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vision" sheetId="1" r:id="rId4"/>
    <sheet state="visible" name="Instructions" sheetId="2" r:id="rId5"/>
    <sheet state="visible" name="Definitions" sheetId="3" r:id="rId6"/>
    <sheet state="visible" name="Declaration" sheetId="4" r:id="rId7"/>
    <sheet state="visible" name="Smelter List" sheetId="5" r:id="rId8"/>
    <sheet state="visible" name="Checker" sheetId="6" r:id="rId9"/>
    <sheet state="visible" name="Product List" sheetId="7" r:id="rId10"/>
    <sheet state="visible" name="Smelter Look-up" sheetId="8" r:id="rId11"/>
    <sheet state="hidden" name="L" sheetId="9" r:id="rId12"/>
    <sheet state="hidden" name="C" sheetId="10" r:id="rId13"/>
    <sheet state="hidden" name="SorP" sheetId="11" r:id="rId14"/>
  </sheets>
  <definedNames>
    <definedName name="MetalSmelter">'Smelter Look-up'!#REF!</definedName>
    <definedName name="SmelterID">'Smelter Look-up'!#REF!</definedName>
    <definedName name="SN">OFFSET('Smelter Look-up'!$B$4,MATCH(!$B1,'Smelter Look-up'!$A:$A,0)-4,0,COUNTIF('Smelter Look-up'!$A:$A,!$B1),1)</definedName>
    <definedName localSheetId="1" name="Z_81CF54B1_70AB_4A68_BB72_21925B5D4874_.wvu.Cols">'Instructions'!#REF!</definedName>
    <definedName localSheetId="2" name="Z_81CF54B1_70AB_4A68_BB72_21925B5D4874_.wvu.Cols">'Definitions'!#REF!</definedName>
    <definedName name="CL">'C'!$B$2:$B$250</definedName>
    <definedName name="LN">L!$D$1:$M$1</definedName>
    <definedName localSheetId="3" name="Z_51531B83_BDD7_4890_A744_04812A317369_.wvu.PrintArea">Declaration!$A$1:$L$92</definedName>
    <definedName name="SmelterIdetifiedForMetal">'Smelter List'!$B$5:$B$2504</definedName>
    <definedName localSheetId="3" name="Z_51531B83_BDD7_4890_A744_04812A317369_.wvu.Cols">Declaration!$L:$W</definedName>
    <definedName localSheetId="4" name="Metal">'Smelter List'!$W$3:$Z$3</definedName>
    <definedName localSheetId="3" name="Z_51531B83_BDD7_4890_A744_04812A317369_.wvu.PrintTitles">Declaration!$1:$6</definedName>
    <definedName localSheetId="4" name="Z_51531B83_BDD7_4890_A744_04812A317369_.wvu.Cols">'Smelter List'!$R:$AM</definedName>
    <definedName name="SL">Declaration!$P$3</definedName>
    <definedName localSheetId="3" name="Z_51531B83_BDD7_4890_A744_04812A317369_.wvu.Rows">Declaration!$94:$109</definedName>
    <definedName localSheetId="3" name="Z_81CF54B1_70AB_4A68_BB72_21925B5D4874_.wvu.Cols">Declaration!$M:$U</definedName>
    <definedName hidden="1" localSheetId="4" name="_xlnm._FilterDatabase">'Smelter List'!$A$4:$Q$4</definedName>
    <definedName hidden="1" localSheetId="7" name="_xlnm._FilterDatabase">'Smelter Look-up'!$A$4:$I$608</definedName>
    <definedName hidden="1" localSheetId="9" name="_xlnm._FilterDatabase">'C'!$A$1:$B$1</definedName>
    <definedName hidden="1" localSheetId="10" name="_xlnm._FilterDatabase">SorP!$A$1:$C$6226</definedName>
    <definedName hidden="1" localSheetId="4" name="Z_8F559A1F_8189_4D60_A9A3_0A0B54F31261_.wvu.FilterData">'Smelter List'!$A$4:$AH$4</definedName>
    <definedName hidden="1" localSheetId="9" name="Z_8F559A1F_8189_4D60_A9A3_0A0B54F31261_.wvu.FilterData">'C'!$A$1:$B$1</definedName>
    <definedName hidden="1" localSheetId="10" name="Z_8F559A1F_8189_4D60_A9A3_0A0B54F31261_.wvu.FilterData">SorP!$A$1:$B$6226</definedName>
  </definedNames>
  <calcPr/>
  <customWorkbookViews>
    <customWorkbookView activeSheetId="0" maximized="1" windowHeight="0" windowWidth="0" guid="{8F559A1F-8189-4D60-A9A3-0A0B54F31261}" name="Gavin Wu - Personal View"/>
  </customWorkbookViews>
  <extLst>
    <ext uri="GoogleSheetsCustomDataVersion2">
      <go:sheetsCustomData xmlns:go="http://customooxmlschemas.google.com/" r:id="rId15" roundtripDataChecksum="4HdffqDddJInPh9FcCkxPm6/SkLakfT0CcytRk6txC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P3">
      <text>
        <t xml:space="preserve">======
ID#AAABjrFg98Q
a64a    (2025-05-14 13:21:35)
location number in language list</t>
      </text>
    </comment>
    <comment authorId="0" ref="P9">
      <text>
        <t xml:space="preserve">======
ID#AAABjrFg98U
a64a    (2025-05-14 13:21:35)
list for Validation in D9</t>
      </text>
    </comment>
    <comment authorId="0" ref="Q31">
      <text>
        <t xml:space="preserve">======
ID#AAABjrFg98Y
a64a    (2025-05-14 13:21:35)
condition for answer</t>
      </text>
    </comment>
    <comment authorId="0" ref="Q37">
      <text>
        <t xml:space="preserve">======
ID#AAABjrFg98M
a64a    (2025-05-14 13:21:35)
condition for answer</t>
      </text>
    </comment>
    <comment authorId="0" ref="P32">
      <text>
        <t xml:space="preserve">======
ID#AAABjrFg98I
a64a    (2025-05-14 13:21:35)
condition for answer Q3 and later</t>
      </text>
    </comment>
    <comment authorId="0" ref="P26">
      <text>
        <t xml:space="preserve">======
ID#AAABjrFg978
a64a    (2025-05-14 13:21:35)
condition for answer Q3 and later</t>
      </text>
    </comment>
    <comment authorId="0" ref="Q43">
      <text>
        <t xml:space="preserve">======
ID#AAABjrFg970
a64a    (2025-05-14 13:21:35)
condition for answer</t>
      </text>
    </comment>
  </commentList>
  <extLst>
    <ext uri="GoogleSheetsCustomDataVersion2">
      <go:sheetsCustomData xmlns:go="http://customooxmlschemas.google.com/" r:id="rId1" roundtripDataSignature="AMtx7mivOvFOc+xbPP84TQBZi342yF3y6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W3">
      <text>
        <t xml:space="preserve">======
ID#AAABjrFg98E
a64a    (2025-05-14 13:21:35)
list for Validation in column B</t>
      </text>
    </comment>
  </commentList>
  <extLst>
    <ext uri="GoogleSheetsCustomDataVersion2">
      <go:sheetsCustomData xmlns:go="http://customooxmlschemas.google.com/" r:id="rId1" roundtripDataSignature="AMtx7mjaQFBt0sq62rfBlGWVK1jLU8Cjow=="/>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68">
      <text>
        <t xml:space="preserve">======
ID#AAABjrFg98A
John Plyler    (2025-05-14 13:21:35)
change from F50 to F25 to F28</t>
      </text>
    </comment>
  </commentList>
  <extLst>
    <ext uri="GoogleSheetsCustomDataVersion2">
      <go:sheetsCustomData xmlns:go="http://customooxmlschemas.google.com/" r:id="rId1" roundtripDataSignature="AMtx7miKIt4SkP3ZhPT0GhQstjchNbZ16w=="/>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J154">
      <text>
        <t xml:space="preserve">======
ID#AAABjrFg974
Connors, Jared M    (2025-05-14 13:21:35)
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t>
      </text>
    </comment>
  </commentList>
  <extLst>
    <ext uri="GoogleSheetsCustomDataVersion2">
      <go:sheetsCustomData xmlns:go="http://customooxmlschemas.google.com/" r:id="rId1" roundtripDataSignature="AMtx7mjzhu3d4h3+cvure/NZ4R+IWpuffw=="/>
    </ext>
  </extLst>
</comments>
</file>

<file path=xl/sharedStrings.xml><?xml version="1.0" encoding="utf-8"?>
<sst xmlns="http://schemas.openxmlformats.org/spreadsheetml/2006/main" count="25214" uniqueCount="16172">
  <si>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</si>
  <si>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</si>
  <si>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</si>
  <si>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</si>
  <si>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</si>
  <si>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</si>
  <si>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</si>
  <si>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</si>
  <si>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</si>
  <si>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</si>
  <si>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</si>
  <si>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</si>
  <si>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</si>
  <si>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</si>
  <si>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</si>
  <si>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</si>
  <si>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</si>
  <si>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</si>
  <si>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</si>
  <si>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</si>
  <si>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</si>
  <si>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</si>
  <si>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</si>
  <si>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</si>
  <si>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</si>
  <si>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</si>
  <si>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</si>
  <si>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</si>
  <si>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</si>
  <si>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</si>
  <si>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</si>
  <si>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</si>
  <si>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</si>
  <si>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</si>
  <si>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</si>
  <si>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</si>
  <si>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</si>
  <si>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</si>
  <si>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</si>
  <si>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</si>
  <si>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</si>
  <si>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</si>
  <si>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</si>
  <si>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</si>
  <si>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</si>
  <si>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</si>
  <si>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</si>
  <si>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</si>
  <si>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</si>
  <si>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</si>
  <si>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</si>
  <si>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</si>
  <si>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</si>
  <si>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</si>
  <si>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</si>
  <si>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</si>
  <si>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</si>
  <si>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</si>
  <si>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</si>
  <si>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</si>
  <si>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</si>
  <si>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</si>
  <si>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</si>
  <si>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</si>
  <si>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</si>
  <si>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</si>
  <si>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</si>
  <si>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</si>
  <si>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</si>
  <si>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</si>
  <si>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</si>
  <si>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</si>
  <si>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</si>
  <si>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</si>
  <si>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</si>
  <si>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</si>
  <si>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</si>
  <si>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</si>
  <si>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</si>
  <si>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</si>
  <si>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</si>
  <si>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</si>
  <si>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</si>
  <si>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</si>
  <si>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</si>
  <si>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</si>
  <si>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</si>
  <si>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</si>
  <si>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</si>
  <si>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</si>
  <si>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</si>
  <si>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</si>
  <si>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</si>
  <si>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</si>
  <si>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</si>
  <si>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</si>
  <si>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</si>
  <si>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</si>
  <si>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</si>
  <si>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</si>
  <si>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</si>
  <si>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</si>
  <si>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</si>
  <si>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</si>
  <si>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</si>
  <si>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</si>
  <si>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</si>
  <si>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</si>
  <si>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</si>
  <si>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</si>
  <si>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</si>
  <si>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</si>
  <si>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</si>
  <si>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</si>
  <si>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</si>
  <si>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</si>
  <si>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 xml:space="preserve">Plexus Corp. </t>
  </si>
  <si>
    <t>A. Company</t>
  </si>
  <si>
    <t>B. Product (or List of Products)</t>
  </si>
  <si>
    <t>C. User defined [Specify in 'Description of scope']</t>
  </si>
  <si>
    <t>Company</t>
  </si>
  <si>
    <t/>
  </si>
  <si>
    <t>Michael Weber</t>
  </si>
  <si>
    <t>michael.weber@plexus.com</t>
  </si>
  <si>
    <t>920-725-7598</t>
  </si>
  <si>
    <t>Corporate Compliance Officer</t>
  </si>
  <si>
    <t>06-May-2025</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</si>
  <si>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</si>
  <si>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</si>
  <si>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</si>
  <si>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</si>
  <si>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</si>
  <si>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https://www.plexus.com/en-us/sustainability/conflict-minerals</t>
  </si>
  <si>
    <t>Yes, in conformance with IPC1755 (e.g., CMRT)</t>
  </si>
  <si>
    <t>Yes, with the SEC</t>
  </si>
  <si>
    <t>Unknown</t>
  </si>
  <si>
    <t>Greater than 90%</t>
  </si>
  <si>
    <t>Greater than 75%</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</si>
  <si>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</si>
  <si>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</si>
  <si>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</si>
  <si>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</si>
  <si>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</si>
  <si>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</si>
  <si>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</si>
  <si>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</si>
  <si>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</si>
  <si>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</si>
  <si>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</si>
  <si>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</si>
  <si>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</si>
  <si>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</si>
  <si>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</si>
  <si>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</si>
  <si>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</si>
  <si>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</si>
  <si>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</si>
  <si>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</si>
  <si>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</si>
  <si>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</si>
  <si>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</si>
  <si>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CID000041</t>
  </si>
  <si>
    <t>Almalyk Mining and Metallurgical Complex (AMMC)</t>
  </si>
  <si>
    <t>Uzbekistan</t>
  </si>
  <si>
    <t>Argentina, Australia, Brazil, Canada, Chile, China, Congo, Democratic Republic of the Congo, Germany, India, Indonesia, Japan, Mexico, Niger, Nigeria, Peru, Philippines, Recycled/Scrap, Switzerland, Thailand, United States, Uzbekistan, Zambia</t>
  </si>
  <si>
    <t>CID000035</t>
  </si>
  <si>
    <t>Agosi AG</t>
  </si>
  <si>
    <t>Germany</t>
  </si>
  <si>
    <t>Australia, Austria, Brazil, Canada, China, Germany, Hong Kong, India, Indonesia, Japan, Malaysia, Mexico, Mongolia, Mozambique, Niger, Nigeria, Panama, Peru, Philippines, Portugal, Recycled/Scrap, South Africa, Spain, Thailand</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</si>
  <si>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</si>
  <si>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</si>
  <si>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</si>
  <si>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</si>
  <si>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</si>
  <si>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</si>
  <si>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</si>
  <si>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CID000058</t>
  </si>
  <si>
    <t>AngloGold Ashanti Corrego do Sitio Mineracao</t>
  </si>
  <si>
    <t>Brazil</t>
  </si>
  <si>
    <t>Andorra, Australia, Bolivia (Plurinational State of), Brazil, Canada, China, Japan, Recycled/Scrap, Singapore, South Africa, Switzerland, Tanzania, Uzbekistan</t>
  </si>
  <si>
    <t>CID000113</t>
  </si>
  <si>
    <t>Aurubis AG</t>
  </si>
  <si>
    <t>Andorra, Australia, Brazil, Bulgaria, Canada, Chile, China, Georgia, Germany, Hong Kong, Indonesia, Japan, Republic of Korea, Malaysia, Mexico, Peru, Philippines, Recycled/Scrap, Turkey, United States, Uzbekistan</t>
  </si>
  <si>
    <t>CID000015</t>
  </si>
  <si>
    <t>Advanced Chemical Company</t>
  </si>
  <si>
    <t>United States Of America</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</si>
  <si>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</si>
  <si>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</si>
  <si>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</si>
  <si>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</si>
  <si>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</si>
  <si>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</si>
  <si>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Andorra, Australia, Brazil, Canada, Chile, China, Finland, Germany, Indonesia, Ireland, Japan, Mexico, Peru, Recycled/Scrap, Sweden, Switzerland, Thailand</t>
  </si>
  <si>
    <t>CID000180</t>
  </si>
  <si>
    <t>Caridad</t>
  </si>
  <si>
    <t>Mexico</t>
  </si>
  <si>
    <t>Chile, China, Germany, Japan, Republic of Korea, Mexico, Recycled/Scrap</t>
  </si>
  <si>
    <t>CID000189</t>
  </si>
  <si>
    <t>Cendres + Metaux S.A.</t>
  </si>
  <si>
    <t>Switzerland</t>
  </si>
  <si>
    <t>Canada, Chile</t>
  </si>
  <si>
    <t>CID000197</t>
  </si>
  <si>
    <t>Yunnan Copper Industry Co., Ltd.</t>
  </si>
  <si>
    <t>China</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</si>
  <si>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</si>
  <si>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</si>
  <si>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</si>
  <si>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</si>
  <si>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CID000077</t>
  </si>
  <si>
    <t>Argor-Heraeus S.A.</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</si>
  <si>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</si>
  <si>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</si>
  <si>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</si>
  <si>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</si>
  <si>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CID000264</t>
  </si>
  <si>
    <t>Chugai Mining</t>
  </si>
  <si>
    <t>Argentina, Australia, Austria, Brazil, Canada, Chile, China, Germany, Guyana, India, Indonesia, Japan, Kazakhstan, Malaysia, Mongolia, Namibia, Niger, Nigeria, Panama, Peru, Poland, Portugal, Recycled/Scrap, Turkey, United States</t>
  </si>
  <si>
    <t>CID000103</t>
  </si>
  <si>
    <t>Atasay Kuyumculuk Sanayi Ve Ticaret A.S.</t>
  </si>
  <si>
    <t>Turkey</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</si>
  <si>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</si>
  <si>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</si>
  <si>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</si>
  <si>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</si>
  <si>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</si>
  <si>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CID000233</t>
  </si>
  <si>
    <t>Chimet S.p.A.</t>
  </si>
  <si>
    <t>Italy</t>
  </si>
  <si>
    <t>Andorra, Australia, Brazil, Canada, Chile, China, Germany, Hong Kong, India, Indonesia, Italy, Japan, Republic of Korea, Mexico, Peru, Recycled/Scrap, South Africa, Switzerland, Turkey, United Kingdom, United States</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</si>
  <si>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</si>
  <si>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</si>
  <si>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</si>
  <si>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</si>
  <si>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CID000292</t>
  </si>
  <si>
    <t>Alpha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</si>
  <si>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</si>
  <si>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</si>
  <si>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</si>
  <si>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</si>
  <si>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CID000460</t>
  </si>
  <si>
    <t>F&amp;X Electro-Materials Ltd.</t>
  </si>
  <si>
    <t>Australia, Brazil, Burundi, China, Democratic Republic of the Congo, Ethiopia, France, Madagascar, Niger, Nigeria, Rwanda, Sierra Leone, Spain</t>
  </si>
  <si>
    <t>CID000522</t>
  </si>
  <si>
    <t>Refinery of Seemine Gold Co., Ltd.</t>
  </si>
  <si>
    <t>China, Recycled/Scrap</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</si>
  <si>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</si>
  <si>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</si>
  <si>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</si>
  <si>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</si>
  <si>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</si>
  <si>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</si>
  <si>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</si>
  <si>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</si>
  <si>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</si>
  <si>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</si>
  <si>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</si>
  <si>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Australia, Canada, China, Italy, Japan, Panama, Peru, Recycled/Scrap, Russian Federation, United States</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</si>
  <si>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</si>
  <si>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</si>
  <si>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</si>
  <si>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</si>
  <si>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</si>
  <si>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</si>
  <si>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CID000927</t>
  </si>
  <si>
    <t>JSC Ekaterinburg Non-Ferrous Metal Processing Plant</t>
  </si>
  <si>
    <t>Russian Federation</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</si>
  <si>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</si>
  <si>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</si>
  <si>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</si>
  <si>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</si>
  <si>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</si>
  <si>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</si>
  <si>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</si>
  <si>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</si>
  <si>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CID000309</t>
  </si>
  <si>
    <t>PT Aries Kencana Sejahtera</t>
  </si>
  <si>
    <t>Indonesia</t>
  </si>
  <si>
    <t>Australia, Bolivia (Plurinational State of), Brazil, China, Indonesia, Malaysia, Mongolia, Myanmar, Peru, Spain, Vietnam</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</si>
  <si>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</si>
  <si>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</si>
  <si>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</si>
  <si>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</si>
  <si>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</si>
  <si>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</si>
  <si>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</si>
  <si>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</si>
  <si>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</si>
  <si>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</si>
  <si>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</si>
  <si>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</si>
  <si>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CID000438</t>
  </si>
  <si>
    <t>EM Vinto</t>
  </si>
  <si>
    <t>Bolivia (Plurinational State Of)</t>
  </si>
  <si>
    <t>CID000468</t>
  </si>
  <si>
    <t>Fenix Metals</t>
  </si>
  <si>
    <t>Poland</t>
  </si>
  <si>
    <t>Australia, Bolivia (Plurinational State of), Brazil, China, Germany, Indonesia, Ireland, Malaysia, Mongolia, Myanmar, Niger, Nigeria, Peru, Poland, Portugal, Russian Federation, Thailand, United Kingdom</t>
  </si>
  <si>
    <t>CID000343</t>
  </si>
  <si>
    <t>Daye Non-Ferrous Metals Mining Ltd.</t>
  </si>
  <si>
    <t>Australia, Belgium, Canada, Chile, China, Hong Kong, Japan, Republic of Korea, Malaysia, Mexico, Recycled/Scrap, Singapore, South Africa, Switzerland, United Kingdom, United States, Uzbekistan</t>
  </si>
  <si>
    <t>CID000377</t>
  </si>
  <si>
    <t>Dongguan Best Alloys Co., Ltd.</t>
  </si>
  <si>
    <t>Due Diligence Results Pending</t>
  </si>
  <si>
    <t>CID000448</t>
  </si>
  <si>
    <t>Estanho de Rondonia S.A.</t>
  </si>
  <si>
    <t>CID000538</t>
  </si>
  <si>
    <t>Gejiu Non-Ferrous Metal Processing Co., Ltd.</t>
  </si>
  <si>
    <t>CID001142</t>
  </si>
  <si>
    <t>Metallic Resources, Inc.</t>
  </si>
  <si>
    <t>Argentina, Austria, Belgium, Brazil, Canada, Chile, China, Hungary, India, Japan, Republic of Korea, Luxembourg, Malaysia, Mongolia, Myanmar, Peru, Portugal, United States</t>
  </si>
  <si>
    <t>CID001175</t>
  </si>
  <si>
    <t>Mineracao Taboca S.A.</t>
  </si>
  <si>
    <t>Australia, Brazil, China, France, Madagascar, Mozambique, Niger, Nigeria, Sierra Leone, Spain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</si>
  <si>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</si>
  <si>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</si>
  <si>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</si>
  <si>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CID000616</t>
  </si>
  <si>
    <t>XIMEI RESOURCES (GUANGDONG) LIMITED</t>
  </si>
  <si>
    <t>Australia, Brazil, China, Democratic Republic of the Congo, Ethiopia, France, Madagascar, Niger, Nigeria, Rwanda, Sierra Leone, Spain</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</si>
  <si>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</si>
  <si>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</si>
  <si>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</si>
  <si>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</si>
  <si>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</si>
  <si>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</si>
  <si>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CID000766</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</si>
  <si>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</si>
  <si>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</si>
  <si>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</si>
  <si>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</si>
  <si>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</si>
  <si>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</si>
  <si>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</si>
  <si>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</si>
  <si>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</si>
  <si>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</si>
  <si>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</si>
  <si>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</si>
  <si>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CID000823</t>
  </si>
  <si>
    <t>Japan Mint</t>
  </si>
  <si>
    <t>Australia, China, Germany, Italy, Japan, Republic of Korea, Mexico, Panama, Recycled/Scrap, Switzerland, Turkey</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</si>
  <si>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</si>
  <si>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</si>
  <si>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</si>
  <si>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</si>
  <si>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</si>
  <si>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</si>
  <si>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</si>
  <si>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</si>
  <si>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</si>
  <si>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CID000855</t>
  </si>
  <si>
    <t>Jiangxi Copper Co., Ltd.</t>
  </si>
  <si>
    <t>Argentina, Australia, Austria, Belgium, Brazil, Cambodia, Canada, Chile, China, Ecuador, Egypt, Estonia, France, Germany, Guyana, Hungary, India, Japan, Peru, Recycled/Scrap, South Africa, Spain, United States</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</si>
  <si>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</si>
  <si>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</si>
  <si>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</si>
  <si>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</si>
  <si>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</si>
  <si>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</si>
  <si>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</si>
  <si>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</si>
  <si>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</si>
  <si>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</si>
  <si>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</si>
  <si>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</si>
  <si>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</si>
  <si>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</si>
  <si>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</si>
  <si>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</si>
  <si>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</si>
  <si>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</si>
  <si>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</si>
  <si>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</si>
  <si>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</si>
  <si>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</si>
  <si>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</si>
  <si>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</si>
  <si>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</si>
  <si>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</si>
  <si>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</si>
  <si>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Australia, Brazil, Burundi, China, Congo, Democratic Republic of the Congo, Ethiopia, France, Madagascar, Mozambique, Niger, Nigeria, Rwanda, Sierra Leone, Spain</t>
  </si>
  <si>
    <t>CID001078</t>
  </si>
  <si>
    <t>LS MnM Inc.</t>
  </si>
  <si>
    <t>Korea, Republic Of</t>
  </si>
  <si>
    <t>Argentina, Australia, Austria, Belgium, Brazil, Cambodia, Canada, Chile, China, Colombia, Ecuador, Guyana, Hong Kong, Hungary, India, Indonesia, Japan, Kazakhstan, Republic of Korea, Mexico, Peru, Recycled/Scrap, Singapore, South Africa, Thailand,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</si>
  <si>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</si>
  <si>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</si>
  <si>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</si>
  <si>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CID001419</t>
  </si>
  <si>
    <t>PT Bangka Tin Industry</t>
  </si>
  <si>
    <t>Argentina, Australia, Austria, Belgium, Brazil, Cambodia, Canada, Chile, China, Colombia, Democratic Republic of the Congo,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</si>
  <si>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CID001453</t>
  </si>
  <si>
    <t>PT Mitra Stania Prima</t>
  </si>
  <si>
    <t>Australia, Brazil, China, Indonesia, Malaysia, Mongolia, Myanmar, Peru, Spain, Vietnam</t>
  </si>
  <si>
    <t>CID001498</t>
  </si>
  <si>
    <t>PX Precinox S.A.</t>
  </si>
  <si>
    <t>Andorra, Argentina, Australia, Austria, Belgium, Brazil, Cambodia, Canada, Chile, China, Colombia, Ecuador, Egypt, Estonia, France, Germany, India, Indonesia, Peru, Recycled/Scrap, Switzerland, United States</t>
  </si>
  <si>
    <t>CID000929</t>
  </si>
  <si>
    <t>JSC Uralelectromed</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</si>
  <si>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</si>
  <si>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</si>
  <si>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</si>
  <si>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</si>
  <si>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</si>
  <si>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</si>
  <si>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</si>
  <si>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CID001182</t>
  </si>
  <si>
    <t>Minsur</t>
  </si>
  <si>
    <t>Peru</t>
  </si>
  <si>
    <t>Australia, Brazil, China, Indonesia, Mongolia, Peru, Malaysia, Mongolia, Myanmar, Peru, Spain, Vietnam</t>
  </si>
  <si>
    <t>CID001193</t>
  </si>
  <si>
    <t>Mitsui Mining and Smelting Co., Ltd.</t>
  </si>
  <si>
    <t>Argentina, Australia, Austria, Belgium, Brazil, Cambodia, Canada, Chile, China, Colombia, Ecuador, Egypt, Estonia, France, Germany, Hong Kong, India, Indonesia, Japan, Panama, Peru, Recycled/Scrap, Russian Federation, United States</t>
  </si>
  <si>
    <t>CID001056</t>
  </si>
  <si>
    <t>Lingbao Gold Co., Ltd.</t>
  </si>
  <si>
    <t>Australia, Canada, China, Egypt, Japan, Recycled/Scrap, Saudi Arabia</t>
  </si>
  <si>
    <t>CID001105</t>
  </si>
  <si>
    <t>Malaysia Smelting Corporation (MSC)</t>
  </si>
  <si>
    <t>Malaysia</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</si>
  <si>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</si>
  <si>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</si>
  <si>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</si>
  <si>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</si>
  <si>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CID001163</t>
  </si>
  <si>
    <t>Metallurgical Products India Pvt., Ltd.</t>
  </si>
  <si>
    <t>India</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</si>
  <si>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</si>
  <si>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</si>
  <si>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Mitsubishi Materials Corporation</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</si>
  <si>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</si>
  <si>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</si>
  <si>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</si>
  <si>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</si>
  <si>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</si>
  <si>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</si>
  <si>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</si>
  <si>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</si>
  <si>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</si>
  <si>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</si>
  <si>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</si>
  <si>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</si>
  <si>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</si>
  <si>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</si>
  <si>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</si>
  <si>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</si>
  <si>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</si>
  <si>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</si>
  <si>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</si>
  <si>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</si>
  <si>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</si>
  <si>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</si>
  <si>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</si>
  <si>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</si>
  <si>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</si>
  <si>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</si>
  <si>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</si>
  <si>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</si>
  <si>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</si>
  <si>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</si>
  <si>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</si>
  <si>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</si>
  <si>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</si>
  <si>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CID001362</t>
  </si>
  <si>
    <t>Penglai Penggang Gold Industry Co., Ltd.</t>
  </si>
  <si>
    <t>CID001457</t>
  </si>
  <si>
    <t>PT Panca Mega Persada</t>
  </si>
  <si>
    <t>Argentina, Australia, Austria, Belgium, Brazil, Cambodia, Canada, Chile, China, Colombia,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</si>
  <si>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CID001458</t>
  </si>
  <si>
    <t>PT Prima Timah Utama</t>
  </si>
  <si>
    <t>CID001460</t>
  </si>
  <si>
    <t>PT Refined Bangka Tin</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</si>
  <si>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</si>
  <si>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</si>
  <si>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</si>
  <si>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</si>
  <si>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</si>
  <si>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</si>
  <si>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CID001463</t>
  </si>
  <si>
    <t>PT Sariwiguna Binasentosa</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</si>
  <si>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</si>
  <si>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</si>
  <si>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</si>
  <si>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</si>
  <si>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</si>
  <si>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</si>
  <si>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</si>
  <si>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</si>
  <si>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</si>
  <si>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</si>
  <si>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</si>
  <si>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</si>
  <si>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</si>
  <si>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</si>
  <si>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</si>
  <si>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CID001406</t>
  </si>
  <si>
    <t>PT Babel Surya Alam Lestari</t>
  </si>
  <si>
    <t>Australia, Brazil, China, Indonesia, Malaysia, Mongolia, Peru, Spain</t>
  </si>
  <si>
    <t>CID001468</t>
  </si>
  <si>
    <t>PT Stanindo Inti Perkasa</t>
  </si>
  <si>
    <t>CID001477</t>
  </si>
  <si>
    <t>PT Timah Tbk Kundur</t>
  </si>
  <si>
    <t>CID001490</t>
  </si>
  <si>
    <t>PT Tinindo Inter Nusa</t>
  </si>
  <si>
    <t>CID001508</t>
  </si>
  <si>
    <t>QuantumClean</t>
  </si>
  <si>
    <t>Canada, China, India, Indonesia, Japan, Recycled/Scrap, Russian Federation, United States</t>
  </si>
  <si>
    <t>CID002015</t>
  </si>
  <si>
    <t>VQB Mineral and Trading Group JSC</t>
  </si>
  <si>
    <t>Viet Nam</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</si>
  <si>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</si>
  <si>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</si>
  <si>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</si>
  <si>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</si>
  <si>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</si>
  <si>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</si>
  <si>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</si>
  <si>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</si>
  <si>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</si>
  <si>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</si>
  <si>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</si>
  <si>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</si>
  <si>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</si>
  <si>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</si>
  <si>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</si>
  <si>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</si>
  <si>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</si>
  <si>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</si>
  <si>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</si>
  <si>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</si>
  <si>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</si>
  <si>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</si>
  <si>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</si>
  <si>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</si>
  <si>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</si>
  <si>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CID001539</t>
  </si>
  <si>
    <t>Rui Da Hung</t>
  </si>
  <si>
    <t>Taiwan, Province Of China</t>
  </si>
  <si>
    <t>Argentina, Australia, Brazil, Canada, China, Germany, Indonesia, Ireland, Japan, Malaysia, Mongolia, Myanmar, Niger, Nigeria, Peru, Portugal, Russian Federation, Thailand, United Kingdom, United States, Vietnam</t>
  </si>
  <si>
    <t>CID001898</t>
  </si>
  <si>
    <t>Thaisarco</t>
  </si>
  <si>
    <t>Thailand</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</si>
  <si>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</si>
  <si>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</si>
  <si>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</si>
  <si>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</si>
  <si>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</si>
  <si>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</si>
  <si>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</si>
  <si>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</si>
  <si>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</si>
  <si>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</si>
  <si>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CID002478</t>
  </si>
  <si>
    <t>PT Tirus Putra Mandiri</t>
  </si>
  <si>
    <t>China, Indonesia</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</si>
  <si>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</si>
  <si>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</si>
  <si>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</si>
  <si>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</si>
  <si>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</si>
  <si>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Australia, Austria, Brazil, China, Ireland, Kazakhstan, Malaysia, Mongolia, Myanmar, Niger, Nigeria, Portugal, Russian Federation, Spain, Thailand, United Kingdom, United States, Vietnam</t>
  </si>
  <si>
    <t>CID002515</t>
  </si>
  <si>
    <t>Fidelity Printers and Refiners Ltd.</t>
  </si>
  <si>
    <t>Zimbabwe</t>
  </si>
  <si>
    <t>Congo, Democratic Republic of the Congo, Recycled/Scrap, United States, Zimbabwe</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</si>
  <si>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</si>
  <si>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</si>
  <si>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</si>
  <si>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CID002100</t>
  </si>
  <si>
    <t>Yamakin Co., Ltd.</t>
  </si>
  <si>
    <t>Argentina, Australia, Austria, Belgium, Brazil, Canada, Chile, China, Colombia, Ecuador, Germany, Guyana, India, Indonesia, Japan, Malaysia, Mexico, Mongolia, Panama, Peru, Portugal, Recycled/Scrap, Switzerland, United States</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</si>
  <si>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</si>
  <si>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</si>
  <si>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</si>
  <si>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</si>
  <si>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</si>
  <si>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</si>
  <si>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</si>
  <si>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</si>
  <si>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</si>
  <si>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</si>
  <si>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</si>
  <si>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</si>
  <si>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</si>
  <si>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</si>
  <si>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</si>
  <si>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</si>
  <si>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</si>
  <si>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</si>
  <si>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</si>
  <si>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</si>
  <si>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</si>
  <si>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CID002506</t>
  </si>
  <si>
    <t>Jiujiang Zhongao Tantalum &amp; Niobium Co., Ltd.</t>
  </si>
  <si>
    <t>Brazil, Democratic Republic of the Congo, Ethiopia, Niger, Nigeria</t>
  </si>
  <si>
    <t>CID002508</t>
  </si>
  <si>
    <t>XinXing HaoRong Electronic Material Co., Ltd.</t>
  </si>
  <si>
    <t>Brazil, Ethiopia, Niger, Nigeria</t>
  </si>
  <si>
    <t>CID002541</t>
  </si>
  <si>
    <t>H.C. Starck Tungsten GmbH</t>
  </si>
  <si>
    <t>Australia, Austria, Brazil, China, Ireland, Kazakhstan, Malaysia, Mongolia, Myanmar, Niger, Nigeria, Portugal, Russian Federation, Rwanda, Spain, Thailand, United Kingdom, United States, Vietnam</t>
  </si>
  <si>
    <t>CID002542</t>
  </si>
  <si>
    <t>TANIOBIS Smelting GmbH &amp; Co. KG</t>
  </si>
  <si>
    <t>Australia, Austria, Brazil, Burundi, China, Germany, India, Ireland, Israel, Japan, Kazakhstan, Republic of Korea, Malaysia, Mongolia, Myanmar, Netherlands, Niger, Nigeria, Portugal, Recycled/Scrap, Rwanda, Singapore, Spain, Thailand, United Kingdom, United States</t>
  </si>
  <si>
    <t>CID002550</t>
  </si>
  <si>
    <t>CID002557</t>
  </si>
  <si>
    <t>Global Advanced Metals Boyertown</t>
  </si>
  <si>
    <t>CID002562</t>
  </si>
  <si>
    <t>International Precious Metal Refiners</t>
  </si>
  <si>
    <t>United Arab Emirates</t>
  </si>
  <si>
    <t>Recycled/Scrap, United Arab Emirates</t>
  </si>
  <si>
    <t>CID002570</t>
  </si>
  <si>
    <t>CV Ayi Jaya</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</si>
  <si>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</si>
  <si>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</si>
  <si>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</si>
  <si>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</si>
  <si>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</si>
  <si>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</si>
  <si>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</si>
  <si>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</si>
  <si>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</si>
  <si>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</si>
  <si>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</si>
  <si>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</si>
  <si>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</si>
  <si>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</si>
  <si>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</si>
  <si>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</si>
  <si>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</si>
  <si>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Due diligence results pending</t>
  </si>
  <si>
    <t>CID002776</t>
  </si>
  <si>
    <t>PT Bangka Prima Tin</t>
  </si>
  <si>
    <t>CID002778</t>
  </si>
  <si>
    <t>WIELAND Edelmetalle GmbH</t>
  </si>
  <si>
    <t>Andorra, Benin, Burkina Faso, Canada, Chile, Colombia, Germany, Guatemala, Honduras, Mali, Panama, Peru, Recycled/Scrap, Senegal, Switzerland, United States</t>
  </si>
  <si>
    <t>CID002573</t>
  </si>
  <si>
    <t>Nghe Tinh Non-Ferrous Metals Joint Stock Company</t>
  </si>
  <si>
    <t>China, Congo, Democratic Republic of the Congo, Estonia, Namibia, Recycled/Scrap, Vietnam</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</si>
  <si>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</si>
  <si>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</si>
  <si>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</si>
  <si>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CID002779</t>
  </si>
  <si>
    <t>Ogussa Osterreichische Gold- und Silber-Scheideanstalt GmbH</t>
  </si>
  <si>
    <t>Austria</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</si>
  <si>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</si>
  <si>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</si>
  <si>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</si>
  <si>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</si>
  <si>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</si>
  <si>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</si>
  <si>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</si>
  <si>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</si>
  <si>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</si>
  <si>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</si>
  <si>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</si>
  <si>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</si>
  <si>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</si>
  <si>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</si>
  <si>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</si>
  <si>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</si>
  <si>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</si>
  <si>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</si>
  <si>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CID002582</t>
  </si>
  <si>
    <t>REMONDIS PMR B.V.</t>
  </si>
  <si>
    <t>Netherlands</t>
  </si>
  <si>
    <t>Andorra, Bolivia (Plurinational State of), Brazil, Canada, China, Japan, Malaysia, Netherlands, Philippines, Recycled/Scrap, Spain, Thailand</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</si>
  <si>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</si>
  <si>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</si>
  <si>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</si>
  <si>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</si>
  <si>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</si>
  <si>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</si>
  <si>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</si>
  <si>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</si>
  <si>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</si>
  <si>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Spain, Thailand, United Kingdom, United States</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</si>
  <si>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</si>
  <si>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</si>
  <si>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</si>
  <si>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</si>
  <si>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</si>
  <si>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</si>
  <si>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</si>
  <si>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</si>
  <si>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CID002756</t>
  </si>
  <si>
    <t>Super Ligas</t>
  </si>
  <si>
    <t>Australia, Brazil, China, Malaysia, Mongolia, Myanmar, Spain</t>
  </si>
  <si>
    <t>CID002774</t>
  </si>
  <si>
    <t>Aurubis Berango</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</si>
  <si>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</si>
  <si>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</si>
  <si>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</si>
  <si>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</si>
  <si>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</si>
  <si>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</si>
  <si>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CID003387</t>
  </si>
  <si>
    <t>Luna Smelter, Ltd.</t>
  </si>
  <si>
    <t>Rwanda</t>
  </si>
  <si>
    <t>Brazil, Burundi, Democratic Republic of the Congo, Rwanda, Thailand</t>
  </si>
  <si>
    <t>CID003409</t>
  </si>
  <si>
    <t>Precious Minerals and Smelting Limited</t>
  </si>
  <si>
    <t>India, Recycled/Scrap</t>
  </si>
  <si>
    <t>CID003410</t>
  </si>
  <si>
    <t>Gejiu City Fuxiang Industry and Trade Co., Ltd.</t>
  </si>
  <si>
    <t>CID003424</t>
  </si>
  <si>
    <t>Eco-System Recycling Co., Ltd. North Plant</t>
  </si>
  <si>
    <t>Brazil, Japan, Panama, Recycled/Scrap, Thailand</t>
  </si>
  <si>
    <t>CID003449</t>
  </si>
  <si>
    <t>PT Mitra Sukses Globalindo</t>
  </si>
  <si>
    <t>CID003488</t>
  </si>
  <si>
    <t>Emerald Jewel Industry India Limited (Unit 2)</t>
  </si>
  <si>
    <t>CID003489</t>
  </si>
  <si>
    <t>Emerald Jewel Industry India Limited (Unit 3)</t>
  </si>
  <si>
    <t>CID003500</t>
  </si>
  <si>
    <t>Alexy Metals</t>
  </si>
  <si>
    <t>Recycled/Scrap</t>
  </si>
  <si>
    <t>CID003557</t>
  </si>
  <si>
    <t>Metallix Refining Inc.</t>
  </si>
  <si>
    <t>CID003575</t>
  </si>
  <si>
    <t>Metal Concentrators SA (Pty) Ltd.</t>
  </si>
  <si>
    <t>South Africa</t>
  </si>
  <si>
    <t>Liechtenstein</t>
  </si>
  <si>
    <t>CID003582</t>
  </si>
  <si>
    <t>Fabrica Auricchio Industria e Comercio Ltda.</t>
  </si>
  <si>
    <t>CID003662</t>
  </si>
  <si>
    <t>YUDU ANSHENG TUNGSTEN CO., LTD.</t>
  </si>
  <si>
    <t>CID003666</t>
  </si>
  <si>
    <t>Sam Precious Metals</t>
  </si>
  <si>
    <t>CID003831</t>
  </si>
  <si>
    <t>DS Myanmar</t>
  </si>
  <si>
    <t>Myanmar</t>
  </si>
  <si>
    <t>CID003868</t>
  </si>
  <si>
    <t>PT Putera Sarana Shakti (PT PSS)</t>
  </si>
  <si>
    <t>CID002827</t>
  </si>
  <si>
    <t>Philippine Chuangxin Industrial Co., Inc.</t>
  </si>
  <si>
    <t>Brazil, China</t>
  </si>
  <si>
    <t>CID002833</t>
  </si>
  <si>
    <t>ACL Metais Eireli</t>
  </si>
  <si>
    <t>Brazil, Mongolia, Myanmar, Portugal, Russian Federation</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</si>
  <si>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</si>
  <si>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</si>
  <si>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</si>
  <si>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</si>
  <si>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</si>
  <si>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</si>
  <si>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</si>
  <si>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</si>
  <si>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</si>
  <si>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</si>
  <si>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</si>
  <si>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</si>
  <si>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CID003926</t>
  </si>
  <si>
    <t>5D Production OU</t>
  </si>
  <si>
    <t>CID004034</t>
  </si>
  <si>
    <t>Nam Viet Cromit Joint Stock Company</t>
  </si>
  <si>
    <t>CID004435</t>
  </si>
  <si>
    <t>SHENZHEN JINJUNWEI RESOURCE COMPREHENSIVE DEVELOPMENT CO., LTD.</t>
  </si>
  <si>
    <t>CID004438</t>
  </si>
  <si>
    <t>Philippine Carreytech Metal Corp.</t>
  </si>
  <si>
    <t>CID004506</t>
  </si>
  <si>
    <t>GG Refinery Ltd.</t>
  </si>
  <si>
    <t>Tanzania, United Republic Of</t>
  </si>
  <si>
    <t>CID004754</t>
  </si>
  <si>
    <t>Global Advanced Metals Greenbushes Pty Ltd.</t>
  </si>
  <si>
    <t>Australia</t>
  </si>
  <si>
    <t>CID003208</t>
  </si>
  <si>
    <t>Pongpipat Company Limited</t>
  </si>
  <si>
    <t>Australia, Bermuda, Canada, Chile, China, Indonesia, Malaysia, Morocco, Myanmar, Peru, Recycled/Scrap, United States, Uzbekistan</t>
  </si>
  <si>
    <t>CID003379</t>
  </si>
  <si>
    <t>Ma'anshan Weitai Tin Co., Ltd.</t>
  </si>
  <si>
    <t>CID003408</t>
  </si>
  <si>
    <t>JSC "Kirovgrad Hard Alloys Plant"</t>
  </si>
  <si>
    <t>Recycled/Scrap, Russian Federation</t>
  </si>
  <si>
    <t>CID003416</t>
  </si>
  <si>
    <t>NPP Tyazhmetprom LLC</t>
  </si>
  <si>
    <t>CID003425</t>
  </si>
  <si>
    <t>Eco-System Recycling Co., Ltd. West Plant</t>
  </si>
  <si>
    <t>CID003490</t>
  </si>
  <si>
    <t>Emerald Jewel Industry India Limited (Unit 4)</t>
  </si>
  <si>
    <t>CID003524</t>
  </si>
  <si>
    <t>CRM Synergies</t>
  </si>
  <si>
    <t>CID003583</t>
  </si>
  <si>
    <t>RFH Yancheng Jinye New Material Technology Co., Ltd.</t>
  </si>
  <si>
    <t>CID003641</t>
  </si>
  <si>
    <t>Gold by Gold Colombia</t>
  </si>
  <si>
    <t>Colombia</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</si>
  <si>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</si>
  <si>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</si>
  <si>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</si>
  <si>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</si>
  <si>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</si>
  <si>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</si>
  <si>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</si>
  <si>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</si>
  <si>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CID002509</t>
  </si>
  <si>
    <t>MMTC-PAMP India Pvt., Ltd.</t>
  </si>
  <si>
    <t>Andorra, Argentina, Australia, Austria, Azerbaijan, Belarus, Belgium, Brazil, China, India, Japan, Kenya, Panama, Recycled/Scrap, Russian Federation, Switzerland, Tanzania, United States, Zambia</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</si>
  <si>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</si>
  <si>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</si>
  <si>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</si>
  <si>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</si>
  <si>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</si>
  <si>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</si>
  <si>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</si>
  <si>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</si>
  <si>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</si>
  <si>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</si>
  <si>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</si>
  <si>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</si>
  <si>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CID002545</t>
  </si>
  <si>
    <t>TANIOBIS GmbH</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</si>
  <si>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</si>
  <si>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</si>
  <si>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</si>
  <si>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</si>
  <si>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</si>
  <si>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CID002560</t>
  </si>
  <si>
    <t>Al Etihad Gold Refinery DMCC</t>
  </si>
  <si>
    <t>Brazil, Colombia, Niger, Peru,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</si>
  <si>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</si>
  <si>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</si>
  <si>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</si>
  <si>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</si>
  <si>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</si>
  <si>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</si>
  <si>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</si>
  <si>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</si>
  <si>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</si>
  <si>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</si>
  <si>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</si>
  <si>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</si>
  <si>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CID002606</t>
  </si>
  <si>
    <t>Marsam Metals</t>
  </si>
  <si>
    <t>Argentina, Brazil, Canada, Guyana, Japan, Peru, United States</t>
  </si>
  <si>
    <t>CID002615</t>
  </si>
  <si>
    <t>TOO Tau-Ken-Altyn</t>
  </si>
  <si>
    <t>Austria, Estonia, Kazakhstan, Recycled/Scrap, Vietnam</t>
  </si>
  <si>
    <t>CID003978</t>
  </si>
  <si>
    <t>HANNAE FOR T Co., Ltd.</t>
  </si>
  <si>
    <t>CID004054</t>
  </si>
  <si>
    <t>PowerX Ltd.</t>
  </si>
  <si>
    <t>CID004065</t>
  </si>
  <si>
    <t>Mining Minerals Resources SARL</t>
  </si>
  <si>
    <t>Congo, Democratic Republic Of The</t>
  </si>
  <si>
    <t>CID004403</t>
  </si>
  <si>
    <t>Takehara PVD Materials Plant / PVD Materials Division of MITSUI MINING &amp; SMELTING CO., LTD.</t>
  </si>
  <si>
    <t>CID004491</t>
  </si>
  <si>
    <t>TITAN COMPANY LIMITED, JEWELLERY DIVISION</t>
  </si>
  <si>
    <t>CID004714</t>
  </si>
  <si>
    <t>Impala Platinum - Platinum Metals Refinery (PMR)</t>
  </si>
  <si>
    <t>CID005017</t>
  </si>
  <si>
    <t>LAOS SOUTHERN MINING SMELTING SOLE CO.,LTD</t>
  </si>
  <si>
    <t>Lao People's Democratic Republic</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</si>
  <si>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</si>
  <si>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</si>
  <si>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</si>
  <si>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</si>
  <si>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</si>
  <si>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</si>
  <si>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</si>
  <si>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Resind Industria e Comercio Ltda.</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</si>
  <si>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</si>
  <si>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</si>
  <si>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</si>
  <si>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</si>
  <si>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</si>
  <si>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</si>
  <si>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</si>
  <si>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</si>
  <si>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</si>
  <si>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</si>
  <si>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CID002835</t>
  </si>
  <si>
    <t>PT Menara Cipta Mulia</t>
  </si>
  <si>
    <t>Australia, Brazil, China, Indonesia, Malaysia, Mongolia, Myanmar, Peru, Vietnam</t>
  </si>
  <si>
    <t>CID002858</t>
  </si>
  <si>
    <t>Modeltech Sdn Bhd</t>
  </si>
  <si>
    <t>China, Malaysia, Recycled/Scrap</t>
  </si>
  <si>
    <t>CID002872</t>
  </si>
  <si>
    <t>Pease &amp; Curren</t>
  </si>
  <si>
    <t>China, Eritrea, Recycled/Scrap, United States</t>
  </si>
  <si>
    <t>CID002893</t>
  </si>
  <si>
    <t>JALAN &amp; Company</t>
  </si>
  <si>
    <t>CID000281</t>
  </si>
  <si>
    <t>CNMC (Guangxi) PGMA Co., Ltd.</t>
  </si>
  <si>
    <t>CID000291</t>
  </si>
  <si>
    <t>Guangdong Rising Rare Metals-EO Materials Ltd.</t>
  </si>
  <si>
    <t>CID000313</t>
  </si>
  <si>
    <t>PT Premium Tin Indonesia</t>
  </si>
  <si>
    <t>CID000359</t>
  </si>
  <si>
    <t>DSC (Do Sung Corporation)</t>
  </si>
  <si>
    <t>Australia, Brazil, China, Germany, Japan, Republic of Korea, Panama, Recycled/Scrap, South Africa</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</si>
  <si>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</si>
  <si>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</si>
  <si>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</si>
  <si>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</si>
  <si>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</si>
  <si>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</si>
  <si>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</si>
  <si>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</si>
  <si>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</si>
  <si>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</si>
  <si>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</si>
  <si>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</si>
  <si>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</si>
  <si>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</si>
  <si>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</si>
  <si>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</si>
  <si>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</si>
  <si>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</si>
  <si>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Australia, Brazil, China, Indonesia, Malaysia, Mongolia, Myanmar, Peru, Spain</t>
  </si>
  <si>
    <t>CID003468</t>
  </si>
  <si>
    <t>Cronimet Brasil Ltda</t>
  </si>
  <si>
    <t>CID003487</t>
  </si>
  <si>
    <t>Emerald Jewel Industry India Limited (Unit 1)</t>
  </si>
  <si>
    <t>CID003497</t>
  </si>
  <si>
    <t>K.A. Rasmussen</t>
  </si>
  <si>
    <t>Norway</t>
  </si>
  <si>
    <t>Norway, Rwanda</t>
  </si>
  <si>
    <t>CID000402</t>
  </si>
  <si>
    <t>Argentina, Austria, Belgium, Brazil, Canada, Chile, Germany, Hungary, India, Japan, Luxembourg, Malaysia, Peru, Portugal, Republic of Korea</t>
  </si>
  <si>
    <t>CID000493</t>
  </si>
  <si>
    <t>JSC Novosibirsk Refinery</t>
  </si>
  <si>
    <t>Argentina, Brazil, Canada, Chile, China, Colombia, Ethiopia, Germany, India, Indonesia, Japan, Kazakhstan, Republic of Korea, Malaysia, Peru, Philippines, Russian Federation</t>
  </si>
  <si>
    <t>CID003548</t>
  </si>
  <si>
    <t>MD Overseas</t>
  </si>
  <si>
    <t>CID003553</t>
  </si>
  <si>
    <t>Artek LLC</t>
  </si>
  <si>
    <t>CID003609</t>
  </si>
  <si>
    <t>Fujian Xinlu Tungsten Co., Ltd.</t>
  </si>
  <si>
    <t>CID003612</t>
  </si>
  <si>
    <t>OOO “Technolom” 2</t>
  </si>
  <si>
    <t>CID003615</t>
  </si>
  <si>
    <t>WEEEREFINING</t>
  </si>
  <si>
    <t>France</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</si>
  <si>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</si>
  <si>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</si>
  <si>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</si>
  <si>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</si>
  <si>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</si>
  <si>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Kazakhstan, Malaysia, Mexico, Mongolia, Myanmar, Niger, Nigeria, Portugal,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</si>
  <si>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</si>
  <si>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</si>
  <si>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</si>
  <si>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</si>
  <si>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</si>
  <si>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</si>
  <si>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</si>
  <si>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</si>
  <si>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</si>
  <si>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</si>
  <si>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</si>
  <si>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</si>
  <si>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</si>
  <si>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</si>
  <si>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</si>
  <si>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</si>
  <si>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</si>
  <si>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</si>
  <si>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</si>
  <si>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</si>
  <si>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</si>
  <si>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</si>
  <si>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</si>
  <si>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</si>
  <si>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</si>
  <si>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</si>
  <si>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CID004755</t>
  </si>
  <si>
    <t>Elite Industech Co., Ltd.</t>
  </si>
  <si>
    <t>CID004797</t>
  </si>
  <si>
    <t>Philippine Bonway Manufacturing Industrial Corporation</t>
  </si>
  <si>
    <t>CID004813</t>
  </si>
  <si>
    <t>Jiangxi Sanshi Nonferrous Metals Co., Ltd</t>
  </si>
  <si>
    <t>CID005006</t>
  </si>
  <si>
    <t>Gasabo Gold Refinery Ltd</t>
  </si>
  <si>
    <t>CID005012</t>
  </si>
  <si>
    <t>Jing Yuan Tungsten Technology Co., Ltd.</t>
  </si>
  <si>
    <t>TAIWAN, PROVINCE OF CHINA</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</si>
  <si>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</si>
  <si>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</si>
  <si>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</si>
  <si>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</si>
  <si>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</si>
  <si>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</si>
  <si>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</si>
  <si>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</si>
  <si>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</si>
  <si>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</si>
  <si>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</si>
  <si>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</si>
  <si>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</si>
  <si>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</si>
  <si>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</si>
  <si>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</si>
  <si>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</si>
  <si>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</si>
  <si>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</si>
  <si>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CID001153</t>
  </si>
  <si>
    <t>Metalor Technologies S.A.</t>
  </si>
  <si>
    <t>Andorra, Belgium, Canada, China, Congo, Democratic Republic of the Congo, Hong Kong, Indonesia, Peru, Recycled/Scrap, Singapore, Sudan, Sweden, Switzerland, Tanzania, United Kingdom, United States</t>
  </si>
  <si>
    <t>CID001173</t>
  </si>
  <si>
    <t>Australia, Brazil, China, Indonesia</t>
  </si>
  <si>
    <t>CID001188</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</si>
  <si>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</si>
  <si>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CID001192</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</si>
  <si>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</si>
  <si>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</si>
  <si>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</si>
  <si>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</si>
  <si>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</si>
  <si>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</si>
  <si>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</si>
  <si>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</si>
  <si>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</si>
  <si>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</si>
  <si>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CID001277</t>
  </si>
  <si>
    <t>Ningxia Orient Tantalum Industry Co., Ltd.</t>
  </si>
  <si>
    <t>CID001314</t>
  </si>
  <si>
    <t>O.M. Manufacturing (Thailand) Co., Ltd.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</si>
  <si>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</si>
  <si>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</si>
  <si>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</si>
  <si>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</si>
  <si>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CID001399</t>
  </si>
  <si>
    <t>PT Artha Cipta Langgeng</t>
  </si>
  <si>
    <t>CID001402</t>
  </si>
  <si>
    <t>PT Babel Inti Perkasa</t>
  </si>
  <si>
    <t>CID001421</t>
  </si>
  <si>
    <t>PT Belitung Industri Sejahtera</t>
  </si>
  <si>
    <t>CID001428</t>
  </si>
  <si>
    <t>PT Bukit Timah</t>
  </si>
  <si>
    <t>CID001486</t>
  </si>
  <si>
    <t>PT Timah Nusantara</t>
  </si>
  <si>
    <t>CID001493</t>
  </si>
  <si>
    <t>PT Tommy Utama</t>
  </si>
  <si>
    <t>CID001512</t>
  </si>
  <si>
    <t>Rand Refinery (Pty) Ltd.</t>
  </si>
  <si>
    <t>Australia, Austria, Belgium, Brazil, Canada, China, Congo, Democratic Republic of the Congo, Germany, Ghana, Guinea, Hong Kong, Malaysia, Mali, Namibia, Papua New Guinea, Philippines, Recycled/Scrap, South Africa, Switzerland, Tanzania, United States</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</si>
  <si>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</si>
  <si>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</si>
  <si>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</si>
  <si>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</si>
  <si>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</si>
  <si>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</si>
  <si>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CID001810</t>
  </si>
  <si>
    <t>Super Dragon Technology Co., Ltd.</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</si>
  <si>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</si>
  <si>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</si>
  <si>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</si>
  <si>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</si>
  <si>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</si>
  <si>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</si>
  <si>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</si>
  <si>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</si>
  <si>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</si>
  <si>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</si>
  <si>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</si>
  <si>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</si>
  <si>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</si>
  <si>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</si>
  <si>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</si>
  <si>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Argentina, Australia, Austria, Belgium, Bolivia (Plurinational State of), Brazil, Cambodia, Canada, Chile, China, Colombia, Ecuador, Guinea, Hong Kong, Japan, Republic of Korea, Papua New Guinea, Peru, Recycled/Scrap, Russian Federation, Switzerland, United States</t>
  </si>
  <si>
    <t>CID002036</t>
  </si>
  <si>
    <t>White Solder Metalurgia e Mineracao Ltda.</t>
  </si>
  <si>
    <t>Australia, Brazil, Burundi, China, Indonesia, Malaysia, Mongolia, Myanmar, Niger, Nigeria, Peru, Spain, Thailand</t>
  </si>
  <si>
    <t>CID002044</t>
  </si>
  <si>
    <t>Wolfram Bergbau und Hutten AG</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</si>
  <si>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</si>
  <si>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</si>
  <si>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</si>
  <si>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</si>
  <si>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</si>
  <si>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</si>
  <si>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</si>
  <si>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</si>
  <si>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</si>
  <si>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</si>
  <si>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</si>
  <si>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</si>
  <si>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</si>
  <si>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</si>
  <si>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</si>
  <si>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</si>
  <si>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</si>
  <si>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</si>
  <si>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</si>
  <si>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</si>
  <si>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</si>
  <si>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</si>
  <si>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</si>
  <si>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CID002455</t>
  </si>
  <si>
    <t>CV Venus Inti Perkasa</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</si>
  <si>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</si>
  <si>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</si>
  <si>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</si>
  <si>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</si>
  <si>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</si>
  <si>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CID002512</t>
  </si>
  <si>
    <t>Jiangxi Dinghai Tantalum &amp; Niobium Co., Ltd.</t>
  </si>
  <si>
    <t>CID002516</t>
  </si>
  <si>
    <t>Singway Technology Co., Ltd.</t>
  </si>
  <si>
    <t>CID002543</t>
  </si>
  <si>
    <t>Masan High-Tech Materials</t>
  </si>
  <si>
    <t>CID002549</t>
  </si>
  <si>
    <t>TANIOBIS Japan Co., Ltd.</t>
  </si>
  <si>
    <t>CID002561</t>
  </si>
  <si>
    <t>Emirates Gold DMCC</t>
  </si>
  <si>
    <t>Argentina, Brazil, Canada, Guyana, Japan, Recycled/Scrap, Tanzania</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</si>
  <si>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</si>
  <si>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</si>
  <si>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</si>
  <si>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</si>
  <si>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</si>
  <si>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</si>
  <si>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</si>
  <si>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</si>
  <si>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</si>
  <si>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CID002641</t>
  </si>
  <si>
    <t>China Molybdenum Tungsten Co., Ltd.</t>
  </si>
  <si>
    <t>CID002706</t>
  </si>
  <si>
    <t>Argentina, Australia, Austria, Belgium, Brazil, Burundi, Canada, Chile, China, Estonia, France, Germany, Hungary, India, Indonesia, Ireland, Israel, Japan, Niger, Nigeria, Rwanda, United States</t>
  </si>
  <si>
    <t>CID002761</t>
  </si>
  <si>
    <t>SAAMP</t>
  </si>
  <si>
    <t>Argentina, Brazil, Canada, Chile, Colombia, Ecuador, Indonesia, Malaysia, Mexico, Mongolia, Peru, Philippines, Suriname, United States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</si>
  <si>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</si>
  <si>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</si>
  <si>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</si>
  <si>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</si>
  <si>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</si>
  <si>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</si>
  <si>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CID002816</t>
  </si>
  <si>
    <t>PT Sukses Inti Makmur</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</si>
  <si>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</si>
  <si>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</si>
  <si>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</si>
  <si>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</si>
  <si>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</si>
  <si>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</si>
  <si>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</si>
  <si>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</si>
  <si>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CID002919</t>
  </si>
  <si>
    <t>Planta Recuperadora de Metales SpA</t>
  </si>
  <si>
    <t>Chile</t>
  </si>
  <si>
    <t>Brazil, Canada, Chile, Guinea, Guyana</t>
  </si>
  <si>
    <t>CID002920</t>
  </si>
  <si>
    <t>ABC Refinery Pty Ltd.</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</si>
  <si>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</si>
  <si>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</si>
  <si>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</si>
  <si>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</si>
  <si>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</si>
  <si>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</si>
  <si>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CID003205</t>
  </si>
  <si>
    <t>PT Bangka Serumpun</t>
  </si>
  <si>
    <t>CID003381</t>
  </si>
  <si>
    <t>PT Rajawali Rimba Perkasa</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</si>
  <si>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</si>
  <si>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</si>
  <si>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</si>
  <si>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</si>
  <si>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</si>
  <si>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</si>
  <si>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</si>
  <si>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the Congo</t>
  </si>
  <si>
    <t>CID003461</t>
  </si>
  <si>
    <t>Augmont Enterprises Private Limited</t>
  </si>
  <si>
    <t>CID003463</t>
  </si>
  <si>
    <t>Kundan Care Products Ltd.</t>
  </si>
  <si>
    <t>CID003486</t>
  </si>
  <si>
    <t>CRM Fundicao De Metais E Comercio De Equipamentos Eletronicos Do Brasil Ltda</t>
  </si>
  <si>
    <t>CID003614</t>
  </si>
  <si>
    <t>OOO “Technolom” 1</t>
  </si>
  <si>
    <t>CID003643</t>
  </si>
  <si>
    <t>LLC Vostok</t>
  </si>
  <si>
    <t>CID003690</t>
  </si>
  <si>
    <t>NOBLE METAL SERVICES</t>
  </si>
  <si>
    <t>CID003993</t>
  </si>
  <si>
    <t>Tungsten Vietnam Joint Stock Company</t>
  </si>
  <si>
    <t>CID004010</t>
  </si>
  <si>
    <t>Coimpa Industrial LTDA</t>
  </si>
  <si>
    <t>CID004056</t>
  </si>
  <si>
    <t>MALAMET SMELTING SDN. BHD.</t>
  </si>
  <si>
    <t xml:space="preserve">Due diligence results pending. </t>
  </si>
  <si>
    <t>CID004619</t>
  </si>
  <si>
    <t>Kenee Mining Corporation Vietnam</t>
  </si>
  <si>
    <t>CID004685</t>
  </si>
  <si>
    <t>PT Mitra Graha Raya</t>
  </si>
  <si>
    <t>CID004692</t>
  </si>
  <si>
    <t>RIKAYAA GREENTECH PRIVATE LIMITED</t>
  </si>
  <si>
    <t>CID004697</t>
  </si>
  <si>
    <t>Attero Recycling Pvt Ltd</t>
  </si>
  <si>
    <t>CID004724</t>
  </si>
  <si>
    <t>Woodcross Smelting Company Limited</t>
  </si>
  <si>
    <t>CID004796</t>
  </si>
  <si>
    <t>Longnan Chuangyue Environmental Protection Technology Development Co., Ltd</t>
  </si>
  <si>
    <t>CID005014</t>
  </si>
  <si>
    <t>Minera Titán del Perú SRL (MTP) - Belen Plant</t>
  </si>
  <si>
    <t>CID005067</t>
  </si>
  <si>
    <t>PT Arsed Indonesia</t>
  </si>
  <si>
    <t>CID005068</t>
  </si>
  <si>
    <t>S.P.T. spol.s r.o.</t>
  </si>
  <si>
    <t>CID005189</t>
  </si>
  <si>
    <t>P Kay Metal, Inc</t>
  </si>
  <si>
    <t>Click here to return to Declaration tab</t>
  </si>
  <si>
    <t>Click here to return to Smelter List</t>
  </si>
  <si>
    <t>Click here to return to Product List</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</si>
  <si>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</si>
  <si>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</si>
  <si>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</si>
  <si>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</si>
  <si>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</si>
  <si>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</si>
  <si>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</si>
  <si>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</si>
  <si>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</si>
  <si>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</si>
  <si>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</si>
  <si>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</si>
  <si>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</si>
  <si>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</si>
  <si>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</si>
  <si>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</si>
  <si>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</si>
  <si>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</si>
  <si>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</si>
  <si>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</si>
  <si>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</si>
  <si>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</si>
  <si>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</si>
  <si>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</si>
  <si>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</si>
  <si>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</si>
  <si>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</si>
  <si>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</si>
  <si>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</si>
  <si>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</si>
  <si>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</si>
  <si>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</si>
  <si>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</si>
  <si>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</si>
  <si>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</si>
  <si>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</si>
  <si>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</si>
  <si>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</si>
  <si>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</si>
  <si>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</si>
  <si>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</si>
  <si>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</si>
  <si>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</si>
  <si>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</si>
  <si>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</si>
  <si>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</si>
  <si>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</si>
  <si>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</si>
  <si>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</si>
  <si>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</si>
  <si>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</si>
  <si>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</si>
  <si>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</si>
  <si>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</si>
  <si>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</si>
  <si>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</si>
  <si>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</si>
  <si>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</si>
  <si>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</si>
  <si>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</si>
  <si>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</si>
  <si>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</si>
  <si>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</si>
  <si>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</si>
  <si>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</si>
  <si>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</si>
  <si>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</si>
  <si>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</si>
  <si>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</si>
  <si>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</si>
  <si>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</si>
  <si>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</si>
  <si>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</si>
  <si>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</si>
  <si>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</si>
  <si>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</si>
  <si>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</si>
  <si>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</si>
  <si>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</si>
  <si>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</si>
  <si>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</si>
  <si>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</si>
  <si>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</si>
  <si>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</si>
  <si>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</si>
  <si>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</si>
  <si>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</si>
  <si>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</si>
  <si>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</si>
  <si>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</si>
  <si>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</si>
  <si>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</si>
  <si>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</si>
  <si>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</si>
  <si>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</si>
  <si>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</si>
  <si>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</si>
  <si>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</si>
  <si>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</si>
  <si>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</si>
  <si>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</si>
  <si>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</si>
  <si>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</si>
  <si>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</si>
  <si>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</si>
  <si>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</si>
  <si>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</si>
  <si>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</si>
  <si>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</si>
  <si>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</si>
  <si>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</si>
  <si>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</si>
  <si>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</si>
  <si>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</si>
  <si>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</si>
  <si>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</si>
  <si>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</si>
  <si>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</si>
  <si>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</si>
  <si>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</si>
  <si>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</si>
  <si>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</si>
  <si>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</si>
  <si>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</si>
  <si>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</si>
  <si>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</si>
  <si>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</si>
  <si>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</si>
  <si>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</si>
  <si>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</si>
  <si>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</si>
  <si>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</si>
  <si>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</si>
  <si>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</si>
  <si>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</si>
  <si>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</si>
  <si>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</si>
  <si>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</si>
  <si>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</si>
  <si>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</si>
  <si>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</si>
  <si>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</si>
  <si>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</si>
  <si>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</si>
  <si>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</si>
  <si>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</si>
  <si>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</si>
  <si>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</si>
  <si>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</si>
  <si>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</si>
  <si>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</si>
  <si>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</si>
  <si>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</si>
  <si>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</si>
  <si>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</si>
  <si>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</si>
  <si>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</si>
  <si>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</si>
  <si>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</si>
  <si>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</si>
  <si>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</si>
  <si>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</si>
  <si>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</si>
  <si>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</si>
  <si>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</si>
  <si>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</si>
  <si>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</si>
  <si>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</si>
  <si>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</si>
  <si>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</si>
  <si>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</si>
  <si>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</si>
  <si>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</si>
  <si>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</si>
  <si>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</si>
  <si>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</si>
  <si>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</si>
  <si>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</si>
  <si>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</si>
  <si>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</si>
  <si>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</si>
  <si>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</si>
  <si>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</si>
  <si>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</si>
  <si>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</si>
  <si>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</si>
  <si>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</si>
  <si>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</si>
  <si>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</si>
  <si>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</si>
  <si>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</si>
  <si>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</si>
  <si>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</si>
  <si>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</si>
  <si>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</si>
  <si>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</si>
  <si>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</si>
  <si>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</si>
  <si>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</si>
  <si>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</si>
  <si>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</si>
  <si>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</si>
  <si>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</si>
  <si>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</si>
  <si>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</si>
  <si>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</si>
  <si>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</si>
  <si>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</si>
  <si>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</si>
  <si>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</si>
  <si>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</si>
  <si>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</si>
  <si>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</si>
  <si>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</si>
  <si>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</si>
  <si>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</si>
  <si>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</si>
  <si>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</si>
  <si>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</si>
  <si>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</si>
  <si>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</si>
  <si>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</si>
  <si>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</si>
  <si>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</si>
  <si>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</si>
  <si>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</si>
  <si>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</si>
  <si>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</si>
  <si>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</si>
  <si>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</si>
  <si>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</si>
  <si>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</si>
  <si>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</si>
  <si>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</si>
  <si>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</si>
  <si>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</si>
  <si>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</si>
  <si>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</si>
  <si>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</si>
  <si>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</si>
  <si>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</si>
  <si>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</si>
  <si>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</si>
  <si>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</si>
  <si>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</si>
  <si>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</si>
  <si>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</si>
  <si>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</si>
  <si>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</si>
  <si>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</si>
  <si>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</si>
  <si>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</si>
  <si>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</si>
  <si>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</si>
  <si>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</si>
  <si>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</si>
  <si>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</si>
  <si>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</si>
  <si>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</si>
  <si>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</si>
  <si>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</si>
  <si>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</si>
  <si>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</si>
  <si>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</si>
  <si>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</si>
  <si>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</si>
  <si>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</si>
  <si>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</si>
  <si>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</si>
  <si>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</si>
  <si>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</si>
  <si>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</si>
  <si>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</si>
  <si>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</si>
  <si>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</si>
  <si>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</si>
  <si>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</si>
  <si>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</si>
  <si>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</si>
  <si>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</si>
  <si>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</si>
  <si>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</si>
  <si>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</si>
  <si>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</si>
  <si>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</si>
  <si>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</si>
  <si>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</si>
  <si>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</si>
  <si>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</si>
  <si>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</si>
  <si>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</si>
  <si>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</si>
  <si>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</si>
  <si>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</si>
  <si>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</si>
  <si>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</si>
  <si>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</si>
  <si>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</si>
  <si>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</si>
  <si>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</si>
  <si>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</si>
  <si>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</si>
  <si>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</si>
  <si>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</si>
  <si>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</si>
  <si>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</si>
  <si>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</si>
  <si>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</si>
  <si>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</si>
  <si>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</si>
  <si>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</si>
  <si>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</si>
  <si>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</si>
  <si>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</si>
  <si>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</si>
  <si>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</si>
  <si>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</si>
  <si>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</si>
  <si>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</si>
  <si>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</si>
  <si>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</si>
  <si>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</si>
  <si>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</si>
  <si>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</si>
  <si>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</si>
  <si>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</si>
  <si>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</si>
  <si>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</si>
  <si>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</si>
  <si>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</si>
  <si>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</si>
  <si>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</si>
  <si>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</si>
  <si>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</si>
  <si>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</si>
  <si>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</si>
  <si>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</si>
  <si>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</si>
  <si>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</si>
  <si>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</si>
  <si>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</si>
  <si>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</si>
  <si>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</si>
  <si>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</si>
  <si>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</si>
  <si>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</si>
  <si>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</si>
  <si>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</si>
  <si>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</si>
  <si>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</si>
  <si>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</si>
  <si>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</si>
  <si>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</si>
  <si>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</si>
  <si>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</si>
  <si>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</si>
  <si>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</si>
  <si>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</si>
  <si>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</si>
  <si>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</si>
  <si>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</si>
  <si>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</si>
  <si>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</si>
  <si>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</si>
  <si>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</si>
  <si>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</si>
  <si>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</si>
  <si>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</si>
  <si>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</si>
  <si>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</si>
  <si>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</si>
  <si>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</si>
  <si>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</si>
  <si>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</si>
  <si>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</si>
  <si>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</si>
  <si>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</si>
  <si>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</si>
  <si>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</si>
  <si>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</si>
  <si>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</si>
  <si>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</si>
  <si>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</si>
  <si>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</si>
  <si>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</si>
  <si>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</si>
  <si>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</si>
  <si>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</si>
  <si>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</si>
  <si>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</si>
  <si>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</si>
  <si>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</si>
  <si>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</si>
  <si>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</si>
  <si>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</si>
  <si>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</si>
  <si>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</si>
  <si>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</si>
  <si>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</si>
  <si>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</si>
  <si>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</si>
  <si>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</si>
  <si>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</si>
  <si>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</si>
  <si>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</si>
  <si>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</si>
  <si>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</si>
  <si>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</si>
  <si>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</si>
  <si>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</si>
  <si>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</si>
  <si>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</si>
  <si>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</si>
  <si>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</si>
  <si>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</si>
  <si>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</si>
  <si>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</si>
  <si>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</si>
  <si>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</si>
  <si>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</si>
  <si>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</si>
  <si>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</si>
  <si>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</si>
  <si>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</si>
  <si>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</si>
  <si>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</si>
  <si>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</si>
  <si>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</si>
  <si>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</si>
  <si>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</si>
  <si>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</si>
  <si>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</si>
  <si>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</si>
  <si>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</si>
  <si>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</si>
  <si>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</si>
  <si>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</si>
  <si>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</si>
  <si>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</si>
  <si>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</si>
  <si>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</si>
  <si>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</si>
  <si>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</si>
  <si>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</si>
  <si>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</si>
  <si>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</si>
  <si>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</si>
  <si>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</si>
  <si>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</si>
  <si>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</si>
  <si>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</si>
  <si>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</si>
  <si>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</si>
  <si>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</si>
  <si>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</si>
  <si>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</si>
  <si>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</si>
  <si>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</si>
  <si>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</si>
  <si>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</si>
  <si>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</si>
  <si>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</si>
  <si>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</si>
  <si>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</si>
  <si>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</si>
  <si>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</si>
  <si>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</si>
  <si>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</si>
  <si>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</si>
  <si>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</si>
  <si>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</si>
  <si>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</si>
  <si>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</si>
  <si>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</si>
  <si>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</si>
  <si>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</si>
  <si>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</si>
  <si>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</si>
  <si>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</si>
  <si>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</si>
  <si>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</si>
  <si>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</si>
  <si>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</si>
  <si>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</si>
  <si>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</si>
  <si>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</si>
  <si>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</si>
  <si>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</si>
  <si>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</si>
  <si>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</si>
  <si>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</si>
  <si>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</si>
  <si>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</si>
  <si>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</si>
  <si>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</si>
  <si>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</si>
  <si>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</si>
  <si>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</si>
  <si>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</si>
  <si>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</si>
  <si>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</si>
  <si>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</si>
  <si>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</si>
  <si>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</si>
  <si>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</si>
  <si>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</si>
  <si>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</si>
  <si>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</si>
  <si>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</si>
  <si>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</si>
  <si>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</si>
  <si>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</si>
  <si>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</si>
  <si>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</si>
  <si>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</si>
  <si>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</si>
  <si>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</si>
  <si>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</si>
  <si>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</si>
  <si>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</si>
  <si>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</si>
  <si>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</si>
  <si>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</si>
  <si>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</si>
  <si>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</si>
  <si>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</si>
  <si>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</si>
  <si>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</si>
  <si>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</si>
  <si>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</si>
  <si>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</si>
  <si>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</si>
  <si>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</si>
  <si>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</si>
  <si>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</si>
  <si>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</si>
  <si>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</si>
  <si>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</si>
  <si>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</si>
  <si>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</si>
  <si>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</si>
  <si>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</si>
  <si>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</si>
  <si>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</si>
  <si>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</si>
  <si>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</si>
  <si>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</si>
  <si>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</si>
  <si>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</si>
  <si>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</si>
  <si>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</si>
  <si>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</si>
  <si>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</si>
  <si>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</si>
  <si>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</si>
  <si>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</si>
  <si>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</si>
  <si>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</si>
  <si>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</si>
  <si>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</si>
  <si>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</si>
  <si>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</si>
  <si>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</si>
  <si>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</si>
  <si>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</si>
  <si>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</si>
  <si>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</si>
  <si>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</si>
  <si>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</si>
  <si>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</si>
  <si>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</si>
  <si>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</si>
  <si>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</si>
  <si>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</si>
  <si>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</si>
  <si>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</si>
  <si>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</si>
  <si>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</si>
  <si>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</si>
  <si>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</si>
  <si>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</si>
  <si>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</si>
  <si>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</si>
  <si>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</si>
  <si>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</si>
  <si>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</si>
  <si>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</si>
  <si>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</si>
  <si>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</si>
  <si>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CV Tiga Sekawan</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</si>
  <si>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</si>
  <si>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</si>
  <si>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</si>
  <si>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</si>
  <si>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</si>
  <si>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</si>
  <si>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</si>
  <si>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</si>
  <si>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</si>
  <si>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</si>
  <si>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</si>
  <si>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</si>
  <si>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</si>
  <si>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</si>
  <si>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</si>
  <si>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</si>
  <si>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</si>
  <si>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</si>
  <si>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</si>
  <si>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</si>
  <si>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</si>
  <si>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</si>
  <si>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</si>
  <si>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</si>
  <si>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</si>
  <si>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</si>
  <si>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</si>
  <si>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</si>
  <si>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</si>
  <si>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</si>
  <si>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</si>
  <si>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</si>
  <si>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</si>
  <si>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</si>
  <si>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</si>
  <si>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</si>
  <si>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</si>
  <si>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</si>
  <si>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</si>
  <si>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</si>
  <si>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</si>
  <si>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</si>
  <si>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</si>
  <si>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</si>
  <si>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</si>
  <si>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</si>
  <si>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</si>
  <si>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</si>
  <si>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</si>
  <si>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</si>
  <si>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</si>
  <si>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</si>
  <si>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</si>
  <si>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</si>
  <si>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</si>
  <si>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</si>
  <si>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</si>
  <si>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</si>
  <si>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</si>
  <si>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</si>
  <si>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</si>
  <si>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</si>
  <si>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</si>
  <si>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</si>
  <si>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</si>
  <si>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</si>
  <si>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</si>
  <si>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</si>
  <si>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</si>
  <si>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</si>
  <si>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</si>
  <si>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</si>
  <si>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</si>
  <si>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</si>
  <si>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</si>
  <si>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</si>
  <si>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</si>
  <si>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</si>
  <si>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</si>
  <si>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</si>
  <si>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</si>
  <si>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</si>
  <si>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Kabupaten Bangka</t>
  </si>
  <si>
    <t>Belitung</t>
  </si>
  <si>
    <t>Batam</t>
  </si>
  <si>
    <t>Kepulauan Riau</t>
  </si>
  <si>
    <t>PT Indora Ermulti</t>
  </si>
  <si>
    <t>PT Indra Eramult Logam Industri</t>
  </si>
  <si>
    <t>Mentawak</t>
  </si>
  <si>
    <t>Tukak Sadai</t>
  </si>
  <si>
    <t>PT Sukses Inti Makmur (SIM)</t>
  </si>
  <si>
    <t>PT Tambang Timah</t>
  </si>
  <si>
    <t>Tempilang</t>
  </si>
  <si>
    <t>Bogor</t>
  </si>
  <si>
    <t>Jawa Barat</t>
  </si>
  <si>
    <t>Sumping Desa Batu Peyu</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</si>
  <si>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</si>
  <si>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</si>
  <si>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</si>
  <si>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</si>
  <si>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</si>
  <si>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</si>
  <si>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</si>
  <si>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</si>
  <si>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</si>
  <si>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</si>
  <si>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</si>
  <si>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</si>
  <si>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</si>
  <si>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</si>
  <si>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</si>
  <si>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</si>
  <si>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</si>
  <si>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</si>
  <si>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</si>
  <si>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</si>
  <si>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</si>
  <si>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</si>
  <si>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</si>
  <si>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</si>
  <si>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</si>
  <si>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</si>
  <si>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</si>
  <si>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</si>
  <si>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</si>
  <si>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</si>
  <si>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</si>
  <si>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</si>
  <si>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</si>
  <si>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</si>
  <si>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</si>
  <si>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</si>
  <si>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</si>
  <si>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</si>
  <si>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</si>
  <si>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</si>
  <si>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</si>
  <si>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</si>
  <si>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</si>
  <si>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</si>
  <si>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</si>
  <si>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</si>
  <si>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</si>
  <si>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</si>
  <si>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</si>
  <si>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</si>
  <si>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</si>
  <si>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</si>
  <si>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</si>
  <si>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</si>
  <si>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</si>
  <si>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</si>
  <si>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</si>
  <si>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</si>
  <si>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</si>
  <si>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</si>
  <si>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</si>
  <si>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</si>
  <si>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</si>
  <si>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</si>
  <si>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</si>
  <si>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</si>
  <si>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</si>
  <si>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</si>
  <si>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</si>
  <si>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</si>
  <si>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</si>
  <si>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</si>
  <si>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</si>
  <si>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</si>
  <si>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</si>
  <si>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</si>
  <si>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</si>
  <si>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</si>
  <si>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</si>
  <si>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</si>
  <si>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</si>
  <si>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</si>
  <si>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</si>
  <si>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</si>
  <si>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</si>
  <si>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</si>
  <si>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</si>
  <si>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</si>
  <si>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</si>
  <si>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</si>
  <si>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</si>
  <si>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</si>
  <si>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</si>
  <si>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</si>
  <si>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</si>
  <si>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</si>
  <si>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</si>
  <si>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</si>
  <si>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</si>
  <si>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</si>
  <si>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</si>
  <si>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</si>
  <si>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</si>
  <si>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</si>
  <si>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</si>
  <si>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</si>
  <si>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</si>
  <si>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</si>
  <si>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</si>
  <si>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</si>
  <si>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</si>
  <si>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</si>
  <si>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</si>
  <si>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</si>
  <si>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</si>
  <si>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</si>
  <si>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</si>
  <si>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</si>
  <si>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</si>
  <si>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</si>
  <si>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</si>
  <si>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</si>
  <si>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</si>
  <si>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</si>
  <si>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</si>
  <si>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</si>
  <si>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</si>
  <si>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</si>
  <si>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</si>
  <si>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</si>
  <si>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</si>
  <si>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</si>
  <si>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</si>
  <si>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</si>
  <si>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</si>
  <si>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</si>
  <si>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</si>
  <si>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</si>
  <si>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</si>
  <si>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</si>
  <si>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</si>
  <si>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</si>
  <si>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</si>
  <si>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</si>
  <si>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</si>
  <si>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</si>
  <si>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</si>
  <si>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</si>
  <si>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</si>
  <si>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</si>
  <si>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</si>
  <si>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</si>
  <si>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</si>
  <si>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</si>
  <si>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</si>
  <si>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</si>
  <si>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</si>
  <si>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</si>
  <si>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</si>
  <si>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</si>
  <si>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</si>
  <si>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</si>
  <si>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</si>
  <si>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</si>
  <si>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</si>
  <si>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</si>
  <si>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</si>
  <si>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</si>
  <si>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</si>
  <si>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</si>
  <si>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</si>
  <si>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</si>
  <si>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</si>
  <si>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</si>
  <si>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</si>
  <si>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</si>
  <si>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</si>
  <si>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</si>
  <si>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</si>
  <si>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</si>
  <si>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</si>
  <si>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</si>
  <si>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</si>
  <si>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</si>
  <si>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</si>
  <si>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</si>
  <si>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</si>
  <si>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</si>
  <si>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</si>
  <si>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</si>
  <si>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</si>
  <si>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</si>
  <si>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</si>
  <si>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</si>
  <si>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</si>
  <si>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</si>
  <si>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</si>
  <si>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</si>
  <si>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</si>
  <si>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</si>
  <si>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</si>
  <si>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</si>
  <si>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</si>
  <si>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</si>
  <si>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rFont val="Verdana"/>
        <color theme="1"/>
        <sz val="11.0"/>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rFont val="Verdana"/>
        <b/>
        <color theme="1"/>
        <sz val="11.0"/>
      </rPr>
      <t>3TG</t>
    </r>
    <r>
      <rPr>
        <rFont val="Verdana"/>
        <color theme="1"/>
        <sz val="11.0"/>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rFont val="Verdana"/>
        <b/>
        <color theme="1"/>
        <sz val="11.0"/>
      </rPr>
      <t>3TG</t>
    </r>
    <r>
      <rPr>
        <rFont val="Verdana"/>
        <color theme="1"/>
        <sz val="11.0"/>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</si>
  <si>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</si>
  <si>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</si>
  <si>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</si>
  <si>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</si>
  <si>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</si>
  <si>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</si>
  <si>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</si>
  <si>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</si>
  <si>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</si>
  <si>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</si>
  <si>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</si>
  <si>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</si>
  <si>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</si>
  <si>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</si>
  <si>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</si>
  <si>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</si>
  <si>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</si>
  <si>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</si>
  <si>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</si>
  <si>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</si>
  <si>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</si>
  <si>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</si>
  <si>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</si>
  <si>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</si>
  <si>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</si>
  <si>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</si>
  <si>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</si>
  <si>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</si>
  <si>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</si>
  <si>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</si>
  <si>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</si>
  <si>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</si>
  <si>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</si>
  <si>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</si>
  <si>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</si>
  <si>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</si>
  <si>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</si>
  <si>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</si>
  <si>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</si>
  <si>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</si>
  <si>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</si>
  <si>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</si>
  <si>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</si>
  <si>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</si>
  <si>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</si>
  <si>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</si>
  <si>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</si>
  <si>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</si>
  <si>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</si>
  <si>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</si>
  <si>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</si>
  <si>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</si>
  <si>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</si>
  <si>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</si>
  <si>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</si>
  <si>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</si>
  <si>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</si>
  <si>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</si>
  <si>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</si>
  <si>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</si>
  <si>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</si>
  <si>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</si>
  <si>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</si>
  <si>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</si>
  <si>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</si>
  <si>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</si>
  <si>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</si>
  <si>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</si>
  <si>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</si>
  <si>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</si>
  <si>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</si>
  <si>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</si>
  <si>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</si>
  <si>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</si>
  <si>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</si>
  <si>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</si>
  <si>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</si>
  <si>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</si>
  <si>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</si>
  <si>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</si>
  <si>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</si>
  <si>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</si>
  <si>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</si>
  <si>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</si>
  <si>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</si>
  <si>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</si>
  <si>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</si>
  <si>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</si>
  <si>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</si>
  <si>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</si>
  <si>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</si>
  <si>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</si>
  <si>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</si>
  <si>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</si>
  <si>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</si>
  <si>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</si>
  <si>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</si>
  <si>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</si>
  <si>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</si>
  <si>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</si>
  <si>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</si>
  <si>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</si>
  <si>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</si>
  <si>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</si>
  <si>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</si>
  <si>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</si>
  <si>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</si>
  <si>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</si>
  <si>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</si>
  <si>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</si>
  <si>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</si>
  <si>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</si>
  <si>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</si>
  <si>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</si>
  <si>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</si>
  <si>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</si>
  <si>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</si>
  <si>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</si>
  <si>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</si>
  <si>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</si>
  <si>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</si>
  <si>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</si>
  <si>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</si>
  <si>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</si>
  <si>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</si>
  <si>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</si>
  <si>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</si>
  <si>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</si>
  <si>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</si>
  <si>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</si>
  <si>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</si>
  <si>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</si>
  <si>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</si>
  <si>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</si>
  <si>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</si>
  <si>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</si>
  <si>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</si>
  <si>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</si>
  <si>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</si>
  <si>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</si>
  <si>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</si>
  <si>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</si>
  <si>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</si>
  <si>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</si>
  <si>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</si>
  <si>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</si>
  <si>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</si>
  <si>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</si>
  <si>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</si>
  <si>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</si>
  <si>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</si>
  <si>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</si>
  <si>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</si>
  <si>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</si>
  <si>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</si>
  <si>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</si>
  <si>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</si>
  <si>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</si>
  <si>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</si>
  <si>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</si>
  <si>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</si>
  <si>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</si>
  <si>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</si>
  <si>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</si>
  <si>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</si>
  <si>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</si>
  <si>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</si>
  <si>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</si>
  <si>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</si>
  <si>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</si>
  <si>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</si>
  <si>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</si>
  <si>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</si>
  <si>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</si>
  <si>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rFont val="Verdana"/>
        <color theme="1"/>
        <sz val="10.0"/>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rFont val="Calibri"/>
        <color theme="1"/>
        <sz val="11.0"/>
      </rPr>
      <t>添</t>
    </r>
    <r>
      <rPr>
        <rFont val="Verdana"/>
        <color theme="1"/>
        <sz val="10.0"/>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</si>
  <si>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</si>
  <si>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</si>
  <si>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</si>
  <si>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</si>
  <si>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</si>
  <si>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</si>
  <si>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</si>
  <si>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</si>
  <si>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</si>
  <si>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</si>
  <si>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</si>
  <si>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</si>
  <si>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</si>
  <si>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</si>
  <si>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</si>
  <si>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</si>
  <si>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</si>
  <si>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</si>
  <si>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</si>
  <si>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</si>
  <si>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</si>
  <si>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</si>
  <si>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</si>
  <si>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</si>
  <si>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</si>
  <si>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rFont val="Calibri"/>
        <color theme="1"/>
        <sz val="11.0"/>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</si>
  <si>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</si>
  <si>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</si>
  <si>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</si>
  <si>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</si>
  <si>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</si>
  <si>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</si>
  <si>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</si>
  <si>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</si>
  <si>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</si>
  <si>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</si>
  <si>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</si>
  <si>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</si>
  <si>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</si>
  <si>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</si>
  <si>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</si>
  <si>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</si>
  <si>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</si>
  <si>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</si>
  <si>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</si>
  <si>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</si>
  <si>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</si>
  <si>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</si>
  <si>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</si>
  <si>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</si>
  <si>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</si>
  <si>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</si>
  <si>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</si>
  <si>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</si>
  <si>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</si>
  <si>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</si>
  <si>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</si>
  <si>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</si>
  <si>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</si>
  <si>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</si>
  <si>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</si>
  <si>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</si>
  <si>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</si>
  <si>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</si>
  <si>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</si>
  <si>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</si>
  <si>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</si>
  <si>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</si>
  <si>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</si>
  <si>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</si>
  <si>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</si>
  <si>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</si>
  <si>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</si>
  <si>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</si>
  <si>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</si>
  <si>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</si>
  <si>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</si>
  <si>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</si>
  <si>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</si>
  <si>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</si>
  <si>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</si>
  <si>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</si>
  <si>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</si>
  <si>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</si>
  <si>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</si>
  <si>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</si>
  <si>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</si>
  <si>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</si>
  <si>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</si>
  <si>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</si>
  <si>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</si>
  <si>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</si>
  <si>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</si>
  <si>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</si>
  <si>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</si>
  <si>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</si>
  <si>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</si>
  <si>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</si>
  <si>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</si>
  <si>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</si>
  <si>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</si>
  <si>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</si>
  <si>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</si>
  <si>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</si>
  <si>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</si>
  <si>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</si>
  <si>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</si>
  <si>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</si>
  <si>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</si>
  <si>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</si>
  <si>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</si>
  <si>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</si>
  <si>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</si>
  <si>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</si>
  <si>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</si>
  <si>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</si>
  <si>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</si>
  <si>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</si>
  <si>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</si>
  <si>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</si>
  <si>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</si>
  <si>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</si>
  <si>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</si>
  <si>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</si>
  <si>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</si>
  <si>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</si>
  <si>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</si>
  <si>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</si>
  <si>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</si>
  <si>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</si>
  <si>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</si>
  <si>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</si>
  <si>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</si>
  <si>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</si>
  <si>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</si>
  <si>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</si>
  <si>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</si>
  <si>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</si>
  <si>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</si>
  <si>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</si>
  <si>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</si>
  <si>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</si>
  <si>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</si>
  <si>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</si>
  <si>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</si>
  <si>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</si>
  <si>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</si>
  <si>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</si>
  <si>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</si>
  <si>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</si>
  <si>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</si>
  <si>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</si>
  <si>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</si>
  <si>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</si>
  <si>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</si>
  <si>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</si>
  <si>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</si>
  <si>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</si>
  <si>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</si>
  <si>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</si>
  <si>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</si>
  <si>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</si>
  <si>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</si>
  <si>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</si>
  <si>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</si>
  <si>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</si>
  <si>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</si>
  <si>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</si>
  <si>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</si>
  <si>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</si>
  <si>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</si>
  <si>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</si>
  <si>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</si>
  <si>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</si>
  <si>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</si>
  <si>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</si>
  <si>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</si>
  <si>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</si>
  <si>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</si>
  <si>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</si>
  <si>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</si>
  <si>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</si>
  <si>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</si>
  <si>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</si>
  <si>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</si>
  <si>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</si>
  <si>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</si>
  <si>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</si>
  <si>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</si>
  <si>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</si>
  <si>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</si>
  <si>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</si>
  <si>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</si>
  <si>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</si>
  <si>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</si>
  <si>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</si>
  <si>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</si>
  <si>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</si>
  <si>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</si>
  <si>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</si>
  <si>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</si>
  <si>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</si>
  <si>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</si>
  <si>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</si>
  <si>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</si>
  <si>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</si>
  <si>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</si>
  <si>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</si>
  <si>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</si>
  <si>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</si>
  <si>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</si>
  <si>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</si>
  <si>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</si>
  <si>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</si>
  <si>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</si>
  <si>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</si>
  <si>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</si>
  <si>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</si>
  <si>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</si>
  <si>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</si>
  <si>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</si>
  <si>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</si>
  <si>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</si>
  <si>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</si>
  <si>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</si>
  <si>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</si>
  <si>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</si>
  <si>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</si>
  <si>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</si>
  <si>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</si>
  <si>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</si>
  <si>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</si>
  <si>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</si>
  <si>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</si>
  <si>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</si>
  <si>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</si>
  <si>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</si>
  <si>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</si>
  <si>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</si>
  <si>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</si>
  <si>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</si>
  <si>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</si>
  <si>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</si>
  <si>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</si>
  <si>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</si>
  <si>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</si>
  <si>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</si>
  <si>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</si>
  <si>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</si>
  <si>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</si>
  <si>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</si>
  <si>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</si>
  <si>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</si>
  <si>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</si>
  <si>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</si>
  <si>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</si>
  <si>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</si>
  <si>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</si>
  <si>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</si>
  <si>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</si>
  <si>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</si>
  <si>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</si>
  <si>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</si>
  <si>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</si>
  <si>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</si>
  <si>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</si>
  <si>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</si>
  <si>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</si>
  <si>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</si>
  <si>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</si>
  <si>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</si>
  <si>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</si>
  <si>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</si>
  <si>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</si>
  <si>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</si>
  <si>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</si>
  <si>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</si>
  <si>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</si>
  <si>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</si>
  <si>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</si>
  <si>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</si>
  <si>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</si>
  <si>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</si>
  <si>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</si>
  <si>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</si>
  <si>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</si>
  <si>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</si>
  <si>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</si>
  <si>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</si>
  <si>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</si>
  <si>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</si>
  <si>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</si>
  <si>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</si>
  <si>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</si>
  <si>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</si>
  <si>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</si>
  <si>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</si>
  <si>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</si>
  <si>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</si>
  <si>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</si>
  <si>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</si>
  <si>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</si>
  <si>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</si>
  <si>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</si>
  <si>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</si>
  <si>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</si>
  <si>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</si>
  <si>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</si>
  <si>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</si>
  <si>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</si>
  <si>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</si>
  <si>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</si>
  <si>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</si>
  <si>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</si>
  <si>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</si>
  <si>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</si>
  <si>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</si>
  <si>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</si>
  <si>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</si>
  <si>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</si>
  <si>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</si>
  <si>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</si>
  <si>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</si>
  <si>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</si>
  <si>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</si>
  <si>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</si>
  <si>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</si>
  <si>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</si>
  <si>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</si>
  <si>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</si>
  <si>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</si>
  <si>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</si>
  <si>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</si>
  <si>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</si>
  <si>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</si>
  <si>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</si>
  <si>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</si>
  <si>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</si>
  <si>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</si>
  <si>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</si>
  <si>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</si>
  <si>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</si>
  <si>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</si>
  <si>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</si>
  <si>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</si>
  <si>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</si>
  <si>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</si>
  <si>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</si>
  <si>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</si>
  <si>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</si>
  <si>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</si>
  <si>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</si>
  <si>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</si>
  <si>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</si>
  <si>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</si>
  <si>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</si>
  <si>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</si>
  <si>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</si>
  <si>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</si>
  <si>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</si>
  <si>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</si>
  <si>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</si>
  <si>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</si>
  <si>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</si>
  <si>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</si>
  <si>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</si>
  <si>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</si>
  <si>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</si>
  <si>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</si>
  <si>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</si>
  <si>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</si>
  <si>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</si>
  <si>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</si>
  <si>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</si>
  <si>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</si>
  <si>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</si>
  <si>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</si>
  <si>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</si>
  <si>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</si>
  <si>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</si>
  <si>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</si>
  <si>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</si>
  <si>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</si>
  <si>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</si>
  <si>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</si>
  <si>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</si>
  <si>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</si>
  <si>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</si>
  <si>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</si>
  <si>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</si>
  <si>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</si>
  <si>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</si>
  <si>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</si>
  <si>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</si>
  <si>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</si>
  <si>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</si>
  <si>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</si>
  <si>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</si>
  <si>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</si>
  <si>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</si>
  <si>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</si>
  <si>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</si>
  <si>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</si>
  <si>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</si>
  <si>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</si>
  <si>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</si>
  <si>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</si>
  <si>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</si>
  <si>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</si>
  <si>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</si>
  <si>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</si>
  <si>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</si>
  <si>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</si>
  <si>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</si>
  <si>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</si>
  <si>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</si>
  <si>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</si>
  <si>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</si>
  <si>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</si>
  <si>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</si>
  <si>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</si>
  <si>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</si>
  <si>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</si>
  <si>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</si>
  <si>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</si>
  <si>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</si>
  <si>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</si>
  <si>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</si>
  <si>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</si>
  <si>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</si>
  <si>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</si>
  <si>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</si>
  <si>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</si>
  <si>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</si>
  <si>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</si>
  <si>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</si>
  <si>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</si>
  <si>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</si>
  <si>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</si>
  <si>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</si>
  <si>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</si>
  <si>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</si>
  <si>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</si>
  <si>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</si>
  <si>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</si>
  <si>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</si>
  <si>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</si>
  <si>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</si>
  <si>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</si>
  <si>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</si>
  <si>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</si>
  <si>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</si>
  <si>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</si>
  <si>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</si>
  <si>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</si>
  <si>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</si>
  <si>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</si>
  <si>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</si>
  <si>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</si>
  <si>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</si>
  <si>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</si>
  <si>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</si>
  <si>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</si>
  <si>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</si>
  <si>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</si>
  <si>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</si>
  <si>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</si>
  <si>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</si>
  <si>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</si>
  <si>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</si>
  <si>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</si>
  <si>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</si>
  <si>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</si>
  <si>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</si>
  <si>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</si>
  <si>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</si>
  <si>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</si>
  <si>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</si>
  <si>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</si>
  <si>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</si>
  <si>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</si>
  <si>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</si>
  <si>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</si>
  <si>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</si>
  <si>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</si>
  <si>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</si>
  <si>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</si>
  <si>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</si>
  <si>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</si>
  <si>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</si>
  <si>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</si>
  <si>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</si>
  <si>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</si>
  <si>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</si>
  <si>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</si>
  <si>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</si>
  <si>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</si>
  <si>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</si>
  <si>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</si>
  <si>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</si>
  <si>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</si>
  <si>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</si>
  <si>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</si>
  <si>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</si>
  <si>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</si>
  <si>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</si>
  <si>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</si>
  <si>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</si>
  <si>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</si>
  <si>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</si>
  <si>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</si>
  <si>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</si>
  <si>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</si>
  <si>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</si>
  <si>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</si>
  <si>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</si>
  <si>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</si>
  <si>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</si>
  <si>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</si>
  <si>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</si>
  <si>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</si>
  <si>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</si>
  <si>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</si>
  <si>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</si>
  <si>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</si>
  <si>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</si>
  <si>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</si>
  <si>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</si>
  <si>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</si>
  <si>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</si>
  <si>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</si>
  <si>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</si>
  <si>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</si>
  <si>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</si>
  <si>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</si>
  <si>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</si>
  <si>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</si>
  <si>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</si>
  <si>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</si>
  <si>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</si>
  <si>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</si>
  <si>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</si>
  <si>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</si>
  <si>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</si>
  <si>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</si>
  <si>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</si>
  <si>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</si>
  <si>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</si>
  <si>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</si>
  <si>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</si>
  <si>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</si>
  <si>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</si>
  <si>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</si>
  <si>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</si>
  <si>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</si>
  <si>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</si>
  <si>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</si>
  <si>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</si>
  <si>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</si>
  <si>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</si>
  <si>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</si>
  <si>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</si>
  <si>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</si>
  <si>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</si>
  <si>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</si>
  <si>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</si>
  <si>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</si>
  <si>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</si>
  <si>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</si>
  <si>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</si>
  <si>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</si>
  <si>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</si>
  <si>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</si>
  <si>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</si>
  <si>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</si>
  <si>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</si>
  <si>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</si>
  <si>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</si>
  <si>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</si>
  <si>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</si>
  <si>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</si>
  <si>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</si>
  <si>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</si>
  <si>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</si>
  <si>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</si>
  <si>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</si>
  <si>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</si>
  <si>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</si>
  <si>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</si>
  <si>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</si>
  <si>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</si>
  <si>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</si>
  <si>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</si>
  <si>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</si>
  <si>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</si>
  <si>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</si>
  <si>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</si>
  <si>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</si>
  <si>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</si>
  <si>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</si>
  <si>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</si>
  <si>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</si>
  <si>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</si>
  <si>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</si>
  <si>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</si>
  <si>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</si>
  <si>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</si>
  <si>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</si>
  <si>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</si>
  <si>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</si>
  <si>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</si>
  <si>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</si>
  <si>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</si>
  <si>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</si>
  <si>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</si>
  <si>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</si>
  <si>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</si>
  <si>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</si>
  <si>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</si>
  <si>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</si>
  <si>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</si>
  <si>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</si>
  <si>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</si>
  <si>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</si>
  <si>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</si>
  <si>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</si>
  <si>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</si>
  <si>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</si>
  <si>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</si>
  <si>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</si>
  <si>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</si>
  <si>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</si>
  <si>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</si>
  <si>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</si>
  <si>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</si>
  <si>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</si>
  <si>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</si>
  <si>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</si>
  <si>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</si>
  <si>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</si>
  <si>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</si>
  <si>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</si>
  <si>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</si>
  <si>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</si>
  <si>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</si>
  <si>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</si>
  <si>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</si>
  <si>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</si>
  <si>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</si>
  <si>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</si>
  <si>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</si>
  <si>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</si>
  <si>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</si>
  <si>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</si>
  <si>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</si>
  <si>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</si>
  <si>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</si>
  <si>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</si>
  <si>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</si>
  <si>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</si>
  <si>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</si>
  <si>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</si>
  <si>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</si>
  <si>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</si>
  <si>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</si>
  <si>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</si>
  <si>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</si>
  <si>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</si>
  <si>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</si>
  <si>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</si>
  <si>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</si>
  <si>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</si>
  <si>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</si>
  <si>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</si>
  <si>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</si>
  <si>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</si>
  <si>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</si>
  <si>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</si>
  <si>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</si>
  <si>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</si>
  <si>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</si>
  <si>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</si>
  <si>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</si>
  <si>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</si>
  <si>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</si>
  <si>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</si>
  <si>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</si>
  <si>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</si>
  <si>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</si>
  <si>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</si>
  <si>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</si>
  <si>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</si>
  <si>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</si>
  <si>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</si>
  <si>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</si>
  <si>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</si>
  <si>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</si>
  <si>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</si>
  <si>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</si>
  <si>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</si>
  <si>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</si>
  <si>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</si>
  <si>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</si>
  <si>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</si>
  <si>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</si>
  <si>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</si>
  <si>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</si>
  <si>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</si>
  <si>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</si>
  <si>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</si>
  <si>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</si>
  <si>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</si>
  <si>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</si>
  <si>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</si>
  <si>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</si>
  <si>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</si>
  <si>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</si>
  <si>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</si>
  <si>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</si>
  <si>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</si>
  <si>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</si>
  <si>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</si>
  <si>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</si>
  <si>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</si>
  <si>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</si>
  <si>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</si>
  <si>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</si>
  <si>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</si>
  <si>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</si>
  <si>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</si>
  <si>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</si>
  <si>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</si>
  <si>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</si>
  <si>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</si>
  <si>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</si>
  <si>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</si>
  <si>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</si>
  <si>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</si>
  <si>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</si>
  <si>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</si>
  <si>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</si>
  <si>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</si>
  <si>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</si>
  <si>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</si>
  <si>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</si>
  <si>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</si>
  <si>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</si>
  <si>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</si>
  <si>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</si>
  <si>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</si>
  <si>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</si>
  <si>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</si>
  <si>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</si>
  <si>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</si>
  <si>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</si>
  <si>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</si>
  <si>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</si>
  <si>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</si>
  <si>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</si>
  <si>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</si>
  <si>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</si>
  <si>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</si>
  <si>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</si>
  <si>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</si>
  <si>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</si>
  <si>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</si>
  <si>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</si>
  <si>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</si>
  <si>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</si>
  <si>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</si>
  <si>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</si>
  <si>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</si>
  <si>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</si>
  <si>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</si>
  <si>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</si>
  <si>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</si>
  <si>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</si>
  <si>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</si>
  <si>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</si>
  <si>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</si>
  <si>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</si>
  <si>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</si>
  <si>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</si>
  <si>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</si>
  <si>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</si>
  <si>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</si>
  <si>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</si>
  <si>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</si>
  <si>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</si>
  <si>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</si>
  <si>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</si>
  <si>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</si>
  <si>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</si>
  <si>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</si>
  <si>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</si>
  <si>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</si>
  <si>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</si>
  <si>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</si>
  <si>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</si>
  <si>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</si>
  <si>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</si>
  <si>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</si>
  <si>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</si>
  <si>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</si>
  <si>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</si>
  <si>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</si>
  <si>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</si>
  <si>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</si>
  <si>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</si>
  <si>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</si>
  <si>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</si>
  <si>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</si>
  <si>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</si>
  <si>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</si>
  <si>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</si>
  <si>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</si>
  <si>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</si>
  <si>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</si>
  <si>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</si>
  <si>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</si>
  <si>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</si>
  <si>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</si>
  <si>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</si>
  <si>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</si>
  <si>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</si>
  <si>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</si>
  <si>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</si>
  <si>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</si>
  <si>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</si>
  <si>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</si>
  <si>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</si>
  <si>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</si>
  <si>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</si>
  <si>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</si>
  <si>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</si>
  <si>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</si>
  <si>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</si>
  <si>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</si>
  <si>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</si>
  <si>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</si>
  <si>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</si>
  <si>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</si>
  <si>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</si>
  <si>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</si>
  <si>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</si>
  <si>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</si>
  <si>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</si>
  <si>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</si>
  <si>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</si>
  <si>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</si>
  <si>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</si>
  <si>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</si>
  <si>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</si>
  <si>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</si>
  <si>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</si>
  <si>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</si>
  <si>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</si>
  <si>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</si>
  <si>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</si>
  <si>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</si>
  <si>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</si>
  <si>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</si>
  <si>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</si>
  <si>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</si>
  <si>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</si>
  <si>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</si>
  <si>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</si>
  <si>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</si>
  <si>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</si>
  <si>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</si>
  <si>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</si>
  <si>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</si>
  <si>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</si>
  <si>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</si>
  <si>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</si>
  <si>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</si>
  <si>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</si>
  <si>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</si>
  <si>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</si>
  <si>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</si>
  <si>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</si>
  <si>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</si>
  <si>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</si>
  <si>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</si>
  <si>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</si>
  <si>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</si>
  <si>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</si>
  <si>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</si>
  <si>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</si>
  <si>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</si>
  <si>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</si>
  <si>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</si>
  <si>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</si>
  <si>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</si>
  <si>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</si>
  <si>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</si>
  <si>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</si>
  <si>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</si>
  <si>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</si>
  <si>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</si>
  <si>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</si>
  <si>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</si>
  <si>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</si>
  <si>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</si>
  <si>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</si>
  <si>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</si>
  <si>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</si>
  <si>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</si>
  <si>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</si>
  <si>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</si>
  <si>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</si>
  <si>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</si>
  <si>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</si>
  <si>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</si>
  <si>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</si>
  <si>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</si>
  <si>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</si>
  <si>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</si>
  <si>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</si>
  <si>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</si>
  <si>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</si>
  <si>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</si>
  <si>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</si>
  <si>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</si>
  <si>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</si>
  <si>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</si>
  <si>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</si>
  <si>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</si>
  <si>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</si>
  <si>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</si>
  <si>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</si>
  <si>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</si>
  <si>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</si>
  <si>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</si>
  <si>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</si>
  <si>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</si>
  <si>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</si>
  <si>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</si>
  <si>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</si>
  <si>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</si>
  <si>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</si>
  <si>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</si>
  <si>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</si>
  <si>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</si>
  <si>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</si>
  <si>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</si>
  <si>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</si>
  <si>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</si>
  <si>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</si>
  <si>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</si>
  <si>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</si>
  <si>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</si>
  <si>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</si>
  <si>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</si>
  <si>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</si>
  <si>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</si>
  <si>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</si>
  <si>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</si>
  <si>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</si>
  <si>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</si>
  <si>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</si>
  <si>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</si>
  <si>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</si>
  <si>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</si>
  <si>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</si>
  <si>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</si>
  <si>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</si>
  <si>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</si>
  <si>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</si>
  <si>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</si>
  <si>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</si>
  <si>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</si>
  <si>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</si>
  <si>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</si>
  <si>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</si>
  <si>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</si>
  <si>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</si>
  <si>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</si>
  <si>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</si>
  <si>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</si>
  <si>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</si>
  <si>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</si>
  <si>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</si>
  <si>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</si>
  <si>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</si>
  <si>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</si>
  <si>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</si>
  <si>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</si>
  <si>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</si>
  <si>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</si>
  <si>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</si>
  <si>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</si>
  <si>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</si>
  <si>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</si>
  <si>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</si>
  <si>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</si>
  <si>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</si>
  <si>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</si>
  <si>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</si>
  <si>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</si>
  <si>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</si>
  <si>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</si>
  <si>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</si>
  <si>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</si>
  <si>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</si>
  <si>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</si>
  <si>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</si>
  <si>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</si>
  <si>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</si>
  <si>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</si>
  <si>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</si>
  <si>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</si>
  <si>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</si>
  <si>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</si>
  <si>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</si>
  <si>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</si>
  <si>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</si>
  <si>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</si>
  <si>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</si>
  <si>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</si>
  <si>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</si>
  <si>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</si>
  <si>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</si>
  <si>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</si>
  <si>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</si>
  <si>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</si>
  <si>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</si>
  <si>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</si>
  <si>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</si>
  <si>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</si>
  <si>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</si>
  <si>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</si>
  <si>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</si>
  <si>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</si>
  <si>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</si>
  <si>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</si>
  <si>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</si>
  <si>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</si>
  <si>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</si>
  <si>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</si>
  <si>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</si>
  <si>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</si>
  <si>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</si>
  <si>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</si>
  <si>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</si>
  <si>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</si>
  <si>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</si>
  <si>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</si>
  <si>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</si>
  <si>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</si>
  <si>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</si>
  <si>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</si>
  <si>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</si>
  <si>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</si>
  <si>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</si>
  <si>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</si>
  <si>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</si>
  <si>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</si>
  <si>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</si>
  <si>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</si>
  <si>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</si>
  <si>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</si>
  <si>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</si>
  <si>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</si>
  <si>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</si>
  <si>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</si>
  <si>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</si>
  <si>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</si>
  <si>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</si>
  <si>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</si>
  <si>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</si>
  <si>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</si>
  <si>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</si>
  <si>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</si>
  <si>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</si>
  <si>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</si>
  <si>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</si>
  <si>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</si>
  <si>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</si>
  <si>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</si>
  <si>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</si>
  <si>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</si>
  <si>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</si>
  <si>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</si>
  <si>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</si>
  <si>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</si>
  <si>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</si>
  <si>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</si>
  <si>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</si>
  <si>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</si>
  <si>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</si>
  <si>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</si>
  <si>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</si>
  <si>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</si>
  <si>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</si>
  <si>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</si>
  <si>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</si>
  <si>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</si>
  <si>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</si>
  <si>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</si>
  <si>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</si>
  <si>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</si>
  <si>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</si>
  <si>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</si>
  <si>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</si>
  <si>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</si>
  <si>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</si>
  <si>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</si>
  <si>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</si>
  <si>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</si>
  <si>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</si>
  <si>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</si>
  <si>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</si>
  <si>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</si>
  <si>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</si>
  <si>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</si>
  <si>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</si>
  <si>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</si>
  <si>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</si>
  <si>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</si>
  <si>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</si>
  <si>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</si>
  <si>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</si>
  <si>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</si>
  <si>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</si>
  <si>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</si>
  <si>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</si>
  <si>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</si>
  <si>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</si>
  <si>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</si>
  <si>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</si>
  <si>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</si>
  <si>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</si>
  <si>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</si>
  <si>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</si>
  <si>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</si>
  <si>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</si>
  <si>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</si>
  <si>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</si>
  <si>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</si>
  <si>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</si>
  <si>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</si>
  <si>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</si>
  <si>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</si>
  <si>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</si>
  <si>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</si>
  <si>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</si>
  <si>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</si>
  <si>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</si>
  <si>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</si>
  <si>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</si>
  <si>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</si>
  <si>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</si>
  <si>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</si>
  <si>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</si>
  <si>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</si>
  <si>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</si>
  <si>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</si>
  <si>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</si>
  <si>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</si>
  <si>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</si>
  <si>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</si>
  <si>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</si>
  <si>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</si>
  <si>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rFont val="Calibri"/>
        <color theme="1"/>
        <sz val="11.0"/>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</si>
  <si>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</si>
  <si>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</si>
  <si>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</si>
  <si>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</si>
  <si>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</si>
  <si>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</si>
  <si>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</si>
  <si>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</si>
  <si>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</si>
  <si>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</si>
  <si>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</si>
  <si>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</si>
  <si>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</si>
  <si>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</si>
  <si>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</si>
  <si>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</si>
  <si>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</si>
  <si>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</si>
  <si>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</si>
  <si>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</si>
  <si>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</si>
  <si>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</si>
  <si>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</si>
  <si>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</si>
  <si>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</si>
  <si>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</si>
  <si>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</si>
  <si>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</si>
  <si>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</si>
  <si>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</si>
  <si>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</si>
  <si>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</si>
  <si>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</si>
  <si>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</si>
  <si>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</si>
  <si>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</si>
  <si>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</si>
  <si>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</si>
  <si>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</si>
  <si>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</si>
  <si>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</si>
  <si>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</si>
  <si>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</si>
  <si>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</si>
  <si>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</si>
  <si>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</si>
  <si>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</si>
  <si>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</si>
  <si>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</si>
  <si>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</si>
  <si>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</si>
  <si>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</si>
  <si>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</si>
  <si>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</si>
  <si>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</si>
  <si>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</si>
  <si>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</si>
  <si>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</si>
  <si>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</si>
  <si>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</si>
  <si>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</si>
  <si>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</si>
  <si>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</si>
  <si>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</si>
  <si>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</si>
  <si>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</si>
  <si>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</si>
  <si>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</si>
  <si>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</si>
  <si>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</si>
  <si>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</si>
  <si>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</si>
  <si>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</si>
  <si>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</si>
  <si>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</si>
  <si>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</si>
  <si>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</si>
  <si>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</si>
  <si>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</si>
  <si>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</si>
  <si>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</si>
  <si>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</si>
  <si>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</si>
  <si>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</si>
  <si>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</si>
  <si>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</si>
  <si>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</si>
  <si>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</si>
  <si>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</si>
  <si>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</si>
  <si>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</si>
  <si>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</si>
  <si>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</si>
  <si>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</si>
  <si>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</si>
  <si>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</si>
  <si>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</si>
  <si>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</si>
  <si>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</si>
  <si>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</si>
  <si>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</si>
  <si>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</si>
  <si>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</si>
  <si>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</si>
  <si>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</si>
  <si>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</si>
  <si>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</si>
  <si>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</si>
  <si>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</si>
  <si>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</si>
  <si>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</si>
  <si>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</si>
  <si>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</si>
  <si>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</si>
  <si>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</si>
  <si>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</si>
  <si>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</si>
  <si>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</si>
  <si>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</si>
  <si>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</si>
  <si>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</si>
  <si>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</si>
  <si>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</si>
  <si>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</si>
  <si>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</si>
  <si>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</si>
  <si>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</si>
  <si>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</si>
  <si>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</si>
  <si>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</si>
  <si>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</si>
  <si>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</si>
  <si>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</si>
  <si>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</si>
  <si>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</si>
  <si>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</si>
  <si>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</si>
  <si>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</si>
  <si>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</si>
  <si>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</si>
  <si>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</si>
  <si>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</si>
  <si>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</si>
  <si>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</si>
  <si>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</si>
  <si>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</si>
  <si>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</si>
  <si>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</si>
  <si>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</si>
  <si>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</si>
  <si>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</si>
  <si>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</si>
  <si>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</si>
  <si>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</si>
  <si>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</si>
  <si>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</si>
  <si>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</si>
  <si>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</si>
  <si>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</si>
  <si>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</si>
  <si>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</si>
  <si>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</si>
  <si>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</si>
  <si>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</si>
  <si>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</si>
  <si>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</si>
  <si>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</si>
  <si>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</si>
  <si>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</si>
  <si>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</si>
  <si>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</si>
  <si>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</si>
  <si>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</si>
  <si>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</si>
  <si>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</si>
  <si>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</si>
  <si>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</si>
  <si>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</si>
  <si>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</si>
  <si>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</si>
  <si>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</si>
  <si>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</si>
  <si>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</si>
  <si>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</si>
  <si>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</si>
  <si>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</si>
  <si>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</si>
  <si>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</si>
  <si>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</si>
  <si>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</si>
  <si>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</si>
  <si>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</si>
  <si>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</si>
  <si>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</si>
  <si>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</si>
  <si>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</si>
  <si>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</si>
  <si>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</si>
  <si>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</si>
  <si>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</si>
  <si>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</si>
  <si>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</si>
  <si>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rFont val="Calibri"/>
        <color theme="1"/>
        <sz val="11.0"/>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</si>
  <si>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</si>
  <si>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</si>
  <si>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</si>
  <si>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</si>
  <si>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</si>
  <si>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</si>
  <si>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</si>
  <si>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</si>
  <si>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</si>
  <si>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</si>
  <si>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</si>
  <si>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</si>
  <si>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</si>
  <si>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</si>
  <si>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</si>
  <si>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</si>
  <si>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</si>
  <si>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</si>
  <si>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</si>
  <si>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</si>
  <si>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</si>
  <si>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</si>
  <si>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</si>
  <si>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</si>
  <si>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</si>
  <si>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</si>
  <si>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</si>
  <si>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</si>
  <si>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</si>
  <si>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</si>
  <si>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</si>
  <si>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</si>
  <si>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</si>
  <si>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</si>
  <si>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</si>
  <si>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</si>
  <si>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</si>
  <si>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</si>
  <si>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</si>
  <si>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</si>
  <si>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</si>
  <si>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</si>
  <si>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</si>
  <si>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</si>
  <si>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</si>
  <si>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</si>
  <si>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</si>
  <si>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</si>
  <si>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</si>
  <si>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</si>
  <si>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</si>
  <si>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</si>
  <si>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</si>
  <si>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</si>
  <si>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</si>
  <si>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</si>
  <si>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</si>
  <si>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</si>
  <si>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</si>
  <si>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</si>
  <si>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</si>
  <si>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</si>
  <si>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</si>
  <si>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</si>
  <si>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</si>
  <si>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</si>
  <si>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</si>
  <si>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</si>
  <si>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</si>
  <si>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</si>
  <si>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</si>
  <si>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</si>
  <si>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</si>
  <si>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</si>
  <si>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</si>
  <si>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</si>
  <si>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</si>
  <si>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</si>
  <si>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</si>
  <si>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</si>
  <si>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</si>
  <si>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</si>
  <si>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</si>
  <si>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</si>
  <si>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</si>
  <si>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</si>
  <si>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</si>
  <si>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</si>
  <si>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</si>
  <si>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</si>
  <si>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</si>
  <si>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</si>
  <si>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</si>
  <si>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</si>
  <si>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</si>
  <si>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</si>
  <si>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</si>
  <si>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</si>
  <si>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</si>
  <si>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</si>
  <si>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</si>
  <si>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</si>
  <si>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</si>
  <si>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</si>
  <si>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</si>
  <si>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</si>
  <si>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</si>
  <si>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</si>
  <si>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</si>
  <si>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</si>
  <si>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</si>
  <si>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</si>
  <si>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</si>
  <si>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</si>
  <si>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</si>
  <si>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</si>
  <si>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</si>
  <si>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</si>
  <si>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</si>
  <si>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</si>
  <si>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</si>
  <si>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</si>
  <si>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</si>
  <si>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</si>
  <si>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</si>
  <si>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</si>
  <si>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</si>
  <si>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</si>
  <si>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</si>
  <si>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</si>
  <si>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</si>
  <si>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</si>
  <si>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</si>
  <si>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</si>
  <si>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</si>
  <si>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</si>
  <si>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</si>
  <si>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</si>
  <si>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</si>
  <si>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</si>
  <si>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</si>
  <si>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</si>
  <si>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</si>
  <si>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</si>
  <si>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</si>
  <si>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</si>
  <si>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</si>
  <si>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</si>
  <si>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</si>
  <si>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</si>
  <si>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</si>
  <si>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</si>
  <si>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</si>
  <si>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</si>
  <si>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</si>
  <si>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</si>
  <si>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</si>
  <si>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</si>
  <si>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</si>
  <si>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</si>
  <si>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</si>
  <si>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</si>
  <si>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</si>
  <si>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</si>
  <si>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</si>
  <si>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</si>
  <si>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</si>
  <si>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</si>
  <si>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</si>
  <si>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rFont val="Calibri"/>
        <color rgb="FF000000"/>
        <sz val="11.0"/>
      </rPr>
      <t>H. 贵公司是否需要提交年度冲突矿产披露？</t>
    </r>
  </si>
  <si>
    <t>H.貴社は、紛争鉱物の開示情報を年1回提出する必要がありますか？</t>
  </si>
  <si>
    <t>H. 귀사는 매년 분쟁 광물 공개서를 제출해야 합니까?</t>
  </si>
  <si>
    <r>
      <rPr>
        <rFont val="Calibri"/>
        <color rgb="FF000000"/>
        <sz val="11.0"/>
      </rPr>
      <t>H. Votre société est-elle tenue de fournir une déclaration annuelle sur les minerais de conflit ?</t>
    </r>
  </si>
  <si>
    <t>H. Sua empresa é obrigada a registrar uma divulgação anual de minerais de conflito?</t>
  </si>
  <si>
    <r>
      <rPr>
        <rFont val="Calibri"/>
        <color rgb="FF000000"/>
        <sz val="11.0"/>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</si>
  <si>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</si>
  <si>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</si>
  <si>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</si>
  <si>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</si>
  <si>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</si>
  <si>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</si>
  <si>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</si>
  <si>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</si>
  <si>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</si>
  <si>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</si>
  <si>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</si>
  <si>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</si>
  <si>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</si>
  <si>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</si>
  <si>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</si>
  <si>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</si>
  <si>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</si>
  <si>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</si>
  <si>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</si>
  <si>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</si>
  <si>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</si>
  <si>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</si>
  <si>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</si>
  <si>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</si>
  <si>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</si>
  <si>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</si>
  <si>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</si>
  <si>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</si>
  <si>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</si>
  <si>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</si>
  <si>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</si>
  <si>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</si>
  <si>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</si>
  <si>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</si>
  <si>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</si>
  <si>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</si>
  <si>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</si>
  <si>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</si>
  <si>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</si>
  <si>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</si>
  <si>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</si>
  <si>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</si>
  <si>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</si>
  <si>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</si>
  <si>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</si>
  <si>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</si>
  <si>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</si>
  <si>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</si>
  <si>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</si>
  <si>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</si>
  <si>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</si>
  <si>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</si>
  <si>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</si>
  <si>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</si>
  <si>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</si>
  <si>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</si>
  <si>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</si>
  <si>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</si>
  <si>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</si>
  <si>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</si>
  <si>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</si>
  <si>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</si>
  <si>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</si>
  <si>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</si>
  <si>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</si>
  <si>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</si>
  <si>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</si>
  <si>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</si>
  <si>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</si>
  <si>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</si>
  <si>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</si>
  <si>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</si>
  <si>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</si>
  <si>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</si>
  <si>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</si>
  <si>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</si>
  <si>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</si>
  <si>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</si>
  <si>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</si>
  <si>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</si>
  <si>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</si>
  <si>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</si>
  <si>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</si>
  <si>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</si>
  <si>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</si>
  <si>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</si>
  <si>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</si>
  <si>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</si>
  <si>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</si>
  <si>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</si>
  <si>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</si>
  <si>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</si>
  <si>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</si>
  <si>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</si>
  <si>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</si>
  <si>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</si>
  <si>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</si>
  <si>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</si>
  <si>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</si>
  <si>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</si>
  <si>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</si>
  <si>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</si>
  <si>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</si>
  <si>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</si>
  <si>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</si>
  <si>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</si>
  <si>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</si>
  <si>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</si>
  <si>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</si>
  <si>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</si>
  <si>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</si>
  <si>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</si>
  <si>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</si>
  <si>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</si>
  <si>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</si>
  <si>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</si>
  <si>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</si>
  <si>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</si>
  <si>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</si>
  <si>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</si>
  <si>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</si>
  <si>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</si>
  <si>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</si>
  <si>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</si>
  <si>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</si>
  <si>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rFont val="Calibri"/>
        <color theme="1"/>
        <sz val="11.0"/>
      </rPr>
      <t>Größer als 90 %</t>
    </r>
  </si>
  <si>
    <t>Más del 90%</t>
  </si>
  <si>
    <t>Oltre il 90%</t>
  </si>
  <si>
    <t>%90'dan fazla</t>
  </si>
  <si>
    <t>B101</t>
  </si>
  <si>
    <t>大于 75%</t>
  </si>
  <si>
    <t>75%超</t>
  </si>
  <si>
    <t>75% 이상</t>
  </si>
  <si>
    <t>– Supérieur à 75 %</t>
  </si>
  <si>
    <t>Acima de 75%</t>
  </si>
  <si>
    <r>
      <rPr>
        <rFont val="Calibri"/>
        <color theme="1"/>
        <sz val="11.0"/>
      </rPr>
      <t>Größer als 75 %</t>
    </r>
  </si>
  <si>
    <t>Más del 75%</t>
  </si>
  <si>
    <t>Oltre il 75%</t>
  </si>
  <si>
    <t>%75'ten fazla</t>
  </si>
  <si>
    <t>B102</t>
  </si>
  <si>
    <t>大于 50%</t>
  </si>
  <si>
    <t>50%超</t>
  </si>
  <si>
    <t>50% 이상</t>
  </si>
  <si>
    <t>– Supérieur à 50 %</t>
  </si>
  <si>
    <t>Acima de 50%</t>
  </si>
  <si>
    <r>
      <rPr>
        <rFont val="Calibri"/>
        <color theme="1"/>
        <sz val="11.0"/>
      </rPr>
      <t>Größer als 50 %</t>
    </r>
  </si>
  <si>
    <t>Más del 50%</t>
  </si>
  <si>
    <t>Oltre il 50%</t>
  </si>
  <si>
    <t>%50'den fazla</t>
  </si>
  <si>
    <t>B103</t>
  </si>
  <si>
    <t>50% 或更小</t>
  </si>
  <si>
    <t>50%以下</t>
  </si>
  <si>
    <t>50% 미만</t>
  </si>
  <si>
    <t>50 % ou moins</t>
  </si>
  <si>
    <t>50% ou menos</t>
  </si>
  <si>
    <r>
      <rPr>
        <rFont val="Calibri"/>
        <color theme="1"/>
        <sz val="11.0"/>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</si>
  <si>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</si>
  <si>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</si>
  <si>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</si>
  <si>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</si>
  <si>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</si>
  <si>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</si>
  <si>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</si>
  <si>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</si>
  <si>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</si>
  <si>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</si>
  <si>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</si>
  <si>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</si>
  <si>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</si>
  <si>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</si>
  <si>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</si>
  <si>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</si>
  <si>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</si>
  <si>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</si>
  <si>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</si>
  <si>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</si>
  <si>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rFont val="Calibri"/>
        <color theme="1"/>
        <sz val="11.0"/>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</si>
  <si>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</si>
  <si>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</si>
  <si>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</si>
  <si>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</si>
  <si>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</si>
  <si>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</si>
  <si>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</si>
  <si>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</si>
  <si>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</si>
  <si>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rFont val="Calibri"/>
        <color theme="1"/>
        <sz val="11.0"/>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</si>
  <si>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</si>
  <si>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</si>
  <si>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</si>
  <si>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</si>
  <si>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</si>
  <si>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</si>
  <si>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</si>
  <si>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</si>
  <si>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rFont val="Verdana"/>
        <color theme="1"/>
        <sz val="7.0"/>
      </rPr>
      <t xml:space="preserve"> </t>
    </r>
    <r>
      <rPr>
        <rFont val="Verdana"/>
        <color theme="1"/>
        <sz val="10.0"/>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</si>
  <si>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</si>
  <si>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</si>
  <si>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</si>
  <si>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</si>
  <si>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</si>
  <si>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</si>
  <si>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</si>
  <si>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</si>
  <si>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</si>
  <si>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</si>
  <si>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</si>
  <si>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</si>
  <si>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</si>
  <si>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</si>
  <si>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</si>
  <si>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</si>
  <si>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</si>
  <si>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</si>
  <si>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</si>
  <si>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</si>
  <si>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</si>
  <si>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</si>
  <si>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</si>
  <si>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</si>
  <si>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</si>
  <si>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</si>
  <si>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</si>
  <si>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</si>
  <si>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</si>
  <si>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</si>
  <si>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</si>
  <si>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</si>
  <si>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</si>
  <si>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r>
      <rPr>
        <rFont val="Verdana"/>
        <color theme="1"/>
        <sz val="7.0"/>
      </rPr>
      <t xml:space="preserve"> </t>
    </r>
    <r>
      <rPr>
        <rFont val="Verdana"/>
        <color theme="1"/>
        <sz val="10.0"/>
      </rPr>
      <t>Nein</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</si>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</sst>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409]mmmm\ d\,\ yyyy"/>
    <numFmt numFmtId="165" formatCode="0.0"/>
    <numFmt numFmtId="166" formatCode="[$-409]d\-mmm\-yyyy"/>
  </numFmts>
  <fonts count="67">
    <font>
      <sz val="10.0"/>
      <color rgb="FF000000"/>
      <name val="Verdana"/>
      <scheme val="minor"/>
    </font>
    <font>
      <sz val="10.0"/>
      <color theme="1"/>
      <name val="Verdana"/>
    </font>
    <font>
      <b/>
      <sz val="10.0"/>
      <color theme="1"/>
      <name val="Cambria"/>
    </font>
    <font>
      <b/>
      <sz val="10.0"/>
      <color theme="1"/>
      <name val="Verdana"/>
    </font>
    <font/>
    <font>
      <b/>
      <sz val="12.0"/>
      <color theme="1"/>
      <name val="Cambria"/>
    </font>
    <font>
      <sz val="10.0"/>
      <color theme="1"/>
      <name val="Cambria"/>
    </font>
    <font>
      <sz val="9.0"/>
      <color theme="1"/>
      <name val="Verdana"/>
    </font>
    <font>
      <b/>
      <sz val="6.0"/>
      <color rgb="FF000000"/>
      <name val="Arial"/>
    </font>
    <font>
      <b/>
      <sz val="6.0"/>
      <color theme="1"/>
      <name val="Arial"/>
    </font>
    <font>
      <sz val="8.0"/>
      <color theme="1"/>
      <name val="Arial"/>
    </font>
    <font>
      <sz val="8.0"/>
      <color theme="1"/>
      <name val="Verdana"/>
    </font>
    <font>
      <b/>
      <sz val="12.0"/>
      <color theme="1"/>
      <name val="Verdana"/>
    </font>
    <font>
      <sz val="12.0"/>
      <color theme="1"/>
      <name val="Verdana"/>
    </font>
    <font>
      <b/>
      <sz val="12.0"/>
      <color rgb="FF0000FF"/>
      <name val="Verdana"/>
    </font>
    <font>
      <u/>
      <sz val="12.0"/>
      <color rgb="FF0000FF"/>
      <name val="Verdana"/>
    </font>
    <font>
      <b/>
      <sz val="22.0"/>
      <color theme="1"/>
      <name val="Cambria"/>
    </font>
    <font>
      <sz val="10.0"/>
      <color rgb="FFFFFFFF"/>
      <name val="Arial"/>
    </font>
    <font>
      <b/>
      <u/>
      <sz val="10.0"/>
      <color theme="1"/>
      <name val="Verdana"/>
    </font>
    <font>
      <b/>
      <u/>
      <sz val="10.0"/>
      <color theme="1"/>
      <name val="Verdana"/>
    </font>
    <font>
      <u/>
      <sz val="10.0"/>
      <color rgb="FF0000FF"/>
      <name val="Verdana"/>
    </font>
    <font>
      <sz val="10.0"/>
      <color rgb="FFFF0000"/>
      <name val="Verdana"/>
    </font>
    <font>
      <b/>
      <sz val="9.0"/>
      <color theme="1"/>
      <name val="Verdana"/>
    </font>
    <font>
      <u/>
      <sz val="10.0"/>
      <color rgb="FF0000FF"/>
      <name val="Verdana"/>
    </font>
    <font>
      <sz val="10.0"/>
      <color rgb="FFFFFFFF"/>
      <name val="Verdana"/>
    </font>
    <font>
      <sz val="12.0"/>
      <color theme="1"/>
      <name val="Cambria"/>
    </font>
    <font>
      <sz val="7.0"/>
      <color theme="1"/>
      <name val="Verdana"/>
    </font>
    <font>
      <u/>
      <sz val="12.0"/>
      <color rgb="FF0000FF"/>
      <name val="Cambria"/>
    </font>
    <font>
      <u/>
      <sz val="12.0"/>
      <color rgb="FF0000FF"/>
      <name val="Cambria"/>
    </font>
    <font>
      <sz val="18.0"/>
      <color theme="1"/>
      <name val="Verdana"/>
    </font>
    <font>
      <sz val="14.0"/>
      <color theme="1"/>
      <name val="Verdana"/>
    </font>
    <font>
      <sz val="8.0"/>
      <color theme="1"/>
      <name val="Cambria"/>
    </font>
    <font>
      <b/>
      <sz val="12.0"/>
      <color rgb="FFFFFFFF"/>
      <name val="Cambria"/>
    </font>
    <font>
      <u/>
      <sz val="14.0"/>
      <color rgb="FF0000FF"/>
      <name val="Verdana"/>
    </font>
    <font>
      <sz val="16.0"/>
      <color theme="1"/>
      <name val="Verdana"/>
    </font>
    <font>
      <u/>
      <sz val="16.0"/>
      <color rgb="FF0000FF"/>
      <name val="Verdana"/>
    </font>
    <font>
      <sz val="12.0"/>
      <color rgb="FFFFFFFF"/>
      <name val="Cambria"/>
    </font>
    <font>
      <b/>
      <sz val="18.0"/>
      <color theme="1"/>
      <name val="Verdana"/>
    </font>
    <font>
      <u/>
      <sz val="10.0"/>
      <color rgb="FF0000FF"/>
      <name val="Cambria"/>
    </font>
    <font>
      <b/>
      <i/>
      <sz val="12.0"/>
      <color theme="1"/>
      <name val="Cambria"/>
    </font>
    <font>
      <u/>
      <sz val="10.0"/>
      <color rgb="FF0000FF"/>
      <name val="Verdana"/>
    </font>
    <font>
      <b/>
      <sz val="14.0"/>
      <color theme="1"/>
      <name val="Cambria"/>
    </font>
    <font>
      <b/>
      <sz val="11.0"/>
      <color theme="1"/>
      <name val="Cambria"/>
    </font>
    <font>
      <sz val="22.0"/>
      <color theme="1"/>
      <name val="Verdana"/>
    </font>
    <font>
      <b/>
      <sz val="8.0"/>
      <color theme="1"/>
      <name val="Cambria"/>
    </font>
    <font>
      <b/>
      <sz val="9.0"/>
      <color theme="1"/>
      <name val="Cambria"/>
    </font>
    <font>
      <b/>
      <sz val="11.0"/>
      <color theme="1"/>
      <name val="Verdana"/>
    </font>
    <font>
      <sz val="16.0"/>
      <color theme="1"/>
      <name val="Cambria"/>
    </font>
    <font>
      <sz val="12.0"/>
      <color rgb="FFFF0000"/>
      <name val="Verdana"/>
    </font>
    <font>
      <u/>
      <sz val="12.0"/>
      <color rgb="FF0000FF"/>
      <name val="Verdana"/>
    </font>
    <font>
      <u/>
      <sz val="12.0"/>
      <color rgb="FF0000FF"/>
      <name val="Verdana"/>
    </font>
    <font>
      <u/>
      <sz val="7.0"/>
      <color rgb="FF0000FF"/>
      <name val="Verdana"/>
    </font>
    <font>
      <u/>
      <sz val="7.0"/>
      <color rgb="FF0000FF"/>
      <name val="Verdana"/>
    </font>
    <font>
      <sz val="11.0"/>
      <color theme="1"/>
      <name val="Calibri"/>
    </font>
    <font>
      <u/>
      <sz val="7.0"/>
      <color rgb="FF0000FF"/>
      <name val="Verdana"/>
    </font>
    <font>
      <u/>
      <sz val="10.0"/>
      <color rgb="FF0000FF"/>
      <name val="Verdana"/>
    </font>
    <font>
      <sz val="10.0"/>
      <color rgb="FFA5A5A5"/>
      <name val="Verdana"/>
    </font>
    <font>
      <b/>
      <sz val="14.0"/>
      <color rgb="FFFF0000"/>
      <name val="Cambria"/>
    </font>
    <font>
      <u/>
      <sz val="14.0"/>
      <color rgb="FF0000FF"/>
      <name val="Verdana"/>
    </font>
    <font>
      <sz val="11.0"/>
      <color theme="1"/>
      <name val="Verdana"/>
    </font>
    <font>
      <sz val="11.0"/>
      <color theme="1"/>
      <name val="MS PGothic"/>
    </font>
    <font>
      <sz val="11.0"/>
      <color theme="1"/>
      <name val="Malgun Gothic"/>
    </font>
    <font>
      <sz val="11.0"/>
      <color theme="1"/>
      <name val="Arial"/>
    </font>
    <font>
      <sz val="11.0"/>
      <color theme="1"/>
      <name val="Dotum"/>
    </font>
    <font>
      <sz val="12.0"/>
      <color theme="1"/>
      <name val="Calibri"/>
    </font>
    <font>
      <sz val="12.0"/>
      <color theme="1"/>
      <name val="Arial"/>
    </font>
    <font>
      <color theme="1"/>
      <name val="Verdana"/>
      <scheme val="minor"/>
    </font>
  </fonts>
  <fills count="6">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FFCC99"/>
        <bgColor rgb="FFFFCC99"/>
      </patternFill>
    </fill>
    <fill>
      <patternFill patternType="solid">
        <fgColor rgb="FFCCC0D9"/>
        <bgColor rgb="FFCCC0D9"/>
      </patternFill>
    </fill>
  </fills>
  <borders count="106">
    <border/>
    <border>
      <left style="thick">
        <color rgb="FF003366"/>
      </left>
      <right/>
      <top style="thick">
        <color rgb="FF003366"/>
      </top>
      <bottom/>
    </border>
    <border>
      <left/>
      <right/>
      <top style="thick">
        <color rgb="FF003366"/>
      </top>
      <bottom/>
    </border>
    <border>
      <left/>
      <right style="thick">
        <color rgb="FF003366"/>
      </right>
      <top style="thick">
        <color rgb="FF003366"/>
      </top>
      <bottom/>
    </border>
    <border>
      <left style="thick">
        <color rgb="FF003366"/>
      </left>
      <right/>
      <top/>
    </border>
    <border>
      <left/>
      <right/>
      <top/>
      <bottom/>
    </border>
    <border>
      <left/>
      <right style="thick">
        <color rgb="FF003366"/>
      </right>
      <top/>
      <bottom/>
    </border>
    <border>
      <left style="thick">
        <color rgb="FF003366"/>
      </left>
      <right/>
    </border>
    <border>
      <left/>
      <top/>
      <bottom/>
    </border>
    <border>
      <top/>
      <bottom/>
    </border>
    <border>
      <right/>
      <top/>
      <bottom/>
    </border>
    <border>
      <left/>
      <top/>
    </border>
    <border>
      <top/>
    </border>
    <border>
      <right/>
      <top/>
    </border>
    <border>
      <left/>
      <bottom style="thin">
        <color rgb="FF000000"/>
      </bottom>
    </border>
    <border>
      <bottom style="thin">
        <color rgb="FF000000"/>
      </bottom>
    </border>
    <border>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bottom style="thin">
        <color rgb="FF000000"/>
      </bottom>
    </border>
    <border>
      <right style="thin">
        <color rgb="FF000000"/>
      </right>
      <bottom style="thin">
        <color rgb="FF000000"/>
      </bottom>
    </border>
    <border>
      <left style="thick">
        <color rgb="FF003366"/>
      </left>
      <right/>
      <bottom style="thick">
        <color rgb="FF003366"/>
      </bottom>
    </border>
    <border>
      <left/>
      <top/>
      <bottom style="thick">
        <color rgb="FF003366"/>
      </bottom>
    </border>
    <border>
      <top/>
      <bottom style="thick">
        <color rgb="FF003366"/>
      </bottom>
    </border>
    <border>
      <right/>
      <top/>
      <bottom style="thick">
        <color rgb="FF003366"/>
      </bottom>
    </border>
    <border>
      <left/>
      <right style="thick">
        <color rgb="FF003366"/>
      </right>
      <top/>
      <bottom style="thick">
        <color rgb="FF003366"/>
      </bottom>
    </border>
    <border>
      <left style="thin">
        <color rgb="FF000000"/>
      </left>
      <right style="thin">
        <color rgb="FF000000"/>
      </right>
      <top style="thin">
        <color rgb="FF000000"/>
      </top>
      <bottom style="dotted">
        <color rgb="FF000000"/>
      </bottom>
    </border>
    <border>
      <left style="thin">
        <color rgb="FF000000"/>
      </left>
      <right style="thin">
        <color rgb="FF000000"/>
      </right>
      <top style="dotted">
        <color rgb="FF000000"/>
      </top>
      <bottom style="dotted">
        <color rgb="FF000000"/>
      </bottom>
    </border>
    <border>
      <left style="thin">
        <color rgb="FF000000"/>
      </left>
      <right style="thin">
        <color rgb="FF000000"/>
      </right>
      <top style="dotted">
        <color rgb="FF000000"/>
      </top>
      <bottom style="thin">
        <color rgb="FF000000"/>
      </bottom>
    </border>
    <border>
      <left style="thick">
        <color rgb="FF003366"/>
      </left>
      <top style="thick">
        <color rgb="FF003366"/>
      </top>
      <bottom/>
    </border>
    <border>
      <top style="thick">
        <color rgb="FF003366"/>
      </top>
      <bottom/>
    </border>
    <border>
      <right style="thick">
        <color rgb="FF003366"/>
      </right>
      <top style="thick">
        <color rgb="FF003366"/>
      </top>
      <bottom/>
    </border>
    <border>
      <left style="thick">
        <color rgb="FF003366"/>
      </left>
      <right/>
      <top/>
      <bottom/>
    </border>
    <border>
      <left style="thin">
        <color rgb="FF003366"/>
      </left>
      <right style="thin">
        <color rgb="FF003366"/>
      </right>
      <top style="thin">
        <color rgb="FF003366"/>
      </top>
      <bottom style="thin">
        <color rgb="FF003366"/>
      </bottom>
    </border>
    <border>
      <left/>
      <right style="thick">
        <color rgb="FF003366"/>
      </right>
      <top/>
    </border>
    <border>
      <left/>
      <right style="thick">
        <color rgb="FF003366"/>
      </right>
    </border>
    <border>
      <left/>
      <top style="thin">
        <color rgb="FF003366"/>
      </top>
      <bottom/>
    </border>
    <border>
      <right/>
      <top style="thin">
        <color rgb="FF003366"/>
      </top>
      <bottom/>
    </border>
    <border>
      <left style="thick">
        <color rgb="FF003366"/>
      </left>
      <right/>
      <top/>
      <bottom style="thick">
        <color rgb="FF003366"/>
      </bottom>
    </border>
    <border>
      <bottom style="thick">
        <color rgb="FF003366"/>
      </bottom>
    </border>
    <border>
      <left/>
      <right style="thick">
        <color rgb="FF003366"/>
      </right>
      <bottom style="thick">
        <color rgb="FF003366"/>
      </bottom>
    </border>
    <border>
      <left style="thin">
        <color rgb="FF003366"/>
      </left>
      <right style="thin">
        <color rgb="FF003366"/>
      </right>
      <top style="thin">
        <color rgb="FF003366"/>
      </top>
      <bottom/>
    </border>
    <border>
      <left style="thin">
        <color rgb="FF003366"/>
      </left>
      <right style="thin">
        <color rgb="FF003366"/>
      </right>
      <top/>
      <bottom/>
    </border>
    <border>
      <left style="thin">
        <color rgb="FF003366"/>
      </left>
      <top style="thin">
        <color rgb="FF003366"/>
      </top>
      <bottom style="thin">
        <color rgb="FF003366"/>
      </bottom>
    </border>
    <border>
      <top style="thin">
        <color rgb="FF003366"/>
      </top>
      <bottom style="thin">
        <color rgb="FF003366"/>
      </bottom>
    </border>
    <border>
      <right style="thin">
        <color rgb="FF003366"/>
      </right>
      <top style="thin">
        <color rgb="FF003366"/>
      </top>
      <bottom style="thin">
        <color rgb="FF003366"/>
      </bottom>
    </border>
    <border>
      <left style="thin">
        <color rgb="FF003366"/>
      </left>
      <right style="thin">
        <color rgb="FF003366"/>
      </right>
      <top/>
      <bottom style="thin">
        <color rgb="FF003366"/>
      </bottom>
    </border>
    <border>
      <top style="thin">
        <color rgb="FF003366"/>
      </top>
    </border>
    <border>
      <left/>
      <top/>
      <bottom style="thin">
        <color rgb="FF003366"/>
      </bottom>
    </border>
    <border>
      <top/>
      <bottom style="thin">
        <color rgb="FF003366"/>
      </bottom>
    </border>
    <border>
      <right/>
      <top/>
      <bottom style="thin">
        <color rgb="FF003366"/>
      </bottom>
    </border>
    <border>
      <left style="thick">
        <color rgb="FF003366"/>
      </left>
      <right style="thin">
        <color rgb="FF003366"/>
      </right>
      <top/>
      <bottom/>
    </border>
    <border>
      <left/>
      <right style="thin">
        <color rgb="FF003366"/>
      </right>
      <top/>
      <bottom/>
    </border>
    <border>
      <left style="thin">
        <color rgb="FF003366"/>
      </left>
      <top/>
      <bottom style="thin">
        <color rgb="FF003366"/>
      </bottom>
    </border>
    <border>
      <right style="thin">
        <color rgb="FF003366"/>
      </right>
      <top/>
      <bottom style="thin">
        <color rgb="FF003366"/>
      </bottom>
    </border>
    <border>
      <left style="thin">
        <color rgb="FF003366"/>
      </left>
      <right style="thick">
        <color rgb="FF003366"/>
      </right>
      <top/>
      <bottom/>
    </border>
    <border>
      <left/>
      <right/>
      <top style="thin">
        <color rgb="FF003366"/>
      </top>
      <bottom style="thin">
        <color rgb="FF003366"/>
      </bottom>
    </border>
    <border>
      <left style="thin">
        <color rgb="FF003366"/>
      </left>
      <top style="thin">
        <color rgb="FF003366"/>
      </top>
      <bottom/>
    </border>
    <border>
      <top style="thin">
        <color rgb="FF003366"/>
      </top>
      <bottom/>
    </border>
    <border>
      <right style="thin">
        <color rgb="FF003366"/>
      </right>
      <top style="thin">
        <color rgb="FF003366"/>
      </top>
      <bottom/>
    </border>
    <border>
      <left style="thin">
        <color rgb="FF003366"/>
      </left>
      <bottom style="thin">
        <color rgb="FF003366"/>
      </bottom>
    </border>
    <border>
      <bottom style="thin">
        <color rgb="FF003366"/>
      </bottom>
    </border>
    <border>
      <right style="thin">
        <color rgb="FF003366"/>
      </right>
      <bottom style="thin">
        <color rgb="FF003366"/>
      </bottom>
    </border>
    <border>
      <left style="thin">
        <color rgb="FF003366"/>
      </left>
      <right/>
      <top/>
      <bottom/>
    </border>
    <border>
      <left style="thin">
        <color rgb="FF003366"/>
      </left>
      <right/>
      <top/>
      <bottom style="thin">
        <color rgb="FF003366"/>
      </bottom>
    </border>
    <border>
      <left style="thick">
        <color rgb="FF003366"/>
      </left>
    </border>
    <border>
      <left style="thick">
        <color rgb="FF003366"/>
      </left>
      <right/>
      <top/>
      <bottom style="thin">
        <color rgb="FF003366"/>
      </bottom>
    </border>
    <border>
      <left/>
      <right style="thick">
        <color rgb="FF003366"/>
      </right>
      <top/>
      <bottom style="thin">
        <color rgb="FF003366"/>
      </bottom>
    </border>
    <border>
      <left/>
      <right/>
      <top/>
      <bottom style="thin">
        <color rgb="FF003366"/>
      </bottom>
    </border>
    <border>
      <left/>
      <right/>
      <top style="thin">
        <color rgb="FF003366"/>
      </top>
      <bottom/>
    </border>
    <border>
      <left style="thick">
        <color rgb="FF003366"/>
      </left>
      <right/>
      <top style="thin">
        <color rgb="FF003366"/>
      </top>
      <bottom/>
    </border>
    <border>
      <left/>
      <top style="thin">
        <color rgb="FF003366"/>
      </top>
      <bottom style="thin">
        <color rgb="FF003366"/>
      </bottom>
    </border>
    <border>
      <right/>
      <top style="thin">
        <color rgb="FF003366"/>
      </top>
      <bottom style="thin">
        <color rgb="FF003366"/>
      </bottom>
    </border>
    <border>
      <left/>
      <right style="thick">
        <color rgb="FF003366"/>
      </right>
      <top style="thin">
        <color rgb="FF003366"/>
      </top>
      <bottom/>
    </border>
    <border>
      <left/>
      <right/>
      <top/>
      <bottom style="thick">
        <color rgb="FF003366"/>
      </bottom>
    </border>
    <border>
      <left style="thick">
        <color rgb="FF000000"/>
      </left>
      <right/>
      <top style="thick">
        <color rgb="FF000000"/>
      </top>
      <bottom/>
    </border>
    <border>
      <left/>
      <right/>
      <top style="thick">
        <color rgb="FF000000"/>
      </top>
      <bottom/>
    </border>
    <border>
      <left/>
      <right style="thick">
        <color rgb="FF000000"/>
      </right>
      <top style="thick">
        <color rgb="FF000000"/>
      </top>
      <bottom/>
    </border>
    <border>
      <left style="thin">
        <color rgb="FF000000"/>
      </left>
      <right/>
      <top style="thin">
        <color rgb="FF000000"/>
      </top>
      <bottom/>
    </border>
    <border>
      <top style="thin">
        <color rgb="FF000000"/>
      </top>
    </border>
    <border>
      <left/>
      <right style="thin">
        <color rgb="FF003366"/>
      </right>
      <top style="thin">
        <color rgb="FF003366"/>
      </top>
      <bottom/>
    </border>
    <border>
      <left style="thin">
        <color rgb="FF003366"/>
      </left>
      <top/>
      <bottom/>
    </border>
    <border>
      <left/>
      <right style="thick">
        <color rgb="FF000000"/>
      </right>
      <top/>
      <bottom/>
    </border>
    <border>
      <left/>
      <right style="thick">
        <color rgb="FF000000"/>
      </right>
      <top/>
      <bottom style="thin">
        <color rgb="FFFFFFFF"/>
      </bottom>
    </border>
    <border>
      <left style="thin">
        <color rgb="FF000000"/>
      </left>
      <bottom style="thin">
        <color rgb="FF000000"/>
      </bottom>
    </border>
    <border>
      <left/>
      <right/>
      <top/>
      <bottom style="thin">
        <color rgb="FFFFFFFF"/>
      </bottom>
    </border>
    <border>
      <left style="thin">
        <color rgb="FF000000"/>
      </left>
      <right style="thick">
        <color rgb="FF000000"/>
      </right>
      <top style="thin">
        <color rgb="FF000000"/>
      </top>
      <bottom style="thin">
        <color rgb="FF000000"/>
      </bottom>
    </border>
    <border>
      <left/>
      <right style="thin">
        <color rgb="FF003366"/>
      </right>
      <top style="thin">
        <color rgb="FF003366"/>
      </top>
      <bottom style="thin">
        <color rgb="FF000000"/>
      </bottom>
    </border>
    <border>
      <left style="thin">
        <color rgb="FF003366"/>
      </left>
      <right style="thin">
        <color rgb="FF003366"/>
      </right>
      <top style="thin">
        <color rgb="FF003366"/>
      </top>
      <bottom style="thin">
        <color rgb="FF000000"/>
      </bottom>
    </border>
    <border>
      <left style="thin">
        <color rgb="FF003366"/>
      </left>
      <right style="thin">
        <color rgb="FF000000"/>
      </right>
      <top style="thin">
        <color rgb="FF003366"/>
      </top>
      <bottom style="thin">
        <color rgb="FF000000"/>
      </bottom>
    </border>
    <border>
      <left style="thin">
        <color rgb="FF000000"/>
      </left>
      <right style="thin">
        <color rgb="FF000000"/>
      </right>
      <top style="thin">
        <color rgb="FF003366"/>
      </top>
      <bottom style="thin">
        <color rgb="FF000000"/>
      </bottom>
    </border>
    <border>
      <left style="thin">
        <color rgb="FF000000"/>
      </left>
      <top style="thin">
        <color rgb="FF000000"/>
      </top>
      <bottom style="thin">
        <color rgb="FF000000"/>
      </bottom>
    </border>
    <border>
      <left style="thick">
        <color rgb="FF000000"/>
      </left>
      <right style="thin">
        <color rgb="FF000000"/>
      </right>
      <top style="thin">
        <color rgb="FF000000"/>
      </top>
      <bottom style="thin">
        <color rgb="FF000000"/>
      </bottom>
    </border>
    <border>
      <right/>
      <top style="thick">
        <color rgb="FF003366"/>
      </top>
      <bottom/>
    </border>
    <border>
      <left style="thick">
        <color rgb="FF003366"/>
      </left>
      <right style="thin">
        <color rgb="FF000000"/>
      </right>
      <top style="thin">
        <color rgb="FF000000"/>
      </top>
      <bottom/>
    </border>
    <border>
      <left/>
      <right style="thin">
        <color rgb="FF003366"/>
      </right>
      <top style="thin">
        <color rgb="FF003366"/>
      </top>
      <bottom style="thin">
        <color rgb="FF003366"/>
      </bottom>
    </border>
    <border>
      <left style="thick">
        <color rgb="FF003366"/>
      </left>
      <right style="thin">
        <color rgb="FF000000"/>
      </right>
      <top/>
      <bottom/>
    </border>
    <border>
      <left/>
      <top style="thin">
        <color rgb="FF003366"/>
      </top>
      <bottom style="thick">
        <color rgb="FF003366"/>
      </bottom>
    </border>
    <border>
      <top style="thin">
        <color rgb="FF003366"/>
      </top>
      <bottom style="thick">
        <color rgb="FF003366"/>
      </bottom>
    </border>
    <border>
      <right/>
      <top style="thin">
        <color rgb="FF003366"/>
      </top>
      <bottom style="thick">
        <color rgb="FF003366"/>
      </bottom>
    </border>
  </borders>
  <cellStyleXfs count="1">
    <xf borderId="0" fillId="0" fontId="0" numFmtId="0" applyAlignment="1" applyFont="1"/>
  </cellStyleXfs>
  <cellXfs count="332">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2" fillId="2" fontId="1" numFmtId="0" xfId="0" applyAlignment="1" applyBorder="1" applyFont="1">
      <alignment shrinkToFit="0" vertical="top" wrapText="1"/>
    </xf>
    <xf borderId="2" fillId="2" fontId="1" numFmtId="164" xfId="0" applyAlignment="1" applyBorder="1" applyFont="1" applyNumberFormat="1">
      <alignment shrinkToFit="0" vertical="top" wrapText="1"/>
    </xf>
    <xf borderId="3" fillId="2" fontId="1" numFmtId="0" xfId="0" applyBorder="1" applyFont="1"/>
    <xf borderId="4" fillId="2" fontId="2" numFmtId="0" xfId="0" applyAlignment="1" applyBorder="1" applyFont="1">
      <alignment horizontal="center" shrinkToFit="0" vertical="center" wrapText="1"/>
    </xf>
    <xf borderId="5" fillId="2" fontId="3" numFmtId="0" xfId="0" applyBorder="1" applyFont="1"/>
    <xf borderId="5" fillId="2" fontId="1" numFmtId="0" xfId="0" applyBorder="1" applyFont="1"/>
    <xf borderId="5" fillId="2" fontId="1" numFmtId="164" xfId="0" applyBorder="1" applyFont="1" applyNumberFormat="1"/>
    <xf borderId="6" fillId="2" fontId="1" numFmtId="0" xfId="0" applyAlignment="1" applyBorder="1" applyFont="1">
      <alignment horizontal="center"/>
    </xf>
    <xf borderId="7" fillId="0" fontId="4" numFmtId="0" xfId="0" applyBorder="1" applyFont="1"/>
    <xf borderId="5" fillId="2" fontId="3" numFmtId="164" xfId="0" applyBorder="1" applyFont="1" applyNumberFormat="1"/>
    <xf borderId="5" fillId="2" fontId="5" numFmtId="0" xfId="0" applyAlignment="1" applyBorder="1" applyFont="1">
      <alignment horizontal="left"/>
    </xf>
    <xf borderId="5" fillId="2" fontId="5" numFmtId="0" xfId="0" applyAlignment="1" applyBorder="1" applyFont="1">
      <alignment horizontal="center" shrinkToFit="0" vertical="center" wrapText="1"/>
    </xf>
    <xf borderId="5" fillId="2" fontId="5" numFmtId="164" xfId="0" applyAlignment="1" applyBorder="1" applyFont="1" applyNumberFormat="1">
      <alignment horizontal="center" shrinkToFit="0" vertical="center" wrapText="1"/>
    </xf>
    <xf borderId="5" fillId="2" fontId="6" numFmtId="0" xfId="0" applyAlignment="1" applyBorder="1" applyFont="1">
      <alignment horizontal="left"/>
    </xf>
    <xf borderId="5" fillId="2" fontId="6" numFmtId="0" xfId="0" applyAlignment="1" applyBorder="1" applyFont="1">
      <alignment horizontal="center" vertical="center"/>
    </xf>
    <xf borderId="5" fillId="2" fontId="6" numFmtId="164" xfId="0" applyAlignment="1" applyBorder="1" applyFont="1" applyNumberFormat="1">
      <alignment horizontal="center" vertical="center"/>
    </xf>
    <xf borderId="8" fillId="2" fontId="3" numFmtId="0" xfId="0" applyAlignment="1" applyBorder="1" applyFont="1">
      <alignment horizontal="center"/>
    </xf>
    <xf borderId="9" fillId="0" fontId="4" numFmtId="0" xfId="0" applyBorder="1" applyFont="1"/>
    <xf borderId="10" fillId="0" fontId="4" numFmtId="0" xfId="0" applyBorder="1" applyFont="1"/>
    <xf borderId="11" fillId="2" fontId="7" numFmtId="0" xfId="0" applyAlignment="1" applyBorder="1" applyFont="1">
      <alignment horizontal="center" shrinkToFit="0" vertical="center" wrapText="1"/>
    </xf>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17" fillId="2" fontId="8" numFmtId="0" xfId="0" applyAlignment="1" applyBorder="1" applyFont="1">
      <alignment horizontal="center" shrinkToFit="0" vertical="center" wrapText="1"/>
    </xf>
    <xf borderId="18" fillId="2" fontId="8" numFmtId="0" xfId="0" applyAlignment="1" applyBorder="1" applyFont="1">
      <alignment horizontal="center" shrinkToFit="0" vertical="center" wrapText="1"/>
    </xf>
    <xf borderId="18" fillId="2" fontId="9" numFmtId="164" xfId="0" applyAlignment="1" applyBorder="1" applyFont="1" applyNumberFormat="1">
      <alignment horizontal="center" shrinkToFit="0" vertical="center" wrapText="1"/>
    </xf>
    <xf borderId="19" fillId="2" fontId="10" numFmtId="0" xfId="0" applyAlignment="1" applyBorder="1" applyFont="1">
      <alignment horizontal="center" shrinkToFit="0" vertical="top" wrapText="1"/>
    </xf>
    <xf borderId="20" fillId="2" fontId="10" numFmtId="0" xfId="0" applyAlignment="1" applyBorder="1" applyFont="1">
      <alignment shrinkToFit="0" vertical="top" wrapText="1"/>
    </xf>
    <xf borderId="20" fillId="2" fontId="10" numFmtId="164" xfId="0" applyAlignment="1" applyBorder="1" applyFont="1" applyNumberFormat="1">
      <alignment horizontal="center" shrinkToFit="0" vertical="top" wrapText="1"/>
    </xf>
    <xf borderId="20" fillId="2" fontId="10" numFmtId="0" xfId="0" applyAlignment="1" applyBorder="1" applyFont="1">
      <alignment shrinkToFit="0" vertical="center" wrapText="1"/>
    </xf>
    <xf borderId="21" fillId="2" fontId="10" numFmtId="0" xfId="0" applyAlignment="1" applyBorder="1" applyFont="1">
      <alignment horizontal="center" shrinkToFit="0" vertical="top" wrapText="1"/>
    </xf>
    <xf borderId="21" fillId="2" fontId="10" numFmtId="0" xfId="0" applyAlignment="1" applyBorder="1" applyFont="1">
      <alignment horizontal="left" shrinkToFit="0" vertical="top" wrapText="1"/>
    </xf>
    <xf borderId="21" fillId="2" fontId="10" numFmtId="164" xfId="0" applyAlignment="1" applyBorder="1" applyFont="1" applyNumberFormat="1">
      <alignment horizontal="center" shrinkToFit="0" vertical="top" wrapText="1"/>
    </xf>
    <xf borderId="22" fillId="2" fontId="10" numFmtId="0" xfId="0" applyAlignment="1" applyBorder="1" applyFont="1">
      <alignment shrinkToFit="0" vertical="top" wrapText="1"/>
    </xf>
    <xf borderId="23" fillId="0" fontId="4" numFmtId="0" xfId="0" applyBorder="1" applyFont="1"/>
    <xf borderId="24" fillId="2" fontId="10" numFmtId="0" xfId="0" applyAlignment="1" applyBorder="1" applyFont="1">
      <alignment shrinkToFit="0" vertical="top" wrapText="1"/>
    </xf>
    <xf borderId="25" fillId="0" fontId="4" numFmtId="0" xfId="0" applyBorder="1" applyFont="1"/>
    <xf borderId="21" fillId="0" fontId="10" numFmtId="0" xfId="0" applyAlignment="1" applyBorder="1" applyFont="1">
      <alignment horizontal="center" shrinkToFit="0" vertical="top" wrapText="1"/>
    </xf>
    <xf borderId="21" fillId="0" fontId="10" numFmtId="164" xfId="0" applyAlignment="1" applyBorder="1" applyFont="1" applyNumberFormat="1">
      <alignment horizontal="center" shrinkToFit="0" vertical="top" wrapText="1"/>
    </xf>
    <xf borderId="21" fillId="2" fontId="10" numFmtId="2" xfId="0" applyAlignment="1" applyBorder="1" applyFont="1" applyNumberFormat="1">
      <alignment horizontal="center" shrinkToFit="0" vertical="top" wrapText="1"/>
    </xf>
    <xf borderId="25" fillId="0" fontId="11" numFmtId="0" xfId="0" applyAlignment="1" applyBorder="1" applyFont="1">
      <alignment shrinkToFit="0" wrapText="1"/>
    </xf>
    <xf borderId="19" fillId="2" fontId="10" numFmtId="2" xfId="0" applyAlignment="1" applyBorder="1" applyFont="1" applyNumberFormat="1">
      <alignment horizontal="center" shrinkToFit="0" vertical="top" wrapText="1"/>
    </xf>
    <xf borderId="20" fillId="2" fontId="10" numFmtId="0" xfId="0" applyAlignment="1" applyBorder="1" applyFont="1">
      <alignment horizontal="center" shrinkToFit="0" vertical="top" wrapText="1"/>
    </xf>
    <xf borderId="20" fillId="2" fontId="10" numFmtId="0" xfId="0" applyAlignment="1" applyBorder="1" applyFont="1">
      <alignment horizontal="left" shrinkToFit="0" vertical="top" wrapText="1"/>
    </xf>
    <xf borderId="26" fillId="0" fontId="11" numFmtId="0" xfId="0" applyAlignment="1" applyBorder="1" applyFont="1">
      <alignment shrinkToFit="0" vertical="top" wrapText="1"/>
    </xf>
    <xf borderId="19" fillId="2" fontId="10" numFmtId="165" xfId="0" applyAlignment="1" applyBorder="1" applyFont="1" applyNumberFormat="1">
      <alignment horizontal="center" shrinkToFit="0" vertical="top" wrapText="1"/>
    </xf>
    <xf borderId="17" fillId="0" fontId="10" numFmtId="0" xfId="0" applyAlignment="1" applyBorder="1" applyFont="1">
      <alignment shrinkToFit="0" vertical="top" wrapText="1"/>
    </xf>
    <xf borderId="17" fillId="2" fontId="10" numFmtId="2" xfId="0" applyAlignment="1" applyBorder="1" applyFont="1" applyNumberFormat="1">
      <alignment horizontal="center" shrinkToFit="0" vertical="top" wrapText="1"/>
    </xf>
    <xf borderId="17" fillId="2" fontId="10" numFmtId="164" xfId="0" applyAlignment="1" applyBorder="1" applyFont="1" applyNumberFormat="1">
      <alignment horizontal="center" shrinkToFit="0" vertical="top" wrapText="1"/>
    </xf>
    <xf borderId="17" fillId="2" fontId="10" numFmtId="0" xfId="0" applyAlignment="1" applyBorder="1" applyFont="1">
      <alignment shrinkToFit="0" vertical="top" wrapText="1"/>
    </xf>
    <xf borderId="17" fillId="2" fontId="10" numFmtId="165" xfId="0" applyAlignment="1" applyBorder="1" applyFont="1" applyNumberFormat="1">
      <alignment horizontal="center" shrinkToFit="0" vertical="top" wrapText="1"/>
    </xf>
    <xf borderId="17" fillId="0" fontId="10" numFmtId="164" xfId="0" applyAlignment="1" applyBorder="1" applyFont="1" applyNumberFormat="1">
      <alignment horizontal="center" shrinkToFit="0" vertical="top" wrapText="1"/>
    </xf>
    <xf borderId="27" fillId="0" fontId="4" numFmtId="0" xfId="0" applyBorder="1" applyFont="1"/>
    <xf borderId="28" fillId="2" fontId="11" numFmtId="0" xfId="0" applyAlignment="1" applyBorder="1" applyFont="1">
      <alignment horizontal="center"/>
    </xf>
    <xf borderId="29" fillId="0" fontId="4" numFmtId="0" xfId="0" applyBorder="1" applyFont="1"/>
    <xf borderId="30" fillId="0" fontId="4" numFmtId="0" xfId="0" applyBorder="1" applyFont="1"/>
    <xf borderId="31" fillId="2" fontId="1" numFmtId="0" xfId="0" applyAlignment="1" applyBorder="1" applyFont="1">
      <alignment horizontal="center"/>
    </xf>
    <xf borderId="0" fillId="0" fontId="1" numFmtId="164" xfId="0" applyFont="1" applyNumberFormat="1"/>
    <xf borderId="32" fillId="0" fontId="12" numFmtId="0" xfId="0" applyAlignment="1" applyBorder="1" applyFont="1">
      <alignment shrinkToFit="0" vertical="center" wrapText="1"/>
    </xf>
    <xf borderId="0" fillId="0" fontId="13" numFmtId="0" xfId="0" applyAlignment="1" applyFont="1">
      <alignment shrinkToFit="0" wrapText="1"/>
    </xf>
    <xf borderId="33" fillId="0" fontId="14" numFmtId="0" xfId="0" applyAlignment="1" applyBorder="1" applyFont="1">
      <alignment shrinkToFit="0" vertical="center" wrapText="1"/>
    </xf>
    <xf borderId="33" fillId="0" fontId="12" numFmtId="0" xfId="0" applyAlignment="1" applyBorder="1" applyFont="1">
      <alignment shrinkToFit="0" vertical="center" wrapText="1"/>
    </xf>
    <xf borderId="33" fillId="0" fontId="13" numFmtId="0" xfId="0" applyAlignment="1" applyBorder="1" applyFont="1">
      <alignment shrinkToFit="0" wrapText="1"/>
    </xf>
    <xf borderId="33" fillId="0" fontId="12" numFmtId="0" xfId="0" applyAlignment="1" applyBorder="1" applyFont="1">
      <alignment shrinkToFit="0" vertical="top" wrapText="1"/>
    </xf>
    <xf borderId="33" fillId="3" fontId="12" numFmtId="0" xfId="0" applyAlignment="1" applyBorder="1" applyFill="1" applyFont="1">
      <alignment shrinkToFit="0" vertical="center" wrapText="1"/>
    </xf>
    <xf borderId="33" fillId="0" fontId="13" numFmtId="0" xfId="0" applyBorder="1" applyFont="1"/>
    <xf borderId="0" fillId="0" fontId="13" numFmtId="0" xfId="0" applyFont="1"/>
    <xf borderId="33" fillId="0" fontId="15" numFmtId="0" xfId="0" applyAlignment="1" applyBorder="1" applyFont="1">
      <alignment horizontal="center"/>
    </xf>
    <xf borderId="34" fillId="0" fontId="12" numFmtId="0" xfId="0" applyAlignment="1" applyBorder="1" applyFont="1">
      <alignment horizontal="center"/>
    </xf>
    <xf borderId="35" fillId="2" fontId="1" numFmtId="0" xfId="0" applyAlignment="1" applyBorder="1" applyFont="1">
      <alignment horizontal="center"/>
    </xf>
    <xf borderId="36" fillId="0" fontId="4" numFmtId="0" xfId="0" applyBorder="1" applyFont="1"/>
    <xf borderId="37" fillId="0" fontId="4" numFmtId="0" xfId="0" applyBorder="1" applyFont="1"/>
    <xf borderId="38" fillId="2" fontId="1" numFmtId="0" xfId="0" applyBorder="1" applyFont="1"/>
    <xf borderId="39" fillId="2" fontId="12" numFmtId="0" xfId="0" applyAlignment="1" applyBorder="1" applyFont="1">
      <alignment horizontal="left" shrinkToFit="0" wrapText="1"/>
    </xf>
    <xf borderId="40" fillId="2" fontId="1" numFmtId="0" xfId="0" applyAlignment="1" applyBorder="1" applyFont="1">
      <alignment horizontal="center"/>
    </xf>
    <xf borderId="39" fillId="2" fontId="12" numFmtId="0" xfId="0" applyAlignment="1" applyBorder="1" applyFont="1">
      <alignment horizontal="left" shrinkToFit="0" vertical="top" wrapText="1"/>
    </xf>
    <xf borderId="41" fillId="0" fontId="4" numFmtId="0" xfId="0" applyBorder="1" applyFont="1"/>
    <xf borderId="42" fillId="2" fontId="1" numFmtId="0" xfId="0" applyAlignment="1" applyBorder="1" applyFont="1">
      <alignment horizontal="center"/>
    </xf>
    <xf borderId="43" fillId="0" fontId="4" numFmtId="0" xfId="0" applyBorder="1" applyFont="1"/>
    <xf borderId="44" fillId="2" fontId="1" numFmtId="0" xfId="0" applyBorder="1" applyFont="1"/>
    <xf borderId="45" fillId="0" fontId="1" numFmtId="0" xfId="0" applyBorder="1" applyFont="1"/>
    <xf borderId="46" fillId="0" fontId="4" numFmtId="0" xfId="0" applyBorder="1" applyFont="1"/>
    <xf borderId="35" fillId="2" fontId="1" numFmtId="0" xfId="0" applyAlignment="1" applyBorder="1" applyFont="1">
      <alignment horizontal="center" shrinkToFit="0" vertical="top" wrapText="1"/>
    </xf>
    <xf borderId="38" fillId="2" fontId="1" numFmtId="0" xfId="0" applyAlignment="1" applyBorder="1" applyFont="1">
      <alignment shrinkToFit="0" vertical="top" wrapText="1"/>
    </xf>
    <xf borderId="47" fillId="2" fontId="2" numFmtId="0" xfId="0" applyAlignment="1" applyBorder="1" applyFont="1">
      <alignment shrinkToFit="0" vertical="center" wrapText="1"/>
    </xf>
    <xf borderId="48" fillId="2" fontId="6" numFmtId="0" xfId="0" applyAlignment="1" applyBorder="1" applyFont="1">
      <alignment vertical="center"/>
    </xf>
    <xf borderId="49" fillId="2" fontId="16" numFmtId="0" xfId="0" applyAlignment="1" applyBorder="1" applyFont="1">
      <alignment horizontal="center" vertical="center"/>
    </xf>
    <xf borderId="50" fillId="0" fontId="4" numFmtId="0" xfId="0" applyBorder="1" applyFont="1"/>
    <xf borderId="51" fillId="0" fontId="4" numFmtId="0" xfId="0" applyBorder="1" applyFont="1"/>
    <xf borderId="6" fillId="2" fontId="17" numFmtId="0" xfId="0" applyAlignment="1" applyBorder="1" applyFont="1">
      <alignment vertical="center"/>
    </xf>
    <xf borderId="0" fillId="0" fontId="12" numFmtId="0" xfId="0" applyAlignment="1" applyFont="1">
      <alignment shrinkToFit="0" wrapText="1"/>
    </xf>
    <xf borderId="0" fillId="0" fontId="1" numFmtId="0" xfId="0" applyAlignment="1" applyFont="1">
      <alignment shrinkToFit="0" wrapText="1"/>
    </xf>
    <xf borderId="52" fillId="2" fontId="18" numFmtId="0" xfId="0" applyAlignment="1" applyBorder="1" applyFont="1">
      <alignment horizontal="right" shrinkToFit="0" wrapText="1"/>
    </xf>
    <xf borderId="39" fillId="2" fontId="19" numFmtId="0" xfId="0" applyAlignment="1" applyBorder="1" applyFont="1">
      <alignment horizontal="center" vertical="center"/>
    </xf>
    <xf borderId="53" fillId="0" fontId="20" numFmtId="0" xfId="0" applyAlignment="1" applyBorder="1" applyFont="1">
      <alignment horizontal="center" shrinkToFit="0" vertical="center" wrapText="1"/>
    </xf>
    <xf borderId="0" fillId="0" fontId="21" numFmtId="0" xfId="0" applyAlignment="1" applyFont="1">
      <alignment horizontal="center" shrinkToFit="0" vertical="center" wrapText="1"/>
    </xf>
    <xf borderId="0" fillId="0" fontId="22" numFmtId="0" xfId="0" applyAlignment="1" applyFont="1">
      <alignment horizontal="right" shrinkToFit="0" wrapText="1"/>
    </xf>
    <xf borderId="17" fillId="4" fontId="1" numFmtId="0" xfId="0" applyBorder="1" applyFill="1" applyFont="1"/>
    <xf borderId="8" fillId="2" fontId="5" numFmtId="0" xfId="0" applyAlignment="1" applyBorder="1" applyFont="1">
      <alignment horizontal="center" shrinkToFit="0" vertical="center" wrapText="1"/>
    </xf>
    <xf borderId="8" fillId="2" fontId="23" numFmtId="0" xfId="0" applyAlignment="1" applyBorder="1" applyFont="1">
      <alignment horizontal="center"/>
    </xf>
    <xf borderId="0" fillId="0" fontId="13" numFmtId="0" xfId="0" applyAlignment="1" applyFont="1">
      <alignment horizontal="center" shrinkToFit="0" wrapText="1"/>
    </xf>
    <xf borderId="38" fillId="2" fontId="24" numFmtId="0" xfId="0" applyAlignment="1" applyBorder="1" applyFont="1">
      <alignment shrinkToFit="0" vertical="top" wrapText="1"/>
    </xf>
    <xf borderId="5" fillId="2" fontId="6" numFmtId="0" xfId="0" applyAlignment="1" applyBorder="1" applyFont="1">
      <alignment horizontal="center" vertical="top"/>
    </xf>
    <xf borderId="0" fillId="0" fontId="1" numFmtId="0" xfId="0" applyAlignment="1" applyFont="1">
      <alignment vertical="top"/>
    </xf>
    <xf borderId="5" fillId="2" fontId="1" numFmtId="0" xfId="0" applyAlignment="1" applyBorder="1" applyFont="1">
      <alignment vertical="top"/>
    </xf>
    <xf borderId="54" fillId="2" fontId="5" numFmtId="0" xfId="0" applyAlignment="1" applyBorder="1" applyFont="1">
      <alignment horizontal="center" shrinkToFit="0" vertical="top" wrapText="1"/>
    </xf>
    <xf borderId="55" fillId="0" fontId="4" numFmtId="0" xfId="0" applyBorder="1" applyFont="1"/>
    <xf borderId="56" fillId="0" fontId="4" numFmtId="0" xfId="0" applyBorder="1" applyFont="1"/>
    <xf borderId="57" fillId="2" fontId="6" numFmtId="0" xfId="0" applyAlignment="1" applyBorder="1" applyFont="1">
      <alignment vertical="center"/>
    </xf>
    <xf borderId="52" fillId="2" fontId="5" numFmtId="0" xfId="0" applyAlignment="1" applyBorder="1" applyFont="1">
      <alignment horizontal="right" vertical="center"/>
    </xf>
    <xf borderId="58" fillId="2" fontId="6" numFmtId="0" xfId="0" applyAlignment="1" applyBorder="1" applyFont="1">
      <alignment vertical="center"/>
    </xf>
    <xf borderId="59" fillId="2" fontId="25" numFmtId="49" xfId="0" applyAlignment="1" applyBorder="1" applyFont="1" applyNumberFormat="1">
      <alignment horizontal="left" shrinkToFit="0" vertical="center" wrapText="1"/>
    </xf>
    <xf borderId="60" fillId="0" fontId="4" numFmtId="0" xfId="0" applyBorder="1" applyFont="1"/>
    <xf borderId="61" fillId="2" fontId="17" numFmtId="0" xfId="0" applyAlignment="1" applyBorder="1" applyFont="1">
      <alignment vertical="center"/>
    </xf>
    <xf borderId="49" fillId="2" fontId="25" numFmtId="49" xfId="0" applyAlignment="1" applyBorder="1" applyFont="1" applyNumberFormat="1">
      <alignment horizontal="left" shrinkToFit="0" vertical="center" wrapText="1"/>
    </xf>
    <xf borderId="62" fillId="2" fontId="25" numFmtId="0" xfId="0" applyAlignment="1" applyBorder="1" applyFont="1">
      <alignment shrinkToFit="0" vertical="center" wrapText="1"/>
    </xf>
    <xf borderId="17" fillId="2" fontId="1" numFmtId="0" xfId="0" applyBorder="1" applyFont="1"/>
    <xf borderId="47" fillId="2" fontId="5" numFmtId="0" xfId="0" applyAlignment="1" applyBorder="1" applyFont="1">
      <alignment horizontal="right" vertical="center"/>
    </xf>
    <xf borderId="58" fillId="2" fontId="26" numFmtId="0" xfId="0" applyAlignment="1" applyBorder="1" applyFont="1">
      <alignment horizontal="left" vertical="center"/>
    </xf>
    <xf borderId="63" fillId="2" fontId="25" numFmtId="0" xfId="0" applyAlignment="1" applyBorder="1" applyFont="1">
      <alignment horizontal="left" shrinkToFit="0" vertical="center" wrapText="1"/>
    </xf>
    <xf borderId="64" fillId="0" fontId="4" numFmtId="0" xfId="0" applyBorder="1" applyFont="1"/>
    <xf borderId="65" fillId="0" fontId="4" numFmtId="0" xfId="0" applyBorder="1" applyFont="1"/>
    <xf borderId="66" fillId="0" fontId="27" numFmtId="0" xfId="0" applyAlignment="1" applyBorder="1" applyFont="1">
      <alignment horizontal="left" shrinkToFit="0" vertical="center" wrapText="1"/>
    </xf>
    <xf borderId="67" fillId="0" fontId="4" numFmtId="0" xfId="0" applyBorder="1" applyFont="1"/>
    <xf borderId="68" fillId="0" fontId="4" numFmtId="0" xfId="0" applyBorder="1" applyFont="1"/>
    <xf borderId="39" fillId="2" fontId="5" numFmtId="0" xfId="0" applyAlignment="1" applyBorder="1" applyFont="1">
      <alignment horizontal="right" vertical="center"/>
    </xf>
    <xf borderId="49" fillId="2" fontId="28" numFmtId="49" xfId="0" applyAlignment="1" applyBorder="1" applyFont="1" applyNumberFormat="1">
      <alignment horizontal="left" shrinkToFit="0" vertical="center" wrapText="1"/>
    </xf>
    <xf borderId="49" fillId="0" fontId="25" numFmtId="0" xfId="0" applyAlignment="1" applyBorder="1" applyFont="1">
      <alignment horizontal="left" shrinkToFit="0" wrapText="1"/>
    </xf>
    <xf borderId="0" fillId="0" fontId="29" numFmtId="0" xfId="0" applyAlignment="1" applyFont="1">
      <alignment horizontal="center" shrinkToFit="0" wrapText="1"/>
    </xf>
    <xf borderId="69" fillId="2" fontId="6" numFmtId="0" xfId="0" applyAlignment="1" applyBorder="1" applyFont="1">
      <alignment vertical="center"/>
    </xf>
    <xf borderId="49" fillId="0" fontId="25" numFmtId="49" xfId="0" applyAlignment="1" applyBorder="1" applyFont="1" applyNumberFormat="1">
      <alignment horizontal="left" shrinkToFit="0" vertical="center" wrapText="1"/>
    </xf>
    <xf borderId="70" fillId="2" fontId="6" numFmtId="0" xfId="0" applyAlignment="1" applyBorder="1" applyFont="1">
      <alignment vertical="center"/>
    </xf>
    <xf borderId="59" fillId="2" fontId="5" numFmtId="166" xfId="0" applyAlignment="1" applyBorder="1" applyFont="1" applyNumberFormat="1">
      <alignment horizontal="center" shrinkToFit="0" wrapText="1"/>
    </xf>
    <xf borderId="69" fillId="2" fontId="5" numFmtId="0" xfId="0" applyAlignment="1" applyBorder="1" applyFont="1">
      <alignment shrinkToFit="0" wrapText="1"/>
    </xf>
    <xf borderId="5" fillId="2" fontId="30" numFmtId="0" xfId="0" applyAlignment="1" applyBorder="1" applyFont="1">
      <alignment shrinkToFit="0" vertical="center" wrapText="1"/>
    </xf>
    <xf borderId="38" fillId="2" fontId="6" numFmtId="0" xfId="0" applyAlignment="1" applyBorder="1" applyFont="1">
      <alignment vertical="center"/>
    </xf>
    <xf borderId="5" fillId="2" fontId="5" numFmtId="0" xfId="0" applyAlignment="1" applyBorder="1" applyFont="1">
      <alignment shrinkToFit="0" wrapText="1"/>
    </xf>
    <xf borderId="5" fillId="2" fontId="6" numFmtId="0" xfId="0" applyAlignment="1" applyBorder="1" applyFont="1">
      <alignment vertical="center"/>
    </xf>
    <xf borderId="5" fillId="2" fontId="31" numFmtId="0" xfId="0" applyAlignment="1" applyBorder="1" applyFont="1">
      <alignment horizontal="center" shrinkToFit="0" wrapText="1"/>
    </xf>
    <xf borderId="5" fillId="2" fontId="31" numFmtId="0" xfId="0" applyAlignment="1" applyBorder="1" applyFont="1">
      <alignment horizontal="left" shrinkToFit="0" wrapText="1"/>
    </xf>
    <xf borderId="5" fillId="2" fontId="30" numFmtId="0" xfId="0" applyAlignment="1" applyBorder="1" applyFont="1">
      <alignment vertical="center"/>
    </xf>
    <xf borderId="71" fillId="0" fontId="13" numFmtId="0" xfId="0" applyAlignment="1" applyBorder="1" applyFont="1">
      <alignment shrinkToFit="0" wrapText="1"/>
    </xf>
    <xf borderId="72" fillId="2" fontId="6" numFmtId="0" xfId="0" applyAlignment="1" applyBorder="1" applyFont="1">
      <alignment vertical="center"/>
    </xf>
    <xf borderId="54" fillId="2" fontId="5" numFmtId="0" xfId="0" applyAlignment="1" applyBorder="1" applyFont="1">
      <alignment horizontal="center" shrinkToFit="0" wrapText="1"/>
    </xf>
    <xf borderId="73" fillId="2" fontId="17" numFmtId="0" xfId="0" applyAlignment="1" applyBorder="1" applyFont="1">
      <alignment vertical="center"/>
    </xf>
    <xf borderId="74" fillId="2" fontId="5" numFmtId="0" xfId="0" applyAlignment="1" applyBorder="1" applyFont="1">
      <alignment shrinkToFit="0" wrapText="1"/>
    </xf>
    <xf borderId="62" fillId="2" fontId="5" numFmtId="0" xfId="0" applyAlignment="1" applyBorder="1" applyFont="1">
      <alignment horizontal="left" shrinkToFit="0" wrapText="1"/>
    </xf>
    <xf borderId="5" fillId="2" fontId="25" numFmtId="0" xfId="0" applyAlignment="1" applyBorder="1" applyFont="1">
      <alignment horizontal="left" shrinkToFit="0" wrapText="1"/>
    </xf>
    <xf borderId="74" fillId="2" fontId="31" numFmtId="0" xfId="0" applyAlignment="1" applyBorder="1" applyFont="1">
      <alignment horizontal="left" shrinkToFit="0" vertical="center" wrapText="1"/>
    </xf>
    <xf borderId="49" fillId="2" fontId="25" numFmtId="0" xfId="0" applyAlignment="1" applyBorder="1" applyFont="1">
      <alignment horizontal="left" vertical="center"/>
    </xf>
    <xf borderId="5" fillId="2" fontId="25" numFmtId="0" xfId="0" applyAlignment="1" applyBorder="1" applyFont="1">
      <alignment vertical="center"/>
    </xf>
    <xf borderId="49" fillId="2" fontId="6" numFmtId="0" xfId="0" applyAlignment="1" applyBorder="1" applyFont="1">
      <alignment horizontal="left" shrinkToFit="0" vertical="center" wrapText="1"/>
    </xf>
    <xf borderId="71" fillId="0" fontId="29" numFmtId="0" xfId="0" applyAlignment="1" applyBorder="1" applyFont="1">
      <alignment shrinkToFit="0" wrapText="1"/>
    </xf>
    <xf borderId="75" fillId="2" fontId="5" numFmtId="0" xfId="0" applyAlignment="1" applyBorder="1" applyFont="1">
      <alignment horizontal="right" vertical="center"/>
    </xf>
    <xf borderId="5" fillId="2" fontId="5" numFmtId="0" xfId="0" applyAlignment="1" applyBorder="1" applyFont="1">
      <alignment horizontal="right" vertical="center"/>
    </xf>
    <xf borderId="5" fillId="2" fontId="30" numFmtId="0" xfId="0" applyAlignment="1" applyBorder="1" applyFont="1">
      <alignment horizontal="center" vertical="center"/>
    </xf>
    <xf borderId="74" fillId="2" fontId="5" numFmtId="0" xfId="0" applyAlignment="1" applyBorder="1" applyFont="1">
      <alignment horizontal="left" shrinkToFit="0" wrapText="1"/>
    </xf>
    <xf borderId="49" fillId="0" fontId="25" numFmtId="0" xfId="0" applyAlignment="1" applyBorder="1" applyFont="1">
      <alignment horizontal="left" vertical="center"/>
    </xf>
    <xf borderId="5" fillId="2" fontId="32" numFmtId="0" xfId="0" applyAlignment="1" applyBorder="1" applyFont="1">
      <alignment horizontal="right" vertical="center"/>
    </xf>
    <xf borderId="67" fillId="0" fontId="33" numFmtId="0" xfId="0" applyAlignment="1" applyBorder="1" applyFont="1">
      <alignment horizontal="center" shrinkToFit="0" wrapText="1"/>
    </xf>
    <xf borderId="67" fillId="0" fontId="34" numFmtId="0" xfId="0" applyAlignment="1" applyBorder="1" applyFont="1">
      <alignment horizontal="center"/>
    </xf>
    <xf borderId="49" fillId="2" fontId="25" numFmtId="9" xfId="0" applyAlignment="1" applyBorder="1" applyFont="1" applyNumberFormat="1">
      <alignment horizontal="left" vertical="center"/>
    </xf>
    <xf borderId="75" fillId="2" fontId="25" numFmtId="0" xfId="0" applyAlignment="1" applyBorder="1" applyFont="1">
      <alignment horizontal="center" vertical="center"/>
    </xf>
    <xf borderId="75" fillId="2" fontId="25" numFmtId="0" xfId="0" applyAlignment="1" applyBorder="1" applyFont="1">
      <alignment horizontal="left" vertical="center"/>
    </xf>
    <xf borderId="0" fillId="0" fontId="1" numFmtId="0" xfId="0" applyAlignment="1" applyFont="1">
      <alignment shrinkToFit="0" vertical="top" wrapText="1"/>
    </xf>
    <xf borderId="67" fillId="0" fontId="35" numFmtId="0" xfId="0" applyAlignment="1" applyBorder="1" applyFont="1">
      <alignment horizontal="center"/>
    </xf>
    <xf borderId="5" fillId="2" fontId="25" numFmtId="0" xfId="0" applyAlignment="1" applyBorder="1" applyFont="1">
      <alignment horizontal="center" vertical="center"/>
    </xf>
    <xf borderId="5" fillId="2" fontId="25" numFmtId="0" xfId="0" applyAlignment="1" applyBorder="1" applyFont="1">
      <alignment horizontal="left" vertical="center"/>
    </xf>
    <xf borderId="5" fillId="2" fontId="36" numFmtId="0" xfId="0" applyAlignment="1" applyBorder="1" applyFont="1">
      <alignment vertical="center"/>
    </xf>
    <xf borderId="52" fillId="2" fontId="6" numFmtId="0" xfId="0" applyAlignment="1" applyBorder="1" applyFont="1">
      <alignment vertical="center"/>
    </xf>
    <xf borderId="74" fillId="2" fontId="36" numFmtId="0" xfId="0" applyAlignment="1" applyBorder="1" applyFont="1">
      <alignment vertical="center"/>
    </xf>
    <xf borderId="0" fillId="0" fontId="37" numFmtId="0" xfId="0" applyAlignment="1" applyFont="1">
      <alignment horizontal="right" shrinkToFit="0" wrapText="1"/>
    </xf>
    <xf borderId="5" fillId="2" fontId="6" numFmtId="0" xfId="0" applyAlignment="1" applyBorder="1" applyFont="1">
      <alignment horizontal="left" vertical="center"/>
    </xf>
    <xf borderId="54" fillId="2" fontId="3" numFmtId="0" xfId="0" applyAlignment="1" applyBorder="1" applyFont="1">
      <alignment horizontal="center" shrinkToFit="0" wrapText="1"/>
    </xf>
    <xf borderId="76" fillId="2" fontId="6" numFmtId="0" xfId="0" applyAlignment="1" applyBorder="1" applyFont="1">
      <alignment vertical="center"/>
    </xf>
    <xf borderId="62" fillId="2" fontId="5" numFmtId="2" xfId="0" applyAlignment="1" applyBorder="1" applyFont="1" applyNumberFormat="1">
      <alignment horizontal="left" shrinkToFit="0" wrapText="1"/>
    </xf>
    <xf borderId="75" fillId="2" fontId="5" numFmtId="2" xfId="0" applyAlignment="1" applyBorder="1" applyFont="1" applyNumberFormat="1">
      <alignment horizontal="left" shrinkToFit="0" vertical="center" wrapText="1"/>
    </xf>
    <xf borderId="75" fillId="2" fontId="5" numFmtId="0" xfId="0" applyAlignment="1" applyBorder="1" applyFont="1">
      <alignment horizontal="left"/>
    </xf>
    <xf borderId="77" fillId="2" fontId="5" numFmtId="0" xfId="0" applyAlignment="1" applyBorder="1" applyFont="1">
      <alignment horizontal="left" shrinkToFit="0" wrapText="1"/>
    </xf>
    <xf borderId="78" fillId="0" fontId="4" numFmtId="0" xfId="0" applyBorder="1" applyFont="1"/>
    <xf borderId="62" fillId="2" fontId="25" numFmtId="0" xfId="0" applyAlignment="1" applyBorder="1" applyFont="1">
      <alignment horizontal="left" vertical="center"/>
    </xf>
    <xf borderId="79" fillId="2" fontId="17" numFmtId="0" xfId="0" applyAlignment="1" applyBorder="1" applyFont="1">
      <alignment vertical="center"/>
    </xf>
    <xf borderId="71" fillId="0" fontId="13" numFmtId="0" xfId="0" applyAlignment="1" applyBorder="1" applyFont="1">
      <alignment shrinkToFit="0" vertical="top" wrapText="1"/>
    </xf>
    <xf borderId="39" fillId="2" fontId="25" numFmtId="0" xfId="0" applyAlignment="1" applyBorder="1" applyFont="1">
      <alignment shrinkToFit="0" vertical="center" wrapText="1"/>
    </xf>
    <xf borderId="48" fillId="2" fontId="25" numFmtId="0" xfId="0" applyAlignment="1" applyBorder="1" applyFont="1">
      <alignment vertical="center"/>
    </xf>
    <xf borderId="62" fillId="2" fontId="25" numFmtId="0" xfId="0" applyAlignment="1" applyBorder="1" applyFont="1">
      <alignment horizontal="center" vertical="center"/>
    </xf>
    <xf borderId="49" fillId="2" fontId="38" numFmtId="0" xfId="0" applyAlignment="1" applyBorder="1" applyFont="1">
      <alignment horizontal="left" shrinkToFit="0" vertical="center" wrapText="1"/>
    </xf>
    <xf borderId="49" fillId="2" fontId="25" numFmtId="0" xfId="0" applyAlignment="1" applyBorder="1" applyFont="1">
      <alignment horizontal="left" readingOrder="0" vertical="center"/>
    </xf>
    <xf borderId="62" fillId="2" fontId="39" numFmtId="2" xfId="0" applyAlignment="1" applyBorder="1" applyFont="1" applyNumberFormat="1">
      <alignment horizontal="left" shrinkToFit="0" wrapText="1"/>
    </xf>
    <xf borderId="62" fillId="2" fontId="25" numFmtId="0" xfId="0" applyAlignment="1" applyBorder="1" applyFont="1">
      <alignment vertical="center"/>
    </xf>
    <xf borderId="49" fillId="2" fontId="25" numFmtId="0" xfId="0" applyAlignment="1" applyBorder="1" applyFont="1">
      <alignment horizontal="left" shrinkToFit="0" vertical="center" wrapText="1"/>
    </xf>
    <xf borderId="62" fillId="2" fontId="25" numFmtId="0" xfId="0" applyAlignment="1" applyBorder="1" applyFont="1">
      <alignment horizontal="center" shrinkToFit="0" vertical="center" wrapText="1"/>
    </xf>
    <xf borderId="62" fillId="2" fontId="6" numFmtId="0" xfId="0" applyAlignment="1" applyBorder="1" applyFont="1">
      <alignment horizontal="left" shrinkToFit="0" vertical="center" wrapText="1"/>
    </xf>
    <xf borderId="0" fillId="0" fontId="40" numFmtId="0" xfId="0" applyAlignment="1" applyFont="1">
      <alignment horizontal="center" shrinkToFit="0" vertical="center" wrapText="1"/>
    </xf>
    <xf borderId="44" fillId="2" fontId="31" numFmtId="0" xfId="0" applyAlignment="1" applyBorder="1" applyFont="1">
      <alignment horizontal="center" vertical="center"/>
    </xf>
    <xf borderId="80" fillId="2" fontId="31" numFmtId="0" xfId="0" applyAlignment="1" applyBorder="1" applyFont="1">
      <alignment horizontal="center" vertical="center"/>
    </xf>
    <xf borderId="31" fillId="2" fontId="17" numFmtId="0" xfId="0" applyAlignment="1" applyBorder="1" applyFont="1">
      <alignment vertical="center"/>
    </xf>
    <xf borderId="17" fillId="0" fontId="1" numFmtId="0" xfId="0" applyBorder="1" applyFont="1"/>
    <xf borderId="39" fillId="2" fontId="25" numFmtId="9" xfId="0" applyAlignment="1" applyBorder="1" applyFont="1" applyNumberFormat="1">
      <alignment horizontal="left" shrinkToFit="0" vertical="center" wrapText="1"/>
    </xf>
    <xf borderId="39" fillId="2" fontId="25" numFmtId="0" xfId="0" applyAlignment="1" applyBorder="1" applyFont="1">
      <alignment horizontal="left" shrinkToFit="0" vertical="center" wrapText="1"/>
    </xf>
    <xf borderId="81" fillId="2" fontId="1" numFmtId="0" xfId="0" applyAlignment="1" applyBorder="1" applyFont="1">
      <alignment shrinkToFit="0" vertical="center" wrapText="1"/>
    </xf>
    <xf borderId="82" fillId="2" fontId="6" numFmtId="0" xfId="0" applyAlignment="1" applyBorder="1" applyFont="1">
      <alignment horizontal="center" shrinkToFit="0" vertical="center" wrapText="1"/>
    </xf>
    <xf borderId="83" fillId="2" fontId="6" numFmtId="0" xfId="0" applyAlignment="1" applyBorder="1" applyFont="1">
      <alignment horizontal="center" shrinkToFit="0" vertical="center" wrapText="1"/>
    </xf>
    <xf borderId="5" fillId="2" fontId="6" numFmtId="0" xfId="0" applyAlignment="1" applyBorder="1" applyFont="1">
      <alignment horizontal="center" shrinkToFit="0" vertical="center" wrapText="1"/>
    </xf>
    <xf borderId="0" fillId="0" fontId="1" numFmtId="0" xfId="0" applyAlignment="1" applyFont="1">
      <alignment shrinkToFit="0" vertical="center" wrapText="1"/>
    </xf>
    <xf borderId="84" fillId="2" fontId="41" numFmtId="0" xfId="0" applyAlignment="1" applyBorder="1" applyFont="1">
      <alignment horizontal="center" shrinkToFit="0" vertical="center" wrapText="1"/>
    </xf>
    <xf borderId="85" fillId="0" fontId="2" numFmtId="0" xfId="0" applyAlignment="1" applyBorder="1" applyFont="1">
      <alignment shrinkToFit="0" vertical="center" wrapText="1"/>
    </xf>
    <xf borderId="85" fillId="0" fontId="42" numFmtId="0" xfId="0" applyAlignment="1" applyBorder="1" applyFont="1">
      <alignment shrinkToFit="0" vertical="center" wrapText="1"/>
    </xf>
    <xf borderId="75" fillId="2" fontId="6" numFmtId="0" xfId="0" applyAlignment="1" applyBorder="1" applyFont="1">
      <alignment shrinkToFit="0" vertical="center" wrapText="1"/>
    </xf>
    <xf borderId="86" fillId="2" fontId="6" numFmtId="0" xfId="0" applyAlignment="1" applyBorder="1" applyFont="1">
      <alignment shrinkToFit="0" vertical="center" wrapText="1"/>
    </xf>
    <xf borderId="87" fillId="2" fontId="29" numFmtId="0" xfId="0" applyAlignment="1" applyBorder="1" applyFont="1">
      <alignment horizontal="center" shrinkToFit="0" vertical="center" wrapText="1"/>
    </xf>
    <xf borderId="5" fillId="2" fontId="43" numFmtId="0" xfId="0" applyAlignment="1" applyBorder="1" applyFont="1">
      <alignment horizontal="center" shrinkToFit="0" vertical="center" wrapText="1"/>
    </xf>
    <xf borderId="88" fillId="2" fontId="6" numFmtId="0" xfId="0" applyAlignment="1" applyBorder="1" applyFont="1">
      <alignment shrinkToFit="0" vertical="center" wrapText="1"/>
    </xf>
    <xf borderId="5" fillId="2" fontId="6" numFmtId="0" xfId="0" applyAlignment="1" applyBorder="1" applyFont="1">
      <alignment shrinkToFit="0" vertical="center" wrapText="1"/>
    </xf>
    <xf borderId="89" fillId="2" fontId="5" numFmtId="0" xfId="0" applyAlignment="1" applyBorder="1" applyFont="1">
      <alignment horizontal="center" shrinkToFit="0" vertical="center" wrapText="1"/>
    </xf>
    <xf borderId="90" fillId="0" fontId="41" numFmtId="0" xfId="0" applyAlignment="1" applyBorder="1" applyFont="1">
      <alignment horizontal="center" shrinkToFit="0" vertical="center" wrapText="1"/>
    </xf>
    <xf borderId="15" fillId="0" fontId="44" numFmtId="0" xfId="0" applyAlignment="1" applyBorder="1" applyFont="1">
      <alignment horizontal="left" shrinkToFit="0" vertical="center" wrapText="1"/>
    </xf>
    <xf borderId="74" fillId="2" fontId="6" numFmtId="0" xfId="0" applyAlignment="1" applyBorder="1" applyFont="1">
      <alignment shrinkToFit="0" vertical="center" wrapText="1"/>
    </xf>
    <xf borderId="54" fillId="2" fontId="6" numFmtId="0" xfId="0" applyAlignment="1" applyBorder="1" applyFont="1">
      <alignment horizontal="center" shrinkToFit="0" vertical="center" wrapText="1"/>
    </xf>
    <xf borderId="69" fillId="2" fontId="45" numFmtId="0" xfId="0" applyAlignment="1" applyBorder="1" applyFont="1">
      <alignment horizontal="center" shrinkToFit="0" vertical="center" wrapText="1"/>
    </xf>
    <xf borderId="5" fillId="2" fontId="45" numFmtId="0" xfId="0" applyAlignment="1" applyBorder="1" applyFont="1">
      <alignment horizontal="center" shrinkToFit="0" vertical="center" wrapText="1"/>
    </xf>
    <xf borderId="5" fillId="2" fontId="46" numFmtId="0" xfId="0" applyAlignment="1" applyBorder="1" applyFont="1">
      <alignment horizontal="center" shrinkToFit="0" vertical="center" wrapText="1"/>
    </xf>
    <xf borderId="0" fillId="0" fontId="42" numFmtId="0" xfId="0" applyAlignment="1" applyFont="1">
      <alignment shrinkToFit="0" vertical="center" wrapText="1"/>
    </xf>
    <xf borderId="88" fillId="2" fontId="5" numFmtId="0" xfId="0" applyAlignment="1" applyBorder="1" applyFont="1">
      <alignment horizontal="center" shrinkToFit="0" vertical="center" wrapText="1"/>
    </xf>
    <xf borderId="5" fillId="4" fontId="1" numFmtId="0" xfId="0" applyAlignment="1" applyBorder="1" applyFont="1">
      <alignment shrinkToFit="0" vertical="center" wrapText="1"/>
    </xf>
    <xf borderId="91" fillId="2" fontId="5" numFmtId="0" xfId="0" applyAlignment="1" applyBorder="1" applyFont="1">
      <alignment horizontal="center" shrinkToFit="0" vertical="center" wrapText="1"/>
    </xf>
    <xf borderId="0" fillId="0" fontId="6" numFmtId="0" xfId="0" applyAlignment="1" applyFont="1">
      <alignment horizontal="center" shrinkToFit="0" vertical="center" wrapText="1"/>
    </xf>
    <xf borderId="0" fillId="0" fontId="1" numFmtId="0" xfId="0" applyAlignment="1" applyFont="1">
      <alignment horizontal="center" shrinkToFit="0" vertical="center" wrapText="1"/>
    </xf>
    <xf borderId="17" fillId="0" fontId="1" numFmtId="49" xfId="0" applyBorder="1" applyFont="1" applyNumberFormat="1"/>
    <xf borderId="21" fillId="0" fontId="1" numFmtId="0" xfId="0" applyAlignment="1" applyBorder="1" applyFont="1">
      <alignment horizontal="left" shrinkToFit="0" vertical="center" wrapText="1"/>
    </xf>
    <xf borderId="17" fillId="0" fontId="1" numFmtId="0" xfId="0" applyAlignment="1" applyBorder="1" applyFont="1">
      <alignment shrinkToFit="0" vertical="center" wrapText="1"/>
    </xf>
    <xf borderId="86" fillId="2" fontId="1" numFmtId="0" xfId="0" applyAlignment="1" applyBorder="1" applyFont="1">
      <alignment horizontal="left" shrinkToFit="0" vertical="center" wrapText="1"/>
    </xf>
    <xf borderId="47" fillId="2" fontId="1" numFmtId="49" xfId="0" applyAlignment="1" applyBorder="1" applyFont="1" applyNumberFormat="1">
      <alignment horizontal="left" shrinkToFit="0" vertical="center" wrapText="1"/>
    </xf>
    <xf borderId="47" fillId="2" fontId="1" numFmtId="0" xfId="0" applyAlignment="1" applyBorder="1" applyFont="1">
      <alignment horizontal="left" shrinkToFit="0" vertical="center" wrapText="1"/>
    </xf>
    <xf borderId="92" fillId="0" fontId="1" numFmtId="0" xfId="0" applyAlignment="1" applyBorder="1" applyFont="1">
      <alignment shrinkToFit="0" vertical="center" wrapText="1"/>
    </xf>
    <xf borderId="17" fillId="2" fontId="1" numFmtId="0" xfId="0" applyAlignment="1" applyBorder="1" applyFont="1">
      <alignment horizontal="left" shrinkToFit="0" vertical="center" wrapText="1"/>
    </xf>
    <xf borderId="0" fillId="0" fontId="47" numFmtId="0" xfId="0" applyAlignment="1" applyFont="1">
      <alignment shrinkToFit="0" vertical="center" wrapText="1"/>
    </xf>
    <xf borderId="0" fillId="0" fontId="21" numFmtId="0" xfId="0" applyAlignment="1" applyFont="1">
      <alignment shrinkToFit="0" vertical="center" wrapText="1"/>
    </xf>
    <xf borderId="21" fillId="0" fontId="1" numFmtId="0" xfId="0" applyAlignment="1" applyBorder="1" applyFont="1">
      <alignment horizontal="left" readingOrder="0" shrinkToFit="0" vertical="center" wrapText="1"/>
    </xf>
    <xf borderId="17" fillId="0" fontId="1" numFmtId="0" xfId="0" applyAlignment="1" applyBorder="1" applyFont="1">
      <alignment horizontal="left" shrinkToFit="0" vertical="center" wrapText="1"/>
    </xf>
    <xf borderId="93" fillId="2" fontId="1" numFmtId="0" xfId="0" applyAlignment="1" applyBorder="1" applyFont="1">
      <alignment horizontal="left" shrinkToFit="0" vertical="center" wrapText="1"/>
    </xf>
    <xf borderId="94" fillId="2" fontId="1" numFmtId="0" xfId="0" applyAlignment="1" applyBorder="1" applyFont="1">
      <alignment horizontal="left" shrinkToFit="0" vertical="center" wrapText="1"/>
    </xf>
    <xf borderId="95" fillId="2" fontId="1" numFmtId="0" xfId="0" applyAlignment="1" applyBorder="1" applyFont="1">
      <alignment horizontal="left" shrinkToFit="0" vertical="center" wrapText="1"/>
    </xf>
    <xf borderId="96" fillId="2" fontId="1" numFmtId="0" xfId="0" applyAlignment="1" applyBorder="1" applyFont="1">
      <alignment horizontal="left" shrinkToFit="0" vertical="center" wrapText="1"/>
    </xf>
    <xf borderId="97" fillId="0" fontId="1" numFmtId="0" xfId="0" applyAlignment="1" applyBorder="1" applyFont="1">
      <alignment shrinkToFit="0" vertical="center" wrapText="1"/>
    </xf>
    <xf borderId="98" fillId="0" fontId="1" numFmtId="0" xfId="0" applyAlignment="1" applyBorder="1" applyFont="1">
      <alignment horizontal="left" shrinkToFit="0" vertical="center" wrapText="1"/>
    </xf>
    <xf borderId="18" fillId="2" fontId="1" numFmtId="0" xfId="0" applyAlignment="1" applyBorder="1" applyFont="1">
      <alignment horizontal="left" shrinkToFit="0" vertical="center" wrapText="1"/>
    </xf>
    <xf borderId="0" fillId="0" fontId="1" numFmtId="0" xfId="0" applyAlignment="1" applyFont="1">
      <alignment horizontal="center" shrinkToFit="0" wrapText="1"/>
    </xf>
    <xf borderId="0" fillId="0" fontId="48" numFmtId="0" xfId="0" applyAlignment="1" applyFont="1">
      <alignment horizontal="center" shrinkToFit="0" wrapText="1"/>
    </xf>
    <xf borderId="0" fillId="0" fontId="1" numFmtId="0" xfId="0" applyFont="1"/>
    <xf borderId="0" fillId="0" fontId="49" numFmtId="0" xfId="0" applyAlignment="1" applyFont="1">
      <alignment horizontal="center"/>
    </xf>
    <xf borderId="0" fillId="0" fontId="50" numFmtId="0" xfId="0" applyAlignment="1" applyFont="1">
      <alignment horizontal="center" shrinkToFit="0" wrapText="1"/>
    </xf>
    <xf borderId="0" fillId="0" fontId="51" numFmtId="0" xfId="0" applyAlignment="1" applyFont="1">
      <alignment horizontal="center"/>
    </xf>
    <xf borderId="0" fillId="0" fontId="48" numFmtId="1" xfId="0" applyAlignment="1" applyFont="1" applyNumberFormat="1">
      <alignment horizontal="center" shrinkToFit="0" vertical="center" wrapText="1"/>
    </xf>
    <xf borderId="0" fillId="0" fontId="12" numFmtId="0" xfId="0" applyAlignment="1" applyFont="1">
      <alignment horizontal="center"/>
    </xf>
    <xf borderId="0" fillId="0" fontId="7" numFmtId="0" xfId="0" applyFont="1"/>
    <xf borderId="17" fillId="0" fontId="1" numFmtId="0" xfId="0" applyAlignment="1" applyBorder="1" applyFont="1">
      <alignment horizontal="left" vertical="center"/>
    </xf>
    <xf borderId="17" fillId="0" fontId="1" numFmtId="49" xfId="0" applyAlignment="1" applyBorder="1" applyFont="1" applyNumberFormat="1">
      <alignment horizontal="left" shrinkToFit="0" vertical="center" wrapText="1"/>
    </xf>
    <xf borderId="17" fillId="0" fontId="52" numFmtId="0" xfId="0" applyAlignment="1" applyBorder="1" applyFont="1">
      <alignment shrinkToFit="0" vertical="center" wrapText="1"/>
    </xf>
    <xf borderId="0" fillId="0" fontId="1" numFmtId="1" xfId="0" applyFont="1" applyNumberFormat="1"/>
    <xf borderId="5" fillId="4" fontId="1" numFmtId="3" xfId="0" applyBorder="1" applyFont="1" applyNumberFormat="1"/>
    <xf borderId="5" fillId="4" fontId="1" numFmtId="0" xfId="0" applyBorder="1" applyFont="1"/>
    <xf borderId="0" fillId="0" fontId="53" numFmtId="0" xfId="0" applyFont="1"/>
    <xf borderId="5" fillId="3" fontId="1" numFmtId="0" xfId="0" applyBorder="1" applyFont="1"/>
    <xf borderId="5" fillId="4" fontId="1" numFmtId="1" xfId="0" applyBorder="1" applyFont="1" applyNumberFormat="1"/>
    <xf borderId="17" fillId="0" fontId="1" numFmtId="166" xfId="0" applyAlignment="1" applyBorder="1" applyFont="1" applyNumberFormat="1">
      <alignment horizontal="left" shrinkToFit="0" vertical="center" wrapText="1"/>
    </xf>
    <xf borderId="17" fillId="0" fontId="54" numFmtId="0" xfId="0" applyAlignment="1" applyBorder="1" applyFont="1">
      <alignment vertical="center"/>
    </xf>
    <xf borderId="17" fillId="0" fontId="1" numFmtId="9" xfId="0" applyAlignment="1" applyBorder="1" applyFont="1" applyNumberFormat="1">
      <alignment horizontal="left" shrinkToFit="0" vertical="center" wrapText="1"/>
    </xf>
    <xf borderId="17" fillId="0" fontId="1" numFmtId="2" xfId="0" applyAlignment="1" applyBorder="1" applyFont="1" applyNumberFormat="1">
      <alignment horizontal="left" shrinkToFit="0" vertical="center" wrapText="1"/>
    </xf>
    <xf borderId="17" fillId="0" fontId="55" numFmtId="0" xfId="0" applyAlignment="1" applyBorder="1" applyFont="1">
      <alignment horizontal="left" shrinkToFit="0" vertical="center" wrapText="1"/>
    </xf>
    <xf borderId="0" fillId="0" fontId="21" numFmtId="0" xfId="0" applyFont="1"/>
    <xf borderId="5" fillId="5" fontId="1" numFmtId="0" xfId="0" applyBorder="1" applyFill="1" applyFont="1"/>
    <xf borderId="17" fillId="3" fontId="56" numFmtId="0" xfId="0" applyAlignment="1" applyBorder="1" applyFont="1">
      <alignment horizontal="left" shrinkToFit="0" vertical="center" wrapText="1"/>
    </xf>
    <xf borderId="35" fillId="2" fontId="57" numFmtId="0" xfId="0" applyAlignment="1" applyBorder="1" applyFont="1">
      <alignment horizontal="center" shrinkToFit="0" vertical="center" wrapText="1"/>
    </xf>
    <xf borderId="99" fillId="0" fontId="4" numFmtId="0" xfId="0" applyBorder="1" applyFont="1"/>
    <xf borderId="3" fillId="2" fontId="57" numFmtId="0" xfId="0" applyAlignment="1" applyBorder="1" applyFont="1">
      <alignment horizontal="center" shrinkToFit="0" vertical="center" wrapText="1"/>
    </xf>
    <xf borderId="38" fillId="2" fontId="6" numFmtId="0" xfId="0" applyAlignment="1" applyBorder="1" applyFont="1">
      <alignment shrinkToFit="0" vertical="center" wrapText="1"/>
    </xf>
    <xf borderId="6" fillId="2" fontId="6" numFmtId="0" xfId="0" applyAlignment="1" applyBorder="1" applyFont="1">
      <alignment shrinkToFit="0" vertical="center" wrapText="1"/>
    </xf>
    <xf borderId="8" fillId="2" fontId="58" numFmtId="0" xfId="0" applyAlignment="1" applyBorder="1" applyFont="1">
      <alignment horizontal="center" vertical="center"/>
    </xf>
    <xf borderId="38" fillId="2" fontId="5" numFmtId="0" xfId="0" applyAlignment="1" applyBorder="1" applyFont="1">
      <alignment horizontal="center" shrinkToFit="0" wrapText="1"/>
    </xf>
    <xf borderId="91" fillId="2" fontId="5" numFmtId="0" xfId="0" applyAlignment="1" applyBorder="1" applyFont="1">
      <alignment horizontal="center" shrinkToFit="0" wrapText="1"/>
    </xf>
    <xf borderId="74" fillId="2" fontId="5" numFmtId="0" xfId="0" applyAlignment="1" applyBorder="1" applyFont="1">
      <alignment horizontal="center" shrinkToFit="0" wrapText="1"/>
    </xf>
    <xf borderId="100" fillId="2" fontId="6" numFmtId="0" xfId="0" applyAlignment="1" applyBorder="1" applyFont="1">
      <alignment shrinkToFit="0" vertical="center" wrapText="1"/>
    </xf>
    <xf borderId="101" fillId="2" fontId="25" numFmtId="49" xfId="0" applyAlignment="1" applyBorder="1" applyFont="1" applyNumberFormat="1">
      <alignment horizontal="left" shrinkToFit="0" vertical="center" wrapText="1"/>
    </xf>
    <xf borderId="102" fillId="2" fontId="6" numFmtId="0" xfId="0" applyAlignment="1" applyBorder="1" applyFont="1">
      <alignment shrinkToFit="0" vertical="center" wrapText="1"/>
    </xf>
    <xf borderId="44" fillId="2" fontId="6" numFmtId="0" xfId="0" applyAlignment="1" applyBorder="1" applyFont="1">
      <alignment shrinkToFit="0" vertical="center" wrapText="1"/>
    </xf>
    <xf borderId="103" fillId="2" fontId="11" numFmtId="0" xfId="0" applyAlignment="1" applyBorder="1" applyFont="1">
      <alignment horizontal="center" shrinkToFit="0" wrapText="1"/>
    </xf>
    <xf borderId="104" fillId="0" fontId="4" numFmtId="0" xfId="0" applyBorder="1" applyFont="1"/>
    <xf borderId="105" fillId="0" fontId="4" numFmtId="0" xfId="0" applyBorder="1" applyFont="1"/>
    <xf borderId="31" fillId="2" fontId="6" numFmtId="0" xfId="0" applyAlignment="1" applyBorder="1" applyFont="1">
      <alignment shrinkToFit="0" vertical="center" wrapText="1"/>
    </xf>
    <xf borderId="0" fillId="0" fontId="1" numFmtId="49" xfId="0" applyFont="1" applyNumberFormat="1"/>
    <xf borderId="0" fillId="0" fontId="24" numFmtId="0" xfId="0" applyFont="1"/>
    <xf borderId="0" fillId="0" fontId="1" numFmtId="0" xfId="0" applyAlignment="1" applyFont="1">
      <alignment horizontal="left" shrinkToFit="0" vertical="center" wrapText="1"/>
    </xf>
    <xf borderId="0" fillId="0" fontId="1" numFmtId="0" xfId="0" applyAlignment="1" applyFont="1">
      <alignment vertical="center"/>
    </xf>
    <xf borderId="0" fillId="0" fontId="1" numFmtId="0" xfId="0" applyAlignment="1" applyFont="1">
      <alignment horizontal="center" vertical="center"/>
    </xf>
    <xf borderId="0" fillId="0" fontId="3" numFmtId="0" xfId="0" applyAlignment="1" applyFont="1">
      <alignment horizontal="center" shrinkToFit="0" vertical="center" wrapText="1"/>
    </xf>
    <xf borderId="0" fillId="0" fontId="1" numFmtId="0" xfId="0" applyAlignment="1" applyFont="1">
      <alignment horizontal="left" vertical="center"/>
    </xf>
    <xf borderId="0" fillId="0" fontId="1" numFmtId="49" xfId="0" applyAlignment="1" applyFont="1" applyNumberFormat="1">
      <alignment vertical="center"/>
    </xf>
    <xf borderId="0" fillId="0" fontId="59" numFmtId="0" xfId="0" applyAlignment="1" applyFont="1">
      <alignment shrinkToFit="0" vertical="top" wrapText="1"/>
    </xf>
    <xf borderId="17" fillId="3" fontId="59" numFmtId="0" xfId="0" applyAlignment="1" applyBorder="1" applyFont="1">
      <alignment shrinkToFit="0" vertical="center" wrapText="1"/>
    </xf>
    <xf borderId="0" fillId="0" fontId="59" numFmtId="164" xfId="0" applyAlignment="1" applyFont="1" applyNumberFormat="1">
      <alignment horizontal="left" shrinkToFit="0" vertical="top" wrapText="1"/>
    </xf>
    <xf borderId="0" fillId="0" fontId="60" numFmtId="0" xfId="0" applyAlignment="1" applyFont="1">
      <alignment shrinkToFit="0" vertical="top" wrapText="1"/>
    </xf>
    <xf borderId="17" fillId="3" fontId="59" numFmtId="0" xfId="0" applyAlignment="1" applyBorder="1" applyFont="1">
      <alignment shrinkToFit="0" vertical="top" wrapText="1"/>
    </xf>
    <xf borderId="17" fillId="3" fontId="1" numFmtId="0" xfId="0" applyAlignment="1" applyBorder="1" applyFont="1">
      <alignment shrinkToFit="0" vertical="top" wrapText="1"/>
    </xf>
    <xf borderId="0" fillId="0" fontId="53" numFmtId="164" xfId="0" applyAlignment="1" applyFont="1" applyNumberFormat="1">
      <alignment shrinkToFit="0" vertical="top" wrapText="1"/>
    </xf>
    <xf borderId="0" fillId="0" fontId="53" numFmtId="0" xfId="0" applyAlignment="1" applyFont="1">
      <alignment shrinkToFit="0" vertical="top" wrapText="1"/>
    </xf>
    <xf borderId="0" fillId="0" fontId="53" numFmtId="0" xfId="0" applyAlignment="1" applyFont="1">
      <alignment horizontal="left" shrinkToFit="0" vertical="top" wrapText="1"/>
    </xf>
    <xf borderId="0" fillId="0" fontId="59" numFmtId="0" xfId="0" applyAlignment="1" applyFont="1">
      <alignment horizontal="left" shrinkToFit="0" vertical="top" wrapText="1"/>
    </xf>
    <xf borderId="0" fillId="0" fontId="61" numFmtId="0" xfId="0" applyAlignment="1" applyFont="1">
      <alignment horizontal="left" shrinkToFit="0" vertical="top" wrapText="1"/>
    </xf>
    <xf borderId="0" fillId="0" fontId="62" numFmtId="0" xfId="0" applyAlignment="1" applyFont="1">
      <alignment shrinkToFit="0" vertical="top" wrapText="1"/>
    </xf>
    <xf borderId="33" fillId="0" fontId="13" numFmtId="0" xfId="0" applyAlignment="1" applyBorder="1" applyFont="1">
      <alignment shrinkToFit="0" vertical="top" wrapText="1"/>
    </xf>
    <xf borderId="0" fillId="0" fontId="59" numFmtId="164" xfId="0" applyAlignment="1" applyFont="1" applyNumberFormat="1">
      <alignment shrinkToFit="0" vertical="top" wrapText="1"/>
    </xf>
    <xf borderId="17" fillId="3" fontId="1" numFmtId="0" xfId="0" applyAlignment="1" applyBorder="1" applyFont="1">
      <alignment shrinkToFit="0" vertical="center" wrapText="1"/>
    </xf>
    <xf borderId="0" fillId="0" fontId="63" numFmtId="0" xfId="0" applyAlignment="1" applyFont="1">
      <alignment shrinkToFit="0" vertical="top" wrapText="1"/>
    </xf>
    <xf borderId="0" fillId="0" fontId="1" numFmtId="9" xfId="0" applyAlignment="1" applyFont="1" applyNumberFormat="1">
      <alignment horizontal="left" shrinkToFit="0" vertical="top" wrapText="1"/>
    </xf>
    <xf borderId="17" fillId="3" fontId="1" numFmtId="9" xfId="0" applyAlignment="1" applyBorder="1" applyFont="1" applyNumberFormat="1">
      <alignment shrinkToFit="0" vertical="center" wrapText="1"/>
    </xf>
    <xf borderId="0" fillId="0" fontId="53" numFmtId="9" xfId="0" applyAlignment="1" applyFont="1" applyNumberFormat="1">
      <alignment horizontal="left" shrinkToFit="0" vertical="top" wrapText="1"/>
    </xf>
    <xf borderId="0" fillId="0" fontId="1" numFmtId="0" xfId="0" applyAlignment="1" applyFont="1">
      <alignment horizontal="left" vertical="top"/>
    </xf>
    <xf borderId="0" fillId="0" fontId="59" numFmtId="0" xfId="0" applyAlignment="1" applyFont="1">
      <alignment horizontal="left" vertical="top"/>
    </xf>
    <xf borderId="0" fillId="0" fontId="53" numFmtId="0" xfId="0" applyAlignment="1" applyFont="1">
      <alignment horizontal="left" vertical="top"/>
    </xf>
    <xf borderId="0" fillId="0" fontId="1" numFmtId="0" xfId="0" applyAlignment="1" applyFont="1">
      <alignment horizontal="left" shrinkToFit="0" vertical="top" wrapText="1"/>
    </xf>
    <xf borderId="0" fillId="0" fontId="26" numFmtId="0" xfId="0" applyAlignment="1" applyFont="1">
      <alignment horizontal="left" shrinkToFit="0" vertical="top" wrapText="1"/>
    </xf>
    <xf borderId="17" fillId="3" fontId="7" numFmtId="0" xfId="0" applyAlignment="1" applyBorder="1" applyFont="1">
      <alignment shrinkToFit="0" vertical="center" wrapText="1"/>
    </xf>
    <xf borderId="0" fillId="0" fontId="64" numFmtId="0" xfId="0" applyAlignment="1" applyFont="1">
      <alignment shrinkToFit="0" vertical="top" wrapText="1"/>
    </xf>
    <xf borderId="0" fillId="0" fontId="65" numFmtId="0" xfId="0" applyFont="1"/>
    <xf borderId="0" fillId="0" fontId="60" numFmtId="0" xfId="0" applyAlignment="1" applyFont="1">
      <alignment horizontal="left" shrinkToFit="0" vertical="top" wrapText="1"/>
    </xf>
    <xf borderId="0" fillId="0" fontId="3" numFmtId="0" xfId="0" applyFont="1"/>
    <xf borderId="0" fillId="0" fontId="66" numFmtId="0" xfId="0" applyFont="1"/>
  </cellXfs>
  <cellStyles count="1">
    <cellStyle xfId="0" name="Normal" builtinId="0"/>
  </cellStyles>
  <dxfs count="13">
    <dxf>
      <font/>
      <fill>
        <patternFill patternType="solid">
          <fgColor rgb="FFFFFF00"/>
          <bgColor rgb="FFFFFF00"/>
        </patternFill>
      </fill>
      <border/>
    </dxf>
    <dxf>
      <font/>
      <fill>
        <patternFill patternType="solid">
          <fgColor rgb="FF808080"/>
          <bgColor rgb="FF808080"/>
        </patternFill>
      </fill>
      <border/>
    </dxf>
    <dxf>
      <font/>
      <fill>
        <patternFill patternType="solid">
          <fgColor rgb="FF7F7F7F"/>
          <bgColor rgb="FF7F7F7F"/>
        </patternFill>
      </fill>
      <border/>
    </dxf>
    <dxf>
      <font/>
      <fill>
        <patternFill patternType="none"/>
      </fill>
      <border/>
    </dxf>
    <dxf>
      <font/>
      <fill>
        <patternFill patternType="solid">
          <fgColor rgb="FF5F5F5F"/>
          <bgColor rgb="FF5F5F5F"/>
        </patternFill>
      </fill>
      <border/>
    </dxf>
    <dxf>
      <font/>
      <fill>
        <patternFill patternType="solid">
          <fgColor rgb="FFFF0000"/>
          <bgColor rgb="FFFF0000"/>
        </patternFill>
      </fill>
      <border/>
    </dxf>
    <dxf>
      <font/>
      <fill>
        <patternFill patternType="solid">
          <fgColor rgb="FFA5A5A5"/>
          <bgColor rgb="FFA5A5A5"/>
        </patternFill>
      </fill>
      <border/>
    </dxf>
    <dxf>
      <font>
        <color rgb="FFFF0000"/>
      </font>
      <fill>
        <patternFill patternType="none"/>
      </fill>
      <border/>
    </dxf>
    <dxf>
      <font>
        <color rgb="FFC0C0C0"/>
      </font>
      <fill>
        <patternFill patternType="none"/>
      </fill>
      <border/>
    </dxf>
    <dxf>
      <font/>
      <fill>
        <patternFill patternType="solid">
          <fgColor rgb="FF99CC00"/>
          <bgColor rgb="FF99CC00"/>
        </patternFill>
      </fill>
      <border/>
    </dxf>
    <dxf>
      <font>
        <color rgb="FFF2F2F2"/>
      </font>
      <fill>
        <patternFill patternType="none"/>
      </fill>
      <border/>
    </dxf>
    <dxf>
      <font>
        <color rgb="FFD8D8D8"/>
      </font>
      <fill>
        <patternFill patternType="solid">
          <fgColor theme="0"/>
          <bgColor theme="0"/>
        </patternFill>
      </fill>
      <border/>
    </dxf>
    <dxf>
      <font>
        <color rgb="FFFFFFF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3419475</xdr:colOff>
      <xdr:row>1</xdr:row>
      <xdr:rowOff>38100</xdr:rowOff>
    </xdr:from>
    <xdr:ext cx="1152525" cy="866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10429875</xdr:colOff>
      <xdr:row>0</xdr:row>
      <xdr:rowOff>0</xdr:rowOff>
    </xdr:from>
    <xdr:ext cx="1828800" cy="1276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7715250</xdr:colOff>
      <xdr:row>1</xdr:row>
      <xdr:rowOff>0</xdr:rowOff>
    </xdr:from>
    <xdr:ext cx="1343025" cy="914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257175</xdr:colOff>
      <xdr:row>1</xdr:row>
      <xdr:rowOff>228600</xdr:rowOff>
    </xdr:from>
    <xdr:ext cx="2114550" cy="2152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276225</xdr:colOff>
      <xdr:row>0</xdr:row>
      <xdr:rowOff>133350</xdr:rowOff>
    </xdr:from>
    <xdr:ext cx="1524000" cy="1200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0</xdr:row>
      <xdr:rowOff>0</xdr:rowOff>
    </xdr:from>
    <xdr:ext cx="12696825" cy="514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352425</xdr:rowOff>
    </xdr:from>
    <xdr:ext cx="523875"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9.xml"/><Relationship Id="rId3"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1.0" ySplit="11.0" topLeftCell="B12" activePane="bottomRight" state="frozen"/>
      <selection activeCell="B1" sqref="B1" pane="topRight"/>
      <selection activeCell="A12" sqref="A12" pane="bottomLeft"/>
      <selection activeCell="B12" sqref="B12" pane="bottomRight"/>
    </sheetView>
  </sheetViews>
  <sheetFormatPr customHeight="1" defaultColWidth="11.22" defaultRowHeight="15.0"/>
  <cols>
    <col customWidth="1" min="1" max="1" width="0.89"/>
    <col customWidth="1" min="2" max="2" width="8.0"/>
    <col customWidth="1" min="3" max="3" width="8.67"/>
    <col customWidth="1" min="4" max="4" width="13.0"/>
    <col customWidth="1" min="5" max="5" width="42.33"/>
    <col customWidth="1" min="6" max="6" width="53.33"/>
    <col customWidth="1" min="7" max="7" width="0.89"/>
    <col customWidth="1" min="8" max="26" width="9.0"/>
  </cols>
  <sheetData>
    <row r="1" ht="13.5" customHeight="1">
      <c r="A1" s="1"/>
      <c r="B1" s="2"/>
      <c r="C1" s="2"/>
      <c r="D1" s="3"/>
      <c r="E1" s="2"/>
      <c r="F1" s="2"/>
      <c r="G1" s="4"/>
    </row>
    <row r="2" ht="13.5" customHeight="1">
      <c r="A2" s="5"/>
      <c r="B2" s="6" t="s">
        <v>0</v>
      </c>
      <c r="C2" s="7"/>
      <c r="D2" s="8"/>
      <c r="E2" s="7"/>
      <c r="F2" s="7"/>
      <c r="G2" s="9"/>
    </row>
    <row r="3" ht="13.5" customHeight="1">
      <c r="A3" s="10"/>
      <c r="B3" s="7" t="s">
        <v>1</v>
      </c>
      <c r="C3" s="6"/>
      <c r="D3" s="11"/>
      <c r="E3" s="7"/>
      <c r="F3" s="6"/>
      <c r="G3" s="9"/>
    </row>
    <row r="4" ht="13.5" customHeight="1">
      <c r="A4" s="10"/>
      <c r="B4" s="12" t="s">
        <v>2</v>
      </c>
      <c r="C4" s="13"/>
      <c r="D4" s="14"/>
      <c r="E4" s="7"/>
      <c r="F4" s="13"/>
      <c r="G4" s="9"/>
    </row>
    <row r="5" ht="13.5" customHeight="1">
      <c r="A5" s="10"/>
      <c r="B5" s="15" t="s">
        <v>3</v>
      </c>
      <c r="C5" s="16"/>
      <c r="D5" s="17"/>
      <c r="E5" s="7"/>
      <c r="F5" s="16"/>
      <c r="G5" s="9"/>
    </row>
    <row r="6" ht="13.5" customHeight="1">
      <c r="A6" s="10"/>
      <c r="B6" s="7"/>
      <c r="C6" s="7"/>
      <c r="D6" s="8"/>
      <c r="E6" s="7"/>
      <c r="F6" s="7"/>
      <c r="G6" s="9"/>
    </row>
    <row r="7" ht="13.5" customHeight="1">
      <c r="A7" s="10"/>
      <c r="B7" s="7"/>
      <c r="C7" s="7"/>
      <c r="D7" s="8"/>
      <c r="E7" s="7"/>
      <c r="F7" s="7"/>
      <c r="G7" s="9"/>
    </row>
    <row r="8" ht="13.5" customHeight="1">
      <c r="A8" s="10"/>
      <c r="B8" s="7"/>
      <c r="C8" s="7"/>
      <c r="D8" s="8"/>
      <c r="E8" s="7"/>
      <c r="F8" s="7"/>
      <c r="G8" s="9"/>
    </row>
    <row r="9" ht="13.5" customHeight="1">
      <c r="A9" s="10"/>
      <c r="B9" s="18" t="s">
        <v>4</v>
      </c>
      <c r="C9" s="19"/>
      <c r="D9" s="19"/>
      <c r="E9" s="19"/>
      <c r="F9" s="20"/>
      <c r="G9" s="9"/>
    </row>
    <row r="10" ht="27.0" customHeight="1">
      <c r="A10" s="10"/>
      <c r="B10" s="21" t="s">
        <v>5</v>
      </c>
      <c r="C10" s="22"/>
      <c r="D10" s="22"/>
      <c r="E10" s="22"/>
      <c r="F10" s="23"/>
      <c r="G10" s="9"/>
    </row>
    <row r="11" ht="27.0" customHeight="1">
      <c r="A11" s="10"/>
      <c r="B11" s="24"/>
      <c r="C11" s="25"/>
      <c r="D11" s="25"/>
      <c r="E11" s="25"/>
      <c r="F11" s="26"/>
      <c r="G11" s="9"/>
    </row>
    <row r="12" ht="13.5" customHeight="1">
      <c r="A12" s="10"/>
      <c r="B12" s="27" t="s">
        <v>6</v>
      </c>
      <c r="C12" s="28" t="s">
        <v>7</v>
      </c>
      <c r="D12" s="29" t="s">
        <v>8</v>
      </c>
      <c r="E12" s="28" t="s">
        <v>9</v>
      </c>
      <c r="F12" s="28" t="s">
        <v>10</v>
      </c>
      <c r="G12" s="9"/>
    </row>
    <row r="13" ht="13.5" customHeight="1">
      <c r="A13" s="10"/>
      <c r="B13" s="30">
        <v>1.0</v>
      </c>
      <c r="C13" s="31" t="s">
        <v>11</v>
      </c>
      <c r="D13" s="32" t="s">
        <v>12</v>
      </c>
      <c r="E13" s="33" t="s">
        <v>13</v>
      </c>
      <c r="F13" s="33"/>
      <c r="G13" s="9"/>
    </row>
    <row r="14" ht="13.5" customHeight="1">
      <c r="A14" s="10"/>
      <c r="B14" s="30">
        <v>2.0</v>
      </c>
      <c r="C14" s="31" t="s">
        <v>11</v>
      </c>
      <c r="D14" s="32" t="s">
        <v>14</v>
      </c>
      <c r="E14" s="33" t="s">
        <v>15</v>
      </c>
      <c r="F14" s="33" t="s">
        <v>16</v>
      </c>
      <c r="G14" s="9"/>
    </row>
    <row r="15" ht="88.5" customHeight="1">
      <c r="A15" s="10"/>
      <c r="B15" s="34">
        <v>2.01</v>
      </c>
      <c r="C15" s="35" t="s">
        <v>11</v>
      </c>
      <c r="D15" s="36" t="s">
        <v>17</v>
      </c>
      <c r="E15" s="37" t="s">
        <v>18</v>
      </c>
      <c r="F15" s="37" t="s">
        <v>19</v>
      </c>
      <c r="G15" s="9"/>
    </row>
    <row r="16" ht="99.0" customHeight="1">
      <c r="A16" s="10"/>
      <c r="B16" s="38"/>
      <c r="C16" s="38"/>
      <c r="D16" s="38"/>
      <c r="E16" s="39"/>
      <c r="F16" s="39" t="s">
        <v>20</v>
      </c>
      <c r="G16" s="9"/>
    </row>
    <row r="17" ht="63.0" customHeight="1">
      <c r="A17" s="10"/>
      <c r="B17" s="40"/>
      <c r="C17" s="40"/>
      <c r="D17" s="40"/>
      <c r="E17" s="31"/>
      <c r="F17" s="31" t="s">
        <v>21</v>
      </c>
      <c r="G17" s="9"/>
    </row>
    <row r="18" ht="117.0" customHeight="1">
      <c r="A18" s="10"/>
      <c r="B18" s="34">
        <v>2.02</v>
      </c>
      <c r="C18" s="35" t="s">
        <v>11</v>
      </c>
      <c r="D18" s="36" t="s">
        <v>22</v>
      </c>
      <c r="E18" s="37" t="s">
        <v>23</v>
      </c>
      <c r="F18" s="37" t="s">
        <v>24</v>
      </c>
      <c r="G18" s="9"/>
    </row>
    <row r="19" ht="70.5" customHeight="1">
      <c r="A19" s="10"/>
      <c r="B19" s="38"/>
      <c r="C19" s="38"/>
      <c r="D19" s="38"/>
      <c r="E19" s="39" t="s">
        <v>25</v>
      </c>
      <c r="F19" s="39" t="s">
        <v>26</v>
      </c>
      <c r="G19" s="9"/>
    </row>
    <row r="20" ht="90.75" customHeight="1">
      <c r="A20" s="10"/>
      <c r="B20" s="38"/>
      <c r="C20" s="38"/>
      <c r="D20" s="38"/>
      <c r="E20" s="39"/>
      <c r="F20" s="39" t="s">
        <v>27</v>
      </c>
      <c r="G20" s="9"/>
    </row>
    <row r="21" ht="74.25" customHeight="1">
      <c r="A21" s="10"/>
      <c r="B21" s="40"/>
      <c r="C21" s="40"/>
      <c r="D21" s="40"/>
      <c r="E21" s="31"/>
      <c r="F21" s="31" t="s">
        <v>28</v>
      </c>
      <c r="G21" s="9"/>
    </row>
    <row r="22" ht="90.0" customHeight="1">
      <c r="A22" s="10"/>
      <c r="B22" s="41">
        <v>2.03</v>
      </c>
      <c r="C22" s="41" t="s">
        <v>29</v>
      </c>
      <c r="D22" s="42" t="s">
        <v>30</v>
      </c>
      <c r="E22" s="35" t="s">
        <v>31</v>
      </c>
      <c r="F22" s="37" t="s">
        <v>32</v>
      </c>
      <c r="G22" s="9"/>
    </row>
    <row r="23" ht="109.5" customHeight="1">
      <c r="A23" s="10"/>
      <c r="B23" s="38"/>
      <c r="C23" s="38"/>
      <c r="D23" s="38"/>
      <c r="E23" s="38"/>
      <c r="F23" s="39" t="s">
        <v>33</v>
      </c>
      <c r="G23" s="9"/>
    </row>
    <row r="24" ht="74.25" customHeight="1">
      <c r="A24" s="10"/>
      <c r="B24" s="40"/>
      <c r="C24" s="40"/>
      <c r="D24" s="40"/>
      <c r="E24" s="40"/>
      <c r="F24" s="31" t="s">
        <v>34</v>
      </c>
      <c r="G24" s="9"/>
    </row>
    <row r="25" ht="72.0" customHeight="1">
      <c r="A25" s="10"/>
      <c r="B25" s="30" t="s">
        <v>35</v>
      </c>
      <c r="C25" s="31" t="s">
        <v>36</v>
      </c>
      <c r="D25" s="32" t="s">
        <v>37</v>
      </c>
      <c r="E25" s="31" t="s">
        <v>38</v>
      </c>
      <c r="F25" s="31" t="s">
        <v>39</v>
      </c>
      <c r="G25" s="9"/>
    </row>
    <row r="26" ht="97.5" customHeight="1">
      <c r="A26" s="10"/>
      <c r="B26" s="43">
        <v>3.0</v>
      </c>
      <c r="C26" s="34" t="s">
        <v>40</v>
      </c>
      <c r="D26" s="36" t="s">
        <v>41</v>
      </c>
      <c r="E26" s="35" t="s">
        <v>42</v>
      </c>
      <c r="F26" s="37" t="s">
        <v>43</v>
      </c>
      <c r="G26" s="9"/>
    </row>
    <row r="27" ht="90.0" customHeight="1">
      <c r="A27" s="10"/>
      <c r="B27" s="38"/>
      <c r="C27" s="38"/>
      <c r="D27" s="38"/>
      <c r="E27" s="38"/>
      <c r="F27" s="39" t="s">
        <v>44</v>
      </c>
      <c r="G27" s="9"/>
    </row>
    <row r="28" ht="18.75" customHeight="1">
      <c r="A28" s="10"/>
      <c r="B28" s="38"/>
      <c r="C28" s="38"/>
      <c r="D28" s="38"/>
      <c r="E28" s="38"/>
      <c r="F28" s="39" t="s">
        <v>45</v>
      </c>
      <c r="G28" s="9"/>
    </row>
    <row r="29" ht="74.25" customHeight="1">
      <c r="A29" s="10"/>
      <c r="B29" s="38"/>
      <c r="C29" s="38"/>
      <c r="D29" s="38"/>
      <c r="E29" s="38"/>
      <c r="F29" s="39" t="s">
        <v>46</v>
      </c>
      <c r="G29" s="9"/>
    </row>
    <row r="30" ht="62.25" customHeight="1">
      <c r="A30" s="10"/>
      <c r="B30" s="38"/>
      <c r="C30" s="38"/>
      <c r="D30" s="38"/>
      <c r="E30" s="38"/>
      <c r="F30" s="39" t="s">
        <v>47</v>
      </c>
      <c r="G30" s="9"/>
    </row>
    <row r="31" ht="81.0" customHeight="1">
      <c r="A31" s="10"/>
      <c r="B31" s="38"/>
      <c r="C31" s="38"/>
      <c r="D31" s="38"/>
      <c r="E31" s="38"/>
      <c r="F31" s="39" t="s">
        <v>48</v>
      </c>
      <c r="G31" s="9"/>
    </row>
    <row r="32" ht="48.75" customHeight="1">
      <c r="A32" s="10"/>
      <c r="B32" s="38"/>
      <c r="C32" s="38"/>
      <c r="D32" s="38"/>
      <c r="E32" s="38"/>
      <c r="F32" s="39" t="s">
        <v>49</v>
      </c>
      <c r="G32" s="9"/>
    </row>
    <row r="33" ht="98.25" customHeight="1">
      <c r="A33" s="10"/>
      <c r="B33" s="38"/>
      <c r="C33" s="38"/>
      <c r="D33" s="38"/>
      <c r="E33" s="38"/>
      <c r="F33" s="39" t="s">
        <v>50</v>
      </c>
      <c r="G33" s="9"/>
    </row>
    <row r="34" ht="88.5" customHeight="1">
      <c r="A34" s="10"/>
      <c r="B34" s="38"/>
      <c r="C34" s="38"/>
      <c r="D34" s="38"/>
      <c r="E34" s="38"/>
      <c r="F34" s="39" t="s">
        <v>51</v>
      </c>
      <c r="G34" s="9"/>
    </row>
    <row r="35" ht="28.5" customHeight="1">
      <c r="A35" s="10"/>
      <c r="B35" s="38"/>
      <c r="C35" s="38"/>
      <c r="D35" s="38"/>
      <c r="E35" s="38"/>
      <c r="F35" s="39" t="s">
        <v>52</v>
      </c>
      <c r="G35" s="9"/>
    </row>
    <row r="36" ht="13.5" customHeight="1">
      <c r="A36" s="10"/>
      <c r="B36" s="40"/>
      <c r="C36" s="40"/>
      <c r="D36" s="40"/>
      <c r="E36" s="40"/>
      <c r="F36" s="44" t="s">
        <v>53</v>
      </c>
      <c r="G36" s="9"/>
    </row>
    <row r="37" ht="13.5" customHeight="1">
      <c r="A37" s="10"/>
      <c r="B37" s="45">
        <v>3.01</v>
      </c>
      <c r="C37" s="46" t="s">
        <v>40</v>
      </c>
      <c r="D37" s="32" t="s">
        <v>54</v>
      </c>
      <c r="E37" s="47" t="s">
        <v>55</v>
      </c>
      <c r="F37" s="48" t="s">
        <v>56</v>
      </c>
      <c r="G37" s="9"/>
    </row>
    <row r="38" ht="13.5" customHeight="1">
      <c r="A38" s="10"/>
      <c r="B38" s="45">
        <v>3.02</v>
      </c>
      <c r="C38" s="46" t="s">
        <v>57</v>
      </c>
      <c r="D38" s="32" t="s">
        <v>58</v>
      </c>
      <c r="E38" s="47" t="s">
        <v>59</v>
      </c>
      <c r="F38" s="48" t="s">
        <v>60</v>
      </c>
      <c r="G38" s="9"/>
    </row>
    <row r="39" ht="13.5" customHeight="1">
      <c r="A39" s="10"/>
      <c r="B39" s="49">
        <v>4.0</v>
      </c>
      <c r="C39" s="50" t="s">
        <v>61</v>
      </c>
      <c r="D39" s="32" t="s">
        <v>62</v>
      </c>
      <c r="E39" s="31" t="s">
        <v>63</v>
      </c>
      <c r="F39" s="31" t="s">
        <v>64</v>
      </c>
      <c r="G39" s="9"/>
    </row>
    <row r="40" ht="13.5" customHeight="1">
      <c r="A40" s="10"/>
      <c r="B40" s="45">
        <v>4.01</v>
      </c>
      <c r="C40" s="50" t="s">
        <v>61</v>
      </c>
      <c r="D40" s="32" t="s">
        <v>65</v>
      </c>
      <c r="E40" s="31" t="s">
        <v>66</v>
      </c>
      <c r="F40" s="31" t="s">
        <v>67</v>
      </c>
      <c r="G40" s="9"/>
    </row>
    <row r="41" ht="13.5" customHeight="1">
      <c r="A41" s="10"/>
      <c r="B41" s="45" t="s">
        <v>68</v>
      </c>
      <c r="C41" s="50" t="s">
        <v>61</v>
      </c>
      <c r="D41" s="32" t="s">
        <v>69</v>
      </c>
      <c r="E41" s="31" t="s">
        <v>70</v>
      </c>
      <c r="F41" s="31" t="s">
        <v>71</v>
      </c>
      <c r="G41" s="9"/>
    </row>
    <row r="42" ht="13.5" customHeight="1">
      <c r="A42" s="10"/>
      <c r="B42" s="45" t="s">
        <v>72</v>
      </c>
      <c r="C42" s="50" t="s">
        <v>61</v>
      </c>
      <c r="D42" s="32" t="s">
        <v>73</v>
      </c>
      <c r="E42" s="31" t="s">
        <v>38</v>
      </c>
      <c r="F42" s="31" t="s">
        <v>74</v>
      </c>
      <c r="G42" s="9"/>
    </row>
    <row r="43" ht="13.5" customHeight="1">
      <c r="A43" s="10"/>
      <c r="B43" s="51">
        <v>4.1</v>
      </c>
      <c r="C43" s="50" t="s">
        <v>75</v>
      </c>
      <c r="D43" s="52">
        <v>42867.0</v>
      </c>
      <c r="E43" s="53" t="s">
        <v>76</v>
      </c>
      <c r="F43" s="31" t="s">
        <v>77</v>
      </c>
      <c r="G43" s="9"/>
    </row>
    <row r="44" ht="13.5" customHeight="1">
      <c r="A44" s="10"/>
      <c r="B44" s="51">
        <v>4.2</v>
      </c>
      <c r="C44" s="50" t="s">
        <v>75</v>
      </c>
      <c r="D44" s="52">
        <v>42704.0</v>
      </c>
      <c r="E44" s="53" t="s">
        <v>78</v>
      </c>
      <c r="F44" s="31" t="s">
        <v>79</v>
      </c>
      <c r="G44" s="9"/>
    </row>
    <row r="45" ht="13.5" customHeight="1">
      <c r="A45" s="10"/>
      <c r="B45" s="54">
        <v>5.0</v>
      </c>
      <c r="C45" s="50" t="s">
        <v>75</v>
      </c>
      <c r="D45" s="52">
        <v>42867.0</v>
      </c>
      <c r="E45" s="53" t="s">
        <v>80</v>
      </c>
      <c r="F45" s="31" t="s">
        <v>81</v>
      </c>
      <c r="G45" s="9"/>
    </row>
    <row r="46" ht="13.5" customHeight="1">
      <c r="A46" s="10"/>
      <c r="B46" s="51">
        <v>5.01</v>
      </c>
      <c r="C46" s="50" t="s">
        <v>75</v>
      </c>
      <c r="D46" s="52">
        <v>42907.0</v>
      </c>
      <c r="E46" s="53" t="s">
        <v>82</v>
      </c>
      <c r="F46" s="31" t="s">
        <v>81</v>
      </c>
      <c r="G46" s="9"/>
    </row>
    <row r="47" ht="13.5" customHeight="1">
      <c r="A47" s="10"/>
      <c r="B47" s="51">
        <v>5.1</v>
      </c>
      <c r="C47" s="50" t="s">
        <v>75</v>
      </c>
      <c r="D47" s="52">
        <v>43070.0</v>
      </c>
      <c r="E47" s="53" t="s">
        <v>83</v>
      </c>
      <c r="F47" s="31" t="s">
        <v>84</v>
      </c>
      <c r="G47" s="9"/>
    </row>
    <row r="48" ht="13.5" customHeight="1">
      <c r="A48" s="10"/>
      <c r="B48" s="51">
        <v>5.11</v>
      </c>
      <c r="C48" s="50" t="s">
        <v>85</v>
      </c>
      <c r="D48" s="52">
        <v>43217.0</v>
      </c>
      <c r="E48" s="53" t="s">
        <v>86</v>
      </c>
      <c r="F48" s="31" t="s">
        <v>87</v>
      </c>
      <c r="G48" s="9"/>
    </row>
    <row r="49" ht="13.5" customHeight="1">
      <c r="A49" s="10"/>
      <c r="B49" s="51">
        <v>5.12</v>
      </c>
      <c r="C49" s="50" t="s">
        <v>85</v>
      </c>
      <c r="D49" s="52">
        <v>43581.0</v>
      </c>
      <c r="E49" s="53" t="s">
        <v>86</v>
      </c>
      <c r="F49" s="31" t="s">
        <v>88</v>
      </c>
      <c r="G49" s="9"/>
    </row>
    <row r="50" ht="13.5" customHeight="1">
      <c r="A50" s="10"/>
      <c r="B50" s="54">
        <v>6.0</v>
      </c>
      <c r="C50" s="50" t="s">
        <v>85</v>
      </c>
      <c r="D50" s="52">
        <v>43964.0</v>
      </c>
      <c r="E50" s="53" t="s">
        <v>89</v>
      </c>
      <c r="F50" s="31" t="s">
        <v>90</v>
      </c>
      <c r="G50" s="9"/>
    </row>
    <row r="51" ht="13.5" customHeight="1">
      <c r="A51" s="10"/>
      <c r="B51" s="51">
        <v>6.01</v>
      </c>
      <c r="C51" s="50" t="s">
        <v>85</v>
      </c>
      <c r="D51" s="52">
        <v>43970.0</v>
      </c>
      <c r="E51" s="53" t="s">
        <v>91</v>
      </c>
      <c r="F51" s="53" t="s">
        <v>90</v>
      </c>
      <c r="G51" s="9"/>
    </row>
    <row r="52" ht="13.5" customHeight="1">
      <c r="A52" s="10"/>
      <c r="B52" s="51">
        <v>6.1</v>
      </c>
      <c r="C52" s="50" t="s">
        <v>85</v>
      </c>
      <c r="D52" s="52">
        <v>44314.0</v>
      </c>
      <c r="E52" s="53" t="s">
        <v>92</v>
      </c>
      <c r="F52" s="53" t="s">
        <v>93</v>
      </c>
      <c r="G52" s="9"/>
    </row>
    <row r="53" ht="13.5" customHeight="1">
      <c r="A53" s="10"/>
      <c r="B53" s="51">
        <v>6.2</v>
      </c>
      <c r="C53" s="50" t="s">
        <v>85</v>
      </c>
      <c r="D53" s="52">
        <v>44678.0</v>
      </c>
      <c r="E53" s="53" t="s">
        <v>92</v>
      </c>
      <c r="F53" s="53" t="s">
        <v>94</v>
      </c>
      <c r="G53" s="9"/>
    </row>
    <row r="54" ht="13.5" customHeight="1">
      <c r="A54" s="10"/>
      <c r="B54" s="51">
        <v>6.21</v>
      </c>
      <c r="C54" s="50" t="s">
        <v>85</v>
      </c>
      <c r="D54" s="52">
        <v>44687.0</v>
      </c>
      <c r="E54" s="53" t="s">
        <v>95</v>
      </c>
      <c r="F54" s="53" t="s">
        <v>94</v>
      </c>
      <c r="G54" s="9"/>
    </row>
    <row r="55" ht="13.5" customHeight="1">
      <c r="A55" s="10"/>
      <c r="B55" s="51">
        <v>6.22</v>
      </c>
      <c r="C55" s="50" t="s">
        <v>85</v>
      </c>
      <c r="D55" s="55">
        <v>44692.0</v>
      </c>
      <c r="E55" s="53" t="s">
        <v>91</v>
      </c>
      <c r="F55" s="53" t="s">
        <v>94</v>
      </c>
      <c r="G55" s="9"/>
    </row>
    <row r="56" ht="13.5" customHeight="1">
      <c r="A56" s="10"/>
      <c r="B56" s="54">
        <v>6.3</v>
      </c>
      <c r="C56" s="50" t="s">
        <v>85</v>
      </c>
      <c r="D56" s="55">
        <v>45051.0</v>
      </c>
      <c r="E56" s="53" t="s">
        <v>96</v>
      </c>
      <c r="F56" s="53" t="s">
        <v>97</v>
      </c>
      <c r="G56" s="9"/>
    </row>
    <row r="57" ht="13.5" customHeight="1">
      <c r="A57" s="10"/>
      <c r="B57" s="51">
        <v>6.31</v>
      </c>
      <c r="C57" s="50" t="s">
        <v>85</v>
      </c>
      <c r="D57" s="55">
        <v>45072.0</v>
      </c>
      <c r="E57" s="53" t="s">
        <v>98</v>
      </c>
      <c r="F57" s="53" t="s">
        <v>97</v>
      </c>
      <c r="G57" s="9"/>
    </row>
    <row r="58" ht="44.25" customHeight="1">
      <c r="A58" s="10"/>
      <c r="B58" s="54">
        <v>6.4</v>
      </c>
      <c r="C58" s="50" t="s">
        <v>85</v>
      </c>
      <c r="D58" s="55">
        <v>45408.0</v>
      </c>
      <c r="E58" s="53" t="s">
        <v>99</v>
      </c>
      <c r="F58" s="53" t="s">
        <v>100</v>
      </c>
      <c r="G58" s="9"/>
    </row>
    <row r="59" ht="13.5" customHeight="1">
      <c r="A59" s="56"/>
      <c r="B59" s="57" t="str">
        <f>OFFSET(L!$C$1,MATCH("General"&amp;"Cpy",L!$A:$A,0)-1,SL,,)</f>
        <v>© 2024 Responsible Minerals Initiative. All rights reserved.</v>
      </c>
      <c r="C59" s="58"/>
      <c r="D59" s="58"/>
      <c r="E59" s="58"/>
      <c r="F59" s="59"/>
      <c r="G59" s="60"/>
    </row>
    <row r="60" ht="13.5" customHeight="1">
      <c r="D60" s="61"/>
    </row>
    <row r="61" ht="13.5" customHeight="1">
      <c r="D61" s="61"/>
    </row>
    <row r="62" ht="13.5" customHeight="1">
      <c r="D62" s="61"/>
    </row>
    <row r="63" ht="13.5" customHeight="1">
      <c r="D63" s="61"/>
    </row>
    <row r="64" ht="13.5" customHeight="1">
      <c r="D64" s="61"/>
    </row>
    <row r="65" ht="13.5" customHeight="1">
      <c r="D65" s="61"/>
    </row>
    <row r="66" ht="13.5" customHeight="1">
      <c r="D66" s="61"/>
    </row>
    <row r="67" ht="13.5" customHeight="1">
      <c r="D67" s="61"/>
    </row>
    <row r="68" ht="13.5" customHeight="1">
      <c r="D68" s="61"/>
    </row>
    <row r="69" ht="13.5" customHeight="1">
      <c r="D69" s="61"/>
    </row>
    <row r="70" ht="13.5" customHeight="1">
      <c r="D70" s="61"/>
    </row>
    <row r="71" ht="13.5" customHeight="1">
      <c r="D71" s="61"/>
    </row>
    <row r="72" ht="13.5" customHeight="1">
      <c r="D72" s="61"/>
    </row>
    <row r="73" ht="13.5" customHeight="1">
      <c r="D73" s="61"/>
    </row>
    <row r="74" ht="13.5" customHeight="1">
      <c r="D74" s="61"/>
    </row>
    <row r="75" ht="13.5" customHeight="1">
      <c r="D75" s="61"/>
    </row>
    <row r="76" ht="13.5" customHeight="1">
      <c r="D76" s="61"/>
    </row>
    <row r="77" ht="13.5" customHeight="1">
      <c r="D77" s="61"/>
    </row>
    <row r="78" ht="13.5" customHeight="1">
      <c r="D78" s="61"/>
    </row>
    <row r="79" ht="13.5" customHeight="1">
      <c r="D79" s="61"/>
    </row>
    <row r="80" ht="13.5" customHeight="1">
      <c r="D80" s="61"/>
    </row>
    <row r="81" ht="13.5" customHeight="1">
      <c r="D81" s="61"/>
    </row>
    <row r="82" ht="13.5" customHeight="1">
      <c r="D82" s="61"/>
    </row>
    <row r="83" ht="13.5" customHeight="1">
      <c r="D83" s="61"/>
    </row>
    <row r="84" ht="13.5" customHeight="1">
      <c r="D84" s="61"/>
    </row>
    <row r="85" ht="13.5" customHeight="1">
      <c r="D85" s="61"/>
    </row>
    <row r="86" ht="13.5" customHeight="1">
      <c r="D86" s="61"/>
    </row>
    <row r="87" ht="13.5" customHeight="1">
      <c r="D87" s="61"/>
    </row>
    <row r="88" ht="13.5" customHeight="1">
      <c r="D88" s="61"/>
    </row>
    <row r="89" ht="13.5" customHeight="1">
      <c r="D89" s="61"/>
    </row>
    <row r="90" ht="13.5" customHeight="1">
      <c r="D90" s="61"/>
    </row>
    <row r="91" ht="13.5" customHeight="1">
      <c r="D91" s="61"/>
    </row>
    <row r="92" ht="13.5" customHeight="1">
      <c r="D92" s="61"/>
    </row>
    <row r="93" ht="13.5" customHeight="1">
      <c r="D93" s="61"/>
    </row>
    <row r="94" ht="13.5" customHeight="1">
      <c r="D94" s="61"/>
    </row>
    <row r="95" ht="13.5" customHeight="1">
      <c r="D95" s="61"/>
    </row>
    <row r="96" ht="13.5" customHeight="1">
      <c r="D96" s="61"/>
    </row>
    <row r="97" ht="13.5" customHeight="1">
      <c r="D97" s="61"/>
    </row>
    <row r="98" ht="13.5" customHeight="1">
      <c r="D98" s="61"/>
    </row>
    <row r="99" ht="13.5" customHeight="1">
      <c r="D99" s="61"/>
    </row>
    <row r="100" ht="13.5" customHeight="1">
      <c r="D100" s="61"/>
    </row>
    <row r="101" ht="13.5" customHeight="1">
      <c r="D101" s="61"/>
    </row>
    <row r="102" ht="13.5" customHeight="1">
      <c r="D102" s="61"/>
    </row>
    <row r="103" ht="13.5" customHeight="1">
      <c r="D103" s="61"/>
    </row>
    <row r="104" ht="13.5" customHeight="1">
      <c r="D104" s="61"/>
    </row>
    <row r="105" ht="13.5" customHeight="1">
      <c r="D105" s="61"/>
    </row>
    <row r="106" ht="13.5" customHeight="1">
      <c r="D106" s="61"/>
    </row>
    <row r="107" ht="13.5" customHeight="1">
      <c r="D107" s="61"/>
    </row>
    <row r="108" ht="13.5" customHeight="1">
      <c r="D108" s="61"/>
    </row>
    <row r="109" ht="13.5" customHeight="1">
      <c r="D109" s="61"/>
    </row>
    <row r="110" ht="13.5" customHeight="1">
      <c r="D110" s="61"/>
    </row>
    <row r="111" ht="13.5" customHeight="1">
      <c r="D111" s="61"/>
    </row>
    <row r="112" ht="13.5" customHeight="1">
      <c r="D112" s="61"/>
    </row>
    <row r="113" ht="13.5" customHeight="1">
      <c r="D113" s="61"/>
    </row>
    <row r="114" ht="13.5" customHeight="1">
      <c r="D114" s="61"/>
    </row>
    <row r="115" ht="13.5" customHeight="1">
      <c r="D115" s="61"/>
    </row>
    <row r="116" ht="13.5" customHeight="1">
      <c r="D116" s="61"/>
    </row>
    <row r="117" ht="13.5" customHeight="1">
      <c r="D117" s="61"/>
    </row>
    <row r="118" ht="13.5" customHeight="1">
      <c r="D118" s="61"/>
    </row>
    <row r="119" ht="13.5" customHeight="1">
      <c r="D119" s="61"/>
    </row>
    <row r="120" ht="13.5" customHeight="1">
      <c r="D120" s="61"/>
    </row>
    <row r="121" ht="13.5" customHeight="1">
      <c r="D121" s="61"/>
    </row>
    <row r="122" ht="13.5" customHeight="1">
      <c r="D122" s="61"/>
    </row>
    <row r="123" ht="13.5" customHeight="1">
      <c r="D123" s="61"/>
    </row>
    <row r="124" ht="13.5" customHeight="1">
      <c r="D124" s="61"/>
    </row>
    <row r="125" ht="13.5" customHeight="1">
      <c r="D125" s="61"/>
    </row>
    <row r="126" ht="13.5" customHeight="1">
      <c r="D126" s="61"/>
    </row>
    <row r="127" ht="13.5" customHeight="1">
      <c r="D127" s="61"/>
    </row>
    <row r="128" ht="13.5" customHeight="1">
      <c r="D128" s="61"/>
    </row>
    <row r="129" ht="13.5" customHeight="1">
      <c r="D129" s="61"/>
    </row>
    <row r="130" ht="13.5" customHeight="1">
      <c r="D130" s="61"/>
    </row>
    <row r="131" ht="13.5" customHeight="1">
      <c r="D131" s="61"/>
    </row>
    <row r="132" ht="13.5" customHeight="1">
      <c r="D132" s="61"/>
    </row>
    <row r="133" ht="13.5" customHeight="1">
      <c r="D133" s="61"/>
    </row>
    <row r="134" ht="13.5" customHeight="1">
      <c r="D134" s="61"/>
    </row>
    <row r="135" ht="13.5" customHeight="1">
      <c r="D135" s="61"/>
    </row>
    <row r="136" ht="13.5" customHeight="1">
      <c r="D136" s="61"/>
    </row>
    <row r="137" ht="13.5" customHeight="1">
      <c r="D137" s="61"/>
    </row>
    <row r="138" ht="13.5" customHeight="1">
      <c r="D138" s="61"/>
    </row>
    <row r="139" ht="13.5" customHeight="1">
      <c r="D139" s="61"/>
    </row>
    <row r="140" ht="13.5" customHeight="1">
      <c r="D140" s="61"/>
    </row>
    <row r="141" ht="13.5" customHeight="1">
      <c r="D141" s="61"/>
    </row>
    <row r="142" ht="13.5" customHeight="1">
      <c r="D142" s="61"/>
    </row>
    <row r="143" ht="13.5" customHeight="1">
      <c r="D143" s="61"/>
    </row>
    <row r="144" ht="13.5" customHeight="1">
      <c r="D144" s="61"/>
    </row>
    <row r="145" ht="13.5" customHeight="1">
      <c r="D145" s="61"/>
    </row>
    <row r="146" ht="13.5" customHeight="1">
      <c r="D146" s="61"/>
    </row>
    <row r="147" ht="13.5" customHeight="1">
      <c r="D147" s="61"/>
    </row>
    <row r="148" ht="13.5" customHeight="1">
      <c r="D148" s="61"/>
    </row>
    <row r="149" ht="13.5" customHeight="1">
      <c r="D149" s="61"/>
    </row>
    <row r="150" ht="13.5" customHeight="1">
      <c r="D150" s="61"/>
    </row>
    <row r="151" ht="13.5" customHeight="1">
      <c r="D151" s="61"/>
    </row>
    <row r="152" ht="13.5" customHeight="1">
      <c r="D152" s="61"/>
    </row>
    <row r="153" ht="13.5" customHeight="1">
      <c r="D153" s="61"/>
    </row>
    <row r="154" ht="13.5" customHeight="1">
      <c r="D154" s="61"/>
    </row>
    <row r="155" ht="13.5" customHeight="1">
      <c r="D155" s="61"/>
    </row>
    <row r="156" ht="13.5" customHeight="1">
      <c r="D156" s="61"/>
    </row>
    <row r="157" ht="13.5" customHeight="1">
      <c r="D157" s="61"/>
    </row>
    <row r="158" ht="13.5" customHeight="1">
      <c r="D158" s="61"/>
    </row>
    <row r="159" ht="13.5" customHeight="1">
      <c r="D159" s="61"/>
    </row>
    <row r="160" ht="13.5" customHeight="1">
      <c r="D160" s="61"/>
    </row>
    <row r="161" ht="13.5" customHeight="1">
      <c r="D161" s="61"/>
    </row>
    <row r="162" ht="13.5" customHeight="1">
      <c r="D162" s="61"/>
    </row>
    <row r="163" ht="13.5" customHeight="1">
      <c r="D163" s="61"/>
    </row>
    <row r="164" ht="13.5" customHeight="1">
      <c r="D164" s="61"/>
    </row>
    <row r="165" ht="13.5" customHeight="1">
      <c r="D165" s="61"/>
    </row>
    <row r="166" ht="13.5" customHeight="1">
      <c r="D166" s="61"/>
    </row>
    <row r="167" ht="13.5" customHeight="1">
      <c r="D167" s="61"/>
    </row>
    <row r="168" ht="13.5" customHeight="1">
      <c r="D168" s="61"/>
    </row>
    <row r="169" ht="13.5" customHeight="1">
      <c r="D169" s="61"/>
    </row>
    <row r="170" ht="13.5" customHeight="1">
      <c r="D170" s="61"/>
    </row>
    <row r="171" ht="13.5" customHeight="1">
      <c r="D171" s="61"/>
    </row>
    <row r="172" ht="13.5" customHeight="1">
      <c r="D172" s="61"/>
    </row>
    <row r="173" ht="13.5" customHeight="1">
      <c r="D173" s="61"/>
    </row>
    <row r="174" ht="13.5" customHeight="1">
      <c r="D174" s="61"/>
    </row>
    <row r="175" ht="13.5" customHeight="1">
      <c r="D175" s="61"/>
    </row>
    <row r="176" ht="13.5" customHeight="1">
      <c r="D176" s="61"/>
    </row>
    <row r="177" ht="13.5" customHeight="1">
      <c r="D177" s="61"/>
    </row>
    <row r="178" ht="13.5" customHeight="1">
      <c r="D178" s="61"/>
    </row>
    <row r="179" ht="13.5" customHeight="1">
      <c r="D179" s="61"/>
    </row>
    <row r="180" ht="13.5" customHeight="1">
      <c r="D180" s="61"/>
    </row>
    <row r="181" ht="13.5" customHeight="1">
      <c r="D181" s="61"/>
    </row>
    <row r="182" ht="13.5" customHeight="1">
      <c r="D182" s="61"/>
    </row>
    <row r="183" ht="13.5" customHeight="1">
      <c r="D183" s="61"/>
    </row>
    <row r="184" ht="13.5" customHeight="1">
      <c r="D184" s="61"/>
    </row>
    <row r="185" ht="13.5" customHeight="1">
      <c r="D185" s="61"/>
    </row>
    <row r="186" ht="13.5" customHeight="1">
      <c r="D186" s="61"/>
    </row>
    <row r="187" ht="13.5" customHeight="1">
      <c r="D187" s="61"/>
    </row>
    <row r="188" ht="13.5" customHeight="1">
      <c r="D188" s="61"/>
    </row>
    <row r="189" ht="13.5" customHeight="1">
      <c r="D189" s="61"/>
    </row>
    <row r="190" ht="13.5" customHeight="1">
      <c r="D190" s="61"/>
    </row>
    <row r="191" ht="13.5" customHeight="1">
      <c r="D191" s="61"/>
    </row>
    <row r="192" ht="13.5" customHeight="1">
      <c r="D192" s="61"/>
    </row>
    <row r="193" ht="13.5" customHeight="1">
      <c r="D193" s="61"/>
    </row>
    <row r="194" ht="13.5" customHeight="1">
      <c r="D194" s="61"/>
    </row>
    <row r="195" ht="13.5" customHeight="1">
      <c r="D195" s="61"/>
    </row>
    <row r="196" ht="13.5" customHeight="1">
      <c r="D196" s="61"/>
    </row>
    <row r="197" ht="13.5" customHeight="1">
      <c r="D197" s="61"/>
    </row>
    <row r="198" ht="13.5" customHeight="1">
      <c r="D198" s="61"/>
    </row>
    <row r="199" ht="13.5" customHeight="1">
      <c r="D199" s="61"/>
    </row>
    <row r="200" ht="13.5" customHeight="1">
      <c r="D200" s="61"/>
    </row>
    <row r="201" ht="13.5" customHeight="1">
      <c r="D201" s="61"/>
    </row>
    <row r="202" ht="13.5" customHeight="1">
      <c r="D202" s="61"/>
    </row>
    <row r="203" ht="13.5" customHeight="1">
      <c r="D203" s="61"/>
    </row>
    <row r="204" ht="13.5" customHeight="1">
      <c r="D204" s="61"/>
    </row>
    <row r="205" ht="13.5" customHeight="1">
      <c r="D205" s="61"/>
    </row>
    <row r="206" ht="13.5" customHeight="1">
      <c r="D206" s="61"/>
    </row>
    <row r="207" ht="13.5" customHeight="1">
      <c r="D207" s="61"/>
    </row>
    <row r="208" ht="13.5" customHeight="1">
      <c r="D208" s="61"/>
    </row>
    <row r="209" ht="13.5" customHeight="1">
      <c r="D209" s="61"/>
    </row>
    <row r="210" ht="13.5" customHeight="1">
      <c r="D210" s="61"/>
    </row>
    <row r="211" ht="13.5" customHeight="1">
      <c r="D211" s="61"/>
    </row>
    <row r="212" ht="13.5" customHeight="1">
      <c r="D212" s="61"/>
    </row>
    <row r="213" ht="13.5" customHeight="1">
      <c r="D213" s="61"/>
    </row>
    <row r="214" ht="13.5" customHeight="1">
      <c r="D214" s="61"/>
    </row>
    <row r="215" ht="13.5" customHeight="1">
      <c r="D215" s="61"/>
    </row>
    <row r="216" ht="13.5" customHeight="1">
      <c r="D216" s="61"/>
    </row>
    <row r="217" ht="13.5" customHeight="1">
      <c r="D217" s="61"/>
    </row>
    <row r="218" ht="13.5" customHeight="1">
      <c r="D218" s="61"/>
    </row>
    <row r="219" ht="13.5" customHeight="1">
      <c r="D219" s="61"/>
    </row>
    <row r="220" ht="13.5" customHeight="1">
      <c r="D220" s="61"/>
    </row>
    <row r="221" ht="13.5" customHeight="1">
      <c r="D221" s="61"/>
    </row>
    <row r="222" ht="13.5" customHeight="1">
      <c r="D222" s="61"/>
    </row>
    <row r="223" ht="13.5" customHeight="1">
      <c r="D223" s="61"/>
    </row>
    <row r="224" ht="13.5" customHeight="1">
      <c r="D224" s="61"/>
    </row>
    <row r="225" ht="13.5" customHeight="1">
      <c r="D225" s="61"/>
    </row>
    <row r="226" ht="13.5" customHeight="1">
      <c r="D226" s="61"/>
    </row>
    <row r="227" ht="13.5" customHeight="1">
      <c r="D227" s="61"/>
    </row>
    <row r="228" ht="13.5" customHeight="1">
      <c r="D228" s="61"/>
    </row>
    <row r="229" ht="13.5" customHeight="1">
      <c r="D229" s="61"/>
    </row>
    <row r="230" ht="13.5" customHeight="1">
      <c r="D230" s="61"/>
    </row>
    <row r="231" ht="13.5" customHeight="1">
      <c r="D231" s="61"/>
    </row>
    <row r="232" ht="13.5" customHeight="1">
      <c r="D232" s="61"/>
    </row>
    <row r="233" ht="13.5" customHeight="1">
      <c r="D233" s="61"/>
    </row>
    <row r="234" ht="13.5" customHeight="1">
      <c r="D234" s="61"/>
    </row>
    <row r="235" ht="13.5" customHeight="1">
      <c r="D235" s="61"/>
    </row>
    <row r="236" ht="13.5" customHeight="1">
      <c r="D236" s="61"/>
    </row>
    <row r="237" ht="13.5" customHeight="1">
      <c r="D237" s="61"/>
    </row>
    <row r="238" ht="13.5" customHeight="1">
      <c r="D238" s="61"/>
    </row>
    <row r="239" ht="13.5" customHeight="1">
      <c r="D239" s="61"/>
    </row>
    <row r="240" ht="13.5" customHeight="1">
      <c r="D240" s="61"/>
    </row>
    <row r="241" ht="13.5" customHeight="1">
      <c r="D241" s="61"/>
    </row>
    <row r="242" ht="13.5" customHeight="1">
      <c r="D242" s="61"/>
    </row>
    <row r="243" ht="13.5" customHeight="1">
      <c r="D243" s="61"/>
    </row>
    <row r="244" ht="13.5" customHeight="1">
      <c r="D244" s="61"/>
    </row>
    <row r="245" ht="13.5" customHeight="1">
      <c r="D245" s="61"/>
    </row>
    <row r="246" ht="13.5" customHeight="1">
      <c r="D246" s="61"/>
    </row>
    <row r="247" ht="13.5" customHeight="1">
      <c r="D247" s="61"/>
    </row>
    <row r="248" ht="13.5" customHeight="1">
      <c r="D248" s="61"/>
    </row>
    <row r="249" ht="13.5" customHeight="1">
      <c r="D249" s="61"/>
    </row>
    <row r="250" ht="13.5" customHeight="1">
      <c r="D250" s="61"/>
    </row>
    <row r="251" ht="13.5" customHeight="1">
      <c r="D251" s="61"/>
    </row>
    <row r="252" ht="13.5" customHeight="1">
      <c r="D252" s="61"/>
    </row>
    <row r="253" ht="13.5" customHeight="1">
      <c r="D253" s="61"/>
    </row>
    <row r="254" ht="13.5" customHeight="1">
      <c r="D254" s="61"/>
    </row>
    <row r="255" ht="13.5" customHeight="1">
      <c r="D255" s="61"/>
    </row>
    <row r="256" ht="13.5" customHeight="1">
      <c r="D256" s="61"/>
    </row>
    <row r="257" ht="13.5" customHeight="1">
      <c r="D257" s="61"/>
    </row>
    <row r="258" ht="13.5" customHeight="1">
      <c r="D258" s="61"/>
    </row>
    <row r="259" ht="13.5" customHeight="1">
      <c r="D259" s="61"/>
    </row>
    <row r="260" ht="13.5" customHeight="1">
      <c r="D260" s="61"/>
    </row>
    <row r="261" ht="13.5" customHeight="1">
      <c r="D261" s="61"/>
    </row>
    <row r="262" ht="13.5" customHeight="1">
      <c r="D262" s="61"/>
    </row>
    <row r="263" ht="13.5" customHeight="1">
      <c r="D263" s="61"/>
    </row>
    <row r="264" ht="13.5" customHeight="1">
      <c r="D264" s="61"/>
    </row>
    <row r="265" ht="13.5" customHeight="1">
      <c r="D265" s="61"/>
    </row>
    <row r="266" ht="13.5" customHeight="1">
      <c r="D266" s="61"/>
    </row>
    <row r="267" ht="13.5" customHeight="1">
      <c r="D267" s="61"/>
    </row>
    <row r="268" ht="13.5" customHeight="1">
      <c r="D268" s="61"/>
    </row>
    <row r="269" ht="13.5" customHeight="1">
      <c r="D269" s="61"/>
    </row>
    <row r="270" ht="13.5" customHeight="1">
      <c r="D270" s="61"/>
    </row>
    <row r="271" ht="13.5" customHeight="1">
      <c r="D271" s="61"/>
    </row>
    <row r="272" ht="13.5" customHeight="1">
      <c r="D272" s="61"/>
    </row>
    <row r="273" ht="13.5" customHeight="1">
      <c r="D273" s="61"/>
    </row>
    <row r="274" ht="13.5" customHeight="1">
      <c r="D274" s="61"/>
    </row>
    <row r="275" ht="13.5" customHeight="1">
      <c r="D275" s="61"/>
    </row>
    <row r="276" ht="13.5" customHeight="1">
      <c r="D276" s="61"/>
    </row>
    <row r="277" ht="13.5" customHeight="1">
      <c r="D277" s="61"/>
    </row>
    <row r="278" ht="13.5" customHeight="1">
      <c r="D278" s="61"/>
    </row>
    <row r="279" ht="13.5" customHeight="1">
      <c r="D279" s="61"/>
    </row>
    <row r="280" ht="13.5" customHeight="1">
      <c r="D280" s="61"/>
    </row>
    <row r="281" ht="13.5" customHeight="1">
      <c r="D281" s="61"/>
    </row>
    <row r="282" ht="13.5" customHeight="1">
      <c r="D282" s="61"/>
    </row>
    <row r="283" ht="13.5" customHeight="1">
      <c r="D283" s="61"/>
    </row>
    <row r="284" ht="13.5" customHeight="1">
      <c r="D284" s="61"/>
    </row>
    <row r="285" ht="13.5" customHeight="1">
      <c r="D285" s="61"/>
    </row>
    <row r="286" ht="13.5" customHeight="1">
      <c r="D286" s="61"/>
    </row>
    <row r="287" ht="13.5" customHeight="1">
      <c r="D287" s="61"/>
    </row>
    <row r="288" ht="13.5" customHeight="1">
      <c r="D288" s="61"/>
    </row>
    <row r="289" ht="13.5" customHeight="1">
      <c r="D289" s="61"/>
    </row>
    <row r="290" ht="13.5" customHeight="1">
      <c r="D290" s="61"/>
    </row>
    <row r="291" ht="13.5" customHeight="1">
      <c r="D291" s="61"/>
    </row>
    <row r="292" ht="13.5" customHeight="1">
      <c r="D292" s="61"/>
    </row>
    <row r="293" ht="13.5" customHeight="1">
      <c r="D293" s="61"/>
    </row>
    <row r="294" ht="13.5" customHeight="1">
      <c r="D294" s="61"/>
    </row>
    <row r="295" ht="13.5" customHeight="1">
      <c r="D295" s="61"/>
    </row>
    <row r="296" ht="13.5" customHeight="1">
      <c r="D296" s="61"/>
    </row>
    <row r="297" ht="13.5" customHeight="1">
      <c r="D297" s="61"/>
    </row>
    <row r="298" ht="13.5" customHeight="1">
      <c r="D298" s="61"/>
    </row>
    <row r="299" ht="13.5" customHeight="1">
      <c r="D299" s="61"/>
    </row>
    <row r="300" ht="13.5" customHeight="1">
      <c r="D300" s="61"/>
    </row>
    <row r="301" ht="13.5" customHeight="1">
      <c r="D301" s="61"/>
    </row>
    <row r="302" ht="13.5" customHeight="1">
      <c r="D302" s="61"/>
    </row>
    <row r="303" ht="13.5" customHeight="1">
      <c r="D303" s="61"/>
    </row>
    <row r="304" ht="13.5" customHeight="1">
      <c r="D304" s="61"/>
    </row>
    <row r="305" ht="13.5" customHeight="1">
      <c r="D305" s="61"/>
    </row>
    <row r="306" ht="13.5" customHeight="1">
      <c r="D306" s="61"/>
    </row>
    <row r="307" ht="13.5" customHeight="1">
      <c r="D307" s="61"/>
    </row>
    <row r="308" ht="13.5" customHeight="1">
      <c r="D308" s="61"/>
    </row>
    <row r="309" ht="13.5" customHeight="1">
      <c r="D309" s="61"/>
    </row>
    <row r="310" ht="13.5" customHeight="1">
      <c r="D310" s="61"/>
    </row>
    <row r="311" ht="13.5" customHeight="1">
      <c r="D311" s="61"/>
    </row>
    <row r="312" ht="13.5" customHeight="1">
      <c r="D312" s="61"/>
    </row>
    <row r="313" ht="13.5" customHeight="1">
      <c r="D313" s="61"/>
    </row>
    <row r="314" ht="13.5" customHeight="1">
      <c r="D314" s="61"/>
    </row>
    <row r="315" ht="13.5" customHeight="1">
      <c r="D315" s="61"/>
    </row>
    <row r="316" ht="13.5" customHeight="1">
      <c r="D316" s="61"/>
    </row>
    <row r="317" ht="13.5" customHeight="1">
      <c r="D317" s="61"/>
    </row>
    <row r="318" ht="13.5" customHeight="1">
      <c r="D318" s="61"/>
    </row>
    <row r="319" ht="13.5" customHeight="1">
      <c r="D319" s="61"/>
    </row>
    <row r="320" ht="13.5" customHeight="1">
      <c r="D320" s="61"/>
    </row>
    <row r="321" ht="13.5" customHeight="1">
      <c r="D321" s="61"/>
    </row>
    <row r="322" ht="13.5" customHeight="1">
      <c r="D322" s="61"/>
    </row>
    <row r="323" ht="13.5" customHeight="1">
      <c r="D323" s="61"/>
    </row>
    <row r="324" ht="13.5" customHeight="1">
      <c r="D324" s="61"/>
    </row>
    <row r="325" ht="13.5" customHeight="1">
      <c r="D325" s="61"/>
    </row>
    <row r="326" ht="13.5" customHeight="1">
      <c r="D326" s="61"/>
    </row>
    <row r="327" ht="13.5" customHeight="1">
      <c r="D327" s="61"/>
    </row>
    <row r="328" ht="13.5" customHeight="1">
      <c r="D328" s="61"/>
    </row>
    <row r="329" ht="13.5" customHeight="1">
      <c r="D329" s="61"/>
    </row>
    <row r="330" ht="13.5" customHeight="1">
      <c r="D330" s="61"/>
    </row>
    <row r="331" ht="13.5" customHeight="1">
      <c r="D331" s="61"/>
    </row>
    <row r="332" ht="13.5" customHeight="1">
      <c r="D332" s="61"/>
    </row>
    <row r="333" ht="13.5" customHeight="1">
      <c r="D333" s="61"/>
    </row>
    <row r="334" ht="13.5" customHeight="1">
      <c r="D334" s="61"/>
    </row>
    <row r="335" ht="13.5" customHeight="1">
      <c r="D335" s="61"/>
    </row>
    <row r="336" ht="13.5" customHeight="1">
      <c r="D336" s="61"/>
    </row>
    <row r="337" ht="13.5" customHeight="1">
      <c r="D337" s="61"/>
    </row>
    <row r="338" ht="13.5" customHeight="1">
      <c r="D338" s="61"/>
    </row>
    <row r="339" ht="13.5" customHeight="1">
      <c r="D339" s="61"/>
    </row>
    <row r="340" ht="13.5" customHeight="1">
      <c r="D340" s="61"/>
    </row>
    <row r="341" ht="13.5" customHeight="1">
      <c r="D341" s="61"/>
    </row>
    <row r="342" ht="13.5" customHeight="1">
      <c r="D342" s="61"/>
    </row>
    <row r="343" ht="13.5" customHeight="1">
      <c r="D343" s="61"/>
    </row>
    <row r="344" ht="13.5" customHeight="1">
      <c r="D344" s="61"/>
    </row>
    <row r="345" ht="13.5" customHeight="1">
      <c r="D345" s="61"/>
    </row>
    <row r="346" ht="13.5" customHeight="1">
      <c r="D346" s="61"/>
    </row>
    <row r="347" ht="13.5" customHeight="1">
      <c r="D347" s="61"/>
    </row>
    <row r="348" ht="13.5" customHeight="1">
      <c r="D348" s="61"/>
    </row>
    <row r="349" ht="13.5" customHeight="1">
      <c r="D349" s="61"/>
    </row>
    <row r="350" ht="13.5" customHeight="1">
      <c r="D350" s="61"/>
    </row>
    <row r="351" ht="13.5" customHeight="1">
      <c r="D351" s="61"/>
    </row>
    <row r="352" ht="13.5" customHeight="1">
      <c r="D352" s="61"/>
    </row>
    <row r="353" ht="13.5" customHeight="1">
      <c r="D353" s="61"/>
    </row>
    <row r="354" ht="13.5" customHeight="1">
      <c r="D354" s="61"/>
    </row>
    <row r="355" ht="13.5" customHeight="1">
      <c r="D355" s="61"/>
    </row>
    <row r="356" ht="13.5" customHeight="1">
      <c r="D356" s="61"/>
    </row>
    <row r="357" ht="13.5" customHeight="1">
      <c r="D357" s="61"/>
    </row>
    <row r="358" ht="13.5" customHeight="1">
      <c r="D358" s="61"/>
    </row>
    <row r="359" ht="13.5" customHeight="1">
      <c r="D359" s="61"/>
    </row>
    <row r="360" ht="13.5" customHeight="1">
      <c r="D360" s="61"/>
    </row>
    <row r="361" ht="13.5" customHeight="1">
      <c r="D361" s="61"/>
    </row>
    <row r="362" ht="13.5" customHeight="1">
      <c r="D362" s="61"/>
    </row>
    <row r="363" ht="13.5" customHeight="1">
      <c r="D363" s="61"/>
    </row>
    <row r="364" ht="13.5" customHeight="1">
      <c r="D364" s="61"/>
    </row>
    <row r="365" ht="13.5" customHeight="1">
      <c r="D365" s="61"/>
    </row>
    <row r="366" ht="13.5" customHeight="1">
      <c r="D366" s="61"/>
    </row>
    <row r="367" ht="13.5" customHeight="1">
      <c r="D367" s="61"/>
    </row>
    <row r="368" ht="13.5" customHeight="1">
      <c r="D368" s="61"/>
    </row>
    <row r="369" ht="13.5" customHeight="1">
      <c r="D369" s="61"/>
    </row>
    <row r="370" ht="13.5" customHeight="1">
      <c r="D370" s="61"/>
    </row>
    <row r="371" ht="13.5" customHeight="1">
      <c r="D371" s="61"/>
    </row>
    <row r="372" ht="13.5" customHeight="1">
      <c r="D372" s="61"/>
    </row>
    <row r="373" ht="13.5" customHeight="1">
      <c r="D373" s="61"/>
    </row>
    <row r="374" ht="13.5" customHeight="1">
      <c r="D374" s="61"/>
    </row>
    <row r="375" ht="13.5" customHeight="1">
      <c r="D375" s="61"/>
    </row>
    <row r="376" ht="13.5" customHeight="1">
      <c r="D376" s="61"/>
    </row>
    <row r="377" ht="13.5" customHeight="1">
      <c r="D377" s="61"/>
    </row>
    <row r="378" ht="13.5" customHeight="1">
      <c r="D378" s="61"/>
    </row>
    <row r="379" ht="13.5" customHeight="1">
      <c r="D379" s="61"/>
    </row>
    <row r="380" ht="13.5" customHeight="1">
      <c r="D380" s="61"/>
    </row>
    <row r="381" ht="13.5" customHeight="1">
      <c r="D381" s="61"/>
    </row>
    <row r="382" ht="13.5" customHeight="1">
      <c r="D382" s="61"/>
    </row>
    <row r="383" ht="13.5" customHeight="1">
      <c r="D383" s="61"/>
    </row>
    <row r="384" ht="13.5" customHeight="1">
      <c r="D384" s="61"/>
    </row>
    <row r="385" ht="13.5" customHeight="1">
      <c r="D385" s="61"/>
    </row>
    <row r="386" ht="13.5" customHeight="1">
      <c r="D386" s="61"/>
    </row>
    <row r="387" ht="13.5" customHeight="1">
      <c r="D387" s="61"/>
    </row>
    <row r="388" ht="13.5" customHeight="1">
      <c r="D388" s="61"/>
    </row>
    <row r="389" ht="13.5" customHeight="1">
      <c r="D389" s="61"/>
    </row>
    <row r="390" ht="13.5" customHeight="1">
      <c r="D390" s="61"/>
    </row>
    <row r="391" ht="13.5" customHeight="1">
      <c r="D391" s="61"/>
    </row>
    <row r="392" ht="13.5" customHeight="1">
      <c r="D392" s="61"/>
    </row>
    <row r="393" ht="13.5" customHeight="1">
      <c r="D393" s="61"/>
    </row>
    <row r="394" ht="13.5" customHeight="1">
      <c r="D394" s="61"/>
    </row>
    <row r="395" ht="13.5" customHeight="1">
      <c r="D395" s="61"/>
    </row>
    <row r="396" ht="13.5" customHeight="1">
      <c r="D396" s="61"/>
    </row>
    <row r="397" ht="13.5" customHeight="1">
      <c r="D397" s="61"/>
    </row>
    <row r="398" ht="13.5" customHeight="1">
      <c r="D398" s="61"/>
    </row>
    <row r="399" ht="13.5" customHeight="1">
      <c r="D399" s="61"/>
    </row>
    <row r="400" ht="13.5" customHeight="1">
      <c r="D400" s="61"/>
    </row>
    <row r="401" ht="13.5" customHeight="1">
      <c r="D401" s="61"/>
    </row>
    <row r="402" ht="13.5" customHeight="1">
      <c r="D402" s="61"/>
    </row>
    <row r="403" ht="13.5" customHeight="1">
      <c r="D403" s="61"/>
    </row>
    <row r="404" ht="13.5" customHeight="1">
      <c r="D404" s="61"/>
    </row>
    <row r="405" ht="13.5" customHeight="1">
      <c r="D405" s="61"/>
    </row>
    <row r="406" ht="13.5" customHeight="1">
      <c r="D406" s="61"/>
    </row>
    <row r="407" ht="13.5" customHeight="1">
      <c r="D407" s="61"/>
    </row>
    <row r="408" ht="13.5" customHeight="1">
      <c r="D408" s="61"/>
    </row>
    <row r="409" ht="13.5" customHeight="1">
      <c r="D409" s="61"/>
    </row>
    <row r="410" ht="13.5" customHeight="1">
      <c r="D410" s="61"/>
    </row>
    <row r="411" ht="13.5" customHeight="1">
      <c r="D411" s="61"/>
    </row>
    <row r="412" ht="13.5" customHeight="1">
      <c r="D412" s="61"/>
    </row>
    <row r="413" ht="13.5" customHeight="1">
      <c r="D413" s="61"/>
    </row>
    <row r="414" ht="13.5" customHeight="1">
      <c r="D414" s="61"/>
    </row>
    <row r="415" ht="13.5" customHeight="1">
      <c r="D415" s="61"/>
    </row>
    <row r="416" ht="13.5" customHeight="1">
      <c r="D416" s="61"/>
    </row>
    <row r="417" ht="13.5" customHeight="1">
      <c r="D417" s="61"/>
    </row>
    <row r="418" ht="13.5" customHeight="1">
      <c r="D418" s="61"/>
    </row>
    <row r="419" ht="13.5" customHeight="1">
      <c r="D419" s="61"/>
    </row>
    <row r="420" ht="13.5" customHeight="1">
      <c r="D420" s="61"/>
    </row>
    <row r="421" ht="13.5" customHeight="1">
      <c r="D421" s="61"/>
    </row>
    <row r="422" ht="13.5" customHeight="1">
      <c r="D422" s="61"/>
    </row>
    <row r="423" ht="13.5" customHeight="1">
      <c r="D423" s="61"/>
    </row>
    <row r="424" ht="13.5" customHeight="1">
      <c r="D424" s="61"/>
    </row>
    <row r="425" ht="13.5" customHeight="1">
      <c r="D425" s="61"/>
    </row>
    <row r="426" ht="13.5" customHeight="1">
      <c r="D426" s="61"/>
    </row>
    <row r="427" ht="13.5" customHeight="1">
      <c r="D427" s="61"/>
    </row>
    <row r="428" ht="13.5" customHeight="1">
      <c r="D428" s="61"/>
    </row>
    <row r="429" ht="13.5" customHeight="1">
      <c r="D429" s="61"/>
    </row>
    <row r="430" ht="13.5" customHeight="1">
      <c r="D430" s="61"/>
    </row>
    <row r="431" ht="13.5" customHeight="1">
      <c r="D431" s="61"/>
    </row>
    <row r="432" ht="13.5" customHeight="1">
      <c r="D432" s="61"/>
    </row>
    <row r="433" ht="13.5" customHeight="1">
      <c r="D433" s="61"/>
    </row>
    <row r="434" ht="13.5" customHeight="1">
      <c r="D434" s="61"/>
    </row>
    <row r="435" ht="13.5" customHeight="1">
      <c r="D435" s="61"/>
    </row>
    <row r="436" ht="13.5" customHeight="1">
      <c r="D436" s="61"/>
    </row>
    <row r="437" ht="13.5" customHeight="1">
      <c r="D437" s="61"/>
    </row>
    <row r="438" ht="13.5" customHeight="1">
      <c r="D438" s="61"/>
    </row>
    <row r="439" ht="13.5" customHeight="1">
      <c r="D439" s="61"/>
    </row>
    <row r="440" ht="13.5" customHeight="1">
      <c r="D440" s="61"/>
    </row>
    <row r="441" ht="13.5" customHeight="1">
      <c r="D441" s="61"/>
    </row>
    <row r="442" ht="13.5" customHeight="1">
      <c r="D442" s="61"/>
    </row>
    <row r="443" ht="13.5" customHeight="1">
      <c r="D443" s="61"/>
    </row>
    <row r="444" ht="13.5" customHeight="1">
      <c r="D444" s="61"/>
    </row>
    <row r="445" ht="13.5" customHeight="1">
      <c r="D445" s="61"/>
    </row>
    <row r="446" ht="13.5" customHeight="1">
      <c r="D446" s="61"/>
    </row>
    <row r="447" ht="13.5" customHeight="1">
      <c r="D447" s="61"/>
    </row>
    <row r="448" ht="13.5" customHeight="1">
      <c r="D448" s="61"/>
    </row>
    <row r="449" ht="13.5" customHeight="1">
      <c r="D449" s="61"/>
    </row>
    <row r="450" ht="13.5" customHeight="1">
      <c r="D450" s="61"/>
    </row>
    <row r="451" ht="13.5" customHeight="1">
      <c r="D451" s="61"/>
    </row>
    <row r="452" ht="13.5" customHeight="1">
      <c r="D452" s="61"/>
    </row>
    <row r="453" ht="13.5" customHeight="1">
      <c r="D453" s="61"/>
    </row>
    <row r="454" ht="13.5" customHeight="1">
      <c r="D454" s="61"/>
    </row>
    <row r="455" ht="13.5" customHeight="1">
      <c r="D455" s="61"/>
    </row>
    <row r="456" ht="13.5" customHeight="1">
      <c r="D456" s="61"/>
    </row>
    <row r="457" ht="13.5" customHeight="1">
      <c r="D457" s="61"/>
    </row>
    <row r="458" ht="13.5" customHeight="1">
      <c r="D458" s="61"/>
    </row>
    <row r="459" ht="13.5" customHeight="1">
      <c r="D459" s="61"/>
    </row>
    <row r="460" ht="13.5" customHeight="1">
      <c r="D460" s="61"/>
    </row>
    <row r="461" ht="13.5" customHeight="1">
      <c r="D461" s="61"/>
    </row>
    <row r="462" ht="13.5" customHeight="1">
      <c r="D462" s="61"/>
    </row>
    <row r="463" ht="13.5" customHeight="1">
      <c r="D463" s="61"/>
    </row>
    <row r="464" ht="13.5" customHeight="1">
      <c r="D464" s="61"/>
    </row>
    <row r="465" ht="13.5" customHeight="1">
      <c r="D465" s="61"/>
    </row>
    <row r="466" ht="13.5" customHeight="1">
      <c r="D466" s="61"/>
    </row>
    <row r="467" ht="13.5" customHeight="1">
      <c r="D467" s="61"/>
    </row>
    <row r="468" ht="13.5" customHeight="1">
      <c r="D468" s="61"/>
    </row>
    <row r="469" ht="13.5" customHeight="1">
      <c r="D469" s="61"/>
    </row>
    <row r="470" ht="13.5" customHeight="1">
      <c r="D470" s="61"/>
    </row>
    <row r="471" ht="13.5" customHeight="1">
      <c r="D471" s="61"/>
    </row>
    <row r="472" ht="13.5" customHeight="1">
      <c r="D472" s="61"/>
    </row>
    <row r="473" ht="13.5" customHeight="1">
      <c r="D473" s="61"/>
    </row>
    <row r="474" ht="13.5" customHeight="1">
      <c r="D474" s="61"/>
    </row>
    <row r="475" ht="13.5" customHeight="1">
      <c r="D475" s="61"/>
    </row>
    <row r="476" ht="13.5" customHeight="1">
      <c r="D476" s="61"/>
    </row>
    <row r="477" ht="13.5" customHeight="1">
      <c r="D477" s="61"/>
    </row>
    <row r="478" ht="13.5" customHeight="1">
      <c r="D478" s="61"/>
    </row>
    <row r="479" ht="13.5" customHeight="1">
      <c r="D479" s="61"/>
    </row>
    <row r="480" ht="13.5" customHeight="1">
      <c r="D480" s="61"/>
    </row>
    <row r="481" ht="13.5" customHeight="1">
      <c r="D481" s="61"/>
    </row>
    <row r="482" ht="13.5" customHeight="1">
      <c r="D482" s="61"/>
    </row>
    <row r="483" ht="13.5" customHeight="1">
      <c r="D483" s="61"/>
    </row>
    <row r="484" ht="13.5" customHeight="1">
      <c r="D484" s="61"/>
    </row>
    <row r="485" ht="13.5" customHeight="1">
      <c r="D485" s="61"/>
    </row>
    <row r="486" ht="13.5" customHeight="1">
      <c r="D486" s="61"/>
    </row>
    <row r="487" ht="13.5" customHeight="1">
      <c r="D487" s="61"/>
    </row>
    <row r="488" ht="13.5" customHeight="1">
      <c r="D488" s="61"/>
    </row>
    <row r="489" ht="13.5" customHeight="1">
      <c r="D489" s="61"/>
    </row>
    <row r="490" ht="13.5" customHeight="1">
      <c r="D490" s="61"/>
    </row>
    <row r="491" ht="13.5" customHeight="1">
      <c r="D491" s="61"/>
    </row>
    <row r="492" ht="13.5" customHeight="1">
      <c r="D492" s="61"/>
    </row>
    <row r="493" ht="13.5" customHeight="1">
      <c r="D493" s="61"/>
    </row>
    <row r="494" ht="13.5" customHeight="1">
      <c r="D494" s="61"/>
    </row>
    <row r="495" ht="13.5" customHeight="1">
      <c r="D495" s="61"/>
    </row>
    <row r="496" ht="13.5" customHeight="1">
      <c r="D496" s="61"/>
    </row>
    <row r="497" ht="13.5" customHeight="1">
      <c r="D497" s="61"/>
    </row>
    <row r="498" ht="13.5" customHeight="1">
      <c r="D498" s="61"/>
    </row>
    <row r="499" ht="13.5" customHeight="1">
      <c r="D499" s="61"/>
    </row>
    <row r="500" ht="13.5" customHeight="1">
      <c r="D500" s="61"/>
    </row>
    <row r="501" ht="13.5" customHeight="1">
      <c r="D501" s="61"/>
    </row>
    <row r="502" ht="13.5" customHeight="1">
      <c r="D502" s="61"/>
    </row>
    <row r="503" ht="13.5" customHeight="1">
      <c r="D503" s="61"/>
    </row>
    <row r="504" ht="13.5" customHeight="1">
      <c r="D504" s="61"/>
    </row>
    <row r="505" ht="13.5" customHeight="1">
      <c r="D505" s="61"/>
    </row>
    <row r="506" ht="13.5" customHeight="1">
      <c r="D506" s="61"/>
    </row>
    <row r="507" ht="13.5" customHeight="1">
      <c r="D507" s="61"/>
    </row>
    <row r="508" ht="13.5" customHeight="1">
      <c r="D508" s="61"/>
    </row>
    <row r="509" ht="13.5" customHeight="1">
      <c r="D509" s="61"/>
    </row>
    <row r="510" ht="13.5" customHeight="1">
      <c r="D510" s="61"/>
    </row>
    <row r="511" ht="13.5" customHeight="1">
      <c r="D511" s="61"/>
    </row>
    <row r="512" ht="13.5" customHeight="1">
      <c r="D512" s="61"/>
    </row>
    <row r="513" ht="13.5" customHeight="1">
      <c r="D513" s="61"/>
    </row>
    <row r="514" ht="13.5" customHeight="1">
      <c r="D514" s="61"/>
    </row>
    <row r="515" ht="13.5" customHeight="1">
      <c r="D515" s="61"/>
    </row>
    <row r="516" ht="13.5" customHeight="1">
      <c r="D516" s="61"/>
    </row>
    <row r="517" ht="13.5" customHeight="1">
      <c r="D517" s="61"/>
    </row>
    <row r="518" ht="13.5" customHeight="1">
      <c r="D518" s="61"/>
    </row>
    <row r="519" ht="13.5" customHeight="1">
      <c r="D519" s="61"/>
    </row>
    <row r="520" ht="13.5" customHeight="1">
      <c r="D520" s="61"/>
    </row>
    <row r="521" ht="13.5" customHeight="1">
      <c r="D521" s="61"/>
    </row>
    <row r="522" ht="13.5" customHeight="1">
      <c r="D522" s="61"/>
    </row>
    <row r="523" ht="13.5" customHeight="1">
      <c r="D523" s="61"/>
    </row>
    <row r="524" ht="13.5" customHeight="1">
      <c r="D524" s="61"/>
    </row>
    <row r="525" ht="13.5" customHeight="1">
      <c r="D525" s="61"/>
    </row>
    <row r="526" ht="13.5" customHeight="1">
      <c r="D526" s="61"/>
    </row>
    <row r="527" ht="13.5" customHeight="1">
      <c r="D527" s="61"/>
    </row>
    <row r="528" ht="13.5" customHeight="1">
      <c r="D528" s="61"/>
    </row>
    <row r="529" ht="13.5" customHeight="1">
      <c r="D529" s="61"/>
    </row>
    <row r="530" ht="13.5" customHeight="1">
      <c r="D530" s="61"/>
    </row>
    <row r="531" ht="13.5" customHeight="1">
      <c r="D531" s="61"/>
    </row>
    <row r="532" ht="13.5" customHeight="1">
      <c r="D532" s="61"/>
    </row>
    <row r="533" ht="13.5" customHeight="1">
      <c r="D533" s="61"/>
    </row>
    <row r="534" ht="13.5" customHeight="1">
      <c r="D534" s="61"/>
    </row>
    <row r="535" ht="13.5" customHeight="1">
      <c r="D535" s="61"/>
    </row>
    <row r="536" ht="13.5" customHeight="1">
      <c r="D536" s="61"/>
    </row>
    <row r="537" ht="13.5" customHeight="1">
      <c r="D537" s="61"/>
    </row>
    <row r="538" ht="13.5" customHeight="1">
      <c r="D538" s="61"/>
    </row>
    <row r="539" ht="13.5" customHeight="1">
      <c r="D539" s="61"/>
    </row>
    <row r="540" ht="13.5" customHeight="1">
      <c r="D540" s="61"/>
    </row>
    <row r="541" ht="13.5" customHeight="1">
      <c r="D541" s="61"/>
    </row>
    <row r="542" ht="13.5" customHeight="1">
      <c r="D542" s="61"/>
    </row>
    <row r="543" ht="13.5" customHeight="1">
      <c r="D543" s="61"/>
    </row>
    <row r="544" ht="13.5" customHeight="1">
      <c r="D544" s="61"/>
    </row>
    <row r="545" ht="13.5" customHeight="1">
      <c r="D545" s="61"/>
    </row>
    <row r="546" ht="13.5" customHeight="1">
      <c r="D546" s="61"/>
    </row>
    <row r="547" ht="13.5" customHeight="1">
      <c r="D547" s="61"/>
    </row>
    <row r="548" ht="13.5" customHeight="1">
      <c r="D548" s="61"/>
    </row>
    <row r="549" ht="13.5" customHeight="1">
      <c r="D549" s="61"/>
    </row>
    <row r="550" ht="13.5" customHeight="1">
      <c r="D550" s="61"/>
    </row>
    <row r="551" ht="13.5" customHeight="1">
      <c r="D551" s="61"/>
    </row>
    <row r="552" ht="13.5" customHeight="1">
      <c r="D552" s="61"/>
    </row>
    <row r="553" ht="13.5" customHeight="1">
      <c r="D553" s="61"/>
    </row>
    <row r="554" ht="13.5" customHeight="1">
      <c r="D554" s="61"/>
    </row>
    <row r="555" ht="13.5" customHeight="1">
      <c r="D555" s="61"/>
    </row>
    <row r="556" ht="13.5" customHeight="1">
      <c r="D556" s="61"/>
    </row>
    <row r="557" ht="13.5" customHeight="1">
      <c r="D557" s="61"/>
    </row>
    <row r="558" ht="13.5" customHeight="1">
      <c r="D558" s="61"/>
    </row>
    <row r="559" ht="13.5" customHeight="1">
      <c r="D559" s="61"/>
    </row>
    <row r="560" ht="13.5" customHeight="1">
      <c r="D560" s="61"/>
    </row>
    <row r="561" ht="13.5" customHeight="1">
      <c r="D561" s="61"/>
    </row>
    <row r="562" ht="13.5" customHeight="1">
      <c r="D562" s="61"/>
    </row>
    <row r="563" ht="13.5" customHeight="1">
      <c r="D563" s="61"/>
    </row>
    <row r="564" ht="13.5" customHeight="1">
      <c r="D564" s="61"/>
    </row>
    <row r="565" ht="13.5" customHeight="1">
      <c r="D565" s="61"/>
    </row>
    <row r="566" ht="13.5" customHeight="1">
      <c r="D566" s="61"/>
    </row>
    <row r="567" ht="13.5" customHeight="1">
      <c r="D567" s="61"/>
    </row>
    <row r="568" ht="13.5" customHeight="1">
      <c r="D568" s="61"/>
    </row>
    <row r="569" ht="13.5" customHeight="1">
      <c r="D569" s="61"/>
    </row>
    <row r="570" ht="13.5" customHeight="1">
      <c r="D570" s="61"/>
    </row>
    <row r="571" ht="13.5" customHeight="1">
      <c r="D571" s="61"/>
    </row>
    <row r="572" ht="13.5" customHeight="1">
      <c r="D572" s="61"/>
    </row>
    <row r="573" ht="13.5" customHeight="1">
      <c r="D573" s="61"/>
    </row>
    <row r="574" ht="13.5" customHeight="1">
      <c r="D574" s="61"/>
    </row>
    <row r="575" ht="13.5" customHeight="1">
      <c r="D575" s="61"/>
    </row>
    <row r="576" ht="13.5" customHeight="1">
      <c r="D576" s="61"/>
    </row>
    <row r="577" ht="13.5" customHeight="1">
      <c r="D577" s="61"/>
    </row>
    <row r="578" ht="13.5" customHeight="1">
      <c r="D578" s="61"/>
    </row>
    <row r="579" ht="13.5" customHeight="1">
      <c r="D579" s="61"/>
    </row>
    <row r="580" ht="13.5" customHeight="1">
      <c r="D580" s="61"/>
    </row>
    <row r="581" ht="13.5" customHeight="1">
      <c r="D581" s="61"/>
    </row>
    <row r="582" ht="13.5" customHeight="1">
      <c r="D582" s="61"/>
    </row>
    <row r="583" ht="13.5" customHeight="1">
      <c r="D583" s="61"/>
    </row>
    <row r="584" ht="13.5" customHeight="1">
      <c r="D584" s="61"/>
    </row>
    <row r="585" ht="13.5" customHeight="1">
      <c r="D585" s="61"/>
    </row>
    <row r="586" ht="13.5" customHeight="1">
      <c r="D586" s="61"/>
    </row>
    <row r="587" ht="13.5" customHeight="1">
      <c r="D587" s="61"/>
    </row>
    <row r="588" ht="13.5" customHeight="1">
      <c r="D588" s="61"/>
    </row>
    <row r="589" ht="13.5" customHeight="1">
      <c r="D589" s="61"/>
    </row>
    <row r="590" ht="13.5" customHeight="1">
      <c r="D590" s="61"/>
    </row>
    <row r="591" ht="13.5" customHeight="1">
      <c r="D591" s="61"/>
    </row>
    <row r="592" ht="13.5" customHeight="1">
      <c r="D592" s="61"/>
    </row>
    <row r="593" ht="13.5" customHeight="1">
      <c r="D593" s="61"/>
    </row>
    <row r="594" ht="13.5" customHeight="1">
      <c r="D594" s="61"/>
    </row>
    <row r="595" ht="13.5" customHeight="1">
      <c r="D595" s="61"/>
    </row>
    <row r="596" ht="13.5" customHeight="1">
      <c r="D596" s="61"/>
    </row>
    <row r="597" ht="13.5" customHeight="1">
      <c r="D597" s="61"/>
    </row>
    <row r="598" ht="13.5" customHeight="1">
      <c r="D598" s="61"/>
    </row>
    <row r="599" ht="13.5" customHeight="1">
      <c r="D599" s="61"/>
    </row>
    <row r="600" ht="13.5" customHeight="1">
      <c r="D600" s="61"/>
    </row>
    <row r="601" ht="13.5" customHeight="1">
      <c r="D601" s="61"/>
    </row>
    <row r="602" ht="13.5" customHeight="1">
      <c r="D602" s="61"/>
    </row>
    <row r="603" ht="13.5" customHeight="1">
      <c r="D603" s="61"/>
    </row>
    <row r="604" ht="13.5" customHeight="1">
      <c r="D604" s="61"/>
    </row>
    <row r="605" ht="13.5" customHeight="1">
      <c r="D605" s="61"/>
    </row>
    <row r="606" ht="13.5" customHeight="1">
      <c r="D606" s="61"/>
    </row>
    <row r="607" ht="13.5" customHeight="1">
      <c r="D607" s="61"/>
    </row>
    <row r="608" ht="13.5" customHeight="1">
      <c r="D608" s="61"/>
    </row>
    <row r="609" ht="13.5" customHeight="1">
      <c r="D609" s="61"/>
    </row>
    <row r="610" ht="13.5" customHeight="1">
      <c r="D610" s="61"/>
    </row>
    <row r="611" ht="13.5" customHeight="1">
      <c r="D611" s="61"/>
    </row>
    <row r="612" ht="13.5" customHeight="1">
      <c r="D612" s="61"/>
    </row>
    <row r="613" ht="13.5" customHeight="1">
      <c r="D613" s="61"/>
    </row>
    <row r="614" ht="13.5" customHeight="1">
      <c r="D614" s="61"/>
    </row>
    <row r="615" ht="13.5" customHeight="1">
      <c r="D615" s="61"/>
    </row>
    <row r="616" ht="13.5" customHeight="1">
      <c r="D616" s="61"/>
    </row>
    <row r="617" ht="13.5" customHeight="1">
      <c r="D617" s="61"/>
    </row>
    <row r="618" ht="13.5" customHeight="1">
      <c r="D618" s="61"/>
    </row>
    <row r="619" ht="13.5" customHeight="1">
      <c r="D619" s="61"/>
    </row>
    <row r="620" ht="13.5" customHeight="1">
      <c r="D620" s="61"/>
    </row>
    <row r="621" ht="13.5" customHeight="1">
      <c r="D621" s="61"/>
    </row>
    <row r="622" ht="13.5" customHeight="1">
      <c r="D622" s="61"/>
    </row>
    <row r="623" ht="13.5" customHeight="1">
      <c r="D623" s="61"/>
    </row>
    <row r="624" ht="13.5" customHeight="1">
      <c r="D624" s="61"/>
    </row>
    <row r="625" ht="13.5" customHeight="1">
      <c r="D625" s="61"/>
    </row>
    <row r="626" ht="13.5" customHeight="1">
      <c r="D626" s="61"/>
    </row>
    <row r="627" ht="13.5" customHeight="1">
      <c r="D627" s="61"/>
    </row>
    <row r="628" ht="13.5" customHeight="1">
      <c r="D628" s="61"/>
    </row>
    <row r="629" ht="13.5" customHeight="1">
      <c r="D629" s="61"/>
    </row>
    <row r="630" ht="13.5" customHeight="1">
      <c r="D630" s="61"/>
    </row>
    <row r="631" ht="13.5" customHeight="1">
      <c r="D631" s="61"/>
    </row>
    <row r="632" ht="13.5" customHeight="1">
      <c r="D632" s="61"/>
    </row>
    <row r="633" ht="13.5" customHeight="1">
      <c r="D633" s="61"/>
    </row>
    <row r="634" ht="13.5" customHeight="1">
      <c r="D634" s="61"/>
    </row>
    <row r="635" ht="13.5" customHeight="1">
      <c r="D635" s="61"/>
    </row>
    <row r="636" ht="13.5" customHeight="1">
      <c r="D636" s="61"/>
    </row>
    <row r="637" ht="13.5" customHeight="1">
      <c r="D637" s="61"/>
    </row>
    <row r="638" ht="13.5" customHeight="1">
      <c r="D638" s="61"/>
    </row>
    <row r="639" ht="13.5" customHeight="1">
      <c r="D639" s="61"/>
    </row>
    <row r="640" ht="13.5" customHeight="1">
      <c r="D640" s="61"/>
    </row>
    <row r="641" ht="13.5" customHeight="1">
      <c r="D641" s="61"/>
    </row>
    <row r="642" ht="13.5" customHeight="1">
      <c r="D642" s="61"/>
    </row>
    <row r="643" ht="13.5" customHeight="1">
      <c r="D643" s="61"/>
    </row>
    <row r="644" ht="13.5" customHeight="1">
      <c r="D644" s="61"/>
    </row>
    <row r="645" ht="13.5" customHeight="1">
      <c r="D645" s="61"/>
    </row>
    <row r="646" ht="13.5" customHeight="1">
      <c r="D646" s="61"/>
    </row>
    <row r="647" ht="13.5" customHeight="1">
      <c r="D647" s="61"/>
    </row>
    <row r="648" ht="13.5" customHeight="1">
      <c r="D648" s="61"/>
    </row>
    <row r="649" ht="13.5" customHeight="1">
      <c r="D649" s="61"/>
    </row>
    <row r="650" ht="13.5" customHeight="1">
      <c r="D650" s="61"/>
    </row>
    <row r="651" ht="13.5" customHeight="1">
      <c r="D651" s="61"/>
    </row>
    <row r="652" ht="13.5" customHeight="1">
      <c r="D652" s="61"/>
    </row>
    <row r="653" ht="13.5" customHeight="1">
      <c r="D653" s="61"/>
    </row>
    <row r="654" ht="13.5" customHeight="1">
      <c r="D654" s="61"/>
    </row>
    <row r="655" ht="13.5" customHeight="1">
      <c r="D655" s="61"/>
    </row>
    <row r="656" ht="13.5" customHeight="1">
      <c r="D656" s="61"/>
    </row>
    <row r="657" ht="13.5" customHeight="1">
      <c r="D657" s="61"/>
    </row>
    <row r="658" ht="13.5" customHeight="1">
      <c r="D658" s="61"/>
    </row>
    <row r="659" ht="13.5" customHeight="1">
      <c r="D659" s="61"/>
    </row>
    <row r="660" ht="13.5" customHeight="1">
      <c r="D660" s="61"/>
    </row>
    <row r="661" ht="13.5" customHeight="1">
      <c r="D661" s="61"/>
    </row>
    <row r="662" ht="13.5" customHeight="1">
      <c r="D662" s="61"/>
    </row>
    <row r="663" ht="13.5" customHeight="1">
      <c r="D663" s="61"/>
    </row>
    <row r="664" ht="13.5" customHeight="1">
      <c r="D664" s="61"/>
    </row>
    <row r="665" ht="13.5" customHeight="1">
      <c r="D665" s="61"/>
    </row>
    <row r="666" ht="13.5" customHeight="1">
      <c r="D666" s="61"/>
    </row>
    <row r="667" ht="13.5" customHeight="1">
      <c r="D667" s="61"/>
    </row>
    <row r="668" ht="13.5" customHeight="1">
      <c r="D668" s="61"/>
    </row>
    <row r="669" ht="13.5" customHeight="1">
      <c r="D669" s="61"/>
    </row>
    <row r="670" ht="13.5" customHeight="1">
      <c r="D670" s="61"/>
    </row>
    <row r="671" ht="13.5" customHeight="1">
      <c r="D671" s="61"/>
    </row>
    <row r="672" ht="13.5" customHeight="1">
      <c r="D672" s="61"/>
    </row>
    <row r="673" ht="13.5" customHeight="1">
      <c r="D673" s="61"/>
    </row>
    <row r="674" ht="13.5" customHeight="1">
      <c r="D674" s="61"/>
    </row>
    <row r="675" ht="13.5" customHeight="1">
      <c r="D675" s="61"/>
    </row>
    <row r="676" ht="13.5" customHeight="1">
      <c r="D676" s="61"/>
    </row>
    <row r="677" ht="13.5" customHeight="1">
      <c r="D677" s="61"/>
    </row>
    <row r="678" ht="13.5" customHeight="1">
      <c r="D678" s="61"/>
    </row>
    <row r="679" ht="13.5" customHeight="1">
      <c r="D679" s="61"/>
    </row>
    <row r="680" ht="13.5" customHeight="1">
      <c r="D680" s="61"/>
    </row>
    <row r="681" ht="13.5" customHeight="1">
      <c r="D681" s="61"/>
    </row>
    <row r="682" ht="13.5" customHeight="1">
      <c r="D682" s="61"/>
    </row>
    <row r="683" ht="13.5" customHeight="1">
      <c r="D683" s="61"/>
    </row>
    <row r="684" ht="13.5" customHeight="1">
      <c r="D684" s="61"/>
    </row>
    <row r="685" ht="13.5" customHeight="1">
      <c r="D685" s="61"/>
    </row>
    <row r="686" ht="13.5" customHeight="1">
      <c r="D686" s="61"/>
    </row>
    <row r="687" ht="13.5" customHeight="1">
      <c r="D687" s="61"/>
    </row>
    <row r="688" ht="13.5" customHeight="1">
      <c r="D688" s="61"/>
    </row>
    <row r="689" ht="13.5" customHeight="1">
      <c r="D689" s="61"/>
    </row>
    <row r="690" ht="13.5" customHeight="1">
      <c r="D690" s="61"/>
    </row>
    <row r="691" ht="13.5" customHeight="1">
      <c r="D691" s="61"/>
    </row>
    <row r="692" ht="13.5" customHeight="1">
      <c r="D692" s="61"/>
    </row>
    <row r="693" ht="13.5" customHeight="1">
      <c r="D693" s="61"/>
    </row>
    <row r="694" ht="13.5" customHeight="1">
      <c r="D694" s="61"/>
    </row>
    <row r="695" ht="13.5" customHeight="1">
      <c r="D695" s="61"/>
    </row>
    <row r="696" ht="13.5" customHeight="1">
      <c r="D696" s="61"/>
    </row>
    <row r="697" ht="13.5" customHeight="1">
      <c r="D697" s="61"/>
    </row>
    <row r="698" ht="13.5" customHeight="1">
      <c r="D698" s="61"/>
    </row>
    <row r="699" ht="13.5" customHeight="1">
      <c r="D699" s="61"/>
    </row>
    <row r="700" ht="13.5" customHeight="1">
      <c r="D700" s="61"/>
    </row>
    <row r="701" ht="13.5" customHeight="1">
      <c r="D701" s="61"/>
    </row>
    <row r="702" ht="13.5" customHeight="1">
      <c r="D702" s="61"/>
    </row>
    <row r="703" ht="13.5" customHeight="1">
      <c r="D703" s="61"/>
    </row>
    <row r="704" ht="13.5" customHeight="1">
      <c r="D704" s="61"/>
    </row>
    <row r="705" ht="13.5" customHeight="1">
      <c r="D705" s="61"/>
    </row>
    <row r="706" ht="13.5" customHeight="1">
      <c r="D706" s="61"/>
    </row>
    <row r="707" ht="13.5" customHeight="1">
      <c r="D707" s="61"/>
    </row>
    <row r="708" ht="13.5" customHeight="1">
      <c r="D708" s="61"/>
    </row>
    <row r="709" ht="13.5" customHeight="1">
      <c r="D709" s="61"/>
    </row>
    <row r="710" ht="13.5" customHeight="1">
      <c r="D710" s="61"/>
    </row>
    <row r="711" ht="13.5" customHeight="1">
      <c r="D711" s="61"/>
    </row>
    <row r="712" ht="13.5" customHeight="1">
      <c r="D712" s="61"/>
    </row>
    <row r="713" ht="13.5" customHeight="1">
      <c r="D713" s="61"/>
    </row>
    <row r="714" ht="13.5" customHeight="1">
      <c r="D714" s="61"/>
    </row>
    <row r="715" ht="13.5" customHeight="1">
      <c r="D715" s="61"/>
    </row>
    <row r="716" ht="13.5" customHeight="1">
      <c r="D716" s="61"/>
    </row>
    <row r="717" ht="13.5" customHeight="1">
      <c r="D717" s="61"/>
    </row>
    <row r="718" ht="13.5" customHeight="1">
      <c r="D718" s="61"/>
    </row>
    <row r="719" ht="13.5" customHeight="1">
      <c r="D719" s="61"/>
    </row>
    <row r="720" ht="13.5" customHeight="1">
      <c r="D720" s="61"/>
    </row>
    <row r="721" ht="13.5" customHeight="1">
      <c r="D721" s="61"/>
    </row>
    <row r="722" ht="13.5" customHeight="1">
      <c r="D722" s="61"/>
    </row>
    <row r="723" ht="13.5" customHeight="1">
      <c r="D723" s="61"/>
    </row>
    <row r="724" ht="13.5" customHeight="1">
      <c r="D724" s="61"/>
    </row>
    <row r="725" ht="13.5" customHeight="1">
      <c r="D725" s="61"/>
    </row>
    <row r="726" ht="13.5" customHeight="1">
      <c r="D726" s="61"/>
    </row>
    <row r="727" ht="13.5" customHeight="1">
      <c r="D727" s="61"/>
    </row>
    <row r="728" ht="13.5" customHeight="1">
      <c r="D728" s="61"/>
    </row>
    <row r="729" ht="13.5" customHeight="1">
      <c r="D729" s="61"/>
    </row>
    <row r="730" ht="13.5" customHeight="1">
      <c r="D730" s="61"/>
    </row>
    <row r="731" ht="13.5" customHeight="1">
      <c r="D731" s="61"/>
    </row>
    <row r="732" ht="13.5" customHeight="1">
      <c r="D732" s="61"/>
    </row>
    <row r="733" ht="13.5" customHeight="1">
      <c r="D733" s="61"/>
    </row>
    <row r="734" ht="13.5" customHeight="1">
      <c r="D734" s="61"/>
    </row>
    <row r="735" ht="13.5" customHeight="1">
      <c r="D735" s="61"/>
    </row>
    <row r="736" ht="13.5" customHeight="1">
      <c r="D736" s="61"/>
    </row>
    <row r="737" ht="13.5" customHeight="1">
      <c r="D737" s="61"/>
    </row>
    <row r="738" ht="13.5" customHeight="1">
      <c r="D738" s="61"/>
    </row>
    <row r="739" ht="13.5" customHeight="1">
      <c r="D739" s="61"/>
    </row>
    <row r="740" ht="13.5" customHeight="1">
      <c r="D740" s="61"/>
    </row>
    <row r="741" ht="13.5" customHeight="1">
      <c r="D741" s="61"/>
    </row>
    <row r="742" ht="13.5" customHeight="1">
      <c r="D742" s="61"/>
    </row>
    <row r="743" ht="13.5" customHeight="1">
      <c r="D743" s="61"/>
    </row>
    <row r="744" ht="13.5" customHeight="1">
      <c r="D744" s="61"/>
    </row>
    <row r="745" ht="13.5" customHeight="1">
      <c r="D745" s="61"/>
    </row>
    <row r="746" ht="13.5" customHeight="1">
      <c r="D746" s="61"/>
    </row>
    <row r="747" ht="13.5" customHeight="1">
      <c r="D747" s="61"/>
    </row>
    <row r="748" ht="13.5" customHeight="1">
      <c r="D748" s="61"/>
    </row>
    <row r="749" ht="13.5" customHeight="1">
      <c r="D749" s="61"/>
    </row>
    <row r="750" ht="13.5" customHeight="1">
      <c r="D750" s="61"/>
    </row>
    <row r="751" ht="13.5" customHeight="1">
      <c r="D751" s="61"/>
    </row>
    <row r="752" ht="13.5" customHeight="1">
      <c r="D752" s="61"/>
    </row>
    <row r="753" ht="13.5" customHeight="1">
      <c r="D753" s="61"/>
    </row>
    <row r="754" ht="13.5" customHeight="1">
      <c r="D754" s="61"/>
    </row>
    <row r="755" ht="13.5" customHeight="1">
      <c r="D755" s="61"/>
    </row>
    <row r="756" ht="13.5" customHeight="1">
      <c r="D756" s="61"/>
    </row>
    <row r="757" ht="13.5" customHeight="1">
      <c r="D757" s="61"/>
    </row>
    <row r="758" ht="13.5" customHeight="1">
      <c r="D758" s="61"/>
    </row>
    <row r="759" ht="13.5" customHeight="1">
      <c r="D759" s="61"/>
    </row>
    <row r="760" ht="13.5" customHeight="1">
      <c r="D760" s="61"/>
    </row>
    <row r="761" ht="13.5" customHeight="1">
      <c r="D761" s="61"/>
    </row>
    <row r="762" ht="13.5" customHeight="1">
      <c r="D762" s="61"/>
    </row>
    <row r="763" ht="13.5" customHeight="1">
      <c r="D763" s="61"/>
    </row>
    <row r="764" ht="13.5" customHeight="1">
      <c r="D764" s="61"/>
    </row>
    <row r="765" ht="13.5" customHeight="1">
      <c r="D765" s="61"/>
    </row>
    <row r="766" ht="13.5" customHeight="1">
      <c r="D766" s="61"/>
    </row>
    <row r="767" ht="13.5" customHeight="1">
      <c r="D767" s="61"/>
    </row>
    <row r="768" ht="13.5" customHeight="1">
      <c r="D768" s="61"/>
    </row>
    <row r="769" ht="13.5" customHeight="1">
      <c r="D769" s="61"/>
    </row>
    <row r="770" ht="13.5" customHeight="1">
      <c r="D770" s="61"/>
    </row>
    <row r="771" ht="13.5" customHeight="1">
      <c r="D771" s="61"/>
    </row>
    <row r="772" ht="13.5" customHeight="1">
      <c r="D772" s="61"/>
    </row>
    <row r="773" ht="13.5" customHeight="1">
      <c r="D773" s="61"/>
    </row>
    <row r="774" ht="13.5" customHeight="1">
      <c r="D774" s="61"/>
    </row>
    <row r="775" ht="13.5" customHeight="1">
      <c r="D775" s="61"/>
    </row>
    <row r="776" ht="13.5" customHeight="1">
      <c r="D776" s="61"/>
    </row>
    <row r="777" ht="13.5" customHeight="1">
      <c r="D777" s="61"/>
    </row>
    <row r="778" ht="13.5" customHeight="1">
      <c r="D778" s="61"/>
    </row>
    <row r="779" ht="13.5" customHeight="1">
      <c r="D779" s="61"/>
    </row>
    <row r="780" ht="13.5" customHeight="1">
      <c r="D780" s="61"/>
    </row>
    <row r="781" ht="13.5" customHeight="1">
      <c r="D781" s="61"/>
    </row>
    <row r="782" ht="13.5" customHeight="1">
      <c r="D782" s="61"/>
    </row>
    <row r="783" ht="13.5" customHeight="1">
      <c r="D783" s="61"/>
    </row>
    <row r="784" ht="13.5" customHeight="1">
      <c r="D784" s="61"/>
    </row>
    <row r="785" ht="13.5" customHeight="1">
      <c r="D785" s="61"/>
    </row>
    <row r="786" ht="13.5" customHeight="1">
      <c r="D786" s="61"/>
    </row>
    <row r="787" ht="13.5" customHeight="1">
      <c r="D787" s="61"/>
    </row>
    <row r="788" ht="13.5" customHeight="1">
      <c r="D788" s="61"/>
    </row>
    <row r="789" ht="13.5" customHeight="1">
      <c r="D789" s="61"/>
    </row>
    <row r="790" ht="13.5" customHeight="1">
      <c r="D790" s="61"/>
    </row>
    <row r="791" ht="13.5" customHeight="1">
      <c r="D791" s="61"/>
    </row>
    <row r="792" ht="13.5" customHeight="1">
      <c r="D792" s="61"/>
    </row>
    <row r="793" ht="13.5" customHeight="1">
      <c r="D793" s="61"/>
    </row>
    <row r="794" ht="13.5" customHeight="1">
      <c r="D794" s="61"/>
    </row>
    <row r="795" ht="13.5" customHeight="1">
      <c r="D795" s="61"/>
    </row>
    <row r="796" ht="13.5" customHeight="1">
      <c r="D796" s="61"/>
    </row>
    <row r="797" ht="13.5" customHeight="1">
      <c r="D797" s="61"/>
    </row>
    <row r="798" ht="13.5" customHeight="1">
      <c r="D798" s="61"/>
    </row>
    <row r="799" ht="13.5" customHeight="1">
      <c r="D799" s="61"/>
    </row>
    <row r="800" ht="13.5" customHeight="1">
      <c r="D800" s="61"/>
    </row>
    <row r="801" ht="13.5" customHeight="1">
      <c r="D801" s="61"/>
    </row>
    <row r="802" ht="13.5" customHeight="1">
      <c r="D802" s="61"/>
    </row>
    <row r="803" ht="13.5" customHeight="1">
      <c r="D803" s="61"/>
    </row>
    <row r="804" ht="13.5" customHeight="1">
      <c r="D804" s="61"/>
    </row>
    <row r="805" ht="13.5" customHeight="1">
      <c r="D805" s="61"/>
    </row>
    <row r="806" ht="13.5" customHeight="1">
      <c r="D806" s="61"/>
    </row>
    <row r="807" ht="13.5" customHeight="1">
      <c r="D807" s="61"/>
    </row>
    <row r="808" ht="13.5" customHeight="1">
      <c r="D808" s="61"/>
    </row>
    <row r="809" ht="13.5" customHeight="1">
      <c r="D809" s="61"/>
    </row>
    <row r="810" ht="13.5" customHeight="1">
      <c r="D810" s="61"/>
    </row>
    <row r="811" ht="13.5" customHeight="1">
      <c r="D811" s="61"/>
    </row>
    <row r="812" ht="13.5" customHeight="1">
      <c r="D812" s="61"/>
    </row>
    <row r="813" ht="13.5" customHeight="1">
      <c r="D813" s="61"/>
    </row>
    <row r="814" ht="13.5" customHeight="1">
      <c r="D814" s="61"/>
    </row>
    <row r="815" ht="13.5" customHeight="1">
      <c r="D815" s="61"/>
    </row>
    <row r="816" ht="13.5" customHeight="1">
      <c r="D816" s="61"/>
    </row>
    <row r="817" ht="13.5" customHeight="1">
      <c r="D817" s="61"/>
    </row>
    <row r="818" ht="13.5" customHeight="1">
      <c r="D818" s="61"/>
    </row>
    <row r="819" ht="13.5" customHeight="1">
      <c r="D819" s="61"/>
    </row>
    <row r="820" ht="13.5" customHeight="1">
      <c r="D820" s="61"/>
    </row>
    <row r="821" ht="13.5" customHeight="1">
      <c r="D821" s="61"/>
    </row>
    <row r="822" ht="13.5" customHeight="1">
      <c r="D822" s="61"/>
    </row>
    <row r="823" ht="13.5" customHeight="1">
      <c r="D823" s="61"/>
    </row>
    <row r="824" ht="13.5" customHeight="1">
      <c r="D824" s="61"/>
    </row>
    <row r="825" ht="13.5" customHeight="1">
      <c r="D825" s="61"/>
    </row>
    <row r="826" ht="13.5" customHeight="1">
      <c r="D826" s="61"/>
    </row>
    <row r="827" ht="13.5" customHeight="1">
      <c r="D827" s="61"/>
    </row>
    <row r="828" ht="13.5" customHeight="1">
      <c r="D828" s="61"/>
    </row>
    <row r="829" ht="13.5" customHeight="1">
      <c r="D829" s="61"/>
    </row>
    <row r="830" ht="13.5" customHeight="1">
      <c r="D830" s="61"/>
    </row>
    <row r="831" ht="13.5" customHeight="1">
      <c r="D831" s="61"/>
    </row>
    <row r="832" ht="13.5" customHeight="1">
      <c r="D832" s="61"/>
    </row>
    <row r="833" ht="13.5" customHeight="1">
      <c r="D833" s="61"/>
    </row>
    <row r="834" ht="13.5" customHeight="1">
      <c r="D834" s="61"/>
    </row>
    <row r="835" ht="13.5" customHeight="1">
      <c r="D835" s="61"/>
    </row>
    <row r="836" ht="13.5" customHeight="1">
      <c r="D836" s="61"/>
    </row>
    <row r="837" ht="13.5" customHeight="1">
      <c r="D837" s="61"/>
    </row>
    <row r="838" ht="13.5" customHeight="1">
      <c r="D838" s="61"/>
    </row>
    <row r="839" ht="13.5" customHeight="1">
      <c r="D839" s="61"/>
    </row>
    <row r="840" ht="13.5" customHeight="1">
      <c r="D840" s="61"/>
    </row>
    <row r="841" ht="13.5" customHeight="1">
      <c r="D841" s="61"/>
    </row>
    <row r="842" ht="13.5" customHeight="1">
      <c r="D842" s="61"/>
    </row>
    <row r="843" ht="13.5" customHeight="1">
      <c r="D843" s="61"/>
    </row>
    <row r="844" ht="13.5" customHeight="1">
      <c r="D844" s="61"/>
    </row>
    <row r="845" ht="13.5" customHeight="1">
      <c r="D845" s="61"/>
    </row>
    <row r="846" ht="13.5" customHeight="1">
      <c r="D846" s="61"/>
    </row>
    <row r="847" ht="13.5" customHeight="1">
      <c r="D847" s="61"/>
    </row>
    <row r="848" ht="13.5" customHeight="1">
      <c r="D848" s="61"/>
    </row>
    <row r="849" ht="13.5" customHeight="1">
      <c r="D849" s="61"/>
    </row>
    <row r="850" ht="13.5" customHeight="1">
      <c r="D850" s="61"/>
    </row>
    <row r="851" ht="13.5" customHeight="1">
      <c r="D851" s="61"/>
    </row>
    <row r="852" ht="13.5" customHeight="1">
      <c r="D852" s="61"/>
    </row>
    <row r="853" ht="13.5" customHeight="1">
      <c r="D853" s="61"/>
    </row>
    <row r="854" ht="13.5" customHeight="1">
      <c r="D854" s="61"/>
    </row>
    <row r="855" ht="13.5" customHeight="1">
      <c r="D855" s="61"/>
    </row>
    <row r="856" ht="13.5" customHeight="1">
      <c r="D856" s="61"/>
    </row>
    <row r="857" ht="13.5" customHeight="1">
      <c r="D857" s="61"/>
    </row>
    <row r="858" ht="13.5" customHeight="1">
      <c r="D858" s="61"/>
    </row>
    <row r="859" ht="13.5" customHeight="1">
      <c r="D859" s="61"/>
    </row>
    <row r="860" ht="13.5" customHeight="1">
      <c r="D860" s="61"/>
    </row>
    <row r="861" ht="13.5" customHeight="1">
      <c r="D861" s="61"/>
    </row>
    <row r="862" ht="13.5" customHeight="1">
      <c r="D862" s="61"/>
    </row>
    <row r="863" ht="13.5" customHeight="1">
      <c r="D863" s="61"/>
    </row>
    <row r="864" ht="13.5" customHeight="1">
      <c r="D864" s="61"/>
    </row>
    <row r="865" ht="13.5" customHeight="1">
      <c r="D865" s="61"/>
    </row>
    <row r="866" ht="13.5" customHeight="1">
      <c r="D866" s="61"/>
    </row>
    <row r="867" ht="13.5" customHeight="1">
      <c r="D867" s="61"/>
    </row>
    <row r="868" ht="13.5" customHeight="1">
      <c r="D868" s="61"/>
    </row>
    <row r="869" ht="13.5" customHeight="1">
      <c r="D869" s="61"/>
    </row>
    <row r="870" ht="13.5" customHeight="1">
      <c r="D870" s="61"/>
    </row>
    <row r="871" ht="13.5" customHeight="1">
      <c r="D871" s="61"/>
    </row>
    <row r="872" ht="13.5" customHeight="1">
      <c r="D872" s="61"/>
    </row>
    <row r="873" ht="13.5" customHeight="1">
      <c r="D873" s="61"/>
    </row>
    <row r="874" ht="13.5" customHeight="1">
      <c r="D874" s="61"/>
    </row>
    <row r="875" ht="13.5" customHeight="1">
      <c r="D875" s="61"/>
    </row>
    <row r="876" ht="13.5" customHeight="1">
      <c r="D876" s="61"/>
    </row>
    <row r="877" ht="13.5" customHeight="1">
      <c r="D877" s="61"/>
    </row>
    <row r="878" ht="13.5" customHeight="1">
      <c r="D878" s="61"/>
    </row>
    <row r="879" ht="13.5" customHeight="1">
      <c r="D879" s="61"/>
    </row>
    <row r="880" ht="13.5" customHeight="1">
      <c r="D880" s="61"/>
    </row>
    <row r="881" ht="13.5" customHeight="1">
      <c r="D881" s="61"/>
    </row>
    <row r="882" ht="13.5" customHeight="1">
      <c r="D882" s="61"/>
    </row>
    <row r="883" ht="13.5" customHeight="1">
      <c r="D883" s="61"/>
    </row>
    <row r="884" ht="13.5" customHeight="1">
      <c r="D884" s="61"/>
    </row>
    <row r="885" ht="13.5" customHeight="1">
      <c r="D885" s="61"/>
    </row>
    <row r="886" ht="13.5" customHeight="1">
      <c r="D886" s="61"/>
    </row>
    <row r="887" ht="13.5" customHeight="1">
      <c r="D887" s="61"/>
    </row>
    <row r="888" ht="13.5" customHeight="1">
      <c r="D888" s="61"/>
    </row>
    <row r="889" ht="13.5" customHeight="1">
      <c r="D889" s="61"/>
    </row>
    <row r="890" ht="13.5" customHeight="1">
      <c r="D890" s="61"/>
    </row>
    <row r="891" ht="13.5" customHeight="1">
      <c r="D891" s="61"/>
    </row>
    <row r="892" ht="13.5" customHeight="1">
      <c r="D892" s="61"/>
    </row>
    <row r="893" ht="13.5" customHeight="1">
      <c r="D893" s="61"/>
    </row>
    <row r="894" ht="13.5" customHeight="1">
      <c r="D894" s="61"/>
    </row>
    <row r="895" ht="13.5" customHeight="1">
      <c r="D895" s="61"/>
    </row>
    <row r="896" ht="13.5" customHeight="1">
      <c r="D896" s="61"/>
    </row>
    <row r="897" ht="13.5" customHeight="1">
      <c r="D897" s="61"/>
    </row>
    <row r="898" ht="13.5" customHeight="1">
      <c r="D898" s="61"/>
    </row>
    <row r="899" ht="13.5" customHeight="1">
      <c r="D899" s="61"/>
    </row>
    <row r="900" ht="13.5" customHeight="1">
      <c r="D900" s="61"/>
    </row>
    <row r="901" ht="13.5" customHeight="1">
      <c r="D901" s="61"/>
    </row>
    <row r="902" ht="13.5" customHeight="1">
      <c r="D902" s="61"/>
    </row>
    <row r="903" ht="13.5" customHeight="1">
      <c r="D903" s="61"/>
    </row>
    <row r="904" ht="13.5" customHeight="1">
      <c r="D904" s="61"/>
    </row>
    <row r="905" ht="13.5" customHeight="1">
      <c r="D905" s="61"/>
    </row>
    <row r="906" ht="13.5" customHeight="1">
      <c r="D906" s="61"/>
    </row>
    <row r="907" ht="13.5" customHeight="1">
      <c r="D907" s="61"/>
    </row>
    <row r="908" ht="13.5" customHeight="1">
      <c r="D908" s="61"/>
    </row>
    <row r="909" ht="13.5" customHeight="1">
      <c r="D909" s="61"/>
    </row>
    <row r="910" ht="13.5" customHeight="1">
      <c r="D910" s="61"/>
    </row>
    <row r="911" ht="13.5" customHeight="1">
      <c r="D911" s="61"/>
    </row>
    <row r="912" ht="13.5" customHeight="1">
      <c r="D912" s="61"/>
    </row>
    <row r="913" ht="13.5" customHeight="1">
      <c r="D913" s="61"/>
    </row>
    <row r="914" ht="13.5" customHeight="1">
      <c r="D914" s="61"/>
    </row>
    <row r="915" ht="13.5" customHeight="1">
      <c r="D915" s="61"/>
    </row>
    <row r="916" ht="13.5" customHeight="1">
      <c r="D916" s="61"/>
    </row>
    <row r="917" ht="13.5" customHeight="1">
      <c r="D917" s="61"/>
    </row>
    <row r="918" ht="13.5" customHeight="1">
      <c r="D918" s="61"/>
    </row>
    <row r="919" ht="13.5" customHeight="1">
      <c r="D919" s="61"/>
    </row>
    <row r="920" ht="13.5" customHeight="1">
      <c r="D920" s="61"/>
    </row>
    <row r="921" ht="13.5" customHeight="1">
      <c r="D921" s="61"/>
    </row>
    <row r="922" ht="13.5" customHeight="1">
      <c r="D922" s="61"/>
    </row>
    <row r="923" ht="13.5" customHeight="1">
      <c r="D923" s="61"/>
    </row>
    <row r="924" ht="13.5" customHeight="1">
      <c r="D924" s="61"/>
    </row>
    <row r="925" ht="13.5" customHeight="1">
      <c r="D925" s="61"/>
    </row>
    <row r="926" ht="13.5" customHeight="1">
      <c r="D926" s="61"/>
    </row>
    <row r="927" ht="13.5" customHeight="1">
      <c r="D927" s="61"/>
    </row>
    <row r="928" ht="13.5" customHeight="1">
      <c r="D928" s="61"/>
    </row>
    <row r="929" ht="13.5" customHeight="1">
      <c r="D929" s="61"/>
    </row>
    <row r="930" ht="13.5" customHeight="1">
      <c r="D930" s="61"/>
    </row>
    <row r="931" ht="13.5" customHeight="1">
      <c r="D931" s="61"/>
    </row>
    <row r="932" ht="13.5" customHeight="1">
      <c r="D932" s="61"/>
    </row>
    <row r="933" ht="13.5" customHeight="1">
      <c r="D933" s="61"/>
    </row>
    <row r="934" ht="13.5" customHeight="1">
      <c r="D934" s="61"/>
    </row>
    <row r="935" ht="13.5" customHeight="1">
      <c r="D935" s="61"/>
    </row>
    <row r="936" ht="13.5" customHeight="1">
      <c r="D936" s="61"/>
    </row>
    <row r="937" ht="13.5" customHeight="1">
      <c r="D937" s="61"/>
    </row>
    <row r="938" ht="13.5" customHeight="1">
      <c r="D938" s="61"/>
    </row>
    <row r="939" ht="13.5" customHeight="1">
      <c r="D939" s="61"/>
    </row>
    <row r="940" ht="13.5" customHeight="1">
      <c r="D940" s="61"/>
    </row>
    <row r="941" ht="13.5" customHeight="1">
      <c r="D941" s="61"/>
    </row>
    <row r="942" ht="13.5" customHeight="1">
      <c r="D942" s="61"/>
    </row>
    <row r="943" ht="13.5" customHeight="1">
      <c r="D943" s="61"/>
    </row>
    <row r="944" ht="13.5" customHeight="1">
      <c r="D944" s="61"/>
    </row>
    <row r="945" ht="13.5" customHeight="1">
      <c r="D945" s="61"/>
    </row>
    <row r="946" ht="13.5" customHeight="1">
      <c r="D946" s="61"/>
    </row>
    <row r="947" ht="13.5" customHeight="1">
      <c r="D947" s="61"/>
    </row>
    <row r="948" ht="13.5" customHeight="1">
      <c r="D948" s="61"/>
    </row>
    <row r="949" ht="13.5" customHeight="1">
      <c r="D949" s="61"/>
    </row>
    <row r="950" ht="13.5" customHeight="1">
      <c r="D950" s="61"/>
    </row>
    <row r="951" ht="13.5" customHeight="1">
      <c r="D951" s="61"/>
    </row>
    <row r="952" ht="13.5" customHeight="1">
      <c r="D952" s="61"/>
    </row>
    <row r="953" ht="13.5" customHeight="1">
      <c r="D953" s="61"/>
    </row>
    <row r="954" ht="13.5" customHeight="1">
      <c r="D954" s="61"/>
    </row>
    <row r="955" ht="13.5" customHeight="1">
      <c r="D955" s="61"/>
    </row>
    <row r="956" ht="13.5" customHeight="1">
      <c r="D956" s="61"/>
    </row>
    <row r="957" ht="13.5" customHeight="1">
      <c r="D957" s="61"/>
    </row>
    <row r="958" ht="13.5" customHeight="1">
      <c r="D958" s="61"/>
    </row>
    <row r="959" ht="13.5" customHeight="1">
      <c r="D959" s="61"/>
    </row>
    <row r="960" ht="13.5" customHeight="1">
      <c r="D960" s="61"/>
    </row>
    <row r="961" ht="13.5" customHeight="1">
      <c r="D961" s="61"/>
    </row>
    <row r="962" ht="13.5" customHeight="1">
      <c r="D962" s="61"/>
    </row>
    <row r="963" ht="13.5" customHeight="1">
      <c r="D963" s="61"/>
    </row>
    <row r="964" ht="13.5" customHeight="1">
      <c r="D964" s="61"/>
    </row>
    <row r="965" ht="13.5" customHeight="1">
      <c r="D965" s="61"/>
    </row>
    <row r="966" ht="13.5" customHeight="1">
      <c r="D966" s="61"/>
    </row>
    <row r="967" ht="13.5" customHeight="1">
      <c r="D967" s="61"/>
    </row>
    <row r="968" ht="13.5" customHeight="1">
      <c r="D968" s="61"/>
    </row>
    <row r="969" ht="13.5" customHeight="1">
      <c r="D969" s="61"/>
    </row>
    <row r="970" ht="13.5" customHeight="1">
      <c r="D970" s="61"/>
    </row>
    <row r="971" ht="13.5" customHeight="1">
      <c r="D971" s="61"/>
    </row>
    <row r="972" ht="13.5" customHeight="1">
      <c r="D972" s="61"/>
    </row>
    <row r="973" ht="13.5" customHeight="1">
      <c r="D973" s="61"/>
    </row>
    <row r="974" ht="13.5" customHeight="1">
      <c r="D974" s="61"/>
    </row>
    <row r="975" ht="13.5" customHeight="1">
      <c r="D975" s="61"/>
    </row>
    <row r="976" ht="13.5" customHeight="1">
      <c r="D976" s="61"/>
    </row>
    <row r="977" ht="13.5" customHeight="1">
      <c r="D977" s="61"/>
    </row>
    <row r="978" ht="13.5" customHeight="1">
      <c r="D978" s="61"/>
    </row>
    <row r="979" ht="13.5" customHeight="1">
      <c r="D979" s="61"/>
    </row>
    <row r="980" ht="13.5" customHeight="1">
      <c r="D980" s="61"/>
    </row>
    <row r="981" ht="13.5" customHeight="1">
      <c r="D981" s="61"/>
    </row>
    <row r="982" ht="13.5" customHeight="1">
      <c r="D982" s="61"/>
    </row>
    <row r="983" ht="13.5" customHeight="1">
      <c r="D983" s="61"/>
    </row>
    <row r="984" ht="13.5" customHeight="1">
      <c r="D984" s="61"/>
    </row>
    <row r="985" ht="13.5" customHeight="1">
      <c r="D985" s="61"/>
    </row>
    <row r="986" ht="13.5" customHeight="1">
      <c r="D986" s="61"/>
    </row>
    <row r="987" ht="13.5" customHeight="1">
      <c r="D987" s="61"/>
    </row>
    <row r="988" ht="13.5" customHeight="1">
      <c r="D988" s="61"/>
    </row>
    <row r="989" ht="13.5" customHeight="1">
      <c r="D989" s="61"/>
    </row>
    <row r="990" ht="13.5" customHeight="1">
      <c r="D990" s="61"/>
    </row>
    <row r="991" ht="13.5" customHeight="1">
      <c r="D991" s="61"/>
    </row>
    <row r="992" ht="13.5" customHeight="1">
      <c r="D992" s="61"/>
    </row>
    <row r="993" ht="13.5" customHeight="1">
      <c r="D993" s="61"/>
    </row>
    <row r="994" ht="13.5" customHeight="1">
      <c r="D994" s="61"/>
    </row>
    <row r="995" ht="13.5" customHeight="1">
      <c r="D995" s="61"/>
    </row>
    <row r="996" ht="13.5" customHeight="1">
      <c r="D996" s="61"/>
    </row>
    <row r="997" ht="13.5" customHeight="1">
      <c r="D997" s="61"/>
    </row>
    <row r="998" ht="13.5" customHeight="1">
      <c r="D998" s="61"/>
    </row>
    <row r="999" ht="13.5" customHeight="1">
      <c r="D999" s="61"/>
    </row>
    <row r="1000" ht="13.5" customHeight="1">
      <c r="D1000" s="61"/>
    </row>
  </sheetData>
  <mergeCells count="18">
    <mergeCell ref="C18:C21"/>
    <mergeCell ref="D18:D21"/>
    <mergeCell ref="B22:B24"/>
    <mergeCell ref="C22:C24"/>
    <mergeCell ref="D22:D24"/>
    <mergeCell ref="E22:E24"/>
    <mergeCell ref="B26:B36"/>
    <mergeCell ref="C26:C36"/>
    <mergeCell ref="D26:D36"/>
    <mergeCell ref="E26:E36"/>
    <mergeCell ref="A2:A59"/>
    <mergeCell ref="B9:F9"/>
    <mergeCell ref="B10:F11"/>
    <mergeCell ref="B15:B17"/>
    <mergeCell ref="C15:C17"/>
    <mergeCell ref="D15:D17"/>
    <mergeCell ref="B18:B21"/>
    <mergeCell ref="B59:F59"/>
  </mergeCells>
  <printOptions/>
  <pageMargins bottom="0.7480314960629921" footer="0.0" header="0.0" left="0.7086614173228347" right="0.7086614173228347" top="0.7480314960629921"/>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43.0"/>
    <col customWidth="1" min="2" max="2" width="3.0"/>
    <col customWidth="1" min="3" max="26" width="8.89"/>
  </cols>
  <sheetData>
    <row r="1" ht="100.5" customHeight="1">
      <c r="A1" s="62" t="str">
        <f>OFFSET(L!$C$1,MATCH("Instructions"&amp;ADDRESS(ROW(),COLUMN(),4),L!$A:$A,0)-1,SL,,)</f>
        <v>RMI website: (www.responsiblemineralsinitiative.org)
Training and guidance, template, Responsible Minerals Assurance Process conformant smelter list.</v>
      </c>
      <c r="B1" s="63" t="s">
        <v>101</v>
      </c>
    </row>
    <row r="2" ht="13.5" customHeight="1">
      <c r="A2" s="64" t="str">
        <f>OFFSET(L!$C$1,MATCH("Instructions"&amp;ADDRESS(ROW(),COLUMN(),4),L!$A:$A,0)-1,SL,,)</f>
        <v>Introduction</v>
      </c>
      <c r="B2" s="63" t="s">
        <v>102</v>
      </c>
    </row>
    <row r="3" ht="13.5" customHeight="1">
      <c r="A3" s="65"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3" t="s">
        <v>103</v>
      </c>
    </row>
    <row r="4" ht="222.0" customHeight="1">
      <c r="A4" s="65"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3" t="s">
        <v>104</v>
      </c>
    </row>
    <row r="5" ht="13.5" customHeight="1">
      <c r="A5" s="66"/>
      <c r="B5" s="63"/>
    </row>
    <row r="6" ht="13.5" customHeight="1">
      <c r="A6" s="64" t="str">
        <f>OFFSET(L!$C$1,MATCH("Instructions"&amp;ADDRESS(ROW(),COLUMN(),4),L!$A:$A,0)-1,SL,,)</f>
        <v>Instructions for completing Company Information questions (rows 8 - 22).
Provide comments in ENGLISH only</v>
      </c>
      <c r="B6" s="63" t="s">
        <v>102</v>
      </c>
    </row>
    <row r="7" ht="13.5" customHeight="1">
      <c r="A7" s="64" t="str">
        <f>OFFSET(L!$C$1,MATCH("Instructions"&amp;ADDRESS(ROW(),COLUMN(),4),L!$A:$A,0)-1,SL,,)</f>
        <v>Note:  Entries with (*) are mandatory fields. </v>
      </c>
      <c r="B7" s="63"/>
    </row>
    <row r="8" ht="13.5" customHeight="1">
      <c r="A8" s="65" t="str">
        <f>OFFSET(L!$C$1,MATCH("Instructions"&amp;ADDRESS(ROW(),COLUMN(),4),L!$A:$A,0)-1,SL,,)</f>
        <v>1. Insert your company's Legal Name.  Please do not use abbreviations. In this field you have the option to add other commercial names, DBAs, etc.</v>
      </c>
      <c r="B8" s="63"/>
    </row>
    <row r="9" ht="405.0" customHeight="1">
      <c r="A9" s="6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3" t="s">
        <v>101</v>
      </c>
    </row>
    <row r="10" ht="36.0" customHeight="1">
      <c r="A10" s="65" t="str">
        <f>OFFSET(L!$C$1,MATCH("Instructions"&amp;ADDRESS(ROW(),COLUMN(),4),L!$A:$A,0)-1,SL,,)</f>
        <v>3. Insert your company’s unique identifier number or code (DUNS number, VAT number, customer-specific identifier, etc.)</v>
      </c>
      <c r="B10" s="63"/>
    </row>
    <row r="11" ht="35.25" customHeight="1">
      <c r="A11" s="65" t="str">
        <f>OFFSET(L!$C$1,MATCH("Instructions"&amp;ADDRESS(ROW(),COLUMN(),4),L!$A:$A,0)-1,SL,,)</f>
        <v>4. Insert the source for the unique identifier number or code ("DUNS", "VAT", "Customer", etc).  </v>
      </c>
      <c r="B11" s="63"/>
    </row>
    <row r="12" ht="13.5" customHeight="1">
      <c r="A12" s="65" t="str">
        <f>OFFSET(L!$C$1,MATCH("Instructions"&amp;ADDRESS(ROW(),COLUMN(),4),L!$A:$A,0)-1,SL,,)</f>
        <v>5. Insert your full company address (street, city, state, country, postal code).  This field is optional.</v>
      </c>
      <c r="B12" s="63" t="s">
        <v>102</v>
      </c>
    </row>
    <row r="13" ht="33.75" customHeight="1">
      <c r="A13" s="65" t="str">
        <f>OFFSET(L!$C$1,MATCH("Instructions"&amp;ADDRESS(ROW(),COLUMN(),4),L!$A:$A,0)-1,SL,,)</f>
        <v>6. Insert the name of the person to contact regarding the contents of the declaration information. This field is mandatory.</v>
      </c>
      <c r="B13" s="63"/>
    </row>
    <row r="14" ht="13.5" customHeight="1">
      <c r="A14" s="65" t="str">
        <f>OFFSET(L!$C$1,MATCH("Instructions"&amp;ADDRESS(ROW(),COLUMN(),4),L!$A:$A,0)-1,SL,,)</f>
        <v>7. Insert the email address of the contact person.  If an email address is not available, state ‘‘not available’’ or ‘‘n/a.’’ A blank field may cause an error in form implementation.  This field is mandatory.</v>
      </c>
      <c r="B14" s="63"/>
    </row>
    <row r="15" ht="25.5" customHeight="1">
      <c r="A15" s="65" t="str">
        <f>OFFSET(L!$C$1,MATCH("Instructions"&amp;ADDRESS(ROW(),COLUMN(),4),L!$A:$A,0)-1,SL,,)</f>
        <v>8. Insert the telephone number for the contact. This field is mandatory.</v>
      </c>
      <c r="B15" s="63"/>
    </row>
    <row r="16" ht="13.5" customHeight="1">
      <c r="A16" s="65"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3"/>
    </row>
    <row r="17" ht="13.5" customHeight="1">
      <c r="A17" s="65" t="str">
        <f>OFFSET(L!$C$1,MATCH("Instructions"&amp;ADDRESS(ROW(),COLUMN(),4),L!$A:$A,0)-1,SL,,)</f>
        <v>10. Insert the title for the Authorizing person. This field is optional.</v>
      </c>
      <c r="B17" s="63"/>
    </row>
    <row r="18" ht="13.5" customHeight="1">
      <c r="A18" s="65" t="str">
        <f>OFFSET(L!$C$1,MATCH("Instructions"&amp;ADDRESS(ROW(),COLUMN(),4),L!$A:$A,0)-1,SL,,)</f>
        <v>11. Insert the email address of the Authorizing person.  If an email address is not available, state ‘‘not available’’ or ‘‘n/a.’’ A blank field may cause an error in form implementation.  This field is mandatory.</v>
      </c>
      <c r="B18" s="63"/>
    </row>
    <row r="19" ht="13.5" customHeight="1">
      <c r="A19" s="65" t="str">
        <f>OFFSET(L!$C$1,MATCH("Instructions"&amp;ADDRESS(ROW(),COLUMN(),4),L!$A:$A,0)-1,SL,,)</f>
        <v>12. Insert the telephone number for the Authorizing person. This field is optional.</v>
      </c>
      <c r="B19" s="63"/>
    </row>
    <row r="20" ht="33.75" customHeight="1">
      <c r="A20" s="65" t="str">
        <f>OFFSET(L!$C$1,MATCH("Instructions"&amp;ADDRESS(ROW(),COLUMN(),4),L!$A:$A,0)-1,SL,,)</f>
        <v>13. Please enter the Date of Completion for this form using the format DD-MMM-YYYY.  This field is mandatory.</v>
      </c>
      <c r="B20" s="63"/>
    </row>
    <row r="21" ht="13.5" customHeight="1">
      <c r="A21" s="65" t="str">
        <f>OFFSET(L!$C$1,MATCH("Instructions"&amp;ADDRESS(ROW(),COLUMN(),4),L!$A:$A,0)-1,SL,,)</f>
        <v>14. As an example, the user may save the file name as:  companyname-date.xls (date as YYYY-MM-DD).  </v>
      </c>
      <c r="B21" s="63" t="s">
        <v>102</v>
      </c>
    </row>
    <row r="22" ht="13.5" customHeight="1">
      <c r="A22" s="66"/>
      <c r="B22" s="63"/>
    </row>
    <row r="23" ht="13.5" customHeight="1">
      <c r="A23" s="64" t="str">
        <f>OFFSET(L!$C$1,MATCH("Instructions"&amp;ADDRESS(ROW(),COLUMN(),4),L!$A:$A,0)-1,SL,,)</f>
        <v>Instructions for completing the eight Due Diligence Questions (rows 24 - 71).
Provide answers in ENGLISH only</v>
      </c>
      <c r="B23" s="63" t="s">
        <v>102</v>
      </c>
    </row>
    <row r="24" ht="80.25" customHeight="1">
      <c r="A24" s="65"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3" t="s">
        <v>105</v>
      </c>
    </row>
    <row r="25" ht="72.0" customHeight="1">
      <c r="A25" s="65"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3" t="s">
        <v>102</v>
      </c>
    </row>
    <row r="26" ht="280.5" customHeight="1">
      <c r="A26" s="65"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3" t="s">
        <v>102</v>
      </c>
    </row>
    <row r="27" ht="13.5" customHeight="1">
      <c r="A27" s="65" t="str">
        <f>OFFSET(L!$C$1,MATCH("Instructions"&amp;ADDRESS(ROW(),COLUMN(),4),L!$A:$A,0)-1,SL,,)</f>
        <v>Some companies may require substantiation for a "No" answer that should be entered into the Comment Field.</v>
      </c>
      <c r="B27" s="63" t="s">
        <v>102</v>
      </c>
    </row>
    <row r="28" ht="247.5" customHeight="1">
      <c r="A28" s="65"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3"/>
    </row>
    <row r="29" ht="156.75" customHeight="1">
      <c r="A29" s="65"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3" t="s">
        <v>102</v>
      </c>
    </row>
    <row r="30" ht="181.5" customHeight="1">
      <c r="A30" s="65"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3"/>
    </row>
    <row r="31" ht="13.5" customHeight="1">
      <c r="A31" s="65"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3" t="s">
        <v>102</v>
      </c>
    </row>
    <row r="32" ht="234.0" customHeight="1">
      <c r="A32" s="65"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3" t="s">
        <v>105</v>
      </c>
    </row>
    <row r="33" ht="13.5" customHeight="1">
      <c r="A33" s="65"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3"/>
    </row>
    <row r="34" ht="13.5" customHeight="1">
      <c r="A34" s="65"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3" t="s">
        <v>102</v>
      </c>
    </row>
    <row r="35" ht="21.0" customHeight="1">
      <c r="A35" s="65" t="str">
        <f>OFFSET(L!$C$1,MATCH("Instructions"&amp;ADDRESS(ROW(),COLUMN(),4),L!$A:$A,0)-1,SL,,)</f>
        <v>Provide comments in the Comment sections as required to clarify your responses.</v>
      </c>
      <c r="B35" s="63"/>
    </row>
    <row r="36" ht="13.5" customHeight="1">
      <c r="A36" s="66"/>
      <c r="B36" s="63"/>
    </row>
    <row r="37" ht="13.5" customHeight="1">
      <c r="A37" s="64" t="str">
        <f>OFFSET(L!$C$1,MATCH("Instructions"&amp;ADDRESS(ROW(),COLUMN(),4),L!$A:$A,0)-1,SL,,)</f>
        <v>Instructions for completing Questions A. – H. (rows 75 - 89).  Questions A. through H. are mandatory if the both of responses to Question 1 and 2 are “Yes” for any metal.
Provide answers in ENGLISH only</v>
      </c>
      <c r="B37" s="63" t="s">
        <v>102</v>
      </c>
    </row>
    <row r="38" ht="13.5" customHeight="1">
      <c r="A38" s="65"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3" t="s">
        <v>106</v>
      </c>
    </row>
    <row r="39" ht="13.5" customHeight="1">
      <c r="A39" s="65"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3"/>
    </row>
    <row r="40" ht="65.25" customHeight="1">
      <c r="A40" s="65"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3"/>
    </row>
    <row r="41" ht="13.5" customHeight="1">
      <c r="A41" s="65"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3" t="s">
        <v>107</v>
      </c>
    </row>
    <row r="42" ht="13.5" customHeight="1">
      <c r="A42" s="65"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3" t="s">
        <v>105</v>
      </c>
    </row>
    <row r="43" ht="13.5" customHeight="1">
      <c r="A43" s="65"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3" t="s">
        <v>108</v>
      </c>
    </row>
    <row r="44" ht="13.5" customHeight="1">
      <c r="A44" s="65"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3" t="s">
        <v>102</v>
      </c>
    </row>
    <row r="45" ht="13.5" customHeight="1">
      <c r="A45" s="65"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3" t="s">
        <v>103</v>
      </c>
    </row>
    <row r="46" ht="85.5" customHeight="1">
      <c r="A46" s="65"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3" t="s">
        <v>102</v>
      </c>
    </row>
    <row r="47" ht="13.5" customHeight="1">
      <c r="A47" s="66"/>
      <c r="B47" s="63"/>
    </row>
    <row r="48" ht="13.5" customHeight="1">
      <c r="A48" s="64" t="str">
        <f>OFFSET(L!$C$1,MATCH("Instructions"&amp;ADDRESS(ROW(),COLUMN(),4),L!$A:$A,0)-1,SL,,)</f>
        <v>Instructions for completing the Smelter List Tab.
Provide answers in ENGLISH only</v>
      </c>
      <c r="B48" s="63" t="s">
        <v>102</v>
      </c>
    </row>
    <row r="49" ht="22.5" customHeight="1">
      <c r="A49" s="64" t="str">
        <f>OFFSET(L!$C$1,MATCH("Instructions"&amp;ADDRESS(ROW(),COLUMN(),4),L!$A:$A,0)-1,SL,,)</f>
        <v>Note:  Columns with (*) are mandatory fields</v>
      </c>
      <c r="B49" s="63"/>
    </row>
    <row r="50" ht="13.5" customHeight="1">
      <c r="A50" s="65"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3" t="s">
        <v>101</v>
      </c>
    </row>
    <row r="51" ht="51.0" customHeight="1">
      <c r="A51" s="65" t="str">
        <f>OFFSET(L!$C$1,MATCH("Instructions"&amp;ADDRESS(ROW(),COLUMN(),4),L!$A:$A,0)-1,SL,,)</f>
        <v>1. Smelter Identification Input Column - If you know the Smelter Identification Number, input the number in Column A (columns B, C, E, F, G, I, and J will auto-populate).  Column A does not autopopulate.</v>
      </c>
      <c r="B51" s="63" t="s">
        <v>102</v>
      </c>
    </row>
    <row r="52" ht="44.25" customHeight="1">
      <c r="A52" s="65" t="str">
        <f>OFFSET(L!$C$1,MATCH("Instructions"&amp;ADDRESS(ROW(),COLUMN(),4),L!$A:$A,0)-1,SL,,)</f>
        <v>2. Metal (*)   -   Use the pull down menu to select the metal for which you are entering smelter information.  This field is mandatory.</v>
      </c>
      <c r="B52" s="63"/>
    </row>
    <row r="53" ht="78.75" customHeight="1">
      <c r="A53" s="68"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3" t="s">
        <v>102</v>
      </c>
    </row>
    <row r="54" ht="13.5" customHeight="1">
      <c r="A54" s="65" t="str">
        <f>OFFSET(L!$C$1,MATCH("Instructions"&amp;ADDRESS(ROW(),COLUMN(),4),L!$A:$A,0)-1,SL,,)</f>
        <v>4. Smelter Name (1)- Fill in smelter name if you selected "Smelter Not Listed" in column C.  This field will auto-populate when a smelter name in selected in Column C.  This field is mandatory.</v>
      </c>
      <c r="B54" s="63" t="s">
        <v>101</v>
      </c>
    </row>
    <row r="55" ht="13.5" customHeight="1">
      <c r="A55" s="65"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3" t="s">
        <v>107</v>
      </c>
    </row>
    <row r="56" ht="13.5" customHeight="1">
      <c r="A56" s="65"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3" t="s">
        <v>101</v>
      </c>
    </row>
    <row r="57" ht="13.5" customHeight="1">
      <c r="A57" s="65"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3" t="s">
        <v>101</v>
      </c>
    </row>
    <row r="58" ht="13.5" customHeight="1">
      <c r="A58" s="65" t="str">
        <f>OFFSET(L!$C$1,MATCH("Instructions"&amp;ADDRESS(ROW(),COLUMN(),4),L!$A:$A,0)-1,SL,,)</f>
        <v>8. Smelter Street -  Provide the street name on which the smelter is located. This field is optional.</v>
      </c>
      <c r="B58" s="63" t="s">
        <v>101</v>
      </c>
    </row>
    <row r="59" ht="13.5" customHeight="1">
      <c r="A59" s="65" t="str">
        <f>OFFSET(L!$C$1,MATCH("Instructions"&amp;ADDRESS(ROW(),COLUMN(),4),L!$A:$A,0)-1,SL,,)</f>
        <v>9. Smelter City – Provide the city name of where the smelter is located. This field is optional.</v>
      </c>
      <c r="B59" s="63" t="s">
        <v>102</v>
      </c>
    </row>
    <row r="60" ht="45.0" customHeight="1">
      <c r="A60" s="65" t="str">
        <f>OFFSET(L!$C$1,MATCH("Instructions"&amp;ADDRESS(ROW(),COLUMN(),4),L!$A:$A,0)-1,SL,,)</f>
        <v>10. Smelter Location: State/Province, if applicable – Provide the state or province where the smelter is located. This field is optional.</v>
      </c>
      <c r="B60" s="63" t="s">
        <v>105</v>
      </c>
    </row>
    <row r="61" ht="13.5" customHeight="1">
      <c r="A61" s="65"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3" t="s">
        <v>105</v>
      </c>
    </row>
    <row r="62" ht="13.5" customHeight="1">
      <c r="A62" s="65"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3" t="s">
        <v>101</v>
      </c>
    </row>
    <row r="63" ht="125.25" customHeight="1">
      <c r="A63" s="65"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3" t="s">
        <v>101</v>
      </c>
    </row>
    <row r="64" ht="135.75" customHeight="1">
      <c r="A64" s="65"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3"/>
    </row>
    <row r="65" ht="13.5" customHeight="1">
      <c r="A65" s="65" t="str">
        <f>OFFSET(L!$C$1,MATCH("Instructions"&amp;ADDRESS(ROW(),COLUMN(),4),L!$A:$A,0)-1,SL,,)</f>
        <v>15. Indicates whether the smelter solely obtains inputs for its smelting process(es) from recycled or scrap sources. This question is optional.  Permissible responses to this question are:
- Yes
- No
- Unknown</v>
      </c>
      <c r="B65" s="63"/>
    </row>
    <row r="66" ht="110.25" customHeight="1">
      <c r="A66" s="65" t="str">
        <f>OFFSET(L!$C$1,MATCH("Instructions"&amp;ADDRESS(ROW(),COLUMN(),4),L!$A:$A,0)-1,SL,,)</f>
        <v>16. Comments – free form text field to enter any comments concerning the smelter.  Example: smelter is being acquired by Company YYY</v>
      </c>
      <c r="B66" s="63"/>
    </row>
    <row r="67" ht="13.5" customHeight="1">
      <c r="A67" s="69"/>
      <c r="B67" s="63"/>
    </row>
    <row r="68" ht="34.5" customHeight="1">
      <c r="A68" s="64" t="str">
        <f>OFFSET(L!$C$1,MATCH("Instructions"&amp;ADDRESS(ROW(),COLUMN(),4),L!$A:$A,0)-1,SL,,)</f>
        <v>TERMS AND CONDITIONS</v>
      </c>
      <c r="B68" s="63"/>
    </row>
    <row r="69" ht="13.5" customHeight="1">
      <c r="A69" s="69"/>
      <c r="B69" s="63"/>
    </row>
    <row r="70" ht="80.25" customHeight="1">
      <c r="A70" s="64"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3" t="s">
        <v>102</v>
      </c>
    </row>
    <row r="71" ht="93.0" customHeight="1">
      <c r="A71" s="64"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3" t="s">
        <v>109</v>
      </c>
    </row>
    <row r="72" ht="155.25" customHeight="1">
      <c r="A72" s="64"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3" t="s">
        <v>108</v>
      </c>
    </row>
    <row r="73" ht="13.5" customHeight="1">
      <c r="A73" s="64"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3" t="s">
        <v>107</v>
      </c>
    </row>
    <row r="74" ht="13.5" customHeight="1">
      <c r="A74" s="65"/>
      <c r="B74" s="63" t="s">
        <v>102</v>
      </c>
    </row>
    <row r="75" ht="13.5" customHeight="1">
      <c r="A75" s="65" t="str">
        <f>OFFSET(L!$C$1,MATCH("General"&amp;"Cpy",L!$A:$A,0)-1,SL,,)</f>
        <v>© 2024 Responsible Minerals Initiative. All rights reserved.</v>
      </c>
      <c r="B75" s="70"/>
    </row>
    <row r="76" ht="13.5" customHeight="1">
      <c r="A76" s="71" t="s">
        <v>110</v>
      </c>
      <c r="B76" s="70"/>
    </row>
    <row r="77" ht="13.5" customHeight="1">
      <c r="A77" s="72" t="s">
        <v>111</v>
      </c>
    </row>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hyperlinks>
    <hyperlink display="Return to declaration tab" location="Declaration!A1" ref="A76"/>
  </hyperlinks>
  <printOptions gridLines="1"/>
  <pageMargins bottom="0.7480314960629921" footer="0.0" header="0.0" left="0.7086614173228347" right="0.7086614173228347" top="0.7480314960629921"/>
  <pageSetup orientation="portrait"/>
  <headerFooter>
    <oddFooter>&amp;C&amp;P /  ページ</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2.0" topLeftCell="A3" activePane="bottomLeft" state="frozen"/>
      <selection activeCell="B4" sqref="B4" pane="bottomLeft"/>
    </sheetView>
  </sheetViews>
  <sheetFormatPr customHeight="1" defaultColWidth="11.22" defaultRowHeight="15.0"/>
  <cols>
    <col customWidth="1" min="1" max="1" width="1.67"/>
    <col customWidth="1" min="2" max="2" width="35.67"/>
    <col customWidth="1" min="3" max="3" width="105.67"/>
    <col customWidth="1" min="4" max="5" width="1.67"/>
    <col customWidth="1" min="6" max="6" width="4.67"/>
    <col customWidth="1" min="7" max="26" width="8.89"/>
  </cols>
  <sheetData>
    <row r="1" ht="13.5" customHeight="1">
      <c r="A1" s="73"/>
      <c r="B1" s="74"/>
      <c r="C1" s="74"/>
      <c r="D1" s="75"/>
    </row>
    <row r="2" ht="71.25" customHeight="1">
      <c r="A2" s="76"/>
      <c r="B2" s="77" t="str">
        <f>OFFSET(L!$C$1,MATCH("Definitions"&amp;ADDRESS(ROW(),COLUMN(),4),L!$A:$A,0)-1,SL,,)</f>
        <v>ITEM</v>
      </c>
      <c r="C2" s="77" t="str">
        <f>OFFSET(L!$C$1,MATCH("Definitions"&amp;ADDRESS(ROW(),COLUMN(),4),L!$A:$A,0)-1,SL,,)</f>
        <v>DEFINITION</v>
      </c>
      <c r="D2" s="78"/>
      <c r="E2" s="70"/>
    </row>
    <row r="3" ht="63.75" customHeight="1">
      <c r="A3" s="76"/>
      <c r="B3" s="79" t="str">
        <f>OFFSET(L!$C$1,MATCH("Definitions"&amp;ADDRESS(ROW(),COLUMN(),4),L!$A:$A,0)-1,SL,,)</f>
        <v>3TG</v>
      </c>
      <c r="C3" s="79" t="str">
        <f>OFFSET(L!$C$1,MATCH("Definitions"&amp;ADDRESS(ROW(),COLUMN(),4),L!$A:$A,0)-1,SL,,)</f>
        <v>Tantalum, tin, tungsten, gold</v>
      </c>
      <c r="D3" s="80"/>
      <c r="E3" s="63" t="s">
        <v>105</v>
      </c>
    </row>
    <row r="4" ht="63.75" customHeight="1">
      <c r="A4" s="76"/>
      <c r="B4" s="79" t="str">
        <f>OFFSET(L!$C$1,MATCH("Definitions"&amp;ADDRESS(ROW(),COLUMN(),4),L!$A:$A,0)-1,SL,,)</f>
        <v>Authorizer</v>
      </c>
      <c r="C4" s="79"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80"/>
      <c r="E4" s="63"/>
    </row>
    <row r="5" ht="13.5" customHeight="1">
      <c r="A5" s="76"/>
      <c r="B5" s="79" t="str">
        <f>OFFSET(L!$C$1,MATCH("Definitions"&amp;ADDRESS(ROW(),COLUMN(),4),L!$A:$A,0)-1,SL,,)</f>
        <v>Conflict-Affected and High-Risk Area (CAHRA)</v>
      </c>
      <c r="C5" s="79"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80"/>
      <c r="E5" s="63"/>
    </row>
    <row r="6" ht="150.75" customHeight="1">
      <c r="A6" s="76"/>
      <c r="B6" s="79" t="str">
        <f>OFFSET(L!$C$1,MATCH("Definitions"&amp;ADDRESS(ROW(),COLUMN(),4),L!$A:$A,0)-1,SL,,)</f>
        <v>Conflict Mineral</v>
      </c>
      <c r="C6" s="79"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80"/>
      <c r="E6" s="63" t="s">
        <v>101</v>
      </c>
    </row>
    <row r="7" ht="105.0" customHeight="1">
      <c r="A7" s="76"/>
      <c r="B7" s="79" t="str">
        <f>OFFSET(L!$C$1,MATCH("Definitions"&amp;ADDRESS(ROW(),COLUMN(),4),L!$A:$A,0)-1,SL,,)</f>
        <v>Covered Country(ies)</v>
      </c>
      <c r="C7" s="79"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80"/>
      <c r="E7" s="63" t="s">
        <v>101</v>
      </c>
    </row>
    <row r="8" ht="13.5" customHeight="1">
      <c r="A8" s="76"/>
      <c r="B8" s="79" t="str">
        <f>OFFSET(L!$C$1,MATCH("Definitions"&amp;ADDRESS(ROW(),COLUMN(),4),L!$A:$A,0)-1,SL,,)</f>
        <v>Declaration Scope or Class</v>
      </c>
      <c r="C8" s="79"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80"/>
      <c r="E8" s="63" t="s">
        <v>106</v>
      </c>
    </row>
    <row r="9" ht="13.5" customHeight="1">
      <c r="A9" s="76"/>
      <c r="B9" s="79" t="str">
        <f>OFFSET(L!$C$1,MATCH("Definitions"&amp;ADDRESS(ROW(),COLUMN(),4),L!$A:$A,0)-1,SL,,)</f>
        <v>Dodd-Frank</v>
      </c>
      <c r="C9" s="79" t="str">
        <f>OFFSET(L!$C$1,MATCH("Definitions"&amp;ADDRESS(ROW(),COLUMN(),4),L!$A:$A,0)-1,SL,,)</f>
        <v>2010 United States legislation, Dodd-Frank Wall Street Reform and Consumer Protection Act, Section 1502 (“Dodd-Frank”) (http://www.sec.gov/about/laws/wallstreetreform-cpa.pdf)</v>
      </c>
      <c r="D9" s="80"/>
      <c r="E9" s="63" t="s">
        <v>101</v>
      </c>
    </row>
    <row r="10" ht="13.5" customHeight="1">
      <c r="A10" s="76"/>
      <c r="B10" s="79" t="str">
        <f>OFFSET(L!$C$1,MATCH("Definitions"&amp;ADDRESS(ROW(),COLUMN(),4),L!$A:$A,0)-1,SL,,)</f>
        <v>DRC</v>
      </c>
      <c r="C10" s="79" t="str">
        <f>OFFSET(L!$C$1,MATCH("Definitions"&amp;ADDRESS(ROW(),COLUMN(),4),L!$A:$A,0)-1,SL,,)</f>
        <v>Democratic Republic of Congo</v>
      </c>
      <c r="D10" s="80"/>
      <c r="E10" s="63" t="s">
        <v>105</v>
      </c>
    </row>
    <row r="11" ht="13.5" hidden="1" customHeight="1">
      <c r="A11" s="76"/>
      <c r="B11" s="79" t="str">
        <f>OFFSET(L!$C$1,MATCH("Definitions"&amp;ADDRESS(ROW(),COLUMN(),4),L!$A:$A,0)-1,SL,,)</f>
        <v>DRC conflict-free</v>
      </c>
      <c r="C11" s="79"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80"/>
      <c r="E11" s="63" t="s">
        <v>105</v>
      </c>
    </row>
    <row r="12" ht="13.5" customHeight="1">
      <c r="A12" s="76"/>
      <c r="B12" s="79" t="str">
        <f>OFFSET(L!$C$1,MATCH("Definitions"&amp;ADDRESS(ROW(),COLUMN(),4),L!$A:$A,0)-1,SL,,)</f>
        <v>Gold (Au) refiner (smelter)</v>
      </c>
      <c r="C12" s="79" t="str">
        <f>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80"/>
      <c r="E12" s="63" t="s">
        <v>105</v>
      </c>
    </row>
    <row r="13" ht="107.25" customHeight="1">
      <c r="A13" s="76"/>
      <c r="B13" s="79" t="str">
        <f>OFFSET(L!$C$1,MATCH("Definitions"&amp;ADDRESS(ROW(),COLUMN(),4),L!$A:$A,0)-1,SL,,)</f>
        <v>Independent Third-Party Audit Firm</v>
      </c>
      <c r="C13" s="79" t="str">
        <f>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80"/>
      <c r="E13" s="63" t="s">
        <v>107</v>
      </c>
    </row>
    <row r="14" ht="13.5" customHeight="1">
      <c r="A14" s="76"/>
      <c r="B14" s="79" t="str">
        <f>OFFSET(L!$C$1,MATCH("Definitions"&amp;ADDRESS(ROW(),COLUMN(),4),L!$A:$A,0)-1,SL,,)</f>
        <v>Intentionally added</v>
      </c>
      <c r="C14" s="79" t="str">
        <f>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80"/>
      <c r="E14" s="63" t="s">
        <v>105</v>
      </c>
    </row>
    <row r="15" ht="13.5" customHeight="1">
      <c r="A15" s="76"/>
      <c r="B15" s="79" t="str">
        <f>OFFSET(L!$C$1,MATCH("Definitions"&amp;ADDRESS(ROW(),COLUMN(),4),L!$A:$A,0)-1,SL,,)</f>
        <v>IPC</v>
      </c>
      <c r="C15" s="79"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80"/>
      <c r="E15" s="63" t="s">
        <v>105</v>
      </c>
    </row>
    <row r="16" ht="13.5" customHeight="1">
      <c r="A16" s="76"/>
      <c r="B16" s="79" t="str">
        <f>OFFSET(L!$C$1,MATCH("Definitions"&amp;ADDRESS(ROW(),COLUMN(),4),L!$A:$A,0)-1,SL,,)</f>
        <v>IPC-1755 Responsible Sourcing of Minerals Data Exchange Standard</v>
      </c>
      <c r="C16" s="79"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80"/>
      <c r="E16" s="63" t="s">
        <v>105</v>
      </c>
    </row>
    <row r="17" ht="13.5" customHeight="1">
      <c r="A17" s="76"/>
      <c r="B17" s="79" t="str">
        <f>OFFSET(L!$C$1,MATCH("Definitions"&amp;ADDRESS(ROW(),COLUMN(),4),L!$A:$A,0)-1,SL,,)</f>
        <v>Necessary for the Functionality of a Product</v>
      </c>
      <c r="C17" s="79"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80"/>
      <c r="E17" s="63" t="s">
        <v>105</v>
      </c>
    </row>
    <row r="18" ht="13.5" customHeight="1">
      <c r="A18" s="76"/>
      <c r="B18" s="79" t="str">
        <f>OFFSET(L!$C$1,MATCH("Definitions"&amp;ADDRESS(ROW(),COLUMN(),4),L!$A:$A,0)-1,SL,,)</f>
        <v>Necessary for the Production of a Product</v>
      </c>
      <c r="C18" s="79"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80"/>
      <c r="E18" s="63" t="s">
        <v>105</v>
      </c>
    </row>
    <row r="19" ht="13.5" customHeight="1">
      <c r="A19" s="76"/>
      <c r="B19" s="79" t="str">
        <f>OFFSET(L!$C$1,MATCH("Definitions"&amp;ADDRESS(ROW(),COLUMN(),4),L!$A:$A,0)-1,SL,,)</f>
        <v>OECD</v>
      </c>
      <c r="C19" s="79" t="str">
        <f>OFFSET(L!$C$1,MATCH("Definitions"&amp;ADDRESS(ROW(),COLUMN(),4),L!$A:$A,0)-1,SL,,)</f>
        <v>Organisation for Economic Co-operation and Development</v>
      </c>
      <c r="D19" s="80"/>
      <c r="E19" s="63"/>
    </row>
    <row r="20" ht="13.5" customHeight="1">
      <c r="A20" s="76"/>
      <c r="B20" s="79" t="str">
        <f>OFFSET(L!$C$1,MATCH("Definitions"&amp;ADDRESS(ROW(),COLUMN(),4),L!$A:$A,0)-1,SL,,)</f>
        <v>Product</v>
      </c>
      <c r="C20" s="79" t="str">
        <f>OFFSET(L!$C$1,MATCH("Definitions"&amp;ADDRESS(ROW(),COLUMN(),4),L!$A:$A,0)-1,SL,,)</f>
        <v>A company’s Product or Finished good is a material or item which has completed the final stage of manufacturing and/or processing and is available for distribution or sale to customers.</v>
      </c>
      <c r="D20" s="80"/>
      <c r="E20" s="63"/>
    </row>
    <row r="21" ht="13.5" customHeight="1">
      <c r="A21" s="76"/>
      <c r="B21" s="79" t="str">
        <f>OFFSET(L!$C$1,MATCH("Definitions"&amp;ADDRESS(ROW(),COLUMN(),4),L!$A:$A,0)-1,SL,,)</f>
        <v>RBA</v>
      </c>
      <c r="C21" s="79" t="str">
        <f>OFFSET(L!$C$1,MATCH("Definitions"&amp;ADDRESS(ROW(),COLUMN(),4),L!$A:$A,0)-1,SL,,)</f>
        <v>Responsible Business Alliance (www.responsiblebusiness.org)</v>
      </c>
      <c r="D21" s="80"/>
      <c r="E21" s="63"/>
    </row>
    <row r="22" ht="106.5" customHeight="1">
      <c r="A22" s="76"/>
      <c r="B22" s="79" t="str">
        <f>OFFSET(L!$C$1,MATCH("Definitions"&amp;ADDRESS(ROW(),COLUMN(),4),L!$A:$A,0)-1,SL,,)</f>
        <v>Recycled or Scrap Sources</v>
      </c>
      <c r="C22" s="79"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80"/>
      <c r="E22" s="63"/>
    </row>
    <row r="23" ht="13.5" customHeight="1">
      <c r="A23" s="76"/>
      <c r="B23" s="79" t="str">
        <f>OFFSET(L!$C$1,MATCH("Definitions"&amp;ADDRESS(ROW(),COLUMN(),4),L!$A:$A,0)-1,SL,,)</f>
        <v>Responsible Minerals Assurance Process (RMAP)</v>
      </c>
      <c r="C23" s="79"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80"/>
      <c r="E23" s="63"/>
    </row>
    <row r="24" ht="168.0" customHeight="1">
      <c r="A24" s="76"/>
      <c r="B24" s="79" t="str">
        <f>OFFSET(L!$C$1,MATCH("Definitions"&amp;ADDRESS(ROW(),COLUMN(),4),L!$A:$A,0)-1,SL,,)</f>
        <v>Responsible Minerals Initiative</v>
      </c>
      <c r="C24" s="79"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80"/>
      <c r="E24" s="63"/>
    </row>
    <row r="25" ht="177.0" customHeight="1">
      <c r="A25" s="76"/>
      <c r="B25" s="79" t="str">
        <f>OFFSET(L!$C$1,MATCH("Definitions"&amp;ADDRESS(ROW(),COLUMN(),4),L!$A:$A,0)-1,SL,,)</f>
        <v>RMAP Conformant Smelter List</v>
      </c>
      <c r="C25" s="79"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80"/>
      <c r="E25" s="63" t="s">
        <v>105</v>
      </c>
    </row>
    <row r="26" ht="13.5" customHeight="1">
      <c r="A26" s="76"/>
      <c r="B26" s="79" t="str">
        <f>OFFSET(L!$C$1,MATCH("Definitions"&amp;ADDRESS(ROW(),COLUMN(),4),L!$A:$A,0)-1,SL,,)</f>
        <v>SEC</v>
      </c>
      <c r="C26" s="79" t="str">
        <f>OFFSET(L!$C$1,MATCH("Definitions"&amp;ADDRESS(ROW(),COLUMN(),4),L!$A:$A,0)-1,SL,,)</f>
        <v>U.S. Securities and Exchange Commission (www.sec.gov)</v>
      </c>
      <c r="D26" s="80"/>
      <c r="E26" s="63" t="s">
        <v>107</v>
      </c>
    </row>
    <row r="27" ht="13.5" customHeight="1">
      <c r="A27" s="76"/>
      <c r="B27" s="79" t="str">
        <f>OFFSET(L!$C$1,MATCH("Definitions"&amp;ADDRESS(ROW(),COLUMN(),4),L!$A:$A,0)-1,SL,,)</f>
        <v>Smelter</v>
      </c>
      <c r="C27" s="79"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80"/>
      <c r="E27" s="63" t="s">
        <v>105</v>
      </c>
    </row>
    <row r="28" ht="13.5" customHeight="1">
      <c r="A28" s="76"/>
      <c r="B28" s="79" t="str">
        <f>OFFSET(L!$C$1,MATCH("Definitions"&amp;ADDRESS(ROW(),COLUMN(),4),L!$A:$A,0)-1,SL,,)</f>
        <v>Smelter Identification Number</v>
      </c>
      <c r="C28" s="79"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80"/>
      <c r="E28" s="63" t="s">
        <v>101</v>
      </c>
    </row>
    <row r="29" ht="13.5" customHeight="1">
      <c r="A29" s="76"/>
      <c r="B29" s="79" t="str">
        <f>OFFSET(L!$C$1,MATCH("Definitions"&amp;ADDRESS(ROW(),COLUMN(),4),L!$A:$A,0)-1,SL,,)</f>
        <v>Tantalum (Ta) smelter</v>
      </c>
      <c r="C29" s="79"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80"/>
      <c r="E29" s="63" t="s">
        <v>107</v>
      </c>
    </row>
    <row r="30" ht="151.5" customHeight="1">
      <c r="A30" s="76"/>
      <c r="B30" s="79" t="str">
        <f>OFFSET(L!$C$1,MATCH("Definitions"&amp;ADDRESS(ROW(),COLUMN(),4),L!$A:$A,0)-1,SL,,)</f>
        <v>Tin (Sn) smelter</v>
      </c>
      <c r="C30" s="79"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80"/>
      <c r="E30" s="63" t="s">
        <v>112</v>
      </c>
    </row>
    <row r="31" ht="136.5" customHeight="1">
      <c r="A31" s="76"/>
      <c r="B31" s="79" t="str">
        <f>OFFSET(L!$C$1,MATCH("Definitions"&amp;ADDRESS(ROW(),COLUMN(),4),L!$A:$A,0)-1,SL,,)</f>
        <v>Tungsten (W) smelter</v>
      </c>
      <c r="C31" s="79"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80"/>
      <c r="E31" s="63"/>
    </row>
    <row r="32" ht="13.5" customHeight="1">
      <c r="A32" s="76"/>
      <c r="B32" s="81" t="str">
        <f>OFFSET(L!$C$1,MATCH("General"&amp;"Cpy",L!$A:$A,0)-1,SL,,)</f>
        <v>© 2024 Responsible Minerals Initiative. All rights reserved.</v>
      </c>
      <c r="C32" s="82"/>
      <c r="D32" s="80"/>
      <c r="E32" s="63"/>
    </row>
    <row r="33" ht="13.5" customHeight="1">
      <c r="A33" s="83"/>
      <c r="B33" s="84"/>
      <c r="C33" s="84"/>
      <c r="D33" s="85"/>
    </row>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3">
    <mergeCell ref="A1:D1"/>
    <mergeCell ref="D2:D33"/>
    <mergeCell ref="B32:C32"/>
  </mergeCells>
  <printOptions/>
  <pageMargins bottom="0.7480314960629921" footer="0.0" header="0.0" left="0.7086614173228347" right="0.7086614173228347" top="0.7480314960629921"/>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showGridLines="0" workbookViewId="0"/>
  </sheetViews>
  <sheetFormatPr customHeight="1" defaultColWidth="11.22" defaultRowHeight="15.0"/>
  <cols>
    <col customWidth="1" min="1" max="1" width="1.89"/>
    <col customWidth="1" min="2" max="2" width="83.11"/>
    <col customWidth="1" min="3" max="3" width="1.67"/>
    <col customWidth="1" min="4" max="5" width="16.67"/>
    <col customWidth="1" min="6" max="6" width="1.67"/>
    <col customWidth="1" min="7" max="9" width="16.67"/>
    <col customWidth="1" min="10" max="10" width="17.89"/>
    <col customWidth="1" min="11" max="11" width="1.67"/>
    <col customWidth="1" hidden="1" min="12" max="12" width="3.67"/>
    <col customWidth="1" hidden="1" min="13" max="15" width="4.89"/>
    <col customWidth="1" hidden="1" min="16" max="24" width="9.11"/>
    <col customWidth="1" hidden="1" min="25" max="25" width="8.89"/>
    <col customWidth="1" min="26" max="34" width="8.89"/>
  </cols>
  <sheetData>
    <row r="1" ht="13.5" customHeight="1">
      <c r="A1" s="86"/>
      <c r="B1" s="74"/>
      <c r="C1" s="74"/>
      <c r="D1" s="74"/>
      <c r="E1" s="74"/>
      <c r="F1" s="74"/>
      <c r="G1" s="74"/>
      <c r="H1" s="74"/>
      <c r="I1" s="74"/>
      <c r="J1" s="74"/>
      <c r="K1" s="75"/>
      <c r="L1" s="63"/>
      <c r="P1" s="7"/>
      <c r="Q1" s="7"/>
      <c r="R1" s="7"/>
      <c r="S1" s="7"/>
      <c r="T1" s="7"/>
      <c r="U1" s="7"/>
      <c r="V1" s="7"/>
      <c r="W1" s="7"/>
      <c r="X1" s="7"/>
      <c r="Y1" s="7"/>
      <c r="Z1" s="7"/>
      <c r="AA1" s="7"/>
      <c r="AB1" s="7"/>
      <c r="AC1" s="7"/>
      <c r="AD1" s="7"/>
      <c r="AE1" s="7"/>
      <c r="AF1" s="7"/>
      <c r="AG1" s="7"/>
      <c r="AH1" s="7"/>
    </row>
    <row r="2" ht="81.75" customHeight="1">
      <c r="A2" s="87"/>
      <c r="B2" s="88"/>
      <c r="C2" s="89"/>
      <c r="D2" s="90" t="str">
        <f>OFFSET(L!$C$1,MATCH("Declaration"&amp;ADDRESS(ROW(),COLUMN(),4),L!$A:$A,0)-1,SL,,)</f>
        <v>Conflict Minerals Reporting Template (CMRT)</v>
      </c>
      <c r="E2" s="91"/>
      <c r="F2" s="91"/>
      <c r="G2" s="91"/>
      <c r="H2" s="91"/>
      <c r="I2" s="91"/>
      <c r="J2" s="92"/>
      <c r="K2" s="93"/>
      <c r="L2" s="94"/>
      <c r="N2" s="95"/>
      <c r="O2" s="95"/>
      <c r="P2" s="7"/>
      <c r="Q2" s="7"/>
      <c r="R2" s="7"/>
      <c r="S2" s="7"/>
      <c r="T2" s="7"/>
      <c r="U2" s="7"/>
      <c r="V2" s="7"/>
      <c r="W2" s="7"/>
      <c r="X2" s="7"/>
      <c r="Y2" s="7"/>
      <c r="Z2" s="7"/>
      <c r="AA2" s="7"/>
      <c r="AB2" s="7"/>
      <c r="AC2" s="7"/>
      <c r="AD2" s="7"/>
      <c r="AE2" s="7"/>
      <c r="AF2" s="7"/>
      <c r="AG2" s="7"/>
      <c r="AH2" s="7"/>
    </row>
    <row r="3" ht="139.5" customHeight="1">
      <c r="A3" s="87"/>
      <c r="B3" s="96" t="s">
        <v>113</v>
      </c>
      <c r="C3" s="6"/>
      <c r="D3" s="97" t="s">
        <v>114</v>
      </c>
      <c r="E3" s="7"/>
      <c r="F3" s="98"/>
      <c r="G3" s="98"/>
      <c r="H3" s="98"/>
      <c r="I3" s="99"/>
      <c r="J3" s="100" t="s">
        <v>115</v>
      </c>
      <c r="K3" s="93"/>
      <c r="L3" s="63"/>
      <c r="P3" s="101">
        <f>MATCH($D$3,LN,0)</f>
        <v>1</v>
      </c>
    </row>
    <row r="4" ht="13.5" customHeight="1">
      <c r="A4" s="87"/>
      <c r="B4" s="102" t="str">
        <f>OFFSET(L!$C$1,MATCH("Declaration"&amp;ADDRESS(ROW(),COLUMN(),4),L!$A:$A,0)-1,SL,,)</f>
        <v>The purpose of this document is to collect sourcing information on tin, tantalum, tungsten and gold used in products</v>
      </c>
      <c r="C4" s="19"/>
      <c r="D4" s="19"/>
      <c r="E4" s="19"/>
      <c r="F4" s="19"/>
      <c r="G4" s="19"/>
      <c r="H4" s="20"/>
      <c r="I4" s="103" t="str">
        <f>OFFSET(L!$C$1,MATCH("Declaration"&amp;ADDRESS(ROW(),COLUMN(),4),L!$A:$A,0)-1,SL,,)</f>
        <v>Link to Terms &amp; Conditions</v>
      </c>
      <c r="J4" s="20"/>
      <c r="K4" s="93"/>
      <c r="L4" s="104"/>
      <c r="P4" s="7"/>
      <c r="Q4" s="7"/>
      <c r="R4" s="7"/>
      <c r="S4" s="7"/>
      <c r="T4" s="7"/>
      <c r="U4" s="7"/>
      <c r="V4" s="7"/>
      <c r="W4" s="7"/>
      <c r="X4" s="7"/>
      <c r="Y4" s="7"/>
      <c r="Z4" s="7"/>
      <c r="AA4" s="7"/>
      <c r="AB4" s="7"/>
      <c r="AC4" s="7"/>
      <c r="AD4" s="7"/>
      <c r="AE4" s="7"/>
      <c r="AF4" s="7"/>
      <c r="AG4" s="7"/>
      <c r="AH4" s="7"/>
    </row>
    <row r="5" ht="13.5" customHeight="1">
      <c r="A5" s="105" t="str">
        <f>LEFT(D9,1)</f>
        <v>A</v>
      </c>
      <c r="B5" s="106"/>
      <c r="C5" s="106"/>
      <c r="D5" s="106"/>
      <c r="E5" s="106"/>
      <c r="F5" s="106"/>
      <c r="G5" s="106"/>
      <c r="H5" s="106"/>
      <c r="I5" s="106"/>
      <c r="J5" s="106"/>
      <c r="K5" s="93"/>
      <c r="L5" s="104"/>
      <c r="M5" s="107"/>
      <c r="N5" s="107"/>
      <c r="O5" s="107"/>
      <c r="P5" s="108"/>
      <c r="Q5" s="108"/>
      <c r="R5" s="108"/>
      <c r="S5" s="108"/>
      <c r="T5" s="108"/>
      <c r="U5" s="108"/>
      <c r="V5" s="108"/>
      <c r="W5" s="108"/>
      <c r="X5" s="108"/>
      <c r="Y5" s="108"/>
      <c r="Z5" s="108"/>
      <c r="AA5" s="108"/>
      <c r="AB5" s="108"/>
      <c r="AC5" s="108"/>
      <c r="AD5" s="108"/>
      <c r="AE5" s="108"/>
      <c r="AF5" s="108"/>
      <c r="AG5" s="108"/>
      <c r="AH5" s="108"/>
    </row>
    <row r="6" ht="13.5" customHeight="1">
      <c r="A6" s="87"/>
      <c r="B6" s="102" t="str">
        <f>OFFSET(L!$C$1,MATCH("Declaration"&amp;ADDRESS(ROW(),COLUMN(),4),L!$A:$A,0)-1,SL,,)</f>
        <v>Mandatory fields are noted with an asterisk (*).  Consult the instructions tab for guidance on how to answer each question.</v>
      </c>
      <c r="C6" s="19"/>
      <c r="D6" s="19"/>
      <c r="E6" s="19"/>
      <c r="F6" s="19"/>
      <c r="G6" s="19"/>
      <c r="H6" s="19"/>
      <c r="I6" s="19"/>
      <c r="J6" s="20"/>
      <c r="K6" s="93"/>
      <c r="L6" s="104" t="s">
        <v>102</v>
      </c>
      <c r="P6" s="7"/>
      <c r="Q6" s="7"/>
      <c r="R6" s="7"/>
      <c r="S6" s="7"/>
      <c r="T6" s="7"/>
      <c r="U6" s="7"/>
      <c r="V6" s="7"/>
      <c r="W6" s="7"/>
      <c r="X6" s="7"/>
      <c r="Y6" s="7"/>
      <c r="Z6" s="7"/>
      <c r="AA6" s="7"/>
      <c r="AB6" s="7"/>
      <c r="AC6" s="7"/>
      <c r="AD6" s="7"/>
      <c r="AE6" s="7"/>
      <c r="AF6" s="7"/>
      <c r="AG6" s="7"/>
      <c r="AH6" s="7"/>
    </row>
    <row r="7" ht="36.75" customHeight="1">
      <c r="A7" s="87"/>
      <c r="B7" s="109" t="str">
        <f>OFFSET(L!$C$1,MATCH("Declaration"&amp;ADDRESS(ROW(),COLUMN(),4),L!$A:$A,0)-1,SL,,)</f>
        <v>Company Information</v>
      </c>
      <c r="C7" s="110"/>
      <c r="D7" s="110"/>
      <c r="E7" s="110"/>
      <c r="F7" s="110"/>
      <c r="G7" s="110"/>
      <c r="H7" s="110"/>
      <c r="I7" s="110"/>
      <c r="J7" s="111"/>
      <c r="K7" s="93"/>
      <c r="L7" s="104"/>
      <c r="P7" s="7"/>
      <c r="Q7" s="7"/>
      <c r="R7" s="7"/>
      <c r="S7" s="7"/>
      <c r="T7" s="7"/>
      <c r="U7" s="7"/>
      <c r="V7" s="7"/>
      <c r="W7" s="7"/>
      <c r="X7" s="7"/>
      <c r="Y7" s="7"/>
      <c r="Z7" s="7"/>
      <c r="AA7" s="7"/>
      <c r="AB7" s="7"/>
      <c r="AC7" s="7"/>
      <c r="AD7" s="7"/>
      <c r="AE7" s="7"/>
      <c r="AF7" s="7"/>
      <c r="AG7" s="7"/>
      <c r="AH7" s="7"/>
    </row>
    <row r="8" ht="13.5" customHeight="1">
      <c r="A8" s="112"/>
      <c r="B8" s="113" t="str">
        <f>OFFSET(L!$C$1,MATCH("Declaration"&amp;ADDRESS(ROW(),COLUMN(),4),L!$A:$A,0)-1,SL,,)</f>
        <v>Company Name (*):</v>
      </c>
      <c r="C8" s="114"/>
      <c r="D8" s="115" t="s">
        <v>116</v>
      </c>
      <c r="E8" s="110"/>
      <c r="F8" s="110"/>
      <c r="G8" s="110"/>
      <c r="H8" s="110"/>
      <c r="I8" s="110"/>
      <c r="J8" s="116"/>
      <c r="K8" s="117"/>
      <c r="L8" s="104"/>
      <c r="P8" s="7"/>
      <c r="Q8" s="7"/>
      <c r="R8" s="7"/>
      <c r="S8" s="7"/>
      <c r="T8" s="7"/>
      <c r="U8" s="7"/>
      <c r="V8" s="7"/>
      <c r="W8" s="7"/>
      <c r="X8" s="7"/>
      <c r="Y8" s="7"/>
      <c r="Z8" s="7"/>
      <c r="AA8" s="7"/>
      <c r="AB8" s="7"/>
      <c r="AC8" s="7"/>
      <c r="AD8" s="7"/>
      <c r="AE8" s="7"/>
      <c r="AF8" s="7"/>
      <c r="AG8" s="7"/>
      <c r="AH8" s="7"/>
    </row>
    <row r="9" ht="13.5" customHeight="1">
      <c r="A9" s="112"/>
      <c r="B9" s="113" t="str">
        <f>OFFSET(L!$C$1,MATCH("Declaration"&amp;ADDRESS(ROW(),COLUMN(),4),L!$A:$A,0)-1,SL,,)</f>
        <v>Declaration Scope or Class (*):</v>
      </c>
      <c r="C9" s="114"/>
      <c r="D9" s="118" t="s">
        <v>117</v>
      </c>
      <c r="E9" s="91"/>
      <c r="F9" s="91"/>
      <c r="G9" s="92"/>
      <c r="H9" s="119"/>
      <c r="I9" s="119"/>
      <c r="J9" s="119"/>
      <c r="K9" s="93"/>
      <c r="L9" s="104"/>
      <c r="P9" s="101" t="s">
        <v>117</v>
      </c>
      <c r="Q9" s="101" t="s">
        <v>118</v>
      </c>
      <c r="R9" s="101" t="s">
        <v>119</v>
      </c>
      <c r="S9" s="101"/>
      <c r="T9" s="120"/>
      <c r="U9" s="7"/>
      <c r="V9" s="7"/>
      <c r="W9" s="7"/>
      <c r="X9" s="7"/>
      <c r="Y9" s="7"/>
      <c r="Z9" s="7"/>
      <c r="AA9" s="7"/>
      <c r="AB9" s="7"/>
      <c r="AC9" s="7"/>
      <c r="AD9" s="7"/>
      <c r="AE9" s="7"/>
      <c r="AF9" s="7"/>
      <c r="AG9" s="7"/>
      <c r="AH9" s="7"/>
    </row>
    <row r="10" ht="32.25" customHeight="1">
      <c r="A10" s="112"/>
      <c r="B10" s="121" t="str">
        <f>OFFSET(L!$C$1,MATCH("Declaration"&amp;ADDRESS(ROW(),COLUMN(),4)&amp;LEFT($D$9,1),L!$A:$A,0)-1,SL,,)</f>
        <v>Description of Scope:</v>
      </c>
      <c r="C10" s="122"/>
      <c r="D10" s="123" t="s">
        <v>120</v>
      </c>
      <c r="E10" s="124"/>
      <c r="F10" s="124"/>
      <c r="G10" s="124"/>
      <c r="H10" s="124"/>
      <c r="I10" s="124"/>
      <c r="J10" s="125"/>
      <c r="K10" s="93"/>
      <c r="L10" s="104"/>
      <c r="Q10" s="7"/>
      <c r="R10" s="7"/>
      <c r="S10" s="7"/>
      <c r="T10" s="7"/>
      <c r="U10" s="7"/>
      <c r="V10" s="7"/>
      <c r="W10" s="7"/>
      <c r="X10" s="7"/>
      <c r="Y10" s="7"/>
      <c r="Z10" s="7"/>
      <c r="AA10" s="7"/>
      <c r="AB10" s="7"/>
      <c r="AC10" s="7"/>
      <c r="AD10" s="7"/>
      <c r="AE10" s="7"/>
      <c r="AF10" s="7"/>
      <c r="AG10" s="7"/>
      <c r="AH10" s="7"/>
    </row>
    <row r="11" ht="13.5" customHeight="1">
      <c r="A11" s="112"/>
      <c r="B11" s="113"/>
      <c r="C11" s="122"/>
      <c r="D11" s="126" t="str">
        <f>IF(D9=Q9,OFFSET(L!$C$1,MATCH("Declaration"&amp;ADDRESS(ROW(),COLUMN(),4),L!$A:$A,0)-1,SL,,),"")</f>
        <v/>
      </c>
      <c r="E11" s="127"/>
      <c r="F11" s="127"/>
      <c r="G11" s="127"/>
      <c r="H11" s="127"/>
      <c r="I11" s="127"/>
      <c r="J11" s="128"/>
      <c r="K11" s="93"/>
      <c r="L11" s="104"/>
      <c r="Q11" s="7"/>
      <c r="R11" s="7"/>
      <c r="S11" s="7"/>
      <c r="T11" s="7"/>
      <c r="U11" s="7"/>
      <c r="V11" s="7"/>
      <c r="W11" s="7"/>
      <c r="X11" s="7"/>
      <c r="Y11" s="7"/>
      <c r="Z11" s="7"/>
      <c r="AA11" s="7"/>
      <c r="AB11" s="7"/>
      <c r="AC11" s="7"/>
      <c r="AD11" s="7"/>
      <c r="AE11" s="7"/>
      <c r="AF11" s="7"/>
      <c r="AG11" s="7"/>
      <c r="AH11" s="7"/>
    </row>
    <row r="12" ht="13.5" customHeight="1">
      <c r="A12" s="112"/>
      <c r="B12" s="129" t="str">
        <f>OFFSET(L!$C$1,MATCH("Declaration"&amp;ADDRESS(ROW(),COLUMN(),4),L!$A:$A,0)-1,SL,,)</f>
        <v>Company Unique ID:</v>
      </c>
      <c r="C12" s="89"/>
      <c r="D12" s="118" t="s">
        <v>121</v>
      </c>
      <c r="E12" s="91"/>
      <c r="F12" s="91"/>
      <c r="G12" s="91"/>
      <c r="H12" s="91"/>
      <c r="I12" s="91"/>
      <c r="J12" s="92"/>
      <c r="K12" s="93"/>
      <c r="L12" s="104"/>
      <c r="Q12" s="7"/>
      <c r="R12" s="7"/>
      <c r="S12" s="7"/>
      <c r="T12" s="7"/>
      <c r="U12" s="7"/>
      <c r="V12" s="7"/>
      <c r="W12" s="7"/>
      <c r="X12" s="7"/>
      <c r="Y12" s="7"/>
      <c r="Z12" s="7"/>
      <c r="AA12" s="7"/>
      <c r="AB12" s="7"/>
      <c r="AC12" s="7"/>
      <c r="AD12" s="7"/>
      <c r="AE12" s="7"/>
      <c r="AF12" s="7"/>
      <c r="AG12" s="7"/>
      <c r="AH12" s="7"/>
    </row>
    <row r="13" ht="13.5" customHeight="1">
      <c r="A13" s="112"/>
      <c r="B13" s="129" t="str">
        <f>OFFSET(L!$C$1,MATCH("Declaration"&amp;ADDRESS(ROW(),COLUMN(),4),L!$A:$A,0)-1,SL,,)</f>
        <v>Company Unique ID Authority:</v>
      </c>
      <c r="C13" s="89"/>
      <c r="D13" s="118" t="s">
        <v>121</v>
      </c>
      <c r="E13" s="91"/>
      <c r="F13" s="91"/>
      <c r="G13" s="91"/>
      <c r="H13" s="91"/>
      <c r="I13" s="91"/>
      <c r="J13" s="92"/>
      <c r="K13" s="93"/>
      <c r="L13" s="104"/>
      <c r="Q13" s="7"/>
      <c r="R13" s="7"/>
      <c r="S13" s="7"/>
      <c r="T13" s="7"/>
      <c r="U13" s="7"/>
      <c r="V13" s="7"/>
      <c r="W13" s="7"/>
      <c r="X13" s="7"/>
      <c r="Y13" s="7"/>
      <c r="Z13" s="7"/>
      <c r="AA13" s="7"/>
      <c r="AB13" s="7"/>
      <c r="AC13" s="7"/>
      <c r="AD13" s="7"/>
      <c r="AE13" s="7"/>
      <c r="AF13" s="7"/>
      <c r="AG13" s="7"/>
      <c r="AH13" s="7"/>
    </row>
    <row r="14" ht="13.5" customHeight="1">
      <c r="A14" s="112"/>
      <c r="B14" s="129" t="str">
        <f>OFFSET(L!$C$1,MATCH("Declaration"&amp;ADDRESS(ROW(),COLUMN(),4),L!$A:$A,0)-1,SL,,)</f>
        <v>Address:</v>
      </c>
      <c r="C14" s="89"/>
      <c r="D14" s="118" t="s">
        <v>121</v>
      </c>
      <c r="E14" s="91"/>
      <c r="F14" s="91"/>
      <c r="G14" s="91"/>
      <c r="H14" s="91"/>
      <c r="I14" s="91"/>
      <c r="J14" s="92"/>
      <c r="K14" s="93"/>
      <c r="L14" s="104"/>
      <c r="Q14" s="7"/>
      <c r="R14" s="7"/>
      <c r="S14" s="7"/>
      <c r="T14" s="7"/>
      <c r="U14" s="7"/>
      <c r="V14" s="7"/>
      <c r="W14" s="7"/>
      <c r="X14" s="7"/>
      <c r="Y14" s="7"/>
      <c r="Z14" s="7"/>
      <c r="AA14" s="7"/>
      <c r="AB14" s="7"/>
      <c r="AC14" s="7"/>
      <c r="AD14" s="7"/>
      <c r="AE14" s="7"/>
      <c r="AF14" s="7"/>
      <c r="AG14" s="7"/>
      <c r="AH14" s="7"/>
    </row>
    <row r="15" ht="13.5" customHeight="1">
      <c r="A15" s="112"/>
      <c r="B15" s="129" t="str">
        <f>OFFSET(L!$C$1,MATCH("Declaration"&amp;ADDRESS(ROW(),COLUMN(),4),L!$A:$A,0)-1,SL,,)</f>
        <v>Contact Name (*):</v>
      </c>
      <c r="C15" s="89"/>
      <c r="D15" s="118" t="s">
        <v>122</v>
      </c>
      <c r="E15" s="91"/>
      <c r="F15" s="91"/>
      <c r="G15" s="91"/>
      <c r="H15" s="91"/>
      <c r="I15" s="91"/>
      <c r="J15" s="92"/>
      <c r="K15" s="93"/>
      <c r="L15" s="104"/>
      <c r="Q15" s="7"/>
      <c r="R15" s="7"/>
      <c r="S15" s="7"/>
      <c r="T15" s="7"/>
      <c r="U15" s="7"/>
      <c r="V15" s="7"/>
      <c r="W15" s="7"/>
      <c r="X15" s="7"/>
      <c r="Y15" s="7"/>
      <c r="Z15" s="7"/>
      <c r="AA15" s="7"/>
      <c r="AB15" s="7"/>
      <c r="AC15" s="7"/>
      <c r="AD15" s="7"/>
      <c r="AE15" s="7"/>
      <c r="AF15" s="7"/>
      <c r="AG15" s="7"/>
      <c r="AH15" s="7"/>
    </row>
    <row r="16" ht="13.5" customHeight="1">
      <c r="A16" s="112"/>
      <c r="B16" s="129" t="str">
        <f>OFFSET(L!$C$1,MATCH("Declaration"&amp;ADDRESS(ROW(),COLUMN(),4),L!$A:$A,0)-1,SL,,)</f>
        <v>Email – Contact (*):</v>
      </c>
      <c r="C16" s="89"/>
      <c r="D16" s="130" t="s">
        <v>123</v>
      </c>
      <c r="E16" s="91"/>
      <c r="F16" s="91"/>
      <c r="G16" s="91"/>
      <c r="H16" s="91"/>
      <c r="I16" s="91"/>
      <c r="J16" s="92"/>
      <c r="K16" s="93"/>
      <c r="L16" s="104"/>
      <c r="Q16" s="7"/>
      <c r="R16" s="7"/>
      <c r="S16" s="7"/>
      <c r="T16" s="7"/>
      <c r="U16" s="7"/>
      <c r="V16" s="7"/>
      <c r="W16" s="7"/>
      <c r="X16" s="7"/>
      <c r="Y16" s="7"/>
      <c r="Z16" s="7"/>
      <c r="AA16" s="7"/>
      <c r="AB16" s="7"/>
      <c r="AC16" s="7"/>
      <c r="AD16" s="7"/>
      <c r="AE16" s="7"/>
      <c r="AF16" s="7"/>
      <c r="AG16" s="7"/>
      <c r="AH16" s="7"/>
    </row>
    <row r="17" ht="13.5" customHeight="1">
      <c r="A17" s="112"/>
      <c r="B17" s="129" t="str">
        <f>OFFSET(L!$C$1,MATCH("Declaration"&amp;ADDRESS(ROW(),COLUMN(),4),L!$A:$A,0)-1,SL,,)</f>
        <v>Phone – Contact (*):</v>
      </c>
      <c r="C17" s="89"/>
      <c r="D17" s="118" t="s">
        <v>124</v>
      </c>
      <c r="E17" s="91"/>
      <c r="F17" s="91"/>
      <c r="G17" s="91"/>
      <c r="H17" s="91"/>
      <c r="I17" s="91"/>
      <c r="J17" s="92"/>
      <c r="K17" s="93"/>
      <c r="L17" s="104"/>
      <c r="Q17" s="7"/>
      <c r="R17" s="7"/>
      <c r="S17" s="7"/>
      <c r="T17" s="7"/>
      <c r="U17" s="7"/>
      <c r="V17" s="7"/>
      <c r="W17" s="7"/>
      <c r="X17" s="7"/>
      <c r="Y17" s="7"/>
      <c r="Z17" s="7"/>
      <c r="AA17" s="7"/>
      <c r="AB17" s="7"/>
      <c r="AC17" s="7"/>
      <c r="AD17" s="7"/>
      <c r="AE17" s="7"/>
      <c r="AF17" s="7"/>
      <c r="AG17" s="7"/>
      <c r="AH17" s="7"/>
    </row>
    <row r="18" ht="13.5" customHeight="1">
      <c r="A18" s="112"/>
      <c r="B18" s="129" t="str">
        <f>OFFSET(L!$C$1,MATCH("Declaration"&amp;ADDRESS(ROW(),COLUMN(),4),L!$A:$A,0)-1,SL,,)</f>
        <v>Authorizer (*):</v>
      </c>
      <c r="C18" s="89"/>
      <c r="D18" s="131" t="s">
        <v>122</v>
      </c>
      <c r="E18" s="91"/>
      <c r="F18" s="91"/>
      <c r="G18" s="91"/>
      <c r="H18" s="91"/>
      <c r="I18" s="91"/>
      <c r="J18" s="92"/>
      <c r="K18" s="93"/>
      <c r="L18" s="132"/>
      <c r="Q18" s="7"/>
      <c r="R18" s="7"/>
      <c r="S18" s="7"/>
      <c r="T18" s="7"/>
      <c r="U18" s="7"/>
      <c r="V18" s="7"/>
      <c r="W18" s="7"/>
      <c r="X18" s="7"/>
      <c r="Y18" s="7"/>
      <c r="Z18" s="7"/>
      <c r="AA18" s="7"/>
      <c r="AB18" s="7"/>
      <c r="AC18" s="7"/>
      <c r="AD18" s="7"/>
      <c r="AE18" s="7"/>
      <c r="AF18" s="7"/>
      <c r="AG18" s="7"/>
      <c r="AH18" s="7"/>
    </row>
    <row r="19" ht="13.5" customHeight="1">
      <c r="A19" s="112"/>
      <c r="B19" s="129" t="str">
        <f>OFFSET(L!$C$1,MATCH("Declaration"&amp;ADDRESS(ROW(),COLUMN(),4),L!$A:$A,0)-1,SL,,)</f>
        <v>Title - Authorizer:</v>
      </c>
      <c r="C19" s="89"/>
      <c r="D19" s="118" t="s">
        <v>125</v>
      </c>
      <c r="E19" s="91"/>
      <c r="F19" s="91"/>
      <c r="G19" s="91"/>
      <c r="H19" s="91"/>
      <c r="I19" s="91"/>
      <c r="J19" s="92"/>
      <c r="K19" s="93"/>
      <c r="L19" s="132"/>
      <c r="P19" s="7"/>
      <c r="Q19" s="7"/>
      <c r="R19" s="7"/>
      <c r="S19" s="7"/>
      <c r="T19" s="7"/>
      <c r="U19" s="7"/>
      <c r="V19" s="7"/>
      <c r="W19" s="7"/>
      <c r="X19" s="7"/>
      <c r="Y19" s="7"/>
      <c r="Z19" s="7"/>
      <c r="AA19" s="7"/>
      <c r="AB19" s="7"/>
      <c r="AC19" s="7"/>
      <c r="AD19" s="7"/>
      <c r="AE19" s="7"/>
      <c r="AF19" s="7"/>
      <c r="AG19" s="7"/>
      <c r="AH19" s="7"/>
    </row>
    <row r="20" ht="13.5" customHeight="1">
      <c r="A20" s="112"/>
      <c r="B20" s="129" t="str">
        <f>OFFSET(L!$C$1,MATCH("Declaration"&amp;ADDRESS(ROW(),COLUMN(),4),L!$A:$A,0)-1,SL,,)</f>
        <v>Email - Authorizer (*):</v>
      </c>
      <c r="C20" s="89"/>
      <c r="D20" s="130" t="s">
        <v>123</v>
      </c>
      <c r="E20" s="91"/>
      <c r="F20" s="91"/>
      <c r="G20" s="91"/>
      <c r="H20" s="91"/>
      <c r="I20" s="91"/>
      <c r="J20" s="92"/>
      <c r="K20" s="93"/>
      <c r="L20" s="132"/>
      <c r="P20" s="7"/>
      <c r="Q20" s="7"/>
      <c r="R20" s="7"/>
      <c r="S20" s="7"/>
      <c r="T20" s="7"/>
      <c r="U20" s="7"/>
      <c r="V20" s="7"/>
      <c r="W20" s="7"/>
      <c r="X20" s="7"/>
      <c r="Y20" s="7"/>
      <c r="Z20" s="7"/>
      <c r="AA20" s="7"/>
      <c r="AB20" s="7"/>
      <c r="AC20" s="7"/>
      <c r="AD20" s="7"/>
      <c r="AE20" s="7"/>
      <c r="AF20" s="7"/>
      <c r="AG20" s="7"/>
      <c r="AH20" s="7"/>
    </row>
    <row r="21" ht="13.5" customHeight="1">
      <c r="A21" s="112"/>
      <c r="B21" s="129" t="str">
        <f>OFFSET(L!$C$1,MATCH("Declaration"&amp;ADDRESS(ROW(),COLUMN(),4),L!$A:$A,0)-1,SL,,)</f>
        <v>Phone - Authorizer:</v>
      </c>
      <c r="C21" s="133"/>
      <c r="D21" s="134" t="s">
        <v>124</v>
      </c>
      <c r="E21" s="91"/>
      <c r="F21" s="91"/>
      <c r="G21" s="91"/>
      <c r="H21" s="91"/>
      <c r="I21" s="91"/>
      <c r="J21" s="92"/>
      <c r="K21" s="93"/>
      <c r="L21" s="104"/>
      <c r="P21" s="7"/>
      <c r="Q21" s="7"/>
      <c r="R21" s="7"/>
      <c r="S21" s="7"/>
      <c r="T21" s="7"/>
      <c r="U21" s="7"/>
      <c r="V21" s="7"/>
      <c r="W21" s="7"/>
      <c r="X21" s="7"/>
      <c r="Y21" s="7"/>
      <c r="Z21" s="7"/>
      <c r="AA21" s="7"/>
      <c r="AB21" s="7"/>
      <c r="AC21" s="7"/>
      <c r="AD21" s="7"/>
      <c r="AE21" s="7"/>
      <c r="AF21" s="7"/>
      <c r="AG21" s="7"/>
      <c r="AH21" s="7"/>
    </row>
    <row r="22" ht="13.5" customHeight="1">
      <c r="A22" s="112"/>
      <c r="B22" s="129" t="str">
        <f>OFFSET(L!$C$1,MATCH("Declaration"&amp;ADDRESS(ROW(),COLUMN(),4),L!$A:$A,0)-1,SL,,)</f>
        <v>Effective Date (*):</v>
      </c>
      <c r="C22" s="135"/>
      <c r="D22" s="136" t="s">
        <v>126</v>
      </c>
      <c r="E22" s="116"/>
      <c r="F22" s="137"/>
      <c r="G22" s="138"/>
      <c r="H22" s="138"/>
      <c r="I22" s="138"/>
      <c r="J22" s="138"/>
      <c r="K22" s="93"/>
      <c r="L22" s="63"/>
      <c r="P22" s="7"/>
      <c r="Q22" s="7"/>
      <c r="R22" s="7"/>
      <c r="S22" s="7"/>
      <c r="T22" s="7"/>
      <c r="U22" s="7"/>
      <c r="V22" s="7"/>
      <c r="W22" s="7"/>
      <c r="X22" s="7"/>
      <c r="Y22" s="7"/>
      <c r="Z22" s="7"/>
      <c r="AA22" s="7"/>
      <c r="AB22" s="7"/>
      <c r="AC22" s="7"/>
      <c r="AD22" s="7"/>
      <c r="AE22" s="7"/>
      <c r="AF22" s="7"/>
      <c r="AG22" s="7"/>
      <c r="AH22" s="7"/>
    </row>
    <row r="23" ht="13.5" customHeight="1">
      <c r="A23" s="139"/>
      <c r="B23" s="140"/>
      <c r="C23" s="141"/>
      <c r="D23" s="142"/>
      <c r="E23" s="142"/>
      <c r="F23" s="143"/>
      <c r="G23" s="144"/>
      <c r="H23" s="144"/>
      <c r="I23" s="144"/>
      <c r="J23" s="144"/>
      <c r="K23" s="93"/>
      <c r="L23" s="145"/>
      <c r="P23" s="7"/>
      <c r="Q23" s="7"/>
      <c r="R23" s="7"/>
      <c r="S23" s="7"/>
      <c r="T23" s="7"/>
      <c r="U23" s="7"/>
      <c r="V23" s="7"/>
      <c r="W23" s="7"/>
      <c r="X23" s="7"/>
      <c r="Y23" s="7"/>
      <c r="Z23" s="7"/>
      <c r="AA23" s="7"/>
      <c r="AB23" s="7"/>
      <c r="AC23" s="7"/>
      <c r="AD23" s="7"/>
      <c r="AE23" s="7"/>
      <c r="AF23" s="7"/>
      <c r="AG23" s="7"/>
      <c r="AH23" s="7"/>
    </row>
    <row r="24" ht="13.5" customHeight="1">
      <c r="A24" s="146"/>
      <c r="B24" s="147" t="str">
        <f>OFFSET(L!$C$1,MATCH("Declaration"&amp;ADDRESS(ROW(),COLUMN(),4),L!$A:$A,0)-1,SL,,)</f>
        <v>Answer the following questions 1 - 8 based on the declaration scope indicated above</v>
      </c>
      <c r="C24" s="110"/>
      <c r="D24" s="110"/>
      <c r="E24" s="110"/>
      <c r="F24" s="110"/>
      <c r="G24" s="110"/>
      <c r="H24" s="110"/>
      <c r="I24" s="110"/>
      <c r="J24" s="111"/>
      <c r="K24" s="148"/>
      <c r="L24" s="145"/>
      <c r="P24" s="7"/>
      <c r="Q24" s="7"/>
      <c r="R24" s="7"/>
      <c r="S24" s="7"/>
      <c r="T24" s="7"/>
      <c r="U24" s="7"/>
      <c r="V24" s="7"/>
      <c r="W24" s="7"/>
      <c r="X24" s="7"/>
      <c r="Y24" s="7"/>
      <c r="Z24" s="7"/>
      <c r="AA24" s="7"/>
      <c r="AB24" s="7"/>
      <c r="AC24" s="7"/>
      <c r="AD24" s="7"/>
      <c r="AE24" s="7"/>
      <c r="AF24" s="7"/>
      <c r="AG24" s="7"/>
      <c r="AH24" s="7"/>
    </row>
    <row r="25" ht="48.0" customHeight="1">
      <c r="A25" s="139"/>
      <c r="B25" s="149" t="str">
        <f>OFFSET(L!$C$1,MATCH("Declaration"&amp;ADDRESS(ROW(),COLUMN(),4),L!$A:$A,0)-1,SL,,)</f>
        <v>1) Is any 3TG intentionally added or used in the product(s) or in the production process? (*)</v>
      </c>
      <c r="C25" s="141"/>
      <c r="D25" s="150" t="str">
        <f>OFFSET(L!$C$1,MATCH("Declaration"&amp;ADDRESS(ROW(),COLUMN(),4),L!$A:$A,0)-1,SL,,)</f>
        <v>Answer</v>
      </c>
      <c r="E25" s="150"/>
      <c r="F25" s="151"/>
      <c r="G25" s="149" t="str">
        <f>OFFSET(L!$C$1,MATCH("Declaration"&amp;ADDRESS(ROW(),COLUMN(),4),L!$A:$A,0)-1,SL,,)</f>
        <v>Comments</v>
      </c>
      <c r="H25" s="149"/>
      <c r="I25" s="149"/>
      <c r="J25" s="152"/>
      <c r="K25" s="93"/>
      <c r="L25" s="145" t="s">
        <v>105</v>
      </c>
      <c r="P25" s="7"/>
      <c r="Q25" s="7"/>
      <c r="R25" s="7"/>
      <c r="S25" s="7"/>
      <c r="T25" s="7"/>
      <c r="U25" s="7"/>
      <c r="V25" s="7"/>
      <c r="W25" s="7"/>
      <c r="X25" s="7"/>
      <c r="Y25" s="7"/>
      <c r="Z25" s="7"/>
      <c r="AA25" s="7"/>
      <c r="AB25" s="7"/>
      <c r="AC25" s="7"/>
      <c r="AD25" s="7"/>
      <c r="AE25" s="7"/>
      <c r="AF25" s="7"/>
      <c r="AG25" s="7"/>
      <c r="AH25" s="7"/>
    </row>
    <row r="26" ht="13.5" customHeight="1">
      <c r="A26" s="139"/>
      <c r="B26" s="129" t="str">
        <f>OFFSET(L!$C$1,MATCH("Declaration"&amp;ADDRESS(ROW(),COLUMN(),4),L!$A:$A,0)-1,SL,,)&amp;P26</f>
        <v>Tantalum  (*)</v>
      </c>
      <c r="C26" s="89"/>
      <c r="D26" s="153" t="s">
        <v>127</v>
      </c>
      <c r="E26" s="92"/>
      <c r="F26" s="154"/>
      <c r="G26" s="155"/>
      <c r="H26" s="91"/>
      <c r="I26" s="91"/>
      <c r="J26" s="92"/>
      <c r="K26" s="93"/>
      <c r="L26" s="156"/>
      <c r="P26" s="101" t="str">
        <f>IF(D$26="No","","(*)")</f>
        <v>(*)</v>
      </c>
      <c r="R26" s="7"/>
      <c r="S26" s="7"/>
      <c r="T26" s="7"/>
      <c r="U26" s="7"/>
      <c r="V26" s="7"/>
      <c r="W26" s="7"/>
      <c r="X26" s="7"/>
      <c r="Y26" s="7"/>
      <c r="Z26" s="7"/>
      <c r="AA26" s="7"/>
      <c r="AB26" s="7"/>
      <c r="AC26" s="7"/>
      <c r="AD26" s="7"/>
      <c r="AE26" s="7"/>
      <c r="AF26" s="7"/>
      <c r="AG26" s="7"/>
      <c r="AH26" s="7"/>
    </row>
    <row r="27" ht="13.5" customHeight="1">
      <c r="A27" s="139"/>
      <c r="B27" s="129" t="str">
        <f>OFFSET(L!$C$1,MATCH("Declaration"&amp;ADDRESS(ROW(),COLUMN(),4),L!$A:$A,0)-1,SL,,)&amp;P27</f>
        <v>Tin  (*)</v>
      </c>
      <c r="C27" s="89"/>
      <c r="D27" s="153" t="s">
        <v>127</v>
      </c>
      <c r="E27" s="92"/>
      <c r="F27" s="154"/>
      <c r="G27" s="155"/>
      <c r="H27" s="91"/>
      <c r="I27" s="91"/>
      <c r="J27" s="92"/>
      <c r="K27" s="93"/>
      <c r="L27" s="156"/>
      <c r="P27" s="101" t="str">
        <f>IF(D$27="No","","(*)")</f>
        <v>(*)</v>
      </c>
      <c r="R27" s="7"/>
      <c r="S27" s="7"/>
      <c r="T27" s="7"/>
      <c r="U27" s="7"/>
      <c r="V27" s="7"/>
      <c r="W27" s="7"/>
      <c r="X27" s="7"/>
      <c r="Y27" s="7"/>
      <c r="Z27" s="7"/>
      <c r="AA27" s="7"/>
      <c r="AB27" s="7"/>
      <c r="AC27" s="7"/>
      <c r="AD27" s="7"/>
      <c r="AE27" s="7"/>
      <c r="AF27" s="7"/>
      <c r="AG27" s="7"/>
      <c r="AH27" s="7"/>
    </row>
    <row r="28" ht="13.5" customHeight="1">
      <c r="A28" s="139"/>
      <c r="B28" s="129" t="str">
        <f>OFFSET(L!$C$1,MATCH("Declaration"&amp;ADDRESS(ROW(),COLUMN(),4),L!$A:$A,0)-1,SL,,)&amp;P28</f>
        <v>Gold  (*)</v>
      </c>
      <c r="C28" s="89"/>
      <c r="D28" s="153" t="s">
        <v>127</v>
      </c>
      <c r="E28" s="92"/>
      <c r="F28" s="154"/>
      <c r="G28" s="155"/>
      <c r="H28" s="91"/>
      <c r="I28" s="91"/>
      <c r="J28" s="92"/>
      <c r="K28" s="93"/>
      <c r="L28" s="156"/>
      <c r="P28" s="101" t="str">
        <f>IF(D$28="No","","(*)")</f>
        <v>(*)</v>
      </c>
      <c r="R28" s="7"/>
      <c r="S28" s="7"/>
      <c r="T28" s="7"/>
      <c r="U28" s="7"/>
      <c r="V28" s="7"/>
      <c r="W28" s="7"/>
      <c r="X28" s="7"/>
      <c r="Y28" s="7"/>
      <c r="Z28" s="7"/>
      <c r="AA28" s="7"/>
      <c r="AB28" s="7"/>
      <c r="AC28" s="7"/>
      <c r="AD28" s="7"/>
      <c r="AE28" s="7"/>
      <c r="AF28" s="7"/>
      <c r="AG28" s="7"/>
      <c r="AH28" s="7"/>
    </row>
    <row r="29" ht="13.5" customHeight="1">
      <c r="A29" s="139"/>
      <c r="B29" s="129" t="str">
        <f>OFFSET(L!$C$1,MATCH("Declaration"&amp;ADDRESS(ROW(),COLUMN(),4),L!$A:$A,0)-1,SL,,)&amp;P29</f>
        <v>Tungsten  (*)</v>
      </c>
      <c r="C29" s="89"/>
      <c r="D29" s="153" t="s">
        <v>127</v>
      </c>
      <c r="E29" s="92"/>
      <c r="F29" s="154"/>
      <c r="G29" s="155"/>
      <c r="H29" s="91"/>
      <c r="I29" s="91"/>
      <c r="J29" s="92"/>
      <c r="K29" s="93"/>
      <c r="L29" s="156"/>
      <c r="P29" s="101" t="str">
        <f>IF(D$29="No","","(*)")</f>
        <v>(*)</v>
      </c>
      <c r="R29" s="7"/>
      <c r="S29" s="7"/>
      <c r="T29" s="7"/>
      <c r="U29" s="7"/>
      <c r="V29" s="7"/>
      <c r="W29" s="7"/>
      <c r="X29" s="7"/>
      <c r="Y29" s="7"/>
      <c r="Z29" s="7"/>
      <c r="AA29" s="7"/>
      <c r="AB29" s="7"/>
      <c r="AC29" s="7"/>
      <c r="AD29" s="7"/>
      <c r="AE29" s="7"/>
      <c r="AF29" s="7"/>
      <c r="AG29" s="7"/>
      <c r="AH29" s="7"/>
    </row>
    <row r="30" ht="13.5" customHeight="1">
      <c r="A30" s="139"/>
      <c r="B30" s="157"/>
      <c r="C30" s="141"/>
      <c r="D30" s="157"/>
      <c r="E30" s="157"/>
      <c r="F30" s="158"/>
      <c r="G30" s="157"/>
      <c r="H30" s="159"/>
      <c r="I30" s="159"/>
      <c r="J30" s="159"/>
      <c r="K30" s="93"/>
      <c r="L30" s="145"/>
      <c r="R30" s="7"/>
      <c r="S30" s="7"/>
      <c r="T30" s="7"/>
      <c r="U30" s="7"/>
      <c r="V30" s="7"/>
      <c r="W30" s="7"/>
      <c r="X30" s="7"/>
      <c r="Y30" s="7"/>
      <c r="Z30" s="7"/>
      <c r="AA30" s="7"/>
      <c r="AB30" s="7"/>
      <c r="AC30" s="7"/>
      <c r="AD30" s="7"/>
      <c r="AE30" s="7"/>
      <c r="AF30" s="7"/>
      <c r="AG30" s="7"/>
      <c r="AH30" s="7"/>
    </row>
    <row r="31" ht="48.0" customHeight="1">
      <c r="A31" s="139"/>
      <c r="B31" s="149" t="str">
        <f>OFFSET(L!$C$1,MATCH("Declaration"&amp;ADDRESS(ROW(),COLUMN(),4),L!$A:$A,0)-1,SL,,)&amp;Q$37</f>
        <v>2) Does any 3TG remain in the product(s)? (*)</v>
      </c>
      <c r="C31" s="141"/>
      <c r="D31" s="160" t="str">
        <f>D25</f>
        <v>Answer</v>
      </c>
      <c r="E31" s="160"/>
      <c r="F31" s="151"/>
      <c r="G31" s="149" t="str">
        <f>G25</f>
        <v>Comments</v>
      </c>
      <c r="H31" s="149"/>
      <c r="I31" s="149"/>
      <c r="J31" s="152"/>
      <c r="K31" s="93"/>
      <c r="L31" s="145" t="s">
        <v>102</v>
      </c>
      <c r="P31" s="101">
        <f>COUNTIF(D$26:D$29,"No")</f>
        <v>0</v>
      </c>
      <c r="Q31" s="101" t="str">
        <f>IF(P31=4,""," (*)")</f>
        <v> (*)</v>
      </c>
      <c r="R31" s="7"/>
      <c r="S31" s="7"/>
      <c r="T31" s="7"/>
      <c r="U31" s="7"/>
      <c r="V31" s="7"/>
      <c r="W31" s="7"/>
      <c r="X31" s="7"/>
      <c r="Y31" s="7"/>
      <c r="Z31" s="7"/>
      <c r="AA31" s="7"/>
      <c r="AB31" s="7"/>
      <c r="AC31" s="7"/>
      <c r="AD31" s="7"/>
      <c r="AE31" s="7"/>
      <c r="AF31" s="7"/>
      <c r="AG31" s="7"/>
      <c r="AH31" s="7"/>
    </row>
    <row r="32" ht="13.5" customHeight="1">
      <c r="A32" s="139"/>
      <c r="B32" s="129" t="str">
        <f t="shared" ref="B32:B35" si="1">B26</f>
        <v>Tantalum  (*)</v>
      </c>
      <c r="C32" s="141"/>
      <c r="D32" s="161" t="s">
        <v>127</v>
      </c>
      <c r="E32" s="92"/>
      <c r="F32" s="162"/>
      <c r="G32" s="155"/>
      <c r="H32" s="91"/>
      <c r="I32" s="91"/>
      <c r="J32" s="92"/>
      <c r="K32" s="93"/>
      <c r="L32" s="156"/>
      <c r="P32" s="101" t="str">
        <f>IF(D$32="No","","(*)")</f>
        <v>(*)</v>
      </c>
      <c r="Q32" s="7"/>
      <c r="R32" s="7"/>
      <c r="S32" s="7"/>
      <c r="T32" s="7"/>
      <c r="U32" s="7"/>
      <c r="V32" s="7"/>
      <c r="W32" s="7"/>
      <c r="X32" s="7"/>
      <c r="Y32" s="7"/>
      <c r="Z32" s="7"/>
      <c r="AA32" s="7"/>
      <c r="AB32" s="7"/>
      <c r="AC32" s="7"/>
      <c r="AD32" s="7"/>
      <c r="AE32" s="7"/>
      <c r="AF32" s="7"/>
      <c r="AG32" s="7"/>
      <c r="AH32" s="7"/>
    </row>
    <row r="33" ht="13.5" customHeight="1">
      <c r="A33" s="139"/>
      <c r="B33" s="129" t="str">
        <f t="shared" si="1"/>
        <v>Tin  (*)</v>
      </c>
      <c r="C33" s="141"/>
      <c r="D33" s="153" t="s">
        <v>127</v>
      </c>
      <c r="E33" s="92"/>
      <c r="F33" s="162"/>
      <c r="G33" s="155"/>
      <c r="H33" s="91"/>
      <c r="I33" s="91"/>
      <c r="J33" s="92"/>
      <c r="K33" s="93"/>
      <c r="L33" s="156"/>
      <c r="P33" s="101" t="str">
        <f>IF(D$33="No","","(*)")</f>
        <v>(*)</v>
      </c>
      <c r="Q33" s="7"/>
      <c r="R33" s="7"/>
      <c r="S33" s="7"/>
      <c r="T33" s="7"/>
      <c r="U33" s="7"/>
      <c r="V33" s="7"/>
      <c r="W33" s="7"/>
      <c r="X33" s="7"/>
      <c r="Y33" s="7"/>
      <c r="Z33" s="7"/>
      <c r="AA33" s="7"/>
      <c r="AB33" s="7"/>
      <c r="AC33" s="7"/>
      <c r="AD33" s="7"/>
      <c r="AE33" s="7"/>
      <c r="AF33" s="7"/>
      <c r="AG33" s="7"/>
      <c r="AH33" s="7"/>
    </row>
    <row r="34" ht="13.5" customHeight="1">
      <c r="A34" s="139"/>
      <c r="B34" s="129" t="str">
        <f t="shared" si="1"/>
        <v>Gold  (*)</v>
      </c>
      <c r="C34" s="141"/>
      <c r="D34" s="153" t="s">
        <v>127</v>
      </c>
      <c r="E34" s="92"/>
      <c r="F34" s="162"/>
      <c r="G34" s="155"/>
      <c r="H34" s="91"/>
      <c r="I34" s="91"/>
      <c r="J34" s="92"/>
      <c r="K34" s="93"/>
      <c r="L34" s="156"/>
      <c r="P34" s="101" t="str">
        <f>IF(D$34="No","","(*)")</f>
        <v>(*)</v>
      </c>
      <c r="Q34" s="7"/>
      <c r="R34" s="7"/>
      <c r="S34" s="7"/>
      <c r="T34" s="7"/>
      <c r="U34" s="7"/>
      <c r="V34" s="7"/>
      <c r="W34" s="7"/>
      <c r="X34" s="7"/>
      <c r="Y34" s="7"/>
      <c r="Z34" s="7"/>
      <c r="AA34" s="7"/>
      <c r="AB34" s="7"/>
      <c r="AC34" s="7"/>
      <c r="AD34" s="7"/>
      <c r="AE34" s="7"/>
      <c r="AF34" s="7"/>
      <c r="AG34" s="7"/>
      <c r="AH34" s="7"/>
    </row>
    <row r="35" ht="13.5" customHeight="1">
      <c r="A35" s="139"/>
      <c r="B35" s="129" t="str">
        <f t="shared" si="1"/>
        <v>Tungsten  (*)</v>
      </c>
      <c r="C35" s="141"/>
      <c r="D35" s="153" t="s">
        <v>127</v>
      </c>
      <c r="E35" s="92"/>
      <c r="F35" s="162"/>
      <c r="G35" s="155"/>
      <c r="H35" s="91"/>
      <c r="I35" s="91"/>
      <c r="J35" s="92"/>
      <c r="K35" s="93"/>
      <c r="L35" s="156"/>
      <c r="P35" s="101" t="str">
        <f>IF(D$35="No","","(*)")</f>
        <v>(*)</v>
      </c>
      <c r="Q35" s="7"/>
      <c r="R35" s="7"/>
      <c r="S35" s="7"/>
      <c r="T35" s="7"/>
      <c r="U35" s="7"/>
      <c r="V35" s="7"/>
      <c r="W35" s="7"/>
      <c r="X35" s="7"/>
      <c r="Y35" s="7"/>
      <c r="Z35" s="7"/>
      <c r="AA35" s="7"/>
      <c r="AB35" s="7"/>
      <c r="AC35" s="7"/>
      <c r="AD35" s="7"/>
      <c r="AE35" s="7"/>
      <c r="AF35" s="7"/>
      <c r="AG35" s="7"/>
      <c r="AH35" s="7"/>
    </row>
    <row r="36" ht="13.5" customHeight="1">
      <c r="A36" s="139"/>
      <c r="B36" s="158"/>
      <c r="C36" s="141"/>
      <c r="D36" s="158"/>
      <c r="E36" s="158"/>
      <c r="F36" s="162"/>
      <c r="G36" s="158"/>
      <c r="H36" s="159"/>
      <c r="I36" s="159"/>
      <c r="J36" s="159"/>
      <c r="K36" s="93"/>
      <c r="L36" s="145"/>
      <c r="P36" s="7"/>
      <c r="Q36" s="7"/>
      <c r="R36" s="7"/>
      <c r="S36" s="7"/>
      <c r="T36" s="7"/>
      <c r="U36" s="7"/>
      <c r="V36" s="7"/>
      <c r="W36" s="7"/>
      <c r="X36" s="7"/>
      <c r="Y36" s="7"/>
      <c r="Z36" s="7"/>
      <c r="AA36" s="7"/>
      <c r="AB36" s="7"/>
      <c r="AC36" s="7"/>
      <c r="AD36" s="7"/>
      <c r="AE36" s="7"/>
      <c r="AF36" s="7"/>
      <c r="AG36" s="7"/>
      <c r="AH36" s="7"/>
    </row>
    <row r="37" ht="48.0" customHeight="1">
      <c r="A37" s="139"/>
      <c r="B37" s="149" t="str">
        <f>OFFSET(L!$C$1,MATCH("Declaration"&amp;ADDRESS(ROW(),COLUMN(),4),L!$A:$A,0)-1,SL,,)&amp;Q$37</f>
        <v>3) Do any of the smelters in your supply chain source the 3TG from the covered countries? (SEC term, see definitions tab) (*)</v>
      </c>
      <c r="C37" s="141"/>
      <c r="D37" s="160" t="str">
        <f>D25</f>
        <v>Answer</v>
      </c>
      <c r="E37" s="160"/>
      <c r="F37" s="151"/>
      <c r="G37" s="149" t="str">
        <f>G25</f>
        <v>Comments</v>
      </c>
      <c r="H37" s="163"/>
      <c r="I37" s="163"/>
      <c r="J37" s="163"/>
      <c r="K37" s="93"/>
      <c r="L37" s="145" t="s">
        <v>102</v>
      </c>
      <c r="P37" s="101">
        <f>COUNTIF(D$26:D$29,"No")+COUNTIF(D$32:D$35,"No")</f>
        <v>0</v>
      </c>
      <c r="Q37" s="101" t="str">
        <f>IF(P37&gt;3,""," (*)")</f>
        <v> (*)</v>
      </c>
      <c r="R37" s="7"/>
      <c r="S37" s="7"/>
      <c r="T37" s="7"/>
      <c r="U37" s="7"/>
      <c r="V37" s="7"/>
      <c r="W37" s="7"/>
      <c r="X37" s="7"/>
      <c r="Y37" s="7"/>
      <c r="Z37" s="7"/>
      <c r="AA37" s="7"/>
      <c r="AB37" s="7"/>
      <c r="AC37" s="7"/>
      <c r="AD37" s="7"/>
      <c r="AE37" s="7"/>
      <c r="AF37" s="7"/>
      <c r="AG37" s="7"/>
      <c r="AH37" s="7"/>
    </row>
    <row r="38" ht="13.5" customHeight="1">
      <c r="A38" s="139"/>
      <c r="B38" s="129" t="str">
        <f>OFFSET(L!$C$1,MATCH("Declaration"&amp;ADDRESS(ROW(),COLUMN(),4),L!$A:$A,0)-1,SL,,)&amp;P38</f>
        <v>Tantalum  (*)</v>
      </c>
      <c r="C38" s="141"/>
      <c r="D38" s="153" t="s">
        <v>127</v>
      </c>
      <c r="E38" s="92"/>
      <c r="F38" s="162"/>
      <c r="G38" s="155" t="s">
        <v>128</v>
      </c>
      <c r="H38" s="91"/>
      <c r="I38" s="91"/>
      <c r="J38" s="92"/>
      <c r="K38" s="93"/>
      <c r="L38" s="156"/>
      <c r="P38" s="101" t="str">
        <f>IF((OR(D$26="No",D$32="No")),"","(*)")</f>
        <v>(*)</v>
      </c>
      <c r="Q38" s="7"/>
      <c r="R38" s="7"/>
      <c r="S38" s="7"/>
      <c r="T38" s="7"/>
      <c r="U38" s="7"/>
      <c r="V38" s="7"/>
      <c r="W38" s="7"/>
      <c r="X38" s="7"/>
      <c r="Y38" s="7"/>
      <c r="Z38" s="7"/>
      <c r="AA38" s="7"/>
      <c r="AB38" s="7"/>
      <c r="AC38" s="7"/>
      <c r="AD38" s="7"/>
      <c r="AE38" s="7"/>
      <c r="AF38" s="7"/>
      <c r="AG38" s="7"/>
    </row>
    <row r="39" ht="13.5" customHeight="1">
      <c r="A39" s="139"/>
      <c r="B39" s="129" t="str">
        <f>OFFSET(L!$C$1,MATCH("Declaration"&amp;ADDRESS(ROW(),COLUMN(),4),L!$A:$A,0)-1,SL,,)&amp;P39</f>
        <v>Tin  (*)</v>
      </c>
      <c r="C39" s="141"/>
      <c r="D39" s="153" t="s">
        <v>127</v>
      </c>
      <c r="E39" s="92"/>
      <c r="F39" s="162"/>
      <c r="G39" s="155" t="s">
        <v>128</v>
      </c>
      <c r="H39" s="91"/>
      <c r="I39" s="91"/>
      <c r="J39" s="92"/>
      <c r="K39" s="93"/>
      <c r="L39" s="156"/>
      <c r="P39" s="101" t="str">
        <f>IF((OR(D$27="No",D$33="No")),"","(*)")</f>
        <v>(*)</v>
      </c>
      <c r="Q39" s="7"/>
      <c r="R39" s="7"/>
      <c r="S39" s="7"/>
      <c r="T39" s="7"/>
      <c r="U39" s="7"/>
      <c r="V39" s="7"/>
      <c r="W39" s="7"/>
      <c r="X39" s="7"/>
      <c r="Y39" s="7"/>
      <c r="Z39" s="7"/>
      <c r="AA39" s="7"/>
      <c r="AB39" s="7"/>
      <c r="AC39" s="7"/>
      <c r="AD39" s="7"/>
      <c r="AE39" s="7"/>
      <c r="AF39" s="7"/>
      <c r="AG39" s="7"/>
    </row>
    <row r="40" ht="13.5" customHeight="1">
      <c r="A40" s="139"/>
      <c r="B40" s="129" t="str">
        <f>OFFSET(L!$C$1,MATCH("Declaration"&amp;ADDRESS(ROW(),COLUMN(),4),L!$A:$A,0)-1,SL,,)&amp;P40</f>
        <v>Gold  (*)</v>
      </c>
      <c r="C40" s="141"/>
      <c r="D40" s="153" t="s">
        <v>127</v>
      </c>
      <c r="E40" s="92"/>
      <c r="F40" s="162"/>
      <c r="G40" s="155" t="s">
        <v>128</v>
      </c>
      <c r="H40" s="91"/>
      <c r="I40" s="91"/>
      <c r="J40" s="92"/>
      <c r="K40" s="93"/>
      <c r="L40" s="156"/>
      <c r="P40" s="101" t="str">
        <f>IF((OR(D$28="No",D$34="No")),"","(*)")</f>
        <v>(*)</v>
      </c>
      <c r="Q40" s="7"/>
      <c r="R40" s="7"/>
      <c r="S40" s="7"/>
      <c r="T40" s="7"/>
      <c r="U40" s="7"/>
      <c r="V40" s="7"/>
      <c r="W40" s="7"/>
      <c r="X40" s="7"/>
      <c r="Y40" s="7"/>
      <c r="Z40" s="7"/>
      <c r="AA40" s="7"/>
      <c r="AB40" s="7"/>
      <c r="AC40" s="7"/>
      <c r="AD40" s="7"/>
      <c r="AE40" s="7"/>
      <c r="AF40" s="7"/>
      <c r="AG40" s="7"/>
    </row>
    <row r="41" ht="13.5" customHeight="1">
      <c r="A41" s="139"/>
      <c r="B41" s="129" t="str">
        <f>OFFSET(L!$C$1,MATCH("Declaration"&amp;ADDRESS(ROW(),COLUMN(),4),L!$A:$A,0)-1,SL,,)&amp;P41</f>
        <v>Tungsten  (*)</v>
      </c>
      <c r="C41" s="141"/>
      <c r="D41" s="153" t="s">
        <v>127</v>
      </c>
      <c r="E41" s="92"/>
      <c r="F41" s="162"/>
      <c r="G41" s="155" t="s">
        <v>128</v>
      </c>
      <c r="H41" s="91"/>
      <c r="I41" s="91"/>
      <c r="J41" s="92"/>
      <c r="K41" s="93"/>
      <c r="L41" s="156"/>
      <c r="P41" s="101" t="str">
        <f>IF((OR(D$29="No",D$35="No")),"","(*)")</f>
        <v>(*)</v>
      </c>
      <c r="Q41" s="7"/>
      <c r="R41" s="7"/>
      <c r="S41" s="7"/>
      <c r="T41" s="7"/>
      <c r="U41" s="7"/>
      <c r="V41" s="7"/>
      <c r="W41" s="7"/>
      <c r="X41" s="7"/>
      <c r="Y41" s="7"/>
      <c r="Z41" s="7"/>
      <c r="AA41" s="7"/>
      <c r="AB41" s="7"/>
      <c r="AC41" s="7"/>
      <c r="AD41" s="7"/>
      <c r="AE41" s="7"/>
      <c r="AF41" s="7"/>
      <c r="AG41" s="7"/>
    </row>
    <row r="42" ht="13.5" customHeight="1">
      <c r="A42" s="139"/>
      <c r="B42" s="158"/>
      <c r="C42" s="141"/>
      <c r="D42" s="158"/>
      <c r="E42" s="158"/>
      <c r="F42" s="162"/>
      <c r="G42" s="158"/>
      <c r="H42" s="159"/>
      <c r="I42" s="159"/>
      <c r="J42" s="159"/>
      <c r="K42" s="93"/>
      <c r="L42" s="145"/>
      <c r="Q42" s="7"/>
      <c r="R42" s="7"/>
      <c r="S42" s="7"/>
      <c r="T42" s="7"/>
      <c r="U42" s="7"/>
      <c r="V42" s="7"/>
      <c r="W42" s="7"/>
      <c r="X42" s="7"/>
      <c r="Y42" s="7"/>
      <c r="Z42" s="7"/>
      <c r="AA42" s="7"/>
      <c r="AB42" s="7"/>
      <c r="AC42" s="7"/>
      <c r="AD42" s="7"/>
      <c r="AE42" s="7"/>
      <c r="AF42" s="7"/>
      <c r="AG42" s="7"/>
      <c r="AH42" s="7"/>
    </row>
    <row r="43" ht="48.0" customHeight="1">
      <c r="A43" s="139"/>
      <c r="B43" s="149" t="str">
        <f>OFFSET(L!$C$1,MATCH("Declaration"&amp;ADDRESS(ROW(),COLUMN(),4),L!$A:$A,0)-1,SL,,)&amp;Q$37</f>
        <v>4) Do any of the smelters in your supply chain source the 3TG from conflict-affected and high-risk areas? (*)</v>
      </c>
      <c r="C43" s="141"/>
      <c r="D43" s="160" t="str">
        <f>D25</f>
        <v>Answer</v>
      </c>
      <c r="E43" s="160"/>
      <c r="F43" s="151"/>
      <c r="G43" s="149" t="str">
        <f>G25</f>
        <v>Comments</v>
      </c>
      <c r="H43" s="149"/>
      <c r="I43" s="149"/>
      <c r="J43" s="152"/>
      <c r="K43" s="93"/>
      <c r="L43" s="145"/>
      <c r="P43" s="101">
        <f>COUNTIF(D$26:D$29,"No")+COUNTIF(D$32:D$35,"No")</f>
        <v>0</v>
      </c>
      <c r="Q43" s="101" t="str">
        <f>IF(P43&gt;3,""," (*)")</f>
        <v> (*)</v>
      </c>
      <c r="R43" s="7"/>
      <c r="S43" s="7"/>
      <c r="T43" s="7"/>
      <c r="U43" s="7"/>
      <c r="V43" s="7"/>
      <c r="W43" s="7"/>
      <c r="X43" s="7"/>
      <c r="Y43" s="7"/>
      <c r="Z43" s="7"/>
      <c r="AA43" s="7"/>
      <c r="AB43" s="7"/>
      <c r="AC43" s="7"/>
      <c r="AD43" s="7"/>
      <c r="AE43" s="7"/>
      <c r="AF43" s="7"/>
      <c r="AG43" s="7"/>
      <c r="AH43" s="7"/>
    </row>
    <row r="44" ht="22.5" customHeight="1">
      <c r="A44" s="139"/>
      <c r="B44" s="129" t="str">
        <f>OFFSET(L!$C$1,MATCH("Declaration"&amp;ADDRESS(ROW(),COLUMN(),4),L!$A:$A,0)-1,SL,,)&amp;P44</f>
        <v>Tantalum  (*)</v>
      </c>
      <c r="C44" s="141"/>
      <c r="D44" s="153" t="s">
        <v>127</v>
      </c>
      <c r="E44" s="92"/>
      <c r="F44" s="162"/>
      <c r="G44" s="155" t="s">
        <v>128</v>
      </c>
      <c r="H44" s="91"/>
      <c r="I44" s="91"/>
      <c r="J44" s="92"/>
      <c r="K44" s="93"/>
      <c r="L44" s="145"/>
      <c r="P44" s="101" t="str">
        <f>IF((OR(D$26="No",D$32="No")),"","(*)")</f>
        <v>(*)</v>
      </c>
      <c r="Q44" s="7"/>
      <c r="R44" s="7"/>
      <c r="S44" s="7"/>
      <c r="T44" s="7"/>
      <c r="U44" s="7"/>
      <c r="V44" s="7"/>
      <c r="W44" s="7"/>
      <c r="X44" s="7"/>
      <c r="Y44" s="7"/>
      <c r="Z44" s="7"/>
      <c r="AA44" s="7"/>
      <c r="AB44" s="7"/>
      <c r="AC44" s="7"/>
      <c r="AD44" s="7"/>
      <c r="AE44" s="7"/>
      <c r="AF44" s="7"/>
      <c r="AG44" s="7"/>
      <c r="AH44" s="7"/>
    </row>
    <row r="45" ht="22.5" customHeight="1">
      <c r="A45" s="139"/>
      <c r="B45" s="129" t="str">
        <f>OFFSET(L!$C$1,MATCH("Declaration"&amp;ADDRESS(ROW(),COLUMN(),4),L!$A:$A,0)-1,SL,,)&amp;P45</f>
        <v>Tin  (*)</v>
      </c>
      <c r="C45" s="141"/>
      <c r="D45" s="153" t="s">
        <v>127</v>
      </c>
      <c r="E45" s="92"/>
      <c r="F45" s="162"/>
      <c r="G45" s="155" t="s">
        <v>128</v>
      </c>
      <c r="H45" s="91"/>
      <c r="I45" s="91"/>
      <c r="J45" s="92"/>
      <c r="K45" s="93"/>
      <c r="L45" s="145"/>
      <c r="P45" s="101" t="str">
        <f>IF((OR(D$27="No",D$33="No")),"","(*)")</f>
        <v>(*)</v>
      </c>
      <c r="Q45" s="7"/>
      <c r="R45" s="7"/>
      <c r="S45" s="7"/>
      <c r="T45" s="7"/>
      <c r="U45" s="7"/>
      <c r="V45" s="7"/>
      <c r="W45" s="7"/>
      <c r="X45" s="7"/>
      <c r="Y45" s="7"/>
      <c r="Z45" s="7"/>
      <c r="AA45" s="7"/>
      <c r="AB45" s="7"/>
      <c r="AC45" s="7"/>
      <c r="AD45" s="7"/>
      <c r="AE45" s="7"/>
      <c r="AF45" s="7"/>
      <c r="AG45" s="7"/>
      <c r="AH45" s="7"/>
    </row>
    <row r="46" ht="22.5" customHeight="1">
      <c r="A46" s="139"/>
      <c r="B46" s="129" t="str">
        <f>OFFSET(L!$C$1,MATCH("Declaration"&amp;ADDRESS(ROW(),COLUMN(),4),L!$A:$A,0)-1,SL,,)&amp;P46</f>
        <v>Gold  (*)</v>
      </c>
      <c r="C46" s="141"/>
      <c r="D46" s="153" t="s">
        <v>127</v>
      </c>
      <c r="E46" s="92"/>
      <c r="F46" s="162"/>
      <c r="G46" s="155" t="s">
        <v>128</v>
      </c>
      <c r="H46" s="91"/>
      <c r="I46" s="91"/>
      <c r="J46" s="92"/>
      <c r="K46" s="93"/>
      <c r="L46" s="145"/>
      <c r="P46" s="101" t="str">
        <f>IF((OR(D$28="No",D$34="No")),"","(*)")</f>
        <v>(*)</v>
      </c>
      <c r="Q46" s="7"/>
      <c r="R46" s="7"/>
      <c r="S46" s="7"/>
      <c r="T46" s="7"/>
      <c r="U46" s="7"/>
      <c r="V46" s="7"/>
      <c r="W46" s="7"/>
      <c r="X46" s="7"/>
      <c r="Y46" s="7"/>
      <c r="Z46" s="7"/>
      <c r="AA46" s="7"/>
      <c r="AB46" s="7"/>
      <c r="AC46" s="7"/>
      <c r="AD46" s="7"/>
      <c r="AE46" s="7"/>
      <c r="AF46" s="7"/>
      <c r="AG46" s="7"/>
      <c r="AH46" s="7"/>
    </row>
    <row r="47" ht="22.5" customHeight="1">
      <c r="A47" s="139"/>
      <c r="B47" s="129" t="str">
        <f>OFFSET(L!$C$1,MATCH("Declaration"&amp;ADDRESS(ROW(),COLUMN(),4),L!$A:$A,0)-1,SL,,)&amp;P47</f>
        <v>Tungsten  (*)</v>
      </c>
      <c r="C47" s="141"/>
      <c r="D47" s="153" t="s">
        <v>127</v>
      </c>
      <c r="E47" s="92"/>
      <c r="F47" s="162"/>
      <c r="G47" s="155" t="s">
        <v>128</v>
      </c>
      <c r="H47" s="91"/>
      <c r="I47" s="91"/>
      <c r="J47" s="92"/>
      <c r="K47" s="93"/>
      <c r="L47" s="145"/>
      <c r="P47" s="101" t="str">
        <f>IF((OR(D$29="No",D$35="No")),"","(*)")</f>
        <v>(*)</v>
      </c>
      <c r="Q47" s="7"/>
      <c r="R47" s="7"/>
      <c r="S47" s="7"/>
      <c r="T47" s="7"/>
      <c r="U47" s="7"/>
      <c r="V47" s="7"/>
      <c r="W47" s="7"/>
      <c r="X47" s="7"/>
      <c r="Y47" s="7"/>
      <c r="Z47" s="7"/>
      <c r="AA47" s="7"/>
      <c r="AB47" s="7"/>
      <c r="AC47" s="7"/>
      <c r="AD47" s="7"/>
      <c r="AE47" s="7"/>
      <c r="AF47" s="7"/>
      <c r="AG47" s="7"/>
      <c r="AH47" s="7"/>
    </row>
    <row r="48" ht="22.5" customHeight="1">
      <c r="A48" s="139"/>
      <c r="B48" s="158"/>
      <c r="C48" s="141"/>
      <c r="D48" s="158"/>
      <c r="E48" s="158"/>
      <c r="F48" s="162"/>
      <c r="G48" s="158"/>
      <c r="H48" s="159"/>
      <c r="I48" s="159"/>
      <c r="J48" s="159"/>
      <c r="K48" s="93"/>
      <c r="L48" s="145"/>
      <c r="R48" s="7"/>
      <c r="S48" s="7"/>
      <c r="T48" s="7"/>
      <c r="U48" s="7"/>
      <c r="V48" s="7"/>
      <c r="W48" s="7"/>
      <c r="X48" s="7"/>
      <c r="Y48" s="7"/>
      <c r="Z48" s="7"/>
      <c r="AA48" s="7"/>
      <c r="AB48" s="7"/>
      <c r="AC48" s="7"/>
      <c r="AD48" s="7"/>
      <c r="AE48" s="7"/>
      <c r="AF48" s="7"/>
      <c r="AG48" s="7"/>
      <c r="AH48" s="7"/>
    </row>
    <row r="49" ht="48.0" customHeight="1">
      <c r="A49" s="139"/>
      <c r="B49" s="149" t="str">
        <f>OFFSET(L!$C$1,MATCH("Declaration"&amp;ADDRESS(ROW(),COLUMN(),4),L!$A:$A,0)-1,SL,,)&amp;Q$37</f>
        <v>5) Does 100 percent of the 3TG (necessary to the functionality or production of your products) originate from recycled or scrap sources?  (*)</v>
      </c>
      <c r="C49" s="141"/>
      <c r="D49" s="160" t="str">
        <f>D25</f>
        <v>Answer</v>
      </c>
      <c r="E49" s="160"/>
      <c r="F49" s="151"/>
      <c r="G49" s="149" t="str">
        <f>G25</f>
        <v>Comments</v>
      </c>
      <c r="H49" s="149"/>
      <c r="I49" s="149"/>
      <c r="J49" s="152"/>
      <c r="K49" s="93"/>
      <c r="L49" s="145" t="s">
        <v>102</v>
      </c>
      <c r="P49" s="7"/>
      <c r="Q49" s="7"/>
      <c r="R49" s="7"/>
      <c r="S49" s="7"/>
      <c r="T49" s="7"/>
      <c r="U49" s="7"/>
      <c r="V49" s="7"/>
      <c r="W49" s="7"/>
      <c r="X49" s="7"/>
      <c r="Y49" s="7"/>
      <c r="Z49" s="7"/>
      <c r="AA49" s="7"/>
      <c r="AB49" s="7"/>
      <c r="AC49" s="7"/>
      <c r="AD49" s="7"/>
      <c r="AE49" s="7"/>
      <c r="AF49" s="7"/>
      <c r="AG49" s="7"/>
      <c r="AH49" s="7"/>
    </row>
    <row r="50" ht="13.5" customHeight="1">
      <c r="A50" s="139"/>
      <c r="B50" s="129" t="str">
        <f t="shared" ref="B50:B53" si="2">B38</f>
        <v>Tantalum  (*)</v>
      </c>
      <c r="C50" s="141"/>
      <c r="D50" s="153" t="s">
        <v>129</v>
      </c>
      <c r="E50" s="92"/>
      <c r="F50" s="162"/>
      <c r="G50" s="155"/>
      <c r="H50" s="91"/>
      <c r="I50" s="91"/>
      <c r="J50" s="92"/>
      <c r="K50" s="93"/>
      <c r="L50" s="156"/>
      <c r="P50" s="7"/>
      <c r="Q50" s="7"/>
      <c r="R50" s="7"/>
      <c r="S50" s="7"/>
      <c r="T50" s="7"/>
      <c r="U50" s="7"/>
      <c r="V50" s="7"/>
      <c r="W50" s="7"/>
      <c r="X50" s="7"/>
      <c r="Y50" s="7"/>
      <c r="Z50" s="7"/>
      <c r="AA50" s="7"/>
      <c r="AB50" s="7"/>
      <c r="AC50" s="7"/>
      <c r="AD50" s="7"/>
      <c r="AE50" s="7"/>
      <c r="AF50" s="7"/>
      <c r="AG50" s="7"/>
      <c r="AH50" s="7"/>
    </row>
    <row r="51" ht="13.5" customHeight="1">
      <c r="A51" s="139"/>
      <c r="B51" s="129" t="str">
        <f t="shared" si="2"/>
        <v>Tin  (*)</v>
      </c>
      <c r="C51" s="141"/>
      <c r="D51" s="153" t="s">
        <v>129</v>
      </c>
      <c r="E51" s="92"/>
      <c r="F51" s="162"/>
      <c r="G51" s="155"/>
      <c r="H51" s="91"/>
      <c r="I51" s="91"/>
      <c r="J51" s="92"/>
      <c r="K51" s="93"/>
      <c r="L51" s="156"/>
      <c r="P51" s="7"/>
      <c r="Q51" s="7"/>
      <c r="R51" s="7"/>
      <c r="S51" s="7"/>
      <c r="T51" s="7"/>
      <c r="U51" s="7"/>
      <c r="V51" s="7"/>
      <c r="W51" s="7"/>
      <c r="X51" s="7"/>
      <c r="Y51" s="7"/>
      <c r="Z51" s="7"/>
      <c r="AA51" s="7"/>
      <c r="AB51" s="7"/>
      <c r="AC51" s="7"/>
      <c r="AD51" s="7"/>
      <c r="AE51" s="7"/>
      <c r="AF51" s="7"/>
      <c r="AG51" s="7"/>
      <c r="AH51" s="7"/>
    </row>
    <row r="52" ht="13.5" customHeight="1">
      <c r="A52" s="139"/>
      <c r="B52" s="129" t="str">
        <f t="shared" si="2"/>
        <v>Gold  (*)</v>
      </c>
      <c r="C52" s="141"/>
      <c r="D52" s="153" t="s">
        <v>129</v>
      </c>
      <c r="E52" s="92"/>
      <c r="F52" s="162"/>
      <c r="G52" s="155"/>
      <c r="H52" s="91"/>
      <c r="I52" s="91"/>
      <c r="J52" s="92"/>
      <c r="K52" s="93"/>
      <c r="L52" s="156"/>
      <c r="P52" s="7"/>
      <c r="Q52" s="7"/>
      <c r="R52" s="7"/>
      <c r="S52" s="7"/>
      <c r="T52" s="7"/>
      <c r="U52" s="7"/>
      <c r="V52" s="7"/>
      <c r="W52" s="7"/>
      <c r="X52" s="7"/>
      <c r="Y52" s="7"/>
      <c r="Z52" s="7"/>
      <c r="AA52" s="7"/>
      <c r="AB52" s="7"/>
      <c r="AC52" s="7"/>
      <c r="AD52" s="7"/>
      <c r="AE52" s="7"/>
      <c r="AF52" s="7"/>
      <c r="AG52" s="7"/>
      <c r="AH52" s="7"/>
    </row>
    <row r="53" ht="13.5" customHeight="1">
      <c r="A53" s="139"/>
      <c r="B53" s="129" t="str">
        <f t="shared" si="2"/>
        <v>Tungsten  (*)</v>
      </c>
      <c r="C53" s="141"/>
      <c r="D53" s="153" t="s">
        <v>129</v>
      </c>
      <c r="E53" s="92"/>
      <c r="F53" s="162"/>
      <c r="G53" s="155"/>
      <c r="H53" s="91"/>
      <c r="I53" s="91"/>
      <c r="J53" s="92"/>
      <c r="K53" s="93"/>
      <c r="L53" s="156"/>
      <c r="P53" s="7"/>
      <c r="Q53" s="7"/>
      <c r="R53" s="7"/>
      <c r="S53" s="7"/>
      <c r="T53" s="7"/>
      <c r="U53" s="7"/>
      <c r="V53" s="7"/>
      <c r="W53" s="7"/>
      <c r="X53" s="7"/>
      <c r="Y53" s="7"/>
      <c r="Z53" s="7"/>
      <c r="AA53" s="7"/>
      <c r="AB53" s="7"/>
      <c r="AC53" s="7"/>
      <c r="AD53" s="7"/>
      <c r="AE53" s="7"/>
      <c r="AF53" s="7"/>
      <c r="AG53" s="7"/>
      <c r="AH53" s="7"/>
    </row>
    <row r="54" ht="13.5" customHeight="1">
      <c r="A54" s="139"/>
      <c r="B54" s="158"/>
      <c r="C54" s="141"/>
      <c r="D54" s="158"/>
      <c r="E54" s="158"/>
      <c r="F54" s="162"/>
      <c r="G54" s="158"/>
      <c r="H54" s="159"/>
      <c r="I54" s="159"/>
      <c r="J54" s="159"/>
      <c r="K54" s="93"/>
      <c r="L54" s="145"/>
      <c r="P54" s="7"/>
      <c r="Q54" s="7"/>
      <c r="R54" s="7"/>
      <c r="S54" s="7"/>
      <c r="T54" s="7"/>
      <c r="U54" s="7"/>
      <c r="V54" s="7"/>
      <c r="W54" s="7"/>
      <c r="X54" s="7"/>
      <c r="Y54" s="7"/>
      <c r="Z54" s="7"/>
      <c r="AA54" s="7"/>
      <c r="AB54" s="7"/>
      <c r="AC54" s="7"/>
      <c r="AD54" s="7"/>
      <c r="AE54" s="7"/>
      <c r="AF54" s="7"/>
      <c r="AG54" s="7"/>
      <c r="AH54" s="7"/>
    </row>
    <row r="55" ht="48.0" customHeight="1">
      <c r="A55" s="139"/>
      <c r="B55" s="160" t="str">
        <f>OFFSET(L!$C$1,MATCH("Declaration"&amp;ADDRESS(ROW(),COLUMN(),4),L!$A:$A,0)-1,SL,,)&amp;Q$37</f>
        <v>6) What percentage of relevant suppliers have provided a response to your supply chain survey?  (*)</v>
      </c>
      <c r="C55" s="141"/>
      <c r="D55" s="160" t="str">
        <f>D25</f>
        <v>Answer</v>
      </c>
      <c r="E55" s="160"/>
      <c r="F55" s="151"/>
      <c r="G55" s="149" t="str">
        <f>G25</f>
        <v>Comments</v>
      </c>
      <c r="H55" s="164"/>
      <c r="I55" s="164"/>
      <c r="J55" s="164"/>
      <c r="K55" s="93"/>
      <c r="L55" s="145" t="s">
        <v>102</v>
      </c>
      <c r="P55" s="7"/>
      <c r="Q55" s="7"/>
      <c r="R55" s="7"/>
      <c r="S55" s="7"/>
      <c r="T55" s="7"/>
      <c r="U55" s="7"/>
      <c r="V55" s="7"/>
      <c r="W55" s="7"/>
      <c r="X55" s="7"/>
      <c r="Y55" s="7"/>
      <c r="Z55" s="7"/>
      <c r="AA55" s="7"/>
      <c r="AB55" s="7"/>
      <c r="AC55" s="7"/>
      <c r="AD55" s="7"/>
      <c r="AE55" s="7"/>
      <c r="AF55" s="7"/>
      <c r="AG55" s="7"/>
      <c r="AH55" s="7"/>
    </row>
    <row r="56" ht="13.5" customHeight="1">
      <c r="A56" s="139"/>
      <c r="B56" s="129" t="str">
        <f t="shared" ref="B56:B59" si="3">B38</f>
        <v>Tantalum  (*)</v>
      </c>
      <c r="C56" s="89"/>
      <c r="D56" s="165" t="s">
        <v>130</v>
      </c>
      <c r="E56" s="92"/>
      <c r="F56" s="162"/>
      <c r="G56" s="155"/>
      <c r="H56" s="91"/>
      <c r="I56" s="91"/>
      <c r="J56" s="92"/>
      <c r="K56" s="93"/>
      <c r="L56" s="156"/>
      <c r="P56" s="7"/>
      <c r="Q56" s="7"/>
      <c r="R56" s="7"/>
      <c r="S56" s="7"/>
      <c r="T56" s="7"/>
      <c r="U56" s="7"/>
      <c r="V56" s="7"/>
      <c r="W56" s="7"/>
      <c r="X56" s="7"/>
      <c r="Y56" s="7"/>
      <c r="Z56" s="7"/>
      <c r="AA56" s="7"/>
      <c r="AB56" s="7"/>
      <c r="AC56" s="7"/>
      <c r="AD56" s="7"/>
      <c r="AE56" s="7"/>
      <c r="AF56" s="7"/>
      <c r="AG56" s="7"/>
      <c r="AH56" s="7"/>
    </row>
    <row r="57" ht="13.5" customHeight="1">
      <c r="A57" s="139"/>
      <c r="B57" s="129" t="str">
        <f t="shared" si="3"/>
        <v>Tin  (*)</v>
      </c>
      <c r="C57" s="89"/>
      <c r="D57" s="165" t="s">
        <v>130</v>
      </c>
      <c r="E57" s="92"/>
      <c r="F57" s="162"/>
      <c r="G57" s="155"/>
      <c r="H57" s="91"/>
      <c r="I57" s="91"/>
      <c r="J57" s="92"/>
      <c r="K57" s="93"/>
      <c r="L57" s="156"/>
      <c r="P57" s="7"/>
      <c r="Q57" s="7"/>
      <c r="R57" s="7"/>
      <c r="S57" s="7"/>
      <c r="T57" s="7"/>
      <c r="U57" s="7"/>
      <c r="V57" s="7"/>
      <c r="W57" s="7"/>
      <c r="X57" s="7"/>
      <c r="Y57" s="7"/>
      <c r="Z57" s="7"/>
      <c r="AA57" s="7"/>
      <c r="AB57" s="7"/>
      <c r="AC57" s="7"/>
      <c r="AD57" s="7"/>
      <c r="AE57" s="7"/>
      <c r="AF57" s="7"/>
      <c r="AG57" s="7"/>
      <c r="AH57" s="7"/>
    </row>
    <row r="58" ht="13.5" customHeight="1">
      <c r="A58" s="139"/>
      <c r="B58" s="129" t="str">
        <f t="shared" si="3"/>
        <v>Gold  (*)</v>
      </c>
      <c r="C58" s="89"/>
      <c r="D58" s="165" t="s">
        <v>130</v>
      </c>
      <c r="E58" s="92"/>
      <c r="F58" s="162"/>
      <c r="G58" s="155"/>
      <c r="H58" s="91"/>
      <c r="I58" s="91"/>
      <c r="J58" s="92"/>
      <c r="K58" s="93"/>
      <c r="L58" s="156"/>
      <c r="P58" s="7"/>
      <c r="Q58" s="7"/>
      <c r="R58" s="7"/>
      <c r="S58" s="7"/>
      <c r="T58" s="7"/>
      <c r="U58" s="7"/>
      <c r="V58" s="7"/>
      <c r="W58" s="7"/>
      <c r="X58" s="7"/>
      <c r="Y58" s="7"/>
      <c r="Z58" s="7"/>
      <c r="AA58" s="7"/>
      <c r="AB58" s="7"/>
      <c r="AC58" s="7"/>
      <c r="AD58" s="7"/>
      <c r="AE58" s="7"/>
      <c r="AF58" s="7"/>
      <c r="AG58" s="7"/>
      <c r="AH58" s="7"/>
    </row>
    <row r="59" ht="13.5" customHeight="1">
      <c r="A59" s="139"/>
      <c r="B59" s="129" t="str">
        <f t="shared" si="3"/>
        <v>Tungsten  (*)</v>
      </c>
      <c r="C59" s="89"/>
      <c r="D59" s="165" t="s">
        <v>130</v>
      </c>
      <c r="E59" s="92"/>
      <c r="F59" s="162"/>
      <c r="G59" s="155"/>
      <c r="H59" s="91"/>
      <c r="I59" s="91"/>
      <c r="J59" s="92"/>
      <c r="K59" s="93"/>
      <c r="L59" s="156"/>
      <c r="P59" s="7"/>
      <c r="Q59" s="7"/>
      <c r="R59" s="7"/>
      <c r="S59" s="7"/>
      <c r="T59" s="7"/>
      <c r="U59" s="7"/>
      <c r="V59" s="7"/>
      <c r="W59" s="7"/>
      <c r="X59" s="7"/>
      <c r="Y59" s="7"/>
      <c r="Z59" s="7"/>
      <c r="AA59" s="7"/>
      <c r="AB59" s="7"/>
      <c r="AC59" s="7"/>
      <c r="AD59" s="7"/>
      <c r="AE59" s="7"/>
      <c r="AF59" s="7"/>
      <c r="AG59" s="7"/>
      <c r="AH59" s="7"/>
    </row>
    <row r="60" ht="13.5" customHeight="1">
      <c r="A60" s="139"/>
      <c r="B60" s="157"/>
      <c r="C60" s="141"/>
      <c r="D60" s="166"/>
      <c r="E60" s="166"/>
      <c r="F60" s="162"/>
      <c r="G60" s="167"/>
      <c r="H60" s="167"/>
      <c r="I60" s="167"/>
      <c r="J60" s="167"/>
      <c r="K60" s="93"/>
      <c r="L60" s="145"/>
      <c r="M60" s="168"/>
      <c r="P60" s="7"/>
      <c r="Q60" s="7"/>
      <c r="R60" s="7"/>
      <c r="S60" s="7"/>
      <c r="T60" s="7"/>
      <c r="U60" s="7"/>
      <c r="V60" s="7"/>
      <c r="W60" s="7"/>
      <c r="X60" s="7"/>
      <c r="Y60" s="7"/>
      <c r="Z60" s="7"/>
      <c r="AA60" s="7"/>
      <c r="AB60" s="7"/>
      <c r="AC60" s="7"/>
      <c r="AD60" s="7"/>
      <c r="AE60" s="7"/>
      <c r="AF60" s="7"/>
      <c r="AG60" s="7"/>
      <c r="AH60" s="7"/>
    </row>
    <row r="61" ht="48.0" customHeight="1">
      <c r="A61" s="139"/>
      <c r="B61" s="160" t="str">
        <f>OFFSET(L!$C$1,MATCH("Declaration"&amp;ADDRESS(ROW(),COLUMN(),4),L!$A:$A,0)-1,SL,,)&amp;Q$37</f>
        <v>7) Have you identified all of the smelters supplying the 3TG to your supply chain?  (*)</v>
      </c>
      <c r="C61" s="141"/>
      <c r="D61" s="160" t="str">
        <f>D25</f>
        <v>Answer</v>
      </c>
      <c r="E61" s="160"/>
      <c r="F61" s="151"/>
      <c r="G61" s="149" t="str">
        <f>G25</f>
        <v>Comments</v>
      </c>
      <c r="H61" s="169"/>
      <c r="I61" s="169"/>
      <c r="J61" s="169"/>
      <c r="K61" s="93"/>
      <c r="L61" s="145" t="s">
        <v>105</v>
      </c>
      <c r="M61" s="168"/>
      <c r="P61" s="7"/>
      <c r="Q61" s="7"/>
      <c r="R61" s="7"/>
      <c r="S61" s="7"/>
      <c r="T61" s="7"/>
      <c r="U61" s="7"/>
      <c r="V61" s="7"/>
      <c r="W61" s="7"/>
      <c r="X61" s="7"/>
      <c r="Y61" s="7"/>
      <c r="Z61" s="7"/>
      <c r="AA61" s="7"/>
      <c r="AB61" s="7"/>
      <c r="AC61" s="7"/>
      <c r="AD61" s="7"/>
      <c r="AE61" s="7"/>
      <c r="AF61" s="7"/>
      <c r="AG61" s="7"/>
      <c r="AH61" s="7"/>
    </row>
    <row r="62" ht="13.5" customHeight="1">
      <c r="A62" s="139"/>
      <c r="B62" s="129" t="str">
        <f t="shared" ref="B62:B65" si="4">B38</f>
        <v>Tantalum  (*)</v>
      </c>
      <c r="C62" s="141"/>
      <c r="D62" s="161" t="s">
        <v>129</v>
      </c>
      <c r="E62" s="92"/>
      <c r="F62" s="162"/>
      <c r="G62" s="155" t="s">
        <v>131</v>
      </c>
      <c r="H62" s="91"/>
      <c r="I62" s="91"/>
      <c r="J62" s="92"/>
      <c r="K62" s="93"/>
      <c r="L62" s="156"/>
      <c r="P62" s="7"/>
      <c r="Q62" s="7"/>
      <c r="R62" s="7"/>
      <c r="S62" s="7"/>
      <c r="T62" s="7"/>
      <c r="U62" s="7"/>
      <c r="V62" s="7"/>
      <c r="W62" s="7"/>
      <c r="X62" s="7"/>
      <c r="Y62" s="7"/>
      <c r="Z62" s="7"/>
      <c r="AA62" s="7"/>
      <c r="AB62" s="7"/>
      <c r="AC62" s="7"/>
      <c r="AD62" s="7"/>
      <c r="AE62" s="7"/>
      <c r="AF62" s="7"/>
      <c r="AG62" s="7"/>
      <c r="AH62" s="7"/>
    </row>
    <row r="63" ht="13.5" customHeight="1">
      <c r="A63" s="139"/>
      <c r="B63" s="129" t="str">
        <f t="shared" si="4"/>
        <v>Tin  (*)</v>
      </c>
      <c r="C63" s="141"/>
      <c r="D63" s="153" t="s">
        <v>129</v>
      </c>
      <c r="E63" s="92"/>
      <c r="F63" s="162"/>
      <c r="G63" s="155" t="s">
        <v>131</v>
      </c>
      <c r="H63" s="91"/>
      <c r="I63" s="91"/>
      <c r="J63" s="92"/>
      <c r="K63" s="93"/>
      <c r="L63" s="156"/>
      <c r="P63" s="7"/>
      <c r="Q63" s="7"/>
      <c r="R63" s="7"/>
      <c r="S63" s="7"/>
      <c r="T63" s="7"/>
      <c r="U63" s="7"/>
      <c r="V63" s="7"/>
      <c r="W63" s="7"/>
      <c r="X63" s="7"/>
      <c r="Y63" s="7"/>
      <c r="Z63" s="7"/>
      <c r="AA63" s="7"/>
      <c r="AB63" s="7"/>
      <c r="AC63" s="7"/>
      <c r="AD63" s="7"/>
      <c r="AE63" s="7"/>
      <c r="AF63" s="7"/>
      <c r="AG63" s="7"/>
      <c r="AH63" s="7"/>
    </row>
    <row r="64" ht="13.5" customHeight="1">
      <c r="A64" s="139"/>
      <c r="B64" s="129" t="str">
        <f t="shared" si="4"/>
        <v>Gold  (*)</v>
      </c>
      <c r="C64" s="141"/>
      <c r="D64" s="153" t="s">
        <v>129</v>
      </c>
      <c r="E64" s="92"/>
      <c r="F64" s="162"/>
      <c r="G64" s="155" t="s">
        <v>131</v>
      </c>
      <c r="H64" s="91"/>
      <c r="I64" s="91"/>
      <c r="J64" s="92"/>
      <c r="K64" s="93"/>
      <c r="L64" s="156"/>
      <c r="P64" s="7"/>
      <c r="Q64" s="7"/>
      <c r="R64" s="7"/>
      <c r="S64" s="7"/>
      <c r="T64" s="7"/>
      <c r="U64" s="7"/>
      <c r="V64" s="7"/>
      <c r="W64" s="7"/>
      <c r="X64" s="7"/>
      <c r="Y64" s="7"/>
      <c r="Z64" s="7"/>
      <c r="AA64" s="7"/>
      <c r="AB64" s="7"/>
      <c r="AC64" s="7"/>
      <c r="AD64" s="7"/>
      <c r="AE64" s="7"/>
      <c r="AF64" s="7"/>
      <c r="AG64" s="7"/>
      <c r="AH64" s="7"/>
    </row>
    <row r="65" ht="13.5" customHeight="1">
      <c r="A65" s="139"/>
      <c r="B65" s="129" t="str">
        <f t="shared" si="4"/>
        <v>Tungsten  (*)</v>
      </c>
      <c r="C65" s="141"/>
      <c r="D65" s="153" t="s">
        <v>129</v>
      </c>
      <c r="E65" s="92"/>
      <c r="F65" s="162"/>
      <c r="G65" s="155" t="s">
        <v>131</v>
      </c>
      <c r="H65" s="91"/>
      <c r="I65" s="91"/>
      <c r="J65" s="92"/>
      <c r="K65" s="93"/>
      <c r="L65" s="156"/>
      <c r="P65" s="7"/>
      <c r="Q65" s="7"/>
      <c r="R65" s="7"/>
      <c r="S65" s="7"/>
      <c r="T65" s="7"/>
      <c r="U65" s="7"/>
      <c r="V65" s="7"/>
      <c r="W65" s="7"/>
      <c r="X65" s="7"/>
      <c r="Y65" s="7"/>
      <c r="Z65" s="7"/>
      <c r="AA65" s="7"/>
      <c r="AB65" s="7"/>
      <c r="AC65" s="7"/>
      <c r="AD65" s="7"/>
      <c r="AE65" s="7"/>
      <c r="AF65" s="7"/>
      <c r="AG65" s="7"/>
      <c r="AH65" s="7"/>
    </row>
    <row r="66" ht="13.5" customHeight="1">
      <c r="A66" s="139"/>
      <c r="B66" s="158"/>
      <c r="C66" s="141"/>
      <c r="D66" s="170"/>
      <c r="E66" s="170"/>
      <c r="F66" s="162"/>
      <c r="G66" s="171"/>
      <c r="H66" s="171"/>
      <c r="I66" s="171"/>
      <c r="J66" s="171"/>
      <c r="K66" s="93"/>
      <c r="L66" s="145"/>
      <c r="M66" s="168"/>
      <c r="P66" s="7"/>
      <c r="Q66" s="7"/>
      <c r="R66" s="7"/>
      <c r="S66" s="7"/>
      <c r="T66" s="7"/>
      <c r="U66" s="7"/>
      <c r="V66" s="7"/>
      <c r="W66" s="7"/>
      <c r="X66" s="7"/>
      <c r="Y66" s="7"/>
      <c r="Z66" s="7"/>
      <c r="AA66" s="7"/>
      <c r="AB66" s="7"/>
      <c r="AC66" s="7"/>
      <c r="AD66" s="7"/>
      <c r="AE66" s="7"/>
      <c r="AF66" s="7"/>
      <c r="AG66" s="7"/>
      <c r="AH66" s="7"/>
    </row>
    <row r="67" ht="48.0" customHeight="1">
      <c r="A67" s="139"/>
      <c r="B67" s="149" t="str">
        <f>OFFSET(L!$C$1,MATCH("Declaration"&amp;ADDRESS(ROW(),COLUMN(),4),L!$A:$A,0)-1,SL,,)&amp;Q$37</f>
        <v>8) Has all applicable smelter information received by your company been reported in this declaration?  (*)</v>
      </c>
      <c r="C67" s="141"/>
      <c r="D67" s="160" t="str">
        <f>D25</f>
        <v>Answer</v>
      </c>
      <c r="E67" s="160"/>
      <c r="F67" s="151"/>
      <c r="G67" s="149" t="str">
        <f>G25</f>
        <v>Comments</v>
      </c>
      <c r="H67" s="169" t="str">
        <f>IF(Q75="(*)","Click here to enter smelter names","")</f>
        <v/>
      </c>
      <c r="I67" s="169"/>
      <c r="J67" s="169"/>
      <c r="K67" s="93"/>
      <c r="L67" s="145" t="s">
        <v>105</v>
      </c>
      <c r="M67" s="168"/>
      <c r="P67" s="7"/>
      <c r="Q67" s="7"/>
      <c r="R67" s="7"/>
      <c r="S67" s="7"/>
      <c r="T67" s="7"/>
      <c r="U67" s="7"/>
      <c r="V67" s="7"/>
      <c r="W67" s="7"/>
      <c r="X67" s="7"/>
      <c r="Y67" s="7"/>
      <c r="Z67" s="7"/>
      <c r="AA67" s="7"/>
      <c r="AB67" s="7"/>
      <c r="AC67" s="7"/>
      <c r="AD67" s="7"/>
      <c r="AE67" s="7"/>
      <c r="AF67" s="7"/>
      <c r="AG67" s="7"/>
      <c r="AH67" s="7"/>
    </row>
    <row r="68" ht="13.5" customHeight="1">
      <c r="A68" s="139"/>
      <c r="B68" s="129" t="str">
        <f t="shared" ref="B68:B71" si="5">B38</f>
        <v>Tantalum  (*)</v>
      </c>
      <c r="C68" s="89"/>
      <c r="D68" s="153" t="s">
        <v>127</v>
      </c>
      <c r="E68" s="92"/>
      <c r="F68" s="172"/>
      <c r="G68" s="155"/>
      <c r="H68" s="91"/>
      <c r="I68" s="91"/>
      <c r="J68" s="92"/>
      <c r="K68" s="93"/>
      <c r="L68" s="156"/>
      <c r="P68" s="7"/>
      <c r="Q68" s="7"/>
      <c r="R68" s="7"/>
      <c r="S68" s="7"/>
      <c r="T68" s="7"/>
      <c r="U68" s="7"/>
      <c r="V68" s="7"/>
      <c r="W68" s="7"/>
      <c r="X68" s="7"/>
      <c r="Y68" s="7"/>
      <c r="Z68" s="7"/>
      <c r="AA68" s="7"/>
      <c r="AB68" s="7"/>
      <c r="AC68" s="7"/>
      <c r="AD68" s="7"/>
      <c r="AE68" s="7"/>
      <c r="AF68" s="7"/>
      <c r="AG68" s="7"/>
      <c r="AH68" s="7"/>
    </row>
    <row r="69" ht="13.5" customHeight="1">
      <c r="A69" s="139"/>
      <c r="B69" s="129" t="str">
        <f t="shared" si="5"/>
        <v>Tin  (*)</v>
      </c>
      <c r="C69" s="89"/>
      <c r="D69" s="153" t="s">
        <v>127</v>
      </c>
      <c r="E69" s="92"/>
      <c r="F69" s="172"/>
      <c r="G69" s="155"/>
      <c r="H69" s="91"/>
      <c r="I69" s="91"/>
      <c r="J69" s="92"/>
      <c r="K69" s="93"/>
      <c r="L69" s="156"/>
      <c r="P69" s="7"/>
      <c r="Q69" s="7"/>
      <c r="R69" s="7"/>
      <c r="S69" s="7"/>
      <c r="T69" s="7"/>
      <c r="U69" s="7"/>
      <c r="V69" s="7"/>
      <c r="W69" s="7"/>
      <c r="X69" s="7"/>
      <c r="Y69" s="7"/>
      <c r="Z69" s="7"/>
      <c r="AA69" s="7"/>
      <c r="AB69" s="7"/>
      <c r="AC69" s="7"/>
      <c r="AD69" s="7"/>
      <c r="AE69" s="7"/>
      <c r="AF69" s="7"/>
      <c r="AG69" s="7"/>
      <c r="AH69" s="7"/>
    </row>
    <row r="70" ht="13.5" customHeight="1">
      <c r="A70" s="139"/>
      <c r="B70" s="129" t="str">
        <f t="shared" si="5"/>
        <v>Gold  (*)</v>
      </c>
      <c r="C70" s="89"/>
      <c r="D70" s="153" t="s">
        <v>127</v>
      </c>
      <c r="E70" s="92"/>
      <c r="F70" s="172"/>
      <c r="G70" s="155"/>
      <c r="H70" s="91"/>
      <c r="I70" s="91"/>
      <c r="J70" s="92"/>
      <c r="K70" s="93"/>
      <c r="L70" s="156"/>
      <c r="P70" s="7"/>
      <c r="Q70" s="7"/>
      <c r="R70" s="7"/>
      <c r="S70" s="7"/>
      <c r="T70" s="7"/>
      <c r="U70" s="7"/>
      <c r="V70" s="7"/>
      <c r="W70" s="7"/>
      <c r="X70" s="7"/>
      <c r="Y70" s="7"/>
      <c r="Z70" s="7"/>
      <c r="AA70" s="7"/>
      <c r="AB70" s="7"/>
      <c r="AC70" s="7"/>
      <c r="AD70" s="7"/>
      <c r="AE70" s="7"/>
      <c r="AF70" s="7"/>
      <c r="AG70" s="7"/>
      <c r="AH70" s="7"/>
    </row>
    <row r="71" ht="13.5" customHeight="1">
      <c r="A71" s="112"/>
      <c r="B71" s="129" t="str">
        <f t="shared" si="5"/>
        <v>Tungsten  (*)</v>
      </c>
      <c r="C71" s="173"/>
      <c r="D71" s="153" t="s">
        <v>127</v>
      </c>
      <c r="E71" s="92"/>
      <c r="F71" s="174"/>
      <c r="G71" s="155"/>
      <c r="H71" s="91"/>
      <c r="I71" s="91"/>
      <c r="J71" s="92"/>
      <c r="K71" s="117"/>
      <c r="L71" s="175"/>
      <c r="P71" s="7"/>
      <c r="Q71" s="7"/>
      <c r="R71" s="7"/>
      <c r="S71" s="7"/>
      <c r="T71" s="7"/>
      <c r="U71" s="7"/>
      <c r="V71" s="7"/>
      <c r="W71" s="7"/>
      <c r="X71" s="7"/>
      <c r="Y71" s="7"/>
      <c r="Z71" s="7"/>
      <c r="AA71" s="7"/>
      <c r="AB71" s="7"/>
      <c r="AC71" s="7"/>
      <c r="AD71" s="7"/>
      <c r="AE71" s="7"/>
      <c r="AF71" s="7"/>
      <c r="AG71" s="7"/>
      <c r="AH71" s="7"/>
    </row>
    <row r="72" ht="13.5" customHeight="1">
      <c r="A72" s="139"/>
      <c r="B72" s="141"/>
      <c r="C72" s="141"/>
      <c r="D72" s="141"/>
      <c r="E72" s="141"/>
      <c r="F72" s="141"/>
      <c r="G72" s="176"/>
      <c r="H72" s="176"/>
      <c r="I72" s="176"/>
      <c r="J72" s="176"/>
      <c r="K72" s="93"/>
      <c r="L72" s="63"/>
      <c r="P72" s="7"/>
      <c r="Q72" s="7"/>
      <c r="R72" s="7"/>
      <c r="S72" s="7"/>
      <c r="T72" s="7"/>
      <c r="U72" s="7"/>
      <c r="V72" s="7"/>
      <c r="W72" s="7"/>
      <c r="X72" s="7"/>
      <c r="Y72" s="7"/>
      <c r="Z72" s="7"/>
      <c r="AA72" s="7"/>
      <c r="AB72" s="7"/>
      <c r="AC72" s="7"/>
      <c r="AD72" s="7"/>
      <c r="AE72" s="7"/>
      <c r="AF72" s="7"/>
      <c r="AG72" s="7"/>
      <c r="AH72" s="7"/>
    </row>
    <row r="73" ht="13.5" customHeight="1">
      <c r="A73" s="139"/>
      <c r="B73" s="177" t="str">
        <f>OFFSET(L!$C$1,MATCH("Declaration"&amp;ADDRESS(ROW(),COLUMN(),4),L!$A:$A,0)-1,SL,,)</f>
        <v>Answer the Following Questions at a Company Level</v>
      </c>
      <c r="C73" s="110"/>
      <c r="D73" s="110"/>
      <c r="E73" s="110"/>
      <c r="F73" s="110"/>
      <c r="G73" s="110"/>
      <c r="H73" s="110"/>
      <c r="I73" s="110"/>
      <c r="J73" s="111"/>
      <c r="K73" s="93"/>
      <c r="L73" s="63"/>
      <c r="P73" s="7"/>
      <c r="Q73" s="7"/>
      <c r="R73" s="7"/>
      <c r="S73" s="7"/>
      <c r="T73" s="7"/>
      <c r="U73" s="7"/>
      <c r="V73" s="7"/>
      <c r="W73" s="7"/>
      <c r="X73" s="7"/>
      <c r="Y73" s="7"/>
      <c r="Z73" s="7"/>
      <c r="AA73" s="7"/>
      <c r="AB73" s="7"/>
      <c r="AC73" s="7"/>
      <c r="AD73" s="7"/>
      <c r="AE73" s="7"/>
      <c r="AF73" s="7"/>
      <c r="AG73" s="7"/>
      <c r="AH73" s="7"/>
    </row>
    <row r="74" ht="13.5" customHeight="1">
      <c r="A74" s="178"/>
      <c r="B74" s="179" t="str">
        <f>OFFSET(L!$C$1,MATCH("Declaration"&amp;ADDRESS(ROW(),COLUMN(),4),L!$A:$A,0)-1,SL,,)</f>
        <v>Question</v>
      </c>
      <c r="C74" s="180"/>
      <c r="D74" s="150" t="str">
        <f>D25</f>
        <v>Answer</v>
      </c>
      <c r="E74" s="150"/>
      <c r="F74" s="181"/>
      <c r="G74" s="182" t="str">
        <f>G25</f>
        <v>Comments</v>
      </c>
      <c r="H74" s="91"/>
      <c r="I74" s="183"/>
      <c r="J74" s="184"/>
      <c r="K74" s="185"/>
      <c r="L74" s="186"/>
      <c r="M74" s="168"/>
      <c r="P74" s="7"/>
      <c r="Q74" s="7"/>
      <c r="R74" s="7"/>
      <c r="S74" s="7"/>
      <c r="T74" s="7"/>
      <c r="U74" s="7"/>
      <c r="V74" s="7"/>
      <c r="W74" s="7"/>
      <c r="X74" s="7"/>
      <c r="Y74" s="7"/>
      <c r="Z74" s="7"/>
      <c r="AA74" s="7"/>
      <c r="AB74" s="7"/>
      <c r="AC74" s="7"/>
      <c r="AD74" s="7"/>
      <c r="AE74" s="7"/>
      <c r="AF74" s="7"/>
      <c r="AG74" s="7"/>
      <c r="AH74" s="7"/>
    </row>
    <row r="75" ht="13.5" customHeight="1">
      <c r="A75" s="139"/>
      <c r="B75" s="187" t="str">
        <f>OFFSET(L!$C$1,MATCH("Declaration"&amp;ADDRESS(ROW(),COLUMN(),4),L!$A:$A,0)-1,SL,,)&amp;$Q$37</f>
        <v>A. Have you established a responsible minerals sourcing policy? (*)</v>
      </c>
      <c r="C75" s="188"/>
      <c r="D75" s="153" t="s">
        <v>127</v>
      </c>
      <c r="E75" s="92"/>
      <c r="F75" s="188"/>
      <c r="G75" s="155" t="s">
        <v>121</v>
      </c>
      <c r="H75" s="91"/>
      <c r="I75" s="91"/>
      <c r="J75" s="92"/>
      <c r="K75" s="93"/>
      <c r="L75" s="186" t="s">
        <v>102</v>
      </c>
      <c r="M75" s="168"/>
      <c r="P75" s="7"/>
      <c r="Q75" s="7"/>
      <c r="R75" s="7"/>
      <c r="S75" s="7"/>
      <c r="T75" s="7"/>
      <c r="U75" s="7"/>
      <c r="V75" s="7"/>
      <c r="W75" s="7"/>
      <c r="X75" s="7"/>
      <c r="Y75" s="7"/>
      <c r="Z75" s="7"/>
      <c r="AA75" s="7"/>
      <c r="AB75" s="7"/>
      <c r="AC75" s="7"/>
      <c r="AD75" s="7"/>
      <c r="AE75" s="7"/>
      <c r="AF75" s="7"/>
      <c r="AG75" s="7"/>
      <c r="AH75" s="7"/>
    </row>
    <row r="76" ht="13.5" customHeight="1">
      <c r="A76" s="139"/>
      <c r="B76" s="119"/>
      <c r="C76" s="154"/>
      <c r="D76" s="189"/>
      <c r="E76" s="189"/>
      <c r="F76" s="154"/>
      <c r="G76" s="189"/>
      <c r="H76" s="189"/>
      <c r="I76" s="189"/>
      <c r="J76" s="189"/>
      <c r="K76" s="93"/>
      <c r="L76" s="186"/>
      <c r="M76" s="168"/>
      <c r="P76" s="7"/>
      <c r="Q76" s="7"/>
      <c r="R76" s="7"/>
      <c r="S76" s="7"/>
      <c r="T76" s="7"/>
      <c r="U76" s="7"/>
      <c r="V76" s="7"/>
      <c r="W76" s="7"/>
      <c r="X76" s="7"/>
      <c r="Y76" s="7"/>
      <c r="Z76" s="7"/>
      <c r="AA76" s="7"/>
      <c r="AB76" s="7"/>
      <c r="AC76" s="7"/>
      <c r="AD76" s="7"/>
      <c r="AE76" s="7"/>
      <c r="AF76" s="7"/>
      <c r="AG76" s="7"/>
      <c r="AH76" s="7"/>
    </row>
    <row r="77" ht="48.75" customHeight="1">
      <c r="A77" s="139"/>
      <c r="B77" s="187" t="str">
        <f>OFFSET(L!$C$1,MATCH("Declaration"&amp;ADDRESS(ROW(),COLUMN(),4),L!$A:$A,0)-1,SL,,)&amp;$Q$37</f>
        <v>B. Is your responsible minerals sourcing policy publicly available on your website? (Note – If yes, the user shall specify the URL in the comment field.) (*)</v>
      </c>
      <c r="C77" s="188"/>
      <c r="D77" s="153" t="s">
        <v>127</v>
      </c>
      <c r="E77" s="92"/>
      <c r="F77" s="188"/>
      <c r="G77" s="190" t="s">
        <v>132</v>
      </c>
      <c r="H77" s="91"/>
      <c r="I77" s="91"/>
      <c r="J77" s="92"/>
      <c r="K77" s="93"/>
      <c r="L77" s="186" t="s">
        <v>102</v>
      </c>
      <c r="M77" s="168"/>
      <c r="P77" s="7"/>
      <c r="Q77" s="7"/>
      <c r="R77" s="7"/>
      <c r="S77" s="7"/>
      <c r="T77" s="7"/>
      <c r="U77" s="7"/>
      <c r="V77" s="7"/>
      <c r="W77" s="7"/>
      <c r="X77" s="7"/>
      <c r="Y77" s="7"/>
      <c r="Z77" s="7"/>
      <c r="AA77" s="7"/>
      <c r="AB77" s="7"/>
      <c r="AC77" s="7"/>
      <c r="AD77" s="7"/>
      <c r="AE77" s="7"/>
      <c r="AF77" s="7"/>
      <c r="AG77" s="7"/>
      <c r="AH77" s="7"/>
    </row>
    <row r="78" ht="13.5" customHeight="1">
      <c r="A78" s="139"/>
      <c r="B78" s="119"/>
      <c r="C78" s="154"/>
      <c r="D78" s="189"/>
      <c r="E78" s="189"/>
      <c r="F78" s="154"/>
      <c r="G78" s="184"/>
      <c r="H78" s="184"/>
      <c r="I78" s="184"/>
      <c r="J78" s="184"/>
      <c r="K78" s="93"/>
      <c r="L78" s="186"/>
      <c r="M78" s="168"/>
      <c r="P78" s="7"/>
      <c r="Q78" s="7"/>
      <c r="R78" s="7"/>
      <c r="S78" s="7"/>
      <c r="T78" s="7"/>
      <c r="U78" s="7"/>
      <c r="V78" s="7"/>
      <c r="W78" s="7"/>
      <c r="X78" s="7"/>
      <c r="Y78" s="7"/>
      <c r="Z78" s="7"/>
      <c r="AA78" s="7"/>
      <c r="AB78" s="7"/>
      <c r="AC78" s="7"/>
      <c r="AD78" s="7"/>
      <c r="AE78" s="7"/>
      <c r="AF78" s="7"/>
      <c r="AG78" s="7"/>
      <c r="AH78" s="7"/>
    </row>
    <row r="79" ht="52.5" customHeight="1">
      <c r="A79" s="139"/>
      <c r="B79" s="187" t="str">
        <f>OFFSET(L!$C$1,MATCH("Declaration"&amp;ADDRESS(ROW(),COLUMN(),4),L!$A:$A,0)-1,SL,,)&amp;$Q$37</f>
        <v>C. Do you require your direct suppliers to source the 3TG from smelters whose due diligence practices have been validated by an independent third party audit program? (*)</v>
      </c>
      <c r="C79" s="188"/>
      <c r="D79" s="191" t="s">
        <v>127</v>
      </c>
      <c r="E79" s="92"/>
      <c r="F79" s="188"/>
      <c r="G79" s="155" t="s">
        <v>121</v>
      </c>
      <c r="H79" s="91"/>
      <c r="I79" s="91"/>
      <c r="J79" s="92"/>
      <c r="K79" s="93"/>
      <c r="L79" s="186" t="s">
        <v>102</v>
      </c>
      <c r="M79" s="168"/>
      <c r="P79" s="7"/>
      <c r="Q79" s="7"/>
      <c r="R79" s="7"/>
      <c r="S79" s="7"/>
      <c r="T79" s="7"/>
      <c r="U79" s="7"/>
      <c r="V79" s="7"/>
      <c r="W79" s="7"/>
      <c r="X79" s="7"/>
      <c r="Y79" s="7"/>
      <c r="Z79" s="7"/>
      <c r="AA79" s="7"/>
      <c r="AB79" s="7"/>
      <c r="AC79" s="7"/>
      <c r="AD79" s="7"/>
      <c r="AE79" s="7"/>
      <c r="AF79" s="7"/>
      <c r="AG79" s="7"/>
      <c r="AH79" s="7"/>
    </row>
    <row r="80" ht="13.5" customHeight="1">
      <c r="A80" s="139"/>
      <c r="B80" s="119"/>
      <c r="C80" s="154"/>
      <c r="D80" s="189"/>
      <c r="E80" s="189"/>
      <c r="F80" s="154"/>
      <c r="G80" s="184"/>
      <c r="H80" s="184"/>
      <c r="I80" s="184"/>
      <c r="J80" s="184"/>
      <c r="K80" s="93"/>
      <c r="L80" s="186"/>
      <c r="M80" s="168"/>
      <c r="P80" s="7"/>
      <c r="Q80" s="7"/>
      <c r="R80" s="7"/>
      <c r="S80" s="7"/>
      <c r="T80" s="7"/>
      <c r="U80" s="7"/>
      <c r="V80" s="7"/>
      <c r="W80" s="7"/>
      <c r="X80" s="7"/>
      <c r="Y80" s="7"/>
      <c r="Z80" s="7"/>
      <c r="AA80" s="7"/>
      <c r="AB80" s="7"/>
      <c r="AC80" s="7"/>
      <c r="AD80" s="7"/>
      <c r="AE80" s="7"/>
      <c r="AF80" s="7"/>
      <c r="AG80" s="7"/>
      <c r="AH80" s="7"/>
    </row>
    <row r="81" ht="48.0" customHeight="1">
      <c r="A81" s="139"/>
      <c r="B81" s="187" t="str">
        <f>OFFSET(L!$C$1,MATCH("Declaration"&amp;ADDRESS(ROW(),COLUMN(),4),L!$A:$A,0)-1,SL,,)&amp;$Q$37</f>
        <v>D. Have you implemented due diligence measures for responsible sourcing? (*)</v>
      </c>
      <c r="C81" s="188"/>
      <c r="D81" s="153" t="s">
        <v>127</v>
      </c>
      <c r="E81" s="92"/>
      <c r="F81" s="188"/>
      <c r="G81" s="155" t="s">
        <v>121</v>
      </c>
      <c r="H81" s="91"/>
      <c r="I81" s="91"/>
      <c r="J81" s="92"/>
      <c r="K81" s="93"/>
      <c r="L81" s="186" t="s">
        <v>105</v>
      </c>
      <c r="M81" s="168"/>
      <c r="P81" s="7"/>
      <c r="Q81" s="7"/>
      <c r="R81" s="7"/>
      <c r="S81" s="7"/>
      <c r="T81" s="7"/>
      <c r="U81" s="7"/>
      <c r="V81" s="7"/>
      <c r="W81" s="7"/>
      <c r="X81" s="7"/>
      <c r="Y81" s="7"/>
      <c r="Z81" s="7"/>
      <c r="AA81" s="7"/>
      <c r="AB81" s="7"/>
      <c r="AC81" s="7"/>
      <c r="AD81" s="7"/>
      <c r="AE81" s="7"/>
      <c r="AF81" s="7"/>
      <c r="AG81" s="7"/>
      <c r="AH81" s="7"/>
    </row>
    <row r="82" ht="13.5" customHeight="1">
      <c r="A82" s="139"/>
      <c r="B82" s="192"/>
      <c r="C82" s="154"/>
      <c r="D82" s="193"/>
      <c r="E82" s="193"/>
      <c r="F82" s="154"/>
      <c r="G82" s="184"/>
      <c r="H82" s="184"/>
      <c r="I82" s="184"/>
      <c r="J82" s="184"/>
      <c r="K82" s="93"/>
      <c r="L82" s="186"/>
      <c r="M82" s="168"/>
      <c r="P82" s="7"/>
      <c r="Q82" s="7"/>
      <c r="R82" s="7"/>
      <c r="S82" s="7"/>
      <c r="T82" s="7"/>
      <c r="U82" s="7"/>
      <c r="V82" s="7"/>
      <c r="W82" s="7"/>
      <c r="X82" s="7"/>
      <c r="Y82" s="7"/>
      <c r="Z82" s="7"/>
      <c r="AA82" s="7"/>
      <c r="AB82" s="7"/>
      <c r="AC82" s="7"/>
      <c r="AD82" s="7"/>
      <c r="AE82" s="7"/>
      <c r="AF82" s="7"/>
      <c r="AG82" s="7"/>
      <c r="AH82" s="7"/>
    </row>
    <row r="83" ht="35.25" customHeight="1">
      <c r="A83" s="139"/>
      <c r="B83" s="187" t="str">
        <f>OFFSET(L!$C$1,MATCH("Declaration"&amp;ADDRESS(ROW(),COLUMN(),4),L!$A:$A,0)-1,SL,,)&amp;$Q$37</f>
        <v>E. Does your company conduct Conflict Minerals survey(s) of your relevant supplier(s)? (*)</v>
      </c>
      <c r="C83" s="188"/>
      <c r="D83" s="153" t="s">
        <v>133</v>
      </c>
      <c r="E83" s="92"/>
      <c r="F83" s="188"/>
      <c r="G83" s="155" t="s">
        <v>121</v>
      </c>
      <c r="H83" s="91"/>
      <c r="I83" s="91"/>
      <c r="J83" s="92"/>
      <c r="K83" s="93"/>
      <c r="L83" s="186" t="s">
        <v>102</v>
      </c>
      <c r="M83" s="168"/>
      <c r="P83" s="7"/>
      <c r="Q83" s="7"/>
      <c r="R83" s="7"/>
      <c r="S83" s="7"/>
      <c r="T83" s="7"/>
      <c r="U83" s="7"/>
      <c r="V83" s="7"/>
      <c r="W83" s="7"/>
      <c r="X83" s="7"/>
      <c r="Y83" s="7"/>
      <c r="Z83" s="7"/>
      <c r="AA83" s="7"/>
      <c r="AB83" s="7"/>
      <c r="AC83" s="7"/>
      <c r="AD83" s="7"/>
      <c r="AE83" s="7"/>
      <c r="AF83" s="7"/>
      <c r="AG83" s="7"/>
      <c r="AH83" s="7"/>
    </row>
    <row r="84" ht="13.5" customHeight="1">
      <c r="A84" s="139"/>
      <c r="K84" s="93"/>
      <c r="L84" s="186"/>
      <c r="M84" s="168"/>
      <c r="P84" s="7"/>
      <c r="Q84" s="7"/>
      <c r="R84" s="7"/>
      <c r="S84" s="7"/>
      <c r="T84" s="7"/>
      <c r="U84" s="7"/>
      <c r="V84" s="7"/>
      <c r="W84" s="7"/>
      <c r="X84" s="7"/>
      <c r="Y84" s="7"/>
      <c r="Z84" s="7"/>
      <c r="AA84" s="7"/>
      <c r="AB84" s="7"/>
      <c r="AC84" s="7"/>
      <c r="AD84" s="7"/>
      <c r="AE84" s="7"/>
      <c r="AF84" s="7"/>
      <c r="AG84" s="7"/>
      <c r="AH84" s="7"/>
    </row>
    <row r="85" ht="49.5" customHeight="1">
      <c r="A85" s="139"/>
      <c r="B85" s="187" t="str">
        <f>OFFSET(L!$C$1,MATCH("Declaration"&amp;ADDRESS(ROW(),COLUMN(),4),L!$A:$A,0)-1,SL,,)&amp;$Q$37</f>
        <v>F. Do you review due diligence information received from your suppliers against your company’s expectations? (*)</v>
      </c>
      <c r="C85" s="188"/>
      <c r="D85" s="194" t="s">
        <v>127</v>
      </c>
      <c r="E85" s="92"/>
      <c r="F85" s="188"/>
      <c r="G85" s="155" t="s">
        <v>121</v>
      </c>
      <c r="H85" s="91"/>
      <c r="I85" s="91"/>
      <c r="J85" s="92"/>
      <c r="K85" s="93"/>
      <c r="L85" s="186" t="s">
        <v>102</v>
      </c>
      <c r="M85" s="168"/>
      <c r="P85" s="7"/>
      <c r="Q85" s="7"/>
      <c r="R85" s="7"/>
      <c r="S85" s="7"/>
      <c r="T85" s="7"/>
      <c r="U85" s="7"/>
      <c r="V85" s="7"/>
      <c r="W85" s="7"/>
      <c r="X85" s="7"/>
      <c r="Y85" s="7"/>
      <c r="Z85" s="7"/>
      <c r="AA85" s="7"/>
      <c r="AB85" s="7"/>
      <c r="AC85" s="7"/>
      <c r="AD85" s="7"/>
      <c r="AE85" s="7"/>
      <c r="AF85" s="7"/>
      <c r="AG85" s="7"/>
      <c r="AH85" s="7"/>
    </row>
    <row r="86" ht="13.5" customHeight="1">
      <c r="A86" s="139"/>
      <c r="B86" s="195"/>
      <c r="C86" s="154"/>
      <c r="D86" s="189"/>
      <c r="E86" s="189"/>
      <c r="F86" s="170"/>
      <c r="G86" s="189"/>
      <c r="H86" s="189"/>
      <c r="I86" s="189"/>
      <c r="J86" s="189"/>
      <c r="K86" s="93"/>
      <c r="L86" s="186"/>
      <c r="M86" s="168"/>
      <c r="P86" s="7"/>
      <c r="Q86" s="7"/>
      <c r="R86" s="7"/>
      <c r="S86" s="7"/>
      <c r="T86" s="7"/>
      <c r="U86" s="7"/>
      <c r="V86" s="7"/>
      <c r="W86" s="7"/>
      <c r="X86" s="7"/>
      <c r="Y86" s="7"/>
      <c r="Z86" s="7"/>
      <c r="AA86" s="7"/>
      <c r="AB86" s="7"/>
      <c r="AC86" s="7"/>
      <c r="AD86" s="7"/>
      <c r="AE86" s="7"/>
      <c r="AF86" s="7"/>
      <c r="AG86" s="7"/>
      <c r="AH86" s="7"/>
    </row>
    <row r="87" ht="36.75" customHeight="1">
      <c r="A87" s="139"/>
      <c r="B87" s="187" t="str">
        <f>OFFSET(L!$C$1,MATCH("Declaration"&amp;ADDRESS(ROW(),COLUMN(),4),L!$A:$A,0)-1,SL,,)&amp;$Q$37</f>
        <v>G. Does your review process include corrective action management? (*)</v>
      </c>
      <c r="C87" s="188"/>
      <c r="D87" s="153" t="s">
        <v>127</v>
      </c>
      <c r="E87" s="92"/>
      <c r="F87" s="188"/>
      <c r="G87" s="155" t="s">
        <v>121</v>
      </c>
      <c r="H87" s="91"/>
      <c r="I87" s="91"/>
      <c r="J87" s="92"/>
      <c r="K87" s="93"/>
      <c r="L87" s="186" t="s">
        <v>105</v>
      </c>
      <c r="M87" s="168"/>
      <c r="P87" s="7"/>
      <c r="Q87" s="7"/>
      <c r="R87" s="7"/>
      <c r="S87" s="7"/>
      <c r="T87" s="7"/>
      <c r="U87" s="7"/>
      <c r="V87" s="7"/>
      <c r="W87" s="7"/>
      <c r="X87" s="7"/>
      <c r="Y87" s="7"/>
      <c r="Z87" s="7"/>
      <c r="AA87" s="7"/>
      <c r="AB87" s="7"/>
      <c r="AC87" s="7"/>
      <c r="AD87" s="7"/>
      <c r="AE87" s="7"/>
      <c r="AF87" s="7"/>
      <c r="AG87" s="7"/>
      <c r="AH87" s="7"/>
    </row>
    <row r="88" ht="13.5" customHeight="1">
      <c r="A88" s="139"/>
      <c r="B88" s="119"/>
      <c r="C88" s="154"/>
      <c r="D88" s="189"/>
      <c r="E88" s="189"/>
      <c r="F88" s="170"/>
      <c r="G88" s="196"/>
      <c r="H88" s="196"/>
      <c r="I88" s="196"/>
      <c r="J88" s="196"/>
      <c r="K88" s="93"/>
      <c r="L88" s="186"/>
      <c r="M88" s="168"/>
      <c r="P88" s="7"/>
      <c r="Q88" s="7"/>
      <c r="R88" s="7"/>
      <c r="S88" s="7"/>
      <c r="T88" s="7"/>
      <c r="U88" s="7"/>
      <c r="V88" s="7"/>
      <c r="W88" s="7"/>
      <c r="X88" s="7"/>
      <c r="Y88" s="7"/>
      <c r="Z88" s="7"/>
      <c r="AA88" s="7"/>
      <c r="AB88" s="7"/>
      <c r="AC88" s="7"/>
      <c r="AD88" s="7"/>
      <c r="AE88" s="7"/>
      <c r="AF88" s="7"/>
      <c r="AG88" s="7"/>
      <c r="AH88" s="7"/>
    </row>
    <row r="89" ht="13.5" customHeight="1">
      <c r="A89" s="139"/>
      <c r="B89" s="187" t="str">
        <f>OFFSET(L!$C$1,MATCH("Declaration"&amp;ADDRESS(ROW(),COLUMN(),4),L!$A:$A,0)-1,SL,,)&amp;$Q$37</f>
        <v>H. Is your company required to file an annual conflict minerals disclosure? (*)</v>
      </c>
      <c r="C89" s="188"/>
      <c r="D89" s="153" t="s">
        <v>134</v>
      </c>
      <c r="E89" s="92"/>
      <c r="F89" s="188"/>
      <c r="G89" s="155" t="s">
        <v>121</v>
      </c>
      <c r="H89" s="91"/>
      <c r="I89" s="91"/>
      <c r="J89" s="92"/>
      <c r="K89" s="93"/>
      <c r="L89" s="186" t="s">
        <v>102</v>
      </c>
      <c r="M89" s="168"/>
      <c r="P89" s="7"/>
      <c r="Q89" s="7"/>
      <c r="R89" s="7"/>
      <c r="S89" s="7"/>
      <c r="T89" s="7"/>
      <c r="U89" s="7"/>
      <c r="V89" s="7"/>
      <c r="W89" s="7"/>
      <c r="X89" s="7"/>
      <c r="Y89" s="7"/>
      <c r="Z89" s="7"/>
      <c r="AA89" s="7"/>
      <c r="AB89" s="7"/>
      <c r="AC89" s="7"/>
      <c r="AD89" s="7"/>
      <c r="AE89" s="7"/>
      <c r="AF89" s="7"/>
      <c r="AG89" s="7"/>
      <c r="AH89" s="7"/>
    </row>
    <row r="90" ht="13.5" customHeight="1">
      <c r="A90" s="139"/>
      <c r="B90" s="197" t="str">
        <f>IF(OR($D$8="",$I$3=""),"","Click here to check required fields completion")</f>
        <v/>
      </c>
      <c r="C90" s="197"/>
      <c r="D90" s="197"/>
      <c r="E90" s="197"/>
      <c r="F90" s="197"/>
      <c r="G90" s="197"/>
      <c r="H90" s="197"/>
      <c r="I90" s="197"/>
      <c r="J90" s="197"/>
      <c r="K90" s="93"/>
      <c r="L90" s="63"/>
      <c r="P90" s="7"/>
      <c r="Q90" s="7"/>
      <c r="R90" s="7"/>
      <c r="S90" s="7"/>
      <c r="T90" s="7"/>
      <c r="U90" s="7"/>
      <c r="V90" s="7"/>
      <c r="W90" s="7"/>
      <c r="X90" s="7"/>
      <c r="Y90" s="7"/>
      <c r="Z90" s="7"/>
      <c r="AA90" s="7"/>
      <c r="AB90" s="7"/>
      <c r="AC90" s="7"/>
      <c r="AD90" s="7"/>
      <c r="AE90" s="7"/>
      <c r="AF90" s="7"/>
      <c r="AG90" s="7"/>
      <c r="AH90" s="7"/>
    </row>
    <row r="91" ht="13.5" customHeight="1">
      <c r="A91" s="198" t="str">
        <f>OFFSET(L!$C$1,MATCH("General"&amp;"Cpy",L!$A:$A,0)-1,SL,,)</f>
        <v>© 2024 Responsible Minerals Initiative. All rights reserved.</v>
      </c>
      <c r="B91" s="199"/>
      <c r="C91" s="199"/>
      <c r="D91" s="199"/>
      <c r="E91" s="199"/>
      <c r="F91" s="199"/>
      <c r="G91" s="199"/>
      <c r="H91" s="199"/>
      <c r="I91" s="199"/>
      <c r="J91" s="199"/>
      <c r="K91" s="200"/>
      <c r="L91" s="63"/>
      <c r="P91" s="7"/>
      <c r="Q91" s="7"/>
      <c r="R91" s="7"/>
      <c r="S91" s="7"/>
      <c r="T91" s="7"/>
      <c r="U91" s="7"/>
      <c r="V91" s="7"/>
      <c r="W91" s="7"/>
      <c r="X91" s="7"/>
      <c r="Y91" s="7"/>
      <c r="Z91" s="7"/>
      <c r="AA91" s="7"/>
      <c r="AB91" s="7"/>
      <c r="AC91" s="7"/>
      <c r="AD91" s="7"/>
      <c r="AE91" s="7"/>
      <c r="AF91" s="7"/>
      <c r="AG91" s="7"/>
      <c r="AH91" s="7"/>
    </row>
    <row r="92" ht="13.5" customHeight="1">
      <c r="L92" s="70"/>
      <c r="P92" s="7"/>
      <c r="Q92" s="7"/>
      <c r="R92" s="7"/>
      <c r="S92" s="7"/>
      <c r="T92" s="7"/>
      <c r="U92" s="7"/>
      <c r="V92" s="7"/>
      <c r="W92" s="7"/>
      <c r="X92" s="7"/>
      <c r="Y92" s="7"/>
      <c r="Z92" s="7"/>
      <c r="AA92" s="7"/>
      <c r="AB92" s="7"/>
      <c r="AC92" s="7"/>
      <c r="AD92" s="7"/>
      <c r="AE92" s="7"/>
      <c r="AF92" s="7"/>
      <c r="AG92" s="7"/>
      <c r="AH92" s="7"/>
    </row>
    <row r="93" ht="13.5" customHeight="1"/>
    <row r="94" ht="13.5" customHeight="1"/>
    <row r="95" ht="13.5" customHeight="1"/>
    <row r="96" ht="13.5" hidden="1" customHeight="1">
      <c r="B96" s="187" t="s">
        <v>127</v>
      </c>
      <c r="D96" s="201" t="str">
        <f>IF(AND(OR($D$26="Yes",$D$26=""),OR($D$32="Yes",$D$32="")),"Yes","")</f>
        <v>Yes</v>
      </c>
      <c r="E96" s="201" t="str">
        <f>IF(AND(OR($D$26="Yes",$D$26=""),OR($D$32="Yes",$D$32="")),"100%","")</f>
        <v>100%</v>
      </c>
      <c r="G96" s="201" t="str">
        <f>IF(OR($D$26="Yes",$D$26=""),"Yes","")</f>
        <v>Yes</v>
      </c>
    </row>
    <row r="97" ht="13.5" hidden="1" customHeight="1">
      <c r="B97" s="187" t="s">
        <v>129</v>
      </c>
      <c r="D97" s="201" t="str">
        <f>IF(AND(OR($D$26="Yes",$D$26=""),OR($D$32="Yes",$D$32="")),"No","")</f>
        <v>No</v>
      </c>
      <c r="E97" s="201" t="str">
        <f>IF(AND(OR($D$26="Yes",$D$26=""),OR($D$32="Yes",$D$32="")),"Greater than 90%","")</f>
        <v>Greater than 90%</v>
      </c>
      <c r="G97" s="201" t="str">
        <f>IF(OR($D$26="Yes",$D$26=""),"No","")</f>
        <v>No</v>
      </c>
    </row>
    <row r="98" ht="13.5" hidden="1" customHeight="1">
      <c r="B98" s="187" t="s">
        <v>135</v>
      </c>
      <c r="D98" s="201" t="str">
        <f>IF(AND(OR($D$26="Yes",$D$26=""),OR($D$32="Yes",$D$32="")),"Unknown","")</f>
        <v>Unknown</v>
      </c>
      <c r="E98" s="201" t="str">
        <f>IF(AND(OR($D$26="Yes",$D$26=""),OR($D$32="Yes",$D$32="")),"Greater than 75%","")</f>
        <v>Greater than 75%</v>
      </c>
      <c r="G98" s="201" t="str">
        <f>IF(OR($D$27="Yes",$D$27=""),"Yes","")</f>
        <v>Yes</v>
      </c>
    </row>
    <row r="99" ht="13.5" hidden="1" customHeight="1">
      <c r="B99" s="202">
        <v>1.0</v>
      </c>
      <c r="D99" s="201" t="str">
        <f>IF(AND(OR($D$27="Yes",$D$27=""),OR($D$33="Yes",$D$33="")),"Yes","")</f>
        <v>Yes</v>
      </c>
      <c r="E99" s="201" t="str">
        <f>IF(AND(OR($D$26="Yes",$D$26=""),OR($D$32="Yes",$D$32="")),"Greater than 50%","")</f>
        <v>Greater than 50%</v>
      </c>
      <c r="G99" s="201" t="str">
        <f>IF(OR($D$27="Yes",$D$27=""),"No","")</f>
        <v>No</v>
      </c>
    </row>
    <row r="100" ht="13.5" hidden="1" customHeight="1">
      <c r="B100" s="203" t="s">
        <v>136</v>
      </c>
      <c r="D100" s="201" t="str">
        <f>IF(AND(OR($D$27="Yes",$D$27=""),OR($D$33="Yes",$D$33="")),"No","")</f>
        <v>No</v>
      </c>
      <c r="E100" s="201" t="str">
        <f>IF(AND(OR($D$26="Yes",$D$26=""),OR($D$32="Yes",$D$32="")),"50% or less","")</f>
        <v>50% or less</v>
      </c>
      <c r="G100" s="201" t="str">
        <f>IF(OR($D$28="Yes",$D$28=""),"Yes","")</f>
        <v>Yes</v>
      </c>
    </row>
    <row r="101" ht="13.5" hidden="1" customHeight="1">
      <c r="B101" s="203" t="s">
        <v>137</v>
      </c>
      <c r="D101" s="201" t="str">
        <f>IF(AND(OR($D$27="Yes",$D$27=""),OR($D$33="Yes",$D$33="")),"Unknown","")</f>
        <v>Unknown</v>
      </c>
      <c r="E101" s="201" t="str">
        <f>IF(AND(OR($D$26="Yes",$D$26=""),OR($D$32="Yes",$D$32="")),"None","")</f>
        <v>None</v>
      </c>
      <c r="G101" s="201" t="str">
        <f>IF(OR($D$28="Yes",$D$28=""),"No","")</f>
        <v>No</v>
      </c>
    </row>
    <row r="102" ht="13.5" hidden="1" customHeight="1">
      <c r="B102" s="203" t="s">
        <v>130</v>
      </c>
      <c r="D102" s="201" t="str">
        <f>IF(AND(OR($D$28="Yes",$D$28=""),OR($D$34="Yes",$D$34="")),"Yes","")</f>
        <v>Yes</v>
      </c>
      <c r="E102" s="201" t="str">
        <f>IF(AND(OR($D$27="Yes",$D$27=""),OR($D$33="Yes",$D$33="")),"100%","")</f>
        <v>100%</v>
      </c>
      <c r="G102" s="201" t="str">
        <f>IF(OR($D$29="Yes",$D$29=""),"Yes","")</f>
        <v>Yes</v>
      </c>
    </row>
    <row r="103" ht="13.5" hidden="1" customHeight="1">
      <c r="B103" s="203" t="s">
        <v>138</v>
      </c>
      <c r="D103" s="201" t="str">
        <f>IF(AND(OR($D$28="Yes",$D$28=""),OR($D$34="Yes",$D$34="")),"No","")</f>
        <v>No</v>
      </c>
      <c r="E103" s="201" t="str">
        <f>IF(AND(OR($D$27="Yes",$D$27=""),OR($D$33="Yes",$D$33="")),"Greater than 90%","")</f>
        <v>Greater than 90%</v>
      </c>
      <c r="G103" s="201" t="str">
        <f>IF(OR($D$29="Yes",$D$29=""),"No","")</f>
        <v>No</v>
      </c>
    </row>
    <row r="104" ht="13.5" hidden="1" customHeight="1">
      <c r="B104" s="203" t="s">
        <v>139</v>
      </c>
      <c r="D104" s="201" t="str">
        <f>IF(AND(OR($D$28="Yes",$D$28=""),OR($D$34="Yes",$D$34="")),"Unknown","")</f>
        <v>Unknown</v>
      </c>
      <c r="E104" s="201" t="str">
        <f>IF(AND(OR($D$27="Yes",$D$27=""),OR($D$33="Yes",$D$33="")),"Greater than 75%","")</f>
        <v>Greater than 75%</v>
      </c>
    </row>
    <row r="105" ht="13.5" hidden="1" customHeight="1">
      <c r="B105" s="203" t="s">
        <v>133</v>
      </c>
      <c r="D105" s="201" t="str">
        <f>IF(AND(OR($D$29="Yes",$D$29=""),OR($D$35="Yes",$D$35="")),"Yes","")</f>
        <v>Yes</v>
      </c>
      <c r="E105" s="201" t="str">
        <f>IF(AND(OR($D$27="Yes",$D$27=""),OR($D$33="Yes",$D$33="")),"Greater than 50%","")</f>
        <v>Greater than 50%</v>
      </c>
    </row>
    <row r="106" ht="13.5" hidden="1" customHeight="1">
      <c r="B106" s="203" t="s">
        <v>140</v>
      </c>
      <c r="D106" s="201" t="str">
        <f>IF(AND(OR($D$29="Yes",$D$29=""),OR($D$35="Yes",$D$35="")),"No","")</f>
        <v>No</v>
      </c>
      <c r="E106" s="201" t="str">
        <f>IF(AND(OR($D$27="Yes",$D$27=""),OR($D$33="Yes",$D$33="")),"50% or less","")</f>
        <v>50% or less</v>
      </c>
    </row>
    <row r="107" ht="13.5" hidden="1" customHeight="1">
      <c r="B107" s="203" t="s">
        <v>129</v>
      </c>
      <c r="D107" s="201" t="str">
        <f>IF(AND(OR($D$29="Yes",$D$29=""),OR($D$35="Yes",$D$35="")),"Unknown","")</f>
        <v>Unknown</v>
      </c>
      <c r="E107" s="201" t="str">
        <f>IF(AND(OR($D$27="Yes",$D$27=""),OR($D$33="Yes",$D$33="")),"None","")</f>
        <v>None</v>
      </c>
    </row>
    <row r="108" ht="13.5" hidden="1" customHeight="1">
      <c r="B108" s="203" t="s">
        <v>134</v>
      </c>
      <c r="E108" s="201" t="str">
        <f>IF(AND(OR($D$28="Yes",$D$28=""),OR($D$34="Yes",$D$34="")),"100%","")</f>
        <v>100%</v>
      </c>
    </row>
    <row r="109" ht="13.5" hidden="1" customHeight="1">
      <c r="B109" s="203" t="s">
        <v>141</v>
      </c>
      <c r="E109" s="201" t="str">
        <f>IF(AND(OR($D$28="Yes",$D$28=""),OR($D$34="Yes",$D$34="")),"Greater than 90%","")</f>
        <v>Greater than 90%</v>
      </c>
    </row>
    <row r="110" ht="13.5" hidden="1" customHeight="1">
      <c r="B110" s="203" t="s">
        <v>142</v>
      </c>
      <c r="E110" s="201" t="str">
        <f>IF(AND(OR($D$28="Yes",$D$28=""),OR($D$34="Yes",$D$34="")),"Greater than 75%","")</f>
        <v>Greater than 75%</v>
      </c>
    </row>
    <row r="111" ht="13.5" hidden="1" customHeight="1">
      <c r="B111" s="203" t="s">
        <v>129</v>
      </c>
      <c r="E111" s="201" t="str">
        <f>IF(AND(OR($D$28="Yes",$D$28=""),OR($D$34="Yes",$D$34="")),"Greater than 50%","")</f>
        <v>Greater than 50%</v>
      </c>
    </row>
    <row r="112" ht="15.0" hidden="1" customHeight="1">
      <c r="E112" s="201" t="str">
        <f>IF(AND(OR($D$28="Yes",$D$28=""),OR($D$34="Yes",$D$34="")),"50% or less","")</f>
        <v>50% or less</v>
      </c>
    </row>
    <row r="113" ht="15.0" hidden="1" customHeight="1">
      <c r="E113" s="201" t="str">
        <f>IF(AND(OR($D$28="Yes",$D$28=""),OR($D$34="Yes",$D$34="")),"None","")</f>
        <v>None</v>
      </c>
    </row>
    <row r="114" ht="15.0" hidden="1" customHeight="1">
      <c r="E114" s="201" t="str">
        <f>IF(AND(OR($D$29="Yes",$D$29=""),OR($D$35="Yes",$D$35="")),"100%","")</f>
        <v>100%</v>
      </c>
    </row>
    <row r="115" ht="15.0" hidden="1" customHeight="1">
      <c r="E115" s="201" t="str">
        <f>IF(AND(OR($D$29="Yes",$D$29=""),OR($D$35="Yes",$D$35="")),"Greater than 90%","")</f>
        <v>Greater than 90%</v>
      </c>
    </row>
    <row r="116" ht="15.0" hidden="1" customHeight="1">
      <c r="E116" s="201" t="str">
        <f>IF(AND(OR($D$29="Yes",$D$29=""),OR($D$35="Yes",$D$35="")),"Greater than 75%","")</f>
        <v>Greater than 75%</v>
      </c>
    </row>
    <row r="117" ht="15.0" hidden="1" customHeight="1">
      <c r="E117" s="201" t="str">
        <f>IF(AND(OR($D$29="Yes",$D$29=""),OR($D$35="Yes",$D$35="")),"Greater than 50%","")</f>
        <v>Greater than 50%</v>
      </c>
    </row>
    <row r="118" ht="15.0" hidden="1" customHeight="1">
      <c r="E118" s="201" t="str">
        <f>IF(AND(OR($D$29="Yes",$D$29=""),OR($D$35="Yes",$D$35="")),"50% or less","")</f>
        <v>50% or less</v>
      </c>
    </row>
    <row r="119" ht="15.0" hidden="1" customHeight="1">
      <c r="E119" s="201" t="str">
        <f>IF(AND(OR($D$29="Yes",$D$29=""),OR($D$35="Yes",$D$35="")),"None","")</f>
        <v>None</v>
      </c>
    </row>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04">
    <mergeCell ref="G46:J46"/>
    <mergeCell ref="G47:J47"/>
    <mergeCell ref="G35:J35"/>
    <mergeCell ref="G38:J38"/>
    <mergeCell ref="G39:J39"/>
    <mergeCell ref="G40:J40"/>
    <mergeCell ref="G41:J41"/>
    <mergeCell ref="G44:J44"/>
    <mergeCell ref="G45:J45"/>
    <mergeCell ref="A1:K1"/>
    <mergeCell ref="D2:J2"/>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B24:J24"/>
    <mergeCell ref="D22:E22"/>
    <mergeCell ref="D26:E26"/>
    <mergeCell ref="D27:E27"/>
    <mergeCell ref="D28:E28"/>
    <mergeCell ref="D29:E29"/>
    <mergeCell ref="D32:E32"/>
    <mergeCell ref="D33:E33"/>
    <mergeCell ref="G26:J26"/>
    <mergeCell ref="G27:J27"/>
    <mergeCell ref="G28:J28"/>
    <mergeCell ref="G29:J29"/>
    <mergeCell ref="G32:J32"/>
    <mergeCell ref="G33:J33"/>
    <mergeCell ref="G34:J34"/>
    <mergeCell ref="D34:E34"/>
    <mergeCell ref="D35:E35"/>
    <mergeCell ref="D38:E38"/>
    <mergeCell ref="D39:E39"/>
    <mergeCell ref="D40:E40"/>
    <mergeCell ref="D41:E41"/>
    <mergeCell ref="D44:E44"/>
    <mergeCell ref="D53:E53"/>
    <mergeCell ref="G53:J53"/>
    <mergeCell ref="D85:E85"/>
    <mergeCell ref="D87:E87"/>
    <mergeCell ref="D89:E89"/>
    <mergeCell ref="G87:J87"/>
    <mergeCell ref="G89:J89"/>
    <mergeCell ref="D79:E79"/>
    <mergeCell ref="G79:J79"/>
    <mergeCell ref="D81:E81"/>
    <mergeCell ref="G81:J81"/>
    <mergeCell ref="D83:E83"/>
    <mergeCell ref="G83:J83"/>
    <mergeCell ref="G85:J85"/>
    <mergeCell ref="G51:J51"/>
    <mergeCell ref="G52:J52"/>
    <mergeCell ref="D45:E45"/>
    <mergeCell ref="D46:E46"/>
    <mergeCell ref="D47:E47"/>
    <mergeCell ref="D50:E50"/>
    <mergeCell ref="G50:J50"/>
    <mergeCell ref="D51:E51"/>
    <mergeCell ref="D52:E52"/>
    <mergeCell ref="D56:E56"/>
    <mergeCell ref="G56:J56"/>
    <mergeCell ref="D57:E57"/>
    <mergeCell ref="G57:J57"/>
    <mergeCell ref="D58:E58"/>
    <mergeCell ref="G58:J58"/>
    <mergeCell ref="G59:J59"/>
    <mergeCell ref="G64:J64"/>
    <mergeCell ref="G65:J65"/>
    <mergeCell ref="D59:E59"/>
    <mergeCell ref="D62:E62"/>
    <mergeCell ref="G62:J62"/>
    <mergeCell ref="D63:E63"/>
    <mergeCell ref="G63:J63"/>
    <mergeCell ref="D64:E64"/>
    <mergeCell ref="D65:E65"/>
    <mergeCell ref="D68:E68"/>
    <mergeCell ref="G68:J68"/>
    <mergeCell ref="D69:E69"/>
    <mergeCell ref="G69:J69"/>
    <mergeCell ref="D70:E70"/>
    <mergeCell ref="G70:J70"/>
    <mergeCell ref="D71:E71"/>
    <mergeCell ref="G71:J71"/>
    <mergeCell ref="B73:J73"/>
    <mergeCell ref="G74:I74"/>
    <mergeCell ref="D75:E75"/>
    <mergeCell ref="G75:J75"/>
    <mergeCell ref="D77:E77"/>
    <mergeCell ref="G77:J77"/>
  </mergeCells>
  <conditionalFormatting sqref="D22:E22">
    <cfRule type="expression" dxfId="0" priority="1" stopIfTrue="1">
      <formula>IF($D$22="",TRUE)</formula>
    </cfRule>
  </conditionalFormatting>
  <conditionalFormatting sqref="D26:E26">
    <cfRule type="expression" dxfId="0" priority="2" stopIfTrue="1">
      <formula>IF($D$26="",TRUE)</formula>
    </cfRule>
  </conditionalFormatting>
  <conditionalFormatting sqref="D27:E27">
    <cfRule type="expression" dxfId="0" priority="3" stopIfTrue="1">
      <formula>IF($D$27="",TRUE)</formula>
    </cfRule>
  </conditionalFormatting>
  <conditionalFormatting sqref="D28:E28">
    <cfRule type="expression" dxfId="0" priority="4" stopIfTrue="1">
      <formula>IF($D$28="",TRUE)</formula>
    </cfRule>
  </conditionalFormatting>
  <conditionalFormatting sqref="D29:E29">
    <cfRule type="expression" dxfId="0" priority="5" stopIfTrue="1">
      <formula>IF($D$29="",TRUE)</formula>
    </cfRule>
  </conditionalFormatting>
  <conditionalFormatting sqref="D32:E32">
    <cfRule type="expression" dxfId="0" priority="6" stopIfTrue="1">
      <formula>IF(AND(OR($D$26="Yes",$D$26=""),$D$32=""),1,0)</formula>
    </cfRule>
  </conditionalFormatting>
  <conditionalFormatting sqref="D32:E32">
    <cfRule type="expression" dxfId="1" priority="7" stopIfTrue="1">
      <formula>$P$26=""</formula>
    </cfRule>
  </conditionalFormatting>
  <conditionalFormatting sqref="D33:E33">
    <cfRule type="expression" dxfId="0" priority="8" stopIfTrue="1">
      <formula>IF(AND(OR($D$27="Yes",$D$27=""),$D$33=""),1,0)</formula>
    </cfRule>
  </conditionalFormatting>
  <conditionalFormatting sqref="D33:E33">
    <cfRule type="expression" dxfId="2" priority="9" stopIfTrue="1">
      <formula>$P$27=""</formula>
    </cfRule>
  </conditionalFormatting>
  <conditionalFormatting sqref="D34:E34">
    <cfRule type="expression" dxfId="0" priority="10" stopIfTrue="1">
      <formula>IF(AND(OR($D$28="Yes",$D$28=""),$D$34=""),1,0)</formula>
    </cfRule>
  </conditionalFormatting>
  <conditionalFormatting sqref="D34:E34">
    <cfRule type="expression" dxfId="2" priority="11" stopIfTrue="1">
      <formula>$P$28=""</formula>
    </cfRule>
  </conditionalFormatting>
  <conditionalFormatting sqref="D35:E35">
    <cfRule type="expression" dxfId="0" priority="12" stopIfTrue="1">
      <formula>IF(AND(OR($D$29="Yes",$D$29=""),$D$35=""),1,0)</formula>
    </cfRule>
  </conditionalFormatting>
  <conditionalFormatting sqref="D35:E35">
    <cfRule type="expression" dxfId="2" priority="13" stopIfTrue="1">
      <formula>$P$29=""</formula>
    </cfRule>
  </conditionalFormatting>
  <conditionalFormatting sqref="D38:E38 D44:E44 D50:E50 D56:E56 D62:E62 D68:E68">
    <cfRule type="expression" dxfId="2" priority="14" stopIfTrue="1">
      <formula>$P$26=""</formula>
    </cfRule>
  </conditionalFormatting>
  <conditionalFormatting sqref="D38:E38 D44:E44 D50:E50 D56:E56 D62:E62 D68:E68">
    <cfRule type="expression" dxfId="2" priority="15" stopIfTrue="1">
      <formula>$P$32=""</formula>
    </cfRule>
  </conditionalFormatting>
  <conditionalFormatting sqref="D38:E38">
    <cfRule type="expression" dxfId="0" priority="16" stopIfTrue="1">
      <formula>IF(AND(OR($D$26="Yes",$D$26=""),OR($D$32="Yes",$D$32=""),D38=""),1,0)</formula>
    </cfRule>
  </conditionalFormatting>
  <conditionalFormatting sqref="D39:E39 D45:E45 D51:E51 D57:E57 D63:E63 D69:E69">
    <cfRule type="expression" dxfId="2" priority="17" stopIfTrue="1">
      <formula>$P$33=""</formula>
    </cfRule>
  </conditionalFormatting>
  <conditionalFormatting sqref="D39:E39 D45:E45 D51:E51 D57:E57 D63:E63 D69:E69">
    <cfRule type="expression" dxfId="1" priority="18" stopIfTrue="1">
      <formula>$P$39=""</formula>
    </cfRule>
  </conditionalFormatting>
  <conditionalFormatting sqref="D39:E39">
    <cfRule type="expression" dxfId="0" priority="19" stopIfTrue="1">
      <formula>IF(AND(OR($D$27="Yes",$D$27=""),OR($D$33="Yes",$D$33=""),D39=""),1,0)</formula>
    </cfRule>
  </conditionalFormatting>
  <conditionalFormatting sqref="D40:E40 D46:E46 D52:E52 D58:E58 D64:E64 D70:E70">
    <cfRule type="expression" dxfId="1" priority="20" stopIfTrue="1">
      <formula>$P$28=""</formula>
    </cfRule>
  </conditionalFormatting>
  <conditionalFormatting sqref="D40:E40 D46:E46 D52:E52 D58:E58 D64:E64 D70:E70">
    <cfRule type="expression" dxfId="2" priority="21" stopIfTrue="1">
      <formula>$P$34=""</formula>
    </cfRule>
  </conditionalFormatting>
  <conditionalFormatting sqref="D40:E40">
    <cfRule type="expression" dxfId="0" priority="22" stopIfTrue="1">
      <formula>IF(AND(OR($D$28="Yes",$D$28=""),OR($D$34="Yes",$D$34=""),D40=""),1,0)</formula>
    </cfRule>
  </conditionalFormatting>
  <conditionalFormatting sqref="D41:E41 D47:E47 D53:E53 D59:E59 D65:E65 D71:E71">
    <cfRule type="expression" dxfId="1" priority="23" stopIfTrue="1">
      <formula>$P$29=""</formula>
    </cfRule>
  </conditionalFormatting>
  <conditionalFormatting sqref="D41:E41 D47:E47 D53:E53 D59:E59 D65:E65 D71:E71">
    <cfRule type="expression" dxfId="2" priority="24" stopIfTrue="1">
      <formula>$P$35=""</formula>
    </cfRule>
  </conditionalFormatting>
  <conditionalFormatting sqref="D41:E41">
    <cfRule type="expression" dxfId="0" priority="25" stopIfTrue="1">
      <formula>IF(AND(OR($D$29="Yes",$D$29=""),OR($D$35="Yes",$D$35=""),D41=""),1,0)</formula>
    </cfRule>
  </conditionalFormatting>
  <conditionalFormatting sqref="D44:E44">
    <cfRule type="expression" dxfId="0" priority="26" stopIfTrue="1">
      <formula>IF(AND(OR($D$26="Yes",$D$26=""),OR($D$32="Yes",$D$32=""),D44=""),1,0)</formula>
    </cfRule>
  </conditionalFormatting>
  <conditionalFormatting sqref="D45:E45">
    <cfRule type="expression" dxfId="0" priority="27" stopIfTrue="1">
      <formula>IF(AND(OR($D$27="Yes",$D$27=""),OR($D$33="Yes",$D$33=""),D45=""),1,0)</formula>
    </cfRule>
  </conditionalFormatting>
  <conditionalFormatting sqref="D46:E46">
    <cfRule type="expression" dxfId="0" priority="28" stopIfTrue="1">
      <formula>IF(AND(OR($D$28="Yes",$D$28=""),OR($D$34="Yes",$D$34=""),D46=""),1,0)</formula>
    </cfRule>
  </conditionalFormatting>
  <conditionalFormatting sqref="D47:E47">
    <cfRule type="expression" dxfId="0" priority="29" stopIfTrue="1">
      <formula>IF(AND(OR($D$29="Yes",$D$29=""),OR($D$35="Yes",$D$35=""),D47=""),1,0)</formula>
    </cfRule>
  </conditionalFormatting>
  <conditionalFormatting sqref="D50:E50">
    <cfRule type="expression" dxfId="0" priority="30" stopIfTrue="1">
      <formula>IF(AND(OR($D$26="Yes",$D$26=""),OR($D$32="Yes",$D$32=""),D50=""),1,0)</formula>
    </cfRule>
  </conditionalFormatting>
  <conditionalFormatting sqref="D51:E51">
    <cfRule type="expression" dxfId="0" priority="31" stopIfTrue="1">
      <formula>IF(AND(OR($D$27="Yes",$D$27=""),OR($D$33="Yes",$D$33=""),D51=""),1,0)</formula>
    </cfRule>
  </conditionalFormatting>
  <conditionalFormatting sqref="D52:E52">
    <cfRule type="expression" dxfId="0" priority="32" stopIfTrue="1">
      <formula>IF(AND(OR($D$28="Yes",$D$28=""),OR($D$34="Yes",$D$34=""),D52=""),1,0)</formula>
    </cfRule>
  </conditionalFormatting>
  <conditionalFormatting sqref="D53:E53">
    <cfRule type="expression" dxfId="0" priority="33" stopIfTrue="1">
      <formula>IF(AND(OR($D$29="Yes",$D$29=""),OR($D$35="Yes",$D$35=""),D53=""),1,0)</formula>
    </cfRule>
  </conditionalFormatting>
  <conditionalFormatting sqref="D56:E56">
    <cfRule type="expression" dxfId="0" priority="34" stopIfTrue="1">
      <formula>IF(AND(OR($D$26="Yes",$D$26=""),OR($D$32="Yes",$D$32=""),D56=""),1,0)</formula>
    </cfRule>
  </conditionalFormatting>
  <conditionalFormatting sqref="D57:E57">
    <cfRule type="expression" dxfId="0" priority="35" stopIfTrue="1">
      <formula>IF(AND(OR($D$27="Yes",$D$27=""),OR($D$33="Yes",$D$33=""),D57=""),1,0)</formula>
    </cfRule>
  </conditionalFormatting>
  <conditionalFormatting sqref="D58:E58">
    <cfRule type="expression" dxfId="0" priority="36" stopIfTrue="1">
      <formula>IF(AND(OR($D$28="Yes",$D$28=""),OR($D$34="Yes",$D$34=""),D58=""),1,0)</formula>
    </cfRule>
  </conditionalFormatting>
  <conditionalFormatting sqref="D59:E59">
    <cfRule type="expression" dxfId="0" priority="37" stopIfTrue="1">
      <formula>IF(AND(OR($D$29="Yes",$D$29=""),OR($D$35="Yes",$D$35=""),D59=""),1,0)</formula>
    </cfRule>
  </conditionalFormatting>
  <conditionalFormatting sqref="D62:E62">
    <cfRule type="expression" dxfId="0" priority="38" stopIfTrue="1">
      <formula>IF(AND(OR($D$26="Yes",$D$26=""),OR($D$32="Yes",$D$32=""),D62=""),1,0)</formula>
    </cfRule>
  </conditionalFormatting>
  <conditionalFormatting sqref="D63:E63">
    <cfRule type="expression" dxfId="0" priority="39" stopIfTrue="1">
      <formula>IF(AND(OR($D$27="Yes",$D$27=""),OR($D$33="Yes",$D$33=""),D63=""),1,0)</formula>
    </cfRule>
  </conditionalFormatting>
  <conditionalFormatting sqref="D64:E64">
    <cfRule type="expression" dxfId="0" priority="40" stopIfTrue="1">
      <formula>IF(AND(OR($D$28="Yes",$D$28=""),OR($D$34="Yes",$D$34=""),D64=""),1,0)</formula>
    </cfRule>
  </conditionalFormatting>
  <conditionalFormatting sqref="D65:E65">
    <cfRule type="expression" dxfId="0" priority="41" stopIfTrue="1">
      <formula>IF(AND(OR($D$29="Yes",$D$29=""),OR($D$35="Yes",$D$35=""),D65=""),1,0)</formula>
    </cfRule>
  </conditionalFormatting>
  <conditionalFormatting sqref="D68:E68">
    <cfRule type="expression" dxfId="0" priority="42" stopIfTrue="1">
      <formula>IF(AND(OR($D$26="Yes",$D$26=""),OR($D$32="Yes",$D$32=""),D68=""),1,0)</formula>
    </cfRule>
  </conditionalFormatting>
  <conditionalFormatting sqref="D69:E69">
    <cfRule type="expression" dxfId="0" priority="43" stopIfTrue="1">
      <formula>IF(AND(OR($D$27="Yes",$D$27=""),OR($D$33="Yes",$D$33=""),D69=""),1,0)</formula>
    </cfRule>
  </conditionalFormatting>
  <conditionalFormatting sqref="D70:E70">
    <cfRule type="expression" dxfId="0" priority="44" stopIfTrue="1">
      <formula>IF(AND(OR($D$28="Yes",$D$28=""),OR($D$34="Yes",$D$34=""),D70=""),1,0)</formula>
    </cfRule>
  </conditionalFormatting>
  <conditionalFormatting sqref="D71:E71">
    <cfRule type="expression" dxfId="0" priority="45" stopIfTrue="1">
      <formula>IF(AND(OR($D$29="Yes",$D$29=""),OR($D$35="Yes",$D$35=""),D71=""),1,0)</formula>
    </cfRule>
  </conditionalFormatting>
  <conditionalFormatting sqref="D75:E75 D77:E77 D79:E79 D81:E81 D83 D85:E85 D87:E87 D89:E89">
    <cfRule type="expression" dxfId="3" priority="46" stopIfTrue="1">
      <formula>AND(OR($D$26="No",AND($D$26="Yes",$D$32="No")),OR($D$27="No",AND($D$27="Yes",$D$33="No")),OR($D$28="No",AND($D$28="Yes",$D$34="No")),OR($D$29="No",AND($D$29="Yes",$D$35="No")))</formula>
    </cfRule>
  </conditionalFormatting>
  <conditionalFormatting sqref="D75:E75 D77:E77 D79:E79 D81:E81 D83 D85:E85 D87:E87 D89:E89">
    <cfRule type="expression" dxfId="0" priority="47" stopIfTrue="1">
      <formula>IF(D75="",TRUE)</formula>
    </cfRule>
  </conditionalFormatting>
  <conditionalFormatting sqref="D9:G9">
    <cfRule type="expression" dxfId="0" priority="48" stopIfTrue="1">
      <formula>IF($D$9="",TRUE)</formula>
    </cfRule>
  </conditionalFormatting>
  <conditionalFormatting sqref="D8:J8">
    <cfRule type="expression" dxfId="0" priority="49" stopIfTrue="1">
      <formula>IF($D$8="",TRUE)</formula>
    </cfRule>
  </conditionalFormatting>
  <conditionalFormatting sqref="D10:J10">
    <cfRule type="expression" dxfId="4" priority="50" stopIfTrue="1">
      <formula>IF($D$9=$Q$9,TRUE)</formula>
    </cfRule>
  </conditionalFormatting>
  <conditionalFormatting sqref="D10:J10">
    <cfRule type="expression" dxfId="0" priority="51" stopIfTrue="1">
      <formula>IF(AND($D$10="",$D$9=$R$9),TRUE)</formula>
    </cfRule>
  </conditionalFormatting>
  <conditionalFormatting sqref="D15:J15">
    <cfRule type="expression" dxfId="0" priority="52" stopIfTrue="1">
      <formula>IF($D$15="",TRUE)</formula>
    </cfRule>
  </conditionalFormatting>
  <conditionalFormatting sqref="D16:J16">
    <cfRule type="expression" dxfId="0" priority="53" stopIfTrue="1">
      <formula>IF($D$16="",TRUE)</formula>
    </cfRule>
  </conditionalFormatting>
  <conditionalFormatting sqref="D17:J17">
    <cfRule type="expression" dxfId="0" priority="54" stopIfTrue="1">
      <formula>IF($D$17="",TRUE)</formula>
    </cfRule>
  </conditionalFormatting>
  <conditionalFormatting sqref="D18:J18">
    <cfRule type="expression" dxfId="0" priority="55" stopIfTrue="1">
      <formula>IF($D$18="",TRUE)</formula>
    </cfRule>
  </conditionalFormatting>
  <conditionalFormatting sqref="D20:J20">
    <cfRule type="expression" dxfId="0" priority="56" stopIfTrue="1">
      <formula>IF($D$20="",TRUE)</formula>
    </cfRule>
  </conditionalFormatting>
  <conditionalFormatting sqref="G77:J77">
    <cfRule type="expression" dxfId="0" priority="57" stopIfTrue="1">
      <formula>IF(AND($D$77="Yes",$G$77=""),TRUE)</formula>
    </cfRule>
  </conditionalFormatting>
  <conditionalFormatting sqref="G85:J85">
    <cfRule type="expression" dxfId="0" priority="58" stopIfTrue="1">
      <formula>IF(AND($D$85="Yes, using other format (describe)",$G$85=""),TRUE)</formula>
    </cfRule>
  </conditionalFormatting>
  <dataValidations>
    <dataValidation type="list" allowBlank="1" showErrorMessage="1" sqref="D3">
      <formula1>LN</formula1>
    </dataValidation>
    <dataValidation type="list" allowBlank="1" showErrorMessage="1" sqref="D34">
      <formula1>$G$100:$G$101</formula1>
    </dataValidation>
    <dataValidation type="list" allowBlank="1" showErrorMessage="1" sqref="D58">
      <formula1>$E$108:$E$113</formula1>
    </dataValidation>
    <dataValidation type="list" allowBlank="1" showErrorMessage="1" sqref="D64 D70">
      <formula1>$D$102:$D$103</formula1>
    </dataValidation>
    <dataValidation type="list" allowBlank="1" showErrorMessage="1" sqref="D83">
      <formula1>$B$105:$B$107</formula1>
    </dataValidation>
    <dataValidation type="list" allowBlank="1" showErrorMessage="1" sqref="D32">
      <formula1>$G$96:$G$97</formula1>
    </dataValidation>
    <dataValidation type="list" allowBlank="1" showErrorMessage="1" sqref="D65 D71">
      <formula1>$D$105:$D$106</formula1>
    </dataValidation>
    <dataValidation type="list" allowBlank="1" showErrorMessage="1" sqref="D56">
      <formula1>$E$96:$E$101</formula1>
    </dataValidation>
    <dataValidation type="list" allowBlank="1" showInputMessage="1" showErrorMessage="1" prompt="Required Field - Select from dropdown options to declare survey scope" sqref="D9">
      <formula1>$P$9:$R$9</formula1>
    </dataValidation>
    <dataValidation type="list" allowBlank="1" showErrorMessage="1" sqref="D41 D47 D53">
      <formula1>$D$105:$D$107</formula1>
    </dataValidation>
    <dataValidation type="list" allowBlank="1" showErrorMessage="1" sqref="D62 D68">
      <formula1>$D$96:$D$97</formula1>
    </dataValidation>
    <dataValidation type="list" allowBlank="1" showErrorMessage="1" sqref="D26:D29 D75 D77 D79 D81 D85 D87">
      <formula1>$B$96:$B$97</formula1>
    </dataValidation>
    <dataValidation type="list" allowBlank="1" showErrorMessage="1" sqref="D40 D46 D52">
      <formula1>$D$102:$D$104</formula1>
    </dataValidation>
    <dataValidation type="list" allowBlank="1" showErrorMessage="1" sqref="D63 D69">
      <formula1>$D$99:$D$100</formula1>
    </dataValidation>
    <dataValidation type="list" allowBlank="1" showErrorMessage="1" sqref="D33">
      <formula1>$G$98:$G$99</formula1>
    </dataValidation>
    <dataValidation type="list" allowBlank="1" showErrorMessage="1" sqref="D38 D44 D50">
      <formula1>$D$96:$D$98</formula1>
    </dataValidation>
    <dataValidation type="list" allowBlank="1" showErrorMessage="1" sqref="D57">
      <formula1>$E$102:$E$107</formula1>
    </dataValidation>
    <dataValidation type="list" allowBlank="1" showErrorMessage="1" sqref="D59">
      <formula1>$E$114:$E$119</formula1>
    </dataValidation>
    <dataValidation type="list" allowBlank="1" showErrorMessage="1" sqref="D39 D45 D51">
      <formula1>$D$99:$D$101</formula1>
    </dataValidation>
    <dataValidation type="list" allowBlank="1" showErrorMessage="1" sqref="D89">
      <formula1>$B$108:$B$111</formula1>
    </dataValidation>
    <dataValidation type="list" allowBlank="1" showErrorMessage="1" sqref="D35">
      <formula1>$G$102:$G$103</formula1>
    </dataValidation>
    <dataValidation type="date" operator="greaterThan" allowBlank="1" showInputMessage="1" showErrorMessage="1" prompt="Date of Completion - Please note the date this form was completed by your company_x000a_Date must be displayed in international format DD-MMM-YYYY_x000a_Example: 31-Aug-2012" sqref="D22">
      <formula1>39082.0</formula1>
    </dataValidation>
  </dataValidations>
  <printOptions/>
  <pageMargins bottom="0.748031496062992" footer="0.0" header="0.0" left="0.708661417322835" right="0.708661417322835" top="0.748031496062992"/>
  <pageSetup fitToHeight="0"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1.22" defaultRowHeight="15.0"/>
  <cols>
    <col customWidth="1" min="1" max="1" width="13.67"/>
    <col customWidth="1" min="2" max="2" width="13.33"/>
    <col customWidth="1" min="3" max="3" width="40.67"/>
    <col customWidth="1" min="4" max="4" width="30.67"/>
    <col customWidth="1" min="5" max="5" width="20.89"/>
    <col customWidth="1" min="6" max="7" width="13.89"/>
    <col customWidth="1" min="8" max="8" width="25.11"/>
    <col customWidth="1" min="9" max="9" width="24.11"/>
    <col customWidth="1" min="10" max="10" width="18.33"/>
    <col customWidth="1" min="11" max="11" width="27.33"/>
    <col customWidth="1" min="12" max="12" width="20.67"/>
    <col customWidth="1" min="13" max="13" width="35.11"/>
    <col customWidth="1" min="14" max="14" width="42.11"/>
    <col customWidth="1" min="15" max="15" width="32.11"/>
    <col customWidth="1" min="16" max="16" width="22.89"/>
    <col customWidth="1" min="17" max="17" width="43.67"/>
    <col customWidth="1" hidden="1" min="18" max="18" width="35.89"/>
    <col customWidth="1" hidden="1" min="19" max="20" width="17.89"/>
    <col customWidth="1" hidden="1" min="21" max="21" width="8.89"/>
    <col customWidth="1" hidden="1" min="22" max="22" width="6.11"/>
    <col customWidth="1" hidden="1" min="23" max="23" width="8.67"/>
    <col customWidth="1" hidden="1" min="24" max="24" width="8.89"/>
    <col customWidth="1" hidden="1" min="25" max="27" width="4.33"/>
    <col customWidth="1" hidden="1" min="28" max="28" width="7.89"/>
    <col customWidth="1" hidden="1" min="29" max="33" width="4.33"/>
    <col customWidth="1" hidden="1" min="34" max="34" width="14.67"/>
  </cols>
  <sheetData>
    <row r="1" ht="15.75" customHeight="1">
      <c r="A1" s="204"/>
      <c r="B1" s="205"/>
      <c r="C1" s="205"/>
      <c r="D1" s="205"/>
      <c r="E1" s="205"/>
      <c r="F1" s="205"/>
      <c r="G1" s="205"/>
      <c r="H1" s="205"/>
      <c r="I1" s="205"/>
      <c r="J1" s="205"/>
      <c r="K1" s="205"/>
      <c r="L1" s="205"/>
      <c r="M1" s="205"/>
      <c r="N1" s="205"/>
      <c r="O1" s="205"/>
      <c r="P1" s="205"/>
      <c r="Q1" s="206"/>
      <c r="R1" s="207"/>
      <c r="S1" s="207"/>
      <c r="T1" s="207"/>
      <c r="U1" s="208" t="s">
        <v>143</v>
      </c>
      <c r="V1" s="208"/>
      <c r="W1" s="208"/>
      <c r="X1" s="208"/>
      <c r="Y1" s="208"/>
      <c r="Z1" s="208"/>
      <c r="AA1" s="208"/>
      <c r="AB1" s="208"/>
      <c r="AC1" s="208"/>
      <c r="AD1" s="208"/>
      <c r="AE1" s="208"/>
      <c r="AF1" s="208"/>
      <c r="AG1" s="208"/>
      <c r="AH1" s="208"/>
    </row>
    <row r="2" ht="13.5" customHeight="1">
      <c r="A2" s="209"/>
      <c r="B2" s="210" t="str">
        <f>OFFSET(L!$C$1,MATCH("Smelter List"&amp;ADDRESS(ROW(),COLUMN(),4),L!$A:$A,0)-1,SL,,)</f>
        <v>TO BEGIN:</v>
      </c>
      <c r="C2" s="211"/>
      <c r="D2" s="211"/>
      <c r="E2" s="211"/>
      <c r="F2" s="212"/>
      <c r="G2" s="212"/>
      <c r="H2" s="212"/>
      <c r="I2" s="213"/>
      <c r="J2" s="214" t="str">
        <f>OFFSET(L!$C$1,MATCH("Smelter List"&amp;ADDRESS(ROW(),COLUMN(),4),L!$A:$A,0)-1,SL,,)</f>
        <v>Link to "RMAP Conformant Smelter List"</v>
      </c>
      <c r="K2" s="19"/>
      <c r="L2" s="19"/>
      <c r="M2" s="19"/>
      <c r="N2" s="19"/>
      <c r="O2" s="20"/>
      <c r="P2" s="215"/>
      <c r="Q2" s="216"/>
      <c r="R2" s="217"/>
      <c r="S2" s="217"/>
      <c r="T2" s="217"/>
      <c r="U2" s="208"/>
      <c r="V2" s="208"/>
      <c r="W2" s="208"/>
      <c r="X2" s="208"/>
      <c r="Y2" s="208"/>
      <c r="Z2" s="208"/>
      <c r="AA2" s="208"/>
      <c r="AB2" s="208"/>
      <c r="AC2" s="208"/>
      <c r="AD2" s="208"/>
      <c r="AE2" s="208"/>
      <c r="AF2" s="208"/>
      <c r="AG2" s="208"/>
      <c r="AH2" s="218" t="s">
        <v>127</v>
      </c>
    </row>
    <row r="3" ht="173.25" customHeight="1">
      <c r="A3" s="219"/>
      <c r="B3" s="220"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25"/>
      <c r="D3" s="25"/>
      <c r="E3" s="25"/>
      <c r="F3" s="221"/>
      <c r="G3" s="222" t="str">
        <f>OFFSET(L!$C$1,MATCH("General"&amp;"Cpy",L!$A:$A,0)-1,SL,,)</f>
        <v>© 2024 Responsible Minerals Initiative. All rights reserved.</v>
      </c>
      <c r="H3" s="110"/>
      <c r="I3" s="116"/>
      <c r="J3" s="223"/>
      <c r="K3" s="224"/>
      <c r="L3" s="208"/>
      <c r="M3" s="225"/>
      <c r="N3" s="225"/>
      <c r="O3" s="226"/>
      <c r="P3" s="226"/>
      <c r="Q3" s="227" t="s">
        <v>115</v>
      </c>
      <c r="R3" s="13"/>
      <c r="S3" s="13"/>
      <c r="T3" s="13"/>
      <c r="U3" s="208"/>
      <c r="V3" s="208"/>
      <c r="W3" s="228" t="s">
        <v>144</v>
      </c>
      <c r="X3" s="228" t="s">
        <v>145</v>
      </c>
      <c r="Y3" s="228" t="s">
        <v>146</v>
      </c>
      <c r="Z3" s="228" t="s">
        <v>147</v>
      </c>
      <c r="AA3" s="208"/>
      <c r="AB3" s="208"/>
      <c r="AC3" s="208"/>
      <c r="AD3" s="208"/>
      <c r="AE3" s="208"/>
      <c r="AF3" s="208"/>
      <c r="AG3" s="208"/>
      <c r="AH3" s="218" t="s">
        <v>129</v>
      </c>
    </row>
    <row r="4" ht="13.5" customHeight="1">
      <c r="A4" s="13" t="str">
        <f>OFFSET(L!$C$1,MATCH("Smelter List"&amp;ADDRESS(ROW(),COLUMN(),4),L!$A:$A,0)-1,SL,,)</f>
        <v>Smelter Identification Number Input Column</v>
      </c>
      <c r="B4" s="13" t="str">
        <f>OFFSET(L!$C$1,MATCH("Smelter List"&amp;ADDRESS(ROW(),COLUMN(),4),L!$A:$A,0)-1,SL,,)</f>
        <v>Metal (*)</v>
      </c>
      <c r="C4" s="13" t="str">
        <f>OFFSET(L!$C$1,MATCH("Smelter List"&amp;ADDRESS(ROW(),COLUMN(),4),L!$A:$A,0)-1,SL,,)</f>
        <v>Smelter Look-up (*)</v>
      </c>
      <c r="D4" s="13" t="str">
        <f>OFFSET(L!$C$1,MATCH("Smelter List"&amp;ADDRESS(ROW(),COLUMN(),4),L!$A:$A,0)-1,SL,,)</f>
        <v>Smelter Name (1)</v>
      </c>
      <c r="E4" s="13" t="str">
        <f>OFFSET(L!$C$1,MATCH("Smelter List"&amp;ADDRESS(ROW(),COLUMN(),4),L!$A:$A,0)-1,SL,,)</f>
        <v>Smelter Country (*)</v>
      </c>
      <c r="F4" s="13" t="str">
        <f>OFFSET(L!$C$1,MATCH("Smelter List"&amp;ADDRESS(ROW(),COLUMN(),4),L!$A:$A,0)-1,SL,,)</f>
        <v>Smelter Identification</v>
      </c>
      <c r="G4" s="13" t="str">
        <f>OFFSET(L!$C$1,MATCH("Smelter List"&amp;ADDRESS(ROW(),COLUMN(),4),L!$A:$A,0)-1,SL,,)</f>
        <v>Source of Smelter Identification Number</v>
      </c>
      <c r="H4" s="229" t="str">
        <f>OFFSET(L!$C$1,MATCH("Smelter List"&amp;ADDRESS(ROW(),COLUMN(),4),L!$A:$A,0)-1,SL,,)</f>
        <v>Smelter Street </v>
      </c>
      <c r="I4" s="229" t="str">
        <f>OFFSET(L!$C$1,MATCH("Smelter List"&amp;ADDRESS(ROW(),COLUMN(),4),L!$A:$A,0)-1,SL,,)</f>
        <v>Smelter City</v>
      </c>
      <c r="J4" s="229" t="str">
        <f>OFFSET(L!$C$1,MATCH("Smelter List"&amp;ADDRESS(ROW(),COLUMN(),4),L!$A:$A,0)-1,SL,,)</f>
        <v>Smelter Facility Location: State / Province</v>
      </c>
      <c r="K4" s="229" t="str">
        <f>OFFSET(L!$C$1,MATCH("Smelter List"&amp;ADDRESS(ROW(),COLUMN(),4),L!$A:$A,0)-1,SL,,)</f>
        <v>Smelter Contact Name</v>
      </c>
      <c r="L4" s="229" t="str">
        <f>OFFSET(L!$C$1,MATCH("Smelter List"&amp;ADDRESS(ROW(),COLUMN(),4),L!$A:$A,0)-1,SL,,)</f>
        <v>Smelter Contact Email</v>
      </c>
      <c r="M4" s="229" t="str">
        <f>OFFSET(L!$C$1,MATCH("Smelter List"&amp;ADDRESS(ROW(),COLUMN(),4),L!$A:$A,0)-1,SL,,)</f>
        <v>Proposed next steps</v>
      </c>
      <c r="N4" s="229" t="str">
        <f>OFFSET(L!$C$1,MATCH("Smelter List"&amp;ADDRESS(ROW(),COLUMN(),4),L!$A:$A,0)-1,SL,,)</f>
        <v>Name of Mine(s) or if recycled or scrap sourced, enter "recycled" or "scrap"</v>
      </c>
      <c r="O4" s="229" t="str">
        <f>OFFSET(L!$C$1,MATCH("Smelter List"&amp;ADDRESS(ROW(),COLUMN(),4),L!$A:$A,0)-1,SL,,)</f>
        <v>Location (Country) of Mine(s) or if recycled or scrap sourced, enter "recycled" or "scrap"</v>
      </c>
      <c r="P4" s="229" t="str">
        <f>OFFSET(L!$C$1,MATCH("Smelter List"&amp;ADDRESS(ROW(),COLUMN(),4),L!$A:$A,0)-1,SL,,)</f>
        <v>Does 100% of the smelter’s feedstock originate from recycled or scrap sources?</v>
      </c>
      <c r="Q4" s="218" t="str">
        <f>OFFSET(L!$C$1,MATCH("Smelter List"&amp;ADDRESS(ROW(),COLUMN(),4),L!$A:$A,0)-1,SL,,)</f>
        <v>Comments</v>
      </c>
      <c r="R4" s="13" t="s">
        <v>148</v>
      </c>
      <c r="S4" s="13" t="s">
        <v>149</v>
      </c>
      <c r="T4" s="13" t="s">
        <v>150</v>
      </c>
      <c r="U4" s="230"/>
      <c r="V4" s="231"/>
      <c r="W4" s="231" t="s">
        <v>151</v>
      </c>
      <c r="X4" s="231" t="s">
        <v>152</v>
      </c>
      <c r="Y4" s="231"/>
      <c r="Z4" s="231"/>
      <c r="AA4" s="231"/>
      <c r="AB4" s="231"/>
      <c r="AC4" s="231"/>
      <c r="AD4" s="231"/>
      <c r="AE4" s="231"/>
      <c r="AF4" s="231"/>
      <c r="AG4" s="231"/>
      <c r="AH4" s="218" t="s">
        <v>135</v>
      </c>
    </row>
    <row r="5" ht="19.5" customHeight="1">
      <c r="A5" s="232" t="s">
        <v>153</v>
      </c>
      <c r="B5" s="233" t="s">
        <v>146</v>
      </c>
      <c r="C5" s="234" t="s">
        <v>154</v>
      </c>
      <c r="D5" s="233"/>
      <c r="E5" s="233" t="s">
        <v>155</v>
      </c>
      <c r="F5" s="233" t="s">
        <v>153</v>
      </c>
      <c r="G5" s="233" t="s">
        <v>156</v>
      </c>
      <c r="H5" s="235"/>
      <c r="I5" s="236" t="str">
        <f>IF(ISERROR($V5),"",OFFSET('Smelter Look-up'!$H$4,$V5-4,0))</f>
        <v>Toyama City</v>
      </c>
      <c r="J5" s="236" t="str">
        <f>IF(ISERROR($V5),"",OFFSET('Smelter Look-up'!$I$4,$V5-4,0))</f>
        <v>Toyama</v>
      </c>
      <c r="K5" s="234"/>
      <c r="L5" s="234"/>
      <c r="M5" s="234"/>
      <c r="N5" s="234"/>
      <c r="O5" s="234" t="s">
        <v>157</v>
      </c>
      <c r="P5" s="237"/>
      <c r="Q5" s="238"/>
      <c r="R5" s="233" t="str">
        <f>IF(ISERROR($V5),"",OFFSET('Smelter Look-up'!$C$4,$V5-4,0)&amp;"")</f>
        <v>A.L.M.T. Corp.</v>
      </c>
      <c r="S5" s="239" t="str">
        <f t="array" ref="S5">IF(B5="","",IF(ISERROR(MATCH($E5,CL,0)),"Unknown",INDIRECT("'C'!$A$"&amp;MATCH($E5,CL,0)+1)))</f>
        <v>JP</v>
      </c>
      <c r="T5" s="239" t="str">
        <f t="array" ref="T5">IF(B5="","",IF(ISERROR(MATCH($J5,SorP!$B$1:$B$6226,0)),"",INDIRECT("'SorP'!$A$"&amp;MATCH($S5&amp;$J5,SorP!C:C,0))))</f>
        <v>JP-16</v>
      </c>
      <c r="U5" s="240"/>
      <c r="V5" s="228">
        <f>IF(C5="",NA(),IF(OR(C5="Smelter not listed",C5="Smelter not yet identified"),MATCH($B5&amp;$D5,'Smelter Look-up'!$J:$J,0),MATCH($B5&amp;$C5,'Smelter Look-up'!$J:$J,0)))</f>
        <v>579</v>
      </c>
      <c r="W5" s="208"/>
      <c r="X5" s="208">
        <f t="shared" ref="X5:X2492" si="1">IF(AND(C5="Smelter not listed",OR(LEN(D5)=0,LEN(E5)=0)),1,0)</f>
        <v>0</v>
      </c>
      <c r="Y5" s="208"/>
      <c r="Z5" s="208"/>
      <c r="AA5" s="208"/>
      <c r="AB5" s="241" t="str">
        <f t="shared" ref="AB5:AB2492" si="2">B5&amp;C5</f>
        <v>TungstenA.L.M.T. Corp.</v>
      </c>
      <c r="AC5" s="208"/>
      <c r="AD5" s="208"/>
      <c r="AE5" s="208"/>
      <c r="AF5" s="208"/>
      <c r="AG5" s="208"/>
      <c r="AH5" s="208"/>
    </row>
    <row r="6" ht="19.5" customHeight="1">
      <c r="A6" s="232" t="s">
        <v>158</v>
      </c>
      <c r="B6" s="233" t="s">
        <v>147</v>
      </c>
      <c r="C6" s="234" t="s">
        <v>159</v>
      </c>
      <c r="D6" s="233"/>
      <c r="E6" s="233" t="s">
        <v>155</v>
      </c>
      <c r="F6" s="233" t="s">
        <v>158</v>
      </c>
      <c r="G6" s="233" t="s">
        <v>156</v>
      </c>
      <c r="H6" s="235"/>
      <c r="I6" s="236" t="str">
        <f>IF(ISERROR($V6),"",OFFSET('Smelter Look-up'!$H$4,$V6-4,0))</f>
        <v>Fuchu</v>
      </c>
      <c r="J6" s="236" t="str">
        <f>IF(ISERROR($V6),"",OFFSET('Smelter Look-up'!$I$4,$V6-4,0))</f>
        <v>Tokyo</v>
      </c>
      <c r="K6" s="234"/>
      <c r="L6" s="234"/>
      <c r="M6" s="234"/>
      <c r="N6" s="234"/>
      <c r="O6" s="234" t="s">
        <v>160</v>
      </c>
      <c r="P6" s="237"/>
      <c r="Q6" s="238"/>
      <c r="R6" s="233" t="str">
        <f>IF(ISERROR($V6),"",OFFSET('Smelter Look-up'!$C$4,$V6-4,0)&amp;"")</f>
        <v>Aida Chemical Industries Co., Ltd.</v>
      </c>
      <c r="S6" s="239" t="str">
        <f t="array" ref="S6">IF(B6="","",IF(ISERROR(MATCH($E6,CL,0)),"Unknown",INDIRECT("'C'!$A$"&amp;MATCH($E6,CL,0)+1)))</f>
        <v>JP</v>
      </c>
      <c r="T6" s="239" t="str">
        <f t="array" ref="T6">IF(B6="","",IF(ISERROR(MATCH($J6,SorP!$B$1:$B$6226,0)),"",INDIRECT("'SorP'!$A$"&amp;MATCH($S6&amp;$J6,SorP!C:C,0))))</f>
        <v>JP-13</v>
      </c>
      <c r="U6" s="240"/>
      <c r="V6" s="228">
        <f>IF(C6="",NA(),IF(OR(C6="Smelter not listed",C6="Smelter not yet identified"),MATCH($B6&amp;$D6,'Smelter Look-up'!$J:$J,0),MATCH($B6&amp;$C6,'Smelter Look-up'!$J:$J,0)))</f>
        <v>13</v>
      </c>
      <c r="W6" s="208"/>
      <c r="X6" s="208">
        <f t="shared" si="1"/>
        <v>0</v>
      </c>
      <c r="Y6" s="208"/>
      <c r="Z6" s="208"/>
      <c r="AA6" s="208"/>
      <c r="AB6" s="241" t="str">
        <f t="shared" si="2"/>
        <v>GoldAida Chemical Industries Co., Ltd.</v>
      </c>
      <c r="AC6" s="208"/>
      <c r="AD6" s="208"/>
      <c r="AE6" s="208"/>
      <c r="AF6" s="208"/>
      <c r="AG6" s="208"/>
      <c r="AH6" s="208"/>
    </row>
    <row r="7" ht="19.5" customHeight="1">
      <c r="A7" s="232" t="s">
        <v>161</v>
      </c>
      <c r="B7" s="233" t="s">
        <v>147</v>
      </c>
      <c r="C7" s="234" t="s">
        <v>162</v>
      </c>
      <c r="D7" s="233"/>
      <c r="E7" s="233" t="s">
        <v>163</v>
      </c>
      <c r="F7" s="233" t="s">
        <v>161</v>
      </c>
      <c r="G7" s="233" t="s">
        <v>156</v>
      </c>
      <c r="H7" s="235"/>
      <c r="I7" s="236" t="str">
        <f>IF(ISERROR($V7),"",OFFSET('Smelter Look-up'!$H$4,$V7-4,0))</f>
        <v>Almalyk</v>
      </c>
      <c r="J7" s="236" t="str">
        <f>IF(ISERROR($V7),"",OFFSET('Smelter Look-up'!$I$4,$V7-4,0))</f>
        <v>Toshkent</v>
      </c>
      <c r="K7" s="234"/>
      <c r="L7" s="234"/>
      <c r="M7" s="234"/>
      <c r="N7" s="234"/>
      <c r="O7" s="234" t="s">
        <v>164</v>
      </c>
      <c r="P7" s="237"/>
      <c r="Q7" s="238"/>
      <c r="R7" s="233" t="str">
        <f>IF(ISERROR($V7),"",OFFSET('Smelter Look-up'!$C$4,$V7-4,0)&amp;"")</f>
        <v>Almalyk Mining and Metallurgical Complex (AMMC)</v>
      </c>
      <c r="S7" s="239" t="str">
        <f t="array" ref="S7">IF(B7="","",IF(ISERROR(MATCH($E7,CL,0)),"Unknown",INDIRECT("'C'!$A$"&amp;MATCH($E7,CL,0)+1)))</f>
        <v>UZ</v>
      </c>
      <c r="T7" s="239" t="str">
        <f t="array" ref="T7">IF(B7="","",IF(ISERROR(MATCH($J7,SorP!$B$1:$B$6226,0)),"",INDIRECT("'SorP'!$A$"&amp;MATCH($S7&amp;$J7,SorP!C:C,0))))</f>
        <v>UZ-TO</v>
      </c>
      <c r="U7" s="240"/>
      <c r="V7" s="228">
        <f>IF(C7="",NA(),IF(OR(C7="Smelter not listed",C7="Smelter not yet identified"),MATCH($B7&amp;$D7,'Smelter Look-up'!$J:$J,0),MATCH($B7&amp;$C7,'Smelter Look-up'!$J:$J,0)))</f>
        <v>20</v>
      </c>
      <c r="W7" s="208"/>
      <c r="X7" s="208">
        <f t="shared" si="1"/>
        <v>0</v>
      </c>
      <c r="Y7" s="208"/>
      <c r="Z7" s="208"/>
      <c r="AA7" s="208"/>
      <c r="AB7" s="241" t="str">
        <f t="shared" si="2"/>
        <v>GoldAlmalyk Mining and Metallurgical Complex (AMMC)</v>
      </c>
      <c r="AC7" s="208"/>
      <c r="AD7" s="208"/>
      <c r="AE7" s="208"/>
      <c r="AF7" s="208"/>
      <c r="AG7" s="208"/>
      <c r="AH7" s="208"/>
    </row>
    <row r="8" ht="19.5" customHeight="1">
      <c r="A8" s="232" t="s">
        <v>165</v>
      </c>
      <c r="B8" s="233" t="s">
        <v>147</v>
      </c>
      <c r="C8" s="234" t="s">
        <v>166</v>
      </c>
      <c r="D8" s="233"/>
      <c r="E8" s="233" t="s">
        <v>167</v>
      </c>
      <c r="F8" s="233" t="s">
        <v>165</v>
      </c>
      <c r="G8" s="233" t="s">
        <v>156</v>
      </c>
      <c r="H8" s="235"/>
      <c r="I8" s="236" t="str">
        <f>IF(ISERROR($V8),"",OFFSET('Smelter Look-up'!$H$4,$V8-4,0))</f>
        <v>Pforzheim</v>
      </c>
      <c r="J8" s="236" t="str">
        <f>IF(ISERROR($V8),"",OFFSET('Smelter Look-up'!$I$4,$V8-4,0))</f>
        <v>Baden-Württemberg</v>
      </c>
      <c r="K8" s="234"/>
      <c r="L8" s="234"/>
      <c r="M8" s="234"/>
      <c r="N8" s="234"/>
      <c r="O8" s="234" t="s">
        <v>168</v>
      </c>
      <c r="P8" s="237"/>
      <c r="Q8" s="238"/>
      <c r="R8" s="233" t="str">
        <f>IF(ISERROR($V8),"",OFFSET('Smelter Look-up'!$C$4,$V8-4,0)&amp;"")</f>
        <v>Agosi AG</v>
      </c>
      <c r="S8" s="239" t="str">
        <f t="array" ref="S8">IF(B8="","",IF(ISERROR(MATCH($E8,CL,0)),"Unknown",INDIRECT("'C'!$A$"&amp;MATCH($E8,CL,0)+1)))</f>
        <v>DE</v>
      </c>
      <c r="T8" s="239" t="str">
        <f t="array" ref="T8">IF(B8="","",IF(ISERROR(MATCH($J8,SorP!$B$1:$B$6226,0)),"",INDIRECT("'SorP'!$A$"&amp;MATCH($S8&amp;$J8,SorP!C:C,0))))</f>
        <v>DE-BW</v>
      </c>
      <c r="U8" s="240"/>
      <c r="V8" s="228">
        <f>IF(C8="",NA(),IF(OR(C8="Smelter not listed",C8="Smelter not yet identified"),MATCH($B8&amp;$D8,'Smelter Look-up'!$J:$J,0),MATCH($B8&amp;$C8,'Smelter Look-up'!$J:$J,0)))</f>
        <v>10</v>
      </c>
      <c r="W8" s="208"/>
      <c r="X8" s="208">
        <f t="shared" si="1"/>
        <v>0</v>
      </c>
      <c r="Y8" s="208"/>
      <c r="Z8" s="208"/>
      <c r="AA8" s="208"/>
      <c r="AB8" s="241" t="str">
        <f t="shared" si="2"/>
        <v>GoldAgosi AG</v>
      </c>
      <c r="AC8" s="208"/>
      <c r="AD8" s="208"/>
      <c r="AE8" s="208"/>
      <c r="AF8" s="208"/>
      <c r="AG8" s="208"/>
      <c r="AH8" s="208"/>
    </row>
    <row r="9" ht="19.5" customHeight="1">
      <c r="A9" s="232" t="s">
        <v>169</v>
      </c>
      <c r="B9" s="233" t="s">
        <v>147</v>
      </c>
      <c r="C9" s="234" t="s">
        <v>170</v>
      </c>
      <c r="D9" s="233"/>
      <c r="E9" s="233" t="s">
        <v>155</v>
      </c>
      <c r="F9" s="233" t="s">
        <v>169</v>
      </c>
      <c r="G9" s="233" t="s">
        <v>156</v>
      </c>
      <c r="H9" s="235"/>
      <c r="I9" s="236" t="str">
        <f>IF(ISERROR($V9),"",OFFSET('Smelter Look-up'!$H$4,$V9-4,0))</f>
        <v>Tamura</v>
      </c>
      <c r="J9" s="236" t="str">
        <f>IF(ISERROR($V9),"",OFFSET('Smelter Look-up'!$I$4,$V9-4,0))</f>
        <v>Fukushima</v>
      </c>
      <c r="K9" s="234"/>
      <c r="L9" s="234"/>
      <c r="M9" s="234"/>
      <c r="N9" s="234"/>
      <c r="O9" s="234" t="s">
        <v>171</v>
      </c>
      <c r="P9" s="237"/>
      <c r="Q9" s="238"/>
      <c r="R9" s="233" t="str">
        <f>IF(ISERROR($V9),"",OFFSET('Smelter Look-up'!$C$4,$V9-4,0)&amp;"")</f>
        <v>Asaka Riken Co., Ltd.</v>
      </c>
      <c r="S9" s="239" t="str">
        <f t="array" ref="S9">IF(B9="","",IF(ISERROR(MATCH($E9,CL,0)),"Unknown",INDIRECT("'C'!$A$"&amp;MATCH($E9,CL,0)+1)))</f>
        <v>JP</v>
      </c>
      <c r="T9" s="239" t="str">
        <f t="array" ref="T9">IF(B9="","",IF(ISERROR(MATCH($J9,SorP!$B$1:$B$6226,0)),"",INDIRECT("'SorP'!$A$"&amp;MATCH($S9&amp;$J9,SorP!C:C,0))))</f>
        <v>JP-07</v>
      </c>
      <c r="U9" s="240"/>
      <c r="V9" s="228">
        <f>IF(C9="",NA(),IF(OR(C9="Smelter not listed",C9="Smelter not yet identified"),MATCH($B9&amp;$D9,'Smelter Look-up'!$J:$J,0),MATCH($B9&amp;$C9,'Smelter Look-up'!$J:$J,0)))</f>
        <v>32</v>
      </c>
      <c r="W9" s="208"/>
      <c r="X9" s="208">
        <f t="shared" si="1"/>
        <v>0</v>
      </c>
      <c r="Y9" s="208"/>
      <c r="Z9" s="208"/>
      <c r="AA9" s="208"/>
      <c r="AB9" s="241" t="str">
        <f t="shared" si="2"/>
        <v>GoldAsaka Riken Co., Ltd.</v>
      </c>
      <c r="AC9" s="208"/>
      <c r="AD9" s="208"/>
      <c r="AE9" s="208"/>
      <c r="AF9" s="208"/>
      <c r="AG9" s="208"/>
      <c r="AH9" s="208"/>
    </row>
    <row r="10" ht="19.5" customHeight="1">
      <c r="A10" s="232" t="s">
        <v>172</v>
      </c>
      <c r="B10" s="233" t="s">
        <v>147</v>
      </c>
      <c r="C10" s="234" t="s">
        <v>173</v>
      </c>
      <c r="D10" s="233"/>
      <c r="E10" s="233" t="s">
        <v>174</v>
      </c>
      <c r="F10" s="233" t="s">
        <v>172</v>
      </c>
      <c r="G10" s="233" t="s">
        <v>156</v>
      </c>
      <c r="H10" s="235"/>
      <c r="I10" s="236" t="str">
        <f>IF(ISERROR($V10),"",OFFSET('Smelter Look-up'!$H$4,$V10-4,0))</f>
        <v>Quezon City</v>
      </c>
      <c r="J10" s="236" t="str">
        <f>IF(ISERROR($V10),"",OFFSET('Smelter Look-up'!$I$4,$V10-4,0))</f>
        <v>Rizal</v>
      </c>
      <c r="K10" s="234"/>
      <c r="L10" s="234"/>
      <c r="M10" s="234"/>
      <c r="N10" s="234"/>
      <c r="O10" s="234" t="s">
        <v>175</v>
      </c>
      <c r="P10" s="237"/>
      <c r="Q10" s="238"/>
      <c r="R10" s="233" t="str">
        <f>IF(ISERROR($V10),"",OFFSET('Smelter Look-up'!$C$4,$V10-4,0)&amp;"")</f>
        <v>Bangko Sentral ng Pilipinas (Central Bank of the Philippines)</v>
      </c>
      <c r="S10" s="239" t="str">
        <f t="array" ref="S10">IF(B10="","",IF(ISERROR(MATCH($E10,CL,0)),"Unknown",INDIRECT("'C'!$A$"&amp;MATCH($E10,CL,0)+1)))</f>
        <v>PH</v>
      </c>
      <c r="T10" s="239" t="str">
        <f t="array" ref="T10">IF(B10="","",IF(ISERROR(MATCH($J10,SorP!$B$1:$B$6226,0)),"",INDIRECT("'SorP'!$A$"&amp;MATCH($S10&amp;$J10,SorP!C:C,0))))</f>
        <v>PH-RIZ</v>
      </c>
      <c r="U10" s="240"/>
      <c r="V10" s="228">
        <f>IF(C10="",NA(),IF(OR(C10="Smelter not listed",C10="Smelter not yet identified"),MATCH($B10&amp;$D10,'Smelter Look-up'!$J:$J,0),MATCH($B10&amp;$C10,'Smelter Look-up'!$J:$J,0)))</f>
        <v>42</v>
      </c>
      <c r="W10" s="208"/>
      <c r="X10" s="208">
        <f t="shared" si="1"/>
        <v>0</v>
      </c>
      <c r="Y10" s="208"/>
      <c r="Z10" s="208"/>
      <c r="AA10" s="208"/>
      <c r="AB10" s="241" t="str">
        <f t="shared" si="2"/>
        <v>GoldBangko Sentral ng Pilipinas (Central Bank of the Philippines)</v>
      </c>
      <c r="AC10" s="208"/>
      <c r="AD10" s="208"/>
      <c r="AE10" s="208"/>
      <c r="AF10" s="208"/>
      <c r="AG10" s="208"/>
      <c r="AH10" s="208"/>
    </row>
    <row r="11" ht="19.5" customHeight="1">
      <c r="A11" s="232" t="s">
        <v>176</v>
      </c>
      <c r="B11" s="233" t="s">
        <v>147</v>
      </c>
      <c r="C11" s="234" t="s">
        <v>177</v>
      </c>
      <c r="D11" s="233"/>
      <c r="E11" s="233" t="s">
        <v>178</v>
      </c>
      <c r="F11" s="233" t="s">
        <v>176</v>
      </c>
      <c r="G11" s="233" t="s">
        <v>156</v>
      </c>
      <c r="H11" s="235"/>
      <c r="I11" s="236" t="str">
        <f>IF(ISERROR($V11),"",OFFSET('Smelter Look-up'!$H$4,$V11-4,0))</f>
        <v>Nova Lima</v>
      </c>
      <c r="J11" s="236" t="str">
        <f>IF(ISERROR($V11),"",OFFSET('Smelter Look-up'!$I$4,$V11-4,0))</f>
        <v>Minas Gerais</v>
      </c>
      <c r="K11" s="234"/>
      <c r="L11" s="234"/>
      <c r="M11" s="234"/>
      <c r="N11" s="234"/>
      <c r="O11" s="234" t="s">
        <v>179</v>
      </c>
      <c r="P11" s="237"/>
      <c r="Q11" s="238"/>
      <c r="R11" s="233" t="str">
        <f>IF(ISERROR($V11),"",OFFSET('Smelter Look-up'!$C$4,$V11-4,0)&amp;"")</f>
        <v>AngloGold Ashanti Corrego do Sitio Mineracao</v>
      </c>
      <c r="S11" s="239" t="str">
        <f t="array" ref="S11">IF(B11="","",IF(ISERROR(MATCH($E11,CL,0)),"Unknown",INDIRECT("'C'!$A$"&amp;MATCH($E11,CL,0)+1)))</f>
        <v>BR</v>
      </c>
      <c r="T11" s="239" t="str">
        <f t="array" ref="T11">IF(B11="","",IF(ISERROR(MATCH($J11,SorP!$B$1:$B$6226,0)),"",INDIRECT("'SorP'!$A$"&amp;MATCH($S11&amp;$J11,SorP!C:C,0))))</f>
        <v>BR-MG</v>
      </c>
      <c r="U11" s="240"/>
      <c r="V11" s="228">
        <f>IF(C11="",NA(),IF(OR(C11="Smelter not listed",C11="Smelter not yet identified"),MATCH($B11&amp;$D11,'Smelter Look-up'!$J:$J,0),MATCH($B11&amp;$C11,'Smelter Look-up'!$J:$J,0)))</f>
        <v>23</v>
      </c>
      <c r="W11" s="208"/>
      <c r="X11" s="208">
        <f t="shared" si="1"/>
        <v>0</v>
      </c>
      <c r="Y11" s="208"/>
      <c r="Z11" s="208"/>
      <c r="AA11" s="208"/>
      <c r="AB11" s="241" t="str">
        <f t="shared" si="2"/>
        <v>GoldAngloGold Ashanti Corrego do Sitio Mineracao</v>
      </c>
      <c r="AC11" s="208"/>
      <c r="AD11" s="208"/>
      <c r="AE11" s="208"/>
      <c r="AF11" s="208"/>
      <c r="AG11" s="208"/>
      <c r="AH11" s="208"/>
    </row>
    <row r="12" ht="19.5" customHeight="1">
      <c r="A12" s="232" t="s">
        <v>180</v>
      </c>
      <c r="B12" s="233" t="s">
        <v>147</v>
      </c>
      <c r="C12" s="234" t="s">
        <v>181</v>
      </c>
      <c r="D12" s="233"/>
      <c r="E12" s="233" t="s">
        <v>167</v>
      </c>
      <c r="F12" s="233" t="s">
        <v>180</v>
      </c>
      <c r="G12" s="233" t="s">
        <v>156</v>
      </c>
      <c r="H12" s="235"/>
      <c r="I12" s="236" t="str">
        <f>IF(ISERROR($V12),"",OFFSET('Smelter Look-up'!$H$4,$V12-4,0))</f>
        <v>Hamburg</v>
      </c>
      <c r="J12" s="236" t="str">
        <f>IF(ISERROR($V12),"",OFFSET('Smelter Look-up'!$I$4,$V12-4,0))</f>
        <v>Hamburg</v>
      </c>
      <c r="K12" s="234"/>
      <c r="L12" s="234"/>
      <c r="M12" s="234"/>
      <c r="N12" s="234"/>
      <c r="O12" s="234" t="s">
        <v>182</v>
      </c>
      <c r="P12" s="237"/>
      <c r="Q12" s="238"/>
      <c r="R12" s="233" t="str">
        <f>IF(ISERROR($V12),"",OFFSET('Smelter Look-up'!$C$4,$V12-4,0)&amp;"")</f>
        <v>Aurubis AG</v>
      </c>
      <c r="S12" s="239" t="str">
        <f t="array" ref="S12">IF(B12="","",IF(ISERROR(MATCH($E12,CL,0)),"Unknown",INDIRECT("'C'!$A$"&amp;MATCH($E12,CL,0)+1)))</f>
        <v>DE</v>
      </c>
      <c r="T12" s="239" t="str">
        <f t="array" ref="T12">IF(B12="","",IF(ISERROR(MATCH($J12,SorP!$B$1:$B$6226,0)),"",INDIRECT("'SorP'!$A$"&amp;MATCH($S12&amp;$J12,SorP!C:C,0))))</f>
        <v>DE-HH</v>
      </c>
      <c r="U12" s="240"/>
      <c r="V12" s="228">
        <f>IF(C12="",NA(),IF(OR(C12="Smelter not listed",C12="Smelter not yet identified"),MATCH($B12&amp;$D12,'Smelter Look-up'!$J:$J,0),MATCH($B12&amp;$C12,'Smelter Look-up'!$J:$J,0)))</f>
        <v>38</v>
      </c>
      <c r="W12" s="208"/>
      <c r="X12" s="208">
        <f t="shared" si="1"/>
        <v>0</v>
      </c>
      <c r="Y12" s="208"/>
      <c r="Z12" s="208"/>
      <c r="AA12" s="208"/>
      <c r="AB12" s="241" t="str">
        <f t="shared" si="2"/>
        <v>GoldAurubis AG</v>
      </c>
      <c r="AC12" s="208"/>
      <c r="AD12" s="208"/>
      <c r="AE12" s="208"/>
      <c r="AF12" s="208"/>
      <c r="AG12" s="208"/>
      <c r="AH12" s="208"/>
    </row>
    <row r="13" ht="19.5" customHeight="1">
      <c r="A13" s="232" t="s">
        <v>183</v>
      </c>
      <c r="B13" s="233" t="s">
        <v>147</v>
      </c>
      <c r="C13" s="234" t="s">
        <v>184</v>
      </c>
      <c r="D13" s="233"/>
      <c r="E13" s="233" t="s">
        <v>185</v>
      </c>
      <c r="F13" s="233" t="s">
        <v>183</v>
      </c>
      <c r="G13" s="233" t="s">
        <v>156</v>
      </c>
      <c r="H13" s="235"/>
      <c r="I13" s="236" t="str">
        <f>IF(ISERROR($V13),"",OFFSET('Smelter Look-up'!$H$4,$V13-4,0))</f>
        <v>Warwick</v>
      </c>
      <c r="J13" s="236" t="str">
        <f>IF(ISERROR($V13),"",OFFSET('Smelter Look-up'!$I$4,$V13-4,0))</f>
        <v>Rhode Island</v>
      </c>
      <c r="K13" s="234"/>
      <c r="L13" s="234"/>
      <c r="M13" s="234"/>
      <c r="N13" s="234"/>
      <c r="O13" s="234" t="s">
        <v>186</v>
      </c>
      <c r="P13" s="237"/>
      <c r="Q13" s="238"/>
      <c r="R13" s="233" t="str">
        <f>IF(ISERROR($V13),"",OFFSET('Smelter Look-up'!$C$4,$V13-4,0)&amp;"")</f>
        <v>Advanced Chemical Company</v>
      </c>
      <c r="S13" s="239" t="str">
        <f t="array" ref="S13">IF(B13="","",IF(ISERROR(MATCH($E13,CL,0)),"Unknown",INDIRECT("'C'!$A$"&amp;MATCH($E13,CL,0)+1)))</f>
        <v>US</v>
      </c>
      <c r="T13" s="239" t="str">
        <f t="array" ref="T13">IF(B13="","",IF(ISERROR(MATCH($J13,SorP!$B$1:$B$6226,0)),"",INDIRECT("'SorP'!$A$"&amp;MATCH($S13&amp;$J13,SorP!C:C,0))))</f>
        <v>US-RI</v>
      </c>
      <c r="U13" s="240"/>
      <c r="V13" s="228">
        <f>IF(C13="",NA(),IF(OR(C13="Smelter not listed",C13="Smelter not yet identified"),MATCH($B13&amp;$D13,'Smelter Look-up'!$J:$J,0),MATCH($B13&amp;$C13,'Smelter Look-up'!$J:$J,0)))</f>
        <v>8</v>
      </c>
      <c r="W13" s="208"/>
      <c r="X13" s="208">
        <f t="shared" si="1"/>
        <v>0</v>
      </c>
      <c r="Y13" s="208"/>
      <c r="Z13" s="208"/>
      <c r="AA13" s="208"/>
      <c r="AB13" s="241" t="str">
        <f t="shared" si="2"/>
        <v>GoldAdvanced Chemical Company</v>
      </c>
      <c r="AC13" s="208"/>
      <c r="AD13" s="208"/>
      <c r="AE13" s="208"/>
      <c r="AF13" s="208"/>
      <c r="AG13" s="208"/>
      <c r="AH13" s="208"/>
    </row>
    <row r="14" ht="19.5" customHeight="1">
      <c r="A14" s="232" t="s">
        <v>187</v>
      </c>
      <c r="B14" s="233" t="s">
        <v>146</v>
      </c>
      <c r="C14" s="234" t="s">
        <v>188</v>
      </c>
      <c r="D14" s="233"/>
      <c r="E14" s="233" t="s">
        <v>185</v>
      </c>
      <c r="F14" s="233" t="s">
        <v>187</v>
      </c>
      <c r="G14" s="233" t="s">
        <v>156</v>
      </c>
      <c r="H14" s="235"/>
      <c r="I14" s="237" t="str">
        <f>IF(ISERROR($V14),"",OFFSET('Smelter Look-up'!$H$4,$V14-4,0))</f>
        <v>Huntsville</v>
      </c>
      <c r="J14" s="237" t="str">
        <f>IF(ISERROR($V14),"",OFFSET('Smelter Look-up'!$I$4,$V14-4,0))</f>
        <v>Alabama</v>
      </c>
      <c r="K14" s="234"/>
      <c r="L14" s="234"/>
      <c r="M14" s="234"/>
      <c r="N14" s="234"/>
      <c r="O14" s="234" t="s">
        <v>189</v>
      </c>
      <c r="P14" s="237"/>
      <c r="Q14" s="238"/>
      <c r="R14" s="233" t="str">
        <f>IF(ISERROR($V14),"",OFFSET('Smelter Look-up'!$C$4,$V14-4,0)&amp;"")</f>
        <v>Kennametal Huntsville</v>
      </c>
      <c r="S14" s="239" t="str">
        <f t="array" ref="S14">IF(B14="","",IF(ISERROR(MATCH($E14,CL,0)),"Unknown",INDIRECT("'C'!$A$"&amp;MATCH($E14,CL,0)+1)))</f>
        <v>US</v>
      </c>
      <c r="T14" s="239" t="str">
        <f t="array" ref="T14">IF(B14="","",IF(ISERROR(MATCH($J14,SorP!$B$1:$B$6226,0)),"",INDIRECT("'SorP'!$A$"&amp;MATCH($S14&amp;$J14,SorP!C:C,0))))</f>
        <v>US-AL</v>
      </c>
      <c r="U14" s="240"/>
      <c r="V14" s="228">
        <f>IF(C14="",NA(),IF(OR(C14="Smelter not listed",C14="Smelter not yet identified"),MATCH($B14&amp;$D14,'Smelter Look-up'!$J:$J,0),MATCH($B14&amp;$C14,'Smelter Look-up'!$J:$J,0)))</f>
        <v>630</v>
      </c>
      <c r="W14" s="208"/>
      <c r="X14" s="208">
        <f t="shared" si="1"/>
        <v>0</v>
      </c>
      <c r="Y14" s="208"/>
      <c r="Z14" s="208"/>
      <c r="AA14" s="208"/>
      <c r="AB14" s="241" t="str">
        <f t="shared" si="2"/>
        <v>TungstenKennametal Huntsville</v>
      </c>
      <c r="AC14" s="208"/>
      <c r="AD14" s="208"/>
      <c r="AE14" s="208"/>
      <c r="AF14" s="208"/>
      <c r="AG14" s="208"/>
      <c r="AH14" s="208"/>
    </row>
    <row r="15" ht="19.5" customHeight="1">
      <c r="A15" s="232" t="s">
        <v>190</v>
      </c>
      <c r="B15" s="233" t="s">
        <v>147</v>
      </c>
      <c r="C15" s="234" t="s">
        <v>191</v>
      </c>
      <c r="D15" s="233"/>
      <c r="E15" s="233" t="s">
        <v>167</v>
      </c>
      <c r="F15" s="233" t="s">
        <v>190</v>
      </c>
      <c r="G15" s="233" t="s">
        <v>156</v>
      </c>
      <c r="H15" s="235"/>
      <c r="I15" s="236" t="str">
        <f>IF(ISERROR($V15),"",OFFSET('Smelter Look-up'!$H$4,$V15-4,0))</f>
        <v>Pforzheim</v>
      </c>
      <c r="J15" s="236" t="str">
        <f>IF(ISERROR($V15),"",OFFSET('Smelter Look-up'!$I$4,$V15-4,0))</f>
        <v>Baden-Württemberg</v>
      </c>
      <c r="K15" s="234"/>
      <c r="L15" s="234"/>
      <c r="M15" s="234"/>
      <c r="N15" s="234"/>
      <c r="O15" s="234" t="s">
        <v>192</v>
      </c>
      <c r="P15" s="237"/>
      <c r="Q15" s="238"/>
      <c r="R15" s="233" t="str">
        <f>IF(ISERROR($V15),"",OFFSET('Smelter Look-up'!$C$4,$V15-4,0)&amp;"")</f>
        <v>C. Hafner GmbH + Co. KG</v>
      </c>
      <c r="S15" s="239" t="str">
        <f t="array" ref="S15">IF(B15="","",IF(ISERROR(MATCH($E15,CL,0)),"Unknown",INDIRECT("'C'!$A$"&amp;MATCH($E15,CL,0)+1)))</f>
        <v>DE</v>
      </c>
      <c r="T15" s="239" t="str">
        <f t="array" ref="T15">IF(B15="","",IF(ISERROR(MATCH($J15,SorP!$B$1:$B$6226,0)),"",INDIRECT("'SorP'!$A$"&amp;MATCH($S15&amp;$J15,SorP!C:C,0))))</f>
        <v>DE-BW</v>
      </c>
      <c r="U15" s="240"/>
      <c r="V15" s="228">
        <f>IF(C15="",NA(),IF(OR(C15="Smelter not listed",C15="Smelter not yet identified"),MATCH($B15&amp;$D15,'Smelter Look-up'!$J:$J,0),MATCH($B15&amp;$C15,'Smelter Look-up'!$J:$J,0)))</f>
        <v>44</v>
      </c>
      <c r="W15" s="208"/>
      <c r="X15" s="208">
        <f t="shared" si="1"/>
        <v>0</v>
      </c>
      <c r="Y15" s="208"/>
      <c r="Z15" s="208"/>
      <c r="AA15" s="208"/>
      <c r="AB15" s="241" t="str">
        <f t="shared" si="2"/>
        <v>GoldC. Hafner GmbH + Co. KG</v>
      </c>
      <c r="AC15" s="208"/>
      <c r="AD15" s="208"/>
      <c r="AE15" s="208"/>
      <c r="AF15" s="208"/>
      <c r="AG15" s="208"/>
      <c r="AH15" s="208"/>
    </row>
    <row r="16" ht="19.5" customHeight="1">
      <c r="A16" s="232" t="s">
        <v>193</v>
      </c>
      <c r="B16" s="233" t="s">
        <v>147</v>
      </c>
      <c r="C16" s="234" t="s">
        <v>194</v>
      </c>
      <c r="D16" s="233"/>
      <c r="E16" s="233" t="s">
        <v>195</v>
      </c>
      <c r="F16" s="233" t="s">
        <v>193</v>
      </c>
      <c r="G16" s="233" t="s">
        <v>156</v>
      </c>
      <c r="H16" s="235"/>
      <c r="I16" s="236" t="str">
        <f>IF(ISERROR($V16),"",OFFSET('Smelter Look-up'!$H$4,$V16-4,0))</f>
        <v>Nacozari</v>
      </c>
      <c r="J16" s="236" t="str">
        <f>IF(ISERROR($V16),"",OFFSET('Smelter Look-up'!$I$4,$V16-4,0))</f>
        <v>Sonora</v>
      </c>
      <c r="K16" s="234"/>
      <c r="L16" s="234"/>
      <c r="M16" s="234"/>
      <c r="N16" s="234"/>
      <c r="O16" s="234" t="s">
        <v>196</v>
      </c>
      <c r="P16" s="237"/>
      <c r="Q16" s="238"/>
      <c r="R16" s="233" t="str">
        <f>IF(ISERROR($V16),"",OFFSET('Smelter Look-up'!$C$4,$V16-4,0)&amp;"")</f>
        <v>Caridad</v>
      </c>
      <c r="S16" s="239" t="str">
        <f t="array" ref="S16">IF(B16="","",IF(ISERROR(MATCH($E16,CL,0)),"Unknown",INDIRECT("'C'!$A$"&amp;MATCH($E16,CL,0)+1)))</f>
        <v>MX</v>
      </c>
      <c r="T16" s="239" t="str">
        <f t="array" ref="T16">IF(B16="","",IF(ISERROR(MATCH($J16,SorP!$B$1:$B$6226,0)),"",INDIRECT("'SorP'!$A$"&amp;MATCH($S16&amp;$J16,SorP!C:C,0))))</f>
        <v>MX-SON</v>
      </c>
      <c r="U16" s="240"/>
      <c r="V16" s="228">
        <f>IF(C16="",NA(),IF(OR(C16="Smelter not listed",C16="Smelter not yet identified"),MATCH($B16&amp;$D16,'Smelter Look-up'!$J:$J,0),MATCH($B16&amp;$C16,'Smelter Look-up'!$J:$J,0)))</f>
        <v>45</v>
      </c>
      <c r="W16" s="208"/>
      <c r="X16" s="208">
        <f t="shared" si="1"/>
        <v>0</v>
      </c>
      <c r="Y16" s="208"/>
      <c r="Z16" s="208"/>
      <c r="AA16" s="208"/>
      <c r="AB16" s="241" t="str">
        <f t="shared" si="2"/>
        <v>GoldCaridad</v>
      </c>
      <c r="AC16" s="208"/>
      <c r="AD16" s="208"/>
      <c r="AE16" s="208"/>
      <c r="AF16" s="208"/>
      <c r="AG16" s="208"/>
      <c r="AH16" s="208"/>
    </row>
    <row r="17" ht="19.5" customHeight="1">
      <c r="A17" s="232" t="s">
        <v>197</v>
      </c>
      <c r="B17" s="233" t="s">
        <v>147</v>
      </c>
      <c r="C17" s="234" t="s">
        <v>198</v>
      </c>
      <c r="D17" s="233"/>
      <c r="E17" s="233" t="s">
        <v>199</v>
      </c>
      <c r="F17" s="233" t="s">
        <v>197</v>
      </c>
      <c r="G17" s="233" t="s">
        <v>156</v>
      </c>
      <c r="H17" s="235"/>
      <c r="I17" s="236" t="str">
        <f>IF(ISERROR($V17),"",OFFSET('Smelter Look-up'!$H$4,$V17-4,0))</f>
        <v>Biel-Bienne</v>
      </c>
      <c r="J17" s="236" t="str">
        <f>IF(ISERROR($V17),"",OFFSET('Smelter Look-up'!$I$4,$V17-4,0))</f>
        <v>Bern</v>
      </c>
      <c r="K17" s="234"/>
      <c r="L17" s="234"/>
      <c r="M17" s="234"/>
      <c r="N17" s="234"/>
      <c r="O17" s="234" t="s">
        <v>200</v>
      </c>
      <c r="P17" s="237"/>
      <c r="Q17" s="238"/>
      <c r="R17" s="233" t="str">
        <f>IF(ISERROR($V17),"",OFFSET('Smelter Look-up'!$C$4,$V17-4,0)&amp;"")</f>
        <v>Cendres + Metaux S.A.</v>
      </c>
      <c r="S17" s="239" t="str">
        <f t="array" ref="S17">IF(B17="","",IF(ISERROR(MATCH($E17,CL,0)),"Unknown",INDIRECT("'C'!$A$"&amp;MATCH($E17,CL,0)+1)))</f>
        <v>CH</v>
      </c>
      <c r="T17" s="239" t="str">
        <f t="array" ref="T17">IF(B17="","",IF(ISERROR(MATCH($J17,SorP!$B$1:$B$6226,0)),"",INDIRECT("'SorP'!$A$"&amp;MATCH($S17&amp;$J17,SorP!C:C,0))))</f>
        <v>CH-BE</v>
      </c>
      <c r="U17" s="240"/>
      <c r="V17" s="228">
        <f>IF(C17="",NA(),IF(OR(C17="Smelter not listed",C17="Smelter not yet identified"),MATCH($B17&amp;$D17,'Smelter Look-up'!$J:$J,0),MATCH($B17&amp;$C17,'Smelter Look-up'!$J:$J,0)))</f>
        <v>49</v>
      </c>
      <c r="W17" s="208"/>
      <c r="X17" s="208">
        <f t="shared" si="1"/>
        <v>0</v>
      </c>
      <c r="Y17" s="208"/>
      <c r="Z17" s="208"/>
      <c r="AA17" s="208"/>
      <c r="AB17" s="241" t="str">
        <f t="shared" si="2"/>
        <v>GoldCendres + Metaux S.A.</v>
      </c>
      <c r="AC17" s="208"/>
      <c r="AD17" s="208"/>
      <c r="AE17" s="208"/>
      <c r="AF17" s="208"/>
      <c r="AG17" s="208"/>
      <c r="AH17" s="208"/>
    </row>
    <row r="18" ht="19.5" customHeight="1">
      <c r="A18" s="239" t="s">
        <v>201</v>
      </c>
      <c r="B18" s="233" t="s">
        <v>147</v>
      </c>
      <c r="C18" s="234" t="s">
        <v>202</v>
      </c>
      <c r="D18" s="233"/>
      <c r="E18" s="233" t="s">
        <v>203</v>
      </c>
      <c r="F18" s="233" t="s">
        <v>201</v>
      </c>
      <c r="G18" s="233" t="s">
        <v>156</v>
      </c>
      <c r="H18" s="235"/>
      <c r="I18" s="236" t="str">
        <f>IF(ISERROR($V18),"",OFFSET('Smelter Look-up'!$H$4,$V18-4,0))</f>
        <v>Kunming</v>
      </c>
      <c r="J18" s="236" t="str">
        <f>IF(ISERROR($V18),"",OFFSET('Smelter Look-up'!$I$4,$V18-4,0))</f>
        <v>Yunnan Sheng</v>
      </c>
      <c r="K18" s="234"/>
      <c r="L18" s="234"/>
      <c r="M18" s="234"/>
      <c r="N18" s="234"/>
      <c r="O18" s="234" t="s">
        <v>204</v>
      </c>
      <c r="P18" s="237"/>
      <c r="Q18" s="238"/>
      <c r="R18" s="233" t="str">
        <f>IF(ISERROR($V18),"",OFFSET('Smelter Look-up'!$C$4,$V18-4,0)&amp;"")</f>
        <v>Yunnan Copper Industry Co., Ltd.</v>
      </c>
      <c r="S18" s="239" t="str">
        <f t="array" ref="S18">IF(B18="","",IF(ISERROR(MATCH($E18,CL,0)),"Unknown",INDIRECT("'C'!$A$"&amp;MATCH($E18,CL,0)+1)))</f>
        <v>CN</v>
      </c>
      <c r="T18" s="239" t="str">
        <f t="array" ref="T18">IF(B18="","",IF(ISERROR(MATCH($J18,SorP!$B$1:$B$6226,0)),"",INDIRECT("'SorP'!$A$"&amp;MATCH($S18&amp;$J18,SorP!C:C,0))))</f>
        <v>CN-YN</v>
      </c>
      <c r="U18" s="240"/>
      <c r="V18" s="228">
        <f>IF(C18="",NA(),IF(OR(C18="Smelter not listed",C18="Smelter not yet identified"),MATCH($B18&amp;$D18,'Smelter Look-up'!$J:$J,0),MATCH($B18&amp;$C18,'Smelter Look-up'!$J:$J,0)))</f>
        <v>318</v>
      </c>
      <c r="W18" s="208"/>
      <c r="X18" s="208">
        <f t="shared" si="1"/>
        <v>0</v>
      </c>
      <c r="Y18" s="208"/>
      <c r="Z18" s="208"/>
      <c r="AA18" s="208"/>
      <c r="AB18" s="241" t="str">
        <f t="shared" si="2"/>
        <v>GoldYunnan Copper Industry Co., Ltd.</v>
      </c>
      <c r="AC18" s="208"/>
      <c r="AD18" s="208"/>
      <c r="AE18" s="208"/>
      <c r="AF18" s="208"/>
      <c r="AG18" s="208"/>
      <c r="AH18" s="208"/>
    </row>
    <row r="19" ht="13.5" customHeight="1">
      <c r="A19" s="239" t="s">
        <v>205</v>
      </c>
      <c r="B19" s="233" t="s">
        <v>146</v>
      </c>
      <c r="C19" s="234" t="s">
        <v>206</v>
      </c>
      <c r="D19" s="233"/>
      <c r="E19" s="233" t="s">
        <v>203</v>
      </c>
      <c r="F19" s="233" t="s">
        <v>205</v>
      </c>
      <c r="G19" s="233" t="s">
        <v>156</v>
      </c>
      <c r="H19" s="235"/>
      <c r="I19" s="236" t="str">
        <f>IF(ISERROR($V19),"",OFFSET('Smelter Look-up'!$H$4,$V19-4,0))</f>
        <v>Ganzhou</v>
      </c>
      <c r="J19" s="236" t="str">
        <f>IF(ISERROR($V19),"",OFFSET('Smelter Look-up'!$I$4,$V19-4,0))</f>
        <v>Jiangxi Sheng</v>
      </c>
      <c r="K19" s="234"/>
      <c r="L19" s="234"/>
      <c r="M19" s="234"/>
      <c r="N19" s="234"/>
      <c r="O19" s="234" t="s">
        <v>207</v>
      </c>
      <c r="P19" s="237"/>
      <c r="Q19" s="238"/>
      <c r="R19" s="233" t="str">
        <f>IF(ISERROR($V19),"",OFFSET('Smelter Look-up'!$C$4,$V19-4,0)&amp;"")</f>
        <v>Chongyi Zhangyuan Tungsten Co., Ltd.</v>
      </c>
      <c r="S19" s="239" t="str">
        <f t="array" ref="S19">IF(B19="","",IF(ISERROR(MATCH($E19,CL,0)),"Unknown",INDIRECT("'C'!$A$"&amp;MATCH($E19,CL,0)+1)))</f>
        <v>CN</v>
      </c>
      <c r="T19" s="239" t="str">
        <f t="array" ref="T19">IF(B19="","",IF(ISERROR(MATCH($J19,SorP!$B$1:$B$6226,0)),"",INDIRECT("'SorP'!$A$"&amp;MATCH($S19&amp;$J19,SorP!C:C,0))))</f>
        <v>CN-JX</v>
      </c>
      <c r="U19" s="240"/>
      <c r="V19" s="228">
        <f>IF(C19="",NA(),IF(OR(C19="Smelter not listed",C19="Smelter not yet identified"),MATCH($B19&amp;$D19,'Smelter Look-up'!$J:$J,0),MATCH($B19&amp;$C19,'Smelter Look-up'!$J:$J,0)))</f>
        <v>595</v>
      </c>
      <c r="W19" s="208"/>
      <c r="X19" s="208">
        <f t="shared" si="1"/>
        <v>0</v>
      </c>
      <c r="Y19" s="208"/>
      <c r="Z19" s="208"/>
      <c r="AA19" s="208"/>
      <c r="AB19" s="241" t="str">
        <f t="shared" si="2"/>
        <v>TungstenChongyi Zhangyuan Tungsten Co., Ltd.</v>
      </c>
      <c r="AC19" s="208"/>
      <c r="AD19" s="208"/>
      <c r="AE19" s="208"/>
      <c r="AF19" s="208"/>
      <c r="AG19" s="208"/>
      <c r="AH19" s="208"/>
    </row>
    <row r="20" ht="13.5" customHeight="1">
      <c r="A20" s="239" t="s">
        <v>208</v>
      </c>
      <c r="B20" s="233" t="s">
        <v>147</v>
      </c>
      <c r="C20" s="234" t="s">
        <v>209</v>
      </c>
      <c r="D20" s="233"/>
      <c r="E20" s="233" t="s">
        <v>199</v>
      </c>
      <c r="F20" s="233" t="s">
        <v>208</v>
      </c>
      <c r="G20" s="233" t="s">
        <v>156</v>
      </c>
      <c r="H20" s="235"/>
      <c r="I20" s="236" t="str">
        <f>IF(ISERROR($V20),"",OFFSET('Smelter Look-up'!$H$4,$V20-4,0))</f>
        <v>Mendrisio</v>
      </c>
      <c r="J20" s="236" t="str">
        <f>IF(ISERROR($V20),"",OFFSET('Smelter Look-up'!$I$4,$V20-4,0))</f>
        <v>Ticino</v>
      </c>
      <c r="K20" s="234"/>
      <c r="L20" s="234"/>
      <c r="M20" s="234"/>
      <c r="N20" s="234"/>
      <c r="O20" s="234" t="s">
        <v>210</v>
      </c>
      <c r="P20" s="237"/>
      <c r="Q20" s="238"/>
      <c r="R20" s="233" t="str">
        <f>IF(ISERROR($V20),"",OFFSET('Smelter Look-up'!$C$4,$V20-4,0)&amp;"")</f>
        <v>Argor-Heraeus S.A.</v>
      </c>
      <c r="S20" s="239" t="str">
        <f t="array" ref="S20">IF(B20="","",IF(ISERROR(MATCH($E20,CL,0)),"Unknown",INDIRECT("'C'!$A$"&amp;MATCH($E20,CL,0)+1)))</f>
        <v>CH</v>
      </c>
      <c r="T20" s="239" t="str">
        <f t="array" ref="T20">IF(B20="","",IF(ISERROR(MATCH($J20,SorP!$B$1:$B$6226,0)),"",INDIRECT("'SorP'!$A$"&amp;MATCH($S20&amp;$J20,SorP!C:C,0))))</f>
        <v>CH-TI</v>
      </c>
      <c r="U20" s="240"/>
      <c r="V20" s="228">
        <f>IF(C20="",NA(),IF(OR(C20="Smelter not listed",C20="Smelter not yet identified"),MATCH($B20&amp;$D20,'Smelter Look-up'!$J:$J,0),MATCH($B20&amp;$C20,'Smelter Look-up'!$J:$J,0)))</f>
        <v>28</v>
      </c>
      <c r="W20" s="208"/>
      <c r="X20" s="208">
        <f t="shared" si="1"/>
        <v>0</v>
      </c>
      <c r="Y20" s="208"/>
      <c r="Z20" s="208"/>
      <c r="AA20" s="208"/>
      <c r="AB20" s="241" t="str">
        <f t="shared" si="2"/>
        <v>GoldArgor-Heraeus S.A.</v>
      </c>
      <c r="AC20" s="208"/>
      <c r="AD20" s="208"/>
      <c r="AE20" s="208"/>
      <c r="AF20" s="208"/>
      <c r="AG20" s="208"/>
      <c r="AH20" s="208"/>
    </row>
    <row r="21" ht="13.5" customHeight="1">
      <c r="A21" s="239" t="s">
        <v>211</v>
      </c>
      <c r="B21" s="233" t="s">
        <v>147</v>
      </c>
      <c r="C21" s="234" t="s">
        <v>212</v>
      </c>
      <c r="D21" s="233"/>
      <c r="E21" s="233" t="s">
        <v>155</v>
      </c>
      <c r="F21" s="233" t="s">
        <v>211</v>
      </c>
      <c r="G21" s="233" t="s">
        <v>156</v>
      </c>
      <c r="H21" s="235"/>
      <c r="I21" s="236" t="str">
        <f>IF(ISERROR($V21),"",OFFSET('Smelter Look-up'!$H$4,$V21-4,0))</f>
        <v>Kobe</v>
      </c>
      <c r="J21" s="236" t="str">
        <f>IF(ISERROR($V21),"",OFFSET('Smelter Look-up'!$I$4,$V21-4,0))</f>
        <v>Hyogo</v>
      </c>
      <c r="K21" s="234"/>
      <c r="L21" s="234"/>
      <c r="M21" s="234"/>
      <c r="N21" s="234"/>
      <c r="O21" s="234" t="s">
        <v>213</v>
      </c>
      <c r="P21" s="237"/>
      <c r="Q21" s="238"/>
      <c r="R21" s="233" t="str">
        <f>IF(ISERROR($V21),"",OFFSET('Smelter Look-up'!$C$4,$V21-4,0)&amp;"")</f>
        <v>Asahi Pretec Corp.</v>
      </c>
      <c r="S21" s="239" t="str">
        <f t="array" ref="S21">IF(B21="","",IF(ISERROR(MATCH($E21,CL,0)),"Unknown",INDIRECT("'C'!$A$"&amp;MATCH($E21,CL,0)+1)))</f>
        <v>JP</v>
      </c>
      <c r="T21" s="239" t="str">
        <f t="array" ref="T21">IF(B21="","",IF(ISERROR(MATCH($J21,SorP!$B$1:$B$6226,0)),"",INDIRECT("'SorP'!$A$"&amp;MATCH($S21&amp;$J21,SorP!C:C,0))))</f>
        <v>JP-28</v>
      </c>
      <c r="U21" s="240"/>
      <c r="V21" s="228">
        <f>IF(C21="",NA(),IF(OR(C21="Smelter not listed",C21="Smelter not yet identified"),MATCH($B21&amp;$D21,'Smelter Look-up'!$J:$J,0),MATCH($B21&amp;$C21,'Smelter Look-up'!$J:$J,0)))</f>
        <v>29</v>
      </c>
      <c r="W21" s="208"/>
      <c r="X21" s="208">
        <f t="shared" si="1"/>
        <v>0</v>
      </c>
      <c r="Y21" s="208"/>
      <c r="Z21" s="208"/>
      <c r="AA21" s="208"/>
      <c r="AB21" s="241" t="str">
        <f t="shared" si="2"/>
        <v>GoldAsahi Pretec Corp.</v>
      </c>
      <c r="AC21" s="208"/>
      <c r="AD21" s="208"/>
      <c r="AE21" s="208"/>
      <c r="AF21" s="208"/>
      <c r="AG21" s="208"/>
      <c r="AH21" s="208"/>
    </row>
    <row r="22" ht="13.5" customHeight="1">
      <c r="A22" s="239" t="s">
        <v>214</v>
      </c>
      <c r="B22" s="233" t="s">
        <v>147</v>
      </c>
      <c r="C22" s="234" t="s">
        <v>215</v>
      </c>
      <c r="D22" s="233"/>
      <c r="E22" s="233" t="s">
        <v>155</v>
      </c>
      <c r="F22" s="233" t="s">
        <v>214</v>
      </c>
      <c r="G22" s="233" t="s">
        <v>156</v>
      </c>
      <c r="H22" s="235"/>
      <c r="I22" s="236" t="str">
        <f>IF(ISERROR($V22),"",OFFSET('Smelter Look-up'!$H$4,$V22-4,0))</f>
        <v>Chiyoda</v>
      </c>
      <c r="J22" s="236" t="str">
        <f>IF(ISERROR($V22),"",OFFSET('Smelter Look-up'!$I$4,$V22-4,0))</f>
        <v>Tokyo</v>
      </c>
      <c r="K22" s="234"/>
      <c r="L22" s="234"/>
      <c r="M22" s="234"/>
      <c r="N22" s="234"/>
      <c r="O22" s="234" t="s">
        <v>216</v>
      </c>
      <c r="P22" s="237"/>
      <c r="Q22" s="238"/>
      <c r="R22" s="233" t="str">
        <f>IF(ISERROR($V22),"",OFFSET('Smelter Look-up'!$C$4,$V22-4,0)&amp;"")</f>
        <v>Chugai Mining</v>
      </c>
      <c r="S22" s="239" t="str">
        <f t="array" ref="S22">IF(B22="","",IF(ISERROR(MATCH($E22,CL,0)),"Unknown",INDIRECT("'C'!$A$"&amp;MATCH($E22,CL,0)+1)))</f>
        <v>JP</v>
      </c>
      <c r="T22" s="239" t="str">
        <f t="array" ref="T22">IF(B22="","",IF(ISERROR(MATCH($J22,SorP!$B$1:$B$6226,0)),"",INDIRECT("'SorP'!$A$"&amp;MATCH($S22&amp;$J22,SorP!C:C,0))))</f>
        <v>JP-13</v>
      </c>
      <c r="U22" s="240"/>
      <c r="V22" s="228">
        <f>IF(C22="",NA(),IF(OR(C22="Smelter not listed",C22="Smelter not yet identified"),MATCH($B22&amp;$D22,'Smelter Look-up'!$J:$J,0),MATCH($B22&amp;$C22,'Smelter Look-up'!$J:$J,0)))</f>
        <v>60</v>
      </c>
      <c r="W22" s="208"/>
      <c r="X22" s="208">
        <f t="shared" si="1"/>
        <v>0</v>
      </c>
      <c r="Y22" s="208"/>
      <c r="Z22" s="208"/>
      <c r="AA22" s="208"/>
      <c r="AB22" s="241" t="str">
        <f t="shared" si="2"/>
        <v>GoldChugai Mining</v>
      </c>
      <c r="AC22" s="208"/>
      <c r="AD22" s="208"/>
      <c r="AE22" s="208"/>
      <c r="AF22" s="208"/>
      <c r="AG22" s="208"/>
      <c r="AH22" s="208"/>
    </row>
    <row r="23" ht="13.5" customHeight="1">
      <c r="A23" s="239" t="s">
        <v>217</v>
      </c>
      <c r="B23" s="233" t="s">
        <v>147</v>
      </c>
      <c r="C23" s="234" t="s">
        <v>218</v>
      </c>
      <c r="D23" s="233"/>
      <c r="E23" s="233" t="s">
        <v>219</v>
      </c>
      <c r="F23" s="233" t="s">
        <v>217</v>
      </c>
      <c r="G23" s="233" t="s">
        <v>156</v>
      </c>
      <c r="H23" s="235"/>
      <c r="I23" s="236" t="str">
        <f>IF(ISERROR($V23),"",OFFSET('Smelter Look-up'!$H$4,$V23-4,0))</f>
        <v>Istanbul</v>
      </c>
      <c r="J23" s="236" t="str">
        <f>IF(ISERROR($V23),"",OFFSET('Smelter Look-up'!$I$4,$V23-4,0))</f>
        <v>İstanbul</v>
      </c>
      <c r="K23" s="234"/>
      <c r="L23" s="234"/>
      <c r="M23" s="234"/>
      <c r="N23" s="234"/>
      <c r="O23" s="234" t="s">
        <v>220</v>
      </c>
      <c r="P23" s="237"/>
      <c r="Q23" s="238"/>
      <c r="R23" s="233" t="str">
        <f>IF(ISERROR($V23),"",OFFSET('Smelter Look-up'!$C$4,$V23-4,0)&amp;"")</f>
        <v>Atasay Kuyumculuk Sanayi Ve Ticaret A.S.</v>
      </c>
      <c r="S23" s="239" t="str">
        <f t="array" ref="S23">IF(B23="","",IF(ISERROR(MATCH($E23,CL,0)),"Unknown",INDIRECT("'C'!$A$"&amp;MATCH($E23,CL,0)+1)))</f>
        <v>TR</v>
      </c>
      <c r="T23" s="239" t="str">
        <f t="array" ref="T23">IF(B23="","",IF(ISERROR(MATCH($J23,SorP!$B$1:$B$6226,0)),"",INDIRECT("'SorP'!$A$"&amp;MATCH($S23&amp;$J23,SorP!C:C,0))))</f>
        <v>TR-34</v>
      </c>
      <c r="U23" s="240"/>
      <c r="V23" s="228">
        <f>IF(C23="",NA(),IF(OR(C23="Smelter not listed",C23="Smelter not yet identified"),MATCH($B23&amp;$D23,'Smelter Look-up'!$J:$J,0),MATCH($B23&amp;$C23,'Smelter Look-up'!$J:$J,0)))</f>
        <v>34</v>
      </c>
      <c r="W23" s="208"/>
      <c r="X23" s="208">
        <f t="shared" si="1"/>
        <v>0</v>
      </c>
      <c r="Y23" s="208"/>
      <c r="Z23" s="208"/>
      <c r="AA23" s="208"/>
      <c r="AB23" s="241" t="str">
        <f t="shared" si="2"/>
        <v>GoldAtasay Kuyumculuk Sanayi Ve Ticaret A.S.</v>
      </c>
      <c r="AC23" s="208"/>
      <c r="AD23" s="208"/>
      <c r="AE23" s="208"/>
      <c r="AF23" s="208"/>
      <c r="AG23" s="208"/>
      <c r="AH23" s="208"/>
    </row>
    <row r="24" ht="13.5" customHeight="1">
      <c r="A24" s="239" t="s">
        <v>221</v>
      </c>
      <c r="B24" s="233" t="s">
        <v>147</v>
      </c>
      <c r="C24" s="234" t="s">
        <v>222</v>
      </c>
      <c r="D24" s="233"/>
      <c r="E24" s="233" t="s">
        <v>223</v>
      </c>
      <c r="F24" s="233" t="s">
        <v>221</v>
      </c>
      <c r="G24" s="233" t="s">
        <v>156</v>
      </c>
      <c r="H24" s="235"/>
      <c r="I24" s="236" t="str">
        <f>IF(ISERROR($V24),"",OFFSET('Smelter Look-up'!$H$4,$V24-4,0))</f>
        <v>Skelleftehamn</v>
      </c>
      <c r="J24" s="236" t="str">
        <f>IF(ISERROR($V24),"",OFFSET('Smelter Look-up'!$I$4,$V24-4,0))</f>
        <v>Västerbottens län [SE-24]</v>
      </c>
      <c r="K24" s="234"/>
      <c r="L24" s="234"/>
      <c r="M24" s="234"/>
      <c r="N24" s="234"/>
      <c r="O24" s="234" t="s">
        <v>224</v>
      </c>
      <c r="P24" s="237"/>
      <c r="Q24" s="238"/>
      <c r="R24" s="233" t="str">
        <f>IF(ISERROR($V24),"",OFFSET('Smelter Look-up'!$C$4,$V24-4,0)&amp;"")</f>
        <v>Boliden Ronnskar</v>
      </c>
      <c r="S24" s="239" t="str">
        <f t="array" ref="S24">IF(B24="","",IF(ISERROR(MATCH($E24,CL,0)),"Unknown",INDIRECT("'C'!$A$"&amp;MATCH($E24,CL,0)+1)))</f>
        <v>SE</v>
      </c>
      <c r="T24" s="239" t="str">
        <f t="array" ref="T24">IF(B24="","",IF(ISERROR(MATCH($J24,SorP!$B$1:$B$6226,0)),"",INDIRECT("'SorP'!$A$"&amp;MATCH($S24&amp;$J24,SorP!C:C,0))))</f>
        <v>SE-AC</v>
      </c>
      <c r="U24" s="240"/>
      <c r="V24" s="228">
        <f>IF(C24="",NA(),IF(OR(C24="Smelter not listed",C24="Smelter not yet identified"),MATCH($B24&amp;$D24,'Smelter Look-up'!$J:$J,0),MATCH($B24&amp;$C24,'Smelter Look-up'!$J:$J,0)))</f>
        <v>43</v>
      </c>
      <c r="W24" s="208"/>
      <c r="X24" s="208">
        <f t="shared" si="1"/>
        <v>0</v>
      </c>
      <c r="Y24" s="208"/>
      <c r="Z24" s="208"/>
      <c r="AA24" s="208"/>
      <c r="AB24" s="241" t="str">
        <f t="shared" si="2"/>
        <v>GoldBoliden Ronnskar</v>
      </c>
      <c r="AC24" s="208"/>
      <c r="AD24" s="208"/>
      <c r="AE24" s="208"/>
      <c r="AF24" s="208"/>
      <c r="AG24" s="208"/>
      <c r="AH24" s="208"/>
    </row>
    <row r="25" ht="13.5" customHeight="1">
      <c r="A25" s="239" t="s">
        <v>225</v>
      </c>
      <c r="B25" s="233" t="s">
        <v>147</v>
      </c>
      <c r="C25" s="234" t="s">
        <v>226</v>
      </c>
      <c r="D25" s="233"/>
      <c r="E25" s="233" t="s">
        <v>227</v>
      </c>
      <c r="F25" s="233" t="s">
        <v>225</v>
      </c>
      <c r="G25" s="233" t="s">
        <v>156</v>
      </c>
      <c r="H25" s="235"/>
      <c r="I25" s="236" t="str">
        <f>IF(ISERROR($V25),"",OFFSET('Smelter Look-up'!$H$4,$V25-4,0))</f>
        <v>Arezzo</v>
      </c>
      <c r="J25" s="236" t="str">
        <f>IF(ISERROR($V25),"",OFFSET('Smelter Look-up'!$I$4,$V25-4,0))</f>
        <v>Toscana</v>
      </c>
      <c r="K25" s="234"/>
      <c r="L25" s="234"/>
      <c r="M25" s="234"/>
      <c r="N25" s="234"/>
      <c r="O25" s="234" t="s">
        <v>228</v>
      </c>
      <c r="P25" s="237"/>
      <c r="Q25" s="238"/>
      <c r="R25" s="233" t="str">
        <f>IF(ISERROR($V25),"",OFFSET('Smelter Look-up'!$C$4,$V25-4,0)&amp;"")</f>
        <v>Chimet S.p.A.</v>
      </c>
      <c r="S25" s="239" t="str">
        <f t="array" ref="S25">IF(B25="","",IF(ISERROR(MATCH($E25,CL,0)),"Unknown",INDIRECT("'C'!$A$"&amp;MATCH($E25,CL,0)+1)))</f>
        <v>IT</v>
      </c>
      <c r="T25" s="239" t="str">
        <f t="array" ref="T25">IF(B25="","",IF(ISERROR(MATCH($J25,SorP!$B$1:$B$6226,0)),"",INDIRECT("'SorP'!$A$"&amp;MATCH($S25&amp;$J25,SorP!C:C,0))))</f>
        <v>IT-52</v>
      </c>
      <c r="U25" s="240"/>
      <c r="V25" s="228">
        <f>IF(C25="",NA(),IF(OR(C25="Smelter not listed",C25="Smelter not yet identified"),MATCH($B25&amp;$D25,'Smelter Look-up'!$J:$J,0),MATCH($B25&amp;$C25,'Smelter Look-up'!$J:$J,0)))</f>
        <v>57</v>
      </c>
      <c r="W25" s="208"/>
      <c r="X25" s="208">
        <f t="shared" si="1"/>
        <v>0</v>
      </c>
      <c r="Y25" s="208"/>
      <c r="Z25" s="208"/>
      <c r="AA25" s="208"/>
      <c r="AB25" s="241" t="str">
        <f t="shared" si="2"/>
        <v>GoldChimet S.p.A.</v>
      </c>
      <c r="AC25" s="208"/>
      <c r="AD25" s="208"/>
      <c r="AE25" s="208"/>
      <c r="AF25" s="208"/>
      <c r="AG25" s="208"/>
      <c r="AH25" s="208"/>
    </row>
    <row r="26" ht="13.5" customHeight="1">
      <c r="A26" s="239" t="s">
        <v>229</v>
      </c>
      <c r="B26" s="233" t="s">
        <v>147</v>
      </c>
      <c r="C26" s="234" t="s">
        <v>230</v>
      </c>
      <c r="D26" s="233"/>
      <c r="E26" s="233" t="s">
        <v>231</v>
      </c>
      <c r="F26" s="233" t="s">
        <v>229</v>
      </c>
      <c r="G26" s="233" t="s">
        <v>156</v>
      </c>
      <c r="H26" s="235"/>
      <c r="I26" s="236" t="str">
        <f>IF(ISERROR($V26),"",OFFSET('Smelter Look-up'!$H$4,$V26-4,0))</f>
        <v>Montréal</v>
      </c>
      <c r="J26" s="236" t="str">
        <f>IF(ISERROR($V26),"",OFFSET('Smelter Look-up'!$I$4,$V26-4,0))</f>
        <v>Quebec</v>
      </c>
      <c r="K26" s="234"/>
      <c r="L26" s="234"/>
      <c r="M26" s="234"/>
      <c r="N26" s="234"/>
      <c r="O26" s="234" t="s">
        <v>232</v>
      </c>
      <c r="P26" s="237"/>
      <c r="Q26" s="238"/>
      <c r="R26" s="233" t="str">
        <f>IF(ISERROR($V26),"",OFFSET('Smelter Look-up'!$C$4,$V26-4,0)&amp;"")</f>
        <v>CCR Refinery - Glencore Canada Corporation</v>
      </c>
      <c r="S26" s="239" t="str">
        <f t="array" ref="S26">IF(B26="","",IF(ISERROR(MATCH($E26,CL,0)),"Unknown",INDIRECT("'C'!$A$"&amp;MATCH($E26,CL,0)+1)))</f>
        <v>CA</v>
      </c>
      <c r="T26" s="239" t="str">
        <f t="array" ref="T26">IF(B26="","",IF(ISERROR(MATCH($J26,SorP!$B$1:$B$6226,0)),"",INDIRECT("'SorP'!$A$"&amp;MATCH($S26&amp;$J26,SorP!C:C,0))))</f>
        <v>CA-QC</v>
      </c>
      <c r="U26" s="240"/>
      <c r="V26" s="228">
        <f>IF(C26="",NA(),IF(OR(C26="Smelter not listed",C26="Smelter not yet identified"),MATCH($B26&amp;$D26,'Smelter Look-up'!$J:$J,0),MATCH($B26&amp;$C26,'Smelter Look-up'!$J:$J,0)))</f>
        <v>47</v>
      </c>
      <c r="W26" s="208"/>
      <c r="X26" s="208">
        <f t="shared" si="1"/>
        <v>0</v>
      </c>
      <c r="Y26" s="208"/>
      <c r="Z26" s="208"/>
      <c r="AA26" s="208"/>
      <c r="AB26" s="241" t="str">
        <f t="shared" si="2"/>
        <v>GoldCCR Refinery - Glencore Canada Corporation</v>
      </c>
      <c r="AC26" s="208"/>
      <c r="AD26" s="208"/>
      <c r="AE26" s="208"/>
      <c r="AF26" s="208"/>
      <c r="AG26" s="208"/>
      <c r="AH26" s="208"/>
    </row>
    <row r="27" ht="13.5" customHeight="1">
      <c r="A27" s="239" t="s">
        <v>233</v>
      </c>
      <c r="B27" s="233" t="s">
        <v>145</v>
      </c>
      <c r="C27" s="234" t="s">
        <v>234</v>
      </c>
      <c r="D27" s="233"/>
      <c r="E27" s="233" t="s">
        <v>185</v>
      </c>
      <c r="F27" s="233" t="s">
        <v>233</v>
      </c>
      <c r="G27" s="233" t="s">
        <v>156</v>
      </c>
      <c r="H27" s="235"/>
      <c r="I27" s="236" t="str">
        <f>IF(ISERROR($V27),"",OFFSET('Smelter Look-up'!$H$4,$V27-4,0))</f>
        <v>Altoona</v>
      </c>
      <c r="J27" s="236" t="str">
        <f>IF(ISERROR($V27),"",OFFSET('Smelter Look-up'!$I$4,$V27-4,0))</f>
        <v>Pennsylvania</v>
      </c>
      <c r="K27" s="234"/>
      <c r="L27" s="234"/>
      <c r="M27" s="234"/>
      <c r="N27" s="234"/>
      <c r="O27" s="234" t="s">
        <v>235</v>
      </c>
      <c r="P27" s="237"/>
      <c r="Q27" s="238"/>
      <c r="R27" s="233" t="str">
        <f>IF(ISERROR($V27),"",OFFSET('Smelter Look-up'!$C$4,$V27-4,0)&amp;"")</f>
        <v>Alpha</v>
      </c>
      <c r="S27" s="239" t="str">
        <f t="array" ref="S27">IF(B27="","",IF(ISERROR(MATCH($E27,CL,0)),"Unknown",INDIRECT("'C'!$A$"&amp;MATCH($E27,CL,0)+1)))</f>
        <v>US</v>
      </c>
      <c r="T27" s="239" t="str">
        <f t="array" ref="T27">IF(B27="","",IF(ISERROR(MATCH($J27,SorP!$B$1:$B$6226,0)),"",INDIRECT("'SorP'!$A$"&amp;MATCH($S27&amp;$J27,SorP!C:C,0))))</f>
        <v>US-PA</v>
      </c>
      <c r="U27" s="240"/>
      <c r="V27" s="228">
        <f>IF(C27="",NA(),IF(OR(C27="Smelter not listed",C27="Smelter not yet identified"),MATCH($B27&amp;$D27,'Smelter Look-up'!$J:$J,0),MATCH($B27&amp;$C27,'Smelter Look-up'!$J:$J,0)))</f>
        <v>400</v>
      </c>
      <c r="W27" s="208"/>
      <c r="X27" s="208">
        <f t="shared" si="1"/>
        <v>0</v>
      </c>
      <c r="Y27" s="208"/>
      <c r="Z27" s="208"/>
      <c r="AA27" s="208"/>
      <c r="AB27" s="241" t="str">
        <f t="shared" si="2"/>
        <v>TinAlpha</v>
      </c>
      <c r="AC27" s="208"/>
      <c r="AD27" s="208"/>
      <c r="AE27" s="208"/>
      <c r="AF27" s="208"/>
      <c r="AG27" s="208"/>
      <c r="AH27" s="208"/>
    </row>
    <row r="28" ht="13.5" customHeight="1">
      <c r="A28" s="239" t="s">
        <v>236</v>
      </c>
      <c r="B28" s="233" t="s">
        <v>147</v>
      </c>
      <c r="C28" s="234" t="s">
        <v>237</v>
      </c>
      <c r="D28" s="233"/>
      <c r="E28" s="233" t="s">
        <v>155</v>
      </c>
      <c r="F28" s="233" t="s">
        <v>236</v>
      </c>
      <c r="G28" s="233" t="s">
        <v>156</v>
      </c>
      <c r="H28" s="235"/>
      <c r="I28" s="236" t="str">
        <f>IF(ISERROR($V28),"",OFFSET('Smelter Look-up'!$H$4,$V28-4,0))</f>
        <v>Honjo</v>
      </c>
      <c r="J28" s="236" t="str">
        <f>IF(ISERROR($V28),"",OFFSET('Smelter Look-up'!$I$4,$V28-4,0))</f>
        <v>Saitama</v>
      </c>
      <c r="K28" s="234"/>
      <c r="L28" s="234"/>
      <c r="M28" s="234"/>
      <c r="N28" s="234"/>
      <c r="O28" s="234" t="s">
        <v>238</v>
      </c>
      <c r="P28" s="237"/>
      <c r="Q28" s="238"/>
      <c r="R28" s="233" t="str">
        <f>IF(ISERROR($V28),"",OFFSET('Smelter Look-up'!$C$4,$V28-4,0)&amp;"")</f>
        <v>Eco-System Recycling Co., Ltd. East Plant</v>
      </c>
      <c r="S28" s="239" t="str">
        <f t="array" ref="S28">IF(B28="","",IF(ISERROR(MATCH($E28,CL,0)),"Unknown",INDIRECT("'C'!$A$"&amp;MATCH($E28,CL,0)+1)))</f>
        <v>JP</v>
      </c>
      <c r="T28" s="239" t="str">
        <f t="array" ref="T28">IF(B28="","",IF(ISERROR(MATCH($J28,SorP!$B$1:$B$6226,0)),"",INDIRECT("'SorP'!$A$"&amp;MATCH($S28&amp;$J28,SorP!C:C,0))))</f>
        <v>JP-11</v>
      </c>
      <c r="U28" s="240"/>
      <c r="V28" s="228">
        <f>IF(C28="",NA(),IF(OR(C28="Smelter not listed",C28="Smelter not yet identified"),MATCH($B28&amp;$D28,'Smelter Look-up'!$J:$J,0),MATCH($B28&amp;$C28,'Smelter Look-up'!$J:$J,0)))</f>
        <v>74</v>
      </c>
      <c r="W28" s="208"/>
      <c r="X28" s="208">
        <f t="shared" si="1"/>
        <v>0</v>
      </c>
      <c r="Y28" s="208"/>
      <c r="Z28" s="208"/>
      <c r="AA28" s="208"/>
      <c r="AB28" s="241" t="str">
        <f t="shared" si="2"/>
        <v>GoldEco-System Recycling Co., Ltd. East Plant</v>
      </c>
      <c r="AC28" s="208"/>
      <c r="AD28" s="208"/>
      <c r="AE28" s="208"/>
      <c r="AF28" s="208"/>
      <c r="AG28" s="208"/>
      <c r="AH28" s="208"/>
    </row>
    <row r="29" ht="13.5" customHeight="1">
      <c r="A29" s="239" t="s">
        <v>239</v>
      </c>
      <c r="B29" s="233" t="s">
        <v>144</v>
      </c>
      <c r="C29" s="234" t="s">
        <v>240</v>
      </c>
      <c r="D29" s="233"/>
      <c r="E29" s="233" t="s">
        <v>203</v>
      </c>
      <c r="F29" s="233" t="s">
        <v>239</v>
      </c>
      <c r="G29" s="233" t="s">
        <v>156</v>
      </c>
      <c r="H29" s="235"/>
      <c r="I29" s="236" t="str">
        <f>IF(ISERROR($V29),"",OFFSET('Smelter Look-up'!$H$4,$V29-4,0))</f>
        <v>Jiangmen</v>
      </c>
      <c r="J29" s="236" t="str">
        <f>IF(ISERROR($V29),"",OFFSET('Smelter Look-up'!$I$4,$V29-4,0))</f>
        <v>Guangdong Sheng</v>
      </c>
      <c r="K29" s="234"/>
      <c r="L29" s="234"/>
      <c r="M29" s="234"/>
      <c r="N29" s="234"/>
      <c r="O29" s="234" t="s">
        <v>241</v>
      </c>
      <c r="P29" s="237"/>
      <c r="Q29" s="238"/>
      <c r="R29" s="233" t="str">
        <f>IF(ISERROR($V29),"",OFFSET('Smelter Look-up'!$C$4,$V29-4,0)&amp;"")</f>
        <v>F&amp;X Electro-Materials Ltd.</v>
      </c>
      <c r="S29" s="239" t="str">
        <f t="array" ref="S29">IF(B29="","",IF(ISERROR(MATCH($E29,CL,0)),"Unknown",INDIRECT("'C'!$A$"&amp;MATCH($E29,CL,0)+1)))</f>
        <v>CN</v>
      </c>
      <c r="T29" s="239" t="str">
        <f t="array" ref="T29">IF(B29="","",IF(ISERROR(MATCH($J29,SorP!$B$1:$B$6226,0)),"",INDIRECT("'SorP'!$A$"&amp;MATCH($S29&amp;$J29,SorP!C:C,0))))</f>
        <v>CN-GD</v>
      </c>
      <c r="U29" s="240"/>
      <c r="V29" s="228">
        <f>IF(C29="",NA(),IF(OR(C29="Smelter not listed",C29="Smelter not yet identified"),MATCH($B29&amp;$D29,'Smelter Look-up'!$J:$J,0),MATCH($B29&amp;$C29,'Smelter Look-up'!$J:$J,0)))</f>
        <v>338</v>
      </c>
      <c r="W29" s="208"/>
      <c r="X29" s="208">
        <f t="shared" si="1"/>
        <v>0</v>
      </c>
      <c r="Y29" s="208"/>
      <c r="Z29" s="208"/>
      <c r="AA29" s="208"/>
      <c r="AB29" s="241" t="str">
        <f t="shared" si="2"/>
        <v>TantalumF&amp;X Electro-Materials Ltd.</v>
      </c>
      <c r="AC29" s="208"/>
      <c r="AD29" s="208"/>
      <c r="AE29" s="208"/>
      <c r="AF29" s="208"/>
      <c r="AG29" s="208"/>
      <c r="AH29" s="208"/>
    </row>
    <row r="30" ht="13.5" customHeight="1">
      <c r="A30" s="239" t="s">
        <v>242</v>
      </c>
      <c r="B30" s="233" t="s">
        <v>147</v>
      </c>
      <c r="C30" s="234" t="s">
        <v>243</v>
      </c>
      <c r="D30" s="233"/>
      <c r="E30" s="233" t="s">
        <v>203</v>
      </c>
      <c r="F30" s="233" t="s">
        <v>242</v>
      </c>
      <c r="G30" s="233" t="s">
        <v>156</v>
      </c>
      <c r="H30" s="235"/>
      <c r="I30" s="236" t="str">
        <f>IF(ISERROR($V30),"",OFFSET('Smelter Look-up'!$H$4,$V30-4,0))</f>
        <v>Lanzhou</v>
      </c>
      <c r="J30" s="236" t="str">
        <f>IF(ISERROR($V30),"",OFFSET('Smelter Look-up'!$I$4,$V30-4,0))</f>
        <v>Gansu Sheng</v>
      </c>
      <c r="K30" s="234"/>
      <c r="L30" s="234"/>
      <c r="M30" s="234"/>
      <c r="N30" s="234"/>
      <c r="O30" s="234" t="s">
        <v>244</v>
      </c>
      <c r="P30" s="237"/>
      <c r="Q30" s="238"/>
      <c r="R30" s="233" t="str">
        <f>IF(ISERROR($V30),"",OFFSET('Smelter Look-up'!$C$4,$V30-4,0)&amp;"")</f>
        <v>Refinery of Seemine Gold Co., Ltd.</v>
      </c>
      <c r="S30" s="239" t="str">
        <f t="array" ref="S30">IF(B30="","",IF(ISERROR(MATCH($E30,CL,0)),"Unknown",INDIRECT("'C'!$A$"&amp;MATCH($E30,CL,0)+1)))</f>
        <v>CN</v>
      </c>
      <c r="T30" s="239" t="str">
        <f t="array" ref="T30">IF(B30="","",IF(ISERROR(MATCH($J30,SorP!$B$1:$B$6226,0)),"",INDIRECT("'SorP'!$A$"&amp;MATCH($S30&amp;$J30,SorP!C:C,0))))</f>
        <v>CN-GS</v>
      </c>
      <c r="U30" s="240"/>
      <c r="V30" s="228">
        <f>IF(C30="",NA(),IF(OR(C30="Smelter not listed",C30="Smelter not yet identified"),MATCH($B30&amp;$D30,'Smelter Look-up'!$J:$J,0),MATCH($B30&amp;$C30,'Smelter Look-up'!$J:$J,0)))</f>
        <v>229</v>
      </c>
      <c r="W30" s="208"/>
      <c r="X30" s="208">
        <f t="shared" si="1"/>
        <v>0</v>
      </c>
      <c r="Y30" s="208"/>
      <c r="Z30" s="208"/>
      <c r="AA30" s="208"/>
      <c r="AB30" s="241" t="str">
        <f t="shared" si="2"/>
        <v>GoldRefinery of Seemine Gold Co., Ltd.</v>
      </c>
      <c r="AC30" s="208"/>
      <c r="AD30" s="208"/>
      <c r="AE30" s="208"/>
      <c r="AF30" s="208"/>
      <c r="AG30" s="208"/>
      <c r="AH30" s="208"/>
    </row>
    <row r="31" ht="13.5" customHeight="1">
      <c r="A31" s="239" t="s">
        <v>245</v>
      </c>
      <c r="B31" s="233" t="s">
        <v>147</v>
      </c>
      <c r="C31" s="234" t="s">
        <v>246</v>
      </c>
      <c r="D31" s="233"/>
      <c r="E31" s="233" t="s">
        <v>203</v>
      </c>
      <c r="F31" s="233" t="s">
        <v>245</v>
      </c>
      <c r="G31" s="233" t="s">
        <v>156</v>
      </c>
      <c r="H31" s="235"/>
      <c r="I31" s="236" t="str">
        <f>IF(ISERROR($V31),"",OFFSET('Smelter Look-up'!$H$4,$V31-4,0))</f>
        <v>Zhaoyuan</v>
      </c>
      <c r="J31" s="236" t="str">
        <f>IF(ISERROR($V31),"",OFFSET('Smelter Look-up'!$I$4,$V31-4,0))</f>
        <v>Shandong Sheng</v>
      </c>
      <c r="K31" s="234"/>
      <c r="L31" s="234"/>
      <c r="M31" s="234"/>
      <c r="N31" s="234"/>
      <c r="O31" s="234" t="s">
        <v>247</v>
      </c>
      <c r="P31" s="237"/>
      <c r="Q31" s="238"/>
      <c r="R31" s="233" t="str">
        <f>IF(ISERROR($V31),"",OFFSET('Smelter Look-up'!$C$4,$V31-4,0)&amp;"")</f>
        <v>Guoda Safina High-Tech Environmental Refinery Co., Ltd.</v>
      </c>
      <c r="S31" s="239" t="str">
        <f t="array" ref="S31">IF(B31="","",IF(ISERROR(MATCH($E31,CL,0)),"Unknown",INDIRECT("'C'!$A$"&amp;MATCH($E31,CL,0)+1)))</f>
        <v>CN</v>
      </c>
      <c r="T31" s="239" t="str">
        <f t="array" ref="T31">IF(B31="","",IF(ISERROR(MATCH($J31,SorP!$B$1:$B$6226,0)),"",INDIRECT("'SorP'!$A$"&amp;MATCH($S31&amp;$J31,SorP!C:C,0))))</f>
        <v>CN-SD</v>
      </c>
      <c r="U31" s="240"/>
      <c r="V31" s="228">
        <f>IF(C31="",NA(),IF(OR(C31="Smelter not listed",C31="Smelter not yet identified"),MATCH($B31&amp;$D31,'Smelter Look-up'!$J:$J,0),MATCH($B31&amp;$C31,'Smelter Look-up'!$J:$J,0)))</f>
        <v>102</v>
      </c>
      <c r="W31" s="208"/>
      <c r="X31" s="208">
        <f t="shared" si="1"/>
        <v>0</v>
      </c>
      <c r="Y31" s="208"/>
      <c r="Z31" s="208"/>
      <c r="AA31" s="208"/>
      <c r="AB31" s="241" t="str">
        <f t="shared" si="2"/>
        <v>GoldGuoda Safina High-Tech Environmental Refinery Co., Ltd.</v>
      </c>
      <c r="AC31" s="208"/>
      <c r="AD31" s="208"/>
      <c r="AE31" s="208"/>
      <c r="AF31" s="208"/>
      <c r="AG31" s="208"/>
      <c r="AH31" s="208"/>
    </row>
    <row r="32" ht="13.5" customHeight="1">
      <c r="A32" s="239" t="s">
        <v>248</v>
      </c>
      <c r="B32" s="233" t="s">
        <v>147</v>
      </c>
      <c r="C32" s="234" t="s">
        <v>249</v>
      </c>
      <c r="D32" s="233"/>
      <c r="E32" s="233" t="s">
        <v>203</v>
      </c>
      <c r="F32" s="233" t="s">
        <v>248</v>
      </c>
      <c r="G32" s="233" t="s">
        <v>156</v>
      </c>
      <c r="H32" s="235"/>
      <c r="I32" s="236" t="str">
        <f>IF(ISERROR($V32),"",OFFSET('Smelter Look-up'!$H$4,$V32-4,0))</f>
        <v>Yuanling</v>
      </c>
      <c r="J32" s="236" t="str">
        <f>IF(ISERROR($V32),"",OFFSET('Smelter Look-up'!$I$4,$V32-4,0))</f>
        <v>Hunan Sheng</v>
      </c>
      <c r="K32" s="234"/>
      <c r="L32" s="234"/>
      <c r="M32" s="234"/>
      <c r="N32" s="234"/>
      <c r="O32" s="234" t="s">
        <v>250</v>
      </c>
      <c r="P32" s="237"/>
      <c r="Q32" s="238"/>
      <c r="R32" s="233" t="str">
        <f>IF(ISERROR($V32),"",OFFSET('Smelter Look-up'!$C$4,$V32-4,0)&amp;"")</f>
        <v>Hunan Chenzhou Mining Co., Ltd.</v>
      </c>
      <c r="S32" s="239" t="str">
        <f t="array" ref="S32">IF(B32="","",IF(ISERROR(MATCH($E32,CL,0)),"Unknown",INDIRECT("'C'!$A$"&amp;MATCH($E32,CL,0)+1)))</f>
        <v>CN</v>
      </c>
      <c r="T32" s="239" t="str">
        <f t="array" ref="T32">IF(B32="","",IF(ISERROR(MATCH($J32,SorP!$B$1:$B$6226,0)),"",INDIRECT("'SorP'!$A$"&amp;MATCH($S32&amp;$J32,SorP!C:C,0))))</f>
        <v>CN-HN</v>
      </c>
      <c r="U32" s="240"/>
      <c r="V32" s="228">
        <f>IF(C32="",NA(),IF(OR(C32="Smelter not listed",C32="Smelter not yet identified"),MATCH($B32&amp;$D32,'Smelter Look-up'!$J:$J,0),MATCH($B32&amp;$C32,'Smelter Look-up'!$J:$J,0)))</f>
        <v>113</v>
      </c>
      <c r="W32" s="208"/>
      <c r="X32" s="208">
        <f t="shared" si="1"/>
        <v>0</v>
      </c>
      <c r="Y32" s="208"/>
      <c r="Z32" s="208"/>
      <c r="AA32" s="208"/>
      <c r="AB32" s="241" t="str">
        <f t="shared" si="2"/>
        <v>GoldHunan Chenzhou Mining Co., Ltd.</v>
      </c>
      <c r="AC32" s="208"/>
      <c r="AD32" s="208"/>
      <c r="AE32" s="208"/>
      <c r="AF32" s="208"/>
      <c r="AG32" s="208"/>
      <c r="AH32" s="208"/>
    </row>
    <row r="33" ht="13.5" customHeight="1">
      <c r="A33" s="239" t="s">
        <v>251</v>
      </c>
      <c r="B33" s="233" t="s">
        <v>144</v>
      </c>
      <c r="C33" s="234" t="s">
        <v>252</v>
      </c>
      <c r="D33" s="233"/>
      <c r="E33" s="233" t="s">
        <v>203</v>
      </c>
      <c r="F33" s="233" t="s">
        <v>251</v>
      </c>
      <c r="G33" s="233" t="s">
        <v>156</v>
      </c>
      <c r="H33" s="235"/>
      <c r="I33" s="236" t="str">
        <f>IF(ISERROR($V33),"",OFFSET('Smelter Look-up'!$H$4,$V33-4,0))</f>
        <v>Jiujiang</v>
      </c>
      <c r="J33" s="237" t="str">
        <f>IF(ISERROR($V33),"",OFFSET('Smelter Look-up'!$I$4,$V33-4,0))</f>
        <v>Jiangxi Sheng</v>
      </c>
      <c r="K33" s="234"/>
      <c r="L33" s="234"/>
      <c r="M33" s="234"/>
      <c r="N33" s="234"/>
      <c r="O33" s="234" t="s">
        <v>253</v>
      </c>
      <c r="P33" s="237"/>
      <c r="Q33" s="238"/>
      <c r="R33" s="233" t="str">
        <f>IF(ISERROR($V33),"",OFFSET('Smelter Look-up'!$C$4,$V33-4,0)&amp;"")</f>
        <v>JiuJiang JinXin Nonferrous Metals Co., Ltd.</v>
      </c>
      <c r="S33" s="239" t="str">
        <f t="array" ref="S33">IF(B33="","",IF(ISERROR(MATCH($E33,CL,0)),"Unknown",INDIRECT("'C'!$A$"&amp;MATCH($E33,CL,0)+1)))</f>
        <v>CN</v>
      </c>
      <c r="T33" s="239" t="str">
        <f t="array" ref="T33">IF(B33="","",IF(ISERROR(MATCH($J33,SorP!$B$1:$B$6226,0)),"",INDIRECT("'SorP'!$A$"&amp;MATCH($S33&amp;$J33,SorP!C:C,0))))</f>
        <v>CN-JX</v>
      </c>
      <c r="U33" s="240"/>
      <c r="V33" s="228">
        <f>IF(C33="",NA(),IF(OR(C33="Smelter not listed",C33="Smelter not yet identified"),MATCH($B33&amp;$D33,'Smelter Look-up'!$J:$J,0),MATCH($B33&amp;$C33,'Smelter Look-up'!$J:$J,0)))</f>
        <v>352</v>
      </c>
      <c r="W33" s="208"/>
      <c r="X33" s="208">
        <f t="shared" si="1"/>
        <v>0</v>
      </c>
      <c r="Y33" s="208"/>
      <c r="Z33" s="208"/>
      <c r="AA33" s="208"/>
      <c r="AB33" s="241" t="str">
        <f t="shared" si="2"/>
        <v>TantalumJiuJiang JinXin Nonferrous Metals Co., Ltd.</v>
      </c>
      <c r="AC33" s="208"/>
      <c r="AD33" s="208"/>
      <c r="AE33" s="208"/>
      <c r="AF33" s="208"/>
      <c r="AG33" s="208"/>
      <c r="AH33" s="208"/>
    </row>
    <row r="34" ht="13.5" customHeight="1">
      <c r="A34" s="239" t="s">
        <v>254</v>
      </c>
      <c r="B34" s="233" t="s">
        <v>147</v>
      </c>
      <c r="C34" s="234" t="s">
        <v>255</v>
      </c>
      <c r="D34" s="233"/>
      <c r="E34" s="233" t="s">
        <v>231</v>
      </c>
      <c r="F34" s="233" t="s">
        <v>254</v>
      </c>
      <c r="G34" s="233" t="s">
        <v>156</v>
      </c>
      <c r="H34" s="235"/>
      <c r="I34" s="236" t="str">
        <f>IF(ISERROR($V34),"",OFFSET('Smelter Look-up'!$H$4,$V34-4,0))</f>
        <v>Brampton</v>
      </c>
      <c r="J34" s="236" t="str">
        <f>IF(ISERROR($V34),"",OFFSET('Smelter Look-up'!$I$4,$V34-4,0))</f>
        <v>Ontario</v>
      </c>
      <c r="K34" s="234"/>
      <c r="L34" s="234"/>
      <c r="M34" s="234"/>
      <c r="N34" s="234"/>
      <c r="O34" s="234" t="s">
        <v>256</v>
      </c>
      <c r="P34" s="237"/>
      <c r="Q34" s="238"/>
      <c r="R34" s="233" t="str">
        <f>IF(ISERROR($V34),"",OFFSET('Smelter Look-up'!$C$4,$V34-4,0)&amp;"")</f>
        <v>Asahi Refining Canada Ltd.</v>
      </c>
      <c r="S34" s="239" t="str">
        <f t="array" ref="S34">IF(B34="","",IF(ISERROR(MATCH($E34,CL,0)),"Unknown",INDIRECT("'C'!$A$"&amp;MATCH($E34,CL,0)+1)))</f>
        <v>CA</v>
      </c>
      <c r="T34" s="239" t="str">
        <f t="array" ref="T34">IF(B34="","",IF(ISERROR(MATCH($J34,SorP!$B$1:$B$6226,0)),"",INDIRECT("'SorP'!$A$"&amp;MATCH($S34&amp;$J34,SorP!C:C,0))))</f>
        <v>CA-ON</v>
      </c>
      <c r="U34" s="240"/>
      <c r="V34" s="228">
        <f>IF(C34="",NA(),IF(OR(C34="Smelter not listed",C34="Smelter not yet identified"),MATCH($B34&amp;$D34,'Smelter Look-up'!$J:$J,0),MATCH($B34&amp;$C34,'Smelter Look-up'!$J:$J,0)))</f>
        <v>30</v>
      </c>
      <c r="W34" s="208"/>
      <c r="X34" s="208">
        <f t="shared" si="1"/>
        <v>0</v>
      </c>
      <c r="Y34" s="208"/>
      <c r="Z34" s="208"/>
      <c r="AA34" s="208"/>
      <c r="AB34" s="241" t="str">
        <f t="shared" si="2"/>
        <v>GoldAsahi Refining Canada Ltd.</v>
      </c>
      <c r="AC34" s="208"/>
      <c r="AD34" s="208"/>
      <c r="AE34" s="208"/>
      <c r="AF34" s="208"/>
      <c r="AG34" s="208"/>
      <c r="AH34" s="208"/>
    </row>
    <row r="35" ht="13.5" customHeight="1">
      <c r="A35" s="239" t="s">
        <v>257</v>
      </c>
      <c r="B35" s="233" t="s">
        <v>146</v>
      </c>
      <c r="C35" s="234" t="s">
        <v>258</v>
      </c>
      <c r="D35" s="233"/>
      <c r="E35" s="233" t="s">
        <v>203</v>
      </c>
      <c r="F35" s="233" t="s">
        <v>257</v>
      </c>
      <c r="G35" s="233" t="s">
        <v>156</v>
      </c>
      <c r="H35" s="235"/>
      <c r="I35" s="236" t="str">
        <f>IF(ISERROR($V35),"",OFFSET('Smelter Look-up'!$H$4,$V35-4,0))</f>
        <v>Chaozhou</v>
      </c>
      <c r="J35" s="237" t="str">
        <f>IF(ISERROR($V35),"",OFFSET('Smelter Look-up'!$I$4,$V35-4,0))</f>
        <v>Guangdong Sheng</v>
      </c>
      <c r="K35" s="234"/>
      <c r="L35" s="234"/>
      <c r="M35" s="234"/>
      <c r="N35" s="234"/>
      <c r="O35" s="234" t="s">
        <v>259</v>
      </c>
      <c r="P35" s="237"/>
      <c r="Q35" s="238"/>
      <c r="R35" s="233" t="str">
        <f>IF(ISERROR($V35),"",OFFSET('Smelter Look-up'!$C$4,$V35-4,0)&amp;"")</f>
        <v>Guangdong Xianglu Tungsten Co., Ltd.</v>
      </c>
      <c r="S35" s="239" t="str">
        <f t="array" ref="S35">IF(B35="","",IF(ISERROR(MATCH($E35,CL,0)),"Unknown",INDIRECT("'C'!$A$"&amp;MATCH($E35,CL,0)+1)))</f>
        <v>CN</v>
      </c>
      <c r="T35" s="239" t="str">
        <f t="array" ref="T35">IF(B35="","",IF(ISERROR(MATCH($J35,SorP!$B$1:$B$6226,0)),"",INDIRECT("'SorP'!$A$"&amp;MATCH($S35&amp;$J35,SorP!C:C,0))))</f>
        <v>CN-GD</v>
      </c>
      <c r="U35" s="240"/>
      <c r="V35" s="228">
        <f>IF(C35="",NA(),IF(OR(C35="Smelter not listed",C35="Smelter not yet identified"),MATCH($B35&amp;$D35,'Smelter Look-up'!$J:$J,0),MATCH($B35&amp;$C35,'Smelter Look-up'!$J:$J,0)))</f>
        <v>606</v>
      </c>
      <c r="W35" s="208"/>
      <c r="X35" s="208">
        <f t="shared" si="1"/>
        <v>0</v>
      </c>
      <c r="Y35" s="208"/>
      <c r="Z35" s="208"/>
      <c r="AA35" s="208"/>
      <c r="AB35" s="241" t="str">
        <f t="shared" si="2"/>
        <v>TungstenGuangdong Xianglu Tungsten Co., Ltd.</v>
      </c>
      <c r="AC35" s="208"/>
      <c r="AD35" s="208"/>
      <c r="AE35" s="208"/>
      <c r="AF35" s="208"/>
      <c r="AG35" s="208"/>
      <c r="AH35" s="208"/>
    </row>
    <row r="36" ht="13.5" customHeight="1">
      <c r="A36" s="239" t="s">
        <v>260</v>
      </c>
      <c r="B36" s="233" t="s">
        <v>145</v>
      </c>
      <c r="C36" s="234" t="s">
        <v>261</v>
      </c>
      <c r="D36" s="233"/>
      <c r="E36" s="233" t="s">
        <v>203</v>
      </c>
      <c r="F36" s="233" t="s">
        <v>260</v>
      </c>
      <c r="G36" s="233" t="s">
        <v>156</v>
      </c>
      <c r="H36" s="235"/>
      <c r="I36" s="236" t="str">
        <f>IF(ISERROR($V36),"",OFFSET('Smelter Look-up'!$H$4,$V36-4,0))</f>
        <v>Chenzhou</v>
      </c>
      <c r="J36" s="236" t="str">
        <f>IF(ISERROR($V36),"",OFFSET('Smelter Look-up'!$I$4,$V36-4,0))</f>
        <v>Hunan Sheng</v>
      </c>
      <c r="K36" s="234"/>
      <c r="L36" s="234"/>
      <c r="M36" s="234"/>
      <c r="N36" s="234"/>
      <c r="O36" s="234" t="s">
        <v>262</v>
      </c>
      <c r="P36" s="237"/>
      <c r="Q36" s="238"/>
      <c r="R36" s="233" t="str">
        <f>IF(ISERROR($V36),"",OFFSET('Smelter Look-up'!$C$4,$V36-4,0)&amp;"")</f>
        <v>Chenzhou Yunxiang Mining and Metallurgy Co., Ltd.</v>
      </c>
      <c r="S36" s="239" t="str">
        <f t="array" ref="S36">IF(B36="","",IF(ISERROR(MATCH($E36,CL,0)),"Unknown",INDIRECT("'C'!$A$"&amp;MATCH($E36,CL,0)+1)))</f>
        <v>CN</v>
      </c>
      <c r="T36" s="239" t="str">
        <f t="array" ref="T36">IF(B36="","",IF(ISERROR(MATCH($J36,SorP!$B$1:$B$6226,0)),"",INDIRECT("'SorP'!$A$"&amp;MATCH($S36&amp;$J36,SorP!C:C,0))))</f>
        <v>CN-HN</v>
      </c>
      <c r="U36" s="240"/>
      <c r="V36" s="228">
        <f>IF(C36="",NA(),IF(OR(C36="Smelter not listed",C36="Smelter not yet identified"),MATCH($B36&amp;$D36,'Smelter Look-up'!$J:$J,0),MATCH($B36&amp;$C36,'Smelter Look-up'!$J:$J,0)))</f>
        <v>411</v>
      </c>
      <c r="W36" s="208"/>
      <c r="X36" s="208">
        <f t="shared" si="1"/>
        <v>0</v>
      </c>
      <c r="Y36" s="208"/>
      <c r="Z36" s="208"/>
      <c r="AA36" s="208"/>
      <c r="AB36" s="241" t="str">
        <f t="shared" si="2"/>
        <v>TinChenzhou Yunxiang Mining and Metallurgy Co., Ltd.</v>
      </c>
      <c r="AC36" s="208"/>
      <c r="AD36" s="208"/>
      <c r="AE36" s="208"/>
      <c r="AF36" s="208"/>
      <c r="AG36" s="208"/>
      <c r="AH36" s="208"/>
    </row>
    <row r="37" ht="13.5" customHeight="1">
      <c r="A37" s="239" t="s">
        <v>263</v>
      </c>
      <c r="B37" s="233" t="s">
        <v>147</v>
      </c>
      <c r="C37" s="234" t="s">
        <v>264</v>
      </c>
      <c r="D37" s="233"/>
      <c r="E37" s="233" t="s">
        <v>265</v>
      </c>
      <c r="F37" s="233" t="s">
        <v>263</v>
      </c>
      <c r="G37" s="233" t="s">
        <v>156</v>
      </c>
      <c r="H37" s="235"/>
      <c r="I37" s="236" t="str">
        <f>IF(ISERROR($V37),"",OFFSET('Smelter Look-up'!$H$4,$V37-4,0))</f>
        <v>Verkhnyaya Pyshma</v>
      </c>
      <c r="J37" s="236" t="str">
        <f>IF(ISERROR($V37),"",OFFSET('Smelter Look-up'!$I$4,$V37-4,0))</f>
        <v>Sverdlovskaya oblast'</v>
      </c>
      <c r="K37" s="234"/>
      <c r="L37" s="234"/>
      <c r="M37" s="234"/>
      <c r="N37" s="234"/>
      <c r="O37" s="234" t="s">
        <v>266</v>
      </c>
      <c r="P37" s="237"/>
      <c r="Q37" s="238"/>
      <c r="R37" s="233" t="str">
        <f>IF(ISERROR($V37),"",OFFSET('Smelter Look-up'!$C$4,$V37-4,0)&amp;"")</f>
        <v>JSC Ekaterinburg Non-Ferrous Metal Processing Plant</v>
      </c>
      <c r="S37" s="239" t="str">
        <f t="array" ref="S37">IF(B37="","",IF(ISERROR(MATCH($E37,CL,0)),"Unknown",INDIRECT("'C'!$A$"&amp;MATCH($E37,CL,0)+1)))</f>
        <v>RU</v>
      </c>
      <c r="T37" s="239" t="str">
        <f t="array" ref="T37">IF(B37="","",IF(ISERROR(MATCH($J37,SorP!$B$1:$B$6226,0)),"",INDIRECT("'SorP'!$A$"&amp;MATCH($S37&amp;$J37,SorP!C:C,0))))</f>
        <v>RU-SVE</v>
      </c>
      <c r="U37" s="240"/>
      <c r="V37" s="228">
        <f>IF(C37="",NA(),IF(OR(C37="Smelter not listed",C37="Smelter not yet identified"),MATCH($B37&amp;$D37,'Smelter Look-up'!$J:$J,0),MATCH($B37&amp;$C37,'Smelter Look-up'!$J:$J,0)))</f>
        <v>138</v>
      </c>
      <c r="W37" s="208"/>
      <c r="X37" s="208">
        <f t="shared" si="1"/>
        <v>0</v>
      </c>
      <c r="Y37" s="208"/>
      <c r="Z37" s="208"/>
      <c r="AA37" s="208"/>
      <c r="AB37" s="241" t="str">
        <f t="shared" si="2"/>
        <v>GoldJSC Ekaterinburg Non-Ferrous Metal Processing Plant</v>
      </c>
      <c r="AC37" s="208"/>
      <c r="AD37" s="208"/>
      <c r="AE37" s="208"/>
      <c r="AF37" s="208"/>
      <c r="AG37" s="208"/>
      <c r="AH37" s="208"/>
    </row>
    <row r="38" ht="13.5" customHeight="1">
      <c r="A38" s="239" t="s">
        <v>267</v>
      </c>
      <c r="B38" s="233" t="s">
        <v>147</v>
      </c>
      <c r="C38" s="234" t="s">
        <v>268</v>
      </c>
      <c r="D38" s="233"/>
      <c r="E38" s="233" t="s">
        <v>269</v>
      </c>
      <c r="F38" s="233" t="s">
        <v>267</v>
      </c>
      <c r="G38" s="233" t="s">
        <v>156</v>
      </c>
      <c r="H38" s="235"/>
      <c r="I38" s="236" t="str">
        <f>IF(ISERROR($V38),"",OFFSET('Smelter Look-up'!$H$4,$V38-4,0))</f>
        <v>Balkhash</v>
      </c>
      <c r="J38" s="236" t="str">
        <f>IF(ISERROR($V38),"",OFFSET('Smelter Look-up'!$I$4,$V38-4,0))</f>
        <v>Qaraghandy oblysy</v>
      </c>
      <c r="K38" s="234"/>
      <c r="L38" s="234"/>
      <c r="M38" s="234"/>
      <c r="N38" s="234"/>
      <c r="O38" s="234" t="s">
        <v>270</v>
      </c>
      <c r="P38" s="237"/>
      <c r="Q38" s="238"/>
      <c r="R38" s="233" t="str">
        <f>IF(ISERROR($V38),"",OFFSET('Smelter Look-up'!$C$4,$V38-4,0)&amp;"")</f>
        <v>Kazakhmys Smelting LLC</v>
      </c>
      <c r="S38" s="239" t="str">
        <f t="array" ref="S38">IF(B38="","",IF(ISERROR(MATCH($E38,CL,0)),"Unknown",INDIRECT("'C'!$A$"&amp;MATCH($E38,CL,0)+1)))</f>
        <v>KZ</v>
      </c>
      <c r="T38" s="239" t="str">
        <f t="array" ref="T38">IF(B38="","",IF(ISERROR(MATCH($J38,SorP!$B$1:$B$6226,0)),"",INDIRECT("'SorP'!$A$"&amp;MATCH($S38&amp;$J38,SorP!C:C,0))))</f>
        <v>KZ-KAR</v>
      </c>
      <c r="U38" s="240"/>
      <c r="V38" s="228">
        <f>IF(C38="",NA(),IF(OR(C38="Smelter not listed",C38="Smelter not yet identified"),MATCH($B38&amp;$D38,'Smelter Look-up'!$J:$J,0),MATCH($B38&amp;$C38,'Smelter Look-up'!$J:$J,0)))</f>
        <v>144</v>
      </c>
      <c r="W38" s="208"/>
      <c r="X38" s="208">
        <f t="shared" si="1"/>
        <v>0</v>
      </c>
      <c r="Y38" s="208"/>
      <c r="Z38" s="208"/>
      <c r="AA38" s="208"/>
      <c r="AB38" s="241" t="str">
        <f t="shared" si="2"/>
        <v>GoldKazakhmys Smelting LLC</v>
      </c>
      <c r="AC38" s="208"/>
      <c r="AD38" s="208"/>
      <c r="AE38" s="208"/>
      <c r="AF38" s="208"/>
      <c r="AG38" s="208"/>
      <c r="AH38" s="208"/>
    </row>
    <row r="39" ht="13.5" customHeight="1">
      <c r="A39" s="239" t="s">
        <v>271</v>
      </c>
      <c r="B39" s="233" t="s">
        <v>147</v>
      </c>
      <c r="C39" s="234" t="s">
        <v>272</v>
      </c>
      <c r="D39" s="233"/>
      <c r="E39" s="233" t="s">
        <v>269</v>
      </c>
      <c r="F39" s="233" t="s">
        <v>271</v>
      </c>
      <c r="G39" s="233" t="s">
        <v>156</v>
      </c>
      <c r="H39" s="235"/>
      <c r="I39" s="236" t="str">
        <f>IF(ISERROR($V39),"",OFFSET('Smelter Look-up'!$H$4,$V39-4,0))</f>
        <v>Ust-Kamenogorsk</v>
      </c>
      <c r="J39" s="236" t="str">
        <f>IF(ISERROR($V39),"",OFFSET('Smelter Look-up'!$I$4,$V39-4,0))</f>
        <v>Qaraghandy oblysy</v>
      </c>
      <c r="K39" s="234"/>
      <c r="L39" s="234"/>
      <c r="M39" s="234"/>
      <c r="N39" s="234"/>
      <c r="O39" s="234" t="s">
        <v>273</v>
      </c>
      <c r="P39" s="237"/>
      <c r="Q39" s="238"/>
      <c r="R39" s="233" t="str">
        <f>IF(ISERROR($V39),"",OFFSET('Smelter Look-up'!$C$4,$V39-4,0)&amp;"")</f>
        <v>Kazzinc</v>
      </c>
      <c r="S39" s="239" t="str">
        <f t="array" ref="S39">IF(B39="","",IF(ISERROR(MATCH($E39,CL,0)),"Unknown",INDIRECT("'C'!$A$"&amp;MATCH($E39,CL,0)+1)))</f>
        <v>KZ</v>
      </c>
      <c r="T39" s="239" t="str">
        <f t="array" ref="T39">IF(B39="","",IF(ISERROR(MATCH($J39,SorP!$B$1:$B$6226,0)),"",INDIRECT("'SorP'!$A$"&amp;MATCH($S39&amp;$J39,SorP!C:C,0))))</f>
        <v>KZ-KAR</v>
      </c>
      <c r="U39" s="240"/>
      <c r="V39" s="228">
        <f>IF(C39="",NA(),IF(OR(C39="Smelter not listed",C39="Smelter not yet identified"),MATCH($B39&amp;$D39,'Smelter Look-up'!$J:$J,0),MATCH($B39&amp;$C39,'Smelter Look-up'!$J:$J,0)))</f>
        <v>145</v>
      </c>
      <c r="W39" s="208"/>
      <c r="X39" s="208">
        <f t="shared" si="1"/>
        <v>0</v>
      </c>
      <c r="Y39" s="208"/>
      <c r="Z39" s="208"/>
      <c r="AA39" s="208"/>
      <c r="AB39" s="241" t="str">
        <f t="shared" si="2"/>
        <v>GoldKazzinc</v>
      </c>
      <c r="AC39" s="208"/>
      <c r="AD39" s="208"/>
      <c r="AE39" s="208"/>
      <c r="AF39" s="208"/>
      <c r="AG39" s="208"/>
      <c r="AH39" s="208"/>
    </row>
    <row r="40" ht="13.5" customHeight="1">
      <c r="A40" s="239" t="s">
        <v>274</v>
      </c>
      <c r="B40" s="233" t="s">
        <v>145</v>
      </c>
      <c r="C40" s="234" t="s">
        <v>275</v>
      </c>
      <c r="D40" s="233"/>
      <c r="E40" s="233" t="s">
        <v>276</v>
      </c>
      <c r="F40" s="233" t="s">
        <v>274</v>
      </c>
      <c r="G40" s="233" t="s">
        <v>156</v>
      </c>
      <c r="H40" s="235"/>
      <c r="I40" s="236" t="str">
        <f>IF(ISERROR($V40),"",OFFSET('Smelter Look-up'!$H$4,$V40-4,0))</f>
        <v>Pemali</v>
      </c>
      <c r="J40" s="236" t="str">
        <f>IF(ISERROR($V40),"",OFFSET('Smelter Look-up'!$I$4,$V40-4,0))</f>
        <v>Kepulauan Bangka Belitung</v>
      </c>
      <c r="K40" s="234"/>
      <c r="L40" s="234"/>
      <c r="M40" s="234"/>
      <c r="N40" s="234"/>
      <c r="O40" s="234" t="s">
        <v>277</v>
      </c>
      <c r="P40" s="237"/>
      <c r="Q40" s="238"/>
      <c r="R40" s="233" t="str">
        <f>IF(ISERROR($V40),"",OFFSET('Smelter Look-up'!$C$4,$V40-4,0)&amp;"")</f>
        <v>PT Aries Kencana Sejahtera</v>
      </c>
      <c r="S40" s="239" t="str">
        <f t="array" ref="S40">IF(B40="","",IF(ISERROR(MATCH($E40,CL,0)),"Unknown",INDIRECT("'C'!$A$"&amp;MATCH($E40,CL,0)+1)))</f>
        <v>ID</v>
      </c>
      <c r="T40" s="239" t="str">
        <f t="array" ref="T40">IF(B40="","",IF(ISERROR(MATCH($J40,SorP!$B$1:$B$6226,0)),"",INDIRECT("'SorP'!$A$"&amp;MATCH($S40&amp;$J40,SorP!C:C,0))))</f>
        <v>ID-BB</v>
      </c>
      <c r="U40" s="240"/>
      <c r="V40" s="228">
        <f>IF(C40="",NA(),IF(OR(C40="Smelter not listed",C40="Smelter not yet identified"),MATCH($B40&amp;$D40,'Smelter Look-up'!$J:$J,0),MATCH($B40&amp;$C40,'Smelter Look-up'!$J:$J,0)))</f>
        <v>503</v>
      </c>
      <c r="W40" s="208"/>
      <c r="X40" s="208">
        <f t="shared" si="1"/>
        <v>0</v>
      </c>
      <c r="Y40" s="208"/>
      <c r="Z40" s="208"/>
      <c r="AA40" s="208"/>
      <c r="AB40" s="241" t="str">
        <f t="shared" si="2"/>
        <v>TinPT Aries Kencana Sejahtera</v>
      </c>
      <c r="AC40" s="208"/>
      <c r="AD40" s="208"/>
      <c r="AE40" s="208"/>
      <c r="AF40" s="208"/>
      <c r="AG40" s="208"/>
      <c r="AH40" s="208"/>
    </row>
    <row r="41" ht="13.5" customHeight="1">
      <c r="A41" s="239" t="s">
        <v>278</v>
      </c>
      <c r="B41" s="233" t="s">
        <v>147</v>
      </c>
      <c r="C41" s="234" t="s">
        <v>279</v>
      </c>
      <c r="D41" s="233"/>
      <c r="E41" s="233" t="s">
        <v>155</v>
      </c>
      <c r="F41" s="233" t="s">
        <v>278</v>
      </c>
      <c r="G41" s="233" t="s">
        <v>156</v>
      </c>
      <c r="H41" s="235"/>
      <c r="I41" s="236" t="str">
        <f>IF(ISERROR($V41),"",OFFSET('Smelter Look-up'!$H$4,$V41-4,0))</f>
        <v>Kosaka</v>
      </c>
      <c r="J41" s="236" t="str">
        <f>IF(ISERROR($V41),"",OFFSET('Smelter Look-up'!$I$4,$V41-4,0))</f>
        <v>Akita</v>
      </c>
      <c r="K41" s="234"/>
      <c r="L41" s="234"/>
      <c r="M41" s="234"/>
      <c r="N41" s="234"/>
      <c r="O41" s="234" t="s">
        <v>280</v>
      </c>
      <c r="P41" s="237"/>
      <c r="Q41" s="238"/>
      <c r="R41" s="233" t="str">
        <f>IF(ISERROR($V41),"",OFFSET('Smelter Look-up'!$C$4,$V41-4,0)&amp;"")</f>
        <v>Dowa</v>
      </c>
      <c r="S41" s="239" t="str">
        <f t="array" ref="S41">IF(B41="","",IF(ISERROR(MATCH($E41,CL,0)),"Unknown",INDIRECT("'C'!$A$"&amp;MATCH($E41,CL,0)+1)))</f>
        <v>JP</v>
      </c>
      <c r="T41" s="239" t="str">
        <f t="array" ref="T41">IF(B41="","",IF(ISERROR(MATCH($J41,SorP!$B$1:$B$6226,0)),"",INDIRECT("'SorP'!$A$"&amp;MATCH($S41&amp;$J41,SorP!C:C,0))))</f>
        <v>JP-05</v>
      </c>
      <c r="U41" s="240"/>
      <c r="V41" s="228">
        <f>IF(C41="",NA(),IF(OR(C41="Smelter not listed",C41="Smelter not yet identified"),MATCH($B41&amp;$D41,'Smelter Look-up'!$J:$J,0),MATCH($B41&amp;$C41,'Smelter Look-up'!$J:$J,0)))</f>
        <v>69</v>
      </c>
      <c r="W41" s="208"/>
      <c r="X41" s="208">
        <f t="shared" si="1"/>
        <v>0</v>
      </c>
      <c r="Y41" s="208"/>
      <c r="Z41" s="208"/>
      <c r="AA41" s="208"/>
      <c r="AB41" s="241" t="str">
        <f t="shared" si="2"/>
        <v>GoldDowa</v>
      </c>
      <c r="AC41" s="208"/>
      <c r="AD41" s="208"/>
      <c r="AE41" s="208"/>
      <c r="AF41" s="208"/>
      <c r="AG41" s="208"/>
      <c r="AH41" s="208"/>
    </row>
    <row r="42" ht="13.5" customHeight="1">
      <c r="A42" s="239" t="s">
        <v>281</v>
      </c>
      <c r="B42" s="233" t="s">
        <v>146</v>
      </c>
      <c r="C42" s="234" t="s">
        <v>282</v>
      </c>
      <c r="D42" s="233"/>
      <c r="E42" s="233" t="s">
        <v>185</v>
      </c>
      <c r="F42" s="233" t="s">
        <v>281</v>
      </c>
      <c r="G42" s="233" t="s">
        <v>156</v>
      </c>
      <c r="H42" s="235"/>
      <c r="I42" s="237" t="str">
        <f>IF(ISERROR($V42),"",OFFSET('Smelter Look-up'!$H$4,$V42-4,0))</f>
        <v>Fallon</v>
      </c>
      <c r="J42" s="237" t="str">
        <f>IF(ISERROR($V42),"",OFFSET('Smelter Look-up'!$I$4,$V42-4,0))</f>
        <v>Nevada</v>
      </c>
      <c r="K42" s="234"/>
      <c r="L42" s="234"/>
      <c r="M42" s="234"/>
      <c r="N42" s="234"/>
      <c r="O42" s="234" t="s">
        <v>283</v>
      </c>
      <c r="P42" s="237"/>
      <c r="Q42" s="238"/>
      <c r="R42" s="233" t="str">
        <f>IF(ISERROR($V42),"",OFFSET('Smelter Look-up'!$C$4,$V42-4,0)&amp;"")</f>
        <v>Kennametal Fallon</v>
      </c>
      <c r="S42" s="239" t="str">
        <f t="array" ref="S42">IF(B42="","",IF(ISERROR(MATCH($E42,CL,0)),"Unknown",INDIRECT("'C'!$A$"&amp;MATCH($E42,CL,0)+1)))</f>
        <v>US</v>
      </c>
      <c r="T42" s="239" t="str">
        <f t="array" ref="T42">IF(B42="","",IF(ISERROR(MATCH($J42,SorP!$B$1:$B$6226,0)),"",INDIRECT("'SorP'!$A$"&amp;MATCH($S42&amp;$J42,SorP!C:C,0))))</f>
        <v>US-NV</v>
      </c>
      <c r="U42" s="240"/>
      <c r="V42" s="228">
        <f>IF(C42="",NA(),IF(OR(C42="Smelter not listed",C42="Smelter not yet identified"),MATCH($B42&amp;$D42,'Smelter Look-up'!$J:$J,0),MATCH($B42&amp;$C42,'Smelter Look-up'!$J:$J,0)))</f>
        <v>629</v>
      </c>
      <c r="W42" s="208"/>
      <c r="X42" s="208">
        <f t="shared" si="1"/>
        <v>0</v>
      </c>
      <c r="Y42" s="208"/>
      <c r="Z42" s="208"/>
      <c r="AA42" s="208"/>
      <c r="AB42" s="241" t="str">
        <f t="shared" si="2"/>
        <v>TungstenKennametal Fallon</v>
      </c>
      <c r="AC42" s="208"/>
      <c r="AD42" s="208"/>
      <c r="AE42" s="208"/>
      <c r="AF42" s="208"/>
      <c r="AG42" s="208"/>
      <c r="AH42" s="208"/>
    </row>
    <row r="43" ht="13.5" customHeight="1">
      <c r="A43" s="239" t="s">
        <v>284</v>
      </c>
      <c r="B43" s="233" t="s">
        <v>147</v>
      </c>
      <c r="C43" s="234" t="s">
        <v>285</v>
      </c>
      <c r="D43" s="233"/>
      <c r="E43" s="233" t="s">
        <v>203</v>
      </c>
      <c r="F43" s="233" t="s">
        <v>284</v>
      </c>
      <c r="G43" s="233" t="s">
        <v>156</v>
      </c>
      <c r="H43" s="235"/>
      <c r="I43" s="236" t="str">
        <f>IF(ISERROR($V43),"",OFFSET('Smelter Look-up'!$H$4,$V43-4,0))</f>
        <v>Luoyang</v>
      </c>
      <c r="J43" s="236" t="str">
        <f>IF(ISERROR($V43),"",OFFSET('Smelter Look-up'!$I$4,$V43-4,0))</f>
        <v>Henan Sheng</v>
      </c>
      <c r="K43" s="234"/>
      <c r="L43" s="234"/>
      <c r="M43" s="234"/>
      <c r="N43" s="234"/>
      <c r="O43" s="234" t="s">
        <v>286</v>
      </c>
      <c r="P43" s="237"/>
      <c r="Q43" s="238"/>
      <c r="R43" s="233" t="str">
        <f>IF(ISERROR($V43),"",OFFSET('Smelter Look-up'!$C$4,$V43-4,0)&amp;"")</f>
        <v>Luoyang Zijin Yinhui Gold Refinery Co., Ltd.</v>
      </c>
      <c r="S43" s="239" t="str">
        <f t="array" ref="S43">IF(B43="","",IF(ISERROR(MATCH($E43,CL,0)),"Unknown",INDIRECT("'C'!$A$"&amp;MATCH($E43,CL,0)+1)))</f>
        <v>CN</v>
      </c>
      <c r="T43" s="239" t="str">
        <f t="array" ref="T43">IF(B43="","",IF(ISERROR(MATCH($J43,SorP!$B$1:$B$6226,0)),"",INDIRECT("'SorP'!$A$"&amp;MATCH($S43&amp;$J43,SorP!C:C,0))))</f>
        <v>CN-HA</v>
      </c>
      <c r="U43" s="240"/>
      <c r="V43" s="228">
        <f>IF(C43="",NA(),IF(OR(C43="Smelter not listed",C43="Smelter not yet identified"),MATCH($B43&amp;$D43,'Smelter Look-up'!$J:$J,0),MATCH($B43&amp;$C43,'Smelter Look-up'!$J:$J,0)))</f>
        <v>170</v>
      </c>
      <c r="W43" s="208"/>
      <c r="X43" s="208">
        <f t="shared" si="1"/>
        <v>0</v>
      </c>
      <c r="Y43" s="208"/>
      <c r="Z43" s="208"/>
      <c r="AA43" s="208"/>
      <c r="AB43" s="241" t="str">
        <f t="shared" si="2"/>
        <v>GoldLuoyang Zijin Yinhui Gold Refinery Co., Ltd.</v>
      </c>
      <c r="AC43" s="208"/>
      <c r="AD43" s="208"/>
      <c r="AE43" s="208"/>
      <c r="AF43" s="208"/>
      <c r="AG43" s="208"/>
      <c r="AH43" s="208"/>
    </row>
    <row r="44" ht="13.5" customHeight="1">
      <c r="A44" s="239" t="s">
        <v>287</v>
      </c>
      <c r="B44" s="233" t="s">
        <v>147</v>
      </c>
      <c r="C44" s="234" t="s">
        <v>288</v>
      </c>
      <c r="D44" s="233"/>
      <c r="E44" s="233" t="s">
        <v>185</v>
      </c>
      <c r="F44" s="233" t="s">
        <v>287</v>
      </c>
      <c r="G44" s="233" t="s">
        <v>156</v>
      </c>
      <c r="H44" s="235"/>
      <c r="I44" s="236" t="str">
        <f>IF(ISERROR($V44),"",OFFSET('Smelter Look-up'!$H$4,$V44-4,0))</f>
        <v>Buffalo</v>
      </c>
      <c r="J44" s="236" t="str">
        <f>IF(ISERROR($V44),"",OFFSET('Smelter Look-up'!$I$4,$V44-4,0))</f>
        <v>New York</v>
      </c>
      <c r="K44" s="234"/>
      <c r="L44" s="234"/>
      <c r="M44" s="234"/>
      <c r="N44" s="234"/>
      <c r="O44" s="234" t="s">
        <v>289</v>
      </c>
      <c r="P44" s="237"/>
      <c r="Q44" s="238"/>
      <c r="R44" s="233" t="str">
        <f>IF(ISERROR($V44),"",OFFSET('Smelter Look-up'!$C$4,$V44-4,0)&amp;"")</f>
        <v>Materion</v>
      </c>
      <c r="S44" s="239" t="str">
        <f t="array" ref="S44">IF(B44="","",IF(ISERROR(MATCH($E44,CL,0)),"Unknown",INDIRECT("'C'!$A$"&amp;MATCH($E44,CL,0)+1)))</f>
        <v>US</v>
      </c>
      <c r="T44" s="239" t="str">
        <f t="array" ref="T44">IF(B44="","",IF(ISERROR(MATCH($J44,SorP!$B$1:$B$6226,0)),"",INDIRECT("'SorP'!$A$"&amp;MATCH($S44&amp;$J44,SorP!C:C,0))))</f>
        <v>US-NY</v>
      </c>
      <c r="U44" s="240"/>
      <c r="V44" s="228">
        <f>IF(C44="",NA(),IF(OR(C44="Smelter not listed",C44="Smelter not yet identified"),MATCH($B44&amp;$D44,'Smelter Look-up'!$J:$J,0),MATCH($B44&amp;$C44,'Smelter Look-up'!$J:$J,0)))</f>
        <v>174</v>
      </c>
      <c r="W44" s="208"/>
      <c r="X44" s="208">
        <f t="shared" si="1"/>
        <v>0</v>
      </c>
      <c r="Y44" s="208"/>
      <c r="Z44" s="208"/>
      <c r="AA44" s="208"/>
      <c r="AB44" s="241" t="str">
        <f t="shared" si="2"/>
        <v>GoldMaterion</v>
      </c>
      <c r="AC44" s="208"/>
      <c r="AD44" s="208"/>
      <c r="AE44" s="208"/>
      <c r="AF44" s="208"/>
      <c r="AG44" s="208"/>
      <c r="AH44" s="208"/>
    </row>
    <row r="45" ht="13.5" customHeight="1">
      <c r="A45" s="239" t="s">
        <v>290</v>
      </c>
      <c r="B45" s="233" t="s">
        <v>145</v>
      </c>
      <c r="C45" s="234" t="s">
        <v>291</v>
      </c>
      <c r="D45" s="233"/>
      <c r="E45" s="233" t="s">
        <v>292</v>
      </c>
      <c r="F45" s="233" t="s">
        <v>290</v>
      </c>
      <c r="G45" s="233" t="s">
        <v>156</v>
      </c>
      <c r="H45" s="235"/>
      <c r="I45" s="236" t="str">
        <f>IF(ISERROR($V45),"",OFFSET('Smelter Look-up'!$H$4,$V45-4,0))</f>
        <v>Oruro</v>
      </c>
      <c r="J45" s="236" t="str">
        <f>IF(ISERROR($V45),"",OFFSET('Smelter Look-up'!$I$4,$V45-4,0))</f>
        <v>Oruro</v>
      </c>
      <c r="K45" s="234"/>
      <c r="L45" s="234"/>
      <c r="M45" s="234"/>
      <c r="N45" s="234"/>
      <c r="O45" s="234" t="s">
        <v>277</v>
      </c>
      <c r="P45" s="237"/>
      <c r="Q45" s="238"/>
      <c r="R45" s="233" t="str">
        <f>IF(ISERROR($V45),"",OFFSET('Smelter Look-up'!$C$4,$V45-4,0)&amp;"")</f>
        <v>EM Vinto</v>
      </c>
      <c r="S45" s="239" t="str">
        <f t="array" ref="S45">IF(B45="","",IF(ISERROR(MATCH($E45,CL,0)),"Unknown",INDIRECT("'C'!$A$"&amp;MATCH($E45,CL,0)+1)))</f>
        <v>BO</v>
      </c>
      <c r="T45" s="239" t="str">
        <f t="array" ref="T45">IF(B45="","",IF(ISERROR(MATCH($J45,SorP!$B$1:$B$6226,0)),"",INDIRECT("'SorP'!$A$"&amp;MATCH($S45&amp;$J45,SorP!C:C,0))))</f>
        <v>BO-O</v>
      </c>
      <c r="U45" s="240"/>
      <c r="V45" s="228">
        <f>IF(C45="",NA(),IF(OR(C45="Smelter not listed",C45="Smelter not yet identified"),MATCH($B45&amp;$D45,'Smelter Look-up'!$J:$J,0),MATCH($B45&amp;$C45,'Smelter Look-up'!$J:$J,0)))</f>
        <v>433</v>
      </c>
      <c r="W45" s="208"/>
      <c r="X45" s="208">
        <f t="shared" si="1"/>
        <v>0</v>
      </c>
      <c r="Y45" s="208"/>
      <c r="Z45" s="208"/>
      <c r="AA45" s="208"/>
      <c r="AB45" s="241" t="str">
        <f t="shared" si="2"/>
        <v>TinEM Vinto</v>
      </c>
      <c r="AC45" s="208"/>
      <c r="AD45" s="208"/>
      <c r="AE45" s="208"/>
      <c r="AF45" s="208"/>
      <c r="AG45" s="208"/>
      <c r="AH45" s="208"/>
    </row>
    <row r="46" ht="13.5" customHeight="1">
      <c r="A46" s="239" t="s">
        <v>293</v>
      </c>
      <c r="B46" s="233" t="s">
        <v>145</v>
      </c>
      <c r="C46" s="234" t="s">
        <v>294</v>
      </c>
      <c r="D46" s="233"/>
      <c r="E46" s="233" t="s">
        <v>295</v>
      </c>
      <c r="F46" s="233" t="s">
        <v>293</v>
      </c>
      <c r="G46" s="233" t="s">
        <v>156</v>
      </c>
      <c r="H46" s="235"/>
      <c r="I46" s="236" t="str">
        <f>IF(ISERROR($V46),"",OFFSET('Smelter Look-up'!$H$4,$V46-4,0))</f>
        <v>Chmielów</v>
      </c>
      <c r="J46" s="236" t="str">
        <f>IF(ISERROR($V46),"",OFFSET('Smelter Look-up'!$I$4,$V46-4,0))</f>
        <v>Podkarpackie</v>
      </c>
      <c r="K46" s="234"/>
      <c r="L46" s="234"/>
      <c r="M46" s="234"/>
      <c r="N46" s="234"/>
      <c r="O46" s="234" t="s">
        <v>296</v>
      </c>
      <c r="P46" s="237"/>
      <c r="Q46" s="238"/>
      <c r="R46" s="233" t="str">
        <f>IF(ISERROR($V46),"",OFFSET('Smelter Look-up'!$C$4,$V46-4,0)&amp;"")</f>
        <v>Fenix Metals</v>
      </c>
      <c r="S46" s="239" t="str">
        <f t="array" ref="S46">IF(B46="","",IF(ISERROR(MATCH($E46,CL,0)),"Unknown",INDIRECT("'C'!$A$"&amp;MATCH($E46,CL,0)+1)))</f>
        <v>PL</v>
      </c>
      <c r="T46" s="239" t="str">
        <f t="array" ref="T46">IF(B46="","",IF(ISERROR(MATCH($J46,SorP!$B$1:$B$6226,0)),"",INDIRECT("'SorP'!$A$"&amp;MATCH($S46&amp;$J46,SorP!C:C,0))))</f>
        <v>PL-18</v>
      </c>
      <c r="U46" s="240"/>
      <c r="V46" s="228">
        <f>IF(C46="",NA(),IF(OR(C46="Smelter not listed",C46="Smelter not yet identified"),MATCH($B46&amp;$D46,'Smelter Look-up'!$J:$J,0),MATCH($B46&amp;$C46,'Smelter Look-up'!$J:$J,0)))</f>
        <v>442</v>
      </c>
      <c r="W46" s="208"/>
      <c r="X46" s="208">
        <f t="shared" si="1"/>
        <v>0</v>
      </c>
      <c r="Y46" s="208"/>
      <c r="Z46" s="208"/>
      <c r="AA46" s="208"/>
      <c r="AB46" s="241" t="str">
        <f t="shared" si="2"/>
        <v>TinFenix Metals</v>
      </c>
      <c r="AC46" s="208"/>
      <c r="AD46" s="208"/>
      <c r="AE46" s="208"/>
      <c r="AF46" s="208"/>
      <c r="AG46" s="208"/>
      <c r="AH46" s="208"/>
    </row>
    <row r="47" ht="13.5" customHeight="1">
      <c r="A47" s="239" t="s">
        <v>297</v>
      </c>
      <c r="B47" s="233" t="s">
        <v>147</v>
      </c>
      <c r="C47" s="234" t="s">
        <v>298</v>
      </c>
      <c r="D47" s="233"/>
      <c r="E47" s="233" t="s">
        <v>203</v>
      </c>
      <c r="F47" s="233" t="s">
        <v>297</v>
      </c>
      <c r="G47" s="233" t="s">
        <v>156</v>
      </c>
      <c r="H47" s="235"/>
      <c r="I47" s="236" t="str">
        <f>IF(ISERROR($V47),"",OFFSET('Smelter Look-up'!$H$4,$V47-4,0))</f>
        <v>Huangshi</v>
      </c>
      <c r="J47" s="236" t="str">
        <f>IF(ISERROR($V47),"",OFFSET('Smelter Look-up'!$I$4,$V47-4,0))</f>
        <v>Hubei Sheng</v>
      </c>
      <c r="K47" s="234"/>
      <c r="L47" s="234"/>
      <c r="M47" s="234"/>
      <c r="N47" s="234"/>
      <c r="O47" s="234" t="s">
        <v>299</v>
      </c>
      <c r="P47" s="237"/>
      <c r="Q47" s="238"/>
      <c r="R47" s="233" t="str">
        <f>IF(ISERROR($V47),"",OFFSET('Smelter Look-up'!$C$4,$V47-4,0)&amp;"")</f>
        <v>Daye Non-Ferrous Metals Mining Ltd.</v>
      </c>
      <c r="S47" s="239" t="str">
        <f t="array" ref="S47">IF(B47="","",IF(ISERROR(MATCH($E47,CL,0)),"Unknown",INDIRECT("'C'!$A$"&amp;MATCH($E47,CL,0)+1)))</f>
        <v>CN</v>
      </c>
      <c r="T47" s="239" t="str">
        <f t="array" ref="T47">IF(B47="","",IF(ISERROR(MATCH($J47,SorP!$B$1:$B$6226,0)),"",INDIRECT("'SorP'!$A$"&amp;MATCH($S47&amp;$J47,SorP!C:C,0))))</f>
        <v>CN-HB</v>
      </c>
      <c r="U47" s="240"/>
      <c r="V47" s="228">
        <f>IF(C47="",NA(),IF(OR(C47="Smelter not listed",C47="Smelter not yet identified"),MATCH($B47&amp;$D47,'Smelter Look-up'!$J:$J,0),MATCH($B47&amp;$C47,'Smelter Look-up'!$J:$J,0)))</f>
        <v>62</v>
      </c>
      <c r="W47" s="208"/>
      <c r="X47" s="208">
        <f t="shared" si="1"/>
        <v>0</v>
      </c>
      <c r="Y47" s="208"/>
      <c r="Z47" s="208"/>
      <c r="AA47" s="208"/>
      <c r="AB47" s="241" t="str">
        <f t="shared" si="2"/>
        <v>GoldDaye Non-Ferrous Metals Mining Ltd.</v>
      </c>
      <c r="AC47" s="208"/>
      <c r="AD47" s="208"/>
      <c r="AE47" s="208"/>
      <c r="AF47" s="208"/>
      <c r="AG47" s="208"/>
      <c r="AH47" s="208"/>
    </row>
    <row r="48" ht="13.5" customHeight="1">
      <c r="A48" s="239" t="s">
        <v>300</v>
      </c>
      <c r="B48" s="233" t="s">
        <v>145</v>
      </c>
      <c r="C48" s="234" t="s">
        <v>152</v>
      </c>
      <c r="D48" s="233" t="s">
        <v>301</v>
      </c>
      <c r="E48" s="233" t="s">
        <v>203</v>
      </c>
      <c r="F48" s="233" t="s">
        <v>300</v>
      </c>
      <c r="G48" s="233" t="s">
        <v>156</v>
      </c>
      <c r="H48" s="235"/>
      <c r="I48" s="237" t="str">
        <f>IF(ISERROR($V48),"",OFFSET('Smelter Look-up'!$H$4,$V48-4,0))</f>
        <v/>
      </c>
      <c r="J48" s="237" t="str">
        <f>IF(ISERROR($V48),"",OFFSET('Smelter Look-up'!$I$4,$V48-4,0))</f>
        <v/>
      </c>
      <c r="K48" s="234"/>
      <c r="L48" s="234"/>
      <c r="M48" s="234"/>
      <c r="N48" s="234"/>
      <c r="O48" s="234" t="s">
        <v>302</v>
      </c>
      <c r="P48" s="237"/>
      <c r="Q48" s="238"/>
      <c r="R48" s="233" t="str">
        <f>IF(ISERROR($V48),"",OFFSET('Smelter Look-up'!$C$4,$V48-4,0)&amp;"")</f>
        <v/>
      </c>
      <c r="S48" s="239" t="str">
        <f t="array" ref="S48">IF(B48="","",IF(ISERROR(MATCH($E48,CL,0)),"Unknown",INDIRECT("'C'!$A$"&amp;MATCH($E48,CL,0)+1)))</f>
        <v>CN</v>
      </c>
      <c r="T48" s="239" t="str">
        <f t="array" ref="T48">IF(B48="","",IF(ISERROR(MATCH($J48,SorP!$B$1:$B$6226,0)),"",INDIRECT("'SorP'!$A$"&amp;MATCH($S48&amp;$J48,SorP!C:C,0))))</f>
        <v/>
      </c>
      <c r="U48" s="240"/>
      <c r="V48" s="228" t="str">
        <f>IF(C48="",NA(),IF(OR(C48="Smelter not listed",C48="Smelter not yet identified"),MATCH($B48&amp;$D48,'Smelter Look-up'!$J:$J,0),MATCH($B48&amp;$C48,'Smelter Look-up'!$J:$J,0)))</f>
        <v>#N/A</v>
      </c>
      <c r="W48" s="208"/>
      <c r="X48" s="208">
        <f t="shared" si="1"/>
        <v>0</v>
      </c>
      <c r="Y48" s="208"/>
      <c r="Z48" s="208"/>
      <c r="AA48" s="208"/>
      <c r="AB48" s="241" t="str">
        <f t="shared" si="2"/>
        <v>TinSmelter Not Listed</v>
      </c>
      <c r="AC48" s="208"/>
      <c r="AD48" s="208"/>
      <c r="AE48" s="208"/>
      <c r="AF48" s="208"/>
      <c r="AG48" s="208"/>
      <c r="AH48" s="208"/>
    </row>
    <row r="49" ht="13.5" customHeight="1">
      <c r="A49" s="239" t="s">
        <v>303</v>
      </c>
      <c r="B49" s="233" t="s">
        <v>145</v>
      </c>
      <c r="C49" s="234" t="s">
        <v>304</v>
      </c>
      <c r="D49" s="233"/>
      <c r="E49" s="233" t="s">
        <v>178</v>
      </c>
      <c r="F49" s="233" t="s">
        <v>303</v>
      </c>
      <c r="G49" s="233" t="s">
        <v>156</v>
      </c>
      <c r="H49" s="235"/>
      <c r="I49" s="236" t="str">
        <f>IF(ISERROR($V49),"",OFFSET('Smelter Look-up'!$H$4,$V49-4,0))</f>
        <v>Ariquemes</v>
      </c>
      <c r="J49" s="236" t="str">
        <f>IF(ISERROR($V49),"",OFFSET('Smelter Look-up'!$I$4,$V49-4,0))</f>
        <v>Rondônia</v>
      </c>
      <c r="K49" s="234"/>
      <c r="L49" s="234"/>
      <c r="M49" s="234"/>
      <c r="N49" s="234"/>
      <c r="O49" s="234" t="s">
        <v>178</v>
      </c>
      <c r="P49" s="237"/>
      <c r="Q49" s="238"/>
      <c r="R49" s="233" t="str">
        <f>IF(ISERROR($V49),"",OFFSET('Smelter Look-up'!$C$4,$V49-4,0)&amp;"")</f>
        <v>Estanho de Rondonia S.A.</v>
      </c>
      <c r="S49" s="239" t="str">
        <f t="array" ref="S49">IF(B49="","",IF(ISERROR(MATCH($E49,CL,0)),"Unknown",INDIRECT("'C'!$A$"&amp;MATCH($E49,CL,0)+1)))</f>
        <v>BR</v>
      </c>
      <c r="T49" s="239" t="str">
        <f t="array" ref="T49">IF(B49="","",IF(ISERROR(MATCH($J49,SorP!$B$1:$B$6226,0)),"",INDIRECT("'SorP'!$A$"&amp;MATCH($S49&amp;$J49,SorP!C:C,0))))</f>
        <v>BR-RO</v>
      </c>
      <c r="U49" s="240"/>
      <c r="V49" s="228">
        <f>IF(C49="",NA(),IF(OR(C49="Smelter not listed",C49="Smelter not yet identified"),MATCH($B49&amp;$D49,'Smelter Look-up'!$J:$J,0),MATCH($B49&amp;$C49,'Smelter Look-up'!$J:$J,0)))</f>
        <v>437</v>
      </c>
      <c r="W49" s="208"/>
      <c r="X49" s="208">
        <f t="shared" si="1"/>
        <v>0</v>
      </c>
      <c r="Y49" s="208"/>
      <c r="Z49" s="208"/>
      <c r="AA49" s="208"/>
      <c r="AB49" s="241" t="str">
        <f t="shared" si="2"/>
        <v>TinEstanho de Rondonia S.A.</v>
      </c>
      <c r="AC49" s="208"/>
      <c r="AD49" s="208"/>
      <c r="AE49" s="208"/>
      <c r="AF49" s="208"/>
      <c r="AG49" s="208"/>
      <c r="AH49" s="208"/>
    </row>
    <row r="50" ht="13.5" customHeight="1">
      <c r="A50" s="239" t="s">
        <v>305</v>
      </c>
      <c r="B50" s="233" t="s">
        <v>145</v>
      </c>
      <c r="C50" s="234" t="s">
        <v>306</v>
      </c>
      <c r="D50" s="233"/>
      <c r="E50" s="233" t="s">
        <v>203</v>
      </c>
      <c r="F50" s="233" t="s">
        <v>305</v>
      </c>
      <c r="G50" s="233" t="s">
        <v>156</v>
      </c>
      <c r="H50" s="235"/>
      <c r="I50" s="236" t="str">
        <f>IF(ISERROR($V50),"",OFFSET('Smelter Look-up'!$H$4,$V50-4,0))</f>
        <v>Gejiu</v>
      </c>
      <c r="J50" s="236" t="str">
        <f>IF(ISERROR($V50),"",OFFSET('Smelter Look-up'!$I$4,$V50-4,0))</f>
        <v>Yunnan Sheng</v>
      </c>
      <c r="K50" s="234"/>
      <c r="L50" s="234"/>
      <c r="M50" s="234"/>
      <c r="N50" s="234"/>
      <c r="O50" s="234" t="s">
        <v>277</v>
      </c>
      <c r="P50" s="237"/>
      <c r="Q50" s="238"/>
      <c r="R50" s="233" t="str">
        <f>IF(ISERROR($V50),"",OFFSET('Smelter Look-up'!$C$4,$V50-4,0)&amp;"")</f>
        <v>Gejiu Non-Ferrous Metal Processing Co., Ltd.</v>
      </c>
      <c r="S50" s="239" t="str">
        <f t="array" ref="S50">IF(B50="","",IF(ISERROR(MATCH($E50,CL,0)),"Unknown",INDIRECT("'C'!$A$"&amp;MATCH($E50,CL,0)+1)))</f>
        <v>CN</v>
      </c>
      <c r="T50" s="239" t="str">
        <f t="array" ref="T50">IF(B50="","",IF(ISERROR(MATCH($J50,SorP!$B$1:$B$6226,0)),"",INDIRECT("'SorP'!$A$"&amp;MATCH($S50&amp;$J50,SorP!C:C,0))))</f>
        <v>CN-YN</v>
      </c>
      <c r="U50" s="240"/>
      <c r="V50" s="228">
        <f>IF(C50="",NA(),IF(OR(C50="Smelter not listed",C50="Smelter not yet identified"),MATCH($B50&amp;$D50,'Smelter Look-up'!$J:$J,0),MATCH($B50&amp;$C50,'Smelter Look-up'!$J:$J,0)))</f>
        <v>448</v>
      </c>
      <c r="W50" s="208"/>
      <c r="X50" s="208">
        <f t="shared" si="1"/>
        <v>0</v>
      </c>
      <c r="Y50" s="208"/>
      <c r="Z50" s="208"/>
      <c r="AA50" s="208"/>
      <c r="AB50" s="241" t="str">
        <f t="shared" si="2"/>
        <v>TinGejiu Non-Ferrous Metal Processing Co., Ltd.</v>
      </c>
      <c r="AC50" s="208"/>
      <c r="AD50" s="208"/>
      <c r="AE50" s="208"/>
      <c r="AF50" s="208"/>
      <c r="AG50" s="208"/>
      <c r="AH50" s="208"/>
    </row>
    <row r="51" ht="13.5" customHeight="1">
      <c r="A51" s="239" t="s">
        <v>307</v>
      </c>
      <c r="B51" s="233" t="s">
        <v>145</v>
      </c>
      <c r="C51" s="234" t="s">
        <v>308</v>
      </c>
      <c r="D51" s="233"/>
      <c r="E51" s="233" t="s">
        <v>185</v>
      </c>
      <c r="F51" s="233" t="s">
        <v>307</v>
      </c>
      <c r="G51" s="233" t="s">
        <v>156</v>
      </c>
      <c r="H51" s="235"/>
      <c r="I51" s="236" t="str">
        <f>IF(ISERROR($V51),"",OFFSET('Smelter Look-up'!$H$4,$V51-4,0))</f>
        <v>Twinsburg</v>
      </c>
      <c r="J51" s="236" t="str">
        <f>IF(ISERROR($V51),"",OFFSET('Smelter Look-up'!$I$4,$V51-4,0))</f>
        <v>Ohio</v>
      </c>
      <c r="K51" s="234"/>
      <c r="L51" s="234"/>
      <c r="M51" s="234"/>
      <c r="N51" s="234"/>
      <c r="O51" s="234" t="s">
        <v>309</v>
      </c>
      <c r="P51" s="237"/>
      <c r="Q51" s="238"/>
      <c r="R51" s="233" t="str">
        <f>IF(ISERROR($V51),"",OFFSET('Smelter Look-up'!$C$4,$V51-4,0)&amp;"")</f>
        <v>Metallic Resources, Inc.</v>
      </c>
      <c r="S51" s="239" t="str">
        <f t="array" ref="S51">IF(B51="","",IF(ISERROR(MATCH($E51,CL,0)),"Unknown",INDIRECT("'C'!$A$"&amp;MATCH($E51,CL,0)+1)))</f>
        <v>US</v>
      </c>
      <c r="T51" s="239" t="str">
        <f t="array" ref="T51">IF(B51="","",IF(ISERROR(MATCH($J51,SorP!$B$1:$B$6226,0)),"",INDIRECT("'SorP'!$A$"&amp;MATCH($S51&amp;$J51,SorP!C:C,0))))</f>
        <v>US-OH</v>
      </c>
      <c r="U51" s="240"/>
      <c r="V51" s="228">
        <f>IF(C51="",NA(),IF(OR(C51="Smelter not listed",C51="Smelter not yet identified"),MATCH($B51&amp;$D51,'Smelter Look-up'!$J:$J,0),MATCH($B51&amp;$C51,'Smelter Look-up'!$J:$J,0)))</f>
        <v>479</v>
      </c>
      <c r="W51" s="208"/>
      <c r="X51" s="208">
        <f t="shared" si="1"/>
        <v>0</v>
      </c>
      <c r="Y51" s="208"/>
      <c r="Z51" s="208"/>
      <c r="AA51" s="208"/>
      <c r="AB51" s="241" t="str">
        <f t="shared" si="2"/>
        <v>TinMetallic Resources, Inc.</v>
      </c>
      <c r="AC51" s="208"/>
      <c r="AD51" s="208"/>
      <c r="AE51" s="208"/>
      <c r="AF51" s="208"/>
      <c r="AG51" s="208"/>
      <c r="AH51" s="208"/>
    </row>
    <row r="52" ht="13.5" customHeight="1">
      <c r="A52" s="239" t="s">
        <v>310</v>
      </c>
      <c r="B52" s="233" t="s">
        <v>144</v>
      </c>
      <c r="C52" s="234" t="s">
        <v>311</v>
      </c>
      <c r="D52" s="233"/>
      <c r="E52" s="233" t="s">
        <v>178</v>
      </c>
      <c r="F52" s="233" t="s">
        <v>310</v>
      </c>
      <c r="G52" s="233" t="s">
        <v>156</v>
      </c>
      <c r="H52" s="235"/>
      <c r="I52" s="236" t="str">
        <f>IF(ISERROR($V52),"",OFFSET('Smelter Look-up'!$H$4,$V52-4,0))</f>
        <v>Presidente Figueiredo</v>
      </c>
      <c r="J52" s="236" t="str">
        <f>IF(ISERROR($V52),"",OFFSET('Smelter Look-up'!$I$4,$V52-4,0))</f>
        <v>Amazonas</v>
      </c>
      <c r="K52" s="234"/>
      <c r="L52" s="234"/>
      <c r="M52" s="234"/>
      <c r="N52" s="234"/>
      <c r="O52" s="234" t="s">
        <v>312</v>
      </c>
      <c r="P52" s="237"/>
      <c r="Q52" s="238"/>
      <c r="R52" s="233" t="str">
        <f>IF(ISERROR($V52),"",OFFSET('Smelter Look-up'!$C$4,$V52-4,0)&amp;"")</f>
        <v>Mineracao Taboca S.A.</v>
      </c>
      <c r="S52" s="239" t="str">
        <f t="array" ref="S52">IF(B52="","",IF(ISERROR(MATCH($E52,CL,0)),"Unknown",INDIRECT("'C'!$A$"&amp;MATCH($E52,CL,0)+1)))</f>
        <v>BR</v>
      </c>
      <c r="T52" s="239" t="str">
        <f t="array" ref="T52">IF(B52="","",IF(ISERROR(MATCH($J52,SorP!$B$1:$B$6226,0)),"",INDIRECT("'SorP'!$A$"&amp;MATCH($S52&amp;$J52,SorP!C:C,0))))</f>
        <v>BR-AM</v>
      </c>
      <c r="U52" s="240"/>
      <c r="V52" s="228">
        <f>IF(C52="",NA(),IF(OR(C52="Smelter not listed",C52="Smelter not yet identified"),MATCH($B52&amp;$D52,'Smelter Look-up'!$J:$J,0),MATCH($B52&amp;$C52,'Smelter Look-up'!$J:$J,0)))</f>
        <v>362</v>
      </c>
      <c r="W52" s="208"/>
      <c r="X52" s="208">
        <f t="shared" si="1"/>
        <v>0</v>
      </c>
      <c r="Y52" s="208"/>
      <c r="Z52" s="208"/>
      <c r="AA52" s="208"/>
      <c r="AB52" s="241" t="str">
        <f t="shared" si="2"/>
        <v>TantalumMineracao Taboca S.A.</v>
      </c>
      <c r="AC52" s="208"/>
      <c r="AD52" s="208"/>
      <c r="AE52" s="208"/>
      <c r="AF52" s="208"/>
      <c r="AG52" s="208"/>
      <c r="AH52" s="208"/>
    </row>
    <row r="53" ht="13.5" customHeight="1">
      <c r="A53" s="239" t="s">
        <v>313</v>
      </c>
      <c r="B53" s="233" t="s">
        <v>147</v>
      </c>
      <c r="C53" s="234" t="s">
        <v>314</v>
      </c>
      <c r="D53" s="233"/>
      <c r="E53" s="233" t="s">
        <v>219</v>
      </c>
      <c r="F53" s="233" t="s">
        <v>313</v>
      </c>
      <c r="G53" s="233" t="s">
        <v>156</v>
      </c>
      <c r="H53" s="235"/>
      <c r="I53" s="236" t="str">
        <f>IF(ISERROR($V53),"",OFFSET('Smelter Look-up'!$H$4,$V53-4,0))</f>
        <v>Bahçelievler</v>
      </c>
      <c r="J53" s="236" t="str">
        <f>IF(ISERROR($V53),"",OFFSET('Smelter Look-up'!$I$4,$V53-4,0))</f>
        <v>İstanbul</v>
      </c>
      <c r="K53" s="234"/>
      <c r="L53" s="234"/>
      <c r="M53" s="234"/>
      <c r="N53" s="234"/>
      <c r="O53" s="234" t="s">
        <v>315</v>
      </c>
      <c r="P53" s="237"/>
      <c r="Q53" s="238"/>
      <c r="R53" s="233" t="str">
        <f>IF(ISERROR($V53),"",OFFSET('Smelter Look-up'!$C$4,$V53-4,0)&amp;"")</f>
        <v>Nadir Metal Rafineri San. Ve Tic. A.S.</v>
      </c>
      <c r="S53" s="239" t="str">
        <f t="array" ref="S53">IF(B53="","",IF(ISERROR(MATCH($E53,CL,0)),"Unknown",INDIRECT("'C'!$A$"&amp;MATCH($E53,CL,0)+1)))</f>
        <v>TR</v>
      </c>
      <c r="T53" s="239" t="str">
        <f t="array" ref="T53">IF(B53="","",IF(ISERROR(MATCH($J53,SorP!$B$1:$B$6226,0)),"",INDIRECT("'SorP'!$A$"&amp;MATCH($S53&amp;$J53,SorP!C:C,0))))</f>
        <v>TR-34</v>
      </c>
      <c r="U53" s="240"/>
      <c r="V53" s="228">
        <f>IF(C53="",NA(),IF(OR(C53="Smelter not listed",C53="Smelter not yet identified"),MATCH($B53&amp;$D53,'Smelter Look-up'!$J:$J,0),MATCH($B53&amp;$C53,'Smelter Look-up'!$J:$J,0)))</f>
        <v>200</v>
      </c>
      <c r="W53" s="208"/>
      <c r="X53" s="208">
        <f t="shared" si="1"/>
        <v>0</v>
      </c>
      <c r="Y53" s="208"/>
      <c r="Z53" s="208"/>
      <c r="AA53" s="208"/>
      <c r="AB53" s="241" t="str">
        <f t="shared" si="2"/>
        <v>GoldNadir Metal Rafineri San. Ve Tic. A.S.</v>
      </c>
      <c r="AC53" s="208"/>
      <c r="AD53" s="208"/>
      <c r="AE53" s="208"/>
      <c r="AF53" s="208"/>
      <c r="AG53" s="208"/>
      <c r="AH53" s="208"/>
    </row>
    <row r="54" ht="13.5" customHeight="1">
      <c r="A54" s="239" t="s">
        <v>316</v>
      </c>
      <c r="B54" s="233" t="s">
        <v>144</v>
      </c>
      <c r="C54" s="234" t="s">
        <v>317</v>
      </c>
      <c r="D54" s="233"/>
      <c r="E54" s="233" t="s">
        <v>203</v>
      </c>
      <c r="F54" s="233" t="s">
        <v>316</v>
      </c>
      <c r="G54" s="233" t="s">
        <v>156</v>
      </c>
      <c r="H54" s="235"/>
      <c r="I54" s="236" t="str">
        <f>IF(ISERROR($V54),"",OFFSET('Smelter Look-up'!$H$4,$V54-4,0))</f>
        <v>Yingde</v>
      </c>
      <c r="J54" s="236" t="str">
        <f>IF(ISERROR($V54),"",OFFSET('Smelter Look-up'!$I$4,$V54-4,0))</f>
        <v>Guangdong Sheng</v>
      </c>
      <c r="K54" s="234"/>
      <c r="L54" s="234"/>
      <c r="M54" s="234"/>
      <c r="N54" s="234"/>
      <c r="O54" s="234" t="s">
        <v>318</v>
      </c>
      <c r="P54" s="237"/>
      <c r="Q54" s="238"/>
      <c r="R54" s="233" t="str">
        <f>IF(ISERROR($V54),"",OFFSET('Smelter Look-up'!$C$4,$V54-4,0)&amp;"")</f>
        <v>XIMEI RESOURCES (GUANGDONG) LIMITED</v>
      </c>
      <c r="S54" s="239" t="str">
        <f t="array" ref="S54">IF(B54="","",IF(ISERROR(MATCH($E54,CL,0)),"Unknown",INDIRECT("'C'!$A$"&amp;MATCH($E54,CL,0)+1)))</f>
        <v>CN</v>
      </c>
      <c r="T54" s="239" t="str">
        <f t="array" ref="T54">IF(B54="","",IF(ISERROR(MATCH($J54,SorP!$B$1:$B$6226,0)),"",INDIRECT("'SorP'!$A$"&amp;MATCH($S54&amp;$J54,SorP!C:C,0))))</f>
        <v>CN-GD</v>
      </c>
      <c r="U54" s="240"/>
      <c r="V54" s="228">
        <f>IF(C54="",NA(),IF(OR(C54="Smelter not listed",C54="Smelter not yet identified"),MATCH($B54&amp;$D54,'Smelter Look-up'!$J:$J,0),MATCH($B54&amp;$C54,'Smelter Look-up'!$J:$J,0)))</f>
        <v>391</v>
      </c>
      <c r="W54" s="208"/>
      <c r="X54" s="208">
        <f t="shared" si="1"/>
        <v>0</v>
      </c>
      <c r="Y54" s="208"/>
      <c r="Z54" s="208"/>
      <c r="AA54" s="208"/>
      <c r="AB54" s="241" t="str">
        <f t="shared" si="2"/>
        <v>TantalumXIMEI RESOURCES (GUANGDONG) LIMITED</v>
      </c>
      <c r="AC54" s="208"/>
      <c r="AD54" s="208"/>
      <c r="AE54" s="208"/>
      <c r="AF54" s="208"/>
      <c r="AG54" s="208"/>
      <c r="AH54" s="208"/>
    </row>
    <row r="55" ht="13.5" customHeight="1">
      <c r="A55" s="239" t="s">
        <v>319</v>
      </c>
      <c r="B55" s="233" t="s">
        <v>147</v>
      </c>
      <c r="C55" s="234" t="s">
        <v>320</v>
      </c>
      <c r="D55" s="233"/>
      <c r="E55" s="233" t="s">
        <v>203</v>
      </c>
      <c r="F55" s="233" t="s">
        <v>319</v>
      </c>
      <c r="G55" s="233" t="s">
        <v>156</v>
      </c>
      <c r="H55" s="235"/>
      <c r="I55" s="236" t="str">
        <f>IF(ISERROR($V55),"",OFFSET('Smelter Look-up'!$H$4,$V55-4,0))</f>
        <v>Fuyang</v>
      </c>
      <c r="J55" s="236" t="str">
        <f>IF(ISERROR($V55),"",OFFSET('Smelter Look-up'!$I$4,$V55-4,0))</f>
        <v>Zhejiang Sheng</v>
      </c>
      <c r="K55" s="234"/>
      <c r="L55" s="234"/>
      <c r="M55" s="234"/>
      <c r="N55" s="234"/>
      <c r="O55" s="234" t="s">
        <v>321</v>
      </c>
      <c r="P55" s="237"/>
      <c r="Q55" s="238"/>
      <c r="R55" s="233" t="str">
        <f>IF(ISERROR($V55),"",OFFSET('Smelter Look-up'!$C$4,$V55-4,0)&amp;"")</f>
        <v>Hangzhou Fuchunjiang Smelting Co., Ltd.</v>
      </c>
      <c r="S55" s="239" t="str">
        <f t="array" ref="S55">IF(B55="","",IF(ISERROR(MATCH($E55,CL,0)),"Unknown",INDIRECT("'C'!$A$"&amp;MATCH($E55,CL,0)+1)))</f>
        <v>CN</v>
      </c>
      <c r="T55" s="239" t="str">
        <f t="array" ref="T55">IF(B55="","",IF(ISERROR(MATCH($J55,SorP!$B$1:$B$6226,0)),"",INDIRECT("'SorP'!$A$"&amp;MATCH($S55&amp;$J55,SorP!C:C,0))))</f>
        <v>CN-ZJ</v>
      </c>
      <c r="U55" s="240"/>
      <c r="V55" s="228">
        <f>IF(C55="",NA(),IF(OR(C55="Smelter not listed",C55="Smelter not yet identified"),MATCH($B55&amp;$D55,'Smelter Look-up'!$J:$J,0),MATCH($B55&amp;$C55,'Smelter Look-up'!$J:$J,0)))</f>
        <v>103</v>
      </c>
      <c r="W55" s="208"/>
      <c r="X55" s="208">
        <f t="shared" si="1"/>
        <v>0</v>
      </c>
      <c r="Y55" s="208"/>
      <c r="Z55" s="208"/>
      <c r="AA55" s="208"/>
      <c r="AB55" s="241" t="str">
        <f t="shared" si="2"/>
        <v>GoldHangzhou Fuchunjiang Smelting Co., Ltd.</v>
      </c>
      <c r="AC55" s="208"/>
      <c r="AD55" s="208"/>
      <c r="AE55" s="208"/>
      <c r="AF55" s="208"/>
      <c r="AG55" s="208"/>
      <c r="AH55" s="208"/>
    </row>
    <row r="56" ht="13.5" customHeight="1">
      <c r="A56" s="239" t="s">
        <v>322</v>
      </c>
      <c r="B56" s="233" t="s">
        <v>147</v>
      </c>
      <c r="C56" s="234" t="s">
        <v>323</v>
      </c>
      <c r="D56" s="233"/>
      <c r="E56" s="233" t="s">
        <v>203</v>
      </c>
      <c r="F56" s="233" t="s">
        <v>322</v>
      </c>
      <c r="G56" s="233" t="s">
        <v>156</v>
      </c>
      <c r="H56" s="235"/>
      <c r="I56" s="236" t="str">
        <f>IF(ISERROR($V56),"",OFFSET('Smelter Look-up'!$H$4,$V56-4,0))</f>
        <v>Fanling</v>
      </c>
      <c r="J56" s="236" t="str">
        <f>IF(ISERROR($V56),"",OFFSET('Smelter Look-up'!$I$4,$V56-4,0))</f>
        <v>Hong Kong SAR</v>
      </c>
      <c r="K56" s="234"/>
      <c r="L56" s="234"/>
      <c r="M56" s="234"/>
      <c r="N56" s="234"/>
      <c r="O56" s="234" t="s">
        <v>324</v>
      </c>
      <c r="P56" s="237"/>
      <c r="Q56" s="238"/>
      <c r="R56" s="233" t="str">
        <f>IF(ISERROR($V56),"",OFFSET('Smelter Look-up'!$C$4,$V56-4,0)&amp;"")</f>
        <v>Heraeus Metals Hong Kong Ltd.</v>
      </c>
      <c r="S56" s="239" t="str">
        <f t="array" ref="S56">IF(B56="","",IF(ISERROR(MATCH($E56,CL,0)),"Unknown",INDIRECT("'C'!$A$"&amp;MATCH($E56,CL,0)+1)))</f>
        <v>CN</v>
      </c>
      <c r="T56" s="239" t="str">
        <f t="array" ref="T56">IF(B56="","",IF(ISERROR(MATCH($J56,SorP!$B$1:$B$6226,0)),"",INDIRECT("'SorP'!$A$"&amp;MATCH($S56&amp;$J56,SorP!C:C,0))))</f>
        <v>CN-HK</v>
      </c>
      <c r="U56" s="240"/>
      <c r="V56" s="228">
        <f>IF(C56="",NA(),IF(OR(C56="Smelter not listed",C56="Smelter not yet identified"),MATCH($B56&amp;$D56,'Smelter Look-up'!$J:$J,0),MATCH($B56&amp;$C56,'Smelter Look-up'!$J:$J,0)))</f>
        <v>111</v>
      </c>
      <c r="W56" s="208"/>
      <c r="X56" s="208">
        <f t="shared" si="1"/>
        <v>0</v>
      </c>
      <c r="Y56" s="208"/>
      <c r="Z56" s="208"/>
      <c r="AA56" s="208"/>
      <c r="AB56" s="241" t="str">
        <f t="shared" si="2"/>
        <v>GoldHeraeus Metals Hong Kong Ltd.</v>
      </c>
      <c r="AC56" s="208"/>
      <c r="AD56" s="208"/>
      <c r="AE56" s="208"/>
      <c r="AF56" s="208"/>
      <c r="AG56" s="208"/>
      <c r="AH56" s="208"/>
    </row>
    <row r="57" ht="13.5" customHeight="1">
      <c r="A57" s="239" t="s">
        <v>325</v>
      </c>
      <c r="B57" s="233" t="s">
        <v>146</v>
      </c>
      <c r="C57" s="234" t="s">
        <v>249</v>
      </c>
      <c r="D57" s="233"/>
      <c r="E57" s="233" t="s">
        <v>203</v>
      </c>
      <c r="F57" s="233" t="s">
        <v>325</v>
      </c>
      <c r="G57" s="233" t="s">
        <v>156</v>
      </c>
      <c r="H57" s="235"/>
      <c r="I57" s="236" t="str">
        <f>IF(ISERROR($V57),"",OFFSET('Smelter Look-up'!$H$4,$V57-4,0))</f>
        <v>Yuanling</v>
      </c>
      <c r="J57" s="237" t="str">
        <f>IF(ISERROR($V57),"",OFFSET('Smelter Look-up'!$I$4,$V57-4,0))</f>
        <v>Hunan Sheng</v>
      </c>
      <c r="K57" s="234"/>
      <c r="L57" s="234"/>
      <c r="M57" s="234"/>
      <c r="N57" s="234"/>
      <c r="O57" s="234" t="s">
        <v>259</v>
      </c>
      <c r="P57" s="237"/>
      <c r="Q57" s="238"/>
      <c r="R57" s="233" t="str">
        <f>IF(ISERROR($V57),"",OFFSET('Smelter Look-up'!$C$4,$V57-4,0)&amp;"")</f>
        <v>Hunan Chenzhou Mining Co., Ltd.</v>
      </c>
      <c r="S57" s="239" t="str">
        <f t="array" ref="S57">IF(B57="","",IF(ISERROR(MATCH($E57,CL,0)),"Unknown",INDIRECT("'C'!$A$"&amp;MATCH($E57,CL,0)+1)))</f>
        <v>CN</v>
      </c>
      <c r="T57" s="239" t="str">
        <f t="array" ref="T57">IF(B57="","",IF(ISERROR(MATCH($J57,SorP!$B$1:$B$6226,0)),"",INDIRECT("'SorP'!$A$"&amp;MATCH($S57&amp;$J57,SorP!C:C,0))))</f>
        <v>CN-HN</v>
      </c>
      <c r="U57" s="240"/>
      <c r="V57" s="228">
        <f>IF(C57="",NA(),IF(OR(C57="Smelter not listed",C57="Smelter not yet identified"),MATCH($B57&amp;$D57,'Smelter Look-up'!$J:$J,0),MATCH($B57&amp;$C57,'Smelter Look-up'!$J:$J,0)))</f>
        <v>613</v>
      </c>
      <c r="W57" s="208"/>
      <c r="X57" s="208">
        <f t="shared" si="1"/>
        <v>0</v>
      </c>
      <c r="Y57" s="208"/>
      <c r="Z57" s="208"/>
      <c r="AA57" s="208"/>
      <c r="AB57" s="241" t="str">
        <f t="shared" si="2"/>
        <v>TungstenHunan Chenzhou Mining Co., Ltd.</v>
      </c>
      <c r="AC57" s="208"/>
      <c r="AD57" s="208"/>
      <c r="AE57" s="208"/>
      <c r="AF57" s="208"/>
      <c r="AG57" s="208"/>
      <c r="AH57" s="208"/>
    </row>
    <row r="58" ht="13.5" customHeight="1">
      <c r="A58" s="239" t="s">
        <v>326</v>
      </c>
      <c r="B58" s="233" t="s">
        <v>147</v>
      </c>
      <c r="C58" s="234" t="s">
        <v>327</v>
      </c>
      <c r="D58" s="233"/>
      <c r="E58" s="233" t="s">
        <v>203</v>
      </c>
      <c r="F58" s="233" t="s">
        <v>326</v>
      </c>
      <c r="G58" s="233" t="s">
        <v>156</v>
      </c>
      <c r="H58" s="235"/>
      <c r="I58" s="236" t="str">
        <f>IF(ISERROR($V58),"",OFFSET('Smelter Look-up'!$H$4,$V58-4,0))</f>
        <v>Chenzhou</v>
      </c>
      <c r="J58" s="236" t="str">
        <f>IF(ISERROR($V58),"",OFFSET('Smelter Look-up'!$I$4,$V58-4,0))</f>
        <v>Hunan Sheng</v>
      </c>
      <c r="K58" s="234"/>
      <c r="L58" s="234"/>
      <c r="M58" s="234"/>
      <c r="N58" s="234"/>
      <c r="O58" s="234" t="s">
        <v>328</v>
      </c>
      <c r="P58" s="237"/>
      <c r="Q58" s="238"/>
      <c r="R58" s="233" t="str">
        <f>IF(ISERROR($V58),"",OFFSET('Smelter Look-up'!$C$4,$V58-4,0)&amp;"")</f>
        <v>Hunan Guiyang yinxing Nonferrous Smelting Co., Ltd.</v>
      </c>
      <c r="S58" s="239" t="str">
        <f t="array" ref="S58">IF(B58="","",IF(ISERROR(MATCH($E58,CL,0)),"Unknown",INDIRECT("'C'!$A$"&amp;MATCH($E58,CL,0)+1)))</f>
        <v>CN</v>
      </c>
      <c r="T58" s="239" t="str">
        <f t="array" ref="T58">IF(B58="","",IF(ISERROR(MATCH($J58,SorP!$B$1:$B$6226,0)),"",INDIRECT("'SorP'!$A$"&amp;MATCH($S58&amp;$J58,SorP!C:C,0))))</f>
        <v>CN-HN</v>
      </c>
      <c r="U58" s="240"/>
      <c r="V58" s="228">
        <f>IF(C58="",NA(),IF(OR(C58="Smelter not listed",C58="Smelter not yet identified"),MATCH($B58&amp;$D58,'Smelter Look-up'!$J:$J,0),MATCH($B58&amp;$C58,'Smelter Look-up'!$J:$J,0)))</f>
        <v>116</v>
      </c>
      <c r="W58" s="208"/>
      <c r="X58" s="208">
        <f t="shared" si="1"/>
        <v>0</v>
      </c>
      <c r="Y58" s="208"/>
      <c r="Z58" s="208"/>
      <c r="AA58" s="208"/>
      <c r="AB58" s="241" t="str">
        <f t="shared" si="2"/>
        <v>GoldHunan Guiyang yinxing Nonferrous Smelting Co., Ltd.</v>
      </c>
      <c r="AC58" s="208"/>
      <c r="AD58" s="208"/>
      <c r="AE58" s="208"/>
      <c r="AF58" s="208"/>
      <c r="AG58" s="208"/>
      <c r="AH58" s="208"/>
    </row>
    <row r="59" ht="13.5" customHeight="1">
      <c r="A59" s="239" t="s">
        <v>329</v>
      </c>
      <c r="B59" s="233" t="s">
        <v>147</v>
      </c>
      <c r="C59" s="234" t="s">
        <v>330</v>
      </c>
      <c r="D59" s="233"/>
      <c r="E59" s="233" t="s">
        <v>219</v>
      </c>
      <c r="F59" s="233" t="s">
        <v>329</v>
      </c>
      <c r="G59" s="233" t="s">
        <v>156</v>
      </c>
      <c r="H59" s="235"/>
      <c r="I59" s="236" t="str">
        <f>IF(ISERROR($V59),"",OFFSET('Smelter Look-up'!$H$4,$V59-4,0))</f>
        <v>Kuyumcukent</v>
      </c>
      <c r="J59" s="236" t="str">
        <f>IF(ISERROR($V59),"",OFFSET('Smelter Look-up'!$I$4,$V59-4,0))</f>
        <v>İstanbul</v>
      </c>
      <c r="K59" s="234"/>
      <c r="L59" s="234"/>
      <c r="M59" s="234"/>
      <c r="N59" s="234"/>
      <c r="O59" s="234" t="s">
        <v>331</v>
      </c>
      <c r="P59" s="237"/>
      <c r="Q59" s="238"/>
      <c r="R59" s="233" t="str">
        <f>IF(ISERROR($V59),"",OFFSET('Smelter Look-up'!$C$4,$V59-4,0)&amp;"")</f>
        <v>Istanbul Gold Refinery</v>
      </c>
      <c r="S59" s="239" t="str">
        <f t="array" ref="S59">IF(B59="","",IF(ISERROR(MATCH($E59,CL,0)),"Unknown",INDIRECT("'C'!$A$"&amp;MATCH($E59,CL,0)+1)))</f>
        <v>TR</v>
      </c>
      <c r="T59" s="239" t="str">
        <f t="array" ref="T59">IF(B59="","",IF(ISERROR(MATCH($J59,SorP!$B$1:$B$6226,0)),"",INDIRECT("'SorP'!$A$"&amp;MATCH($S59&amp;$J59,SorP!C:C,0))))</f>
        <v>TR-34</v>
      </c>
      <c r="U59" s="240"/>
      <c r="V59" s="228">
        <f>IF(C59="",NA(),IF(OR(C59="Smelter not listed",C59="Smelter not yet identified"),MATCH($B59&amp;$D59,'Smelter Look-up'!$J:$J,0),MATCH($B59&amp;$C59,'Smelter Look-up'!$J:$J,0)))</f>
        <v>128</v>
      </c>
      <c r="W59" s="208"/>
      <c r="X59" s="208">
        <f t="shared" si="1"/>
        <v>0</v>
      </c>
      <c r="Y59" s="208"/>
      <c r="Z59" s="208"/>
      <c r="AA59" s="208"/>
      <c r="AB59" s="241" t="str">
        <f t="shared" si="2"/>
        <v>GoldIstanbul Gold Refinery</v>
      </c>
      <c r="AC59" s="208"/>
      <c r="AD59" s="208"/>
      <c r="AE59" s="208"/>
      <c r="AF59" s="208"/>
      <c r="AG59" s="208"/>
      <c r="AH59" s="208"/>
    </row>
    <row r="60" ht="13.5" customHeight="1">
      <c r="A60" s="239" t="s">
        <v>332</v>
      </c>
      <c r="B60" s="233" t="s">
        <v>147</v>
      </c>
      <c r="C60" s="234" t="s">
        <v>333</v>
      </c>
      <c r="D60" s="233"/>
      <c r="E60" s="233" t="s">
        <v>167</v>
      </c>
      <c r="F60" s="233" t="s">
        <v>332</v>
      </c>
      <c r="G60" s="233" t="s">
        <v>156</v>
      </c>
      <c r="H60" s="235"/>
      <c r="I60" s="236" t="str">
        <f>IF(ISERROR($V60),"",OFFSET('Smelter Look-up'!$H$4,$V60-4,0))</f>
        <v>Hanau</v>
      </c>
      <c r="J60" s="236" t="str">
        <f>IF(ISERROR($V60),"",OFFSET('Smelter Look-up'!$I$4,$V60-4,0))</f>
        <v>Hessen</v>
      </c>
      <c r="K60" s="234"/>
      <c r="L60" s="234"/>
      <c r="M60" s="234"/>
      <c r="N60" s="234"/>
      <c r="O60" s="234" t="s">
        <v>334</v>
      </c>
      <c r="P60" s="237"/>
      <c r="Q60" s="238"/>
      <c r="R60" s="233" t="str">
        <f>IF(ISERROR($V60),"",OFFSET('Smelter Look-up'!$C$4,$V60-4,0)&amp;"")</f>
        <v>Heraeus Germany GmbH Co. KG</v>
      </c>
      <c r="S60" s="239" t="str">
        <f t="array" ref="S60">IF(B60="","",IF(ISERROR(MATCH($E60,CL,0)),"Unknown",INDIRECT("'C'!$A$"&amp;MATCH($E60,CL,0)+1)))</f>
        <v>DE</v>
      </c>
      <c r="T60" s="239" t="str">
        <f t="array" ref="T60">IF(B60="","",IF(ISERROR(MATCH($J60,SorP!$B$1:$B$6226,0)),"",INDIRECT("'SorP'!$A$"&amp;MATCH($S60&amp;$J60,SorP!C:C,0))))</f>
        <v>DE-HE</v>
      </c>
      <c r="U60" s="240"/>
      <c r="V60" s="228">
        <f>IF(C60="",NA(),IF(OR(C60="Smelter not listed",C60="Smelter not yet identified"),MATCH($B60&amp;$D60,'Smelter Look-up'!$J:$J,0),MATCH($B60&amp;$C60,'Smelter Look-up'!$J:$J,0)))</f>
        <v>109</v>
      </c>
      <c r="W60" s="208"/>
      <c r="X60" s="208">
        <f t="shared" si="1"/>
        <v>0</v>
      </c>
      <c r="Y60" s="208"/>
      <c r="Z60" s="208"/>
      <c r="AA60" s="208"/>
      <c r="AB60" s="241" t="str">
        <f t="shared" si="2"/>
        <v>GoldHeraeus Germany GmbH Co. KG</v>
      </c>
      <c r="AC60" s="208"/>
      <c r="AD60" s="208"/>
      <c r="AE60" s="208"/>
      <c r="AF60" s="208"/>
      <c r="AG60" s="208"/>
      <c r="AH60" s="208"/>
    </row>
    <row r="61" ht="13.5" customHeight="1">
      <c r="A61" s="239" t="s">
        <v>335</v>
      </c>
      <c r="B61" s="233" t="s">
        <v>146</v>
      </c>
      <c r="C61" s="234" t="s">
        <v>336</v>
      </c>
      <c r="D61" s="233"/>
      <c r="E61" s="233" t="s">
        <v>155</v>
      </c>
      <c r="F61" s="233" t="s">
        <v>335</v>
      </c>
      <c r="G61" s="233" t="s">
        <v>156</v>
      </c>
      <c r="H61" s="235"/>
      <c r="I61" s="236" t="str">
        <f>IF(ISERROR($V61),"",OFFSET('Smelter Look-up'!$H$4,$V61-4,0))</f>
        <v>Akita City</v>
      </c>
      <c r="J61" s="237" t="str">
        <f>IF(ISERROR($V61),"",OFFSET('Smelter Look-up'!$I$4,$V61-4,0))</f>
        <v>Akita</v>
      </c>
      <c r="K61" s="234"/>
      <c r="L61" s="234"/>
      <c r="M61" s="234"/>
      <c r="N61" s="234"/>
      <c r="O61" s="234" t="s">
        <v>337</v>
      </c>
      <c r="P61" s="237"/>
      <c r="Q61" s="238"/>
      <c r="R61" s="233" t="str">
        <f>IF(ISERROR($V61),"",OFFSET('Smelter Look-up'!$C$4,$V61-4,0)&amp;"")</f>
        <v>Japan New Metals Co., Ltd.</v>
      </c>
      <c r="S61" s="239" t="str">
        <f t="array" ref="S61">IF(B61="","",IF(ISERROR(MATCH($E61,CL,0)),"Unknown",INDIRECT("'C'!$A$"&amp;MATCH($E61,CL,0)+1)))</f>
        <v>JP</v>
      </c>
      <c r="T61" s="239" t="str">
        <f t="array" ref="T61">IF(B61="","",IF(ISERROR(MATCH($J61,SorP!$B$1:$B$6226,0)),"",INDIRECT("'SorP'!$A$"&amp;MATCH($S61&amp;$J61,SorP!C:C,0))))</f>
        <v>JP-05</v>
      </c>
      <c r="U61" s="240"/>
      <c r="V61" s="228">
        <f>IF(C61="",NA(),IF(OR(C61="Smelter not listed",C61="Smelter not yet identified"),MATCH($B61&amp;$D61,'Smelter Look-up'!$J:$J,0),MATCH($B61&amp;$C61,'Smelter Look-up'!$J:$J,0)))</f>
        <v>619</v>
      </c>
      <c r="W61" s="208"/>
      <c r="X61" s="208">
        <f t="shared" si="1"/>
        <v>0</v>
      </c>
      <c r="Y61" s="208"/>
      <c r="Z61" s="208"/>
      <c r="AA61" s="208"/>
      <c r="AB61" s="241" t="str">
        <f t="shared" si="2"/>
        <v>TungstenJapan New Metals Co., Ltd.</v>
      </c>
      <c r="AC61" s="208"/>
      <c r="AD61" s="208"/>
      <c r="AE61" s="208"/>
      <c r="AF61" s="208"/>
      <c r="AG61" s="208"/>
      <c r="AH61" s="208"/>
    </row>
    <row r="62" ht="13.5" customHeight="1">
      <c r="A62" s="239" t="s">
        <v>338</v>
      </c>
      <c r="B62" s="233" t="s">
        <v>147</v>
      </c>
      <c r="C62" s="234" t="s">
        <v>339</v>
      </c>
      <c r="D62" s="233"/>
      <c r="E62" s="233" t="s">
        <v>155</v>
      </c>
      <c r="F62" s="233" t="s">
        <v>338</v>
      </c>
      <c r="G62" s="233" t="s">
        <v>156</v>
      </c>
      <c r="H62" s="235"/>
      <c r="I62" s="236" t="str">
        <f>IF(ISERROR($V62),"",OFFSET('Smelter Look-up'!$H$4,$V62-4,0))</f>
        <v>Osaka</v>
      </c>
      <c r="J62" s="236" t="str">
        <f>IF(ISERROR($V62),"",OFFSET('Smelter Look-up'!$I$4,$V62-4,0))</f>
        <v>Osaka</v>
      </c>
      <c r="K62" s="234"/>
      <c r="L62" s="234"/>
      <c r="M62" s="234"/>
      <c r="N62" s="234"/>
      <c r="O62" s="234" t="s">
        <v>340</v>
      </c>
      <c r="P62" s="237"/>
      <c r="Q62" s="238"/>
      <c r="R62" s="233" t="str">
        <f>IF(ISERROR($V62),"",OFFSET('Smelter Look-up'!$C$4,$V62-4,0)&amp;"")</f>
        <v>Japan Mint</v>
      </c>
      <c r="S62" s="239" t="str">
        <f t="array" ref="S62">IF(B62="","",IF(ISERROR(MATCH($E62,CL,0)),"Unknown",INDIRECT("'C'!$A$"&amp;MATCH($E62,CL,0)+1)))</f>
        <v>JP</v>
      </c>
      <c r="T62" s="239" t="str">
        <f t="array" ref="T62">IF(B62="","",IF(ISERROR(MATCH($J62,SorP!$B$1:$B$6226,0)),"",INDIRECT("'SorP'!$A$"&amp;MATCH($S62&amp;$J62,SorP!C:C,0))))</f>
        <v>JP-27</v>
      </c>
      <c r="U62" s="240"/>
      <c r="V62" s="228">
        <f>IF(C62="",NA(),IF(OR(C62="Smelter not listed",C62="Smelter not yet identified"),MATCH($B62&amp;$D62,'Smelter Look-up'!$J:$J,0),MATCH($B62&amp;$C62,'Smelter Look-up'!$J:$J,0)))</f>
        <v>131</v>
      </c>
      <c r="W62" s="208"/>
      <c r="X62" s="208">
        <f t="shared" si="1"/>
        <v>0</v>
      </c>
      <c r="Y62" s="208"/>
      <c r="Z62" s="208"/>
      <c r="AA62" s="208"/>
      <c r="AB62" s="241" t="str">
        <f t="shared" si="2"/>
        <v>GoldJapan Mint</v>
      </c>
      <c r="AC62" s="208"/>
      <c r="AD62" s="208"/>
      <c r="AE62" s="208"/>
      <c r="AF62" s="208"/>
      <c r="AG62" s="208"/>
      <c r="AH62" s="208"/>
    </row>
    <row r="63" ht="13.5" customHeight="1">
      <c r="A63" s="239" t="s">
        <v>341</v>
      </c>
      <c r="B63" s="233" t="s">
        <v>147</v>
      </c>
      <c r="C63" s="234" t="s">
        <v>342</v>
      </c>
      <c r="D63" s="233"/>
      <c r="E63" s="233" t="s">
        <v>155</v>
      </c>
      <c r="F63" s="233" t="s">
        <v>341</v>
      </c>
      <c r="G63" s="233" t="s">
        <v>156</v>
      </c>
      <c r="H63" s="235"/>
      <c r="I63" s="236" t="str">
        <f>IF(ISERROR($V63),"",OFFSET('Smelter Look-up'!$H$4,$V63-4,0))</f>
        <v>Noda</v>
      </c>
      <c r="J63" s="236" t="str">
        <f>IF(ISERROR($V63),"",OFFSET('Smelter Look-up'!$I$4,$V63-4,0))</f>
        <v>Chiba</v>
      </c>
      <c r="K63" s="234"/>
      <c r="L63" s="234"/>
      <c r="M63" s="234"/>
      <c r="N63" s="234"/>
      <c r="O63" s="234" t="s">
        <v>343</v>
      </c>
      <c r="P63" s="237"/>
      <c r="Q63" s="238"/>
      <c r="R63" s="233" t="str">
        <f>IF(ISERROR($V63),"",OFFSET('Smelter Look-up'!$C$4,$V63-4,0)&amp;"")</f>
        <v>Nihon Material Co., Ltd.</v>
      </c>
      <c r="S63" s="239" t="str">
        <f t="array" ref="S63">IF(B63="","",IF(ISERROR(MATCH($E63,CL,0)),"Unknown",INDIRECT("'C'!$A$"&amp;MATCH($E63,CL,0)+1)))</f>
        <v>JP</v>
      </c>
      <c r="T63" s="239" t="str">
        <f t="array" ref="T63">IF(B63="","",IF(ISERROR(MATCH($J63,SorP!$B$1:$B$6226,0)),"",INDIRECT("'SorP'!$A$"&amp;MATCH($S63&amp;$J63,SorP!C:C,0))))</f>
        <v>JP-12</v>
      </c>
      <c r="U63" s="240"/>
      <c r="V63" s="228">
        <f>IF(C63="",NA(),IF(OR(C63="Smelter not listed",C63="Smelter not yet identified"),MATCH($B63&amp;$D63,'Smelter Look-up'!$J:$J,0),MATCH($B63&amp;$C63,'Smelter Look-up'!$J:$J,0)))</f>
        <v>204</v>
      </c>
      <c r="W63" s="208"/>
      <c r="X63" s="208">
        <f t="shared" si="1"/>
        <v>0</v>
      </c>
      <c r="Y63" s="208"/>
      <c r="Z63" s="208"/>
      <c r="AA63" s="208"/>
      <c r="AB63" s="241" t="str">
        <f t="shared" si="2"/>
        <v>GoldNihon Material Co., Ltd.</v>
      </c>
      <c r="AC63" s="208"/>
      <c r="AD63" s="208"/>
      <c r="AE63" s="208"/>
      <c r="AF63" s="208"/>
      <c r="AG63" s="208"/>
      <c r="AH63" s="208"/>
    </row>
    <row r="64" ht="13.5" customHeight="1">
      <c r="A64" s="239" t="s">
        <v>344</v>
      </c>
      <c r="B64" s="233" t="s">
        <v>144</v>
      </c>
      <c r="C64" s="234" t="s">
        <v>345</v>
      </c>
      <c r="D64" s="233"/>
      <c r="E64" s="233" t="s">
        <v>203</v>
      </c>
      <c r="F64" s="233" t="s">
        <v>344</v>
      </c>
      <c r="G64" s="233" t="s">
        <v>156</v>
      </c>
      <c r="H64" s="235"/>
      <c r="I64" s="236" t="str">
        <f>IF(ISERROR($V64),"",OFFSET('Smelter Look-up'!$H$4,$V64-4,0))</f>
        <v>Jiujiang</v>
      </c>
      <c r="J64" s="236" t="str">
        <f>IF(ISERROR($V64),"",OFFSET('Smelter Look-up'!$I$4,$V64-4,0))</f>
        <v>Jiangxi Sheng</v>
      </c>
      <c r="K64" s="234"/>
      <c r="L64" s="234"/>
      <c r="M64" s="234"/>
      <c r="N64" s="234"/>
      <c r="O64" s="234" t="s">
        <v>346</v>
      </c>
      <c r="P64" s="237"/>
      <c r="Q64" s="238"/>
      <c r="R64" s="233" t="str">
        <f>IF(ISERROR($V64),"",OFFSET('Smelter Look-up'!$C$4,$V64-4,0)&amp;"")</f>
        <v>Jiujiang Tanbre Co., Ltd.</v>
      </c>
      <c r="S64" s="239" t="str">
        <f t="array" ref="S64">IF(B64="","",IF(ISERROR(MATCH($E64,CL,0)),"Unknown",INDIRECT("'C'!$A$"&amp;MATCH($E64,CL,0)+1)))</f>
        <v>CN</v>
      </c>
      <c r="T64" s="239" t="str">
        <f t="array" ref="T64">IF(B64="","",IF(ISERROR(MATCH($J64,SorP!$B$1:$B$6226,0)),"",INDIRECT("'SorP'!$A$"&amp;MATCH($S64&amp;$J64,SorP!C:C,0))))</f>
        <v>CN-JX</v>
      </c>
      <c r="U64" s="240"/>
      <c r="V64" s="228">
        <f>IF(C64="",NA(),IF(OR(C64="Smelter not listed",C64="Smelter not yet identified"),MATCH($B64&amp;$D64,'Smelter Look-up'!$J:$J,0),MATCH($B64&amp;$C64,'Smelter Look-up'!$J:$J,0)))</f>
        <v>354</v>
      </c>
      <c r="W64" s="208"/>
      <c r="X64" s="208">
        <f t="shared" si="1"/>
        <v>0</v>
      </c>
      <c r="Y64" s="208"/>
      <c r="Z64" s="208"/>
      <c r="AA64" s="208"/>
      <c r="AB64" s="241" t="str">
        <f t="shared" si="2"/>
        <v>TantalumJiujiang Tanbre Co., Ltd.</v>
      </c>
      <c r="AC64" s="208"/>
      <c r="AD64" s="208"/>
      <c r="AE64" s="208"/>
      <c r="AF64" s="208"/>
      <c r="AG64" s="208"/>
      <c r="AH64" s="208"/>
    </row>
    <row r="65" ht="13.5" customHeight="1">
      <c r="A65" s="239" t="s">
        <v>347</v>
      </c>
      <c r="B65" s="233" t="s">
        <v>147</v>
      </c>
      <c r="C65" s="234" t="s">
        <v>348</v>
      </c>
      <c r="D65" s="233"/>
      <c r="E65" s="233" t="s">
        <v>185</v>
      </c>
      <c r="F65" s="233" t="s">
        <v>347</v>
      </c>
      <c r="G65" s="233" t="s">
        <v>156</v>
      </c>
      <c r="H65" s="235"/>
      <c r="I65" s="236" t="str">
        <f>IF(ISERROR($V65),"",OFFSET('Smelter Look-up'!$H$4,$V65-4,0))</f>
        <v>Salt Lake City</v>
      </c>
      <c r="J65" s="236" t="str">
        <f>IF(ISERROR($V65),"",OFFSET('Smelter Look-up'!$I$4,$V65-4,0))</f>
        <v>Utah</v>
      </c>
      <c r="K65" s="234"/>
      <c r="L65" s="234"/>
      <c r="M65" s="234"/>
      <c r="N65" s="234"/>
      <c r="O65" s="234" t="s">
        <v>349</v>
      </c>
      <c r="P65" s="237"/>
      <c r="Q65" s="238"/>
      <c r="R65" s="233" t="str">
        <f>IF(ISERROR($V65),"",OFFSET('Smelter Look-up'!$C$4,$V65-4,0)&amp;"")</f>
        <v>Asahi Refining USA Inc.</v>
      </c>
      <c r="S65" s="239" t="str">
        <f t="array" ref="S65">IF(B65="","",IF(ISERROR(MATCH($E65,CL,0)),"Unknown",INDIRECT("'C'!$A$"&amp;MATCH($E65,CL,0)+1)))</f>
        <v>US</v>
      </c>
      <c r="T65" s="239" t="str">
        <f t="array" ref="T65">IF(B65="","",IF(ISERROR(MATCH($J65,SorP!$B$1:$B$6226,0)),"",INDIRECT("'SorP'!$A$"&amp;MATCH($S65&amp;$J65,SorP!C:C,0))))</f>
        <v>US-UT</v>
      </c>
      <c r="U65" s="240"/>
      <c r="V65" s="228">
        <f>IF(C65="",NA(),IF(OR(C65="Smelter not listed",C65="Smelter not yet identified"),MATCH($B65&amp;$D65,'Smelter Look-up'!$J:$J,0),MATCH($B65&amp;$C65,'Smelter Look-up'!$J:$J,0)))</f>
        <v>31</v>
      </c>
      <c r="W65" s="208"/>
      <c r="X65" s="208">
        <f t="shared" si="1"/>
        <v>0</v>
      </c>
      <c r="Y65" s="208"/>
      <c r="Z65" s="208"/>
      <c r="AA65" s="208"/>
      <c r="AB65" s="241" t="str">
        <f t="shared" si="2"/>
        <v>GoldAsahi Refining USA Inc.</v>
      </c>
      <c r="AC65" s="208"/>
      <c r="AD65" s="208"/>
      <c r="AE65" s="208"/>
      <c r="AF65" s="208"/>
      <c r="AG65" s="208"/>
      <c r="AH65" s="208"/>
    </row>
    <row r="66" ht="13.5" customHeight="1">
      <c r="A66" s="239" t="s">
        <v>350</v>
      </c>
      <c r="B66" s="233" t="s">
        <v>147</v>
      </c>
      <c r="C66" s="234" t="s">
        <v>351</v>
      </c>
      <c r="D66" s="233"/>
      <c r="E66" s="233" t="s">
        <v>203</v>
      </c>
      <c r="F66" s="233" t="s">
        <v>350</v>
      </c>
      <c r="G66" s="233" t="s">
        <v>156</v>
      </c>
      <c r="H66" s="235"/>
      <c r="I66" s="236" t="str">
        <f>IF(ISERROR($V66),"",OFFSET('Smelter Look-up'!$H$4,$V66-4,0))</f>
        <v>Guixi City</v>
      </c>
      <c r="J66" s="236" t="str">
        <f>IF(ISERROR($V66),"",OFFSET('Smelter Look-up'!$I$4,$V66-4,0))</f>
        <v>Jiangxi Sheng</v>
      </c>
      <c r="K66" s="234"/>
      <c r="L66" s="234"/>
      <c r="M66" s="234"/>
      <c r="N66" s="234"/>
      <c r="O66" s="234" t="s">
        <v>352</v>
      </c>
      <c r="P66" s="237"/>
      <c r="Q66" s="238"/>
      <c r="R66" s="233" t="str">
        <f>IF(ISERROR($V66),"",OFFSET('Smelter Look-up'!$C$4,$V66-4,0)&amp;"")</f>
        <v>Jiangxi Copper Co., Ltd.</v>
      </c>
      <c r="S66" s="239" t="str">
        <f t="array" ref="S66">IF(B66="","",IF(ISERROR(MATCH($E66,CL,0)),"Unknown",INDIRECT("'C'!$A$"&amp;MATCH($E66,CL,0)+1)))</f>
        <v>CN</v>
      </c>
      <c r="T66" s="239" t="str">
        <f t="array" ref="T66">IF(B66="","",IF(ISERROR(MATCH($J66,SorP!$B$1:$B$6226,0)),"",INDIRECT("'SorP'!$A$"&amp;MATCH($S66&amp;$J66,SorP!C:C,0))))</f>
        <v>CN-JX</v>
      </c>
      <c r="U66" s="240"/>
      <c r="V66" s="228">
        <f>IF(C66="",NA(),IF(OR(C66="Smelter not listed",C66="Smelter not yet identified"),MATCH($B66&amp;$D66,'Smelter Look-up'!$J:$J,0),MATCH($B66&amp;$C66,'Smelter Look-up'!$J:$J,0)))</f>
        <v>133</v>
      </c>
      <c r="W66" s="208"/>
      <c r="X66" s="208">
        <f t="shared" si="1"/>
        <v>0</v>
      </c>
      <c r="Y66" s="208"/>
      <c r="Z66" s="208"/>
      <c r="AA66" s="208"/>
      <c r="AB66" s="241" t="str">
        <f t="shared" si="2"/>
        <v>GoldJiangxi Copper Co., Ltd.</v>
      </c>
      <c r="AC66" s="208"/>
      <c r="AD66" s="208"/>
      <c r="AE66" s="208"/>
      <c r="AF66" s="208"/>
      <c r="AG66" s="208"/>
      <c r="AH66" s="208"/>
    </row>
    <row r="67" ht="13.5" customHeight="1">
      <c r="A67" s="239" t="s">
        <v>353</v>
      </c>
      <c r="B67" s="233" t="s">
        <v>147</v>
      </c>
      <c r="C67" s="234" t="s">
        <v>354</v>
      </c>
      <c r="D67" s="233"/>
      <c r="E67" s="233" t="s">
        <v>155</v>
      </c>
      <c r="F67" s="233" t="s">
        <v>353</v>
      </c>
      <c r="G67" s="233" t="s">
        <v>156</v>
      </c>
      <c r="H67" s="235"/>
      <c r="I67" s="236" t="str">
        <f>IF(ISERROR($V67),"",OFFSET('Smelter Look-up'!$H$4,$V67-4,0))</f>
        <v>Ōita</v>
      </c>
      <c r="J67" s="236" t="str">
        <f>IF(ISERROR($V67),"",OFFSET('Smelter Look-up'!$I$4,$V67-4,0))</f>
        <v>Ôita</v>
      </c>
      <c r="K67" s="234"/>
      <c r="L67" s="234"/>
      <c r="M67" s="234"/>
      <c r="N67" s="234"/>
      <c r="O67" s="234" t="s">
        <v>355</v>
      </c>
      <c r="P67" s="237"/>
      <c r="Q67" s="238"/>
      <c r="R67" s="233" t="str">
        <f>IF(ISERROR($V67),"",OFFSET('Smelter Look-up'!$C$4,$V67-4,0)&amp;"")</f>
        <v>JX Nippon Mining &amp; Metals Co., Ltd.</v>
      </c>
      <c r="S67" s="239" t="str">
        <f t="array" ref="S67">IF(B67="","",IF(ISERROR(MATCH($E67,CL,0)),"Unknown",INDIRECT("'C'!$A$"&amp;MATCH($E67,CL,0)+1)))</f>
        <v>JP</v>
      </c>
      <c r="T67" s="239" t="str">
        <f t="array" ref="T67">IF(B67="","",IF(ISERROR(MATCH($J67,SorP!$B$1:$B$6226,0)),"",INDIRECT("'SorP'!$A$"&amp;MATCH($S67&amp;$J67,SorP!C:C,0))))</f>
        <v>JP-44</v>
      </c>
      <c r="U67" s="240"/>
      <c r="V67" s="228">
        <f>IF(C67="",NA(),IF(OR(C67="Smelter not listed",C67="Smelter not yet identified"),MATCH($B67&amp;$D67,'Smelter Look-up'!$J:$J,0),MATCH($B67&amp;$C67,'Smelter Look-up'!$J:$J,0)))</f>
        <v>141</v>
      </c>
      <c r="W67" s="208"/>
      <c r="X67" s="208">
        <f t="shared" si="1"/>
        <v>0</v>
      </c>
      <c r="Y67" s="208"/>
      <c r="Z67" s="208"/>
      <c r="AA67" s="208"/>
      <c r="AB67" s="241" t="str">
        <f t="shared" si="2"/>
        <v>GoldJX Nippon Mining &amp; Metals Co., Ltd.</v>
      </c>
      <c r="AC67" s="208"/>
      <c r="AD67" s="208"/>
      <c r="AE67" s="208"/>
      <c r="AF67" s="208"/>
      <c r="AG67" s="208"/>
      <c r="AH67" s="208"/>
    </row>
    <row r="68" ht="13.5" customHeight="1">
      <c r="A68" s="239" t="s">
        <v>356</v>
      </c>
      <c r="B68" s="233" t="s">
        <v>145</v>
      </c>
      <c r="C68" s="234" t="s">
        <v>357</v>
      </c>
      <c r="D68" s="233"/>
      <c r="E68" s="233" t="s">
        <v>265</v>
      </c>
      <c r="F68" s="233" t="s">
        <v>356</v>
      </c>
      <c r="G68" s="233" t="s">
        <v>156</v>
      </c>
      <c r="H68" s="235"/>
      <c r="I68" s="236" t="str">
        <f>IF(ISERROR($V68),"",OFFSET('Smelter Look-up'!$H$4,$V68-4,0))</f>
        <v>Novosibirsk</v>
      </c>
      <c r="J68" s="236" t="str">
        <f>IF(ISERROR($V68),"",OFFSET('Smelter Look-up'!$I$4,$V68-4,0))</f>
        <v>Novosibirskaya oblast'</v>
      </c>
      <c r="K68" s="234"/>
      <c r="L68" s="234"/>
      <c r="M68" s="234"/>
      <c r="N68" s="234"/>
      <c r="O68" s="234" t="s">
        <v>358</v>
      </c>
      <c r="P68" s="237"/>
      <c r="Q68" s="238"/>
      <c r="R68" s="233" t="str">
        <f>IF(ISERROR($V68),"",OFFSET('Smelter Look-up'!$C$4,$V68-4,0)&amp;"")</f>
        <v>Novosibirsk Tin Combine</v>
      </c>
      <c r="S68" s="239" t="str">
        <f t="array" ref="S68">IF(B68="","",IF(ISERROR(MATCH($E68,CL,0)),"Unknown",INDIRECT("'C'!$A$"&amp;MATCH($E68,CL,0)+1)))</f>
        <v>RU</v>
      </c>
      <c r="T68" s="239" t="str">
        <f t="array" ref="T68">IF(B68="","",IF(ISERROR(MATCH($J68,SorP!$B$1:$B$6226,0)),"",INDIRECT("'SorP'!$A$"&amp;MATCH($S68&amp;$J68,SorP!C:C,0))))</f>
        <v>RU-NVS</v>
      </c>
      <c r="U68" s="240"/>
      <c r="V68" s="228">
        <f>IF(C68="",NA(),IF(OR(C68="Smelter not listed",C68="Smelter not yet identified"),MATCH($B68&amp;$D68,'Smelter Look-up'!$J:$J,0),MATCH($B68&amp;$C68,'Smelter Look-up'!$J:$J,0)))</f>
        <v>495</v>
      </c>
      <c r="W68" s="208"/>
      <c r="X68" s="208">
        <f t="shared" si="1"/>
        <v>0</v>
      </c>
      <c r="Y68" s="208"/>
      <c r="Z68" s="208"/>
      <c r="AA68" s="208"/>
      <c r="AB68" s="241" t="str">
        <f t="shared" si="2"/>
        <v>TinNovosibirsk Tin Combine</v>
      </c>
      <c r="AC68" s="208"/>
      <c r="AD68" s="208"/>
      <c r="AE68" s="208"/>
      <c r="AF68" s="208"/>
      <c r="AG68" s="208"/>
      <c r="AH68" s="208"/>
    </row>
    <row r="69" ht="13.5" customHeight="1">
      <c r="A69" s="239" t="s">
        <v>359</v>
      </c>
      <c r="B69" s="233" t="s">
        <v>147</v>
      </c>
      <c r="C69" s="234" t="s">
        <v>360</v>
      </c>
      <c r="D69" s="233"/>
      <c r="E69" s="233" t="s">
        <v>265</v>
      </c>
      <c r="F69" s="233" t="s">
        <v>359</v>
      </c>
      <c r="G69" s="233" t="s">
        <v>156</v>
      </c>
      <c r="H69" s="235"/>
      <c r="I69" s="236" t="str">
        <f>IF(ISERROR($V69),"",OFFSET('Smelter Look-up'!$H$4,$V69-4,0))</f>
        <v>Krasnoyarsk</v>
      </c>
      <c r="J69" s="236" t="str">
        <f>IF(ISERROR($V69),"",OFFSET('Smelter Look-up'!$I$4,$V69-4,0))</f>
        <v>Krasnoyarskiy kray</v>
      </c>
      <c r="K69" s="234"/>
      <c r="L69" s="234"/>
      <c r="M69" s="234"/>
      <c r="N69" s="234"/>
      <c r="O69" s="234" t="s">
        <v>361</v>
      </c>
      <c r="P69" s="237"/>
      <c r="Q69" s="238"/>
      <c r="R69" s="233" t="str">
        <f>IF(ISERROR($V69),"",OFFSET('Smelter Look-up'!$C$4,$V69-4,0)&amp;"")</f>
        <v>OJSC "The Gulidov Krasnoyarsk Non-Ferrous Metals Plant" (OJSC Krastsvetmet)</v>
      </c>
      <c r="S69" s="239" t="str">
        <f t="array" ref="S69">IF(B69="","",IF(ISERROR(MATCH($E69,CL,0)),"Unknown",INDIRECT("'C'!$A$"&amp;MATCH($E69,CL,0)+1)))</f>
        <v>RU</v>
      </c>
      <c r="T69" s="239" t="str">
        <f t="array" ref="T69">IF(B69="","",IF(ISERROR(MATCH($J69,SorP!$B$1:$B$6226,0)),"",INDIRECT("'SorP'!$A$"&amp;MATCH($S69&amp;$J69,SorP!C:C,0))))</f>
        <v>RU-KYA</v>
      </c>
      <c r="U69" s="240"/>
      <c r="V69" s="228">
        <f>IF(C69="",NA(),IF(OR(C69="Smelter not listed",C69="Smelter not yet identified"),MATCH($B69&amp;$D69,'Smelter Look-up'!$J:$J,0),MATCH($B69&amp;$C69,'Smelter Look-up'!$J:$J,0)))</f>
        <v>211</v>
      </c>
      <c r="W69" s="208"/>
      <c r="X69" s="208">
        <f t="shared" si="1"/>
        <v>0</v>
      </c>
      <c r="Y69" s="208"/>
      <c r="Z69" s="208"/>
      <c r="AA69" s="208"/>
      <c r="AB69" s="241" t="str">
        <f t="shared" si="2"/>
        <v>GoldOJSC "The Gulidov Krasnoyarsk Non-Ferrous Metals Plant" (OJSC Krastsvetmet)</v>
      </c>
      <c r="AC69" s="208"/>
      <c r="AD69" s="208"/>
      <c r="AE69" s="208"/>
      <c r="AF69" s="208"/>
      <c r="AG69" s="208"/>
      <c r="AH69" s="208"/>
    </row>
    <row r="70" ht="13.5" customHeight="1">
      <c r="A70" s="239" t="s">
        <v>362</v>
      </c>
      <c r="B70" s="233" t="s">
        <v>145</v>
      </c>
      <c r="C70" s="234" t="s">
        <v>363</v>
      </c>
      <c r="D70" s="233"/>
      <c r="E70" s="233" t="s">
        <v>292</v>
      </c>
      <c r="F70" s="233" t="s">
        <v>362</v>
      </c>
      <c r="G70" s="233" t="s">
        <v>156</v>
      </c>
      <c r="H70" s="235"/>
      <c r="I70" s="236" t="str">
        <f>IF(ISERROR($V70),"",OFFSET('Smelter Look-up'!$H$4,$V70-4,0))</f>
        <v>Oruro</v>
      </c>
      <c r="J70" s="236" t="str">
        <f>IF(ISERROR($V70),"",OFFSET('Smelter Look-up'!$I$4,$V70-4,0))</f>
        <v>Oruro</v>
      </c>
      <c r="K70" s="234"/>
      <c r="L70" s="234"/>
      <c r="M70" s="234"/>
      <c r="N70" s="234"/>
      <c r="O70" s="234" t="s">
        <v>277</v>
      </c>
      <c r="P70" s="237"/>
      <c r="Q70" s="238"/>
      <c r="R70" s="233" t="str">
        <f>IF(ISERROR($V70),"",OFFSET('Smelter Look-up'!$C$4,$V70-4,0)&amp;"")</f>
        <v>Operaciones Metalurgicas S.A.</v>
      </c>
      <c r="S70" s="239" t="str">
        <f t="array" ref="S70">IF(B70="","",IF(ISERROR(MATCH($E70,CL,0)),"Unknown",INDIRECT("'C'!$A$"&amp;MATCH($E70,CL,0)+1)))</f>
        <v>BO</v>
      </c>
      <c r="T70" s="239" t="str">
        <f t="array" ref="T70">IF(B70="","",IF(ISERROR(MATCH($J70,SorP!$B$1:$B$6226,0)),"",INDIRECT("'SorP'!$A$"&amp;MATCH($S70&amp;$J70,SorP!C:C,0))))</f>
        <v>BO-O</v>
      </c>
      <c r="U70" s="240"/>
      <c r="V70" s="228">
        <f>IF(C70="",NA(),IF(OR(C70="Smelter not listed",C70="Smelter not yet identified"),MATCH($B70&amp;$D70,'Smelter Look-up'!$J:$J,0),MATCH($B70&amp;$C70,'Smelter Look-up'!$J:$J,0)))</f>
        <v>499</v>
      </c>
      <c r="W70" s="208"/>
      <c r="X70" s="208">
        <f t="shared" si="1"/>
        <v>0</v>
      </c>
      <c r="Y70" s="208"/>
      <c r="Z70" s="208"/>
      <c r="AA70" s="208"/>
      <c r="AB70" s="241" t="str">
        <f t="shared" si="2"/>
        <v>TinOperaciones Metalurgicas S.A.</v>
      </c>
      <c r="AC70" s="208"/>
      <c r="AD70" s="208"/>
      <c r="AE70" s="208"/>
      <c r="AF70" s="208"/>
      <c r="AG70" s="208"/>
      <c r="AH70" s="208"/>
    </row>
    <row r="71" ht="13.5" customHeight="1">
      <c r="A71" s="239" t="s">
        <v>364</v>
      </c>
      <c r="B71" s="233" t="s">
        <v>145</v>
      </c>
      <c r="C71" s="234" t="s">
        <v>365</v>
      </c>
      <c r="D71" s="233"/>
      <c r="E71" s="233" t="s">
        <v>203</v>
      </c>
      <c r="F71" s="233" t="s">
        <v>364</v>
      </c>
      <c r="G71" s="233" t="s">
        <v>156</v>
      </c>
      <c r="H71" s="235"/>
      <c r="I71" s="236" t="str">
        <f>IF(ISERROR($V71),"",OFFSET('Smelter Look-up'!$H$4,$V71-4,0))</f>
        <v>Gejiu</v>
      </c>
      <c r="J71" s="236" t="str">
        <f>IF(ISERROR($V71),"",OFFSET('Smelter Look-up'!$I$4,$V71-4,0))</f>
        <v>Yunnan Sheng</v>
      </c>
      <c r="K71" s="234"/>
      <c r="L71" s="234"/>
      <c r="M71" s="234"/>
      <c r="N71" s="234"/>
      <c r="O71" s="234" t="s">
        <v>366</v>
      </c>
      <c r="P71" s="237"/>
      <c r="Q71" s="238"/>
      <c r="R71" s="233" t="str">
        <f>IF(ISERROR($V71),"",OFFSET('Smelter Look-up'!$C$4,$V71-4,0)&amp;"")</f>
        <v>Gejiu Kai Meng Industry and Trade LLC</v>
      </c>
      <c r="S71" s="239" t="str">
        <f t="array" ref="S71">IF(B71="","",IF(ISERROR(MATCH($E71,CL,0)),"Unknown",INDIRECT("'C'!$A$"&amp;MATCH($E71,CL,0)+1)))</f>
        <v>CN</v>
      </c>
      <c r="T71" s="239" t="str">
        <f t="array" ref="T71">IF(B71="","",IF(ISERROR(MATCH($J71,SorP!$B$1:$B$6226,0)),"",INDIRECT("'SorP'!$A$"&amp;MATCH($S71&amp;$J71,SorP!C:C,0))))</f>
        <v>CN-YN</v>
      </c>
      <c r="U71" s="240"/>
      <c r="V71" s="228">
        <f>IF(C71="",NA(),IF(OR(C71="Smelter not listed",C71="Smelter not yet identified"),MATCH($B71&amp;$D71,'Smelter Look-up'!$J:$J,0),MATCH($B71&amp;$C71,'Smelter Look-up'!$J:$J,0)))</f>
        <v>447</v>
      </c>
      <c r="W71" s="208"/>
      <c r="X71" s="208">
        <f t="shared" si="1"/>
        <v>0</v>
      </c>
      <c r="Y71" s="208"/>
      <c r="Z71" s="208"/>
      <c r="AA71" s="208"/>
      <c r="AB71" s="241" t="str">
        <f t="shared" si="2"/>
        <v>TinGejiu Kai Meng Industry and Trade LLC</v>
      </c>
      <c r="AC71" s="208"/>
      <c r="AD71" s="208"/>
      <c r="AE71" s="208"/>
      <c r="AF71" s="208"/>
      <c r="AG71" s="208"/>
      <c r="AH71" s="208"/>
    </row>
    <row r="72" ht="13.5" customHeight="1">
      <c r="A72" s="239" t="s">
        <v>367</v>
      </c>
      <c r="B72" s="233" t="s">
        <v>147</v>
      </c>
      <c r="C72" s="234" t="s">
        <v>368</v>
      </c>
      <c r="D72" s="233"/>
      <c r="E72" s="233" t="s">
        <v>155</v>
      </c>
      <c r="F72" s="233" t="s">
        <v>367</v>
      </c>
      <c r="G72" s="233" t="s">
        <v>156</v>
      </c>
      <c r="H72" s="235"/>
      <c r="I72" s="236" t="str">
        <f>IF(ISERROR($V72),"",OFFSET('Smelter Look-up'!$H$4,$V72-4,0))</f>
        <v>Sayama</v>
      </c>
      <c r="J72" s="236" t="str">
        <f>IF(ISERROR($V72),"",OFFSET('Smelter Look-up'!$I$4,$V72-4,0))</f>
        <v>Saitama</v>
      </c>
      <c r="K72" s="234"/>
      <c r="L72" s="234"/>
      <c r="M72" s="234"/>
      <c r="N72" s="234"/>
      <c r="O72" s="234" t="s">
        <v>369</v>
      </c>
      <c r="P72" s="237"/>
      <c r="Q72" s="238"/>
      <c r="R72" s="233" t="str">
        <f>IF(ISERROR($V72),"",OFFSET('Smelter Look-up'!$C$4,$V72-4,0)&amp;"")</f>
        <v>Kojima Chemicals Co., Ltd.</v>
      </c>
      <c r="S72" s="239" t="str">
        <f t="array" ref="S72">IF(B72="","",IF(ISERROR(MATCH($E72,CL,0)),"Unknown",INDIRECT("'C'!$A$"&amp;MATCH($E72,CL,0)+1)))</f>
        <v>JP</v>
      </c>
      <c r="T72" s="239" t="str">
        <f t="array" ref="T72">IF(B72="","",IF(ISERROR(MATCH($J72,SorP!$B$1:$B$6226,0)),"",INDIRECT("'SorP'!$A$"&amp;MATCH($S72&amp;$J72,SorP!C:C,0))))</f>
        <v>JP-11</v>
      </c>
      <c r="U72" s="240"/>
      <c r="V72" s="228">
        <f>IF(C72="",NA(),IF(OR(C72="Smelter not listed",C72="Smelter not yet identified"),MATCH($B72&amp;$D72,'Smelter Look-up'!$J:$J,0),MATCH($B72&amp;$C72,'Smelter Look-up'!$J:$J,0)))</f>
        <v>151</v>
      </c>
      <c r="W72" s="208"/>
      <c r="X72" s="208">
        <f t="shared" si="1"/>
        <v>0</v>
      </c>
      <c r="Y72" s="208"/>
      <c r="Z72" s="208"/>
      <c r="AA72" s="208"/>
      <c r="AB72" s="241" t="str">
        <f t="shared" si="2"/>
        <v>GoldKojima Chemicals Co., Ltd.</v>
      </c>
      <c r="AC72" s="208"/>
      <c r="AD72" s="208"/>
      <c r="AE72" s="208"/>
      <c r="AF72" s="208"/>
      <c r="AG72" s="208"/>
      <c r="AH72" s="208"/>
    </row>
    <row r="73" ht="13.5" customHeight="1">
      <c r="A73" s="239" t="s">
        <v>370</v>
      </c>
      <c r="B73" s="233" t="s">
        <v>147</v>
      </c>
      <c r="C73" s="234" t="s">
        <v>371</v>
      </c>
      <c r="D73" s="233"/>
      <c r="E73" s="233" t="s">
        <v>372</v>
      </c>
      <c r="F73" s="233" t="s">
        <v>370</v>
      </c>
      <c r="G73" s="233" t="s">
        <v>156</v>
      </c>
      <c r="H73" s="235"/>
      <c r="I73" s="236" t="str">
        <f>IF(ISERROR($V73),"",OFFSET('Smelter Look-up'!$H$4,$V73-4,0))</f>
        <v>Bishkek</v>
      </c>
      <c r="J73" s="236" t="str">
        <f>IF(ISERROR($V73),"",OFFSET('Smelter Look-up'!$I$4,$V73-4,0))</f>
        <v>Chüy</v>
      </c>
      <c r="K73" s="234"/>
      <c r="L73" s="234"/>
      <c r="M73" s="234"/>
      <c r="N73" s="234"/>
      <c r="O73" s="234" t="s">
        <v>373</v>
      </c>
      <c r="P73" s="237"/>
      <c r="Q73" s="238"/>
      <c r="R73" s="233" t="str">
        <f>IF(ISERROR($V73),"",OFFSET('Smelter Look-up'!$C$4,$V73-4,0)&amp;"")</f>
        <v>Kyrgyzaltyn JSC</v>
      </c>
      <c r="S73" s="239" t="str">
        <f t="array" ref="S73">IF(B73="","",IF(ISERROR(MATCH($E73,CL,0)),"Unknown",INDIRECT("'C'!$A$"&amp;MATCH($E73,CL,0)+1)))</f>
        <v>KG</v>
      </c>
      <c r="T73" s="239" t="str">
        <f t="array" ref="T73">IF(B73="","",IF(ISERROR(MATCH($J73,SorP!$B$1:$B$6226,0)),"",INDIRECT("'SorP'!$A$"&amp;MATCH($S73&amp;$J73,SorP!C:C,0))))</f>
        <v>KG-C</v>
      </c>
      <c r="U73" s="240"/>
      <c r="V73" s="228">
        <f>IF(C73="",NA(),IF(OR(C73="Smelter not listed",C73="Smelter not yet identified"),MATCH($B73&amp;$D73,'Smelter Look-up'!$J:$J,0),MATCH($B73&amp;$C73,'Smelter Look-up'!$J:$J,0)))</f>
        <v>159</v>
      </c>
      <c r="W73" s="208"/>
      <c r="X73" s="208">
        <f t="shared" si="1"/>
        <v>0</v>
      </c>
      <c r="Y73" s="208"/>
      <c r="Z73" s="208"/>
      <c r="AA73" s="208"/>
      <c r="AB73" s="241" t="str">
        <f t="shared" si="2"/>
        <v>GoldKyrgyzaltyn JSC</v>
      </c>
      <c r="AC73" s="208"/>
      <c r="AD73" s="208"/>
      <c r="AE73" s="208"/>
      <c r="AF73" s="208"/>
      <c r="AG73" s="208"/>
      <c r="AH73" s="208"/>
    </row>
    <row r="74" ht="13.5" customHeight="1">
      <c r="A74" s="239" t="s">
        <v>374</v>
      </c>
      <c r="B74" s="233" t="s">
        <v>147</v>
      </c>
      <c r="C74" s="234" t="s">
        <v>375</v>
      </c>
      <c r="D74" s="233"/>
      <c r="E74" s="233" t="s">
        <v>376</v>
      </c>
      <c r="F74" s="233" t="s">
        <v>374</v>
      </c>
      <c r="G74" s="233" t="s">
        <v>156</v>
      </c>
      <c r="H74" s="235"/>
      <c r="I74" s="236" t="str">
        <f>IF(ISERROR($V74),"",OFFSET('Smelter Look-up'!$H$4,$V74-4,0))</f>
        <v>Riyadh</v>
      </c>
      <c r="J74" s="236" t="str">
        <f>IF(ISERROR($V74),"",OFFSET('Smelter Look-up'!$I$4,$V74-4,0))</f>
        <v>Ar Riyāḑ</v>
      </c>
      <c r="K74" s="234"/>
      <c r="L74" s="234"/>
      <c r="M74" s="234"/>
      <c r="N74" s="234"/>
      <c r="O74" s="234" t="s">
        <v>377</v>
      </c>
      <c r="P74" s="237"/>
      <c r="Q74" s="238"/>
      <c r="R74" s="233" t="str">
        <f>IF(ISERROR($V74),"",OFFSET('Smelter Look-up'!$C$4,$V74-4,0)&amp;"")</f>
        <v>L'azurde Company For Jewelry</v>
      </c>
      <c r="S74" s="239" t="str">
        <f t="array" ref="S74">IF(B74="","",IF(ISERROR(MATCH($E74,CL,0)),"Unknown",INDIRECT("'C'!$A$"&amp;MATCH($E74,CL,0)+1)))</f>
        <v>SA</v>
      </c>
      <c r="T74" s="239" t="str">
        <f t="array" ref="T74">IF(B74="","",IF(ISERROR(MATCH($J74,SorP!$B$1:$B$6226,0)),"",INDIRECT("'SorP'!$A$"&amp;MATCH($S74&amp;$J74,SorP!C:C,0))))</f>
        <v>SA-01</v>
      </c>
      <c r="U74" s="240"/>
      <c r="V74" s="228">
        <f>IF(C74="",NA(),IF(OR(C74="Smelter not listed",C74="Smelter not yet identified"),MATCH($B74&amp;$D74,'Smelter Look-up'!$J:$J,0),MATCH($B74&amp;$C74,'Smelter Look-up'!$J:$J,0)))</f>
        <v>163</v>
      </c>
      <c r="W74" s="208"/>
      <c r="X74" s="208">
        <f t="shared" si="1"/>
        <v>0</v>
      </c>
      <c r="Y74" s="208"/>
      <c r="Z74" s="208"/>
      <c r="AA74" s="208"/>
      <c r="AB74" s="241" t="str">
        <f t="shared" si="2"/>
        <v>GoldL'azurde Company For Jewelry</v>
      </c>
      <c r="AC74" s="208"/>
      <c r="AD74" s="208"/>
      <c r="AE74" s="208"/>
      <c r="AF74" s="208"/>
      <c r="AG74" s="208"/>
      <c r="AH74" s="208"/>
    </row>
    <row r="75" ht="13.5" customHeight="1">
      <c r="A75" s="239" t="s">
        <v>378</v>
      </c>
      <c r="B75" s="233" t="s">
        <v>144</v>
      </c>
      <c r="C75" s="234" t="s">
        <v>379</v>
      </c>
      <c r="D75" s="233"/>
      <c r="E75" s="233" t="s">
        <v>178</v>
      </c>
      <c r="F75" s="233" t="s">
        <v>378</v>
      </c>
      <c r="G75" s="233" t="s">
        <v>156</v>
      </c>
      <c r="H75" s="235"/>
      <c r="I75" s="236" t="str">
        <f>IF(ISERROR($V75),"",OFFSET('Smelter Look-up'!$H$4,$V75-4,0))</f>
        <v>São João del Rei</v>
      </c>
      <c r="J75" s="236" t="str">
        <f>IF(ISERROR($V75),"",OFFSET('Smelter Look-up'!$I$4,$V75-4,0))</f>
        <v>Minas Gerais</v>
      </c>
      <c r="K75" s="234"/>
      <c r="L75" s="234"/>
      <c r="M75" s="234"/>
      <c r="N75" s="234"/>
      <c r="O75" s="234" t="s">
        <v>380</v>
      </c>
      <c r="P75" s="237"/>
      <c r="Q75" s="238"/>
      <c r="R75" s="233" t="str">
        <f>IF(ISERROR($V75),"",OFFSET('Smelter Look-up'!$C$4,$V75-4,0)&amp;"")</f>
        <v>AMG Brasil</v>
      </c>
      <c r="S75" s="239" t="str">
        <f t="array" ref="S75">IF(B75="","",IF(ISERROR(MATCH($E75,CL,0)),"Unknown",INDIRECT("'C'!$A$"&amp;MATCH($E75,CL,0)+1)))</f>
        <v>BR</v>
      </c>
      <c r="T75" s="239" t="str">
        <f t="array" ref="T75">IF(B75="","",IF(ISERROR(MATCH($J75,SorP!$B$1:$B$6226,0)),"",INDIRECT("'SorP'!$A$"&amp;MATCH($S75&amp;$J75,SorP!C:C,0))))</f>
        <v>BR-MG</v>
      </c>
      <c r="U75" s="240"/>
      <c r="V75" s="228">
        <f>IF(C75="",NA(),IF(OR(C75="Smelter not listed",C75="Smelter not yet identified"),MATCH($B75&amp;$D75,'Smelter Look-up'!$J:$J,0),MATCH($B75&amp;$C75,'Smelter Look-up'!$J:$J,0)))</f>
        <v>334</v>
      </c>
      <c r="W75" s="208"/>
      <c r="X75" s="208">
        <f t="shared" si="1"/>
        <v>0</v>
      </c>
      <c r="Y75" s="208"/>
      <c r="Z75" s="208"/>
      <c r="AA75" s="208"/>
      <c r="AB75" s="241" t="str">
        <f t="shared" si="2"/>
        <v>TantalumAMG Brasil</v>
      </c>
      <c r="AC75" s="208"/>
      <c r="AD75" s="208"/>
      <c r="AE75" s="208"/>
      <c r="AF75" s="208"/>
      <c r="AG75" s="208"/>
      <c r="AH75" s="208"/>
    </row>
    <row r="76" ht="13.5" customHeight="1">
      <c r="A76" s="239" t="s">
        <v>381</v>
      </c>
      <c r="B76" s="233" t="s">
        <v>147</v>
      </c>
      <c r="C76" s="234" t="s">
        <v>382</v>
      </c>
      <c r="D76" s="233"/>
      <c r="E76" s="233" t="s">
        <v>383</v>
      </c>
      <c r="F76" s="233" t="s">
        <v>381</v>
      </c>
      <c r="G76" s="233" t="s">
        <v>156</v>
      </c>
      <c r="H76" s="235"/>
      <c r="I76" s="236" t="str">
        <f>IF(ISERROR($V76),"",OFFSET('Smelter Look-up'!$H$4,$V76-4,0))</f>
        <v>Onsan-eup</v>
      </c>
      <c r="J76" s="236" t="str">
        <f>IF(ISERROR($V76),"",OFFSET('Smelter Look-up'!$I$4,$V76-4,0))</f>
        <v>Ulsan-gwangyeoksi</v>
      </c>
      <c r="K76" s="234"/>
      <c r="L76" s="234"/>
      <c r="M76" s="234"/>
      <c r="N76" s="234"/>
      <c r="O76" s="234" t="s">
        <v>384</v>
      </c>
      <c r="P76" s="237"/>
      <c r="Q76" s="238"/>
      <c r="R76" s="233" t="str">
        <f>IF(ISERROR($V76),"",OFFSET('Smelter Look-up'!$C$4,$V76-4,0)&amp;"")</f>
        <v>LS MnM Inc.</v>
      </c>
      <c r="S76" s="239" t="str">
        <f t="array" ref="S76">IF(B76="","",IF(ISERROR(MATCH($E76,CL,0)),"Unknown",INDIRECT("'C'!$A$"&amp;MATCH($E76,CL,0)+1)))</f>
        <v>KR</v>
      </c>
      <c r="T76" s="239" t="str">
        <f t="array" ref="T76">IF(B76="","",IF(ISERROR(MATCH($J76,SorP!$B$1:$B$6226,0)),"",INDIRECT("'SorP'!$A$"&amp;MATCH($S76&amp;$J76,SorP!C:C,0))))</f>
        <v>KR-31</v>
      </c>
      <c r="U76" s="240"/>
      <c r="V76" s="228">
        <f>IF(C76="",NA(),IF(OR(C76="Smelter not listed",C76="Smelter not yet identified"),MATCH($B76&amp;$D76,'Smelter Look-up'!$J:$J,0),MATCH($B76&amp;$C76,'Smelter Look-up'!$J:$J,0)))</f>
        <v>168</v>
      </c>
      <c r="W76" s="208"/>
      <c r="X76" s="208">
        <f t="shared" si="1"/>
        <v>0</v>
      </c>
      <c r="Y76" s="208"/>
      <c r="Z76" s="208"/>
      <c r="AA76" s="208"/>
      <c r="AB76" s="241" t="str">
        <f t="shared" si="2"/>
        <v>GoldLS MnM Inc.</v>
      </c>
      <c r="AC76" s="208"/>
      <c r="AD76" s="208"/>
      <c r="AE76" s="208"/>
      <c r="AF76" s="208"/>
      <c r="AG76" s="208"/>
      <c r="AH76" s="208"/>
    </row>
    <row r="77" ht="13.5" customHeight="1">
      <c r="A77" s="239" t="s">
        <v>385</v>
      </c>
      <c r="B77" s="233" t="s">
        <v>147</v>
      </c>
      <c r="C77" s="234" t="s">
        <v>386</v>
      </c>
      <c r="D77" s="233"/>
      <c r="E77" s="233" t="s">
        <v>185</v>
      </c>
      <c r="F77" s="233" t="s">
        <v>385</v>
      </c>
      <c r="G77" s="233" t="s">
        <v>156</v>
      </c>
      <c r="H77" s="235"/>
      <c r="I77" s="236" t="str">
        <f>IF(ISERROR($V77),"",OFFSET('Smelter Look-up'!$H$4,$V77-4,0))</f>
        <v>North Attleboro</v>
      </c>
      <c r="J77" s="236" t="str">
        <f>IF(ISERROR($V77),"",OFFSET('Smelter Look-up'!$I$4,$V77-4,0))</f>
        <v>Massachusetts</v>
      </c>
      <c r="K77" s="234"/>
      <c r="L77" s="234"/>
      <c r="M77" s="234"/>
      <c r="N77" s="234"/>
      <c r="O77" s="234" t="s">
        <v>387</v>
      </c>
      <c r="P77" s="237"/>
      <c r="Q77" s="238"/>
      <c r="R77" s="233" t="str">
        <f>IF(ISERROR($V77),"",OFFSET('Smelter Look-up'!$C$4,$V77-4,0)&amp;"")</f>
        <v>Metalor USA Refining Corporation</v>
      </c>
      <c r="S77" s="239" t="str">
        <f t="array" ref="S77">IF(B77="","",IF(ISERROR(MATCH($E77,CL,0)),"Unknown",INDIRECT("'C'!$A$"&amp;MATCH($E77,CL,0)+1)))</f>
        <v>US</v>
      </c>
      <c r="T77" s="239" t="str">
        <f t="array" ref="T77">IF(B77="","",IF(ISERROR(MATCH($J77,SorP!$B$1:$B$6226,0)),"",INDIRECT("'SorP'!$A$"&amp;MATCH($S77&amp;$J77,SorP!C:C,0))))</f>
        <v>US-MA</v>
      </c>
      <c r="U77" s="240"/>
      <c r="V77" s="228">
        <f>IF(C77="",NA(),IF(OR(C77="Smelter not listed",C77="Smelter not yet identified"),MATCH($B77&amp;$D77,'Smelter Look-up'!$J:$J,0),MATCH($B77&amp;$C77,'Smelter Look-up'!$J:$J,0)))</f>
        <v>187</v>
      </c>
      <c r="W77" s="208"/>
      <c r="X77" s="208">
        <f t="shared" si="1"/>
        <v>0</v>
      </c>
      <c r="Y77" s="208"/>
      <c r="Z77" s="208"/>
      <c r="AA77" s="208"/>
      <c r="AB77" s="241" t="str">
        <f t="shared" si="2"/>
        <v>GoldMetalor USA Refining Corporation</v>
      </c>
      <c r="AC77" s="208"/>
      <c r="AD77" s="208"/>
      <c r="AE77" s="208"/>
      <c r="AF77" s="208"/>
      <c r="AG77" s="208"/>
      <c r="AH77" s="208"/>
    </row>
    <row r="78" ht="13.5" customHeight="1">
      <c r="A78" s="239" t="s">
        <v>388</v>
      </c>
      <c r="B78" s="233" t="s">
        <v>145</v>
      </c>
      <c r="C78" s="234" t="s">
        <v>389</v>
      </c>
      <c r="D78" s="233"/>
      <c r="E78" s="233" t="s">
        <v>276</v>
      </c>
      <c r="F78" s="233" t="s">
        <v>388</v>
      </c>
      <c r="G78" s="233" t="s">
        <v>156</v>
      </c>
      <c r="H78" s="235"/>
      <c r="I78" s="236" t="str">
        <f>IF(ISERROR($V78),"",OFFSET('Smelter Look-up'!$H$4,$V78-4,0))</f>
        <v>Kabupaten Bangka</v>
      </c>
      <c r="J78" s="236" t="str">
        <f>IF(ISERROR($V78),"",OFFSET('Smelter Look-up'!$I$4,$V78-4,0))</f>
        <v>Kepulauan Bangka Belitung</v>
      </c>
      <c r="K78" s="234"/>
      <c r="L78" s="234"/>
      <c r="M78" s="234"/>
      <c r="N78" s="234"/>
      <c r="O78" s="234" t="s">
        <v>390</v>
      </c>
      <c r="P78" s="237"/>
      <c r="Q78" s="238"/>
      <c r="R78" s="233" t="str">
        <f>IF(ISERROR($V78),"",OFFSET('Smelter Look-up'!$C$4,$V78-4,0)&amp;"")</f>
        <v>PT Bangka Tin Industry</v>
      </c>
      <c r="S78" s="239" t="str">
        <f t="array" ref="S78">IF(B78="","",IF(ISERROR(MATCH($E78,CL,0)),"Unknown",INDIRECT("'C'!$A$"&amp;MATCH($E78,CL,0)+1)))</f>
        <v>ID</v>
      </c>
      <c r="T78" s="239" t="str">
        <f t="array" ref="T78">IF(B78="","",IF(ISERROR(MATCH($J78,SorP!$B$1:$B$6226,0)),"",INDIRECT("'SorP'!$A$"&amp;MATCH($S78&amp;$J78,SorP!C:C,0))))</f>
        <v>ID-BB</v>
      </c>
      <c r="U78" s="240"/>
      <c r="V78" s="228">
        <f>IF(C78="",NA(),IF(OR(C78="Smelter not listed",C78="Smelter not yet identified"),MATCH($B78&amp;$D78,'Smelter Look-up'!$J:$J,0),MATCH($B78&amp;$C78,'Smelter Look-up'!$J:$J,0)))</f>
        <v>510</v>
      </c>
      <c r="W78" s="208"/>
      <c r="X78" s="208">
        <f t="shared" si="1"/>
        <v>0</v>
      </c>
      <c r="Y78" s="208"/>
      <c r="Z78" s="208"/>
      <c r="AA78" s="208"/>
      <c r="AB78" s="241" t="str">
        <f t="shared" si="2"/>
        <v>TinPT Bangka Tin Industry</v>
      </c>
      <c r="AC78" s="208"/>
      <c r="AD78" s="208"/>
      <c r="AE78" s="208"/>
      <c r="AF78" s="208"/>
      <c r="AG78" s="208"/>
      <c r="AH78" s="208"/>
    </row>
    <row r="79" ht="13.5" customHeight="1">
      <c r="A79" s="239" t="s">
        <v>391</v>
      </c>
      <c r="B79" s="233" t="s">
        <v>145</v>
      </c>
      <c r="C79" s="234" t="s">
        <v>392</v>
      </c>
      <c r="D79" s="233"/>
      <c r="E79" s="233" t="s">
        <v>276</v>
      </c>
      <c r="F79" s="233" t="s">
        <v>391</v>
      </c>
      <c r="G79" s="233" t="s">
        <v>156</v>
      </c>
      <c r="H79" s="235"/>
      <c r="I79" s="236" t="str">
        <f>IF(ISERROR($V79),"",OFFSET('Smelter Look-up'!$H$4,$V79-4,0))</f>
        <v>Sungailiat</v>
      </c>
      <c r="J79" s="236" t="str">
        <f>IF(ISERROR($V79),"",OFFSET('Smelter Look-up'!$I$4,$V79-4,0))</f>
        <v>Kepulauan Bangka Belitung</v>
      </c>
      <c r="K79" s="234"/>
      <c r="L79" s="234"/>
      <c r="M79" s="234"/>
      <c r="N79" s="234"/>
      <c r="O79" s="234" t="s">
        <v>393</v>
      </c>
      <c r="P79" s="237"/>
      <c r="Q79" s="238"/>
      <c r="R79" s="233" t="str">
        <f>IF(ISERROR($V79),"",OFFSET('Smelter Look-up'!$C$4,$V79-4,0)&amp;"")</f>
        <v>PT Mitra Stania Prima</v>
      </c>
      <c r="S79" s="239" t="str">
        <f t="array" ref="S79">IF(B79="","",IF(ISERROR(MATCH($E79,CL,0)),"Unknown",INDIRECT("'C'!$A$"&amp;MATCH($E79,CL,0)+1)))</f>
        <v>ID</v>
      </c>
      <c r="T79" s="239" t="str">
        <f t="array" ref="T79">IF(B79="","",IF(ISERROR(MATCH($J79,SorP!$B$1:$B$6226,0)),"",INDIRECT("'SorP'!$A$"&amp;MATCH($S79&amp;$J79,SorP!C:C,0))))</f>
        <v>ID-BB</v>
      </c>
      <c r="U79" s="240"/>
      <c r="V79" s="228">
        <f>IF(C79="",NA(),IF(OR(C79="Smelter not listed",C79="Smelter not yet identified"),MATCH($B79&amp;$D79,'Smelter Look-up'!$J:$J,0),MATCH($B79&amp;$C79,'Smelter Look-up'!$J:$J,0)))</f>
        <v>518</v>
      </c>
      <c r="W79" s="208"/>
      <c r="X79" s="208">
        <f t="shared" si="1"/>
        <v>0</v>
      </c>
      <c r="Y79" s="208"/>
      <c r="Z79" s="208"/>
      <c r="AA79" s="208"/>
      <c r="AB79" s="241" t="str">
        <f t="shared" si="2"/>
        <v>TinPT Mitra Stania Prima</v>
      </c>
      <c r="AC79" s="208"/>
      <c r="AD79" s="208"/>
      <c r="AE79" s="208"/>
      <c r="AF79" s="208"/>
      <c r="AG79" s="208"/>
      <c r="AH79" s="208"/>
    </row>
    <row r="80" ht="13.5" customHeight="1">
      <c r="A80" s="239" t="s">
        <v>394</v>
      </c>
      <c r="B80" s="233" t="s">
        <v>147</v>
      </c>
      <c r="C80" s="234" t="s">
        <v>395</v>
      </c>
      <c r="D80" s="233"/>
      <c r="E80" s="233" t="s">
        <v>199</v>
      </c>
      <c r="F80" s="233" t="s">
        <v>394</v>
      </c>
      <c r="G80" s="233" t="s">
        <v>156</v>
      </c>
      <c r="H80" s="235"/>
      <c r="I80" s="236" t="str">
        <f>IF(ISERROR($V80),"",OFFSET('Smelter Look-up'!$H$4,$V80-4,0))</f>
        <v>La Chaux-de-Fonds</v>
      </c>
      <c r="J80" s="236" t="str">
        <f>IF(ISERROR($V80),"",OFFSET('Smelter Look-up'!$I$4,$V80-4,0))</f>
        <v>Neuchâtel</v>
      </c>
      <c r="K80" s="234"/>
      <c r="L80" s="234"/>
      <c r="M80" s="234"/>
      <c r="N80" s="234"/>
      <c r="O80" s="234" t="s">
        <v>396</v>
      </c>
      <c r="P80" s="237"/>
      <c r="Q80" s="238"/>
      <c r="R80" s="233" t="str">
        <f>IF(ISERROR($V80),"",OFFSET('Smelter Look-up'!$C$4,$V80-4,0)&amp;"")</f>
        <v>PX Precinox S.A.</v>
      </c>
      <c r="S80" s="239" t="str">
        <f t="array" ref="S80">IF(B80="","",IF(ISERROR(MATCH($E80,CL,0)),"Unknown",INDIRECT("'C'!$A$"&amp;MATCH($E80,CL,0)+1)))</f>
        <v>CH</v>
      </c>
      <c r="T80" s="239" t="str">
        <f t="array" ref="T80">IF(B80="","",IF(ISERROR(MATCH($J80,SorP!$B$1:$B$6226,0)),"",INDIRECT("'SorP'!$A$"&amp;MATCH($S80&amp;$J80,SorP!C:C,0))))</f>
        <v>CH-NE</v>
      </c>
      <c r="U80" s="240"/>
      <c r="V80" s="228">
        <f>IF(C80="",NA(),IF(OR(C80="Smelter not listed",C80="Smelter not yet identified"),MATCH($B80&amp;$D80,'Smelter Look-up'!$J:$J,0),MATCH($B80&amp;$C80,'Smelter Look-up'!$J:$J,0)))</f>
        <v>224</v>
      </c>
      <c r="W80" s="208"/>
      <c r="X80" s="208">
        <f t="shared" si="1"/>
        <v>0</v>
      </c>
      <c r="Y80" s="208"/>
      <c r="Z80" s="208"/>
      <c r="AA80" s="208"/>
      <c r="AB80" s="241" t="str">
        <f t="shared" si="2"/>
        <v>GoldPX Precinox S.A.</v>
      </c>
      <c r="AC80" s="208"/>
      <c r="AD80" s="208"/>
      <c r="AE80" s="208"/>
      <c r="AF80" s="208"/>
      <c r="AG80" s="208"/>
      <c r="AH80" s="208"/>
    </row>
    <row r="81" ht="13.5" customHeight="1">
      <c r="A81" s="239" t="s">
        <v>397</v>
      </c>
      <c r="B81" s="233" t="s">
        <v>147</v>
      </c>
      <c r="C81" s="234" t="s">
        <v>398</v>
      </c>
      <c r="D81" s="233"/>
      <c r="E81" s="233" t="s">
        <v>265</v>
      </c>
      <c r="F81" s="233" t="s">
        <v>397</v>
      </c>
      <c r="G81" s="233" t="s">
        <v>156</v>
      </c>
      <c r="H81" s="235"/>
      <c r="I81" s="236" t="str">
        <f>IF(ISERROR($V81),"",OFFSET('Smelter Look-up'!$H$4,$V81-4,0))</f>
        <v>Verkhnyaya Pyshma</v>
      </c>
      <c r="J81" s="236" t="str">
        <f>IF(ISERROR($V81),"",OFFSET('Smelter Look-up'!$I$4,$V81-4,0))</f>
        <v>Sverdlovskaya oblast'</v>
      </c>
      <c r="K81" s="234"/>
      <c r="L81" s="234"/>
      <c r="M81" s="234"/>
      <c r="N81" s="234"/>
      <c r="O81" s="234" t="s">
        <v>399</v>
      </c>
      <c r="P81" s="237"/>
      <c r="Q81" s="238"/>
      <c r="R81" s="233" t="str">
        <f>IF(ISERROR($V81),"",OFFSET('Smelter Look-up'!$C$4,$V81-4,0)&amp;"")</f>
        <v>JSC Uralelectromed</v>
      </c>
      <c r="S81" s="239" t="str">
        <f t="array" ref="S81">IF(B81="","",IF(ISERROR(MATCH($E81,CL,0)),"Unknown",INDIRECT("'C'!$A$"&amp;MATCH($E81,CL,0)+1)))</f>
        <v>RU</v>
      </c>
      <c r="T81" s="239" t="str">
        <f t="array" ref="T81">IF(B81="","",IF(ISERROR(MATCH($J81,SorP!$B$1:$B$6226,0)),"",INDIRECT("'SorP'!$A$"&amp;MATCH($S81&amp;$J81,SorP!C:C,0))))</f>
        <v>RU-SVE</v>
      </c>
      <c r="U81" s="240"/>
      <c r="V81" s="228">
        <f>IF(C81="",NA(),IF(OR(C81="Smelter not listed",C81="Smelter not yet identified"),MATCH($B81&amp;$D81,'Smelter Look-up'!$J:$J,0),MATCH($B81&amp;$C81,'Smelter Look-up'!$J:$J,0)))</f>
        <v>140</v>
      </c>
      <c r="W81" s="208"/>
      <c r="X81" s="208">
        <f t="shared" si="1"/>
        <v>0</v>
      </c>
      <c r="Y81" s="208"/>
      <c r="Z81" s="208"/>
      <c r="AA81" s="208"/>
      <c r="AB81" s="241" t="str">
        <f t="shared" si="2"/>
        <v>GoldJSC Uralelectromed</v>
      </c>
      <c r="AC81" s="208"/>
      <c r="AD81" s="208"/>
      <c r="AE81" s="208"/>
      <c r="AF81" s="208"/>
      <c r="AG81" s="208"/>
      <c r="AH81" s="208"/>
    </row>
    <row r="82" ht="13.5" customHeight="1">
      <c r="A82" s="239" t="s">
        <v>400</v>
      </c>
      <c r="B82" s="233" t="s">
        <v>147</v>
      </c>
      <c r="C82" s="234" t="s">
        <v>401</v>
      </c>
      <c r="D82" s="233"/>
      <c r="E82" s="233" t="s">
        <v>185</v>
      </c>
      <c r="F82" s="233" t="s">
        <v>400</v>
      </c>
      <c r="G82" s="233" t="s">
        <v>156</v>
      </c>
      <c r="H82" s="235"/>
      <c r="I82" s="236" t="str">
        <f>IF(ISERROR($V82),"",OFFSET('Smelter Look-up'!$H$4,$V82-4,0))</f>
        <v>Magna</v>
      </c>
      <c r="J82" s="236" t="str">
        <f>IF(ISERROR($V82),"",OFFSET('Smelter Look-up'!$I$4,$V82-4,0))</f>
        <v>Utah</v>
      </c>
      <c r="K82" s="234"/>
      <c r="L82" s="234"/>
      <c r="M82" s="234"/>
      <c r="N82" s="234"/>
      <c r="O82" s="234" t="s">
        <v>402</v>
      </c>
      <c r="P82" s="237"/>
      <c r="Q82" s="238"/>
      <c r="R82" s="233" t="str">
        <f>IF(ISERROR($V82),"",OFFSET('Smelter Look-up'!$C$4,$V82-4,0)&amp;"")</f>
        <v>Kennecott Utah Copper LLC</v>
      </c>
      <c r="S82" s="239" t="str">
        <f t="array" ref="S82">IF(B82="","",IF(ISERROR(MATCH($E82,CL,0)),"Unknown",INDIRECT("'C'!$A$"&amp;MATCH($E82,CL,0)+1)))</f>
        <v>US</v>
      </c>
      <c r="T82" s="239" t="str">
        <f t="array" ref="T82">IF(B82="","",IF(ISERROR(MATCH($J82,SorP!$B$1:$B$6226,0)),"",INDIRECT("'SorP'!$A$"&amp;MATCH($S82&amp;$J82,SorP!C:C,0))))</f>
        <v>US-UT</v>
      </c>
      <c r="U82" s="240"/>
      <c r="V82" s="228">
        <f>IF(C82="",NA(),IF(OR(C82="Smelter not listed",C82="Smelter not yet identified"),MATCH($B82&amp;$D82,'Smelter Look-up'!$J:$J,0),MATCH($B82&amp;$C82,'Smelter Look-up'!$J:$J,0)))</f>
        <v>146</v>
      </c>
      <c r="W82" s="208"/>
      <c r="X82" s="208">
        <f t="shared" si="1"/>
        <v>0</v>
      </c>
      <c r="Y82" s="208"/>
      <c r="Z82" s="208"/>
      <c r="AA82" s="208"/>
      <c r="AB82" s="241" t="str">
        <f t="shared" si="2"/>
        <v>GoldKennecott Utah Copper LLC</v>
      </c>
      <c r="AC82" s="208"/>
      <c r="AD82" s="208"/>
      <c r="AE82" s="208"/>
      <c r="AF82" s="208"/>
      <c r="AG82" s="208"/>
      <c r="AH82" s="208"/>
    </row>
    <row r="83" ht="13.5" customHeight="1">
      <c r="A83" s="239" t="s">
        <v>403</v>
      </c>
      <c r="B83" s="233" t="s">
        <v>147</v>
      </c>
      <c r="C83" s="234" t="s">
        <v>404</v>
      </c>
      <c r="D83" s="233"/>
      <c r="E83" s="233" t="s">
        <v>195</v>
      </c>
      <c r="F83" s="233" t="s">
        <v>403</v>
      </c>
      <c r="G83" s="233" t="s">
        <v>156</v>
      </c>
      <c r="H83" s="235"/>
      <c r="I83" s="236" t="str">
        <f>IF(ISERROR($V83),"",OFFSET('Smelter Look-up'!$H$4,$V83-4,0))</f>
        <v>Torreon</v>
      </c>
      <c r="J83" s="236" t="str">
        <f>IF(ISERROR($V83),"",OFFSET('Smelter Look-up'!$I$4,$V83-4,0))</f>
        <v>Coahuila de Zaragoza</v>
      </c>
      <c r="K83" s="234"/>
      <c r="L83" s="234"/>
      <c r="M83" s="234"/>
      <c r="N83" s="234"/>
      <c r="O83" s="234" t="s">
        <v>405</v>
      </c>
      <c r="P83" s="237"/>
      <c r="Q83" s="238"/>
      <c r="R83" s="233" t="str">
        <f>IF(ISERROR($V83),"",OFFSET('Smelter Look-up'!$C$4,$V83-4,0)&amp;"")</f>
        <v>Metalurgica Met-Mex Penoles S.A. De C.V.</v>
      </c>
      <c r="S83" s="239" t="str">
        <f t="array" ref="S83">IF(B83="","",IF(ISERROR(MATCH($E83,CL,0)),"Unknown",INDIRECT("'C'!$A$"&amp;MATCH($E83,CL,0)+1)))</f>
        <v>MX</v>
      </c>
      <c r="T83" s="239" t="str">
        <f t="array" ref="T83">IF(B83="","",IF(ISERROR(MATCH($J83,SorP!$B$1:$B$6226,0)),"",INDIRECT("'SorP'!$A$"&amp;MATCH($S83&amp;$J83,SorP!C:C,0))))</f>
        <v>MX-COA</v>
      </c>
      <c r="U83" s="240"/>
      <c r="V83" s="228">
        <f>IF(C83="",NA(),IF(OR(C83="Smelter not listed",C83="Smelter not yet identified"),MATCH($B83&amp;$D83,'Smelter Look-up'!$J:$J,0),MATCH($B83&amp;$C83,'Smelter Look-up'!$J:$J,0)))</f>
        <v>188</v>
      </c>
      <c r="W83" s="208"/>
      <c r="X83" s="208">
        <f t="shared" si="1"/>
        <v>0</v>
      </c>
      <c r="Y83" s="208"/>
      <c r="Z83" s="208"/>
      <c r="AA83" s="208"/>
      <c r="AB83" s="241" t="str">
        <f t="shared" si="2"/>
        <v>GoldMetalurgica Met-Mex Penoles S.A. De C.V.</v>
      </c>
      <c r="AC83" s="208"/>
      <c r="AD83" s="208"/>
      <c r="AE83" s="208"/>
      <c r="AF83" s="208"/>
      <c r="AG83" s="208"/>
      <c r="AH83" s="208"/>
    </row>
    <row r="84" ht="13.5" customHeight="1">
      <c r="A84" s="239" t="s">
        <v>406</v>
      </c>
      <c r="B84" s="233" t="s">
        <v>145</v>
      </c>
      <c r="C84" s="234" t="s">
        <v>407</v>
      </c>
      <c r="D84" s="233"/>
      <c r="E84" s="233" t="s">
        <v>408</v>
      </c>
      <c r="F84" s="233" t="s">
        <v>406</v>
      </c>
      <c r="G84" s="233" t="s">
        <v>156</v>
      </c>
      <c r="H84" s="235"/>
      <c r="I84" s="236" t="str">
        <f>IF(ISERROR($V84),"",OFFSET('Smelter Look-up'!$H$4,$V84-4,0))</f>
        <v>Paracas</v>
      </c>
      <c r="J84" s="236" t="str">
        <f>IF(ISERROR($V84),"",OFFSET('Smelter Look-up'!$I$4,$V84-4,0))</f>
        <v>Ika</v>
      </c>
      <c r="K84" s="234"/>
      <c r="L84" s="234"/>
      <c r="M84" s="234"/>
      <c r="N84" s="234"/>
      <c r="O84" s="234" t="s">
        <v>409</v>
      </c>
      <c r="P84" s="237"/>
      <c r="Q84" s="238"/>
      <c r="R84" s="233" t="str">
        <f>IF(ISERROR($V84),"",OFFSET('Smelter Look-up'!$C$4,$V84-4,0)&amp;"")</f>
        <v>Minsur</v>
      </c>
      <c r="S84" s="239" t="str">
        <f t="array" ref="S84">IF(B84="","",IF(ISERROR(MATCH($E84,CL,0)),"Unknown",INDIRECT("'C'!$A$"&amp;MATCH($E84,CL,0)+1)))</f>
        <v>PE</v>
      </c>
      <c r="T84" s="239" t="str">
        <f t="array" ref="T84">IF(B84="","",IF(ISERROR(MATCH($J84,SorP!$B$1:$B$6226,0)),"",INDIRECT("'SorP'!$A$"&amp;MATCH($S84&amp;$J84,SorP!C:C,0))))</f>
        <v>PE-ICA</v>
      </c>
      <c r="U84" s="240"/>
      <c r="V84" s="228">
        <f>IF(C84="",NA(),IF(OR(C84="Smelter not listed",C84="Smelter not yet identified"),MATCH($B84&amp;$D84,'Smelter Look-up'!$J:$J,0),MATCH($B84&amp;$C84,'Smelter Look-up'!$J:$J,0)))</f>
        <v>487</v>
      </c>
      <c r="W84" s="208"/>
      <c r="X84" s="208">
        <f t="shared" si="1"/>
        <v>0</v>
      </c>
      <c r="Y84" s="208"/>
      <c r="Z84" s="208"/>
      <c r="AA84" s="208"/>
      <c r="AB84" s="241" t="str">
        <f t="shared" si="2"/>
        <v>TinMinsur</v>
      </c>
      <c r="AC84" s="208"/>
      <c r="AD84" s="208"/>
      <c r="AE84" s="208"/>
      <c r="AF84" s="208"/>
      <c r="AG84" s="208"/>
      <c r="AH84" s="208"/>
    </row>
    <row r="85" ht="13.5" customHeight="1">
      <c r="A85" s="239" t="s">
        <v>410</v>
      </c>
      <c r="B85" s="233" t="s">
        <v>147</v>
      </c>
      <c r="C85" s="234" t="s">
        <v>411</v>
      </c>
      <c r="D85" s="233"/>
      <c r="E85" s="233" t="s">
        <v>155</v>
      </c>
      <c r="F85" s="233" t="s">
        <v>410</v>
      </c>
      <c r="G85" s="233" t="s">
        <v>156</v>
      </c>
      <c r="H85" s="235"/>
      <c r="I85" s="236" t="str">
        <f>IF(ISERROR($V85),"",OFFSET('Smelter Look-up'!$H$4,$V85-4,0))</f>
        <v>Takehara</v>
      </c>
      <c r="J85" s="236" t="str">
        <f>IF(ISERROR($V85),"",OFFSET('Smelter Look-up'!$I$4,$V85-4,0))</f>
        <v>Hiroshima</v>
      </c>
      <c r="K85" s="234"/>
      <c r="L85" s="234"/>
      <c r="M85" s="234"/>
      <c r="N85" s="234"/>
      <c r="O85" s="234" t="s">
        <v>412</v>
      </c>
      <c r="P85" s="237"/>
      <c r="Q85" s="238"/>
      <c r="R85" s="233" t="str">
        <f>IF(ISERROR($V85),"",OFFSET('Smelter Look-up'!$C$4,$V85-4,0)&amp;"")</f>
        <v>Mitsui Mining and Smelting Co., Ltd.</v>
      </c>
      <c r="S85" s="239" t="str">
        <f t="array" ref="S85">IF(B85="","",IF(ISERROR(MATCH($E85,CL,0)),"Unknown",INDIRECT("'C'!$A$"&amp;MATCH($E85,CL,0)+1)))</f>
        <v>JP</v>
      </c>
      <c r="T85" s="239" t="str">
        <f t="array" ref="T85">IF(B85="","",IF(ISERROR(MATCH($J85,SorP!$B$1:$B$6226,0)),"",INDIRECT("'SorP'!$A$"&amp;MATCH($S85&amp;$J85,SorP!C:C,0))))</f>
        <v>JP-34</v>
      </c>
      <c r="U85" s="240"/>
      <c r="V85" s="228">
        <f>IF(C85="",NA(),IF(OR(C85="Smelter not listed",C85="Smelter not yet identified"),MATCH($B85&amp;$D85,'Smelter Look-up'!$J:$J,0),MATCH($B85&amp;$C85,'Smelter Look-up'!$J:$J,0)))</f>
        <v>194</v>
      </c>
      <c r="W85" s="208"/>
      <c r="X85" s="208">
        <f t="shared" si="1"/>
        <v>0</v>
      </c>
      <c r="Y85" s="208"/>
      <c r="Z85" s="208"/>
      <c r="AA85" s="208"/>
      <c r="AB85" s="241" t="str">
        <f t="shared" si="2"/>
        <v>GoldMitsui Mining and Smelting Co., Ltd.</v>
      </c>
      <c r="AC85" s="208"/>
      <c r="AD85" s="208"/>
      <c r="AE85" s="208"/>
      <c r="AF85" s="208"/>
      <c r="AG85" s="208"/>
      <c r="AH85" s="208"/>
    </row>
    <row r="86" ht="13.5" customHeight="1">
      <c r="A86" s="239" t="s">
        <v>413</v>
      </c>
      <c r="B86" s="233" t="s">
        <v>147</v>
      </c>
      <c r="C86" s="234" t="s">
        <v>414</v>
      </c>
      <c r="D86" s="233"/>
      <c r="E86" s="233" t="s">
        <v>203</v>
      </c>
      <c r="F86" s="233" t="s">
        <v>413</v>
      </c>
      <c r="G86" s="233" t="s">
        <v>156</v>
      </c>
      <c r="H86" s="235"/>
      <c r="I86" s="236" t="str">
        <f>IF(ISERROR($V86),"",OFFSET('Smelter Look-up'!$H$4,$V86-4,0))</f>
        <v>Lingbao</v>
      </c>
      <c r="J86" s="236" t="str">
        <f>IF(ISERROR($V86),"",OFFSET('Smelter Look-up'!$I$4,$V86-4,0))</f>
        <v>Henan Sheng</v>
      </c>
      <c r="K86" s="234"/>
      <c r="L86" s="234"/>
      <c r="M86" s="234"/>
      <c r="N86" s="234"/>
      <c r="O86" s="234" t="s">
        <v>415</v>
      </c>
      <c r="P86" s="237"/>
      <c r="Q86" s="238"/>
      <c r="R86" s="233" t="str">
        <f>IF(ISERROR($V86),"",OFFSET('Smelter Look-up'!$C$4,$V86-4,0)&amp;"")</f>
        <v>Lingbao Gold Co., Ltd.</v>
      </c>
      <c r="S86" s="239" t="str">
        <f t="array" ref="S86">IF(B86="","",IF(ISERROR(MATCH($E86,CL,0)),"Unknown",INDIRECT("'C'!$A$"&amp;MATCH($E86,CL,0)+1)))</f>
        <v>CN</v>
      </c>
      <c r="T86" s="239" t="str">
        <f t="array" ref="T86">IF(B86="","",IF(ISERROR(MATCH($J86,SorP!$B$1:$B$6226,0)),"",INDIRECT("'SorP'!$A$"&amp;MATCH($S86&amp;$J86,SorP!C:C,0))))</f>
        <v>CN-HA</v>
      </c>
      <c r="U86" s="240"/>
      <c r="V86" s="228">
        <f>IF(C86="",NA(),IF(OR(C86="Smelter not listed",C86="Smelter not yet identified"),MATCH($B86&amp;$D86,'Smelter Look-up'!$J:$J,0),MATCH($B86&amp;$C86,'Smelter Look-up'!$J:$J,0)))</f>
        <v>165</v>
      </c>
      <c r="W86" s="208"/>
      <c r="X86" s="208">
        <f t="shared" si="1"/>
        <v>0</v>
      </c>
      <c r="Y86" s="208"/>
      <c r="Z86" s="208"/>
      <c r="AA86" s="208"/>
      <c r="AB86" s="241" t="str">
        <f t="shared" si="2"/>
        <v>GoldLingbao Gold Co., Ltd.</v>
      </c>
      <c r="AC86" s="208"/>
      <c r="AD86" s="208"/>
      <c r="AE86" s="208"/>
      <c r="AF86" s="208"/>
      <c r="AG86" s="208"/>
      <c r="AH86" s="208"/>
    </row>
    <row r="87" ht="13.5" customHeight="1">
      <c r="A87" s="239" t="s">
        <v>416</v>
      </c>
      <c r="B87" s="233" t="s">
        <v>145</v>
      </c>
      <c r="C87" s="234" t="s">
        <v>417</v>
      </c>
      <c r="D87" s="233"/>
      <c r="E87" s="233" t="s">
        <v>418</v>
      </c>
      <c r="F87" s="233" t="s">
        <v>416</v>
      </c>
      <c r="G87" s="233" t="s">
        <v>156</v>
      </c>
      <c r="H87" s="235"/>
      <c r="I87" s="236" t="str">
        <f>IF(ISERROR($V87),"",OFFSET('Smelter Look-up'!$H$4,$V87-4,0))</f>
        <v>Butterworth</v>
      </c>
      <c r="J87" s="236" t="str">
        <f>IF(ISERROR($V87),"",OFFSET('Smelter Look-up'!$I$4,$V87-4,0))</f>
        <v>Pulau Pinang</v>
      </c>
      <c r="K87" s="234"/>
      <c r="L87" s="234"/>
      <c r="M87" s="234"/>
      <c r="N87" s="234"/>
      <c r="O87" s="234" t="s">
        <v>419</v>
      </c>
      <c r="P87" s="237"/>
      <c r="Q87" s="238"/>
      <c r="R87" s="233" t="str">
        <f>IF(ISERROR($V87),"",OFFSET('Smelter Look-up'!$C$4,$V87-4,0)&amp;"")</f>
        <v>Malaysia Smelting Corporation (MSC)</v>
      </c>
      <c r="S87" s="239" t="str">
        <f t="array" ref="S87">IF(B87="","",IF(ISERROR(MATCH($E87,CL,0)),"Unknown",INDIRECT("'C'!$A$"&amp;MATCH($E87,CL,0)+1)))</f>
        <v>MY</v>
      </c>
      <c r="T87" s="239" t="str">
        <f t="array" ref="T87">IF(B87="","",IF(ISERROR(MATCH($J87,SorP!$B$1:$B$6226,0)),"",INDIRECT("'SorP'!$A$"&amp;MATCH($S87&amp;$J87,SorP!C:C,0))))</f>
        <v>MY-07</v>
      </c>
      <c r="U87" s="240"/>
      <c r="V87" s="228">
        <f>IF(C87="",NA(),IF(OR(C87="Smelter not listed",C87="Smelter not yet identified"),MATCH($B87&amp;$D87,'Smelter Look-up'!$J:$J,0),MATCH($B87&amp;$C87,'Smelter Look-up'!$J:$J,0)))</f>
        <v>474</v>
      </c>
      <c r="W87" s="208"/>
      <c r="X87" s="208">
        <f t="shared" si="1"/>
        <v>0</v>
      </c>
      <c r="Y87" s="208"/>
      <c r="Z87" s="208"/>
      <c r="AA87" s="208"/>
      <c r="AB87" s="241" t="str">
        <f t="shared" si="2"/>
        <v>TinMalaysia Smelting Corporation (MSC)</v>
      </c>
      <c r="AC87" s="208"/>
      <c r="AD87" s="208"/>
      <c r="AE87" s="208"/>
      <c r="AF87" s="208"/>
      <c r="AG87" s="208"/>
      <c r="AH87" s="208"/>
    </row>
    <row r="88" ht="13.5" customHeight="1">
      <c r="A88" s="239" t="s">
        <v>420</v>
      </c>
      <c r="B88" s="233" t="s">
        <v>147</v>
      </c>
      <c r="C88" s="234" t="s">
        <v>421</v>
      </c>
      <c r="D88" s="233"/>
      <c r="E88" s="233" t="s">
        <v>203</v>
      </c>
      <c r="F88" s="233" t="s">
        <v>420</v>
      </c>
      <c r="G88" s="233" t="s">
        <v>156</v>
      </c>
      <c r="H88" s="235"/>
      <c r="I88" s="236" t="str">
        <f>IF(ISERROR($V88),"",OFFSET('Smelter Look-up'!$H$4,$V88-4,0))</f>
        <v>Suzhou</v>
      </c>
      <c r="J88" s="236" t="str">
        <f>IF(ISERROR($V88),"",OFFSET('Smelter Look-up'!$I$4,$V88-4,0))</f>
        <v>Jiangsu Sheng</v>
      </c>
      <c r="K88" s="234"/>
      <c r="L88" s="234"/>
      <c r="M88" s="234"/>
      <c r="N88" s="234"/>
      <c r="O88" s="234" t="s">
        <v>422</v>
      </c>
      <c r="P88" s="237"/>
      <c r="Q88" s="238"/>
      <c r="R88" s="233" t="str">
        <f>IF(ISERROR($V88),"",OFFSET('Smelter Look-up'!$C$4,$V88-4,0)&amp;"")</f>
        <v>Metalor Technologies (Suzhou) Ltd.</v>
      </c>
      <c r="S88" s="239" t="str">
        <f t="array" ref="S88">IF(B88="","",IF(ISERROR(MATCH($E88,CL,0)),"Unknown",INDIRECT("'C'!$A$"&amp;MATCH($E88,CL,0)+1)))</f>
        <v>CN</v>
      </c>
      <c r="T88" s="239" t="str">
        <f t="array" ref="T88">IF(B88="","",IF(ISERROR(MATCH($J88,SorP!$B$1:$B$6226,0)),"",INDIRECT("'SorP'!$A$"&amp;MATCH($S88&amp;$J88,SorP!C:C,0))))</f>
        <v>CN-JS</v>
      </c>
      <c r="U88" s="240"/>
      <c r="V88" s="228">
        <f>IF(C88="",NA(),IF(OR(C88="Smelter not listed",C88="Smelter not yet identified"),MATCH($B88&amp;$D88,'Smelter Look-up'!$J:$J,0),MATCH($B88&amp;$C88,'Smelter Look-up'!$J:$J,0)))</f>
        <v>185</v>
      </c>
      <c r="W88" s="208"/>
      <c r="X88" s="208">
        <f t="shared" si="1"/>
        <v>0</v>
      </c>
      <c r="Y88" s="208"/>
      <c r="Z88" s="208"/>
      <c r="AA88" s="208"/>
      <c r="AB88" s="241" t="str">
        <f t="shared" si="2"/>
        <v>GoldMetalor Technologies (Suzhou) Ltd.</v>
      </c>
      <c r="AC88" s="208"/>
      <c r="AD88" s="208"/>
      <c r="AE88" s="208"/>
      <c r="AF88" s="208"/>
      <c r="AG88" s="208"/>
      <c r="AH88" s="208"/>
    </row>
    <row r="89" ht="13.5" customHeight="1">
      <c r="A89" s="239" t="s">
        <v>423</v>
      </c>
      <c r="B89" s="233" t="s">
        <v>144</v>
      </c>
      <c r="C89" s="234" t="s">
        <v>424</v>
      </c>
      <c r="D89" s="233"/>
      <c r="E89" s="233" t="s">
        <v>425</v>
      </c>
      <c r="F89" s="233" t="s">
        <v>423</v>
      </c>
      <c r="G89" s="233" t="s">
        <v>156</v>
      </c>
      <c r="H89" s="235"/>
      <c r="I89" s="236" t="str">
        <f>IF(ISERROR($V89),"",OFFSET('Smelter Look-up'!$H$4,$V89-4,0))</f>
        <v>District Raigad</v>
      </c>
      <c r="J89" s="236" t="str">
        <f>IF(ISERROR($V89),"",OFFSET('Smelter Look-up'!$I$4,$V89-4,0))</f>
        <v>Mahārāshtra</v>
      </c>
      <c r="K89" s="234"/>
      <c r="L89" s="234"/>
      <c r="M89" s="234"/>
      <c r="N89" s="234"/>
      <c r="O89" s="234" t="s">
        <v>426</v>
      </c>
      <c r="P89" s="237"/>
      <c r="Q89" s="238"/>
      <c r="R89" s="233" t="str">
        <f>IF(ISERROR($V89),"",OFFSET('Smelter Look-up'!$C$4,$V89-4,0)&amp;"")</f>
        <v>Metallurgical Products India Pvt., Ltd.</v>
      </c>
      <c r="S89" s="239" t="str">
        <f t="array" ref="S89">IF(B89="","",IF(ISERROR(MATCH($E89,CL,0)),"Unknown",INDIRECT("'C'!$A$"&amp;MATCH($E89,CL,0)+1)))</f>
        <v>IN</v>
      </c>
      <c r="T89" s="239" t="str">
        <f t="array" ref="T89">IF(B89="","",IF(ISERROR(MATCH($J89,SorP!$B$1:$B$6226,0)),"",INDIRECT("'SorP'!$A$"&amp;MATCH($S89&amp;$J89,SorP!C:C,0))))</f>
        <v>IN-MH</v>
      </c>
      <c r="U89" s="240"/>
      <c r="V89" s="228">
        <f>IF(C89="",NA(),IF(OR(C89="Smelter not listed",C89="Smelter not yet identified"),MATCH($B89&amp;$D89,'Smelter Look-up'!$J:$J,0),MATCH($B89&amp;$C89,'Smelter Look-up'!$J:$J,0)))</f>
        <v>361</v>
      </c>
      <c r="W89" s="208"/>
      <c r="X89" s="208">
        <f t="shared" si="1"/>
        <v>0</v>
      </c>
      <c r="Y89" s="208"/>
      <c r="Z89" s="208"/>
      <c r="AA89" s="208"/>
      <c r="AB89" s="241" t="str">
        <f t="shared" si="2"/>
        <v>TantalumMetallurgical Products India Pvt., Ltd.</v>
      </c>
      <c r="AC89" s="208"/>
      <c r="AD89" s="208"/>
      <c r="AE89" s="208"/>
      <c r="AF89" s="208"/>
      <c r="AG89" s="208"/>
      <c r="AH89" s="208"/>
    </row>
    <row r="90" ht="13.5" customHeight="1">
      <c r="A90" s="239" t="s">
        <v>427</v>
      </c>
      <c r="B90" s="233" t="s">
        <v>145</v>
      </c>
      <c r="C90" s="234" t="s">
        <v>428</v>
      </c>
      <c r="D90" s="233"/>
      <c r="E90" s="233" t="s">
        <v>155</v>
      </c>
      <c r="F90" s="233" t="s">
        <v>427</v>
      </c>
      <c r="G90" s="233" t="s">
        <v>156</v>
      </c>
      <c r="H90" s="235"/>
      <c r="I90" s="236" t="str">
        <f>IF(ISERROR($V90),"",OFFSET('Smelter Look-up'!$H$4,$V90-4,0))</f>
        <v>Asago</v>
      </c>
      <c r="J90" s="236" t="str">
        <f>IF(ISERROR($V90),"",OFFSET('Smelter Look-up'!$I$4,$V90-4,0))</f>
        <v>Hyogo</v>
      </c>
      <c r="K90" s="234"/>
      <c r="L90" s="234"/>
      <c r="M90" s="234"/>
      <c r="N90" s="234"/>
      <c r="O90" s="234" t="s">
        <v>429</v>
      </c>
      <c r="P90" s="237"/>
      <c r="Q90" s="238"/>
      <c r="R90" s="233" t="str">
        <f>IF(ISERROR($V90),"",OFFSET('Smelter Look-up'!$C$4,$V90-4,0)&amp;"")</f>
        <v>Mitsubishi Materials Corporation</v>
      </c>
      <c r="S90" s="239" t="str">
        <f t="array" ref="S90">IF(B90="","",IF(ISERROR(MATCH($E90,CL,0)),"Unknown",INDIRECT("'C'!$A$"&amp;MATCH($E90,CL,0)+1)))</f>
        <v>JP</v>
      </c>
      <c r="T90" s="239" t="str">
        <f t="array" ref="T90">IF(B90="","",IF(ISERROR(MATCH($J90,SorP!$B$1:$B$6226,0)),"",INDIRECT("'SorP'!$A$"&amp;MATCH($S90&amp;$J90,SorP!C:C,0))))</f>
        <v>JP-28</v>
      </c>
      <c r="U90" s="240"/>
      <c r="V90" s="228">
        <f>IF(C90="",NA(),IF(OR(C90="Smelter not listed",C90="Smelter not yet identified"),MATCH($B90&amp;$D90,'Smelter Look-up'!$J:$J,0),MATCH($B90&amp;$C90,'Smelter Look-up'!$J:$J,0)))</f>
        <v>488</v>
      </c>
      <c r="W90" s="208"/>
      <c r="X90" s="208">
        <f t="shared" si="1"/>
        <v>0</v>
      </c>
      <c r="Y90" s="208"/>
      <c r="Z90" s="208"/>
      <c r="AA90" s="208"/>
      <c r="AB90" s="241" t="str">
        <f t="shared" si="2"/>
        <v>TinMitsubishi Materials Corporation</v>
      </c>
      <c r="AC90" s="208"/>
      <c r="AD90" s="208"/>
      <c r="AE90" s="208"/>
      <c r="AF90" s="208"/>
      <c r="AG90" s="208"/>
      <c r="AH90" s="208"/>
    </row>
    <row r="91" ht="13.5" customHeight="1">
      <c r="A91" s="239" t="s">
        <v>430</v>
      </c>
      <c r="B91" s="233" t="s">
        <v>144</v>
      </c>
      <c r="C91" s="234" t="s">
        <v>431</v>
      </c>
      <c r="D91" s="233"/>
      <c r="E91" s="233" t="s">
        <v>203</v>
      </c>
      <c r="F91" s="233" t="s">
        <v>430</v>
      </c>
      <c r="G91" s="233" t="s">
        <v>156</v>
      </c>
      <c r="H91" s="235"/>
      <c r="I91" s="236" t="str">
        <f>IF(ISERROR($V91),"",OFFSET('Smelter Look-up'!$H$4,$V91-4,0))</f>
        <v>Zhuzhou</v>
      </c>
      <c r="J91" s="236" t="str">
        <f>IF(ISERROR($V91),"",OFFSET('Smelter Look-up'!$I$4,$V91-4,0))</f>
        <v>Hunan Sheng</v>
      </c>
      <c r="K91" s="234"/>
      <c r="L91" s="234"/>
      <c r="M91" s="234"/>
      <c r="N91" s="234"/>
      <c r="O91" s="234" t="s">
        <v>432</v>
      </c>
      <c r="P91" s="237"/>
      <c r="Q91" s="238"/>
      <c r="R91" s="233" t="str">
        <f>IF(ISERROR($V91),"",OFFSET('Smelter Look-up'!$C$4,$V91-4,0)&amp;"")</f>
        <v>Yanling Jincheng Tantalum &amp; Niobium Co., Ltd.</v>
      </c>
      <c r="S91" s="239" t="str">
        <f t="array" ref="S91">IF(B91="","",IF(ISERROR(MATCH($E91,CL,0)),"Unknown",INDIRECT("'C'!$A$"&amp;MATCH($E91,CL,0)+1)))</f>
        <v>CN</v>
      </c>
      <c r="T91" s="239" t="str">
        <f t="array" ref="T91">IF(B91="","",IF(ISERROR(MATCH($J91,SorP!$B$1:$B$6226,0)),"",INDIRECT("'SorP'!$A$"&amp;MATCH($S91&amp;$J91,SorP!C:C,0))))</f>
        <v>CN-HN</v>
      </c>
      <c r="U91" s="240"/>
      <c r="V91" s="228">
        <f>IF(C91="",NA(),IF(OR(C91="Smelter not listed",C91="Smelter not yet identified"),MATCH($B91&amp;$D91,'Smelter Look-up'!$J:$J,0),MATCH($B91&amp;$C91,'Smelter Look-up'!$J:$J,0)))</f>
        <v>394</v>
      </c>
      <c r="W91" s="208"/>
      <c r="X91" s="208">
        <f t="shared" si="1"/>
        <v>0</v>
      </c>
      <c r="Y91" s="208"/>
      <c r="Z91" s="208"/>
      <c r="AA91" s="208"/>
      <c r="AB91" s="241" t="str">
        <f t="shared" si="2"/>
        <v>TantalumYanling Jincheng Tantalum &amp; Niobium Co., Ltd.</v>
      </c>
      <c r="AC91" s="208"/>
      <c r="AD91" s="208"/>
      <c r="AE91" s="208"/>
      <c r="AF91" s="208"/>
      <c r="AG91" s="208"/>
      <c r="AH91" s="208"/>
    </row>
    <row r="92" ht="13.5" customHeight="1">
      <c r="A92" s="239" t="s">
        <v>433</v>
      </c>
      <c r="B92" s="233" t="s">
        <v>147</v>
      </c>
      <c r="C92" s="234" t="s">
        <v>434</v>
      </c>
      <c r="D92" s="233"/>
      <c r="E92" s="233" t="s">
        <v>231</v>
      </c>
      <c r="F92" s="233" t="s">
        <v>433</v>
      </c>
      <c r="G92" s="233" t="s">
        <v>156</v>
      </c>
      <c r="H92" s="235"/>
      <c r="I92" s="236" t="str">
        <f>IF(ISERROR($V92),"",OFFSET('Smelter Look-up'!$H$4,$V92-4,0))</f>
        <v>Ottawa</v>
      </c>
      <c r="J92" s="236" t="str">
        <f>IF(ISERROR($V92),"",OFFSET('Smelter Look-up'!$I$4,$V92-4,0))</f>
        <v>Ontario</v>
      </c>
      <c r="K92" s="234"/>
      <c r="L92" s="234"/>
      <c r="M92" s="234"/>
      <c r="N92" s="234"/>
      <c r="O92" s="234" t="s">
        <v>435</v>
      </c>
      <c r="P92" s="237"/>
      <c r="Q92" s="238"/>
      <c r="R92" s="233" t="str">
        <f>IF(ISERROR($V92),"",OFFSET('Smelter Look-up'!$C$4,$V92-4,0)&amp;"")</f>
        <v>Royal Canadian Mint</v>
      </c>
      <c r="S92" s="239" t="str">
        <f t="array" ref="S92">IF(B92="","",IF(ISERROR(MATCH($E92,CL,0)),"Unknown",INDIRECT("'C'!$A$"&amp;MATCH($E92,CL,0)+1)))</f>
        <v>CA</v>
      </c>
      <c r="T92" s="239" t="str">
        <f t="array" ref="T92">IF(B92="","",IF(ISERROR(MATCH($J92,SorP!$B$1:$B$6226,0)),"",INDIRECT("'SorP'!$A$"&amp;MATCH($S92&amp;$J92,SorP!C:C,0))))</f>
        <v>CA-ON</v>
      </c>
      <c r="U92" s="240"/>
      <c r="V92" s="228">
        <f>IF(C92="",NA(),IF(OR(C92="Smelter not listed",C92="Smelter not yet identified"),MATCH($B92&amp;$D92,'Smelter Look-up'!$J:$J,0),MATCH($B92&amp;$C92,'Smelter Look-up'!$J:$J,0)))</f>
        <v>232</v>
      </c>
      <c r="W92" s="208"/>
      <c r="X92" s="208">
        <f t="shared" si="1"/>
        <v>0</v>
      </c>
      <c r="Y92" s="208"/>
      <c r="Z92" s="208"/>
      <c r="AA92" s="208"/>
      <c r="AB92" s="241" t="str">
        <f t="shared" si="2"/>
        <v>GoldRoyal Canadian Mint</v>
      </c>
      <c r="AC92" s="208"/>
      <c r="AD92" s="208"/>
      <c r="AE92" s="208"/>
      <c r="AF92" s="208"/>
      <c r="AG92" s="208"/>
      <c r="AH92" s="208"/>
    </row>
    <row r="93" ht="13.5" customHeight="1">
      <c r="A93" s="239" t="s">
        <v>436</v>
      </c>
      <c r="B93" s="233" t="s">
        <v>144</v>
      </c>
      <c r="C93" s="234" t="s">
        <v>437</v>
      </c>
      <c r="D93" s="233"/>
      <c r="E93" s="233" t="s">
        <v>438</v>
      </c>
      <c r="F93" s="233" t="s">
        <v>436</v>
      </c>
      <c r="G93" s="233" t="s">
        <v>156</v>
      </c>
      <c r="H93" s="235"/>
      <c r="I93" s="236" t="str">
        <f>IF(ISERROR($V93),"",OFFSET('Smelter Look-up'!$H$4,$V93-4,0))</f>
        <v>Sillamäe</v>
      </c>
      <c r="J93" s="236" t="str">
        <f>IF(ISERROR($V93),"",OFFSET('Smelter Look-up'!$I$4,$V93-4,0))</f>
        <v>Ida-Virumaa</v>
      </c>
      <c r="K93" s="234"/>
      <c r="L93" s="234"/>
      <c r="M93" s="234"/>
      <c r="N93" s="234"/>
      <c r="O93" s="234" t="s">
        <v>439</v>
      </c>
      <c r="P93" s="237"/>
      <c r="Q93" s="238"/>
      <c r="R93" s="233" t="str">
        <f>IF(ISERROR($V93),"",OFFSET('Smelter Look-up'!$C$4,$V93-4,0)&amp;"")</f>
        <v>NPM Silmet AS</v>
      </c>
      <c r="S93" s="239" t="str">
        <f t="array" ref="S93">IF(B93="","",IF(ISERROR(MATCH($E93,CL,0)),"Unknown",INDIRECT("'C'!$A$"&amp;MATCH($E93,CL,0)+1)))</f>
        <v>EE</v>
      </c>
      <c r="T93" s="239" t="str">
        <f t="array" ref="T93">IF(B93="","",IF(ISERROR(MATCH($J93,SorP!$B$1:$B$6226,0)),"",INDIRECT("'SorP'!$A$"&amp;MATCH($S93&amp;$J93,SorP!C:C,0))))</f>
        <v>EE-45</v>
      </c>
      <c r="U93" s="240"/>
      <c r="V93" s="228">
        <f>IF(C93="",NA(),IF(OR(C93="Smelter not listed",C93="Smelter not yet identified"),MATCH($B93&amp;$D93,'Smelter Look-up'!$J:$J,0),MATCH($B93&amp;$C93,'Smelter Look-up'!$J:$J,0)))</f>
        <v>370</v>
      </c>
      <c r="W93" s="208"/>
      <c r="X93" s="208">
        <f t="shared" si="1"/>
        <v>0</v>
      </c>
      <c r="Y93" s="208"/>
      <c r="Z93" s="208"/>
      <c r="AA93" s="208"/>
      <c r="AB93" s="241" t="str">
        <f t="shared" si="2"/>
        <v>TantalumNPM Silmet AS</v>
      </c>
      <c r="AC93" s="208"/>
      <c r="AD93" s="208"/>
      <c r="AE93" s="208"/>
      <c r="AF93" s="208"/>
      <c r="AG93" s="208"/>
      <c r="AH93" s="208"/>
    </row>
    <row r="94" ht="13.5" customHeight="1">
      <c r="A94" s="239" t="s">
        <v>440</v>
      </c>
      <c r="B94" s="233" t="s">
        <v>147</v>
      </c>
      <c r="C94" s="234" t="s">
        <v>441</v>
      </c>
      <c r="D94" s="233"/>
      <c r="E94" s="233" t="s">
        <v>155</v>
      </c>
      <c r="F94" s="233" t="s">
        <v>440</v>
      </c>
      <c r="G94" s="233" t="s">
        <v>156</v>
      </c>
      <c r="H94" s="235"/>
      <c r="I94" s="236" t="str">
        <f>IF(ISERROR($V94),"",OFFSET('Smelter Look-up'!$H$4,$V94-4,0))</f>
        <v>Nara-shi</v>
      </c>
      <c r="J94" s="236" t="str">
        <f>IF(ISERROR($V94),"",OFFSET('Smelter Look-up'!$I$4,$V94-4,0))</f>
        <v>Nara</v>
      </c>
      <c r="K94" s="234"/>
      <c r="L94" s="234"/>
      <c r="M94" s="234"/>
      <c r="N94" s="234"/>
      <c r="O94" s="234" t="s">
        <v>442</v>
      </c>
      <c r="P94" s="237"/>
      <c r="Q94" s="238"/>
      <c r="R94" s="233" t="str">
        <f>IF(ISERROR($V94),"",OFFSET('Smelter Look-up'!$C$4,$V94-4,0)&amp;"")</f>
        <v>Ohura Precious Metal Industry Co., Ltd.</v>
      </c>
      <c r="S94" s="239" t="str">
        <f t="array" ref="S94">IF(B94="","",IF(ISERROR(MATCH($E94,CL,0)),"Unknown",INDIRECT("'C'!$A$"&amp;MATCH($E94,CL,0)+1)))</f>
        <v>JP</v>
      </c>
      <c r="T94" s="239" t="str">
        <f t="array" ref="T94">IF(B94="","",IF(ISERROR(MATCH($J94,SorP!$B$1:$B$6226,0)),"",INDIRECT("'SorP'!$A$"&amp;MATCH($S94&amp;$J94,SorP!C:C,0))))</f>
        <v>JP-29</v>
      </c>
      <c r="U94" s="240"/>
      <c r="V94" s="228">
        <f>IF(C94="",NA(),IF(OR(C94="Smelter not listed",C94="Smelter not yet identified"),MATCH($B94&amp;$D94,'Smelter Look-up'!$J:$J,0),MATCH($B94&amp;$C94,'Smelter Look-up'!$J:$J,0)))</f>
        <v>210</v>
      </c>
      <c r="W94" s="208"/>
      <c r="X94" s="208">
        <f t="shared" si="1"/>
        <v>0</v>
      </c>
      <c r="Y94" s="208"/>
      <c r="Z94" s="208"/>
      <c r="AA94" s="208"/>
      <c r="AB94" s="241" t="str">
        <f t="shared" si="2"/>
        <v>GoldOhura Precious Metal Industry Co., Ltd.</v>
      </c>
      <c r="AC94" s="208"/>
      <c r="AD94" s="208"/>
      <c r="AE94" s="208"/>
      <c r="AF94" s="208"/>
      <c r="AG94" s="208"/>
      <c r="AH94" s="208"/>
    </row>
    <row r="95" ht="13.5" customHeight="1">
      <c r="A95" s="239" t="s">
        <v>443</v>
      </c>
      <c r="B95" s="233" t="s">
        <v>144</v>
      </c>
      <c r="C95" s="234" t="s">
        <v>444</v>
      </c>
      <c r="D95" s="233"/>
      <c r="E95" s="233" t="s">
        <v>265</v>
      </c>
      <c r="F95" s="233" t="s">
        <v>443</v>
      </c>
      <c r="G95" s="233" t="s">
        <v>156</v>
      </c>
      <c r="H95" s="235"/>
      <c r="I95" s="236" t="str">
        <f>IF(ISERROR($V95),"",OFFSET('Smelter Look-up'!$H$4,$V95-4,0))</f>
        <v>Solikamsk</v>
      </c>
      <c r="J95" s="236" t="str">
        <f>IF(ISERROR($V95),"",OFFSET('Smelter Look-up'!$I$4,$V95-4,0))</f>
        <v>Permskiy kray</v>
      </c>
      <c r="K95" s="234"/>
      <c r="L95" s="234"/>
      <c r="M95" s="234"/>
      <c r="N95" s="234"/>
      <c r="O95" s="234" t="s">
        <v>445</v>
      </c>
      <c r="P95" s="237"/>
      <c r="Q95" s="238"/>
      <c r="R95" s="233" t="str">
        <f>IF(ISERROR($V95),"",OFFSET('Smelter Look-up'!$C$4,$V95-4,0)&amp;"")</f>
        <v>Solikamsk Magnesium Works OAO</v>
      </c>
      <c r="S95" s="239" t="str">
        <f t="array" ref="S95">IF(B95="","",IF(ISERROR(MATCH($E95,CL,0)),"Unknown",INDIRECT("'C'!$A$"&amp;MATCH($E95,CL,0)+1)))</f>
        <v>RU</v>
      </c>
      <c r="T95" s="239" t="str">
        <f t="array" ref="T95">IF(B95="","",IF(ISERROR(MATCH($J95,SorP!$B$1:$B$6226,0)),"",INDIRECT("'SorP'!$A$"&amp;MATCH($S95&amp;$J95,SorP!C:C,0))))</f>
        <v>RU-PER</v>
      </c>
      <c r="U95" s="240"/>
      <c r="V95" s="228">
        <f>IF(C95="",NA(),IF(OR(C95="Smelter not listed",C95="Smelter not yet identified"),MATCH($B95&amp;$D95,'Smelter Look-up'!$J:$J,0),MATCH($B95&amp;$C95,'Smelter Look-up'!$J:$J,0)))</f>
        <v>380</v>
      </c>
      <c r="W95" s="208"/>
      <c r="X95" s="208">
        <f t="shared" si="1"/>
        <v>0</v>
      </c>
      <c r="Y95" s="208"/>
      <c r="Z95" s="208"/>
      <c r="AA95" s="208"/>
      <c r="AB95" s="241" t="str">
        <f t="shared" si="2"/>
        <v>TantalumSolikamsk Magnesium Works OAO</v>
      </c>
      <c r="AC95" s="208"/>
      <c r="AD95" s="208"/>
      <c r="AE95" s="208"/>
      <c r="AF95" s="208"/>
      <c r="AG95" s="208"/>
      <c r="AH95" s="208"/>
    </row>
    <row r="96" ht="13.5" customHeight="1">
      <c r="A96" s="239" t="s">
        <v>446</v>
      </c>
      <c r="B96" s="233" t="s">
        <v>147</v>
      </c>
      <c r="C96" s="234" t="s">
        <v>447</v>
      </c>
      <c r="D96" s="233"/>
      <c r="E96" s="233" t="s">
        <v>155</v>
      </c>
      <c r="F96" s="233" t="s">
        <v>446</v>
      </c>
      <c r="G96" s="233" t="s">
        <v>156</v>
      </c>
      <c r="H96" s="235"/>
      <c r="I96" s="236" t="str">
        <f>IF(ISERROR($V96),"",OFFSET('Smelter Look-up'!$H$4,$V96-4,0))</f>
        <v>Hiratsuka</v>
      </c>
      <c r="J96" s="236" t="str">
        <f>IF(ISERROR($V96),"",OFFSET('Smelter Look-up'!$I$4,$V96-4,0))</f>
        <v>Kanagawa</v>
      </c>
      <c r="K96" s="234"/>
      <c r="L96" s="234"/>
      <c r="M96" s="234"/>
      <c r="N96" s="234"/>
      <c r="O96" s="234" t="s">
        <v>448</v>
      </c>
      <c r="P96" s="237"/>
      <c r="Q96" s="238"/>
      <c r="R96" s="233" t="str">
        <f>IF(ISERROR($V96),"",OFFSET('Smelter Look-up'!$C$4,$V96-4,0)&amp;"")</f>
        <v>Tanaka Kikinzoku Kogyo K.K.</v>
      </c>
      <c r="S96" s="239" t="str">
        <f t="array" ref="S96">IF(B96="","",IF(ISERROR(MATCH($E96,CL,0)),"Unknown",INDIRECT("'C'!$A$"&amp;MATCH($E96,CL,0)+1)))</f>
        <v>JP</v>
      </c>
      <c r="T96" s="239" t="str">
        <f t="array" ref="T96">IF(B96="","",IF(ISERROR(MATCH($J96,SorP!$B$1:$B$6226,0)),"",INDIRECT("'SorP'!$A$"&amp;MATCH($S96&amp;$J96,SorP!C:C,0))))</f>
        <v>JP-14</v>
      </c>
      <c r="U96" s="240"/>
      <c r="V96" s="228">
        <f>IF(C96="",NA(),IF(OR(C96="Smelter not listed",C96="Smelter not yet identified"),MATCH($B96&amp;$D96,'Smelter Look-up'!$J:$J,0),MATCH($B96&amp;$C96,'Smelter Look-up'!$J:$J,0)))</f>
        <v>289</v>
      </c>
      <c r="W96" s="208"/>
      <c r="X96" s="208">
        <f t="shared" si="1"/>
        <v>0</v>
      </c>
      <c r="Y96" s="208"/>
      <c r="Z96" s="208"/>
      <c r="AA96" s="208"/>
      <c r="AB96" s="241" t="str">
        <f t="shared" si="2"/>
        <v>GoldTanaka Kikinzoku Kogyo K.K.</v>
      </c>
      <c r="AC96" s="208"/>
      <c r="AD96" s="208"/>
      <c r="AE96" s="208"/>
      <c r="AF96" s="208"/>
      <c r="AG96" s="208"/>
      <c r="AH96" s="208"/>
    </row>
    <row r="97" ht="13.5" customHeight="1">
      <c r="A97" s="239" t="s">
        <v>449</v>
      </c>
      <c r="B97" s="233" t="s">
        <v>144</v>
      </c>
      <c r="C97" s="234" t="s">
        <v>450</v>
      </c>
      <c r="D97" s="233"/>
      <c r="E97" s="233" t="s">
        <v>185</v>
      </c>
      <c r="F97" s="233" t="s">
        <v>449</v>
      </c>
      <c r="G97" s="233" t="s">
        <v>156</v>
      </c>
      <c r="H97" s="235"/>
      <c r="I97" s="236" t="str">
        <f>IF(ISERROR($V97),"",OFFSET('Smelter Look-up'!$H$4,$V97-4,0))</f>
        <v>Croydon</v>
      </c>
      <c r="J97" s="236" t="str">
        <f>IF(ISERROR($V97),"",OFFSET('Smelter Look-up'!$I$4,$V97-4,0))</f>
        <v>Pennsylvania</v>
      </c>
      <c r="K97" s="234"/>
      <c r="L97" s="234"/>
      <c r="M97" s="234"/>
      <c r="N97" s="234"/>
      <c r="O97" s="234" t="s">
        <v>451</v>
      </c>
      <c r="P97" s="237"/>
      <c r="Q97" s="238"/>
      <c r="R97" s="233" t="str">
        <f>IF(ISERROR($V97),"",OFFSET('Smelter Look-up'!$C$4,$V97-4,0)&amp;"")</f>
        <v>Telex Metals</v>
      </c>
      <c r="S97" s="239" t="str">
        <f t="array" ref="S97">IF(B97="","",IF(ISERROR(MATCH($E97,CL,0)),"Unknown",INDIRECT("'C'!$A$"&amp;MATCH($E97,CL,0)+1)))</f>
        <v>US</v>
      </c>
      <c r="T97" s="239" t="str">
        <f t="array" ref="T97">IF(B97="","",IF(ISERROR(MATCH($J97,SorP!$B$1:$B$6226,0)),"",INDIRECT("'SorP'!$A$"&amp;MATCH($S97&amp;$J97,SorP!C:C,0))))</f>
        <v>US-PA</v>
      </c>
      <c r="U97" s="240"/>
      <c r="V97" s="228">
        <f>IF(C97="",NA(),IF(OR(C97="Smelter not listed",C97="Smelter not yet identified"),MATCH($B97&amp;$D97,'Smelter Look-up'!$J:$J,0),MATCH($B97&amp;$C97,'Smelter Look-up'!$J:$J,0)))</f>
        <v>388</v>
      </c>
      <c r="W97" s="208"/>
      <c r="X97" s="208">
        <f t="shared" si="1"/>
        <v>0</v>
      </c>
      <c r="Y97" s="208"/>
      <c r="Z97" s="208"/>
      <c r="AA97" s="208"/>
      <c r="AB97" s="241" t="str">
        <f t="shared" si="2"/>
        <v>TantalumTelex Metals</v>
      </c>
      <c r="AC97" s="208"/>
      <c r="AD97" s="208"/>
      <c r="AE97" s="208"/>
      <c r="AF97" s="208"/>
      <c r="AG97" s="208"/>
      <c r="AH97" s="208"/>
    </row>
    <row r="98" ht="13.5" customHeight="1">
      <c r="A98" s="239" t="s">
        <v>452</v>
      </c>
      <c r="B98" s="233" t="s">
        <v>147</v>
      </c>
      <c r="C98" s="234" t="s">
        <v>453</v>
      </c>
      <c r="D98" s="233"/>
      <c r="E98" s="233" t="s">
        <v>203</v>
      </c>
      <c r="F98" s="233" t="s">
        <v>452</v>
      </c>
      <c r="G98" s="233" t="s">
        <v>156</v>
      </c>
      <c r="H98" s="235"/>
      <c r="I98" s="236" t="str">
        <f>IF(ISERROR($V98),"",OFFSET('Smelter Look-up'!$H$4,$V98-4,0))</f>
        <v>Chengdu</v>
      </c>
      <c r="J98" s="236" t="str">
        <f>IF(ISERROR($V98),"",OFFSET('Smelter Look-up'!$I$4,$V98-4,0))</f>
        <v>Sichuan Sheng</v>
      </c>
      <c r="K98" s="234"/>
      <c r="L98" s="234"/>
      <c r="M98" s="234"/>
      <c r="N98" s="234"/>
      <c r="O98" s="234" t="s">
        <v>454</v>
      </c>
      <c r="P98" s="237"/>
      <c r="Q98" s="238"/>
      <c r="R98" s="233" t="str">
        <f>IF(ISERROR($V98),"",OFFSET('Smelter Look-up'!$C$4,$V98-4,0)&amp;"")</f>
        <v>Great Wall Precious Metals Co., Ltd. of CBPM</v>
      </c>
      <c r="S98" s="239" t="str">
        <f t="array" ref="S98">IF(B98="","",IF(ISERROR(MATCH($E98,CL,0)),"Unknown",INDIRECT("'C'!$A$"&amp;MATCH($E98,CL,0)+1)))</f>
        <v>CN</v>
      </c>
      <c r="T98" s="239" t="str">
        <f t="array" ref="T98">IF(B98="","",IF(ISERROR(MATCH($J98,SorP!$B$1:$B$6226,0)),"",INDIRECT("'SorP'!$A$"&amp;MATCH($S98&amp;$J98,SorP!C:C,0))))</f>
        <v>CN-SC</v>
      </c>
      <c r="U98" s="240"/>
      <c r="V98" s="228">
        <f>IF(C98="",NA(),IF(OR(C98="Smelter not listed",C98="Smelter not yet identified"),MATCH($B98&amp;$D98,'Smelter Look-up'!$J:$J,0),MATCH($B98&amp;$C98,'Smelter Look-up'!$J:$J,0)))</f>
        <v>98</v>
      </c>
      <c r="W98" s="208"/>
      <c r="X98" s="208">
        <f t="shared" si="1"/>
        <v>0</v>
      </c>
      <c r="Y98" s="208"/>
      <c r="Z98" s="208"/>
      <c r="AA98" s="208"/>
      <c r="AB98" s="241" t="str">
        <f t="shared" si="2"/>
        <v>GoldGreat Wall Precious Metals Co., Ltd. of CBPM</v>
      </c>
      <c r="AC98" s="208"/>
      <c r="AD98" s="208"/>
      <c r="AE98" s="208"/>
      <c r="AF98" s="208"/>
      <c r="AG98" s="208"/>
      <c r="AH98" s="208"/>
    </row>
    <row r="99" ht="13.5" customHeight="1">
      <c r="A99" s="239" t="s">
        <v>455</v>
      </c>
      <c r="B99" s="233" t="s">
        <v>147</v>
      </c>
      <c r="C99" s="234" t="s">
        <v>456</v>
      </c>
      <c r="D99" s="233"/>
      <c r="E99" s="233" t="s">
        <v>203</v>
      </c>
      <c r="F99" s="233" t="s">
        <v>455</v>
      </c>
      <c r="G99" s="233" t="s">
        <v>156</v>
      </c>
      <c r="H99" s="235"/>
      <c r="I99" s="236" t="str">
        <f>IF(ISERROR($V99),"",OFFSET('Smelter Look-up'!$H$4,$V99-4,0))</f>
        <v>Laizhou</v>
      </c>
      <c r="J99" s="236" t="str">
        <f>IF(ISERROR($V99),"",OFFSET('Smelter Look-up'!$I$4,$V99-4,0))</f>
        <v>Shandong Sheng</v>
      </c>
      <c r="K99" s="234"/>
      <c r="L99" s="234"/>
      <c r="M99" s="234"/>
      <c r="N99" s="234"/>
      <c r="O99" s="234" t="s">
        <v>457</v>
      </c>
      <c r="P99" s="237"/>
      <c r="Q99" s="238"/>
      <c r="R99" s="233" t="str">
        <f>IF(ISERROR($V99),"",OFFSET('Smelter Look-up'!$C$4,$V99-4,0)&amp;"")</f>
        <v>Shandong Gold Smelting Co., Ltd.</v>
      </c>
      <c r="S99" s="239" t="str">
        <f t="array" ref="S99">IF(B99="","",IF(ISERROR(MATCH($E99,CL,0)),"Unknown",INDIRECT("'C'!$A$"&amp;MATCH($E99,CL,0)+1)))</f>
        <v>CN</v>
      </c>
      <c r="T99" s="239" t="str">
        <f t="array" ref="T99">IF(B99="","",IF(ISERROR(MATCH($J99,SorP!$B$1:$B$6226,0)),"",INDIRECT("'SorP'!$A$"&amp;MATCH($S99&amp;$J99,SorP!C:C,0))))</f>
        <v>CN-SD</v>
      </c>
      <c r="U99" s="240"/>
      <c r="V99" s="228">
        <f>IF(C99="",NA(),IF(OR(C99="Smelter not listed",C99="Smelter not yet identified"),MATCH($B99&amp;$D99,'Smelter Look-up'!$J:$J,0),MATCH($B99&amp;$C99,'Smelter Look-up'!$J:$J,0)))</f>
        <v>249</v>
      </c>
      <c r="W99" s="208"/>
      <c r="X99" s="208">
        <f t="shared" si="1"/>
        <v>0</v>
      </c>
      <c r="Y99" s="208"/>
      <c r="Z99" s="208"/>
      <c r="AA99" s="208"/>
      <c r="AB99" s="241" t="str">
        <f t="shared" si="2"/>
        <v>GoldShandong Gold Smelting Co., Ltd.</v>
      </c>
      <c r="AC99" s="208"/>
      <c r="AD99" s="208"/>
      <c r="AE99" s="208"/>
      <c r="AF99" s="208"/>
      <c r="AG99" s="208"/>
      <c r="AH99" s="208"/>
    </row>
    <row r="100" ht="13.5" customHeight="1">
      <c r="A100" s="239" t="s">
        <v>458</v>
      </c>
      <c r="B100" s="233" t="s">
        <v>147</v>
      </c>
      <c r="C100" s="234" t="s">
        <v>459</v>
      </c>
      <c r="D100" s="233"/>
      <c r="E100" s="233" t="s">
        <v>460</v>
      </c>
      <c r="F100" s="233" t="s">
        <v>458</v>
      </c>
      <c r="G100" s="233" t="s">
        <v>156</v>
      </c>
      <c r="H100" s="235"/>
      <c r="I100" s="236" t="str">
        <f>IF(ISERROR($V100),"",OFFSET('Smelter Look-up'!$H$4,$V100-4,0))</f>
        <v>Hoboken</v>
      </c>
      <c r="J100" s="236" t="str">
        <f>IF(ISERROR($V100),"",OFFSET('Smelter Look-up'!$I$4,$V100-4,0))</f>
        <v>Antwerpen</v>
      </c>
      <c r="K100" s="234"/>
      <c r="L100" s="234"/>
      <c r="M100" s="234"/>
      <c r="N100" s="234"/>
      <c r="O100" s="234" t="s">
        <v>461</v>
      </c>
      <c r="P100" s="237"/>
      <c r="Q100" s="238"/>
      <c r="R100" s="233" t="str">
        <f>IF(ISERROR($V100),"",OFFSET('Smelter Look-up'!$C$4,$V100-4,0)&amp;"")</f>
        <v>Umicore S.A. Business Unit Precious Metals Refining</v>
      </c>
      <c r="S100" s="239" t="str">
        <f t="array" ref="S100">IF(B100="","",IF(ISERROR(MATCH($E100,CL,0)),"Unknown",INDIRECT("'C'!$A$"&amp;MATCH($E100,CL,0)+1)))</f>
        <v>BE</v>
      </c>
      <c r="T100" s="239" t="str">
        <f t="array" ref="T100">IF(B100="","",IF(ISERROR(MATCH($J100,SorP!$B$1:$B$6226,0)),"",INDIRECT("'SorP'!$A$"&amp;MATCH($S100&amp;$J100,SorP!C:C,0))))</f>
        <v>BE-VAN</v>
      </c>
      <c r="U100" s="240"/>
      <c r="V100" s="228">
        <f>IF(C100="",NA(),IF(OR(C100="Smelter not listed",C100="Smelter not yet identified"),MATCH($B100&amp;$D100,'Smelter Look-up'!$J:$J,0),MATCH($B100&amp;$C100,'Smelter Look-up'!$J:$J,0)))</f>
        <v>303</v>
      </c>
      <c r="W100" s="208"/>
      <c r="X100" s="208">
        <f t="shared" si="1"/>
        <v>0</v>
      </c>
      <c r="Y100" s="208"/>
      <c r="Z100" s="208"/>
      <c r="AA100" s="208"/>
      <c r="AB100" s="241" t="str">
        <f t="shared" si="2"/>
        <v>GoldUmicore S.A. Business Unit Precious Metals Refining</v>
      </c>
      <c r="AC100" s="208"/>
      <c r="AD100" s="208"/>
      <c r="AE100" s="208"/>
      <c r="AF100" s="208"/>
      <c r="AG100" s="208"/>
      <c r="AH100" s="208"/>
    </row>
    <row r="101" ht="13.5" customHeight="1">
      <c r="A101" s="239" t="s">
        <v>462</v>
      </c>
      <c r="B101" s="233" t="s">
        <v>147</v>
      </c>
      <c r="C101" s="234" t="s">
        <v>463</v>
      </c>
      <c r="D101" s="233"/>
      <c r="E101" s="233" t="s">
        <v>203</v>
      </c>
      <c r="F101" s="233" t="s">
        <v>462</v>
      </c>
      <c r="G101" s="233" t="s">
        <v>156</v>
      </c>
      <c r="H101" s="235"/>
      <c r="I101" s="236" t="str">
        <f>IF(ISERROR($V101),"",OFFSET('Smelter Look-up'!$H$4,$V101-4,0))</f>
        <v>Penglai</v>
      </c>
      <c r="J101" s="236" t="str">
        <f>IF(ISERROR($V101),"",OFFSET('Smelter Look-up'!$I$4,$V101-4,0))</f>
        <v>Shandong Sheng</v>
      </c>
      <c r="K101" s="234"/>
      <c r="L101" s="234"/>
      <c r="M101" s="234"/>
      <c r="N101" s="234"/>
      <c r="O101" s="234" t="s">
        <v>244</v>
      </c>
      <c r="P101" s="237"/>
      <c r="Q101" s="238"/>
      <c r="R101" s="233" t="str">
        <f>IF(ISERROR($V101),"",OFFSET('Smelter Look-up'!$C$4,$V101-4,0)&amp;"")</f>
        <v>Penglai Penggang Gold Industry Co., Ltd.</v>
      </c>
      <c r="S101" s="239" t="str">
        <f t="array" ref="S101">IF(B101="","",IF(ISERROR(MATCH($E101,CL,0)),"Unknown",INDIRECT("'C'!$A$"&amp;MATCH($E101,CL,0)+1)))</f>
        <v>CN</v>
      </c>
      <c r="T101" s="239" t="str">
        <f t="array" ref="T101">IF(B101="","",IF(ISERROR(MATCH($J101,SorP!$B$1:$B$6226,0)),"",INDIRECT("'SorP'!$A$"&amp;MATCH($S101&amp;$J101,SorP!C:C,0))))</f>
        <v>CN-SD</v>
      </c>
      <c r="U101" s="240"/>
      <c r="V101" s="228">
        <f>IF(C101="",NA(),IF(OR(C101="Smelter not listed",C101="Smelter not yet identified"),MATCH($B101&amp;$D101,'Smelter Look-up'!$J:$J,0),MATCH($B101&amp;$C101,'Smelter Look-up'!$J:$J,0)))</f>
        <v>217</v>
      </c>
      <c r="W101" s="208"/>
      <c r="X101" s="208">
        <f t="shared" si="1"/>
        <v>0</v>
      </c>
      <c r="Y101" s="208"/>
      <c r="Z101" s="208"/>
      <c r="AA101" s="208"/>
      <c r="AB101" s="241" t="str">
        <f t="shared" si="2"/>
        <v>GoldPenglai Penggang Gold Industry Co., Ltd.</v>
      </c>
      <c r="AC101" s="208"/>
      <c r="AD101" s="208"/>
      <c r="AE101" s="208"/>
      <c r="AF101" s="208"/>
      <c r="AG101" s="208"/>
      <c r="AH101" s="208"/>
    </row>
    <row r="102" ht="13.5" customHeight="1">
      <c r="A102" s="239" t="s">
        <v>464</v>
      </c>
      <c r="B102" s="233" t="s">
        <v>145</v>
      </c>
      <c r="C102" s="234" t="s">
        <v>465</v>
      </c>
      <c r="D102" s="233"/>
      <c r="E102" s="233" t="s">
        <v>276</v>
      </c>
      <c r="F102" s="233" t="s">
        <v>464</v>
      </c>
      <c r="G102" s="233" t="s">
        <v>156</v>
      </c>
      <c r="H102" s="235"/>
      <c r="I102" s="236" t="str">
        <f>IF(ISERROR($V102),"",OFFSET('Smelter Look-up'!$H$4,$V102-4,0))</f>
        <v>Sungailiat</v>
      </c>
      <c r="J102" s="236" t="str">
        <f>IF(ISERROR($V102),"",OFFSET('Smelter Look-up'!$I$4,$V102-4,0))</f>
        <v>Kepulauan Bangka Belitung</v>
      </c>
      <c r="K102" s="234"/>
      <c r="L102" s="234"/>
      <c r="M102" s="234"/>
      <c r="N102" s="234"/>
      <c r="O102" s="234" t="s">
        <v>466</v>
      </c>
      <c r="P102" s="237"/>
      <c r="Q102" s="238"/>
      <c r="R102" s="233" t="str">
        <f>IF(ISERROR($V102),"",OFFSET('Smelter Look-up'!$C$4,$V102-4,0)&amp;"")</f>
        <v>PT Panca Mega Persada</v>
      </c>
      <c r="S102" s="239" t="str">
        <f t="array" ref="S102">IF(B102="","",IF(ISERROR(MATCH($E102,CL,0)),"Unknown",INDIRECT("'C'!$A$"&amp;MATCH($E102,CL,0)+1)))</f>
        <v>ID</v>
      </c>
      <c r="T102" s="239" t="str">
        <f t="array" ref="T102">IF(B102="","",IF(ISERROR(MATCH($J102,SorP!$B$1:$B$6226,0)),"",INDIRECT("'SorP'!$A$"&amp;MATCH($S102&amp;$J102,SorP!C:C,0))))</f>
        <v>ID-BB</v>
      </c>
      <c r="U102" s="240"/>
      <c r="V102" s="228">
        <f>IF(C102="",NA(),IF(OR(C102="Smelter not listed",C102="Smelter not yet identified"),MATCH($B102&amp;$D102,'Smelter Look-up'!$J:$J,0),MATCH($B102&amp;$C102,'Smelter Look-up'!$J:$J,0)))</f>
        <v>520</v>
      </c>
      <c r="W102" s="208"/>
      <c r="X102" s="208">
        <f t="shared" si="1"/>
        <v>0</v>
      </c>
      <c r="Y102" s="208"/>
      <c r="Z102" s="208"/>
      <c r="AA102" s="208"/>
      <c r="AB102" s="241" t="str">
        <f t="shared" si="2"/>
        <v>TinPT Panca Mega Persada</v>
      </c>
      <c r="AC102" s="208"/>
      <c r="AD102" s="208"/>
      <c r="AE102" s="208"/>
      <c r="AF102" s="208"/>
      <c r="AG102" s="208"/>
      <c r="AH102" s="208"/>
    </row>
    <row r="103" ht="13.5" customHeight="1">
      <c r="A103" s="239" t="s">
        <v>467</v>
      </c>
      <c r="B103" s="233" t="s">
        <v>145</v>
      </c>
      <c r="C103" s="234" t="s">
        <v>468</v>
      </c>
      <c r="D103" s="233"/>
      <c r="E103" s="233" t="s">
        <v>276</v>
      </c>
      <c r="F103" s="233" t="s">
        <v>467</v>
      </c>
      <c r="G103" s="233" t="s">
        <v>156</v>
      </c>
      <c r="H103" s="235"/>
      <c r="I103" s="236" t="str">
        <f>IF(ISERROR($V103),"",OFFSET('Smelter Look-up'!$H$4,$V103-4,0))</f>
        <v>Pangkal Pinang</v>
      </c>
      <c r="J103" s="236" t="str">
        <f>IF(ISERROR($V103),"",OFFSET('Smelter Look-up'!$I$4,$V103-4,0))</f>
        <v>Kepulauan Bangka Belitung</v>
      </c>
      <c r="K103" s="234"/>
      <c r="L103" s="234"/>
      <c r="M103" s="234"/>
      <c r="N103" s="234"/>
      <c r="O103" s="234" t="s">
        <v>393</v>
      </c>
      <c r="P103" s="237"/>
      <c r="Q103" s="238"/>
      <c r="R103" s="233" t="str">
        <f>IF(ISERROR($V103),"",OFFSET('Smelter Look-up'!$C$4,$V103-4,0)&amp;"")</f>
        <v>PT Prima Timah Utama</v>
      </c>
      <c r="S103" s="239" t="str">
        <f t="array" ref="S103">IF(B103="","",IF(ISERROR(MATCH($E103,CL,0)),"Unknown",INDIRECT("'C'!$A$"&amp;MATCH($E103,CL,0)+1)))</f>
        <v>ID</v>
      </c>
      <c r="T103" s="239" t="str">
        <f t="array" ref="T103">IF(B103="","",IF(ISERROR(MATCH($J103,SorP!$B$1:$B$6226,0)),"",INDIRECT("'SorP'!$A$"&amp;MATCH($S103&amp;$J103,SorP!C:C,0))))</f>
        <v>ID-BB</v>
      </c>
      <c r="U103" s="240"/>
      <c r="V103" s="228">
        <f>IF(C103="",NA(),IF(OR(C103="Smelter not listed",C103="Smelter not yet identified"),MATCH($B103&amp;$D103,'Smelter Look-up'!$J:$J,0),MATCH($B103&amp;$C103,'Smelter Look-up'!$J:$J,0)))</f>
        <v>522</v>
      </c>
      <c r="W103" s="208"/>
      <c r="X103" s="208">
        <f t="shared" si="1"/>
        <v>0</v>
      </c>
      <c r="Y103" s="208"/>
      <c r="Z103" s="208"/>
      <c r="AA103" s="208"/>
      <c r="AB103" s="241" t="str">
        <f t="shared" si="2"/>
        <v>TinPT Prima Timah Utama</v>
      </c>
      <c r="AC103" s="208"/>
      <c r="AD103" s="208"/>
      <c r="AE103" s="208"/>
      <c r="AF103" s="208"/>
      <c r="AG103" s="208"/>
      <c r="AH103" s="208"/>
    </row>
    <row r="104" ht="13.5" customHeight="1">
      <c r="A104" s="239" t="s">
        <v>469</v>
      </c>
      <c r="B104" s="233" t="s">
        <v>145</v>
      </c>
      <c r="C104" s="234" t="s">
        <v>470</v>
      </c>
      <c r="D104" s="233"/>
      <c r="E104" s="233" t="s">
        <v>276</v>
      </c>
      <c r="F104" s="233" t="s">
        <v>469</v>
      </c>
      <c r="G104" s="233" t="s">
        <v>156</v>
      </c>
      <c r="H104" s="235"/>
      <c r="I104" s="236" t="str">
        <f>IF(ISERROR($V104),"",OFFSET('Smelter Look-up'!$H$4,$V104-4,0))</f>
        <v>Sungailiat</v>
      </c>
      <c r="J104" s="237" t="str">
        <f>IF(ISERROR($V104),"",OFFSET('Smelter Look-up'!$I$4,$V104-4,0))</f>
        <v>Kepulauan Bangka Belitung</v>
      </c>
      <c r="K104" s="234"/>
      <c r="L104" s="234"/>
      <c r="M104" s="234"/>
      <c r="N104" s="234"/>
      <c r="O104" s="234" t="s">
        <v>277</v>
      </c>
      <c r="P104" s="237"/>
      <c r="Q104" s="238"/>
      <c r="R104" s="233" t="str">
        <f>IF(ISERROR($V104),"",OFFSET('Smelter Look-up'!$C$4,$V104-4,0)&amp;"")</f>
        <v>PT Refined Bangka Tin</v>
      </c>
      <c r="S104" s="239" t="str">
        <f t="array" ref="S104">IF(B104="","",IF(ISERROR(MATCH($E104,CL,0)),"Unknown",INDIRECT("'C'!$A$"&amp;MATCH($E104,CL,0)+1)))</f>
        <v>ID</v>
      </c>
      <c r="T104" s="239" t="str">
        <f t="array" ref="T104">IF(B104="","",IF(ISERROR(MATCH($J104,SorP!$B$1:$B$6226,0)),"",INDIRECT("'SorP'!$A$"&amp;MATCH($S104&amp;$J104,SorP!C:C,0))))</f>
        <v>ID-BB</v>
      </c>
      <c r="U104" s="240"/>
      <c r="V104" s="228">
        <f>IF(C104="",NA(),IF(OR(C104="Smelter not listed",C104="Smelter not yet identified"),MATCH($B104&amp;$D104,'Smelter Look-up'!$J:$J,0),MATCH($B104&amp;$C104,'Smelter Look-up'!$J:$J,0)))</f>
        <v>526</v>
      </c>
      <c r="W104" s="208"/>
      <c r="X104" s="208">
        <f t="shared" si="1"/>
        <v>0</v>
      </c>
      <c r="Y104" s="208"/>
      <c r="Z104" s="208"/>
      <c r="AA104" s="208"/>
      <c r="AB104" s="241" t="str">
        <f t="shared" si="2"/>
        <v>TinPT Refined Bangka Tin</v>
      </c>
      <c r="AC104" s="208"/>
      <c r="AD104" s="208"/>
      <c r="AE104" s="208"/>
      <c r="AF104" s="208"/>
      <c r="AG104" s="208"/>
      <c r="AH104" s="208"/>
    </row>
    <row r="105" ht="13.5" customHeight="1">
      <c r="A105" s="239" t="s">
        <v>471</v>
      </c>
      <c r="B105" s="233" t="s">
        <v>147</v>
      </c>
      <c r="C105" s="234" t="s">
        <v>472</v>
      </c>
      <c r="D105" s="233"/>
      <c r="E105" s="233" t="s">
        <v>199</v>
      </c>
      <c r="F105" s="233" t="s">
        <v>471</v>
      </c>
      <c r="G105" s="233" t="s">
        <v>156</v>
      </c>
      <c r="H105" s="235"/>
      <c r="I105" s="236" t="str">
        <f>IF(ISERROR($V105),"",OFFSET('Smelter Look-up'!$H$4,$V105-4,0))</f>
        <v>Geneva</v>
      </c>
      <c r="J105" s="236" t="str">
        <f>IF(ISERROR($V105),"",OFFSET('Smelter Look-up'!$I$4,$V105-4,0))</f>
        <v>Genève</v>
      </c>
      <c r="K105" s="234"/>
      <c r="L105" s="234"/>
      <c r="M105" s="234"/>
      <c r="N105" s="234"/>
      <c r="O105" s="234" t="s">
        <v>473</v>
      </c>
      <c r="P105" s="237"/>
      <c r="Q105" s="238"/>
      <c r="R105" s="233" t="str">
        <f>IF(ISERROR($V105),"",OFFSET('Smelter Look-up'!$C$4,$V105-4,0)&amp;"")</f>
        <v>MKS PAMP SA</v>
      </c>
      <c r="S105" s="239" t="str">
        <f t="array" ref="S105">IF(B105="","",IF(ISERROR(MATCH($E105,CL,0)),"Unknown",INDIRECT("'C'!$A$"&amp;MATCH($E105,CL,0)+1)))</f>
        <v>CH</v>
      </c>
      <c r="T105" s="239" t="str">
        <f t="array" ref="T105">IF(B105="","",IF(ISERROR(MATCH($J105,SorP!$B$1:$B$6226,0)),"",INDIRECT("'SorP'!$A$"&amp;MATCH($S105&amp;$J105,SorP!C:C,0))))</f>
        <v>CH-GE</v>
      </c>
      <c r="U105" s="240"/>
      <c r="V105" s="228">
        <f>IF(C105="",NA(),IF(OR(C105="Smelter not listed",C105="Smelter not yet identified"),MATCH($B105&amp;$D105,'Smelter Look-up'!$J:$J,0),MATCH($B105&amp;$C105,'Smelter Look-up'!$J:$J,0)))</f>
        <v>195</v>
      </c>
      <c r="W105" s="208"/>
      <c r="X105" s="208">
        <f t="shared" si="1"/>
        <v>0</v>
      </c>
      <c r="Y105" s="208"/>
      <c r="Z105" s="208"/>
      <c r="AA105" s="208"/>
      <c r="AB105" s="241" t="str">
        <f t="shared" si="2"/>
        <v>GoldMKS PAMP SA</v>
      </c>
      <c r="AC105" s="208"/>
      <c r="AD105" s="208"/>
      <c r="AE105" s="208"/>
      <c r="AF105" s="208"/>
      <c r="AG105" s="208"/>
      <c r="AH105" s="208"/>
    </row>
    <row r="106" ht="13.5" customHeight="1">
      <c r="A106" s="239" t="s">
        <v>474</v>
      </c>
      <c r="B106" s="233" t="s">
        <v>147</v>
      </c>
      <c r="C106" s="234" t="s">
        <v>475</v>
      </c>
      <c r="D106" s="233"/>
      <c r="E106" s="233" t="s">
        <v>276</v>
      </c>
      <c r="F106" s="233" t="s">
        <v>474</v>
      </c>
      <c r="G106" s="233" t="s">
        <v>156</v>
      </c>
      <c r="H106" s="235"/>
      <c r="I106" s="236" t="str">
        <f>IF(ISERROR($V106),"",OFFSET('Smelter Look-up'!$H$4,$V106-4,0))</f>
        <v>Jakarta</v>
      </c>
      <c r="J106" s="236" t="str">
        <f>IF(ISERROR($V106),"",OFFSET('Smelter Look-up'!$I$4,$V106-4,0))</f>
        <v>Jakarta Raya</v>
      </c>
      <c r="K106" s="234"/>
      <c r="L106" s="234"/>
      <c r="M106" s="234"/>
      <c r="N106" s="234"/>
      <c r="O106" s="234" t="s">
        <v>476</v>
      </c>
      <c r="P106" s="237"/>
      <c r="Q106" s="238"/>
      <c r="R106" s="233" t="str">
        <f>IF(ISERROR($V106),"",OFFSET('Smelter Look-up'!$C$4,$V106-4,0)&amp;"")</f>
        <v>PT Aneka Tambang (Persero) Tbk</v>
      </c>
      <c r="S106" s="239" t="str">
        <f t="array" ref="S106">IF(B106="","",IF(ISERROR(MATCH($E106,CL,0)),"Unknown",INDIRECT("'C'!$A$"&amp;MATCH($E106,CL,0)+1)))</f>
        <v>ID</v>
      </c>
      <c r="T106" s="239" t="str">
        <f t="array" ref="T106">IF(B106="","",IF(ISERROR(MATCH($J106,SorP!$B$1:$B$6226,0)),"",INDIRECT("'SorP'!$A$"&amp;MATCH($S106&amp;$J106,SorP!C:C,0))))</f>
        <v>ID-JK</v>
      </c>
      <c r="U106" s="240"/>
      <c r="V106" s="228">
        <f>IF(C106="",NA(),IF(OR(C106="Smelter not listed",C106="Smelter not yet identified"),MATCH($B106&amp;$D106,'Smelter Look-up'!$J:$J,0),MATCH($B106&amp;$C106,'Smelter Look-up'!$J:$J,0)))</f>
        <v>223</v>
      </c>
      <c r="W106" s="208"/>
      <c r="X106" s="208">
        <f t="shared" si="1"/>
        <v>0</v>
      </c>
      <c r="Y106" s="208"/>
      <c r="Z106" s="208"/>
      <c r="AA106" s="208"/>
      <c r="AB106" s="241" t="str">
        <f t="shared" si="2"/>
        <v>GoldPT Aneka Tambang (Persero) Tbk</v>
      </c>
      <c r="AC106" s="208"/>
      <c r="AD106" s="208"/>
      <c r="AE106" s="208"/>
      <c r="AF106" s="208"/>
      <c r="AG106" s="208"/>
      <c r="AH106" s="208"/>
    </row>
    <row r="107" ht="13.5" customHeight="1">
      <c r="A107" s="239" t="s">
        <v>477</v>
      </c>
      <c r="B107" s="233" t="s">
        <v>145</v>
      </c>
      <c r="C107" s="234" t="s">
        <v>478</v>
      </c>
      <c r="D107" s="233"/>
      <c r="E107" s="233" t="s">
        <v>276</v>
      </c>
      <c r="F107" s="233" t="s">
        <v>477</v>
      </c>
      <c r="G107" s="233" t="s">
        <v>156</v>
      </c>
      <c r="H107" s="235"/>
      <c r="I107" s="236" t="str">
        <f>IF(ISERROR($V107),"",OFFSET('Smelter Look-up'!$H$4,$V107-4,0))</f>
        <v>Pangkal Pinang</v>
      </c>
      <c r="J107" s="237" t="str">
        <f>IF(ISERROR($V107),"",OFFSET('Smelter Look-up'!$I$4,$V107-4,0))</f>
        <v>Kepulauan Bangka Belitung</v>
      </c>
      <c r="K107" s="234"/>
      <c r="L107" s="234"/>
      <c r="M107" s="234"/>
      <c r="N107" s="234"/>
      <c r="O107" s="234" t="s">
        <v>393</v>
      </c>
      <c r="P107" s="237"/>
      <c r="Q107" s="238"/>
      <c r="R107" s="233" t="str">
        <f>IF(ISERROR($V107),"",OFFSET('Smelter Look-up'!$C$4,$V107-4,0)&amp;"")</f>
        <v>PT Sariwiguna Binasentosa</v>
      </c>
      <c r="S107" s="239" t="str">
        <f t="array" ref="S107">IF(B107="","",IF(ISERROR(MATCH($E107,CL,0)),"Unknown",INDIRECT("'C'!$A$"&amp;MATCH($E107,CL,0)+1)))</f>
        <v>ID</v>
      </c>
      <c r="T107" s="239" t="str">
        <f t="array" ref="T107">IF(B107="","",IF(ISERROR(MATCH($J107,SorP!$B$1:$B$6226,0)),"",INDIRECT("'SorP'!$A$"&amp;MATCH($S107&amp;$J107,SorP!C:C,0))))</f>
        <v>ID-BB</v>
      </c>
      <c r="U107" s="240"/>
      <c r="V107" s="228">
        <f>IF(C107="",NA(),IF(OR(C107="Smelter not listed",C107="Smelter not yet identified"),MATCH($B107&amp;$D107,'Smelter Look-up'!$J:$J,0),MATCH($B107&amp;$C107,'Smelter Look-up'!$J:$J,0)))</f>
        <v>527</v>
      </c>
      <c r="W107" s="208"/>
      <c r="X107" s="208">
        <f t="shared" si="1"/>
        <v>0</v>
      </c>
      <c r="Y107" s="208"/>
      <c r="Z107" s="208"/>
      <c r="AA107" s="208"/>
      <c r="AB107" s="241" t="str">
        <f t="shared" si="2"/>
        <v>TinPT Sariwiguna Binasentosa</v>
      </c>
      <c r="AC107" s="208"/>
      <c r="AD107" s="208"/>
      <c r="AE107" s="208"/>
      <c r="AF107" s="208"/>
      <c r="AG107" s="208"/>
      <c r="AH107" s="208"/>
    </row>
    <row r="108" ht="13.5" customHeight="1">
      <c r="A108" s="239" t="s">
        <v>479</v>
      </c>
      <c r="B108" s="233" t="s">
        <v>145</v>
      </c>
      <c r="C108" s="234" t="s">
        <v>480</v>
      </c>
      <c r="D108" s="233"/>
      <c r="E108" s="233" t="s">
        <v>276</v>
      </c>
      <c r="F108" s="233" t="s">
        <v>479</v>
      </c>
      <c r="G108" s="233" t="s">
        <v>156</v>
      </c>
      <c r="H108" s="235"/>
      <c r="I108" s="236" t="str">
        <f>IF(ISERROR($V108),"",OFFSET('Smelter Look-up'!$H$4,$V108-4,0))</f>
        <v>Mentok</v>
      </c>
      <c r="J108" s="236" t="str">
        <f>IF(ISERROR($V108),"",OFFSET('Smelter Look-up'!$I$4,$V108-4,0))</f>
        <v>Kepulauan Bangka Belitung</v>
      </c>
      <c r="K108" s="234"/>
      <c r="L108" s="234"/>
      <c r="M108" s="234"/>
      <c r="N108" s="234"/>
      <c r="O108" s="234" t="s">
        <v>393</v>
      </c>
      <c r="P108" s="237"/>
      <c r="Q108" s="238"/>
      <c r="R108" s="233" t="str">
        <f>IF(ISERROR($V108),"",OFFSET('Smelter Look-up'!$C$4,$V108-4,0)&amp;"")</f>
        <v>PT Timah Tbk Mentok</v>
      </c>
      <c r="S108" s="239" t="str">
        <f t="array" ref="S108">IF(B108="","",IF(ISERROR(MATCH($E108,CL,0)),"Unknown",INDIRECT("'C'!$A$"&amp;MATCH($E108,CL,0)+1)))</f>
        <v>ID</v>
      </c>
      <c r="T108" s="239" t="str">
        <f t="array" ref="T108">IF(B108="","",IF(ISERROR(MATCH($J108,SorP!$B$1:$B$6226,0)),"",INDIRECT("'SorP'!$A$"&amp;MATCH($S108&amp;$J108,SorP!C:C,0))))</f>
        <v>ID-BB</v>
      </c>
      <c r="U108" s="240"/>
      <c r="V108" s="228">
        <f>IF(C108="",NA(),IF(OR(C108="Smelter not listed",C108="Smelter not yet identified"),MATCH($B108&amp;$D108,'Smelter Look-up'!$J:$J,0),MATCH($B108&amp;$C108,'Smelter Look-up'!$J:$J,0)))</f>
        <v>533</v>
      </c>
      <c r="W108" s="208"/>
      <c r="X108" s="208">
        <f t="shared" si="1"/>
        <v>0</v>
      </c>
      <c r="Y108" s="208"/>
      <c r="Z108" s="208"/>
      <c r="AA108" s="208"/>
      <c r="AB108" s="241" t="str">
        <f t="shared" si="2"/>
        <v>TinPT Timah Tbk Mentok</v>
      </c>
      <c r="AC108" s="208"/>
      <c r="AD108" s="208"/>
      <c r="AE108" s="208"/>
      <c r="AF108" s="208"/>
      <c r="AG108" s="208"/>
      <c r="AH108" s="208"/>
    </row>
    <row r="109" ht="13.5" customHeight="1">
      <c r="A109" s="239" t="s">
        <v>481</v>
      </c>
      <c r="B109" s="233" t="s">
        <v>147</v>
      </c>
      <c r="C109" s="234" t="s">
        <v>482</v>
      </c>
      <c r="D109" s="233"/>
      <c r="E109" s="233" t="s">
        <v>185</v>
      </c>
      <c r="F109" s="233" t="s">
        <v>481</v>
      </c>
      <c r="G109" s="233" t="s">
        <v>156</v>
      </c>
      <c r="H109" s="235"/>
      <c r="I109" s="236" t="str">
        <f>IF(ISERROR($V109),"",OFFSET('Smelter Look-up'!$H$4,$V109-4,0))</f>
        <v>Williston</v>
      </c>
      <c r="J109" s="236" t="str">
        <f>IF(ISERROR($V109),"",OFFSET('Smelter Look-up'!$I$4,$V109-4,0))</f>
        <v>North Dakota</v>
      </c>
      <c r="K109" s="234"/>
      <c r="L109" s="234"/>
      <c r="M109" s="234"/>
      <c r="N109" s="234"/>
      <c r="O109" s="234" t="s">
        <v>483</v>
      </c>
      <c r="P109" s="237"/>
      <c r="Q109" s="238"/>
      <c r="R109" s="233" t="str">
        <f>IF(ISERROR($V109),"",OFFSET('Smelter Look-up'!$C$4,$V109-4,0)&amp;"")</f>
        <v>Sabin Metal Corp.</v>
      </c>
      <c r="S109" s="239" t="str">
        <f t="array" ref="S109">IF(B109="","",IF(ISERROR(MATCH($E109,CL,0)),"Unknown",INDIRECT("'C'!$A$"&amp;MATCH($E109,CL,0)+1)))</f>
        <v>US</v>
      </c>
      <c r="T109" s="239" t="str">
        <f t="array" ref="T109">IF(B109="","",IF(ISERROR(MATCH($J109,SorP!$B$1:$B$6226,0)),"",INDIRECT("'SorP'!$A$"&amp;MATCH($S109&amp;$J109,SorP!C:C,0))))</f>
        <v>US-ND</v>
      </c>
      <c r="U109" s="240"/>
      <c r="V109" s="228">
        <f>IF(C109="",NA(),IF(OR(C109="Smelter not listed",C109="Smelter not yet identified"),MATCH($B109&amp;$D109,'Smelter Look-up'!$J:$J,0),MATCH($B109&amp;$C109,'Smelter Look-up'!$J:$J,0)))</f>
        <v>234</v>
      </c>
      <c r="W109" s="208"/>
      <c r="X109" s="208">
        <f t="shared" si="1"/>
        <v>0</v>
      </c>
      <c r="Y109" s="208"/>
      <c r="Z109" s="208"/>
      <c r="AA109" s="208"/>
      <c r="AB109" s="241" t="str">
        <f t="shared" si="2"/>
        <v>GoldSabin Metal Corp.</v>
      </c>
      <c r="AC109" s="208"/>
      <c r="AD109" s="208"/>
      <c r="AE109" s="208"/>
      <c r="AF109" s="208"/>
      <c r="AG109" s="208"/>
      <c r="AH109" s="208"/>
    </row>
    <row r="110" ht="13.5" customHeight="1">
      <c r="A110" s="239" t="s">
        <v>484</v>
      </c>
      <c r="B110" s="233" t="s">
        <v>147</v>
      </c>
      <c r="C110" s="234" t="s">
        <v>485</v>
      </c>
      <c r="D110" s="233"/>
      <c r="E110" s="233" t="s">
        <v>383</v>
      </c>
      <c r="F110" s="233" t="s">
        <v>484</v>
      </c>
      <c r="G110" s="233" t="s">
        <v>156</v>
      </c>
      <c r="H110" s="235"/>
      <c r="I110" s="236" t="str">
        <f>IF(ISERROR($V110),"",OFFSET('Smelter Look-up'!$H$4,$V110-4,0))</f>
        <v>Namdong</v>
      </c>
      <c r="J110" s="236" t="str">
        <f>IF(ISERROR($V110),"",OFFSET('Smelter Look-up'!$I$4,$V110-4,0))</f>
        <v>Incheon-gwangyeoksi</v>
      </c>
      <c r="K110" s="234"/>
      <c r="L110" s="234"/>
      <c r="M110" s="234"/>
      <c r="N110" s="234"/>
      <c r="O110" s="234" t="s">
        <v>486</v>
      </c>
      <c r="P110" s="237"/>
      <c r="Q110" s="238"/>
      <c r="R110" s="233" t="str">
        <f>IF(ISERROR($V110),"",OFFSET('Smelter Look-up'!$C$4,$V110-4,0)&amp;"")</f>
        <v>Samduck Precious Metals</v>
      </c>
      <c r="S110" s="239" t="str">
        <f t="array" ref="S110">IF(B110="","",IF(ISERROR(MATCH($E110,CL,0)),"Unknown",INDIRECT("'C'!$A$"&amp;MATCH($E110,CL,0)+1)))</f>
        <v>KR</v>
      </c>
      <c r="T110" s="239" t="str">
        <f t="array" ref="T110">IF(B110="","",IF(ISERROR(MATCH($J110,SorP!$B$1:$B$6226,0)),"",INDIRECT("'SorP'!$A$"&amp;MATCH($S110&amp;$J110,SorP!C:C,0))))</f>
        <v>KR-28</v>
      </c>
      <c r="U110" s="240"/>
      <c r="V110" s="228">
        <f>IF(C110="",NA(),IF(OR(C110="Smelter not listed",C110="Smelter not yet identified"),MATCH($B110&amp;$D110,'Smelter Look-up'!$J:$J,0),MATCH($B110&amp;$C110,'Smelter Look-up'!$J:$J,0)))</f>
        <v>241</v>
      </c>
      <c r="W110" s="208"/>
      <c r="X110" s="208">
        <f t="shared" si="1"/>
        <v>0</v>
      </c>
      <c r="Y110" s="208"/>
      <c r="Z110" s="208"/>
      <c r="AA110" s="208"/>
      <c r="AB110" s="241" t="str">
        <f t="shared" si="2"/>
        <v>GoldSamduck Precious Metals</v>
      </c>
      <c r="AC110" s="208"/>
      <c r="AD110" s="208"/>
      <c r="AE110" s="208"/>
      <c r="AF110" s="208"/>
      <c r="AG110" s="208"/>
      <c r="AH110" s="208"/>
    </row>
    <row r="111" ht="13.5" customHeight="1">
      <c r="A111" s="239" t="s">
        <v>487</v>
      </c>
      <c r="B111" s="233" t="s">
        <v>147</v>
      </c>
      <c r="C111" s="234" t="s">
        <v>488</v>
      </c>
      <c r="D111" s="233"/>
      <c r="E111" s="233" t="s">
        <v>383</v>
      </c>
      <c r="F111" s="233" t="s">
        <v>487</v>
      </c>
      <c r="G111" s="233" t="s">
        <v>156</v>
      </c>
      <c r="H111" s="235"/>
      <c r="I111" s="236" t="str">
        <f>IF(ISERROR($V111),"",OFFSET('Smelter Look-up'!$H$4,$V111-4,0))</f>
        <v>Changwon</v>
      </c>
      <c r="J111" s="236" t="str">
        <f>IF(ISERROR($V111),"",OFFSET('Smelter Look-up'!$I$4,$V111-4,0))</f>
        <v>Gyeongsangnam-do</v>
      </c>
      <c r="K111" s="234"/>
      <c r="L111" s="234"/>
      <c r="M111" s="234"/>
      <c r="N111" s="234"/>
      <c r="O111" s="234" t="s">
        <v>489</v>
      </c>
      <c r="P111" s="237"/>
      <c r="Q111" s="238"/>
      <c r="R111" s="233" t="str">
        <f>IF(ISERROR($V111),"",OFFSET('Smelter Look-up'!$C$4,$V111-4,0)&amp;"")</f>
        <v>Samwon Metals Corp.</v>
      </c>
      <c r="S111" s="239" t="str">
        <f t="array" ref="S111">IF(B111="","",IF(ISERROR(MATCH($E111,CL,0)),"Unknown",INDIRECT("'C'!$A$"&amp;MATCH($E111,CL,0)+1)))</f>
        <v>KR</v>
      </c>
      <c r="T111" s="239" t="str">
        <f t="array" ref="T111">IF(B111="","",IF(ISERROR(MATCH($J111,SorP!$B$1:$B$6226,0)),"",INDIRECT("'SorP'!$A$"&amp;MATCH($S111&amp;$J111,SorP!C:C,0))))</f>
        <v>KR-48</v>
      </c>
      <c r="U111" s="240"/>
      <c r="V111" s="228">
        <f>IF(C111="",NA(),IF(OR(C111="Smelter not listed",C111="Smelter not yet identified"),MATCH($B111&amp;$D111,'Smelter Look-up'!$J:$J,0),MATCH($B111&amp;$C111,'Smelter Look-up'!$J:$J,0)))</f>
        <v>242</v>
      </c>
      <c r="W111" s="208"/>
      <c r="X111" s="208">
        <f t="shared" si="1"/>
        <v>0</v>
      </c>
      <c r="Y111" s="208"/>
      <c r="Z111" s="208"/>
      <c r="AA111" s="208"/>
      <c r="AB111" s="241" t="str">
        <f t="shared" si="2"/>
        <v>GoldSamwon Metals Corp.</v>
      </c>
      <c r="AC111" s="208"/>
      <c r="AD111" s="208"/>
      <c r="AE111" s="208"/>
      <c r="AF111" s="208"/>
      <c r="AG111" s="208"/>
      <c r="AH111" s="208"/>
    </row>
    <row r="112" ht="13.5" customHeight="1">
      <c r="A112" s="239" t="s">
        <v>490</v>
      </c>
      <c r="B112" s="233" t="s">
        <v>147</v>
      </c>
      <c r="C112" s="234" t="s">
        <v>491</v>
      </c>
      <c r="D112" s="233"/>
      <c r="E112" s="233" t="s">
        <v>492</v>
      </c>
      <c r="F112" s="233" t="s">
        <v>490</v>
      </c>
      <c r="G112" s="233" t="s">
        <v>156</v>
      </c>
      <c r="H112" s="235"/>
      <c r="I112" s="236" t="str">
        <f>IF(ISERROR($V112),"",OFFSET('Smelter Look-up'!$H$4,$V112-4,0))</f>
        <v>Madrid</v>
      </c>
      <c r="J112" s="236" t="str">
        <f>IF(ISERROR($V112),"",OFFSET('Smelter Look-up'!$I$4,$V112-4,0))</f>
        <v>Madrid, Comunidad de</v>
      </c>
      <c r="K112" s="234"/>
      <c r="L112" s="234"/>
      <c r="M112" s="234"/>
      <c r="N112" s="234"/>
      <c r="O112" s="234" t="s">
        <v>493</v>
      </c>
      <c r="P112" s="237"/>
      <c r="Q112" s="238"/>
      <c r="R112" s="233" t="str">
        <f>IF(ISERROR($V112),"",OFFSET('Smelter Look-up'!$C$4,$V112-4,0)&amp;"")</f>
        <v>SEMPSA Joyeria Plateria S.A.</v>
      </c>
      <c r="S112" s="239" t="str">
        <f t="array" ref="S112">IF(B112="","",IF(ISERROR(MATCH($E112,CL,0)),"Unknown",INDIRECT("'C'!$A$"&amp;MATCH($E112,CL,0)+1)))</f>
        <v>ES</v>
      </c>
      <c r="T112" s="239" t="str">
        <f t="array" ref="T112">IF(B112="","",IF(ISERROR(MATCH($J112,SorP!$B$1:$B$6226,0)),"",INDIRECT("'SorP'!$A$"&amp;MATCH($S112&amp;$J112,SorP!C:C,0))))</f>
        <v>ES-MD</v>
      </c>
      <c r="U112" s="240"/>
      <c r="V112" s="228">
        <f>IF(C112="",NA(),IF(OR(C112="Smelter not listed",C112="Smelter not yet identified"),MATCH($B112&amp;$D112,'Smelter Look-up'!$J:$J,0),MATCH($B112&amp;$C112,'Smelter Look-up'!$J:$J,0)))</f>
        <v>244</v>
      </c>
      <c r="W112" s="208"/>
      <c r="X112" s="208">
        <f t="shared" si="1"/>
        <v>0</v>
      </c>
      <c r="Y112" s="208"/>
      <c r="Z112" s="208"/>
      <c r="AA112" s="208"/>
      <c r="AB112" s="241" t="str">
        <f t="shared" si="2"/>
        <v>GoldSEMPSA Joyeria Plateria S.A.</v>
      </c>
      <c r="AC112" s="208"/>
      <c r="AD112" s="208"/>
      <c r="AE112" s="208"/>
      <c r="AF112" s="208"/>
      <c r="AG112" s="208"/>
      <c r="AH112" s="208"/>
    </row>
    <row r="113" ht="13.5" customHeight="1">
      <c r="A113" s="239" t="s">
        <v>494</v>
      </c>
      <c r="B113" s="233" t="s">
        <v>145</v>
      </c>
      <c r="C113" s="234" t="s">
        <v>495</v>
      </c>
      <c r="D113" s="233"/>
      <c r="E113" s="233" t="s">
        <v>276</v>
      </c>
      <c r="F113" s="233" t="s">
        <v>494</v>
      </c>
      <c r="G113" s="233" t="s">
        <v>156</v>
      </c>
      <c r="H113" s="235"/>
      <c r="I113" s="236" t="str">
        <f>IF(ISERROR($V113),"",OFFSET('Smelter Look-up'!$H$4,$V113-4,0))</f>
        <v>Badau</v>
      </c>
      <c r="J113" s="236" t="str">
        <f>IF(ISERROR($V113),"",OFFSET('Smelter Look-up'!$I$4,$V113-4,0))</f>
        <v>Kepulauan Bangka Belitung</v>
      </c>
      <c r="K113" s="234"/>
      <c r="L113" s="234"/>
      <c r="M113" s="234"/>
      <c r="N113" s="234"/>
      <c r="O113" s="234" t="s">
        <v>496</v>
      </c>
      <c r="P113" s="237"/>
      <c r="Q113" s="238"/>
      <c r="R113" s="233" t="str">
        <f>IF(ISERROR($V113),"",OFFSET('Smelter Look-up'!$C$4,$V113-4,0)&amp;"")</f>
        <v>PT Babel Surya Alam Lestari</v>
      </c>
      <c r="S113" s="239" t="str">
        <f t="array" ref="S113">IF(B113="","",IF(ISERROR(MATCH($E113,CL,0)),"Unknown",INDIRECT("'C'!$A$"&amp;MATCH($E113,CL,0)+1)))</f>
        <v>ID</v>
      </c>
      <c r="T113" s="239" t="str">
        <f t="array" ref="T113">IF(B113="","",IF(ISERROR(MATCH($J113,SorP!$B$1:$B$6226,0)),"",INDIRECT("'SorP'!$A$"&amp;MATCH($S113&amp;$J113,SorP!C:C,0))))</f>
        <v>ID-BB</v>
      </c>
      <c r="U113" s="240"/>
      <c r="V113" s="228">
        <f>IF(C113="",NA(),IF(OR(C113="Smelter not listed",C113="Smelter not yet identified"),MATCH($B113&amp;$D113,'Smelter Look-up'!$J:$J,0),MATCH($B113&amp;$C113,'Smelter Look-up'!$J:$J,0)))</f>
        <v>507</v>
      </c>
      <c r="W113" s="208"/>
      <c r="X113" s="208">
        <f t="shared" si="1"/>
        <v>0</v>
      </c>
      <c r="Y113" s="208"/>
      <c r="Z113" s="208"/>
      <c r="AA113" s="208"/>
      <c r="AB113" s="241" t="str">
        <f t="shared" si="2"/>
        <v>TinPT Babel Surya Alam Lestari</v>
      </c>
      <c r="AC113" s="208"/>
      <c r="AD113" s="208"/>
      <c r="AE113" s="208"/>
      <c r="AF113" s="208"/>
      <c r="AG113" s="208"/>
      <c r="AH113" s="208"/>
    </row>
    <row r="114" ht="13.5" customHeight="1">
      <c r="A114" s="239" t="s">
        <v>497</v>
      </c>
      <c r="B114" s="233" t="s">
        <v>145</v>
      </c>
      <c r="C114" s="234" t="s">
        <v>498</v>
      </c>
      <c r="D114" s="233"/>
      <c r="E114" s="233" t="s">
        <v>276</v>
      </c>
      <c r="F114" s="233" t="s">
        <v>497</v>
      </c>
      <c r="G114" s="233" t="s">
        <v>156</v>
      </c>
      <c r="H114" s="235"/>
      <c r="I114" s="236" t="str">
        <f>IF(ISERROR($V114),"",OFFSET('Smelter Look-up'!$H$4,$V114-4,0))</f>
        <v>Pangkal Pinang</v>
      </c>
      <c r="J114" s="237" t="str">
        <f>IF(ISERROR($V114),"",OFFSET('Smelter Look-up'!$I$4,$V114-4,0))</f>
        <v>Kepulauan Bangka Belitung</v>
      </c>
      <c r="K114" s="234"/>
      <c r="L114" s="234"/>
      <c r="M114" s="234"/>
      <c r="N114" s="234"/>
      <c r="O114" s="234" t="s">
        <v>393</v>
      </c>
      <c r="P114" s="237"/>
      <c r="Q114" s="238"/>
      <c r="R114" s="233" t="str">
        <f>IF(ISERROR($V114),"",OFFSET('Smelter Look-up'!$C$4,$V114-4,0)&amp;"")</f>
        <v>PT Stanindo Inti Perkasa</v>
      </c>
      <c r="S114" s="239" t="str">
        <f t="array" ref="S114">IF(B114="","",IF(ISERROR(MATCH($E114,CL,0)),"Unknown",INDIRECT("'C'!$A$"&amp;MATCH($E114,CL,0)+1)))</f>
        <v>ID</v>
      </c>
      <c r="T114" s="239" t="str">
        <f t="array" ref="T114">IF(B114="","",IF(ISERROR(MATCH($J114,SorP!$B$1:$B$6226,0)),"",INDIRECT("'SorP'!$A$"&amp;MATCH($S114&amp;$J114,SorP!C:C,0))))</f>
        <v>ID-BB</v>
      </c>
      <c r="U114" s="240"/>
      <c r="V114" s="228">
        <f>IF(C114="",NA(),IF(OR(C114="Smelter not listed",C114="Smelter not yet identified"),MATCH($B114&amp;$D114,'Smelter Look-up'!$J:$J,0),MATCH($B114&amp;$C114,'Smelter Look-up'!$J:$J,0)))</f>
        <v>528</v>
      </c>
      <c r="W114" s="208"/>
      <c r="X114" s="208">
        <f t="shared" si="1"/>
        <v>0</v>
      </c>
      <c r="Y114" s="208"/>
      <c r="Z114" s="208"/>
      <c r="AA114" s="208"/>
      <c r="AB114" s="241" t="str">
        <f t="shared" si="2"/>
        <v>TinPT Stanindo Inti Perkasa</v>
      </c>
      <c r="AC114" s="208"/>
      <c r="AD114" s="208"/>
      <c r="AE114" s="208"/>
      <c r="AF114" s="208"/>
      <c r="AG114" s="208"/>
      <c r="AH114" s="208"/>
    </row>
    <row r="115" ht="13.5" customHeight="1">
      <c r="A115" s="239" t="s">
        <v>499</v>
      </c>
      <c r="B115" s="233" t="s">
        <v>145</v>
      </c>
      <c r="C115" s="234" t="s">
        <v>500</v>
      </c>
      <c r="D115" s="233"/>
      <c r="E115" s="233" t="s">
        <v>276</v>
      </c>
      <c r="F115" s="233" t="s">
        <v>499</v>
      </c>
      <c r="G115" s="233" t="s">
        <v>156</v>
      </c>
      <c r="H115" s="235"/>
      <c r="I115" s="236" t="str">
        <f>IF(ISERROR($V115),"",OFFSET('Smelter Look-up'!$H$4,$V115-4,0))</f>
        <v>Kundur</v>
      </c>
      <c r="J115" s="236" t="str">
        <f>IF(ISERROR($V115),"",OFFSET('Smelter Look-up'!$I$4,$V115-4,0))</f>
        <v>Riau</v>
      </c>
      <c r="K115" s="234"/>
      <c r="L115" s="234"/>
      <c r="M115" s="234"/>
      <c r="N115" s="234"/>
      <c r="O115" s="234" t="s">
        <v>393</v>
      </c>
      <c r="P115" s="237"/>
      <c r="Q115" s="238"/>
      <c r="R115" s="233" t="str">
        <f>IF(ISERROR($V115),"",OFFSET('Smelter Look-up'!$C$4,$V115-4,0)&amp;"")</f>
        <v>PT Timah Tbk Kundur</v>
      </c>
      <c r="S115" s="239" t="str">
        <f t="array" ref="S115">IF(B115="","",IF(ISERROR(MATCH($E115,CL,0)),"Unknown",INDIRECT("'C'!$A$"&amp;MATCH($E115,CL,0)+1)))</f>
        <v>ID</v>
      </c>
      <c r="T115" s="239" t="str">
        <f t="array" ref="T115">IF(B115="","",IF(ISERROR(MATCH($J115,SorP!$B$1:$B$6226,0)),"",INDIRECT("'SorP'!$A$"&amp;MATCH($S115&amp;$J115,SorP!C:C,0))))</f>
        <v>ID-RI</v>
      </c>
      <c r="U115" s="240"/>
      <c r="V115" s="228">
        <f>IF(C115="",NA(),IF(OR(C115="Smelter not listed",C115="Smelter not yet identified"),MATCH($B115&amp;$D115,'Smelter Look-up'!$J:$J,0),MATCH($B115&amp;$C115,'Smelter Look-up'!$J:$J,0)))</f>
        <v>532</v>
      </c>
      <c r="W115" s="208"/>
      <c r="X115" s="208">
        <f t="shared" si="1"/>
        <v>0</v>
      </c>
      <c r="Y115" s="208"/>
      <c r="Z115" s="208"/>
      <c r="AA115" s="208"/>
      <c r="AB115" s="241" t="str">
        <f t="shared" si="2"/>
        <v>TinPT Timah Tbk Kundur</v>
      </c>
      <c r="AC115" s="208"/>
      <c r="AD115" s="208"/>
      <c r="AE115" s="208"/>
      <c r="AF115" s="208"/>
      <c r="AG115" s="208"/>
      <c r="AH115" s="208"/>
    </row>
    <row r="116" ht="13.5" customHeight="1">
      <c r="A116" s="239" t="s">
        <v>501</v>
      </c>
      <c r="B116" s="233" t="s">
        <v>145</v>
      </c>
      <c r="C116" s="234" t="s">
        <v>502</v>
      </c>
      <c r="D116" s="233"/>
      <c r="E116" s="233" t="s">
        <v>276</v>
      </c>
      <c r="F116" s="233" t="s">
        <v>501</v>
      </c>
      <c r="G116" s="233" t="s">
        <v>156</v>
      </c>
      <c r="H116" s="235"/>
      <c r="I116" s="236" t="str">
        <f>IF(ISERROR($V116),"",OFFSET('Smelter Look-up'!$H$4,$V116-4,0))</f>
        <v>Pangkal Pinang</v>
      </c>
      <c r="J116" s="236" t="str">
        <f>IF(ISERROR($V116),"",OFFSET('Smelter Look-up'!$I$4,$V116-4,0))</f>
        <v>Kepulauan Bangka Belitung</v>
      </c>
      <c r="K116" s="234"/>
      <c r="L116" s="234"/>
      <c r="M116" s="234"/>
      <c r="N116" s="234"/>
      <c r="O116" s="234" t="s">
        <v>393</v>
      </c>
      <c r="P116" s="237"/>
      <c r="Q116" s="238"/>
      <c r="R116" s="233" t="str">
        <f>IF(ISERROR($V116),"",OFFSET('Smelter Look-up'!$C$4,$V116-4,0)&amp;"")</f>
        <v>PT Tinindo Inter Nusa</v>
      </c>
      <c r="S116" s="239" t="str">
        <f t="array" ref="S116">IF(B116="","",IF(ISERROR(MATCH($E116,CL,0)),"Unknown",INDIRECT("'C'!$A$"&amp;MATCH($E116,CL,0)+1)))</f>
        <v>ID</v>
      </c>
      <c r="T116" s="239" t="str">
        <f t="array" ref="T116">IF(B116="","",IF(ISERROR(MATCH($J116,SorP!$B$1:$B$6226,0)),"",INDIRECT("'SorP'!$A$"&amp;MATCH($S116&amp;$J116,SorP!C:C,0))))</f>
        <v>ID-BB</v>
      </c>
      <c r="U116" s="240"/>
      <c r="V116" s="228">
        <f>IF(C116="",NA(),IF(OR(C116="Smelter not listed",C116="Smelter not yet identified"),MATCH($B116&amp;$D116,'Smelter Look-up'!$J:$J,0),MATCH($B116&amp;$C116,'Smelter Look-up'!$J:$J,0)))</f>
        <v>534</v>
      </c>
      <c r="W116" s="208"/>
      <c r="X116" s="208">
        <f t="shared" si="1"/>
        <v>0</v>
      </c>
      <c r="Y116" s="208"/>
      <c r="Z116" s="208"/>
      <c r="AA116" s="208"/>
      <c r="AB116" s="241" t="str">
        <f t="shared" si="2"/>
        <v>TinPT Tinindo Inter Nusa</v>
      </c>
      <c r="AC116" s="208"/>
      <c r="AD116" s="208"/>
      <c r="AE116" s="208"/>
      <c r="AF116" s="208"/>
      <c r="AG116" s="208"/>
      <c r="AH116" s="208"/>
    </row>
    <row r="117" ht="13.5" customHeight="1">
      <c r="A117" s="239" t="s">
        <v>503</v>
      </c>
      <c r="B117" s="233" t="s">
        <v>144</v>
      </c>
      <c r="C117" s="234" t="s">
        <v>504</v>
      </c>
      <c r="D117" s="233"/>
      <c r="E117" s="233" t="s">
        <v>185</v>
      </c>
      <c r="F117" s="233" t="s">
        <v>503</v>
      </c>
      <c r="G117" s="233" t="s">
        <v>156</v>
      </c>
      <c r="H117" s="235"/>
      <c r="I117" s="236" t="str">
        <f>IF(ISERROR($V117),"",OFFSET('Smelter Look-up'!$H$4,$V117-4,0))</f>
        <v>Carrollton</v>
      </c>
      <c r="J117" s="236" t="str">
        <f>IF(ISERROR($V117),"",OFFSET('Smelter Look-up'!$I$4,$V117-4,0))</f>
        <v>Texas</v>
      </c>
      <c r="K117" s="234"/>
      <c r="L117" s="234"/>
      <c r="M117" s="234"/>
      <c r="N117" s="234"/>
      <c r="O117" s="234" t="s">
        <v>505</v>
      </c>
      <c r="P117" s="237"/>
      <c r="Q117" s="238"/>
      <c r="R117" s="233" t="str">
        <f>IF(ISERROR($V117),"",OFFSET('Smelter Look-up'!$C$4,$V117-4,0)&amp;"")</f>
        <v>QuantumClean</v>
      </c>
      <c r="S117" s="239" t="str">
        <f t="array" ref="S117">IF(B117="","",IF(ISERROR(MATCH($E117,CL,0)),"Unknown",INDIRECT("'C'!$A$"&amp;MATCH($E117,CL,0)+1)))</f>
        <v>US</v>
      </c>
      <c r="T117" s="239" t="str">
        <f t="array" ref="T117">IF(B117="","",IF(ISERROR(MATCH($J117,SorP!$B$1:$B$6226,0)),"",INDIRECT("'SorP'!$A$"&amp;MATCH($S117&amp;$J117,SorP!C:C,0))))</f>
        <v>US-TX</v>
      </c>
      <c r="U117" s="240"/>
      <c r="V117" s="228">
        <f>IF(C117="",NA(),IF(OR(C117="Smelter not listed",C117="Smelter not yet identified"),MATCH($B117&amp;$D117,'Smelter Look-up'!$J:$J,0),MATCH($B117&amp;$C117,'Smelter Look-up'!$J:$J,0)))</f>
        <v>372</v>
      </c>
      <c r="W117" s="208"/>
      <c r="X117" s="208">
        <f t="shared" si="1"/>
        <v>0</v>
      </c>
      <c r="Y117" s="208"/>
      <c r="Z117" s="208"/>
      <c r="AA117" s="208"/>
      <c r="AB117" s="241" t="str">
        <f t="shared" si="2"/>
        <v>TantalumQuantumClean</v>
      </c>
      <c r="AC117" s="208"/>
      <c r="AD117" s="208"/>
      <c r="AE117" s="208"/>
      <c r="AF117" s="208"/>
      <c r="AG117" s="208"/>
      <c r="AH117" s="208"/>
    </row>
    <row r="118" ht="13.5" customHeight="1">
      <c r="A118" s="239" t="s">
        <v>506</v>
      </c>
      <c r="B118" s="233" t="s">
        <v>145</v>
      </c>
      <c r="C118" s="234" t="s">
        <v>507</v>
      </c>
      <c r="D118" s="233"/>
      <c r="E118" s="233" t="s">
        <v>508</v>
      </c>
      <c r="F118" s="233" t="s">
        <v>506</v>
      </c>
      <c r="G118" s="233" t="s">
        <v>156</v>
      </c>
      <c r="H118" s="235"/>
      <c r="I118" s="236" t="str">
        <f>IF(ISERROR($V118),"",OFFSET('Smelter Look-up'!$H$4,$V118-4,0))</f>
        <v>Hanoi</v>
      </c>
      <c r="J118" s="236" t="str">
        <f>IF(ISERROR($V118),"",OFFSET('Smelter Look-up'!$I$4,$V118-4,0))</f>
        <v>Ha Noi</v>
      </c>
      <c r="K118" s="234"/>
      <c r="L118" s="234"/>
      <c r="M118" s="234"/>
      <c r="N118" s="234"/>
      <c r="O118" s="234" t="s">
        <v>509</v>
      </c>
      <c r="P118" s="237"/>
      <c r="Q118" s="238"/>
      <c r="R118" s="233" t="str">
        <f>IF(ISERROR($V118),"",OFFSET('Smelter Look-up'!$C$4,$V118-4,0)&amp;"")</f>
        <v>VQB Mineral and Trading Group JSC</v>
      </c>
      <c r="S118" s="239" t="str">
        <f t="array" ref="S118">IF(B118="","",IF(ISERROR(MATCH($E118,CL,0)),"Unknown",INDIRECT("'C'!$A$"&amp;MATCH($E118,CL,0)+1)))</f>
        <v>VN</v>
      </c>
      <c r="T118" s="239" t="str">
        <f t="array" ref="T118">IF(B118="","",IF(ISERROR(MATCH($J118,SorP!$B$1:$B$6226,0)),"",INDIRECT("'SorP'!$A$"&amp;MATCH($S118&amp;$J118,SorP!C:C,0))))</f>
        <v>VN-HN</v>
      </c>
      <c r="U118" s="240"/>
      <c r="V118" s="228">
        <f>IF(C118="",NA(),IF(OR(C118="Smelter not listed",C118="Smelter not yet identified"),MATCH($B118&amp;$D118,'Smelter Look-up'!$J:$J,0),MATCH($B118&amp;$C118,'Smelter Look-up'!$J:$J,0)))</f>
        <v>555</v>
      </c>
      <c r="W118" s="208"/>
      <c r="X118" s="208">
        <f t="shared" si="1"/>
        <v>0</v>
      </c>
      <c r="Y118" s="208"/>
      <c r="Z118" s="208"/>
      <c r="AA118" s="208"/>
      <c r="AB118" s="241" t="str">
        <f t="shared" si="2"/>
        <v>TinVQB Mineral and Trading Group JSC</v>
      </c>
      <c r="AC118" s="208"/>
      <c r="AD118" s="208"/>
      <c r="AE118" s="208"/>
      <c r="AF118" s="208"/>
      <c r="AG118" s="208"/>
      <c r="AH118" s="208"/>
    </row>
    <row r="119" ht="13.5" customHeight="1">
      <c r="A119" s="239" t="s">
        <v>510</v>
      </c>
      <c r="B119" s="233" t="s">
        <v>147</v>
      </c>
      <c r="C119" s="234" t="s">
        <v>511</v>
      </c>
      <c r="D119" s="233"/>
      <c r="E119" s="233" t="s">
        <v>155</v>
      </c>
      <c r="F119" s="233" t="s">
        <v>510</v>
      </c>
      <c r="G119" s="233" t="s">
        <v>156</v>
      </c>
      <c r="H119" s="235"/>
      <c r="I119" s="236" t="str">
        <f>IF(ISERROR($V119),"",OFFSET('Smelter Look-up'!$H$4,$V119-4,0))</f>
        <v>Sagamihara</v>
      </c>
      <c r="J119" s="236" t="str">
        <f>IF(ISERROR($V119),"",OFFSET('Smelter Look-up'!$I$4,$V119-4,0))</f>
        <v>Kanagawa</v>
      </c>
      <c r="K119" s="234"/>
      <c r="L119" s="234"/>
      <c r="M119" s="234"/>
      <c r="N119" s="234"/>
      <c r="O119" s="234" t="s">
        <v>512</v>
      </c>
      <c r="P119" s="237"/>
      <c r="Q119" s="238"/>
      <c r="R119" s="233" t="str">
        <f>IF(ISERROR($V119),"",OFFSET('Smelter Look-up'!$C$4,$V119-4,0)&amp;"")</f>
        <v>Yokohama Metal Co., Ltd.</v>
      </c>
      <c r="S119" s="239" t="str">
        <f t="array" ref="S119">IF(B119="","",IF(ISERROR(MATCH($E119,CL,0)),"Unknown",INDIRECT("'C'!$A$"&amp;MATCH($E119,CL,0)+1)))</f>
        <v>JP</v>
      </c>
      <c r="T119" s="239" t="str">
        <f t="array" ref="T119">IF(B119="","",IF(ISERROR(MATCH($J119,SorP!$B$1:$B$6226,0)),"",INDIRECT("'SorP'!$A$"&amp;MATCH($S119&amp;$J119,SorP!C:C,0))))</f>
        <v>JP-14</v>
      </c>
      <c r="U119" s="240"/>
      <c r="V119" s="228">
        <f>IF(C119="",NA(),IF(OR(C119="Smelter not listed",C119="Smelter not yet identified"),MATCH($B119&amp;$D119,'Smelter Look-up'!$J:$J,0),MATCH($B119&amp;$C119,'Smelter Look-up'!$J:$J,0)))</f>
        <v>317</v>
      </c>
      <c r="W119" s="208"/>
      <c r="X119" s="208">
        <f t="shared" si="1"/>
        <v>0</v>
      </c>
      <c r="Y119" s="208"/>
      <c r="Z119" s="208"/>
      <c r="AA119" s="208"/>
      <c r="AB119" s="241" t="str">
        <f t="shared" si="2"/>
        <v>GoldYokohama Metal Co., Ltd.</v>
      </c>
      <c r="AC119" s="208"/>
      <c r="AD119" s="208"/>
      <c r="AE119" s="208"/>
      <c r="AF119" s="208"/>
      <c r="AG119" s="208"/>
      <c r="AH119" s="208"/>
    </row>
    <row r="120" ht="13.5" customHeight="1">
      <c r="A120" s="239" t="s">
        <v>513</v>
      </c>
      <c r="B120" s="233" t="s">
        <v>145</v>
      </c>
      <c r="C120" s="234" t="s">
        <v>514</v>
      </c>
      <c r="D120" s="233"/>
      <c r="E120" s="233" t="s">
        <v>203</v>
      </c>
      <c r="F120" s="233" t="s">
        <v>513</v>
      </c>
      <c r="G120" s="233" t="s">
        <v>156</v>
      </c>
      <c r="H120" s="235"/>
      <c r="I120" s="236" t="str">
        <f>IF(ISERROR($V120),"",OFFSET('Smelter Look-up'!$H$4,$V120-4,0))</f>
        <v>Gejiu</v>
      </c>
      <c r="J120" s="236" t="str">
        <f>IF(ISERROR($V120),"",OFFSET('Smelter Look-up'!$I$4,$V120-4,0))</f>
        <v>Yunnan Sheng</v>
      </c>
      <c r="K120" s="234"/>
      <c r="L120" s="234"/>
      <c r="M120" s="234"/>
      <c r="N120" s="234"/>
      <c r="O120" s="234" t="s">
        <v>515</v>
      </c>
      <c r="P120" s="237"/>
      <c r="Q120" s="238"/>
      <c r="R120" s="233" t="str">
        <f>IF(ISERROR($V120),"",OFFSET('Smelter Look-up'!$C$4,$V120-4,0)&amp;"")</f>
        <v>Yunnan Chengfeng Non-ferrous Metals Co., Ltd.</v>
      </c>
      <c r="S120" s="239" t="str">
        <f t="array" ref="S120">IF(B120="","",IF(ISERROR(MATCH($E120,CL,0)),"Unknown",INDIRECT("'C'!$A$"&amp;MATCH($E120,CL,0)+1)))</f>
        <v>CN</v>
      </c>
      <c r="T120" s="239" t="str">
        <f t="array" ref="T120">IF(B120="","",IF(ISERROR(MATCH($J120,SorP!$B$1:$B$6226,0)),"",INDIRECT("'SorP'!$A$"&amp;MATCH($S120&amp;$J120,SorP!C:C,0))))</f>
        <v>CN-YN</v>
      </c>
      <c r="U120" s="240"/>
      <c r="V120" s="228">
        <f>IF(C120="",NA(),IF(OR(C120="Smelter not listed",C120="Smelter not yet identified"),MATCH($B120&amp;$D120,'Smelter Look-up'!$J:$J,0),MATCH($B120&amp;$C120,'Smelter Look-up'!$J:$J,0)))</f>
        <v>565</v>
      </c>
      <c r="W120" s="208"/>
      <c r="X120" s="208">
        <f t="shared" si="1"/>
        <v>0</v>
      </c>
      <c r="Y120" s="208"/>
      <c r="Z120" s="208"/>
      <c r="AA120" s="208"/>
      <c r="AB120" s="241" t="str">
        <f t="shared" si="2"/>
        <v>TinYunnan Chengfeng Non-ferrous Metals Co., Ltd.</v>
      </c>
      <c r="AC120" s="208"/>
      <c r="AD120" s="208"/>
      <c r="AE120" s="208"/>
      <c r="AF120" s="208"/>
      <c r="AG120" s="208"/>
      <c r="AH120" s="208"/>
    </row>
    <row r="121" ht="13.5" customHeight="1">
      <c r="A121" s="239" t="s">
        <v>516</v>
      </c>
      <c r="B121" s="233" t="s">
        <v>147</v>
      </c>
      <c r="C121" s="234" t="s">
        <v>517</v>
      </c>
      <c r="D121" s="233"/>
      <c r="E121" s="233" t="s">
        <v>203</v>
      </c>
      <c r="F121" s="233" t="s">
        <v>516</v>
      </c>
      <c r="G121" s="233" t="s">
        <v>156</v>
      </c>
      <c r="H121" s="235"/>
      <c r="I121" s="236" t="str">
        <f>IF(ISERROR($V121),"",OFFSET('Smelter Look-up'!$H$4,$V121-4,0))</f>
        <v>Guangzhou</v>
      </c>
      <c r="J121" s="236" t="str">
        <f>IF(ISERROR($V121),"",OFFSET('Smelter Look-up'!$I$4,$V121-4,0))</f>
        <v>Guangdong Sheng</v>
      </c>
      <c r="K121" s="234"/>
      <c r="L121" s="234"/>
      <c r="M121" s="234"/>
      <c r="N121" s="234"/>
      <c r="O121" s="234" t="s">
        <v>518</v>
      </c>
      <c r="P121" s="237"/>
      <c r="Q121" s="238"/>
      <c r="R121" s="233" t="str">
        <f>IF(ISERROR($V121),"",OFFSET('Smelter Look-up'!$C$4,$V121-4,0)&amp;"")</f>
        <v>Guangdong Jinding Gold Limited</v>
      </c>
      <c r="S121" s="239" t="str">
        <f t="array" ref="S121">IF(B121="","",IF(ISERROR(MATCH($E121,CL,0)),"Unknown",INDIRECT("'C'!$A$"&amp;MATCH($E121,CL,0)+1)))</f>
        <v>CN</v>
      </c>
      <c r="T121" s="239" t="str">
        <f t="array" ref="T121">IF(B121="","",IF(ISERROR(MATCH($J121,SorP!$B$1:$B$6226,0)),"",INDIRECT("'SorP'!$A$"&amp;MATCH($S121&amp;$J121,SorP!C:C,0))))</f>
        <v>CN-GD</v>
      </c>
      <c r="U121" s="240"/>
      <c r="V121" s="228">
        <f>IF(C121="",NA(),IF(OR(C121="Smelter not listed",C121="Smelter not yet identified"),MATCH($B121&amp;$D121,'Smelter Look-up'!$J:$J,0),MATCH($B121&amp;$C121,'Smelter Look-up'!$J:$J,0)))</f>
        <v>100</v>
      </c>
      <c r="W121" s="208"/>
      <c r="X121" s="208">
        <f t="shared" si="1"/>
        <v>0</v>
      </c>
      <c r="Y121" s="208"/>
      <c r="Z121" s="208"/>
      <c r="AA121" s="208"/>
      <c r="AB121" s="241" t="str">
        <f t="shared" si="2"/>
        <v>GoldGuangdong Jinding Gold Limited</v>
      </c>
      <c r="AC121" s="208"/>
      <c r="AD121" s="208"/>
      <c r="AE121" s="208"/>
      <c r="AF121" s="208"/>
      <c r="AG121" s="208"/>
      <c r="AH121" s="208"/>
    </row>
    <row r="122" ht="13.5" customHeight="1">
      <c r="A122" s="239" t="s">
        <v>519</v>
      </c>
      <c r="B122" s="233" t="s">
        <v>146</v>
      </c>
      <c r="C122" s="234" t="s">
        <v>520</v>
      </c>
      <c r="D122" s="233"/>
      <c r="E122" s="233" t="s">
        <v>203</v>
      </c>
      <c r="F122" s="233" t="s">
        <v>519</v>
      </c>
      <c r="G122" s="233" t="s">
        <v>156</v>
      </c>
      <c r="H122" s="235"/>
      <c r="I122" s="236" t="str">
        <f>IF(ISERROR($V122),"",OFFSET('Smelter Look-up'!$H$4,$V122-4,0))</f>
        <v>Gao'an</v>
      </c>
      <c r="J122" s="237" t="str">
        <f>IF(ISERROR($V122),"",OFFSET('Smelter Look-up'!$I$4,$V122-4,0))</f>
        <v>Jiangxi Sheng</v>
      </c>
      <c r="K122" s="234"/>
      <c r="L122" s="234"/>
      <c r="M122" s="234"/>
      <c r="N122" s="234"/>
      <c r="O122" s="234" t="s">
        <v>521</v>
      </c>
      <c r="P122" s="237"/>
      <c r="Q122" s="238"/>
      <c r="R122" s="233" t="str">
        <f>IF(ISERROR($V122),"",OFFSET('Smelter Look-up'!$C$4,$V122-4,0)&amp;"")</f>
        <v>Jiangxi Minmetals Gao'an Non-ferrous Metals Co., Ltd.</v>
      </c>
      <c r="S122" s="239" t="str">
        <f t="array" ref="S122">IF(B122="","",IF(ISERROR(MATCH($E122,CL,0)),"Unknown",INDIRECT("'C'!$A$"&amp;MATCH($E122,CL,0)+1)))</f>
        <v>CN</v>
      </c>
      <c r="T122" s="239" t="str">
        <f t="array" ref="T122">IF(B122="","",IF(ISERROR(MATCH($J122,SorP!$B$1:$B$6226,0)),"",INDIRECT("'SorP'!$A$"&amp;MATCH($S122&amp;$J122,SorP!C:C,0))))</f>
        <v>CN-JX</v>
      </c>
      <c r="U122" s="240"/>
      <c r="V122" s="228">
        <f>IF(C122="",NA(),IF(OR(C122="Smelter not listed",C122="Smelter not yet identified"),MATCH($B122&amp;$D122,'Smelter Look-up'!$J:$J,0),MATCH($B122&amp;$C122,'Smelter Look-up'!$J:$J,0)))</f>
        <v>622</v>
      </c>
      <c r="W122" s="208"/>
      <c r="X122" s="208">
        <f t="shared" si="1"/>
        <v>0</v>
      </c>
      <c r="Y122" s="208"/>
      <c r="Z122" s="208"/>
      <c r="AA122" s="208"/>
      <c r="AB122" s="241" t="str">
        <f t="shared" si="2"/>
        <v>TungstenJiangxi Minmetals Gao'an Non-ferrous Metals Co., Ltd.</v>
      </c>
      <c r="AC122" s="208"/>
      <c r="AD122" s="208"/>
      <c r="AE122" s="208"/>
      <c r="AF122" s="208"/>
      <c r="AG122" s="208"/>
      <c r="AH122" s="208"/>
    </row>
    <row r="123" ht="13.5" customHeight="1">
      <c r="A123" s="239" t="s">
        <v>522</v>
      </c>
      <c r="B123" s="233" t="s">
        <v>146</v>
      </c>
      <c r="C123" s="234" t="s">
        <v>523</v>
      </c>
      <c r="D123" s="233"/>
      <c r="E123" s="233" t="s">
        <v>203</v>
      </c>
      <c r="F123" s="233" t="s">
        <v>522</v>
      </c>
      <c r="G123" s="233" t="s">
        <v>156</v>
      </c>
      <c r="H123" s="235"/>
      <c r="I123" s="236" t="str">
        <f>IF(ISERROR($V123),"",OFFSET('Smelter Look-up'!$H$4,$V123-4,0))</f>
        <v>Tonggu</v>
      </c>
      <c r="J123" s="237" t="str">
        <f>IF(ISERROR($V123),"",OFFSET('Smelter Look-up'!$I$4,$V123-4,0))</f>
        <v>Jiangxi Sheng</v>
      </c>
      <c r="K123" s="234"/>
      <c r="L123" s="234"/>
      <c r="M123" s="234"/>
      <c r="N123" s="234"/>
      <c r="O123" s="234" t="s">
        <v>524</v>
      </c>
      <c r="P123" s="237"/>
      <c r="Q123" s="238"/>
      <c r="R123" s="233" t="str">
        <f>IF(ISERROR($V123),"",OFFSET('Smelter Look-up'!$C$4,$V123-4,0)&amp;"")</f>
        <v>Jiangxi Tonggu Non-ferrous Metallurgical &amp; Chemical Co., Ltd.</v>
      </c>
      <c r="S123" s="239" t="str">
        <f t="array" ref="S123">IF(B123="","",IF(ISERROR(MATCH($E123,CL,0)),"Unknown",INDIRECT("'C'!$A$"&amp;MATCH($E123,CL,0)+1)))</f>
        <v>CN</v>
      </c>
      <c r="T123" s="239" t="str">
        <f t="array" ref="T123">IF(B123="","",IF(ISERROR(MATCH($J123,SorP!$B$1:$B$6226,0)),"",INDIRECT("'SorP'!$A$"&amp;MATCH($S123&amp;$J123,SorP!C:C,0))))</f>
        <v>CN-JX</v>
      </c>
      <c r="U123" s="240"/>
      <c r="V123" s="228">
        <f>IF(C123="",NA(),IF(OR(C123="Smelter not listed",C123="Smelter not yet identified"),MATCH($B123&amp;$D123,'Smelter Look-up'!$J:$J,0),MATCH($B123&amp;$C123,'Smelter Look-up'!$J:$J,0)))</f>
        <v>623</v>
      </c>
      <c r="W123" s="208"/>
      <c r="X123" s="208">
        <f t="shared" si="1"/>
        <v>0</v>
      </c>
      <c r="Y123" s="208"/>
      <c r="Z123" s="208"/>
      <c r="AA123" s="208"/>
      <c r="AB123" s="241" t="str">
        <f t="shared" si="2"/>
        <v>TungstenJiangxi Tonggu Non-ferrous Metallurgical &amp; Chemical Co., Ltd.</v>
      </c>
      <c r="AC123" s="208"/>
      <c r="AD123" s="208"/>
      <c r="AE123" s="208"/>
      <c r="AF123" s="208"/>
      <c r="AG123" s="208"/>
      <c r="AH123" s="208"/>
    </row>
    <row r="124" ht="13.5" customHeight="1">
      <c r="A124" s="239" t="s">
        <v>525</v>
      </c>
      <c r="B124" s="233" t="s">
        <v>147</v>
      </c>
      <c r="C124" s="234" t="s">
        <v>526</v>
      </c>
      <c r="D124" s="233"/>
      <c r="E124" s="233" t="s">
        <v>203</v>
      </c>
      <c r="F124" s="233" t="s">
        <v>525</v>
      </c>
      <c r="G124" s="233" t="s">
        <v>156</v>
      </c>
      <c r="H124" s="235"/>
      <c r="I124" s="236" t="str">
        <f>IF(ISERROR($V124),"",OFFSET('Smelter Look-up'!$H$4,$V124-4,0))</f>
        <v>Zhaoyuan</v>
      </c>
      <c r="J124" s="236" t="str">
        <f>IF(ISERROR($V124),"",OFFSET('Smelter Look-up'!$I$4,$V124-4,0))</f>
        <v>Shandong Sheng</v>
      </c>
      <c r="K124" s="234"/>
      <c r="L124" s="234"/>
      <c r="M124" s="234"/>
      <c r="N124" s="234"/>
      <c r="O124" s="234" t="s">
        <v>527</v>
      </c>
      <c r="P124" s="237"/>
      <c r="Q124" s="238"/>
      <c r="R124" s="233" t="str">
        <f>IF(ISERROR($V124),"",OFFSET('Smelter Look-up'!$C$4,$V124-4,0)&amp;"")</f>
        <v>Shandong Zhaojin Gold &amp; Silver Refinery Co., Ltd.</v>
      </c>
      <c r="S124" s="239" t="str">
        <f t="array" ref="S124">IF(B124="","",IF(ISERROR(MATCH($E124,CL,0)),"Unknown",INDIRECT("'C'!$A$"&amp;MATCH($E124,CL,0)+1)))</f>
        <v>CN</v>
      </c>
      <c r="T124" s="239" t="str">
        <f t="array" ref="T124">IF(B124="","",IF(ISERROR(MATCH($J124,SorP!$B$1:$B$6226,0)),"",INDIRECT("'SorP'!$A$"&amp;MATCH($S124&amp;$J124,SorP!C:C,0))))</f>
        <v>CN-SD</v>
      </c>
      <c r="U124" s="240"/>
      <c r="V124" s="228">
        <f>IF(C124="",NA(),IF(OR(C124="Smelter not listed",C124="Smelter not yet identified"),MATCH($B124&amp;$D124,'Smelter Look-up'!$J:$J,0),MATCH($B124&amp;$C124,'Smelter Look-up'!$J:$J,0)))</f>
        <v>256</v>
      </c>
      <c r="W124" s="208"/>
      <c r="X124" s="208">
        <f t="shared" si="1"/>
        <v>0</v>
      </c>
      <c r="Y124" s="208"/>
      <c r="Z124" s="208"/>
      <c r="AA124" s="208"/>
      <c r="AB124" s="241" t="str">
        <f t="shared" si="2"/>
        <v>GoldShandong Zhaojin Gold &amp; Silver Refinery Co., Ltd.</v>
      </c>
      <c r="AC124" s="208"/>
      <c r="AD124" s="208"/>
      <c r="AE124" s="208"/>
      <c r="AF124" s="208"/>
      <c r="AG124" s="208"/>
      <c r="AH124" s="208"/>
    </row>
    <row r="125" ht="13.5" customHeight="1">
      <c r="A125" s="239" t="s">
        <v>528</v>
      </c>
      <c r="B125" s="233" t="s">
        <v>147</v>
      </c>
      <c r="C125" s="234" t="s">
        <v>529</v>
      </c>
      <c r="D125" s="233"/>
      <c r="E125" s="233" t="s">
        <v>203</v>
      </c>
      <c r="F125" s="233" t="s">
        <v>528</v>
      </c>
      <c r="G125" s="233" t="s">
        <v>156</v>
      </c>
      <c r="H125" s="235"/>
      <c r="I125" s="236" t="str">
        <f>IF(ISERROR($V125),"",OFFSET('Smelter Look-up'!$H$4,$V125-4,0))</f>
        <v>Chengdu</v>
      </c>
      <c r="J125" s="236" t="str">
        <f>IF(ISERROR($V125),"",OFFSET('Smelter Look-up'!$I$4,$V125-4,0))</f>
        <v>Sichuan Sheng</v>
      </c>
      <c r="K125" s="234"/>
      <c r="L125" s="234"/>
      <c r="M125" s="234"/>
      <c r="N125" s="234"/>
      <c r="O125" s="234" t="s">
        <v>530</v>
      </c>
      <c r="P125" s="237"/>
      <c r="Q125" s="238"/>
      <c r="R125" s="233" t="str">
        <f>IF(ISERROR($V125),"",OFFSET('Smelter Look-up'!$C$4,$V125-4,0)&amp;"")</f>
        <v>Sichuan Tianze Precious Metals Co., Ltd.</v>
      </c>
      <c r="S125" s="239" t="str">
        <f t="array" ref="S125">IF(B125="","",IF(ISERROR(MATCH($E125,CL,0)),"Unknown",INDIRECT("'C'!$A$"&amp;MATCH($E125,CL,0)+1)))</f>
        <v>CN</v>
      </c>
      <c r="T125" s="239" t="str">
        <f t="array" ref="T125">IF(B125="","",IF(ISERROR(MATCH($J125,SorP!$B$1:$B$6226,0)),"",INDIRECT("'SorP'!$A$"&amp;MATCH($S125&amp;$J125,SorP!C:C,0))))</f>
        <v>CN-SC</v>
      </c>
      <c r="U125" s="240"/>
      <c r="V125" s="228">
        <f>IF(C125="",NA(),IF(OR(C125="Smelter not listed",C125="Smelter not yet identified"),MATCH($B125&amp;$D125,'Smelter Look-up'!$J:$J,0),MATCH($B125&amp;$C125,'Smelter Look-up'!$J:$J,0)))</f>
        <v>264</v>
      </c>
      <c r="W125" s="208"/>
      <c r="X125" s="208">
        <f t="shared" si="1"/>
        <v>0</v>
      </c>
      <c r="Y125" s="208"/>
      <c r="Z125" s="208"/>
      <c r="AA125" s="208"/>
      <c r="AB125" s="241" t="str">
        <f t="shared" si="2"/>
        <v>GoldSichuan Tianze Precious Metals Co., Ltd.</v>
      </c>
      <c r="AC125" s="208"/>
      <c r="AD125" s="208"/>
      <c r="AE125" s="208"/>
      <c r="AF125" s="208"/>
      <c r="AG125" s="208"/>
      <c r="AH125" s="208"/>
    </row>
    <row r="126" ht="13.5" customHeight="1">
      <c r="A126" s="239" t="s">
        <v>531</v>
      </c>
      <c r="B126" s="233" t="s">
        <v>147</v>
      </c>
      <c r="C126" s="234" t="s">
        <v>532</v>
      </c>
      <c r="D126" s="233"/>
      <c r="E126" s="233" t="s">
        <v>265</v>
      </c>
      <c r="F126" s="233" t="s">
        <v>531</v>
      </c>
      <c r="G126" s="233" t="s">
        <v>156</v>
      </c>
      <c r="H126" s="235"/>
      <c r="I126" s="236" t="str">
        <f>IF(ISERROR($V126),"",OFFSET('Smelter Look-up'!$H$4,$V126-4,0))</f>
        <v>Shyolkovo</v>
      </c>
      <c r="J126" s="236" t="str">
        <f>IF(ISERROR($V126),"",OFFSET('Smelter Look-up'!$I$4,$V126-4,0))</f>
        <v>Moskovskaja oblast'</v>
      </c>
      <c r="K126" s="234"/>
      <c r="L126" s="234"/>
      <c r="M126" s="234"/>
      <c r="N126" s="234"/>
      <c r="O126" s="234" t="s">
        <v>533</v>
      </c>
      <c r="P126" s="237"/>
      <c r="Q126" s="238"/>
      <c r="R126" s="233" t="str">
        <f>IF(ISERROR($V126),"",OFFSET('Smelter Look-up'!$C$4,$V126-4,0)&amp;"")</f>
        <v>SOE Shyolkovsky Factory of Secondary Precious Metals</v>
      </c>
      <c r="S126" s="239" t="str">
        <f t="array" ref="S126">IF(B126="","",IF(ISERROR(MATCH($E126,CL,0)),"Unknown",INDIRECT("'C'!$A$"&amp;MATCH($E126,CL,0)+1)))</f>
        <v>RU</v>
      </c>
      <c r="T126" s="239" t="str">
        <f t="array" ref="T126">IF(B126="","",IF(ISERROR(MATCH($J126,SorP!$B$1:$B$6226,0)),"",INDIRECT("'SorP'!$A$"&amp;MATCH($S126&amp;$J126,SorP!C:C,0))))</f>
        <v>RU-MOS</v>
      </c>
      <c r="U126" s="240"/>
      <c r="V126" s="228">
        <f>IF(C126="",NA(),IF(OR(C126="Smelter not listed",C126="Smelter not yet identified"),MATCH($B126&amp;$D126,'Smelter Look-up'!$J:$J,0),MATCH($B126&amp;$C126,'Smelter Look-up'!$J:$J,0)))</f>
        <v>268</v>
      </c>
      <c r="W126" s="208"/>
      <c r="X126" s="208">
        <f t="shared" si="1"/>
        <v>0</v>
      </c>
      <c r="Y126" s="208"/>
      <c r="Z126" s="208"/>
      <c r="AA126" s="208"/>
      <c r="AB126" s="241" t="str">
        <f t="shared" si="2"/>
        <v>GoldSOE Shyolkovsky Factory of Secondary Precious Metals</v>
      </c>
      <c r="AC126" s="208"/>
      <c r="AD126" s="208"/>
      <c r="AE126" s="208"/>
      <c r="AF126" s="208"/>
      <c r="AG126" s="208"/>
      <c r="AH126" s="208"/>
    </row>
    <row r="127" ht="13.5" customHeight="1">
      <c r="A127" s="239" t="s">
        <v>534</v>
      </c>
      <c r="B127" s="233" t="s">
        <v>145</v>
      </c>
      <c r="C127" s="234" t="s">
        <v>535</v>
      </c>
      <c r="D127" s="233"/>
      <c r="E127" s="233" t="s">
        <v>536</v>
      </c>
      <c r="F127" s="233" t="s">
        <v>534</v>
      </c>
      <c r="G127" s="233" t="s">
        <v>156</v>
      </c>
      <c r="H127" s="235"/>
      <c r="I127" s="236" t="str">
        <f>IF(ISERROR($V127),"",OFFSET('Smelter Look-up'!$H$4,$V127-4,0))</f>
        <v>Longtan Shiang Taoyuan</v>
      </c>
      <c r="J127" s="236" t="str">
        <f>IF(ISERROR($V127),"",OFFSET('Smelter Look-up'!$I$4,$V127-4,0))</f>
        <v>Taoyuan</v>
      </c>
      <c r="K127" s="234"/>
      <c r="L127" s="234"/>
      <c r="M127" s="234"/>
      <c r="N127" s="234"/>
      <c r="O127" s="234" t="s">
        <v>537</v>
      </c>
      <c r="P127" s="237"/>
      <c r="Q127" s="238"/>
      <c r="R127" s="233" t="str">
        <f>IF(ISERROR($V127),"",OFFSET('Smelter Look-up'!$C$4,$V127-4,0)&amp;"")</f>
        <v>Rui Da Hung</v>
      </c>
      <c r="S127" s="239" t="str">
        <f t="array" ref="S127">IF(B127="","",IF(ISERROR(MATCH($E127,CL,0)),"Unknown",INDIRECT("'C'!$A$"&amp;MATCH($E127,CL,0)+1)))</f>
        <v>TW</v>
      </c>
      <c r="T127" s="239" t="str">
        <f t="array" ref="T127">IF(B127="","",IF(ISERROR(MATCH($J127,SorP!$B$1:$B$6226,0)),"",INDIRECT("'SorP'!$A$"&amp;MATCH($S127&amp;$J127,SorP!C:C,0))))</f>
        <v>TW-TAO</v>
      </c>
      <c r="U127" s="240"/>
      <c r="V127" s="228">
        <f>IF(C127="",NA(),IF(OR(C127="Smelter not listed",C127="Smelter not yet identified"),MATCH($B127&amp;$D127,'Smelter Look-up'!$J:$J,0),MATCH($B127&amp;$C127,'Smelter Look-up'!$J:$J,0)))</f>
        <v>541</v>
      </c>
      <c r="W127" s="208"/>
      <c r="X127" s="208">
        <f t="shared" si="1"/>
        <v>0</v>
      </c>
      <c r="Y127" s="208"/>
      <c r="Z127" s="208"/>
      <c r="AA127" s="208"/>
      <c r="AB127" s="241" t="str">
        <f t="shared" si="2"/>
        <v>TinRui Da Hung</v>
      </c>
      <c r="AC127" s="208"/>
      <c r="AD127" s="208"/>
      <c r="AE127" s="208"/>
      <c r="AF127" s="208"/>
      <c r="AG127" s="208"/>
      <c r="AH127" s="208"/>
    </row>
    <row r="128" ht="13.5" customHeight="1">
      <c r="A128" s="239" t="s">
        <v>538</v>
      </c>
      <c r="B128" s="233" t="s">
        <v>145</v>
      </c>
      <c r="C128" s="234" t="s">
        <v>539</v>
      </c>
      <c r="D128" s="233"/>
      <c r="E128" s="233" t="s">
        <v>540</v>
      </c>
      <c r="F128" s="233" t="s">
        <v>538</v>
      </c>
      <c r="G128" s="233" t="s">
        <v>156</v>
      </c>
      <c r="H128" s="235"/>
      <c r="I128" s="236" t="str">
        <f>IF(ISERROR($V128),"",OFFSET('Smelter Look-up'!$H$4,$V128-4,0))</f>
        <v>Amphur Muang</v>
      </c>
      <c r="J128" s="236" t="str">
        <f>IF(ISERROR($V128),"",OFFSET('Smelter Look-up'!$I$4,$V128-4,0))</f>
        <v>Phuket</v>
      </c>
      <c r="K128" s="234"/>
      <c r="L128" s="234"/>
      <c r="M128" s="234"/>
      <c r="N128" s="234"/>
      <c r="O128" s="234" t="s">
        <v>541</v>
      </c>
      <c r="P128" s="237"/>
      <c r="Q128" s="238"/>
      <c r="R128" s="233" t="str">
        <f>IF(ISERROR($V128),"",OFFSET('Smelter Look-up'!$C$4,$V128-4,0)&amp;"")</f>
        <v>Thaisarco</v>
      </c>
      <c r="S128" s="239" t="str">
        <f t="array" ref="S128">IF(B128="","",IF(ISERROR(MATCH($E128,CL,0)),"Unknown",INDIRECT("'C'!$A$"&amp;MATCH($E128,CL,0)+1)))</f>
        <v>TH</v>
      </c>
      <c r="T128" s="239" t="str">
        <f t="array" ref="T128">IF(B128="","",IF(ISERROR(MATCH($J128,SorP!$B$1:$B$6226,0)),"",INDIRECT("'SorP'!$A$"&amp;MATCH($S128&amp;$J128,SorP!C:C,0))))</f>
        <v>TH-83</v>
      </c>
      <c r="U128" s="240"/>
      <c r="V128" s="228">
        <f>IF(C128="",NA(),IF(OR(C128="Smelter not listed",C128="Smelter not yet identified"),MATCH($B128&amp;$D128,'Smelter Look-up'!$J:$J,0),MATCH($B128&amp;$C128,'Smelter Look-up'!$J:$J,0)))</f>
        <v>547</v>
      </c>
      <c r="W128" s="208"/>
      <c r="X128" s="208">
        <f t="shared" si="1"/>
        <v>0</v>
      </c>
      <c r="Y128" s="208"/>
      <c r="Z128" s="208"/>
      <c r="AA128" s="208"/>
      <c r="AB128" s="241" t="str">
        <f t="shared" si="2"/>
        <v>TinThaisarco</v>
      </c>
      <c r="AC128" s="208"/>
      <c r="AD128" s="208"/>
      <c r="AE128" s="208"/>
      <c r="AF128" s="208"/>
      <c r="AG128" s="208"/>
      <c r="AH128" s="208"/>
    </row>
    <row r="129" ht="13.5" customHeight="1">
      <c r="A129" s="239" t="s">
        <v>542</v>
      </c>
      <c r="B129" s="233" t="s">
        <v>145</v>
      </c>
      <c r="C129" s="234" t="s">
        <v>543</v>
      </c>
      <c r="D129" s="233"/>
      <c r="E129" s="233" t="s">
        <v>203</v>
      </c>
      <c r="F129" s="233" t="s">
        <v>542</v>
      </c>
      <c r="G129" s="233" t="s">
        <v>156</v>
      </c>
      <c r="H129" s="235"/>
      <c r="I129" s="236" t="str">
        <f>IF(ISERROR($V129),"",OFFSET('Smelter Look-up'!$H$4,$V129-4,0))</f>
        <v>Gejiu</v>
      </c>
      <c r="J129" s="236" t="str">
        <f>IF(ISERROR($V129),"",OFFSET('Smelter Look-up'!$I$4,$V129-4,0))</f>
        <v>Yunnan Sheng</v>
      </c>
      <c r="K129" s="234"/>
      <c r="L129" s="234"/>
      <c r="M129" s="234"/>
      <c r="N129" s="234"/>
      <c r="O129" s="234" t="s">
        <v>544</v>
      </c>
      <c r="P129" s="237"/>
      <c r="Q129" s="238"/>
      <c r="R129" s="233" t="str">
        <f>IF(ISERROR($V129),"",OFFSET('Smelter Look-up'!$C$4,$V129-4,0)&amp;"")</f>
        <v>Gejiu Yunxin Nonferrous Electrolysis Co., Ltd.</v>
      </c>
      <c r="S129" s="239" t="str">
        <f t="array" ref="S129">IF(B129="","",IF(ISERROR(MATCH($E129,CL,0)),"Unknown",INDIRECT("'C'!$A$"&amp;MATCH($E129,CL,0)+1)))</f>
        <v>CN</v>
      </c>
      <c r="T129" s="239" t="str">
        <f t="array" ref="T129">IF(B129="","",IF(ISERROR(MATCH($J129,SorP!$B$1:$B$6226,0)),"",INDIRECT("'SorP'!$A$"&amp;MATCH($S129&amp;$J129,SorP!C:C,0))))</f>
        <v>CN-YN</v>
      </c>
      <c r="U129" s="240"/>
      <c r="V129" s="228">
        <f>IF(C129="",NA(),IF(OR(C129="Smelter not listed",C129="Smelter not yet identified"),MATCH($B129&amp;$D129,'Smelter Look-up'!$J:$J,0),MATCH($B129&amp;$C129,'Smelter Look-up'!$J:$J,0)))</f>
        <v>449</v>
      </c>
      <c r="W129" s="208"/>
      <c r="X129" s="208">
        <f t="shared" si="1"/>
        <v>0</v>
      </c>
      <c r="Y129" s="208"/>
      <c r="Z129" s="208"/>
      <c r="AA129" s="208"/>
      <c r="AB129" s="241" t="str">
        <f t="shared" si="2"/>
        <v>TinGejiu Yunxin Nonferrous Electrolysis Co., Ltd.</v>
      </c>
      <c r="AC129" s="208"/>
      <c r="AD129" s="208"/>
      <c r="AE129" s="208"/>
      <c r="AF129" s="208"/>
      <c r="AG129" s="208"/>
      <c r="AH129" s="208"/>
    </row>
    <row r="130" ht="13.5" customHeight="1">
      <c r="A130" s="239" t="s">
        <v>545</v>
      </c>
      <c r="B130" s="233" t="s">
        <v>147</v>
      </c>
      <c r="C130" s="234" t="s">
        <v>546</v>
      </c>
      <c r="D130" s="233"/>
      <c r="E130" s="233" t="s">
        <v>155</v>
      </c>
      <c r="F130" s="233" t="s">
        <v>545</v>
      </c>
      <c r="G130" s="233" t="s">
        <v>156</v>
      </c>
      <c r="H130" s="235"/>
      <c r="I130" s="236" t="str">
        <f>IF(ISERROR($V130),"",OFFSET('Smelter Look-up'!$H$4,$V130-4,0))</f>
        <v>Kuki</v>
      </c>
      <c r="J130" s="236" t="str">
        <f>IF(ISERROR($V130),"",OFFSET('Smelter Look-up'!$I$4,$V130-4,0))</f>
        <v>Saitama</v>
      </c>
      <c r="K130" s="234"/>
      <c r="L130" s="234"/>
      <c r="M130" s="234"/>
      <c r="N130" s="234"/>
      <c r="O130" s="234" t="s">
        <v>547</v>
      </c>
      <c r="P130" s="237"/>
      <c r="Q130" s="238"/>
      <c r="R130" s="233" t="str">
        <f>IF(ISERROR($V130),"",OFFSET('Smelter Look-up'!$C$4,$V130-4,0)&amp;"")</f>
        <v>Tokuriki Honten Co., Ltd.</v>
      </c>
      <c r="S130" s="239" t="str">
        <f t="array" ref="S130">IF(B130="","",IF(ISERROR(MATCH($E130,CL,0)),"Unknown",INDIRECT("'C'!$A$"&amp;MATCH($E130,CL,0)+1)))</f>
        <v>JP</v>
      </c>
      <c r="T130" s="239" t="str">
        <f t="array" ref="T130">IF(B130="","",IF(ISERROR(MATCH($J130,SorP!$B$1:$B$6226,0)),"",INDIRECT("'SorP'!$A$"&amp;MATCH($S130&amp;$J130,SorP!C:C,0))))</f>
        <v>JP-11</v>
      </c>
      <c r="U130" s="240"/>
      <c r="V130" s="228">
        <f>IF(C130="",NA(),IF(OR(C130="Smelter not listed",C130="Smelter not yet identified"),MATCH($B130&amp;$D130,'Smelter Look-up'!$J:$J,0),MATCH($B130&amp;$C130,'Smelter Look-up'!$J:$J,0)))</f>
        <v>294</v>
      </c>
      <c r="W130" s="208"/>
      <c r="X130" s="208">
        <f t="shared" si="1"/>
        <v>0</v>
      </c>
      <c r="Y130" s="208"/>
      <c r="Z130" s="208"/>
      <c r="AA130" s="208"/>
      <c r="AB130" s="241" t="str">
        <f t="shared" si="2"/>
        <v>GoldTokuriki Honten Co., Ltd.</v>
      </c>
      <c r="AC130" s="208"/>
      <c r="AD130" s="208"/>
      <c r="AE130" s="208"/>
      <c r="AF130" s="208"/>
      <c r="AG130" s="208"/>
      <c r="AH130" s="208"/>
    </row>
    <row r="131" ht="13.5" customHeight="1">
      <c r="A131" s="239" t="s">
        <v>548</v>
      </c>
      <c r="B131" s="233" t="s">
        <v>145</v>
      </c>
      <c r="C131" s="234" t="s">
        <v>549</v>
      </c>
      <c r="D131" s="233"/>
      <c r="E131" s="233" t="s">
        <v>178</v>
      </c>
      <c r="F131" s="233" t="s">
        <v>548</v>
      </c>
      <c r="G131" s="233" t="s">
        <v>156</v>
      </c>
      <c r="H131" s="235"/>
      <c r="I131" s="236" t="str">
        <f>IF(ISERROR($V131),"",OFFSET('Smelter Look-up'!$H$4,$V131-4,0))</f>
        <v>São João del Rei</v>
      </c>
      <c r="J131" s="236" t="str">
        <f>IF(ISERROR($V131),"",OFFSET('Smelter Look-up'!$I$4,$V131-4,0))</f>
        <v>Minas Gerais</v>
      </c>
      <c r="K131" s="234"/>
      <c r="L131" s="234"/>
      <c r="M131" s="234"/>
      <c r="N131" s="234"/>
      <c r="O131" s="234" t="s">
        <v>550</v>
      </c>
      <c r="P131" s="237"/>
      <c r="Q131" s="238"/>
      <c r="R131" s="233" t="str">
        <f>IF(ISERROR($V131),"",OFFSET('Smelter Look-up'!$C$4,$V131-4,0)&amp;"")</f>
        <v>Magnu's Minerais Metais e Ligas Ltda.</v>
      </c>
      <c r="S131" s="239" t="str">
        <f t="array" ref="S131">IF(B131="","",IF(ISERROR(MATCH($E131,CL,0)),"Unknown",INDIRECT("'C'!$A$"&amp;MATCH($E131,CL,0)+1)))</f>
        <v>BR</v>
      </c>
      <c r="T131" s="239" t="str">
        <f t="array" ref="T131">IF(B131="","",IF(ISERROR(MATCH($J131,SorP!$B$1:$B$6226,0)),"",INDIRECT("'SorP'!$A$"&amp;MATCH($S131&amp;$J131,SorP!C:C,0))))</f>
        <v>BR-MG</v>
      </c>
      <c r="U131" s="240"/>
      <c r="V131" s="228">
        <f>IF(C131="",NA(),IF(OR(C131="Smelter not listed",C131="Smelter not yet identified"),MATCH($B131&amp;$D131,'Smelter Look-up'!$J:$J,0),MATCH($B131&amp;$C131,'Smelter Look-up'!$J:$J,0)))</f>
        <v>473</v>
      </c>
      <c r="W131" s="208"/>
      <c r="X131" s="208">
        <f t="shared" si="1"/>
        <v>0</v>
      </c>
      <c r="Y131" s="208"/>
      <c r="Z131" s="208"/>
      <c r="AA131" s="208"/>
      <c r="AB131" s="241" t="str">
        <f t="shared" si="2"/>
        <v>TinMagnu's Minerais Metais e Ligas Ltda.</v>
      </c>
      <c r="AC131" s="208"/>
      <c r="AD131" s="208"/>
      <c r="AE131" s="208"/>
      <c r="AF131" s="208"/>
      <c r="AG131" s="208"/>
      <c r="AH131" s="208"/>
    </row>
    <row r="132" ht="13.5" customHeight="1">
      <c r="A132" s="239" t="s">
        <v>551</v>
      </c>
      <c r="B132" s="233" t="s">
        <v>145</v>
      </c>
      <c r="C132" s="234" t="s">
        <v>552</v>
      </c>
      <c r="D132" s="233"/>
      <c r="E132" s="233" t="s">
        <v>276</v>
      </c>
      <c r="F132" s="233" t="s">
        <v>551</v>
      </c>
      <c r="G132" s="233" t="s">
        <v>156</v>
      </c>
      <c r="H132" s="235"/>
      <c r="I132" s="236" t="str">
        <f>IF(ISERROR($V132),"",OFFSET('Smelter Look-up'!$H$4,$V132-4,0))</f>
        <v>Bogor</v>
      </c>
      <c r="J132" s="236" t="str">
        <f>IF(ISERROR($V132),"",OFFSET('Smelter Look-up'!$I$4,$V132-4,0))</f>
        <v>Jawa Barat</v>
      </c>
      <c r="K132" s="234"/>
      <c r="L132" s="234"/>
      <c r="M132" s="234"/>
      <c r="N132" s="234"/>
      <c r="O132" s="234" t="s">
        <v>553</v>
      </c>
      <c r="P132" s="237"/>
      <c r="Q132" s="238"/>
      <c r="R132" s="233" t="str">
        <f>IF(ISERROR($V132),"",OFFSET('Smelter Look-up'!$C$4,$V132-4,0)&amp;"")</f>
        <v>PT Tirus Putra Mandiri</v>
      </c>
      <c r="S132" s="239" t="str">
        <f t="array" ref="S132">IF(B132="","",IF(ISERROR(MATCH($E132,CL,0)),"Unknown",INDIRECT("'C'!$A$"&amp;MATCH($E132,CL,0)+1)))</f>
        <v>ID</v>
      </c>
      <c r="T132" s="239" t="str">
        <f t="array" ref="T132">IF(B132="","",IF(ISERROR(MATCH($J132,SorP!$B$1:$B$6226,0)),"",INDIRECT("'SorP'!$A$"&amp;MATCH($S132&amp;$J132,SorP!C:C,0))))</f>
        <v>ID-JB</v>
      </c>
      <c r="U132" s="240"/>
      <c r="V132" s="228">
        <f>IF(C132="",NA(),IF(OR(C132="Smelter not listed",C132="Smelter not yet identified"),MATCH($B132&amp;$D132,'Smelter Look-up'!$J:$J,0),MATCH($B132&amp;$C132,'Smelter Look-up'!$J:$J,0)))</f>
        <v>535</v>
      </c>
      <c r="W132" s="208"/>
      <c r="X132" s="208">
        <f t="shared" si="1"/>
        <v>0</v>
      </c>
      <c r="Y132" s="208"/>
      <c r="Z132" s="208"/>
      <c r="AA132" s="208"/>
      <c r="AB132" s="241" t="str">
        <f t="shared" si="2"/>
        <v>TinPT Tirus Putra Mandiri</v>
      </c>
      <c r="AC132" s="208"/>
      <c r="AD132" s="208"/>
      <c r="AE132" s="208"/>
      <c r="AF132" s="208"/>
      <c r="AG132" s="208"/>
      <c r="AH132" s="208"/>
    </row>
    <row r="133" ht="13.5" customHeight="1">
      <c r="A133" s="239" t="s">
        <v>554</v>
      </c>
      <c r="B133" s="233" t="s">
        <v>144</v>
      </c>
      <c r="C133" s="234" t="s">
        <v>555</v>
      </c>
      <c r="D133" s="233"/>
      <c r="E133" s="233" t="s">
        <v>185</v>
      </c>
      <c r="F133" s="233" t="s">
        <v>554</v>
      </c>
      <c r="G133" s="233" t="s">
        <v>156</v>
      </c>
      <c r="H133" s="235"/>
      <c r="I133" s="236" t="str">
        <f>IF(ISERROR($V133),"",OFFSET('Smelter Look-up'!$H$4,$V133-4,0))</f>
        <v>Lincolnton</v>
      </c>
      <c r="J133" s="236" t="str">
        <f>IF(ISERROR($V133),"",OFFSET('Smelter Look-up'!$I$4,$V133-4,0))</f>
        <v>North Carolina</v>
      </c>
      <c r="K133" s="234"/>
      <c r="L133" s="234"/>
      <c r="M133" s="234"/>
      <c r="N133" s="234"/>
      <c r="O133" s="234" t="s">
        <v>556</v>
      </c>
      <c r="P133" s="237"/>
      <c r="Q133" s="238"/>
      <c r="R133" s="233" t="str">
        <f>IF(ISERROR($V133),"",OFFSET('Smelter Look-up'!$C$4,$V133-4,0)&amp;"")</f>
        <v>D Block Metals, LLC</v>
      </c>
      <c r="S133" s="239" t="str">
        <f t="array" ref="S133">IF(B133="","",IF(ISERROR(MATCH($E133,CL,0)),"Unknown",INDIRECT("'C'!$A$"&amp;MATCH($E133,CL,0)+1)))</f>
        <v>US</v>
      </c>
      <c r="T133" s="239" t="str">
        <f t="array" ref="T133">IF(B133="","",IF(ISERROR(MATCH($J133,SorP!$B$1:$B$6226,0)),"",INDIRECT("'SorP'!$A$"&amp;MATCH($S133&amp;$J133,SorP!C:C,0))))</f>
        <v>US-NC</v>
      </c>
      <c r="U133" s="240"/>
      <c r="V133" s="228">
        <f>IF(C133="",NA(),IF(OR(C133="Smelter not listed",C133="Smelter not yet identified"),MATCH($B133&amp;$D133,'Smelter Look-up'!$J:$J,0),MATCH($B133&amp;$C133,'Smelter Look-up'!$J:$J,0)))</f>
        <v>336</v>
      </c>
      <c r="W133" s="208"/>
      <c r="X133" s="208">
        <f t="shared" si="1"/>
        <v>0</v>
      </c>
      <c r="Y133" s="208"/>
      <c r="Z133" s="208"/>
      <c r="AA133" s="208"/>
      <c r="AB133" s="241" t="str">
        <f t="shared" si="2"/>
        <v>TantalumD Block Metals, LLC</v>
      </c>
      <c r="AC133" s="208"/>
      <c r="AD133" s="208"/>
      <c r="AE133" s="208"/>
      <c r="AF133" s="208"/>
      <c r="AG133" s="208"/>
      <c r="AH133" s="208"/>
    </row>
    <row r="134" ht="13.5" customHeight="1">
      <c r="A134" s="239" t="s">
        <v>557</v>
      </c>
      <c r="B134" s="233" t="s">
        <v>146</v>
      </c>
      <c r="C134" s="234" t="s">
        <v>558</v>
      </c>
      <c r="D134" s="233"/>
      <c r="E134" s="233" t="s">
        <v>203</v>
      </c>
      <c r="F134" s="233" t="s">
        <v>557</v>
      </c>
      <c r="G134" s="233" t="s">
        <v>156</v>
      </c>
      <c r="H134" s="235"/>
      <c r="I134" s="236" t="str">
        <f>IF(ISERROR($V134),"",OFFSET('Smelter Look-up'!$H$4,$V134-4,0))</f>
        <v>Chenzhou</v>
      </c>
      <c r="J134" s="237" t="str">
        <f>IF(ISERROR($V134),"",OFFSET('Smelter Look-up'!$I$4,$V134-4,0))</f>
        <v>Hunan Sheng</v>
      </c>
      <c r="K134" s="234"/>
      <c r="L134" s="234"/>
      <c r="M134" s="234"/>
      <c r="N134" s="234"/>
      <c r="O134" s="234" t="s">
        <v>559</v>
      </c>
      <c r="P134" s="237"/>
      <c r="Q134" s="238"/>
      <c r="R134" s="233" t="str">
        <f>IF(ISERROR($V134),"",OFFSET('Smelter Look-up'!$C$4,$V134-4,0)&amp;"")</f>
        <v>Hunan Shizhuyuan Nonferrous Metals Co., Ltd. Chenzhou Tungsten Products Branch</v>
      </c>
      <c r="S134" s="239" t="str">
        <f t="array" ref="S134">IF(B134="","",IF(ISERROR(MATCH($E134,CL,0)),"Unknown",INDIRECT("'C'!$A$"&amp;MATCH($E134,CL,0)+1)))</f>
        <v>CN</v>
      </c>
      <c r="T134" s="239" t="str">
        <f t="array" ref="T134">IF(B134="","",IF(ISERROR(MATCH($J134,SorP!$B$1:$B$6226,0)),"",INDIRECT("'SorP'!$A$"&amp;MATCH($S134&amp;$J134,SorP!C:C,0))))</f>
        <v>CN-HN</v>
      </c>
      <c r="U134" s="240"/>
      <c r="V134" s="228">
        <f>IF(C134="",NA(),IF(OR(C134="Smelter not listed",C134="Smelter not yet identified"),MATCH($B134&amp;$D134,'Smelter Look-up'!$J:$J,0),MATCH($B134&amp;$C134,'Smelter Look-up'!$J:$J,0)))</f>
        <v>617</v>
      </c>
      <c r="W134" s="208"/>
      <c r="X134" s="208">
        <f t="shared" si="1"/>
        <v>0</v>
      </c>
      <c r="Y134" s="208"/>
      <c r="Z134" s="208"/>
      <c r="AA134" s="208"/>
      <c r="AB134" s="241" t="str">
        <f t="shared" si="2"/>
        <v>TungstenHunan Shizhuyuan Nonferrous Metals Co., Ltd. Chenzhou Tungsten Products Branch</v>
      </c>
      <c r="AC134" s="208"/>
      <c r="AD134" s="208"/>
      <c r="AE134" s="208"/>
      <c r="AF134" s="208"/>
      <c r="AG134" s="208"/>
      <c r="AH134" s="208"/>
    </row>
    <row r="135" ht="13.5" customHeight="1">
      <c r="A135" s="239" t="s">
        <v>560</v>
      </c>
      <c r="B135" s="233" t="s">
        <v>147</v>
      </c>
      <c r="C135" s="234" t="s">
        <v>561</v>
      </c>
      <c r="D135" s="233"/>
      <c r="E135" s="233" t="s">
        <v>562</v>
      </c>
      <c r="F135" s="233" t="s">
        <v>560</v>
      </c>
      <c r="G135" s="233" t="s">
        <v>156</v>
      </c>
      <c r="H135" s="235"/>
      <c r="I135" s="236" t="str">
        <f>IF(ISERROR($V135),"",OFFSET('Smelter Look-up'!$H$4,$V135-4,0))</f>
        <v>Msasa</v>
      </c>
      <c r="J135" s="236" t="str">
        <f>IF(ISERROR($V135),"",OFFSET('Smelter Look-up'!$I$4,$V135-4,0))</f>
        <v>Harare</v>
      </c>
      <c r="K135" s="234"/>
      <c r="L135" s="234"/>
      <c r="M135" s="234"/>
      <c r="N135" s="234"/>
      <c r="O135" s="234" t="s">
        <v>563</v>
      </c>
      <c r="P135" s="237"/>
      <c r="Q135" s="238"/>
      <c r="R135" s="233" t="str">
        <f>IF(ISERROR($V135),"",OFFSET('Smelter Look-up'!$C$4,$V135-4,0)&amp;"")</f>
        <v>Fidelity Printers and Refiners Ltd.</v>
      </c>
      <c r="S135" s="239" t="str">
        <f t="array" ref="S135">IF(B135="","",IF(ISERROR(MATCH($E135,CL,0)),"Unknown",INDIRECT("'C'!$A$"&amp;MATCH($E135,CL,0)+1)))</f>
        <v>ZW</v>
      </c>
      <c r="T135" s="239" t="str">
        <f t="array" ref="T135">IF(B135="","",IF(ISERROR(MATCH($J135,SorP!$B$1:$B$6226,0)),"",INDIRECT("'SorP'!$A$"&amp;MATCH($S135&amp;$J135,SorP!C:C,0))))</f>
        <v>ZW-HA</v>
      </c>
      <c r="U135" s="240"/>
      <c r="V135" s="228">
        <f>IF(C135="",NA(),IF(OR(C135="Smelter not listed",C135="Smelter not yet identified"),MATCH($B135&amp;$D135,'Smelter Look-up'!$J:$J,0),MATCH($B135&amp;$C135,'Smelter Look-up'!$J:$J,0)))</f>
        <v>86</v>
      </c>
      <c r="W135" s="208"/>
      <c r="X135" s="208">
        <f t="shared" si="1"/>
        <v>0</v>
      </c>
      <c r="Y135" s="208"/>
      <c r="Z135" s="208"/>
      <c r="AA135" s="208"/>
      <c r="AB135" s="241" t="str">
        <f t="shared" si="2"/>
        <v>GoldFidelity Printers and Refiners Ltd.</v>
      </c>
      <c r="AC135" s="208"/>
      <c r="AD135" s="208"/>
      <c r="AE135" s="208"/>
      <c r="AF135" s="208"/>
      <c r="AG135" s="208"/>
      <c r="AH135" s="208"/>
    </row>
    <row r="136" ht="13.5" customHeight="1">
      <c r="A136" s="239" t="s">
        <v>564</v>
      </c>
      <c r="B136" s="233" t="s">
        <v>147</v>
      </c>
      <c r="C136" s="234" t="s">
        <v>565</v>
      </c>
      <c r="D136" s="233"/>
      <c r="E136" s="233" t="s">
        <v>199</v>
      </c>
      <c r="F136" s="233" t="s">
        <v>564</v>
      </c>
      <c r="G136" s="233" t="s">
        <v>156</v>
      </c>
      <c r="H136" s="235"/>
      <c r="I136" s="236" t="str">
        <f>IF(ISERROR($V136),"",OFFSET('Smelter Look-up'!$H$4,$V136-4,0))</f>
        <v>Balerna</v>
      </c>
      <c r="J136" s="236" t="str">
        <f>IF(ISERROR($V136),"",OFFSET('Smelter Look-up'!$I$4,$V136-4,0))</f>
        <v>Ticino</v>
      </c>
      <c r="K136" s="234"/>
      <c r="L136" s="234"/>
      <c r="M136" s="234"/>
      <c r="N136" s="234"/>
      <c r="O136" s="234" t="s">
        <v>566</v>
      </c>
      <c r="P136" s="237"/>
      <c r="Q136" s="238"/>
      <c r="R136" s="233" t="str">
        <f>IF(ISERROR($V136),"",OFFSET('Smelter Look-up'!$C$4,$V136-4,0)&amp;"")</f>
        <v>Valcambi S.A.</v>
      </c>
      <c r="S136" s="239" t="str">
        <f t="array" ref="S136">IF(B136="","",IF(ISERROR(MATCH($E136,CL,0)),"Unknown",INDIRECT("'C'!$A$"&amp;MATCH($E136,CL,0)+1)))</f>
        <v>CH</v>
      </c>
      <c r="T136" s="239" t="str">
        <f t="array" ref="T136">IF(B136="","",IF(ISERROR(MATCH($J136,SorP!$B$1:$B$6226,0)),"",INDIRECT("'SorP'!$A$"&amp;MATCH($S136&amp;$J136,SorP!C:C,0))))</f>
        <v>CH-TI</v>
      </c>
      <c r="U136" s="240"/>
      <c r="V136" s="228">
        <f>IF(C136="",NA(),IF(OR(C136="Smelter not listed",C136="Smelter not yet identified"),MATCH($B136&amp;$D136,'Smelter Look-up'!$J:$J,0),MATCH($B136&amp;$C136,'Smelter Look-up'!$J:$J,0)))</f>
        <v>305</v>
      </c>
      <c r="W136" s="208"/>
      <c r="X136" s="208">
        <f t="shared" si="1"/>
        <v>0</v>
      </c>
      <c r="Y136" s="208"/>
      <c r="Z136" s="208"/>
      <c r="AA136" s="208"/>
      <c r="AB136" s="241" t="str">
        <f t="shared" si="2"/>
        <v>GoldValcambi S.A.</v>
      </c>
      <c r="AC136" s="208"/>
      <c r="AD136" s="208"/>
      <c r="AE136" s="208"/>
      <c r="AF136" s="208"/>
      <c r="AG136" s="208"/>
      <c r="AH136" s="208"/>
    </row>
    <row r="137" ht="13.5" customHeight="1">
      <c r="A137" s="239" t="s">
        <v>567</v>
      </c>
      <c r="B137" s="233" t="s">
        <v>147</v>
      </c>
      <c r="C137" s="234" t="s">
        <v>568</v>
      </c>
      <c r="D137" s="233"/>
      <c r="E137" s="233" t="s">
        <v>155</v>
      </c>
      <c r="F137" s="233" t="s">
        <v>567</v>
      </c>
      <c r="G137" s="233" t="s">
        <v>156</v>
      </c>
      <c r="H137" s="235"/>
      <c r="I137" s="236" t="str">
        <f>IF(ISERROR($V137),"",OFFSET('Smelter Look-up'!$H$4,$V137-4,0))</f>
        <v>Konan</v>
      </c>
      <c r="J137" s="236" t="str">
        <f>IF(ISERROR($V137),"",OFFSET('Smelter Look-up'!$I$4,$V137-4,0))</f>
        <v>Kochi</v>
      </c>
      <c r="K137" s="234"/>
      <c r="L137" s="234"/>
      <c r="M137" s="234"/>
      <c r="N137" s="234"/>
      <c r="O137" s="234" t="s">
        <v>569</v>
      </c>
      <c r="P137" s="237"/>
      <c r="Q137" s="238"/>
      <c r="R137" s="233" t="str">
        <f>IF(ISERROR($V137),"",OFFSET('Smelter Look-up'!$C$4,$V137-4,0)&amp;"")</f>
        <v>Yamakin Co., Ltd.</v>
      </c>
      <c r="S137" s="239" t="str">
        <f t="array" ref="S137">IF(B137="","",IF(ISERROR(MATCH($E137,CL,0)),"Unknown",INDIRECT("'C'!$A$"&amp;MATCH($E137,CL,0)+1)))</f>
        <v>JP</v>
      </c>
      <c r="T137" s="239" t="str">
        <f t="array" ref="T137">IF(B137="","",IF(ISERROR(MATCH($J137,SorP!$B$1:$B$6226,0)),"",INDIRECT("'SorP'!$A$"&amp;MATCH($S137&amp;$J137,SorP!C:C,0))))</f>
        <v>JP-39</v>
      </c>
      <c r="U137" s="240"/>
      <c r="V137" s="228">
        <f>IF(C137="",NA(),IF(OR(C137="Smelter not listed",C137="Smelter not yet identified"),MATCH($B137&amp;$D137,'Smelter Look-up'!$J:$J,0),MATCH($B137&amp;$C137,'Smelter Look-up'!$J:$J,0)))</f>
        <v>311</v>
      </c>
      <c r="W137" s="208"/>
      <c r="X137" s="208">
        <f t="shared" si="1"/>
        <v>0</v>
      </c>
      <c r="Y137" s="208"/>
      <c r="Z137" s="208"/>
      <c r="AA137" s="208"/>
      <c r="AB137" s="241" t="str">
        <f t="shared" si="2"/>
        <v>GoldYamakin Co., Ltd.</v>
      </c>
      <c r="AC137" s="208"/>
      <c r="AD137" s="208"/>
      <c r="AE137" s="208"/>
      <c r="AF137" s="208"/>
      <c r="AG137" s="208"/>
      <c r="AH137" s="208"/>
    </row>
    <row r="138" ht="13.5" customHeight="1">
      <c r="A138" s="239" t="s">
        <v>570</v>
      </c>
      <c r="B138" s="233" t="s">
        <v>145</v>
      </c>
      <c r="C138" s="234" t="s">
        <v>571</v>
      </c>
      <c r="D138" s="233"/>
      <c r="E138" s="233" t="s">
        <v>203</v>
      </c>
      <c r="F138" s="233" t="s">
        <v>570</v>
      </c>
      <c r="G138" s="233" t="s">
        <v>156</v>
      </c>
      <c r="H138" s="235"/>
      <c r="I138" s="236" t="str">
        <f>IF(ISERROR($V138),"",OFFSET('Smelter Look-up'!$H$4,$V138-4,0))</f>
        <v>Gejiu</v>
      </c>
      <c r="J138" s="236" t="str">
        <f>IF(ISERROR($V138),"",OFFSET('Smelter Look-up'!$I$4,$V138-4,0))</f>
        <v>Yunnan Sheng</v>
      </c>
      <c r="K138" s="234"/>
      <c r="L138" s="234"/>
      <c r="M138" s="234"/>
      <c r="N138" s="234"/>
      <c r="O138" s="234" t="s">
        <v>572</v>
      </c>
      <c r="P138" s="237"/>
      <c r="Q138" s="238"/>
      <c r="R138" s="233" t="str">
        <f>IF(ISERROR($V138),"",OFFSET('Smelter Look-up'!$C$4,$V138-4,0)&amp;"")</f>
        <v>Tin Smelting Branch of Yunnan Tin Co., Ltd.</v>
      </c>
      <c r="S138" s="239" t="str">
        <f t="array" ref="S138">IF(B138="","",IF(ISERROR(MATCH($E138,CL,0)),"Unknown",INDIRECT("'C'!$A$"&amp;MATCH($E138,CL,0)+1)))</f>
        <v>CN</v>
      </c>
      <c r="T138" s="239" t="str">
        <f t="array" ref="T138">IF(B138="","",IF(ISERROR(MATCH($J138,SorP!$B$1:$B$6226,0)),"",INDIRECT("'SorP'!$A$"&amp;MATCH($S138&amp;$J138,SorP!C:C,0))))</f>
        <v>CN-YN</v>
      </c>
      <c r="U138" s="240"/>
      <c r="V138" s="228">
        <f>IF(C138="",NA(),IF(OR(C138="Smelter not listed",C138="Smelter not yet identified"),MATCH($B138&amp;$D138,'Smelter Look-up'!$J:$J,0),MATCH($B138&amp;$C138,'Smelter Look-up'!$J:$J,0)))</f>
        <v>550</v>
      </c>
      <c r="W138" s="208"/>
      <c r="X138" s="208">
        <f t="shared" si="1"/>
        <v>0</v>
      </c>
      <c r="Y138" s="208"/>
      <c r="Z138" s="208"/>
      <c r="AA138" s="208"/>
      <c r="AB138" s="241" t="str">
        <f t="shared" si="2"/>
        <v>TinTin Smelting Branch of Yunnan Tin Co., Ltd.</v>
      </c>
      <c r="AC138" s="208"/>
      <c r="AD138" s="208"/>
      <c r="AE138" s="208"/>
      <c r="AF138" s="208"/>
      <c r="AG138" s="208"/>
      <c r="AH138" s="208"/>
    </row>
    <row r="139" ht="13.5" customHeight="1">
      <c r="A139" s="239" t="s">
        <v>573</v>
      </c>
      <c r="B139" s="233" t="s">
        <v>146</v>
      </c>
      <c r="C139" s="234" t="s">
        <v>574</v>
      </c>
      <c r="D139" s="233"/>
      <c r="E139" s="233" t="s">
        <v>203</v>
      </c>
      <c r="F139" s="233" t="s">
        <v>573</v>
      </c>
      <c r="G139" s="233" t="s">
        <v>156</v>
      </c>
      <c r="H139" s="235"/>
      <c r="I139" s="236" t="str">
        <f>IF(ISERROR($V139),"",OFFSET('Smelter Look-up'!$H$4,$V139-4,0))</f>
        <v>Ganzhou</v>
      </c>
      <c r="J139" s="236" t="str">
        <f>IF(ISERROR($V139),"",OFFSET('Smelter Look-up'!$I$4,$V139-4,0))</f>
        <v>Jiangxi Sheng</v>
      </c>
      <c r="K139" s="234"/>
      <c r="L139" s="234"/>
      <c r="M139" s="234"/>
      <c r="N139" s="234"/>
      <c r="O139" s="234" t="s">
        <v>575</v>
      </c>
      <c r="P139" s="237"/>
      <c r="Q139" s="238"/>
      <c r="R139" s="233" t="str">
        <f>IF(ISERROR($V139),"",OFFSET('Smelter Look-up'!$C$4,$V139-4,0)&amp;"")</f>
        <v>Ganzhou Jiangwu Ferrotungsten Co., Ltd.</v>
      </c>
      <c r="S139" s="239" t="str">
        <f t="array" ref="S139">IF(B139="","",IF(ISERROR(MATCH($E139,CL,0)),"Unknown",INDIRECT("'C'!$A$"&amp;MATCH($E139,CL,0)+1)))</f>
        <v>CN</v>
      </c>
      <c r="T139" s="239" t="str">
        <f t="array" ref="T139">IF(B139="","",IF(ISERROR(MATCH($J139,SorP!$B$1:$B$6226,0)),"",INDIRECT("'SorP'!$A$"&amp;MATCH($S139&amp;$J139,SorP!C:C,0))))</f>
        <v>CN-JX</v>
      </c>
      <c r="U139" s="240"/>
      <c r="V139" s="228">
        <f>IF(C139="",NA(),IF(OR(C139="Smelter not listed",C139="Smelter not yet identified"),MATCH($B139&amp;$D139,'Smelter Look-up'!$J:$J,0),MATCH($B139&amp;$C139,'Smelter Look-up'!$J:$J,0)))</f>
        <v>601</v>
      </c>
      <c r="W139" s="208"/>
      <c r="X139" s="208">
        <f t="shared" si="1"/>
        <v>0</v>
      </c>
      <c r="Y139" s="208"/>
      <c r="Z139" s="208"/>
      <c r="AA139" s="208"/>
      <c r="AB139" s="241" t="str">
        <f t="shared" si="2"/>
        <v>TungstenGanzhou Jiangwu Ferrotungsten Co., Ltd.</v>
      </c>
      <c r="AC139" s="208"/>
      <c r="AD139" s="208"/>
      <c r="AE139" s="208"/>
      <c r="AF139" s="208"/>
      <c r="AG139" s="208"/>
      <c r="AH139" s="208"/>
    </row>
    <row r="140" ht="13.5" customHeight="1">
      <c r="A140" s="239" t="s">
        <v>576</v>
      </c>
      <c r="B140" s="233" t="s">
        <v>146</v>
      </c>
      <c r="C140" s="234" t="s">
        <v>577</v>
      </c>
      <c r="D140" s="233"/>
      <c r="E140" s="233" t="s">
        <v>203</v>
      </c>
      <c r="F140" s="233" t="s">
        <v>576</v>
      </c>
      <c r="G140" s="233" t="s">
        <v>156</v>
      </c>
      <c r="H140" s="235"/>
      <c r="I140" s="237" t="str">
        <f>IF(ISERROR($V140),"",OFFSET('Smelter Look-up'!$H$4,$V140-4,0))</f>
        <v>Ganzhou</v>
      </c>
      <c r="J140" s="237" t="str">
        <f>IF(ISERROR($V140),"",OFFSET('Smelter Look-up'!$I$4,$V140-4,0))</f>
        <v>Jiangxi Sheng</v>
      </c>
      <c r="K140" s="234"/>
      <c r="L140" s="234"/>
      <c r="M140" s="234"/>
      <c r="N140" s="234"/>
      <c r="O140" s="234" t="s">
        <v>578</v>
      </c>
      <c r="P140" s="237"/>
      <c r="Q140" s="238"/>
      <c r="R140" s="233" t="str">
        <f>IF(ISERROR($V140),"",OFFSET('Smelter Look-up'!$C$4,$V140-4,0)&amp;"")</f>
        <v>Jiangxi Xinsheng Tungsten Industry Co., Ltd.</v>
      </c>
      <c r="S140" s="239" t="str">
        <f t="array" ref="S140">IF(B140="","",IF(ISERROR(MATCH($E140,CL,0)),"Unknown",INDIRECT("'C'!$A$"&amp;MATCH($E140,CL,0)+1)))</f>
        <v>CN</v>
      </c>
      <c r="T140" s="239" t="str">
        <f t="array" ref="T140">IF(B140="","",IF(ISERROR(MATCH($J140,SorP!$B$1:$B$6226,0)),"",INDIRECT("'SorP'!$A$"&amp;MATCH($S140&amp;$J140,SorP!C:C,0))))</f>
        <v>CN-JX</v>
      </c>
      <c r="U140" s="240"/>
      <c r="V140" s="228">
        <f>IF(C140="",NA(),IF(OR(C140="Smelter not listed",C140="Smelter not yet identified"),MATCH($B140&amp;$D140,'Smelter Look-up'!$J:$J,0),MATCH($B140&amp;$C140,'Smelter Look-up'!$J:$J,0)))</f>
        <v>624</v>
      </c>
      <c r="W140" s="208"/>
      <c r="X140" s="208">
        <f t="shared" si="1"/>
        <v>0</v>
      </c>
      <c r="Y140" s="208"/>
      <c r="Z140" s="208"/>
      <c r="AA140" s="208"/>
      <c r="AB140" s="241" t="str">
        <f t="shared" si="2"/>
        <v>TungstenJiangxi Xinsheng Tungsten Industry Co., Ltd.</v>
      </c>
      <c r="AC140" s="208"/>
      <c r="AD140" s="208"/>
      <c r="AE140" s="208"/>
      <c r="AF140" s="208"/>
      <c r="AG140" s="208"/>
      <c r="AH140" s="208"/>
    </row>
    <row r="141" ht="13.5" customHeight="1">
      <c r="A141" s="239" t="s">
        <v>579</v>
      </c>
      <c r="B141" s="233" t="s">
        <v>146</v>
      </c>
      <c r="C141" s="234" t="s">
        <v>580</v>
      </c>
      <c r="D141" s="233"/>
      <c r="E141" s="233" t="s">
        <v>508</v>
      </c>
      <c r="F141" s="233" t="s">
        <v>579</v>
      </c>
      <c r="G141" s="233" t="s">
        <v>156</v>
      </c>
      <c r="H141" s="235"/>
      <c r="I141" s="236" t="str">
        <f>IF(ISERROR($V141),"",OFFSET('Smelter Look-up'!$H$4,$V141-4,0))</f>
        <v>Vinh Bao District</v>
      </c>
      <c r="J141" s="236" t="str">
        <f>IF(ISERROR($V141),"",OFFSET('Smelter Look-up'!$I$4,$V141-4,0))</f>
        <v>Hai Phong</v>
      </c>
      <c r="K141" s="234"/>
      <c r="L141" s="234"/>
      <c r="M141" s="234"/>
      <c r="N141" s="234"/>
      <c r="O141" s="234" t="s">
        <v>581</v>
      </c>
      <c r="P141" s="237"/>
      <c r="Q141" s="238"/>
      <c r="R141" s="233" t="str">
        <f>IF(ISERROR($V141),"",OFFSET('Smelter Look-up'!$C$4,$V141-4,0)&amp;"")</f>
        <v>Asia Tungsten Products Vietnam Ltd.</v>
      </c>
      <c r="S141" s="239" t="str">
        <f t="array" ref="S141">IF(B141="","",IF(ISERROR(MATCH($E141,CL,0)),"Unknown",INDIRECT("'C'!$A$"&amp;MATCH($E141,CL,0)+1)))</f>
        <v>VN</v>
      </c>
      <c r="T141" s="239" t="str">
        <f t="array" ref="T141">IF(B141="","",IF(ISERROR(MATCH($J141,SorP!$B$1:$B$6226,0)),"",INDIRECT("'SorP'!$A$"&amp;MATCH($S141&amp;$J141,SorP!C:C,0))))</f>
        <v>VN-HP</v>
      </c>
      <c r="U141" s="240"/>
      <c r="V141" s="228">
        <f>IF(C141="",NA(),IF(OR(C141="Smelter not listed",C141="Smelter not yet identified"),MATCH($B141&amp;$D141,'Smelter Look-up'!$J:$J,0),MATCH($B141&amp;$C141,'Smelter Look-up'!$J:$J,0)))</f>
        <v>587</v>
      </c>
      <c r="W141" s="208"/>
      <c r="X141" s="208">
        <f t="shared" si="1"/>
        <v>0</v>
      </c>
      <c r="Y141" s="208"/>
      <c r="Z141" s="208"/>
      <c r="AA141" s="208"/>
      <c r="AB141" s="241" t="str">
        <f t="shared" si="2"/>
        <v>TungstenAsia Tungsten Products Vietnam Ltd.</v>
      </c>
      <c r="AC141" s="208"/>
      <c r="AD141" s="208"/>
      <c r="AE141" s="208"/>
      <c r="AF141" s="208"/>
      <c r="AG141" s="208"/>
      <c r="AH141" s="208"/>
    </row>
    <row r="142" ht="13.5" customHeight="1">
      <c r="A142" s="239" t="s">
        <v>582</v>
      </c>
      <c r="B142" s="233" t="s">
        <v>144</v>
      </c>
      <c r="C142" s="234" t="s">
        <v>583</v>
      </c>
      <c r="D142" s="233"/>
      <c r="E142" s="233" t="s">
        <v>195</v>
      </c>
      <c r="F142" s="233" t="s">
        <v>582</v>
      </c>
      <c r="G142" s="233" t="s">
        <v>156</v>
      </c>
      <c r="H142" s="235"/>
      <c r="I142" s="236" t="str">
        <f>IF(ISERROR($V142),"",OFFSET('Smelter Look-up'!$H$4,$V142-4,0))</f>
        <v>Matamoros</v>
      </c>
      <c r="J142" s="237" t="str">
        <f>IF(ISERROR($V142),"",OFFSET('Smelter Look-up'!$I$4,$V142-4,0))</f>
        <v>Tamaulipas</v>
      </c>
      <c r="K142" s="234"/>
      <c r="L142" s="234"/>
      <c r="M142" s="234"/>
      <c r="N142" s="234"/>
      <c r="O142" s="234" t="s">
        <v>584</v>
      </c>
      <c r="P142" s="237"/>
      <c r="Q142" s="238"/>
      <c r="R142" s="233" t="str">
        <f>IF(ISERROR($V142),"",OFFSET('Smelter Look-up'!$C$4,$V142-4,0)&amp;"")</f>
        <v>KEMET de Mexico</v>
      </c>
      <c r="S142" s="239" t="str">
        <f t="array" ref="S142">IF(B142="","",IF(ISERROR(MATCH($E142,CL,0)),"Unknown",INDIRECT("'C'!$A$"&amp;MATCH($E142,CL,0)+1)))</f>
        <v>MX</v>
      </c>
      <c r="T142" s="239" t="str">
        <f t="array" ref="T142">IF(B142="","",IF(ISERROR(MATCH($J142,SorP!$B$1:$B$6226,0)),"",INDIRECT("'SorP'!$A$"&amp;MATCH($S142&amp;$J142,SorP!C:C,0))))</f>
        <v>MX-TAM</v>
      </c>
      <c r="U142" s="240"/>
      <c r="V142" s="228">
        <f>IF(C142="",NA(),IF(OR(C142="Smelter not listed",C142="Smelter not yet identified"),MATCH($B142&amp;$D142,'Smelter Look-up'!$J:$J,0),MATCH($B142&amp;$C142,'Smelter Look-up'!$J:$J,0)))</f>
        <v>357</v>
      </c>
      <c r="W142" s="208"/>
      <c r="X142" s="208">
        <f t="shared" si="1"/>
        <v>0</v>
      </c>
      <c r="Y142" s="208"/>
      <c r="Z142" s="208"/>
      <c r="AA142" s="208"/>
      <c r="AB142" s="241" t="str">
        <f t="shared" si="2"/>
        <v>TantalumKEMET de Mexico</v>
      </c>
      <c r="AC142" s="208"/>
      <c r="AD142" s="208"/>
      <c r="AE142" s="208"/>
      <c r="AF142" s="208"/>
      <c r="AG142" s="208"/>
      <c r="AH142" s="208"/>
    </row>
    <row r="143" ht="13.5" customHeight="1">
      <c r="A143" s="239" t="s">
        <v>585</v>
      </c>
      <c r="B143" s="233" t="s">
        <v>144</v>
      </c>
      <c r="C143" s="234" t="s">
        <v>586</v>
      </c>
      <c r="D143" s="233"/>
      <c r="E143" s="233" t="s">
        <v>185</v>
      </c>
      <c r="F143" s="233" t="s">
        <v>585</v>
      </c>
      <c r="G143" s="233" t="s">
        <v>156</v>
      </c>
      <c r="H143" s="235"/>
      <c r="I143" s="236" t="str">
        <f>IF(ISERROR($V143),"",OFFSET('Smelter Look-up'!$H$4,$V143-4,0))</f>
        <v>Newton</v>
      </c>
      <c r="J143" s="236" t="str">
        <f>IF(ISERROR($V143),"",OFFSET('Smelter Look-up'!$I$4,$V143-4,0))</f>
        <v>Massachusetts</v>
      </c>
      <c r="K143" s="234"/>
      <c r="L143" s="234"/>
      <c r="M143" s="234"/>
      <c r="N143" s="234"/>
      <c r="O143" s="234" t="s">
        <v>587</v>
      </c>
      <c r="P143" s="237"/>
      <c r="Q143" s="238"/>
      <c r="R143" s="233" t="str">
        <f>IF(ISERROR($V143),"",OFFSET('Smelter Look-up'!$C$4,$V143-4,0)&amp;"")</f>
        <v>Materion Newton Inc.</v>
      </c>
      <c r="S143" s="239" t="str">
        <f t="array" ref="S143">IF(B143="","",IF(ISERROR(MATCH($E143,CL,0)),"Unknown",INDIRECT("'C'!$A$"&amp;MATCH($E143,CL,0)+1)))</f>
        <v>US</v>
      </c>
      <c r="T143" s="239" t="str">
        <f t="array" ref="T143">IF(B143="","",IF(ISERROR(MATCH($J143,SorP!$B$1:$B$6226,0)),"",INDIRECT("'SorP'!$A$"&amp;MATCH($S143&amp;$J143,SorP!C:C,0))))</f>
        <v>US-MA</v>
      </c>
      <c r="U143" s="240"/>
      <c r="V143" s="228">
        <f>IF(C143="",NA(),IF(OR(C143="Smelter not listed",C143="Smelter not yet identified"),MATCH($B143&amp;$D143,'Smelter Look-up'!$J:$J,0),MATCH($B143&amp;$C143,'Smelter Look-up'!$J:$J,0)))</f>
        <v>359</v>
      </c>
      <c r="W143" s="208"/>
      <c r="X143" s="208">
        <f t="shared" si="1"/>
        <v>0</v>
      </c>
      <c r="Y143" s="208"/>
      <c r="Z143" s="208"/>
      <c r="AA143" s="208"/>
      <c r="AB143" s="241" t="str">
        <f t="shared" si="2"/>
        <v>TantalumMaterion Newton Inc.</v>
      </c>
      <c r="AC143" s="208"/>
      <c r="AD143" s="208"/>
      <c r="AE143" s="208"/>
      <c r="AF143" s="208"/>
      <c r="AG143" s="208"/>
      <c r="AH143" s="208"/>
    </row>
    <row r="144" ht="13.5" customHeight="1">
      <c r="A144" s="239" t="s">
        <v>588</v>
      </c>
      <c r="B144" s="233" t="s">
        <v>147</v>
      </c>
      <c r="C144" s="234" t="s">
        <v>589</v>
      </c>
      <c r="D144" s="233"/>
      <c r="E144" s="233" t="s">
        <v>536</v>
      </c>
      <c r="F144" s="233" t="s">
        <v>588</v>
      </c>
      <c r="G144" s="233" t="s">
        <v>156</v>
      </c>
      <c r="H144" s="235"/>
      <c r="I144" s="236" t="str">
        <f>IF(ISERROR($V144),"",OFFSET('Smelter Look-up'!$H$4,$V144-4,0))</f>
        <v>Tainan City</v>
      </c>
      <c r="J144" s="236" t="str">
        <f>IF(ISERROR($V144),"",OFFSET('Smelter Look-up'!$I$4,$V144-4,0))</f>
        <v>Tainan</v>
      </c>
      <c r="K144" s="234"/>
      <c r="L144" s="234"/>
      <c r="M144" s="234"/>
      <c r="N144" s="234"/>
      <c r="O144" s="234" t="s">
        <v>590</v>
      </c>
      <c r="P144" s="237"/>
      <c r="Q144" s="238"/>
      <c r="R144" s="233" t="str">
        <f>IF(ISERROR($V144),"",OFFSET('Smelter Look-up'!$C$4,$V144-4,0)&amp;"")</f>
        <v>Solar Applied Materials Technology Corp.</v>
      </c>
      <c r="S144" s="239" t="str">
        <f t="array" ref="S144">IF(B144="","",IF(ISERROR(MATCH($E144,CL,0)),"Unknown",INDIRECT("'C'!$A$"&amp;MATCH($E144,CL,0)+1)))</f>
        <v>TW</v>
      </c>
      <c r="T144" s="239" t="str">
        <f t="array" ref="T144">IF(B144="","",IF(ISERROR(MATCH($J144,SorP!$B$1:$B$6226,0)),"",INDIRECT("'SorP'!$A$"&amp;MATCH($S144&amp;$J144,SorP!C:C,0))))</f>
        <v>TW-TNN</v>
      </c>
      <c r="U144" s="240"/>
      <c r="V144" s="228">
        <f>IF(C144="",NA(),IF(OR(C144="Smelter not listed",C144="Smelter not yet identified"),MATCH($B144&amp;$D144,'Smelter Look-up'!$J:$J,0),MATCH($B144&amp;$C144,'Smelter Look-up'!$J:$J,0)))</f>
        <v>269</v>
      </c>
      <c r="W144" s="208"/>
      <c r="X144" s="208">
        <f t="shared" si="1"/>
        <v>0</v>
      </c>
      <c r="Y144" s="208"/>
      <c r="Z144" s="208"/>
      <c r="AA144" s="208"/>
      <c r="AB144" s="241" t="str">
        <f t="shared" si="2"/>
        <v>GoldSolar Applied Materials Technology Corp.</v>
      </c>
      <c r="AC144" s="208"/>
      <c r="AD144" s="208"/>
      <c r="AE144" s="208"/>
      <c r="AF144" s="208"/>
      <c r="AG144" s="208"/>
      <c r="AH144" s="208"/>
    </row>
    <row r="145" ht="13.5" customHeight="1">
      <c r="A145" s="239" t="s">
        <v>591</v>
      </c>
      <c r="B145" s="233" t="s">
        <v>144</v>
      </c>
      <c r="C145" s="234" t="s">
        <v>592</v>
      </c>
      <c r="D145" s="233"/>
      <c r="E145" s="233" t="s">
        <v>203</v>
      </c>
      <c r="F145" s="233" t="s">
        <v>591</v>
      </c>
      <c r="G145" s="233" t="s">
        <v>156</v>
      </c>
      <c r="H145" s="235"/>
      <c r="I145" s="236" t="str">
        <f>IF(ISERROR($V145),"",OFFSET('Smelter Look-up'!$H$4,$V145-4,0))</f>
        <v>Jiujiang</v>
      </c>
      <c r="J145" s="237" t="str">
        <f>IF(ISERROR($V145),"",OFFSET('Smelter Look-up'!$I$4,$V145-4,0))</f>
        <v>Jiangxi Sheng</v>
      </c>
      <c r="K145" s="234"/>
      <c r="L145" s="234"/>
      <c r="M145" s="234"/>
      <c r="N145" s="234"/>
      <c r="O145" s="234" t="s">
        <v>593</v>
      </c>
      <c r="P145" s="237"/>
      <c r="Q145" s="238"/>
      <c r="R145" s="233" t="str">
        <f>IF(ISERROR($V145),"",OFFSET('Smelter Look-up'!$C$4,$V145-4,0)&amp;"")</f>
        <v>Jiujiang Zhongao Tantalum &amp; Niobium Co., Ltd.</v>
      </c>
      <c r="S145" s="239" t="str">
        <f t="array" ref="S145">IF(B145="","",IF(ISERROR(MATCH($E145,CL,0)),"Unknown",INDIRECT("'C'!$A$"&amp;MATCH($E145,CL,0)+1)))</f>
        <v>CN</v>
      </c>
      <c r="T145" s="239" t="str">
        <f t="array" ref="T145">IF(B145="","",IF(ISERROR(MATCH($J145,SorP!$B$1:$B$6226,0)),"",INDIRECT("'SorP'!$A$"&amp;MATCH($S145&amp;$J145,SorP!C:C,0))))</f>
        <v>CN-JX</v>
      </c>
      <c r="U145" s="240"/>
      <c r="V145" s="228">
        <f>IF(C145="",NA(),IF(OR(C145="Smelter not listed",C145="Smelter not yet identified"),MATCH($B145&amp;$D145,'Smelter Look-up'!$J:$J,0),MATCH($B145&amp;$C145,'Smelter Look-up'!$J:$J,0)))</f>
        <v>355</v>
      </c>
      <c r="W145" s="208"/>
      <c r="X145" s="208">
        <f t="shared" si="1"/>
        <v>0</v>
      </c>
      <c r="Y145" s="208"/>
      <c r="Z145" s="208"/>
      <c r="AA145" s="208"/>
      <c r="AB145" s="241" t="str">
        <f t="shared" si="2"/>
        <v>TantalumJiujiang Zhongao Tantalum &amp; Niobium Co., Ltd.</v>
      </c>
      <c r="AC145" s="208"/>
      <c r="AD145" s="208"/>
      <c r="AE145" s="208"/>
      <c r="AF145" s="208"/>
      <c r="AG145" s="208"/>
      <c r="AH145" s="208"/>
    </row>
    <row r="146" ht="13.5" customHeight="1">
      <c r="A146" s="239" t="s">
        <v>594</v>
      </c>
      <c r="B146" s="233" t="s">
        <v>144</v>
      </c>
      <c r="C146" s="234" t="s">
        <v>595</v>
      </c>
      <c r="D146" s="233"/>
      <c r="E146" s="233" t="s">
        <v>203</v>
      </c>
      <c r="F146" s="233" t="s">
        <v>594</v>
      </c>
      <c r="G146" s="233" t="s">
        <v>156</v>
      </c>
      <c r="H146" s="235"/>
      <c r="I146" s="236" t="str">
        <f>IF(ISERROR($V146),"",OFFSET('Smelter Look-up'!$H$4,$V146-4,0))</f>
        <v>YunFu City</v>
      </c>
      <c r="J146" s="236" t="str">
        <f>IF(ISERROR($V146),"",OFFSET('Smelter Look-up'!$I$4,$V146-4,0))</f>
        <v>Guangdong Sheng</v>
      </c>
      <c r="K146" s="234"/>
      <c r="L146" s="234"/>
      <c r="M146" s="234"/>
      <c r="N146" s="234"/>
      <c r="O146" s="234" t="s">
        <v>596</v>
      </c>
      <c r="P146" s="237"/>
      <c r="Q146" s="238"/>
      <c r="R146" s="233" t="str">
        <f>IF(ISERROR($V146),"",OFFSET('Smelter Look-up'!$C$4,$V146-4,0)&amp;"")</f>
        <v>XinXing HaoRong Electronic Material Co., Ltd.</v>
      </c>
      <c r="S146" s="239" t="str">
        <f t="array" ref="S146">IF(B146="","",IF(ISERROR(MATCH($E146,CL,0)),"Unknown",INDIRECT("'C'!$A$"&amp;MATCH($E146,CL,0)+1)))</f>
        <v>CN</v>
      </c>
      <c r="T146" s="239" t="str">
        <f t="array" ref="T146">IF(B146="","",IF(ISERROR(MATCH($J146,SorP!$B$1:$B$6226,0)),"",INDIRECT("'SorP'!$A$"&amp;MATCH($S146&amp;$J146,SorP!C:C,0))))</f>
        <v>CN-GD</v>
      </c>
      <c r="U146" s="240"/>
      <c r="V146" s="228">
        <f>IF(C146="",NA(),IF(OR(C146="Smelter not listed",C146="Smelter not yet identified"),MATCH($B146&amp;$D146,'Smelter Look-up'!$J:$J,0),MATCH($B146&amp;$C146,'Smelter Look-up'!$J:$J,0)))</f>
        <v>392</v>
      </c>
      <c r="W146" s="208"/>
      <c r="X146" s="208">
        <f t="shared" si="1"/>
        <v>0</v>
      </c>
      <c r="Y146" s="208"/>
      <c r="Z146" s="208"/>
      <c r="AA146" s="208"/>
      <c r="AB146" s="241" t="str">
        <f t="shared" si="2"/>
        <v>TantalumXinXing HaoRong Electronic Material Co., Ltd.</v>
      </c>
      <c r="AC146" s="208"/>
      <c r="AD146" s="208"/>
      <c r="AE146" s="208"/>
      <c r="AF146" s="208"/>
      <c r="AG146" s="208"/>
      <c r="AH146" s="208"/>
    </row>
    <row r="147" ht="13.5" customHeight="1">
      <c r="A147" s="239" t="s">
        <v>597</v>
      </c>
      <c r="B147" s="233" t="s">
        <v>146</v>
      </c>
      <c r="C147" s="234" t="s">
        <v>598</v>
      </c>
      <c r="D147" s="233"/>
      <c r="E147" s="233" t="s">
        <v>167</v>
      </c>
      <c r="F147" s="233" t="s">
        <v>597</v>
      </c>
      <c r="G147" s="233" t="s">
        <v>156</v>
      </c>
      <c r="H147" s="235"/>
      <c r="I147" s="236" t="str">
        <f>IF(ISERROR($V147),"",OFFSET('Smelter Look-up'!$H$4,$V147-4,0))</f>
        <v>Goslar</v>
      </c>
      <c r="J147" s="237" t="str">
        <f>IF(ISERROR($V147),"",OFFSET('Smelter Look-up'!$I$4,$V147-4,0))</f>
        <v>Niedersachsen</v>
      </c>
      <c r="K147" s="234"/>
      <c r="L147" s="234"/>
      <c r="M147" s="234"/>
      <c r="N147" s="234"/>
      <c r="O147" s="234" t="s">
        <v>599</v>
      </c>
      <c r="P147" s="237"/>
      <c r="Q147" s="238"/>
      <c r="R147" s="233" t="str">
        <f>IF(ISERROR($V147),"",OFFSET('Smelter Look-up'!$C$4,$V147-4,0)&amp;"")</f>
        <v>H.C. Starck Tungsten GmbH</v>
      </c>
      <c r="S147" s="239" t="str">
        <f t="array" ref="S147">IF(B147="","",IF(ISERROR(MATCH($E147,CL,0)),"Unknown",INDIRECT("'C'!$A$"&amp;MATCH($E147,CL,0)+1)))</f>
        <v>DE</v>
      </c>
      <c r="T147" s="239" t="str">
        <f t="array" ref="T147">IF(B147="","",IF(ISERROR(MATCH($J147,SorP!$B$1:$B$6226,0)),"",INDIRECT("'SorP'!$A$"&amp;MATCH($S147&amp;$J147,SorP!C:C,0))))</f>
        <v>DE-NI</v>
      </c>
      <c r="U147" s="240"/>
      <c r="V147" s="228">
        <f>IF(C147="",NA(),IF(OR(C147="Smelter not listed",C147="Smelter not yet identified"),MATCH($B147&amp;$D147,'Smelter Look-up'!$J:$J,0),MATCH($B147&amp;$C147,'Smelter Look-up'!$J:$J,0)))</f>
        <v>608</v>
      </c>
      <c r="W147" s="208"/>
      <c r="X147" s="208">
        <f t="shared" si="1"/>
        <v>0</v>
      </c>
      <c r="Y147" s="208"/>
      <c r="Z147" s="208"/>
      <c r="AA147" s="208"/>
      <c r="AB147" s="241" t="str">
        <f t="shared" si="2"/>
        <v>TungstenH.C. Starck Tungsten GmbH</v>
      </c>
      <c r="AC147" s="208"/>
      <c r="AD147" s="208"/>
      <c r="AE147" s="208"/>
      <c r="AF147" s="208"/>
      <c r="AG147" s="208"/>
      <c r="AH147" s="208"/>
    </row>
    <row r="148" ht="13.5" customHeight="1">
      <c r="A148" s="239" t="s">
        <v>600</v>
      </c>
      <c r="B148" s="233" t="s">
        <v>146</v>
      </c>
      <c r="C148" s="234" t="s">
        <v>601</v>
      </c>
      <c r="D148" s="233"/>
      <c r="E148" s="233" t="s">
        <v>167</v>
      </c>
      <c r="F148" s="233" t="s">
        <v>600</v>
      </c>
      <c r="G148" s="233" t="s">
        <v>156</v>
      </c>
      <c r="H148" s="235"/>
      <c r="I148" s="237" t="str">
        <f>IF(ISERROR($V148),"",OFFSET('Smelter Look-up'!$H$4,$V148-4,0))</f>
        <v>Laufenburg</v>
      </c>
      <c r="J148" s="237" t="str">
        <f>IF(ISERROR($V148),"",OFFSET('Smelter Look-up'!$I$4,$V148-4,0))</f>
        <v>Baden-Württemberg</v>
      </c>
      <c r="K148" s="234"/>
      <c r="L148" s="234"/>
      <c r="M148" s="234"/>
      <c r="N148" s="234"/>
      <c r="O148" s="234" t="s">
        <v>602</v>
      </c>
      <c r="P148" s="237"/>
      <c r="Q148" s="238"/>
      <c r="R148" s="233" t="str">
        <f>IF(ISERROR($V148),"",OFFSET('Smelter Look-up'!$C$4,$V148-4,0)&amp;"")</f>
        <v>TANIOBIS Smelting GmbH &amp; Co. KG</v>
      </c>
      <c r="S148" s="239" t="str">
        <f t="array" ref="S148">IF(B148="","",IF(ISERROR(MATCH($E148,CL,0)),"Unknown",INDIRECT("'C'!$A$"&amp;MATCH($E148,CL,0)+1)))</f>
        <v>DE</v>
      </c>
      <c r="T148" s="239" t="str">
        <f t="array" ref="T148">IF(B148="","",IF(ISERROR(MATCH($J148,SorP!$B$1:$B$6226,0)),"",INDIRECT("'SorP'!$A$"&amp;MATCH($S148&amp;$J148,SorP!C:C,0))))</f>
        <v>DE-BW</v>
      </c>
      <c r="U148" s="240"/>
      <c r="V148" s="228">
        <f>IF(C148="",NA(),IF(OR(C148="Smelter not listed",C148="Smelter not yet identified"),MATCH($B148&amp;$D148,'Smelter Look-up'!$J:$J,0),MATCH($B148&amp;$C148,'Smelter Look-up'!$J:$J,0)))</f>
        <v>650</v>
      </c>
      <c r="W148" s="208"/>
      <c r="X148" s="208">
        <f t="shared" si="1"/>
        <v>0</v>
      </c>
      <c r="Y148" s="208"/>
      <c r="Z148" s="208"/>
      <c r="AA148" s="208"/>
      <c r="AB148" s="241" t="str">
        <f t="shared" si="2"/>
        <v>TungstenTANIOBIS Smelting GmbH &amp; Co. KG</v>
      </c>
      <c r="AC148" s="208"/>
      <c r="AD148" s="208"/>
      <c r="AE148" s="208"/>
      <c r="AF148" s="208"/>
      <c r="AG148" s="208"/>
      <c r="AH148" s="208"/>
    </row>
    <row r="149" ht="13.5" customHeight="1">
      <c r="A149" s="239" t="s">
        <v>603</v>
      </c>
      <c r="B149" s="233" t="s">
        <v>144</v>
      </c>
      <c r="C149" s="234" t="s">
        <v>601</v>
      </c>
      <c r="D149" s="233"/>
      <c r="E149" s="233" t="s">
        <v>167</v>
      </c>
      <c r="F149" s="233" t="s">
        <v>603</v>
      </c>
      <c r="G149" s="233" t="s">
        <v>156</v>
      </c>
      <c r="H149" s="235"/>
      <c r="I149" s="236" t="str">
        <f>IF(ISERROR($V149),"",OFFSET('Smelter Look-up'!$H$4,$V149-4,0))</f>
        <v>Laufenburg</v>
      </c>
      <c r="J149" s="236" t="str">
        <f>IF(ISERROR($V149),"",OFFSET('Smelter Look-up'!$I$4,$V149-4,0))</f>
        <v>Baden-Württemberg</v>
      </c>
      <c r="K149" s="234"/>
      <c r="L149" s="234"/>
      <c r="M149" s="234"/>
      <c r="N149" s="234"/>
      <c r="O149" s="234" t="s">
        <v>380</v>
      </c>
      <c r="P149" s="237"/>
      <c r="Q149" s="238"/>
      <c r="R149" s="233" t="str">
        <f>IF(ISERROR($V149),"",OFFSET('Smelter Look-up'!$C$4,$V149-4,0)&amp;"")</f>
        <v>TANIOBIS Smelting GmbH &amp; Co. KG</v>
      </c>
      <c r="S149" s="239" t="str">
        <f t="array" ref="S149">IF(B149="","",IF(ISERROR(MATCH($E149,CL,0)),"Unknown",INDIRECT("'C'!$A$"&amp;MATCH($E149,CL,0)+1)))</f>
        <v>DE</v>
      </c>
      <c r="T149" s="239" t="str">
        <f t="array" ref="T149">IF(B149="","",IF(ISERROR(MATCH($J149,SorP!$B$1:$B$6226,0)),"",INDIRECT("'SorP'!$A$"&amp;MATCH($S149&amp;$J149,SorP!C:C,0))))</f>
        <v>DE-BW</v>
      </c>
      <c r="U149" s="240"/>
      <c r="V149" s="228">
        <f>IF(C149="",NA(),IF(OR(C149="Smelter not listed",C149="Smelter not yet identified"),MATCH($B149&amp;$D149,'Smelter Look-up'!$J:$J,0),MATCH($B149&amp;$C149,'Smelter Look-up'!$J:$J,0)))</f>
        <v>387</v>
      </c>
      <c r="W149" s="208"/>
      <c r="X149" s="208">
        <f t="shared" si="1"/>
        <v>0</v>
      </c>
      <c r="Y149" s="208"/>
      <c r="Z149" s="208"/>
      <c r="AA149" s="208"/>
      <c r="AB149" s="241" t="str">
        <f t="shared" si="2"/>
        <v>TantalumTANIOBIS Smelting GmbH &amp; Co. KG</v>
      </c>
      <c r="AC149" s="208"/>
      <c r="AD149" s="208"/>
      <c r="AE149" s="208"/>
      <c r="AF149" s="208"/>
      <c r="AG149" s="208"/>
      <c r="AH149" s="208"/>
    </row>
    <row r="150" ht="13.5" customHeight="1">
      <c r="A150" s="239" t="s">
        <v>604</v>
      </c>
      <c r="B150" s="233" t="s">
        <v>144</v>
      </c>
      <c r="C150" s="234" t="s">
        <v>605</v>
      </c>
      <c r="D150" s="233"/>
      <c r="E150" s="233" t="s">
        <v>185</v>
      </c>
      <c r="F150" s="233" t="s">
        <v>604</v>
      </c>
      <c r="G150" s="233" t="s">
        <v>156</v>
      </c>
      <c r="H150" s="235"/>
      <c r="I150" s="236" t="str">
        <f>IF(ISERROR($V150),"",OFFSET('Smelter Look-up'!$H$4,$V150-4,0))</f>
        <v>Boyertown</v>
      </c>
      <c r="J150" s="236" t="str">
        <f>IF(ISERROR($V150),"",OFFSET('Smelter Look-up'!$I$4,$V150-4,0))</f>
        <v>Pennsylvania</v>
      </c>
      <c r="K150" s="234"/>
      <c r="L150" s="234"/>
      <c r="M150" s="234"/>
      <c r="N150" s="234"/>
      <c r="O150" s="234" t="s">
        <v>584</v>
      </c>
      <c r="P150" s="237"/>
      <c r="Q150" s="238"/>
      <c r="R150" s="233" t="str">
        <f>IF(ISERROR($V150),"",OFFSET('Smelter Look-up'!$C$4,$V150-4,0)&amp;"")</f>
        <v>Global Advanced Metals Boyertown</v>
      </c>
      <c r="S150" s="239" t="str">
        <f t="array" ref="S150">IF(B150="","",IF(ISERROR(MATCH($E150,CL,0)),"Unknown",INDIRECT("'C'!$A$"&amp;MATCH($E150,CL,0)+1)))</f>
        <v>US</v>
      </c>
      <c r="T150" s="239" t="str">
        <f t="array" ref="T150">IF(B150="","",IF(ISERROR(MATCH($J150,SorP!$B$1:$B$6226,0)),"",INDIRECT("'SorP'!$A$"&amp;MATCH($S150&amp;$J150,SorP!C:C,0))))</f>
        <v>US-PA</v>
      </c>
      <c r="U150" s="240"/>
      <c r="V150" s="228">
        <f>IF(C150="",NA(),IF(OR(C150="Smelter not listed",C150="Smelter not yet identified"),MATCH($B150&amp;$D150,'Smelter Look-up'!$J:$J,0),MATCH($B150&amp;$C150,'Smelter Look-up'!$J:$J,0)))</f>
        <v>341</v>
      </c>
      <c r="W150" s="208"/>
      <c r="X150" s="208">
        <f t="shared" si="1"/>
        <v>0</v>
      </c>
      <c r="Y150" s="208"/>
      <c r="Z150" s="208"/>
      <c r="AA150" s="208"/>
      <c r="AB150" s="241" t="str">
        <f t="shared" si="2"/>
        <v>TantalumGlobal Advanced Metals Boyertown</v>
      </c>
      <c r="AC150" s="208"/>
      <c r="AD150" s="208"/>
      <c r="AE150" s="208"/>
      <c r="AF150" s="208"/>
      <c r="AG150" s="208"/>
      <c r="AH150" s="208"/>
    </row>
    <row r="151" ht="13.5" customHeight="1">
      <c r="A151" s="239" t="s">
        <v>606</v>
      </c>
      <c r="B151" s="233" t="s">
        <v>147</v>
      </c>
      <c r="C151" s="234" t="s">
        <v>607</v>
      </c>
      <c r="D151" s="233"/>
      <c r="E151" s="233" t="s">
        <v>608</v>
      </c>
      <c r="F151" s="233" t="s">
        <v>606</v>
      </c>
      <c r="G151" s="233" t="s">
        <v>156</v>
      </c>
      <c r="H151" s="235"/>
      <c r="I151" s="236" t="str">
        <f>IF(ISERROR($V151),"",OFFSET('Smelter Look-up'!$H$4,$V151-4,0))</f>
        <v>Dubai</v>
      </c>
      <c r="J151" s="236" t="str">
        <f>IF(ISERROR($V151),"",OFFSET('Smelter Look-up'!$I$4,$V151-4,0))</f>
        <v>Dubayy</v>
      </c>
      <c r="K151" s="234"/>
      <c r="L151" s="234"/>
      <c r="M151" s="234"/>
      <c r="N151" s="234"/>
      <c r="O151" s="234" t="s">
        <v>609</v>
      </c>
      <c r="P151" s="237"/>
      <c r="Q151" s="238"/>
      <c r="R151" s="233" t="str">
        <f>IF(ISERROR($V151),"",OFFSET('Smelter Look-up'!$C$4,$V151-4,0)&amp;"")</f>
        <v>International Precious Metal Refiners</v>
      </c>
      <c r="S151" s="239" t="str">
        <f t="array" ref="S151">IF(B151="","",IF(ISERROR(MATCH($E151,CL,0)),"Unknown",INDIRECT("'C'!$A$"&amp;MATCH($E151,CL,0)+1)))</f>
        <v>AE</v>
      </c>
      <c r="T151" s="239" t="str">
        <f t="array" ref="T151">IF(B151="","",IF(ISERROR(MATCH($J151,SorP!$B$1:$B$6226,0)),"",INDIRECT("'SorP'!$A$"&amp;MATCH($S151&amp;$J151,SorP!C:C,0))))</f>
        <v>AE-DU</v>
      </c>
      <c r="U151" s="240"/>
      <c r="V151" s="228">
        <f>IF(C151="",NA(),IF(OR(C151="Smelter not listed",C151="Smelter not yet identified"),MATCH($B151&amp;$D151,'Smelter Look-up'!$J:$J,0),MATCH($B151&amp;$C151,'Smelter Look-up'!$J:$J,0)))</f>
        <v>126</v>
      </c>
      <c r="W151" s="208"/>
      <c r="X151" s="208">
        <f t="shared" si="1"/>
        <v>0</v>
      </c>
      <c r="Y151" s="208"/>
      <c r="Z151" s="208"/>
      <c r="AA151" s="208"/>
      <c r="AB151" s="241" t="str">
        <f t="shared" si="2"/>
        <v>GoldInternational Precious Metal Refiners</v>
      </c>
      <c r="AC151" s="208"/>
      <c r="AD151" s="208"/>
      <c r="AE151" s="208"/>
      <c r="AF151" s="208"/>
      <c r="AG151" s="208"/>
      <c r="AH151" s="208"/>
    </row>
    <row r="152" ht="13.5" customHeight="1">
      <c r="A152" s="239" t="s">
        <v>610</v>
      </c>
      <c r="B152" s="233" t="s">
        <v>145</v>
      </c>
      <c r="C152" s="234" t="s">
        <v>611</v>
      </c>
      <c r="D152" s="233"/>
      <c r="E152" s="233" t="s">
        <v>276</v>
      </c>
      <c r="F152" s="233" t="s">
        <v>610</v>
      </c>
      <c r="G152" s="233" t="s">
        <v>156</v>
      </c>
      <c r="H152" s="235"/>
      <c r="I152" s="236" t="str">
        <f>IF(ISERROR($V152),"",OFFSET('Smelter Look-up'!$H$4,$V152-4,0))</f>
        <v>Sungailiat</v>
      </c>
      <c r="J152" s="236" t="str">
        <f>IF(ISERROR($V152),"",OFFSET('Smelter Look-up'!$I$4,$V152-4,0))</f>
        <v>Kepulauan Bangka Belitung</v>
      </c>
      <c r="K152" s="234"/>
      <c r="L152" s="234"/>
      <c r="M152" s="234"/>
      <c r="N152" s="234"/>
      <c r="O152" s="234" t="s">
        <v>393</v>
      </c>
      <c r="P152" s="237"/>
      <c r="Q152" s="238"/>
      <c r="R152" s="233" t="str">
        <f>IF(ISERROR($V152),"",OFFSET('Smelter Look-up'!$C$4,$V152-4,0)&amp;"")</f>
        <v>CV Ayi Jaya</v>
      </c>
      <c r="S152" s="239" t="str">
        <f t="array" ref="S152">IF(B152="","",IF(ISERROR(MATCH($E152,CL,0)),"Unknown",INDIRECT("'C'!$A$"&amp;MATCH($E152,CL,0)+1)))</f>
        <v>ID</v>
      </c>
      <c r="T152" s="239" t="str">
        <f t="array" ref="T152">IF(B152="","",IF(ISERROR(MATCH($J152,SorP!$B$1:$B$6226,0)),"",INDIRECT("'SorP'!$A$"&amp;MATCH($S152&amp;$J152,SorP!C:C,0))))</f>
        <v>ID-BB</v>
      </c>
      <c r="U152" s="240"/>
      <c r="V152" s="228">
        <f>IF(C152="",NA(),IF(OR(C152="Smelter not listed",C152="Smelter not yet identified"),MATCH($B152&amp;$D152,'Smelter Look-up'!$J:$J,0),MATCH($B152&amp;$C152,'Smelter Look-up'!$J:$J,0)))</f>
        <v>423</v>
      </c>
      <c r="W152" s="208"/>
      <c r="X152" s="208">
        <f t="shared" si="1"/>
        <v>0</v>
      </c>
      <c r="Y152" s="208"/>
      <c r="Z152" s="208"/>
      <c r="AA152" s="208"/>
      <c r="AB152" s="241" t="str">
        <f t="shared" si="2"/>
        <v>TinCV Ayi Jaya</v>
      </c>
      <c r="AC152" s="208"/>
      <c r="AD152" s="208"/>
      <c r="AE152" s="208"/>
      <c r="AF152" s="208"/>
      <c r="AG152" s="208"/>
      <c r="AH152" s="208"/>
    </row>
    <row r="153" ht="13.5" customHeight="1">
      <c r="A153" s="239" t="s">
        <v>612</v>
      </c>
      <c r="B153" s="233" t="s">
        <v>144</v>
      </c>
      <c r="C153" s="234" t="s">
        <v>613</v>
      </c>
      <c r="D153" s="233"/>
      <c r="E153" s="233" t="s">
        <v>155</v>
      </c>
      <c r="F153" s="233" t="s">
        <v>612</v>
      </c>
      <c r="G153" s="233" t="s">
        <v>156</v>
      </c>
      <c r="H153" s="235"/>
      <c r="I153" s="236" t="str">
        <f>IF(ISERROR($V153),"",OFFSET('Smelter Look-up'!$H$4,$V153-4,0))</f>
        <v>Harima</v>
      </c>
      <c r="J153" s="236" t="str">
        <f>IF(ISERROR($V153),"",OFFSET('Smelter Look-up'!$I$4,$V153-4,0))</f>
        <v>Hyogo</v>
      </c>
      <c r="K153" s="234"/>
      <c r="L153" s="234"/>
      <c r="M153" s="234"/>
      <c r="N153" s="234"/>
      <c r="O153" s="234" t="s">
        <v>614</v>
      </c>
      <c r="P153" s="237"/>
      <c r="Q153" s="238"/>
      <c r="R153" s="233" t="str">
        <f>IF(ISERROR($V153),"",OFFSET('Smelter Look-up'!$C$4,$V153-4,0)&amp;"")</f>
        <v>Taki Chemical Co., Ltd.</v>
      </c>
      <c r="S153" s="239" t="str">
        <f t="array" ref="S153">IF(B153="","",IF(ISERROR(MATCH($E153,CL,0)),"Unknown",INDIRECT("'C'!$A$"&amp;MATCH($E153,CL,0)+1)))</f>
        <v>JP</v>
      </c>
      <c r="T153" s="239" t="str">
        <f t="array" ref="T153">IF(B153="","",IF(ISERROR(MATCH($J153,SorP!$B$1:$B$6226,0)),"",INDIRECT("'SorP'!$A$"&amp;MATCH($S153&amp;$J153,SorP!C:C,0))))</f>
        <v>JP-28</v>
      </c>
      <c r="U153" s="240"/>
      <c r="V153" s="228">
        <f>IF(C153="",NA(),IF(OR(C153="Smelter not listed",C153="Smelter not yet identified"),MATCH($B153&amp;$D153,'Smelter Look-up'!$J:$J,0),MATCH($B153&amp;$C153,'Smelter Look-up'!$J:$J,0)))</f>
        <v>382</v>
      </c>
      <c r="W153" s="208"/>
      <c r="X153" s="208">
        <f t="shared" si="1"/>
        <v>0</v>
      </c>
      <c r="Y153" s="208"/>
      <c r="Z153" s="208"/>
      <c r="AA153" s="208"/>
      <c r="AB153" s="241" t="str">
        <f t="shared" si="2"/>
        <v>TantalumTaki Chemical Co., Ltd.</v>
      </c>
      <c r="AC153" s="208"/>
      <c r="AD153" s="208"/>
      <c r="AE153" s="208"/>
      <c r="AF153" s="208"/>
      <c r="AG153" s="208"/>
      <c r="AH153" s="208"/>
    </row>
    <row r="154" ht="13.5" customHeight="1">
      <c r="A154" s="239" t="s">
        <v>615</v>
      </c>
      <c r="B154" s="233" t="s">
        <v>146</v>
      </c>
      <c r="C154" s="234" t="s">
        <v>616</v>
      </c>
      <c r="D154" s="233"/>
      <c r="E154" s="233" t="s">
        <v>203</v>
      </c>
      <c r="F154" s="233" t="s">
        <v>615</v>
      </c>
      <c r="G154" s="233" t="s">
        <v>156</v>
      </c>
      <c r="H154" s="235"/>
      <c r="I154" s="237" t="str">
        <f>IF(ISERROR($V154),"",OFFSET('Smelter Look-up'!$H$4,$V154-4,0))</f>
        <v>Xiamen</v>
      </c>
      <c r="J154" s="237" t="str">
        <f>IF(ISERROR($V154),"",OFFSET('Smelter Look-up'!$I$4,$V154-4,0))</f>
        <v>Fujian Sheng</v>
      </c>
      <c r="K154" s="234"/>
      <c r="L154" s="234"/>
      <c r="M154" s="234"/>
      <c r="N154" s="234"/>
      <c r="O154" s="234" t="s">
        <v>617</v>
      </c>
      <c r="P154" s="237"/>
      <c r="Q154" s="238"/>
      <c r="R154" s="233" t="str">
        <f>IF(ISERROR($V154),"",OFFSET('Smelter Look-up'!$C$4,$V154-4,0)&amp;"")</f>
        <v>Xiamen Tungsten Co., Ltd.</v>
      </c>
      <c r="S154" s="239" t="str">
        <f t="array" ref="S154">IF(B154="","",IF(ISERROR(MATCH($E154,CL,0)),"Unknown",INDIRECT("'C'!$A$"&amp;MATCH($E154,CL,0)+1)))</f>
        <v>CN</v>
      </c>
      <c r="T154" s="239" t="str">
        <f t="array" ref="T154">IF(B154="","",IF(ISERROR(MATCH($J154,SorP!$B$1:$B$6226,0)),"",INDIRECT("'SorP'!$A$"&amp;MATCH($S154&amp;$J154,SorP!C:C,0))))</f>
        <v>CN-FJ</v>
      </c>
      <c r="U154" s="240"/>
      <c r="V154" s="228">
        <f>IF(C154="",NA(),IF(OR(C154="Smelter not listed",C154="Smelter not yet identified"),MATCH($B154&amp;$D154,'Smelter Look-up'!$J:$J,0),MATCH($B154&amp;$C154,'Smelter Look-up'!$J:$J,0)))</f>
        <v>659</v>
      </c>
      <c r="W154" s="208"/>
      <c r="X154" s="208">
        <f t="shared" si="1"/>
        <v>0</v>
      </c>
      <c r="Y154" s="208"/>
      <c r="Z154" s="208"/>
      <c r="AA154" s="208"/>
      <c r="AB154" s="241" t="str">
        <f t="shared" si="2"/>
        <v>TungstenXiamen Tungsten Co., Ltd.</v>
      </c>
      <c r="AC154" s="208"/>
      <c r="AD154" s="208"/>
      <c r="AE154" s="208"/>
      <c r="AF154" s="208"/>
      <c r="AG154" s="208"/>
      <c r="AH154" s="208"/>
    </row>
    <row r="155" ht="13.5" customHeight="1">
      <c r="A155" s="239" t="s">
        <v>618</v>
      </c>
      <c r="B155" s="233" t="s">
        <v>147</v>
      </c>
      <c r="C155" s="234" t="s">
        <v>619</v>
      </c>
      <c r="D155" s="233"/>
      <c r="E155" s="233" t="s">
        <v>460</v>
      </c>
      <c r="F155" s="233" t="s">
        <v>618</v>
      </c>
      <c r="G155" s="233" t="s">
        <v>156</v>
      </c>
      <c r="H155" s="235"/>
      <c r="I155" s="236" t="str">
        <f>IF(ISERROR($V155),"",OFFSET('Smelter Look-up'!$H$4,$V155-4,0))</f>
        <v>Antwerp</v>
      </c>
      <c r="J155" s="236" t="str">
        <f>IF(ISERROR($V155),"",OFFSET('Smelter Look-up'!$I$4,$V155-4,0))</f>
        <v>Antwerpen</v>
      </c>
      <c r="K155" s="234"/>
      <c r="L155" s="234"/>
      <c r="M155" s="234"/>
      <c r="N155" s="234"/>
      <c r="O155" s="234" t="s">
        <v>620</v>
      </c>
      <c r="P155" s="237"/>
      <c r="Q155" s="238"/>
      <c r="R155" s="233" t="str">
        <f>IF(ISERROR($V155),"",OFFSET('Smelter Look-up'!$C$4,$V155-4,0)&amp;"")</f>
        <v>Industrial Refining Company</v>
      </c>
      <c r="S155" s="239" t="str">
        <f t="array" ref="S155">IF(B155="","",IF(ISERROR(MATCH($E155,CL,0)),"Unknown",INDIRECT("'C'!$A$"&amp;MATCH($E155,CL,0)+1)))</f>
        <v>BE</v>
      </c>
      <c r="T155" s="239" t="str">
        <f t="array" ref="T155">IF(B155="","",IF(ISERROR(MATCH($J155,SorP!$B$1:$B$6226,0)),"",INDIRECT("'SorP'!$A$"&amp;MATCH($S155&amp;$J155,SorP!C:C,0))))</f>
        <v>BE-VAN</v>
      </c>
      <c r="U155" s="240"/>
      <c r="V155" s="228">
        <f>IF(C155="",NA(),IF(OR(C155="Smelter not listed",C155="Smelter not yet identified"),MATCH($B155&amp;$D155,'Smelter Look-up'!$J:$J,0),MATCH($B155&amp;$C155,'Smelter Look-up'!$J:$J,0)))</f>
        <v>124</v>
      </c>
      <c r="W155" s="208"/>
      <c r="X155" s="208">
        <f t="shared" si="1"/>
        <v>0</v>
      </c>
      <c r="Y155" s="208"/>
      <c r="Z155" s="208"/>
      <c r="AA155" s="208"/>
      <c r="AB155" s="241" t="str">
        <f t="shared" si="2"/>
        <v>GoldIndustrial Refining Company</v>
      </c>
      <c r="AC155" s="208"/>
      <c r="AD155" s="208"/>
      <c r="AE155" s="208"/>
      <c r="AF155" s="208"/>
      <c r="AG155" s="208"/>
      <c r="AH155" s="208"/>
    </row>
    <row r="156" ht="13.5" customHeight="1">
      <c r="A156" s="239" t="s">
        <v>621</v>
      </c>
      <c r="B156" s="233" t="s">
        <v>147</v>
      </c>
      <c r="C156" s="234" t="s">
        <v>622</v>
      </c>
      <c r="D156" s="233"/>
      <c r="E156" s="233" t="s">
        <v>425</v>
      </c>
      <c r="F156" s="233" t="s">
        <v>621</v>
      </c>
      <c r="G156" s="233" t="s">
        <v>156</v>
      </c>
      <c r="H156" s="235"/>
      <c r="I156" s="236" t="str">
        <f>IF(ISERROR($V156),"",OFFSET('Smelter Look-up'!$H$4,$V156-4,0))</f>
        <v>Mumbai</v>
      </c>
      <c r="J156" s="236" t="str">
        <f>IF(ISERROR($V156),"",OFFSET('Smelter Look-up'!$I$4,$V156-4,0))</f>
        <v>Mahārāshtra</v>
      </c>
      <c r="K156" s="234"/>
      <c r="L156" s="234"/>
      <c r="M156" s="234"/>
      <c r="N156" s="234"/>
      <c r="O156" s="234" t="s">
        <v>425</v>
      </c>
      <c r="P156" s="237"/>
      <c r="Q156" s="238"/>
      <c r="R156" s="233" t="str">
        <f>IF(ISERROR($V156),"",OFFSET('Smelter Look-up'!$C$4,$V156-4,0)&amp;"")</f>
        <v>Shirpur Gold Refinery Ltd.</v>
      </c>
      <c r="S156" s="239" t="str">
        <f t="array" ref="S156">IF(B156="","",IF(ISERROR(MATCH($E156,CL,0)),"Unknown",INDIRECT("'C'!$A$"&amp;MATCH($E156,CL,0)+1)))</f>
        <v>IN</v>
      </c>
      <c r="T156" s="239" t="str">
        <f t="array" ref="T156">IF(B156="","",IF(ISERROR(MATCH($J156,SorP!$B$1:$B$6226,0)),"",INDIRECT("'SorP'!$A$"&amp;MATCH($S156&amp;$J156,SorP!C:C,0))))</f>
        <v>IN-MH</v>
      </c>
      <c r="U156" s="240"/>
      <c r="V156" s="228">
        <f>IF(C156="",NA(),IF(OR(C156="Smelter not listed",C156="Smelter not yet identified"),MATCH($B156&amp;$D156,'Smelter Look-up'!$J:$J,0),MATCH($B156&amp;$C156,'Smelter Look-up'!$J:$J,0)))</f>
        <v>261</v>
      </c>
      <c r="W156" s="208"/>
      <c r="X156" s="208">
        <f t="shared" si="1"/>
        <v>0</v>
      </c>
      <c r="Y156" s="208"/>
      <c r="Z156" s="208"/>
      <c r="AA156" s="208"/>
      <c r="AB156" s="241" t="str">
        <f t="shared" si="2"/>
        <v>GoldShirpur Gold Refinery Ltd.</v>
      </c>
      <c r="AC156" s="208"/>
      <c r="AD156" s="208"/>
      <c r="AE156" s="208"/>
      <c r="AF156" s="208"/>
      <c r="AG156" s="208"/>
      <c r="AH156" s="208"/>
    </row>
    <row r="157" ht="13.5" customHeight="1">
      <c r="A157" s="239" t="s">
        <v>623</v>
      </c>
      <c r="B157" s="233" t="s">
        <v>146</v>
      </c>
      <c r="C157" s="234" t="s">
        <v>624</v>
      </c>
      <c r="D157" s="233"/>
      <c r="E157" s="233" t="s">
        <v>265</v>
      </c>
      <c r="F157" s="233" t="s">
        <v>623</v>
      </c>
      <c r="G157" s="233" t="s">
        <v>156</v>
      </c>
      <c r="H157" s="235"/>
      <c r="I157" s="237" t="str">
        <f>IF(ISERROR($V157),"",OFFSET('Smelter Look-up'!$H$4,$V157-4,0))</f>
        <v>Unecha</v>
      </c>
      <c r="J157" s="237" t="str">
        <f>IF(ISERROR($V157),"",OFFSET('Smelter Look-up'!$I$4,$V157-4,0))</f>
        <v>Bryanskaya oblast'</v>
      </c>
      <c r="K157" s="234"/>
      <c r="L157" s="234"/>
      <c r="M157" s="234"/>
      <c r="N157" s="234"/>
      <c r="O157" s="234" t="s">
        <v>625</v>
      </c>
      <c r="P157" s="237"/>
      <c r="Q157" s="238"/>
      <c r="R157" s="233" t="str">
        <f>IF(ISERROR($V157),"",OFFSET('Smelter Look-up'!$C$4,$V157-4,0)&amp;"")</f>
        <v>Unecha Refractory metals plant</v>
      </c>
      <c r="S157" s="239" t="str">
        <f t="array" ref="S157">IF(B157="","",IF(ISERROR(MATCH($E157,CL,0)),"Unknown",INDIRECT("'C'!$A$"&amp;MATCH($E157,CL,0)+1)))</f>
        <v>RU</v>
      </c>
      <c r="T157" s="239" t="str">
        <f t="array" ref="T157">IF(B157="","",IF(ISERROR(MATCH($J157,SorP!$B$1:$B$6226,0)),"",INDIRECT("'SorP'!$A$"&amp;MATCH($S157&amp;$J157,SorP!C:C,0))))</f>
        <v>RU-BRY</v>
      </c>
      <c r="U157" s="240"/>
      <c r="V157" s="228">
        <f>IF(C157="",NA(),IF(OR(C157="Smelter not listed",C157="Smelter not yet identified"),MATCH($B157&amp;$D157,'Smelter Look-up'!$J:$J,0),MATCH($B157&amp;$C157,'Smelter Look-up'!$J:$J,0)))</f>
        <v>652</v>
      </c>
      <c r="W157" s="208"/>
      <c r="X157" s="208">
        <f t="shared" si="1"/>
        <v>0</v>
      </c>
      <c r="Y157" s="208"/>
      <c r="Z157" s="208"/>
      <c r="AA157" s="208"/>
      <c r="AB157" s="241" t="str">
        <f t="shared" si="2"/>
        <v>TungstenUnecha Refractory metals plant</v>
      </c>
      <c r="AC157" s="208"/>
      <c r="AD157" s="208"/>
      <c r="AE157" s="208"/>
      <c r="AF157" s="208"/>
      <c r="AG157" s="208"/>
      <c r="AH157" s="208"/>
    </row>
    <row r="158" ht="13.5" customHeight="1">
      <c r="A158" s="239" t="s">
        <v>626</v>
      </c>
      <c r="B158" s="233" t="s">
        <v>147</v>
      </c>
      <c r="C158" s="234" t="s">
        <v>627</v>
      </c>
      <c r="D158" s="233"/>
      <c r="E158" s="233" t="s">
        <v>628</v>
      </c>
      <c r="F158" s="233" t="s">
        <v>626</v>
      </c>
      <c r="G158" s="233" t="s">
        <v>156</v>
      </c>
      <c r="H158" s="235"/>
      <c r="I158" s="236" t="str">
        <f>IF(ISERROR($V158),"",OFFSET('Smelter Look-up'!$H$4,$V158-4,0))</f>
        <v>Gondomar</v>
      </c>
      <c r="J158" s="236" t="str">
        <f>IF(ISERROR($V158),"",OFFSET('Smelter Look-up'!$I$4,$V158-4,0))</f>
        <v>Porto</v>
      </c>
      <c r="K158" s="234"/>
      <c r="L158" s="234"/>
      <c r="M158" s="234"/>
      <c r="N158" s="234"/>
      <c r="O158" s="234" t="s">
        <v>629</v>
      </c>
      <c r="P158" s="237"/>
      <c r="Q158" s="238"/>
      <c r="R158" s="233" t="str">
        <f>IF(ISERROR($V158),"",OFFSET('Smelter Look-up'!$C$4,$V158-4,0)&amp;"")</f>
        <v>Albino Mountinho Lda.</v>
      </c>
      <c r="S158" s="239" t="str">
        <f t="array" ref="S158">IF(B158="","",IF(ISERROR(MATCH($E158,CL,0)),"Unknown",INDIRECT("'C'!$A$"&amp;MATCH($E158,CL,0)+1)))</f>
        <v>PT</v>
      </c>
      <c r="T158" s="239" t="str">
        <f t="array" ref="T158">IF(B158="","",IF(ISERROR(MATCH($J158,SorP!$B$1:$B$6226,0)),"",INDIRECT("'SorP'!$A$"&amp;MATCH($S158&amp;$J158,SorP!C:C,0))))</f>
        <v>PT-13</v>
      </c>
      <c r="U158" s="240"/>
      <c r="V158" s="228">
        <f>IF(C158="",NA(),IF(OR(C158="Smelter not listed",C158="Smelter not yet identified"),MATCH($B158&amp;$D158,'Smelter Look-up'!$J:$J,0),MATCH($B158&amp;$C158,'Smelter Look-up'!$J:$J,0)))</f>
        <v>17</v>
      </c>
      <c r="W158" s="208"/>
      <c r="X158" s="208">
        <f t="shared" si="1"/>
        <v>0</v>
      </c>
      <c r="Y158" s="208"/>
      <c r="Z158" s="208"/>
      <c r="AA158" s="208"/>
      <c r="AB158" s="241" t="str">
        <f t="shared" si="2"/>
        <v>GoldAlbino Mountinho Lda.</v>
      </c>
      <c r="AC158" s="208"/>
      <c r="AD158" s="208"/>
      <c r="AE158" s="208"/>
      <c r="AF158" s="208"/>
      <c r="AG158" s="208"/>
      <c r="AH158" s="208"/>
    </row>
    <row r="159" ht="13.5" customHeight="1">
      <c r="A159" s="239" t="s">
        <v>630</v>
      </c>
      <c r="B159" s="233" t="s">
        <v>145</v>
      </c>
      <c r="C159" s="234" t="s">
        <v>631</v>
      </c>
      <c r="D159" s="233"/>
      <c r="E159" s="233" t="s">
        <v>276</v>
      </c>
      <c r="F159" s="233" t="s">
        <v>630</v>
      </c>
      <c r="G159" s="233" t="s">
        <v>156</v>
      </c>
      <c r="H159" s="235"/>
      <c r="I159" s="236" t="str">
        <f>IF(ISERROR($V159),"",OFFSET('Smelter Look-up'!$H$4,$V159-4,0))</f>
        <v>Air Mesu</v>
      </c>
      <c r="J159" s="236" t="str">
        <f>IF(ISERROR($V159),"",OFFSET('Smelter Look-up'!$I$4,$V159-4,0))</f>
        <v>Kepulauan Bangka Belitung</v>
      </c>
      <c r="K159" s="234"/>
      <c r="L159" s="234"/>
      <c r="M159" s="234"/>
      <c r="N159" s="234"/>
      <c r="O159" s="234" t="s">
        <v>393</v>
      </c>
      <c r="P159" s="237"/>
      <c r="Q159" s="238"/>
      <c r="R159" s="233" t="str">
        <f>IF(ISERROR($V159),"",OFFSET('Smelter Look-up'!$C$4,$V159-4,0)&amp;"")</f>
        <v>PT Bangka Prima Tin</v>
      </c>
      <c r="S159" s="239" t="str">
        <f t="array" ref="S159">IF(B159="","",IF(ISERROR(MATCH($E159,CL,0)),"Unknown",INDIRECT("'C'!$A$"&amp;MATCH($E159,CL,0)+1)))</f>
        <v>ID</v>
      </c>
      <c r="T159" s="239" t="str">
        <f t="array" ref="T159">IF(B159="","",IF(ISERROR(MATCH($J159,SorP!$B$1:$B$6226,0)),"",INDIRECT("'SorP'!$A$"&amp;MATCH($S159&amp;$J159,SorP!C:C,0))))</f>
        <v>ID-BB</v>
      </c>
      <c r="U159" s="240"/>
      <c r="V159" s="228">
        <f>IF(C159="",NA(),IF(OR(C159="Smelter not listed",C159="Smelter not yet identified"),MATCH($B159&amp;$D159,'Smelter Look-up'!$J:$J,0),MATCH($B159&amp;$C159,'Smelter Look-up'!$J:$J,0)))</f>
        <v>508</v>
      </c>
      <c r="W159" s="208"/>
      <c r="X159" s="208">
        <f t="shared" si="1"/>
        <v>0</v>
      </c>
      <c r="Y159" s="208"/>
      <c r="Z159" s="208"/>
      <c r="AA159" s="208"/>
      <c r="AB159" s="241" t="str">
        <f t="shared" si="2"/>
        <v>TinPT Bangka Prima Tin</v>
      </c>
      <c r="AC159" s="208"/>
      <c r="AD159" s="208"/>
      <c r="AE159" s="208"/>
      <c r="AF159" s="208"/>
      <c r="AG159" s="208"/>
      <c r="AH159" s="208"/>
    </row>
    <row r="160" ht="13.5" customHeight="1">
      <c r="A160" s="239" t="s">
        <v>632</v>
      </c>
      <c r="B160" s="233" t="s">
        <v>147</v>
      </c>
      <c r="C160" s="234" t="s">
        <v>633</v>
      </c>
      <c r="D160" s="233"/>
      <c r="E160" s="233" t="s">
        <v>167</v>
      </c>
      <c r="F160" s="233" t="s">
        <v>632</v>
      </c>
      <c r="G160" s="233" t="s">
        <v>156</v>
      </c>
      <c r="H160" s="235"/>
      <c r="I160" s="236" t="str">
        <f>IF(ISERROR($V160),"",OFFSET('Smelter Look-up'!$H$4,$V160-4,0))</f>
        <v>Pforzheim</v>
      </c>
      <c r="J160" s="236" t="str">
        <f>IF(ISERROR($V160),"",OFFSET('Smelter Look-up'!$I$4,$V160-4,0))</f>
        <v>Baden-Württemberg</v>
      </c>
      <c r="K160" s="234"/>
      <c r="L160" s="234"/>
      <c r="M160" s="234"/>
      <c r="N160" s="234"/>
      <c r="O160" s="234" t="s">
        <v>634</v>
      </c>
      <c r="P160" s="237"/>
      <c r="Q160" s="238"/>
      <c r="R160" s="233" t="str">
        <f>IF(ISERROR($V160),"",OFFSET('Smelter Look-up'!$C$4,$V160-4,0)&amp;"")</f>
        <v>WIELAND Edelmetalle GmbH</v>
      </c>
      <c r="S160" s="239" t="str">
        <f t="array" ref="S160">IF(B160="","",IF(ISERROR(MATCH($E160,CL,0)),"Unknown",INDIRECT("'C'!$A$"&amp;MATCH($E160,CL,0)+1)))</f>
        <v>DE</v>
      </c>
      <c r="T160" s="239" t="str">
        <f t="array" ref="T160">IF(B160="","",IF(ISERROR(MATCH($J160,SorP!$B$1:$B$6226,0)),"",INDIRECT("'SorP'!$A$"&amp;MATCH($S160&amp;$J160,SorP!C:C,0))))</f>
        <v>DE-BW</v>
      </c>
      <c r="U160" s="240"/>
      <c r="V160" s="228">
        <f>IF(C160="",NA(),IF(OR(C160="Smelter not listed",C160="Smelter not yet identified"),MATCH($B160&amp;$D160,'Smelter Look-up'!$J:$J,0),MATCH($B160&amp;$C160,'Smelter Look-up'!$J:$J,0)))</f>
        <v>308</v>
      </c>
      <c r="W160" s="208"/>
      <c r="X160" s="208">
        <f t="shared" si="1"/>
        <v>0</v>
      </c>
      <c r="Y160" s="208"/>
      <c r="Z160" s="208"/>
      <c r="AA160" s="208"/>
      <c r="AB160" s="241" t="str">
        <f t="shared" si="2"/>
        <v>GoldWIELAND Edelmetalle GmbH</v>
      </c>
      <c r="AC160" s="208"/>
      <c r="AD160" s="208"/>
      <c r="AE160" s="208"/>
      <c r="AF160" s="208"/>
      <c r="AG160" s="208"/>
      <c r="AH160" s="208"/>
    </row>
    <row r="161" ht="13.5" customHeight="1">
      <c r="A161" s="239" t="s">
        <v>635</v>
      </c>
      <c r="B161" s="233" t="s">
        <v>145</v>
      </c>
      <c r="C161" s="234" t="s">
        <v>636</v>
      </c>
      <c r="D161" s="233"/>
      <c r="E161" s="233" t="s">
        <v>508</v>
      </c>
      <c r="F161" s="233" t="s">
        <v>635</v>
      </c>
      <c r="G161" s="233" t="s">
        <v>156</v>
      </c>
      <c r="H161" s="235"/>
      <c r="I161" s="236" t="str">
        <f>IF(ISERROR($V161),"",OFFSET('Smelter Look-up'!$H$4,$V161-4,0))</f>
        <v>Quy Hop</v>
      </c>
      <c r="J161" s="237" t="str">
        <f>IF(ISERROR($V161),"",OFFSET('Smelter Look-up'!$I$4,$V161-4,0))</f>
        <v>Nghệ An</v>
      </c>
      <c r="K161" s="234"/>
      <c r="L161" s="234"/>
      <c r="M161" s="234"/>
      <c r="N161" s="234"/>
      <c r="O161" s="234" t="s">
        <v>637</v>
      </c>
      <c r="P161" s="237"/>
      <c r="Q161" s="238"/>
      <c r="R161" s="233" t="str">
        <f>IF(ISERROR($V161),"",OFFSET('Smelter Look-up'!$C$4,$V161-4,0)&amp;"")</f>
        <v>Nghe Tinh Non-Ferrous Metals Joint Stock Company</v>
      </c>
      <c r="S161" s="239" t="str">
        <f t="array" ref="S161">IF(B161="","",IF(ISERROR(MATCH($E161,CL,0)),"Unknown",INDIRECT("'C'!$A$"&amp;MATCH($E161,CL,0)+1)))</f>
        <v>VN</v>
      </c>
      <c r="T161" s="239" t="str">
        <f t="array" ref="T161">IF(B161="","",IF(ISERROR(MATCH($J161,SorP!$B$1:$B$6226,0)),"",INDIRECT("'SorP'!$A$"&amp;MATCH($S161&amp;$J161,SorP!C:C,0))))</f>
        <v>VN-22</v>
      </c>
      <c r="U161" s="240"/>
      <c r="V161" s="228">
        <f>IF(C161="",NA(),IF(OR(C161="Smelter not listed",C161="Smelter not yet identified"),MATCH($B161&amp;$D161,'Smelter Look-up'!$J:$J,0),MATCH($B161&amp;$C161,'Smelter Look-up'!$J:$J,0)))</f>
        <v>493</v>
      </c>
      <c r="W161" s="208"/>
      <c r="X161" s="208">
        <f t="shared" si="1"/>
        <v>0</v>
      </c>
      <c r="Y161" s="208"/>
      <c r="Z161" s="208"/>
      <c r="AA161" s="208"/>
      <c r="AB161" s="241" t="str">
        <f t="shared" si="2"/>
        <v>TinNghe Tinh Non-Ferrous Metals Joint Stock Company</v>
      </c>
      <c r="AC161" s="208"/>
      <c r="AD161" s="208"/>
      <c r="AE161" s="208"/>
      <c r="AF161" s="208"/>
      <c r="AG161" s="208"/>
      <c r="AH161" s="208"/>
    </row>
    <row r="162" ht="13.5" customHeight="1">
      <c r="A162" s="239" t="s">
        <v>638</v>
      </c>
      <c r="B162" s="233" t="s">
        <v>147</v>
      </c>
      <c r="C162" s="234" t="s">
        <v>639</v>
      </c>
      <c r="D162" s="233"/>
      <c r="E162" s="233" t="s">
        <v>227</v>
      </c>
      <c r="F162" s="233" t="s">
        <v>638</v>
      </c>
      <c r="G162" s="233" t="s">
        <v>156</v>
      </c>
      <c r="H162" s="235"/>
      <c r="I162" s="236" t="str">
        <f>IF(ISERROR($V162),"",OFFSET('Smelter Look-up'!$H$4,$V162-4,0))</f>
        <v>Capolona</v>
      </c>
      <c r="J162" s="236" t="str">
        <f>IF(ISERROR($V162),"",OFFSET('Smelter Look-up'!$I$4,$V162-4,0))</f>
        <v>Toscana</v>
      </c>
      <c r="K162" s="234"/>
      <c r="L162" s="234"/>
      <c r="M162" s="234"/>
      <c r="N162" s="234"/>
      <c r="O162" s="234" t="s">
        <v>640</v>
      </c>
      <c r="P162" s="237"/>
      <c r="Q162" s="238"/>
      <c r="R162" s="233" t="str">
        <f>IF(ISERROR($V162),"",OFFSET('Smelter Look-up'!$C$4,$V162-4,0)&amp;"")</f>
        <v>T.C.A S.p.A</v>
      </c>
      <c r="S162" s="239" t="str">
        <f t="array" ref="S162">IF(B162="","",IF(ISERROR(MATCH($E162,CL,0)),"Unknown",INDIRECT("'C'!$A$"&amp;MATCH($E162,CL,0)+1)))</f>
        <v>IT</v>
      </c>
      <c r="T162" s="239" t="str">
        <f t="array" ref="T162">IF(B162="","",IF(ISERROR(MATCH($J162,SorP!$B$1:$B$6226,0)),"",INDIRECT("'SorP'!$A$"&amp;MATCH($S162&amp;$J162,SorP!C:C,0))))</f>
        <v>IT-52</v>
      </c>
      <c r="U162" s="240"/>
      <c r="V162" s="228">
        <f>IF(C162="",NA(),IF(OR(C162="Smelter not listed",C162="Smelter not yet identified"),MATCH($B162&amp;$D162,'Smelter Look-up'!$J:$J,0),MATCH($B162&amp;$C162,'Smelter Look-up'!$J:$J,0)))</f>
        <v>280</v>
      </c>
      <c r="W162" s="208"/>
      <c r="X162" s="208">
        <f t="shared" si="1"/>
        <v>0</v>
      </c>
      <c r="Y162" s="208"/>
      <c r="Z162" s="208"/>
      <c r="AA162" s="208"/>
      <c r="AB162" s="241" t="str">
        <f t="shared" si="2"/>
        <v>GoldT.C.A S.p.A</v>
      </c>
      <c r="AC162" s="208"/>
      <c r="AD162" s="208"/>
      <c r="AE162" s="208"/>
      <c r="AF162" s="208"/>
      <c r="AG162" s="208"/>
      <c r="AH162" s="208"/>
    </row>
    <row r="163" ht="13.5" customHeight="1">
      <c r="A163" s="239" t="s">
        <v>641</v>
      </c>
      <c r="B163" s="233" t="s">
        <v>147</v>
      </c>
      <c r="C163" s="234" t="s">
        <v>642</v>
      </c>
      <c r="D163" s="233"/>
      <c r="E163" s="233" t="s">
        <v>643</v>
      </c>
      <c r="F163" s="233" t="s">
        <v>641</v>
      </c>
      <c r="G163" s="233" t="s">
        <v>156</v>
      </c>
      <c r="H163" s="235"/>
      <c r="I163" s="236" t="str">
        <f>IF(ISERROR($V163),"",OFFSET('Smelter Look-up'!$H$4,$V163-4,0))</f>
        <v>Vienna</v>
      </c>
      <c r="J163" s="236" t="str">
        <f>IF(ISERROR($V163),"",OFFSET('Smelter Look-up'!$I$4,$V163-4,0))</f>
        <v>Wien</v>
      </c>
      <c r="K163" s="234"/>
      <c r="L163" s="234"/>
      <c r="M163" s="234"/>
      <c r="N163" s="234"/>
      <c r="O163" s="234" t="s">
        <v>644</v>
      </c>
      <c r="P163" s="237"/>
      <c r="Q163" s="238"/>
      <c r="R163" s="233" t="str">
        <f>IF(ISERROR($V163),"",OFFSET('Smelter Look-up'!$C$4,$V163-4,0)&amp;"")</f>
        <v>Ogussa Osterreichische Gold- und Silber-Scheideanstalt GmbH</v>
      </c>
      <c r="S163" s="239" t="str">
        <f t="array" ref="S163">IF(B163="","",IF(ISERROR(MATCH($E163,CL,0)),"Unknown",INDIRECT("'C'!$A$"&amp;MATCH($E163,CL,0)+1)))</f>
        <v>AT</v>
      </c>
      <c r="T163" s="239" t="str">
        <f t="array" ref="T163">IF(B163="","",IF(ISERROR(MATCH($J163,SorP!$B$1:$B$6226,0)),"",INDIRECT("'SorP'!$A$"&amp;MATCH($S163&amp;$J163,SorP!C:C,0))))</f>
        <v>AT-9</v>
      </c>
      <c r="U163" s="240"/>
      <c r="V163" s="228">
        <f>IF(C163="",NA(),IF(OR(C163="Smelter not listed",C163="Smelter not yet identified"),MATCH($B163&amp;$D163,'Smelter Look-up'!$J:$J,0),MATCH($B163&amp;$C163,'Smelter Look-up'!$J:$J,0)))</f>
        <v>208</v>
      </c>
      <c r="W163" s="208"/>
      <c r="X163" s="208">
        <f t="shared" si="1"/>
        <v>0</v>
      </c>
      <c r="Y163" s="208"/>
      <c r="Z163" s="208"/>
      <c r="AA163" s="208"/>
      <c r="AB163" s="241" t="str">
        <f t="shared" si="2"/>
        <v>GoldOgussa Osterreichische Gold- und Silber-Scheideanstalt GmbH</v>
      </c>
      <c r="AC163" s="208"/>
      <c r="AD163" s="208"/>
      <c r="AE163" s="208"/>
      <c r="AF163" s="208"/>
      <c r="AG163" s="208"/>
      <c r="AH163" s="208"/>
    </row>
    <row r="164" ht="13.5" customHeight="1">
      <c r="A164" s="239" t="s">
        <v>645</v>
      </c>
      <c r="B164" s="233" t="s">
        <v>144</v>
      </c>
      <c r="C164" s="234" t="s">
        <v>646</v>
      </c>
      <c r="D164" s="233"/>
      <c r="E164" s="233" t="s">
        <v>203</v>
      </c>
      <c r="F164" s="233" t="s">
        <v>645</v>
      </c>
      <c r="G164" s="233" t="s">
        <v>156</v>
      </c>
      <c r="H164" s="235"/>
      <c r="I164" s="236" t="str">
        <f>IF(ISERROR($V164),"",OFFSET('Smelter Look-up'!$H$4,$V164-4,0))</f>
        <v>Yichun</v>
      </c>
      <c r="J164" s="236" t="str">
        <f>IF(ISERROR($V164),"",OFFSET('Smelter Look-up'!$I$4,$V164-4,0))</f>
        <v>Jiangxi Sheng</v>
      </c>
      <c r="K164" s="234"/>
      <c r="L164" s="234"/>
      <c r="M164" s="234"/>
      <c r="N164" s="234"/>
      <c r="O164" s="234" t="s">
        <v>647</v>
      </c>
      <c r="P164" s="237"/>
      <c r="Q164" s="238"/>
      <c r="R164" s="233" t="str">
        <f>IF(ISERROR($V164),"",OFFSET('Smelter Look-up'!$C$4,$V164-4,0)&amp;"")</f>
        <v>Jiangxi Tuohong New Raw Material</v>
      </c>
      <c r="S164" s="239" t="str">
        <f t="array" ref="S164">IF(B164="","",IF(ISERROR(MATCH($E164,CL,0)),"Unknown",INDIRECT("'C'!$A$"&amp;MATCH($E164,CL,0)+1)))</f>
        <v>CN</v>
      </c>
      <c r="T164" s="239" t="str">
        <f t="array" ref="T164">IF(B164="","",IF(ISERROR(MATCH($J164,SorP!$B$1:$B$6226,0)),"",INDIRECT("'SorP'!$A$"&amp;MATCH($S164&amp;$J164,SorP!C:C,0))))</f>
        <v>CN-JX</v>
      </c>
      <c r="U164" s="240"/>
      <c r="V164" s="228">
        <f>IF(C164="",NA(),IF(OR(C164="Smelter not listed",C164="Smelter not yet identified"),MATCH($B164&amp;$D164,'Smelter Look-up'!$J:$J,0),MATCH($B164&amp;$C164,'Smelter Look-up'!$J:$J,0)))</f>
        <v>351</v>
      </c>
      <c r="W164" s="208"/>
      <c r="X164" s="208">
        <f t="shared" si="1"/>
        <v>0</v>
      </c>
      <c r="Y164" s="208"/>
      <c r="Z164" s="208"/>
      <c r="AA164" s="208"/>
      <c r="AB164" s="241" t="str">
        <f t="shared" si="2"/>
        <v>TantalumJiangxi Tuohong New Raw Material</v>
      </c>
      <c r="AC164" s="208"/>
      <c r="AD164" s="208"/>
      <c r="AE164" s="208"/>
      <c r="AF164" s="208"/>
      <c r="AG164" s="208"/>
      <c r="AH164" s="208"/>
    </row>
    <row r="165" ht="13.5" customHeight="1">
      <c r="A165" s="239" t="s">
        <v>648</v>
      </c>
      <c r="B165" s="233" t="s">
        <v>145</v>
      </c>
      <c r="C165" s="234" t="s">
        <v>649</v>
      </c>
      <c r="D165" s="233"/>
      <c r="E165" s="233" t="s">
        <v>203</v>
      </c>
      <c r="F165" s="233" t="s">
        <v>648</v>
      </c>
      <c r="G165" s="233" t="s">
        <v>156</v>
      </c>
      <c r="H165" s="235"/>
      <c r="I165" s="236" t="str">
        <f>IF(ISERROR($V165),"",OFFSET('Smelter Look-up'!$H$4,$V165-4,0))</f>
        <v>Ganzhou</v>
      </c>
      <c r="J165" s="236" t="str">
        <f>IF(ISERROR($V165),"",OFFSET('Smelter Look-up'!$I$4,$V165-4,0))</f>
        <v>Jiangxi Sheng</v>
      </c>
      <c r="K165" s="234"/>
      <c r="L165" s="234"/>
      <c r="M165" s="234"/>
      <c r="N165" s="234"/>
      <c r="O165" s="234" t="s">
        <v>203</v>
      </c>
      <c r="P165" s="237"/>
      <c r="Q165" s="238"/>
      <c r="R165" s="233" t="str">
        <f>IF(ISERROR($V165),"",OFFSET('Smelter Look-up'!$C$4,$V165-4,0)&amp;"")</f>
        <v>HuiChang Hill Tin Industry Co., Ltd.</v>
      </c>
      <c r="S165" s="239" t="str">
        <f t="array" ref="S165">IF(B165="","",IF(ISERROR(MATCH($E165,CL,0)),"Unknown",INDIRECT("'C'!$A$"&amp;MATCH($E165,CL,0)+1)))</f>
        <v>CN</v>
      </c>
      <c r="T165" s="239" t="str">
        <f t="array" ref="T165">IF(B165="","",IF(ISERROR(MATCH($J165,SorP!$B$1:$B$6226,0)),"",INDIRECT("'SorP'!$A$"&amp;MATCH($S165&amp;$J165,SorP!C:C,0))))</f>
        <v>CN-JX</v>
      </c>
      <c r="U165" s="240"/>
      <c r="V165" s="228">
        <f>IF(C165="",NA(),IF(OR(C165="Smelter not listed",C165="Smelter not yet identified"),MATCH($B165&amp;$D165,'Smelter Look-up'!$J:$J,0),MATCH($B165&amp;$C165,'Smelter Look-up'!$J:$J,0)))</f>
        <v>458</v>
      </c>
      <c r="W165" s="208"/>
      <c r="X165" s="208">
        <f t="shared" si="1"/>
        <v>0</v>
      </c>
      <c r="Y165" s="208"/>
      <c r="Z165" s="208"/>
      <c r="AA165" s="208"/>
      <c r="AB165" s="241" t="str">
        <f t="shared" si="2"/>
        <v>TinHuiChang Hill Tin Industry Co., Ltd.</v>
      </c>
      <c r="AC165" s="208"/>
      <c r="AD165" s="208"/>
      <c r="AE165" s="208"/>
      <c r="AF165" s="208"/>
      <c r="AG165" s="208"/>
      <c r="AH165" s="208"/>
    </row>
    <row r="166" ht="13.5" customHeight="1">
      <c r="A166" s="239" t="s">
        <v>650</v>
      </c>
      <c r="B166" s="233" t="s">
        <v>147</v>
      </c>
      <c r="C166" s="234" t="s">
        <v>651</v>
      </c>
      <c r="D166" s="233"/>
      <c r="E166" s="233" t="s">
        <v>425</v>
      </c>
      <c r="F166" s="233" t="s">
        <v>650</v>
      </c>
      <c r="G166" s="233" t="s">
        <v>156</v>
      </c>
      <c r="H166" s="235"/>
      <c r="I166" s="236" t="str">
        <f>IF(ISERROR($V166),"",OFFSET('Smelter Look-up'!$H$4,$V166-4,0))</f>
        <v>Parwanoo</v>
      </c>
      <c r="J166" s="236" t="str">
        <f>IF(ISERROR($V166),"",OFFSET('Smelter Look-up'!$I$4,$V166-4,0))</f>
        <v>Himāchal Pradesh</v>
      </c>
      <c r="K166" s="234"/>
      <c r="L166" s="234"/>
      <c r="M166" s="234"/>
      <c r="N166" s="234"/>
      <c r="O166" s="234" t="s">
        <v>652</v>
      </c>
      <c r="P166" s="237"/>
      <c r="Q166" s="238"/>
      <c r="R166" s="233" t="str">
        <f>IF(ISERROR($V166),"",OFFSET('Smelter Look-up'!$C$4,$V166-4,0)&amp;"")</f>
        <v>Sai Refinery</v>
      </c>
      <c r="S166" s="239" t="str">
        <f t="array" ref="S166">IF(B166="","",IF(ISERROR(MATCH($E166,CL,0)),"Unknown",INDIRECT("'C'!$A$"&amp;MATCH($E166,CL,0)+1)))</f>
        <v>IN</v>
      </c>
      <c r="T166" s="239" t="str">
        <f t="array" ref="T166">IF(B166="","",IF(ISERROR(MATCH($J166,SorP!$B$1:$B$6226,0)),"",INDIRECT("'SorP'!$A$"&amp;MATCH($S166&amp;$J166,SorP!C:C,0))))</f>
        <v>IN-HP</v>
      </c>
      <c r="U166" s="240"/>
      <c r="V166" s="228">
        <f>IF(C166="",NA(),IF(OR(C166="Smelter not listed",C166="Smelter not yet identified"),MATCH($B166&amp;$D166,'Smelter Look-up'!$J:$J,0),MATCH($B166&amp;$C166,'Smelter Look-up'!$J:$J,0)))</f>
        <v>238</v>
      </c>
      <c r="W166" s="208"/>
      <c r="X166" s="208">
        <f t="shared" si="1"/>
        <v>0</v>
      </c>
      <c r="Y166" s="208"/>
      <c r="Z166" s="208"/>
      <c r="AA166" s="208"/>
      <c r="AB166" s="241" t="str">
        <f t="shared" si="2"/>
        <v>GoldSai Refinery</v>
      </c>
      <c r="AC166" s="208"/>
      <c r="AD166" s="208"/>
      <c r="AE166" s="208"/>
      <c r="AF166" s="208"/>
      <c r="AG166" s="208"/>
      <c r="AH166" s="208"/>
    </row>
    <row r="167" ht="13.5" customHeight="1">
      <c r="A167" s="239" t="s">
        <v>653</v>
      </c>
      <c r="B167" s="233" t="s">
        <v>147</v>
      </c>
      <c r="C167" s="234" t="s">
        <v>654</v>
      </c>
      <c r="D167" s="233"/>
      <c r="E167" s="233" t="s">
        <v>425</v>
      </c>
      <c r="F167" s="233" t="s">
        <v>653</v>
      </c>
      <c r="G167" s="233" t="s">
        <v>156</v>
      </c>
      <c r="H167" s="235"/>
      <c r="I167" s="236" t="str">
        <f>IF(ISERROR($V167),"",OFFSET('Smelter Look-up'!$H$4,$V167-4,0))</f>
        <v>Bangalore</v>
      </c>
      <c r="J167" s="236" t="str">
        <f>IF(ISERROR($V167),"",OFFSET('Smelter Look-up'!$I$4,$V167-4,0))</f>
        <v>Karnātaka</v>
      </c>
      <c r="K167" s="234"/>
      <c r="L167" s="234"/>
      <c r="M167" s="234"/>
      <c r="N167" s="234"/>
      <c r="O167" s="234" t="s">
        <v>655</v>
      </c>
      <c r="P167" s="237"/>
      <c r="Q167" s="238"/>
      <c r="R167" s="233" t="str">
        <f>IF(ISERROR($V167),"",OFFSET('Smelter Look-up'!$C$4,$V167-4,0)&amp;"")</f>
        <v>Bangalore Refinery</v>
      </c>
      <c r="S167" s="239" t="str">
        <f t="array" ref="S167">IF(B167="","",IF(ISERROR(MATCH($E167,CL,0)),"Unknown",INDIRECT("'C'!$A$"&amp;MATCH($E167,CL,0)+1)))</f>
        <v>IN</v>
      </c>
      <c r="T167" s="239" t="str">
        <f t="array" ref="T167">IF(B167="","",IF(ISERROR(MATCH($J167,SorP!$B$1:$B$6226,0)),"",INDIRECT("'SorP'!$A$"&amp;MATCH($S167&amp;$J167,SorP!C:C,0))))</f>
        <v>IN-KA</v>
      </c>
      <c r="U167" s="240"/>
      <c r="V167" s="228">
        <f>IF(C167="",NA(),IF(OR(C167="Smelter not listed",C167="Smelter not yet identified"),MATCH($B167&amp;$D167,'Smelter Look-up'!$J:$J,0),MATCH($B167&amp;$C167,'Smelter Look-up'!$J:$J,0)))</f>
        <v>40</v>
      </c>
      <c r="W167" s="208"/>
      <c r="X167" s="208">
        <f t="shared" si="1"/>
        <v>0</v>
      </c>
      <c r="Y167" s="208"/>
      <c r="Z167" s="208"/>
      <c r="AA167" s="208"/>
      <c r="AB167" s="241" t="str">
        <f t="shared" si="2"/>
        <v>GoldBangalore Refinery</v>
      </c>
      <c r="AC167" s="208"/>
      <c r="AD167" s="208"/>
      <c r="AE167" s="208"/>
      <c r="AF167" s="208"/>
      <c r="AG167" s="208"/>
      <c r="AH167" s="208"/>
    </row>
    <row r="168" ht="13.5" customHeight="1">
      <c r="A168" s="239" t="s">
        <v>656</v>
      </c>
      <c r="B168" s="233" t="s">
        <v>147</v>
      </c>
      <c r="C168" s="234" t="s">
        <v>657</v>
      </c>
      <c r="D168" s="233"/>
      <c r="E168" s="233" t="s">
        <v>265</v>
      </c>
      <c r="F168" s="233" t="s">
        <v>656</v>
      </c>
      <c r="G168" s="233" t="s">
        <v>156</v>
      </c>
      <c r="H168" s="235"/>
      <c r="I168" s="236" t="str">
        <f>IF(ISERROR($V168),"",OFFSET('Smelter Look-up'!$H$4,$V168-4,0))</f>
        <v>Kyshtym</v>
      </c>
      <c r="J168" s="236" t="str">
        <f>IF(ISERROR($V168),"",OFFSET('Smelter Look-up'!$I$4,$V168-4,0))</f>
        <v>Chelyabinskaya oblast'</v>
      </c>
      <c r="K168" s="234"/>
      <c r="L168" s="234"/>
      <c r="M168" s="234"/>
      <c r="N168" s="234"/>
      <c r="O168" s="234" t="s">
        <v>658</v>
      </c>
      <c r="P168" s="237"/>
      <c r="Q168" s="238"/>
      <c r="R168" s="233" t="str">
        <f>IF(ISERROR($V168),"",OFFSET('Smelter Look-up'!$C$4,$V168-4,0)&amp;"")</f>
        <v>Kyshtym Copper-Electrolytic Plant ZAO</v>
      </c>
      <c r="S168" s="239" t="str">
        <f t="array" ref="S168">IF(B168="","",IF(ISERROR(MATCH($E168,CL,0)),"Unknown",INDIRECT("'C'!$A$"&amp;MATCH($E168,CL,0)+1)))</f>
        <v>RU</v>
      </c>
      <c r="T168" s="239" t="str">
        <f t="array" ref="T168">IF(B168="","",IF(ISERROR(MATCH($J168,SorP!$B$1:$B$6226,0)),"",INDIRECT("'SorP'!$A$"&amp;MATCH($S168&amp;$J168,SorP!C:C,0))))</f>
        <v>RU-CHE</v>
      </c>
      <c r="U168" s="240"/>
      <c r="V168" s="228">
        <f>IF(C168="",NA(),IF(OR(C168="Smelter not listed",C168="Smelter not yet identified"),MATCH($B168&amp;$D168,'Smelter Look-up'!$J:$J,0),MATCH($B168&amp;$C168,'Smelter Look-up'!$J:$J,0)))</f>
        <v>160</v>
      </c>
      <c r="W168" s="208"/>
      <c r="X168" s="208">
        <f t="shared" si="1"/>
        <v>0</v>
      </c>
      <c r="Y168" s="208"/>
      <c r="Z168" s="208"/>
      <c r="AA168" s="208"/>
      <c r="AB168" s="241" t="str">
        <f t="shared" si="2"/>
        <v>GoldKyshtym Copper-Electrolytic Plant ZAO</v>
      </c>
      <c r="AC168" s="208"/>
      <c r="AD168" s="208"/>
      <c r="AE168" s="208"/>
      <c r="AF168" s="208"/>
      <c r="AG168" s="208"/>
      <c r="AH168" s="208"/>
    </row>
    <row r="169" ht="13.5" customHeight="1">
      <c r="A169" s="239" t="s">
        <v>659</v>
      </c>
      <c r="B169" s="233" t="s">
        <v>147</v>
      </c>
      <c r="C169" s="234" t="s">
        <v>660</v>
      </c>
      <c r="D169" s="233"/>
      <c r="E169" s="233" t="s">
        <v>227</v>
      </c>
      <c r="F169" s="233" t="s">
        <v>659</v>
      </c>
      <c r="G169" s="233" t="s">
        <v>156</v>
      </c>
      <c r="H169" s="235"/>
      <c r="I169" s="236" t="str">
        <f>IF(ISERROR($V169),"",OFFSET('Smelter Look-up'!$H$4,$V169-4,0))</f>
        <v>Arezzo</v>
      </c>
      <c r="J169" s="236" t="str">
        <f>IF(ISERROR($V169),"",OFFSET('Smelter Look-up'!$I$4,$V169-4,0))</f>
        <v>Toscana</v>
      </c>
      <c r="K169" s="234"/>
      <c r="L169" s="234"/>
      <c r="M169" s="234"/>
      <c r="N169" s="234"/>
      <c r="O169" s="234" t="s">
        <v>661</v>
      </c>
      <c r="P169" s="237"/>
      <c r="Q169" s="238"/>
      <c r="R169" s="233" t="str">
        <f>IF(ISERROR($V169),"",OFFSET('Smelter Look-up'!$C$4,$V169-4,0)&amp;"")</f>
        <v>Safimet S.p.A</v>
      </c>
      <c r="S169" s="239" t="str">
        <f t="array" ref="S169">IF(B169="","",IF(ISERROR(MATCH($E169,CL,0)),"Unknown",INDIRECT("'C'!$A$"&amp;MATCH($E169,CL,0)+1)))</f>
        <v>IT</v>
      </c>
      <c r="T169" s="239" t="str">
        <f t="array" ref="T169">IF(B169="","",IF(ISERROR(MATCH($J169,SorP!$B$1:$B$6226,0)),"",INDIRECT("'SorP'!$A$"&amp;MATCH($S169&amp;$J169,SorP!C:C,0))))</f>
        <v>IT-52</v>
      </c>
      <c r="U169" s="240"/>
      <c r="V169" s="228">
        <f>IF(C169="",NA(),IF(OR(C169="Smelter not listed",C169="Smelter not yet identified"),MATCH($B169&amp;$D169,'Smelter Look-up'!$J:$J,0),MATCH($B169&amp;$C169,'Smelter Look-up'!$J:$J,0)))</f>
        <v>235</v>
      </c>
      <c r="W169" s="208"/>
      <c r="X169" s="208">
        <f t="shared" si="1"/>
        <v>0</v>
      </c>
      <c r="Y169" s="208"/>
      <c r="Z169" s="208"/>
      <c r="AA169" s="208"/>
      <c r="AB169" s="241" t="str">
        <f t="shared" si="2"/>
        <v>GoldSafimet S.p.A</v>
      </c>
      <c r="AC169" s="208"/>
      <c r="AD169" s="208"/>
      <c r="AE169" s="208"/>
      <c r="AF169" s="208"/>
      <c r="AG169" s="208"/>
      <c r="AH169" s="208"/>
    </row>
    <row r="170" ht="13.5" customHeight="1">
      <c r="A170" s="239" t="s">
        <v>662</v>
      </c>
      <c r="B170" s="233" t="s">
        <v>147</v>
      </c>
      <c r="C170" s="234" t="s">
        <v>663</v>
      </c>
      <c r="D170" s="233"/>
      <c r="E170" s="233" t="s">
        <v>664</v>
      </c>
      <c r="F170" s="233" t="s">
        <v>662</v>
      </c>
      <c r="G170" s="233" t="s">
        <v>156</v>
      </c>
      <c r="H170" s="235"/>
      <c r="I170" s="236" t="str">
        <f>IF(ISERROR($V170),"",OFFSET('Smelter Look-up'!$H$4,$V170-4,0))</f>
        <v>Moerdijk</v>
      </c>
      <c r="J170" s="236" t="str">
        <f>IF(ISERROR($V170),"",OFFSET('Smelter Look-up'!$I$4,$V170-4,0))</f>
        <v>Noord-Brabant</v>
      </c>
      <c r="K170" s="234"/>
      <c r="L170" s="234"/>
      <c r="M170" s="234"/>
      <c r="N170" s="234"/>
      <c r="O170" s="234" t="s">
        <v>665</v>
      </c>
      <c r="P170" s="237"/>
      <c r="Q170" s="238"/>
      <c r="R170" s="233" t="str">
        <f>IF(ISERROR($V170),"",OFFSET('Smelter Look-up'!$C$4,$V170-4,0)&amp;"")</f>
        <v>REMONDIS PMR B.V.</v>
      </c>
      <c r="S170" s="239" t="str">
        <f t="array" ref="S170">IF(B170="","",IF(ISERROR(MATCH($E170,CL,0)),"Unknown",INDIRECT("'C'!$A$"&amp;MATCH($E170,CL,0)+1)))</f>
        <v>NL</v>
      </c>
      <c r="T170" s="239" t="str">
        <f t="array" ref="T170">IF(B170="","",IF(ISERROR(MATCH($J170,SorP!$B$1:$B$6226,0)),"",INDIRECT("'SorP'!$A$"&amp;MATCH($S170&amp;$J170,SorP!C:C,0))))</f>
        <v>NL-NB</v>
      </c>
      <c r="U170" s="240"/>
      <c r="V170" s="228">
        <f>IF(C170="",NA(),IF(OR(C170="Smelter not listed",C170="Smelter not yet identified"),MATCH($B170&amp;$D170,'Smelter Look-up'!$J:$J,0),MATCH($B170&amp;$C170,'Smelter Look-up'!$J:$J,0)))</f>
        <v>231</v>
      </c>
      <c r="W170" s="208"/>
      <c r="X170" s="208">
        <f t="shared" si="1"/>
        <v>0</v>
      </c>
      <c r="Y170" s="208"/>
      <c r="Z170" s="208"/>
      <c r="AA170" s="208"/>
      <c r="AB170" s="241" t="str">
        <f t="shared" si="2"/>
        <v>GoldREMONDIS PMR B.V.</v>
      </c>
      <c r="AC170" s="208"/>
      <c r="AD170" s="208"/>
      <c r="AE170" s="208"/>
      <c r="AF170" s="208"/>
      <c r="AG170" s="208"/>
      <c r="AH170" s="208"/>
    </row>
    <row r="171" ht="13.5" customHeight="1">
      <c r="A171" s="239" t="s">
        <v>666</v>
      </c>
      <c r="B171" s="233" t="s">
        <v>147</v>
      </c>
      <c r="C171" s="234" t="s">
        <v>667</v>
      </c>
      <c r="D171" s="233"/>
      <c r="E171" s="233" t="s">
        <v>668</v>
      </c>
      <c r="F171" s="233" t="s">
        <v>666</v>
      </c>
      <c r="G171" s="233" t="s">
        <v>156</v>
      </c>
      <c r="H171" s="235"/>
      <c r="I171" s="236" t="str">
        <f>IF(ISERROR($V171),"",OFFSET('Smelter Look-up'!$H$4,$V171-4,0))</f>
        <v>Vilnius</v>
      </c>
      <c r="J171" s="236" t="str">
        <f>IF(ISERROR($V171),"",OFFSET('Smelter Look-up'!$I$4,$V171-4,0))</f>
        <v>Vilnius</v>
      </c>
      <c r="K171" s="234"/>
      <c r="L171" s="234"/>
      <c r="M171" s="234"/>
      <c r="N171" s="234"/>
      <c r="O171" s="234" t="s">
        <v>669</v>
      </c>
      <c r="P171" s="237"/>
      <c r="Q171" s="238"/>
      <c r="R171" s="233" t="str">
        <f>IF(ISERROR($V171),"",OFFSET('Smelter Look-up'!$C$4,$V171-4,0)&amp;"")</f>
        <v>State Research Institute Center for Physical Sciences and Technology</v>
      </c>
      <c r="S171" s="239" t="str">
        <f t="array" ref="S171">IF(B171="","",IF(ISERROR(MATCH($E171,CL,0)),"Unknown",INDIRECT("'C'!$A$"&amp;MATCH($E171,CL,0)+1)))</f>
        <v>LT</v>
      </c>
      <c r="T171" s="239" t="str">
        <f t="array" ref="T171">IF(B171="","",IF(ISERROR(MATCH($J171,SorP!$B$1:$B$6226,0)),"",INDIRECT("'SorP'!$A$"&amp;MATCH($S171&amp;$J171,SorP!C:C,0))))</f>
        <v>LT-58</v>
      </c>
      <c r="U171" s="240"/>
      <c r="V171" s="228">
        <f>IF(C171="",NA(),IF(OR(C171="Smelter not listed",C171="Smelter not yet identified"),MATCH($B171&amp;$D171,'Smelter Look-up'!$J:$J,0),MATCH($B171&amp;$C171,'Smelter Look-up'!$J:$J,0)))</f>
        <v>273</v>
      </c>
      <c r="W171" s="208"/>
      <c r="X171" s="208">
        <f t="shared" si="1"/>
        <v>0</v>
      </c>
      <c r="Y171" s="208"/>
      <c r="Z171" s="208"/>
      <c r="AA171" s="208"/>
      <c r="AB171" s="241" t="str">
        <f t="shared" si="2"/>
        <v>GoldState Research Institute Center for Physical Sciences and Technology</v>
      </c>
      <c r="AC171" s="208"/>
      <c r="AD171" s="208"/>
      <c r="AE171" s="208"/>
      <c r="AF171" s="208"/>
      <c r="AG171" s="208"/>
      <c r="AH171" s="208"/>
    </row>
    <row r="172" ht="13.5" customHeight="1">
      <c r="A172" s="239" t="s">
        <v>670</v>
      </c>
      <c r="B172" s="233" t="s">
        <v>147</v>
      </c>
      <c r="C172" s="234" t="s">
        <v>671</v>
      </c>
      <c r="D172" s="233"/>
      <c r="E172" s="233" t="s">
        <v>185</v>
      </c>
      <c r="F172" s="233" t="s">
        <v>670</v>
      </c>
      <c r="G172" s="233" t="s">
        <v>156</v>
      </c>
      <c r="H172" s="235"/>
      <c r="I172" s="236" t="str">
        <f>IF(ISERROR($V172),"",OFFSET('Smelter Look-up'!$H$4,$V172-4,0))</f>
        <v>Fairfield</v>
      </c>
      <c r="J172" s="236" t="str">
        <f>IF(ISERROR($V172),"",OFFSET('Smelter Look-up'!$I$4,$V172-4,0))</f>
        <v>Ohio</v>
      </c>
      <c r="K172" s="234"/>
      <c r="L172" s="234"/>
      <c r="M172" s="234"/>
      <c r="N172" s="234"/>
      <c r="O172" s="234" t="s">
        <v>672</v>
      </c>
      <c r="P172" s="237"/>
      <c r="Q172" s="238"/>
      <c r="R172" s="233" t="str">
        <f>IF(ISERROR($V172),"",OFFSET('Smelter Look-up'!$C$4,$V172-4,0)&amp;"")</f>
        <v>QG Refining, LLC</v>
      </c>
      <c r="S172" s="239" t="str">
        <f t="array" ref="S172">IF(B172="","",IF(ISERROR(MATCH($E172,CL,0)),"Unknown",INDIRECT("'C'!$A$"&amp;MATCH($E172,CL,0)+1)))</f>
        <v>US</v>
      </c>
      <c r="T172" s="239" t="str">
        <f t="array" ref="T172">IF(B172="","",IF(ISERROR(MATCH($J172,SorP!$B$1:$B$6226,0)),"",INDIRECT("'SorP'!$A$"&amp;MATCH($S172&amp;$J172,SorP!C:C,0))))</f>
        <v>US-OH</v>
      </c>
      <c r="U172" s="240"/>
      <c r="V172" s="228">
        <f>IF(C172="",NA(),IF(OR(C172="Smelter not listed",C172="Smelter not yet identified"),MATCH($B172&amp;$D172,'Smelter Look-up'!$J:$J,0),MATCH($B172&amp;$C172,'Smelter Look-up'!$J:$J,0)))</f>
        <v>226</v>
      </c>
      <c r="W172" s="208"/>
      <c r="X172" s="208">
        <f t="shared" si="1"/>
        <v>0</v>
      </c>
      <c r="Y172" s="208"/>
      <c r="Z172" s="208"/>
      <c r="AA172" s="208"/>
      <c r="AB172" s="241" t="str">
        <f t="shared" si="2"/>
        <v>GoldQG Refining, LLC</v>
      </c>
      <c r="AC172" s="208"/>
      <c r="AD172" s="208"/>
      <c r="AE172" s="208"/>
      <c r="AF172" s="208"/>
      <c r="AG172" s="208"/>
      <c r="AH172" s="208"/>
    </row>
    <row r="173" ht="13.5" customHeight="1">
      <c r="A173" s="239" t="s">
        <v>673</v>
      </c>
      <c r="B173" s="233" t="s">
        <v>145</v>
      </c>
      <c r="C173" s="234" t="s">
        <v>674</v>
      </c>
      <c r="D173" s="233"/>
      <c r="E173" s="233" t="s">
        <v>185</v>
      </c>
      <c r="F173" s="233" t="s">
        <v>673</v>
      </c>
      <c r="G173" s="233" t="s">
        <v>156</v>
      </c>
      <c r="H173" s="235"/>
      <c r="I173" s="236" t="str">
        <f>IF(ISERROR($V173),"",OFFSET('Smelter Look-up'!$H$4,$V173-4,0))</f>
        <v>West Chester</v>
      </c>
      <c r="J173" s="236" t="str">
        <f>IF(ISERROR($V173),"",OFFSET('Smelter Look-up'!$I$4,$V173-4,0))</f>
        <v>Pennsylvania</v>
      </c>
      <c r="K173" s="234"/>
      <c r="L173" s="234"/>
      <c r="M173" s="234"/>
      <c r="N173" s="234"/>
      <c r="O173" s="234" t="s">
        <v>675</v>
      </c>
      <c r="P173" s="237"/>
      <c r="Q173" s="238"/>
      <c r="R173" s="233" t="str">
        <f>IF(ISERROR($V173),"",OFFSET('Smelter Look-up'!$C$4,$V173-4,0)&amp;"")</f>
        <v>Tin Technology &amp; Refining</v>
      </c>
      <c r="S173" s="239" t="str">
        <f t="array" ref="S173">IF(B173="","",IF(ISERROR(MATCH($E173,CL,0)),"Unknown",INDIRECT("'C'!$A$"&amp;MATCH($E173,CL,0)+1)))</f>
        <v>US</v>
      </c>
      <c r="T173" s="239" t="str">
        <f t="array" ref="T173">IF(B173="","",IF(ISERROR(MATCH($J173,SorP!$B$1:$B$6226,0)),"",INDIRECT("'SorP'!$A$"&amp;MATCH($S173&amp;$J173,SorP!C:C,0))))</f>
        <v>US-PA</v>
      </c>
      <c r="U173" s="240"/>
      <c r="V173" s="228">
        <f>IF(C173="",NA(),IF(OR(C173="Smelter not listed",C173="Smelter not yet identified"),MATCH($B173&amp;$D173,'Smelter Look-up'!$J:$J,0),MATCH($B173&amp;$C173,'Smelter Look-up'!$J:$J,0)))</f>
        <v>551</v>
      </c>
      <c r="W173" s="208"/>
      <c r="X173" s="208">
        <f t="shared" si="1"/>
        <v>0</v>
      </c>
      <c r="Y173" s="208"/>
      <c r="Z173" s="208"/>
      <c r="AA173" s="208"/>
      <c r="AB173" s="241" t="str">
        <f t="shared" si="2"/>
        <v>TinTin Technology &amp; Refining</v>
      </c>
      <c r="AC173" s="208"/>
      <c r="AD173" s="208"/>
      <c r="AE173" s="208"/>
      <c r="AF173" s="208"/>
      <c r="AG173" s="208"/>
      <c r="AH173" s="208"/>
    </row>
    <row r="174" ht="13.5" customHeight="1">
      <c r="A174" s="239" t="s">
        <v>676</v>
      </c>
      <c r="B174" s="233" t="s">
        <v>147</v>
      </c>
      <c r="C174" s="234" t="s">
        <v>677</v>
      </c>
      <c r="D174" s="233"/>
      <c r="E174" s="233" t="s">
        <v>608</v>
      </c>
      <c r="F174" s="233" t="s">
        <v>676</v>
      </c>
      <c r="G174" s="233" t="s">
        <v>156</v>
      </c>
      <c r="H174" s="235"/>
      <c r="I174" s="236" t="str">
        <f>IF(ISERROR($V174),"",OFFSET('Smelter Look-up'!$H$4,$V174-4,0))</f>
        <v>Fujairah</v>
      </c>
      <c r="J174" s="236" t="str">
        <f>IF(ISERROR($V174),"",OFFSET('Smelter Look-up'!$I$4,$V174-4,0))</f>
        <v>Al Fujayrah</v>
      </c>
      <c r="K174" s="234"/>
      <c r="L174" s="234"/>
      <c r="M174" s="234"/>
      <c r="N174" s="234"/>
      <c r="O174" s="234" t="s">
        <v>609</v>
      </c>
      <c r="P174" s="237"/>
      <c r="Q174" s="238"/>
      <c r="R174" s="233" t="str">
        <f>IF(ISERROR($V174),"",OFFSET('Smelter Look-up'!$C$4,$V174-4,0)&amp;"")</f>
        <v>Fujairah Gold FZC</v>
      </c>
      <c r="S174" s="239" t="str">
        <f t="array" ref="S174">IF(B174="","",IF(ISERROR(MATCH($E174,CL,0)),"Unknown",INDIRECT("'C'!$A$"&amp;MATCH($E174,CL,0)+1)))</f>
        <v>AE</v>
      </c>
      <c r="T174" s="239" t="str">
        <f t="array" ref="T174">IF(B174="","",IF(ISERROR(MATCH($J174,SorP!$B$1:$B$6226,0)),"",INDIRECT("'SorP'!$A$"&amp;MATCH($S174&amp;$J174,SorP!C:C,0))))</f>
        <v>AE-FU</v>
      </c>
      <c r="U174" s="240"/>
      <c r="V174" s="228">
        <f>IF(C174="",NA(),IF(OR(C174="Smelter not listed",C174="Smelter not yet identified"),MATCH($B174&amp;$D174,'Smelter Look-up'!$J:$J,0),MATCH($B174&amp;$C174,'Smelter Look-up'!$J:$J,0)))</f>
        <v>88</v>
      </c>
      <c r="W174" s="208"/>
      <c r="X174" s="208">
        <f t="shared" si="1"/>
        <v>0</v>
      </c>
      <c r="Y174" s="208"/>
      <c r="Z174" s="208"/>
      <c r="AA174" s="208"/>
      <c r="AB174" s="241" t="str">
        <f t="shared" si="2"/>
        <v>GoldFujairah Gold FZC</v>
      </c>
      <c r="AC174" s="208"/>
      <c r="AD174" s="208"/>
      <c r="AE174" s="208"/>
      <c r="AF174" s="208"/>
      <c r="AG174" s="208"/>
      <c r="AH174" s="208"/>
    </row>
    <row r="175" ht="13.5" customHeight="1">
      <c r="A175" s="239" t="s">
        <v>678</v>
      </c>
      <c r="B175" s="233" t="s">
        <v>145</v>
      </c>
      <c r="C175" s="234" t="s">
        <v>679</v>
      </c>
      <c r="D175" s="233"/>
      <c r="E175" s="233" t="s">
        <v>276</v>
      </c>
      <c r="F175" s="233" t="s">
        <v>678</v>
      </c>
      <c r="G175" s="233" t="s">
        <v>156</v>
      </c>
      <c r="H175" s="235"/>
      <c r="I175" s="236" t="str">
        <f>IF(ISERROR($V175),"",OFFSET('Smelter Look-up'!$H$4,$V175-4,0))</f>
        <v>Batam</v>
      </c>
      <c r="J175" s="236" t="str">
        <f>IF(ISERROR($V175),"",OFFSET('Smelter Look-up'!$I$4,$V175-4,0))</f>
        <v>Kepulauan Riau</v>
      </c>
      <c r="K175" s="234"/>
      <c r="L175" s="234"/>
      <c r="M175" s="234"/>
      <c r="N175" s="234"/>
      <c r="O175" s="234" t="s">
        <v>680</v>
      </c>
      <c r="P175" s="237"/>
      <c r="Q175" s="238"/>
      <c r="R175" s="233" t="str">
        <f>IF(ISERROR($V175),"",OFFSET('Smelter Look-up'!$C$4,$V175-4,0)&amp;"")</f>
        <v>PT Cipta Persada Mulia</v>
      </c>
      <c r="S175" s="239" t="str">
        <f t="array" ref="S175">IF(B175="","",IF(ISERROR(MATCH($E175,CL,0)),"Unknown",INDIRECT("'C'!$A$"&amp;MATCH($E175,CL,0)+1)))</f>
        <v>ID</v>
      </c>
      <c r="T175" s="239" t="str">
        <f t="array" ref="T175">IF(B175="","",IF(ISERROR(MATCH($J175,SorP!$B$1:$B$6226,0)),"",INDIRECT("'SorP'!$A$"&amp;MATCH($S175&amp;$J175,SorP!C:C,0))))</f>
        <v>ID-KR</v>
      </c>
      <c r="U175" s="240"/>
      <c r="V175" s="228">
        <f>IF(C175="",NA(),IF(OR(C175="Smelter not listed",C175="Smelter not yet identified"),MATCH($B175&amp;$D175,'Smelter Look-up'!$J:$J,0),MATCH($B175&amp;$C175,'Smelter Look-up'!$J:$J,0)))</f>
        <v>513</v>
      </c>
      <c r="W175" s="208"/>
      <c r="X175" s="208">
        <f t="shared" si="1"/>
        <v>0</v>
      </c>
      <c r="Y175" s="208"/>
      <c r="Z175" s="208"/>
      <c r="AA175" s="208"/>
      <c r="AB175" s="241" t="str">
        <f t="shared" si="2"/>
        <v>TinPT Cipta Persada Mulia</v>
      </c>
      <c r="AC175" s="208"/>
      <c r="AD175" s="208"/>
      <c r="AE175" s="208"/>
      <c r="AF175" s="208"/>
      <c r="AG175" s="208"/>
      <c r="AH175" s="208"/>
    </row>
    <row r="176" ht="13.5" customHeight="1">
      <c r="A176" s="239" t="s">
        <v>681</v>
      </c>
      <c r="B176" s="233" t="s">
        <v>147</v>
      </c>
      <c r="C176" s="234" t="s">
        <v>682</v>
      </c>
      <c r="D176" s="233"/>
      <c r="E176" s="233" t="s">
        <v>185</v>
      </c>
      <c r="F176" s="233" t="s">
        <v>681</v>
      </c>
      <c r="G176" s="233" t="s">
        <v>156</v>
      </c>
      <c r="H176" s="235"/>
      <c r="I176" s="236" t="str">
        <f>IF(ISERROR($V176),"",OFFSET('Smelter Look-up'!$H$4,$V176-4,0))</f>
        <v>Fairless Hills</v>
      </c>
      <c r="J176" s="236" t="str">
        <f>IF(ISERROR($V176),"",OFFSET('Smelter Look-up'!$I$4,$V176-4,0))</f>
        <v>Pennsylvania</v>
      </c>
      <c r="K176" s="234"/>
      <c r="L176" s="234"/>
      <c r="M176" s="234"/>
      <c r="N176" s="234"/>
      <c r="O176" s="234" t="s">
        <v>683</v>
      </c>
      <c r="P176" s="237"/>
      <c r="Q176" s="238"/>
      <c r="R176" s="233" t="str">
        <f>IF(ISERROR($V176),"",OFFSET('Smelter Look-up'!$C$4,$V176-4,0)&amp;"")</f>
        <v>Abington Reldan Metals, LLC</v>
      </c>
      <c r="S176" s="239" t="str">
        <f t="array" ref="S176">IF(B176="","",IF(ISERROR(MATCH($E176,CL,0)),"Unknown",INDIRECT("'C'!$A$"&amp;MATCH($E176,CL,0)+1)))</f>
        <v>US</v>
      </c>
      <c r="T176" s="239" t="str">
        <f t="array" ref="T176">IF(B176="","",IF(ISERROR(MATCH($J176,SorP!$B$1:$B$6226,0)),"",INDIRECT("'SorP'!$A$"&amp;MATCH($S176&amp;$J176,SorP!C:C,0))))</f>
        <v>US-PA</v>
      </c>
      <c r="U176" s="240"/>
      <c r="V176" s="228">
        <f>IF(C176="",NA(),IF(OR(C176="Smelter not listed",C176="Smelter not yet identified"),MATCH($B176&amp;$D176,'Smelter Look-up'!$J:$J,0),MATCH($B176&amp;$C176,'Smelter Look-up'!$J:$J,0)))</f>
        <v>7</v>
      </c>
      <c r="W176" s="208"/>
      <c r="X176" s="208">
        <f t="shared" si="1"/>
        <v>0</v>
      </c>
      <c r="Y176" s="208"/>
      <c r="Z176" s="208"/>
      <c r="AA176" s="208"/>
      <c r="AB176" s="241" t="str">
        <f t="shared" si="2"/>
        <v>GoldAbington Reldan Metals, LLC</v>
      </c>
      <c r="AC176" s="208"/>
      <c r="AD176" s="208"/>
      <c r="AE176" s="208"/>
      <c r="AF176" s="208"/>
      <c r="AG176" s="208"/>
      <c r="AH176" s="208"/>
    </row>
    <row r="177" ht="13.5" customHeight="1">
      <c r="A177" s="239" t="s">
        <v>684</v>
      </c>
      <c r="B177" s="233" t="s">
        <v>145</v>
      </c>
      <c r="C177" s="234" t="s">
        <v>685</v>
      </c>
      <c r="D177" s="233"/>
      <c r="E177" s="233" t="s">
        <v>178</v>
      </c>
      <c r="F177" s="233" t="s">
        <v>684</v>
      </c>
      <c r="G177" s="233" t="s">
        <v>156</v>
      </c>
      <c r="H177" s="235"/>
      <c r="I177" s="236" t="str">
        <f>IF(ISERROR($V177),"",OFFSET('Smelter Look-up'!$H$4,$V177-4,0))</f>
        <v>Piracicaba</v>
      </c>
      <c r="J177" s="236" t="str">
        <f>IF(ISERROR($V177),"",OFFSET('Smelter Look-up'!$I$4,$V177-4,0))</f>
        <v>São Paulo</v>
      </c>
      <c r="K177" s="234"/>
      <c r="L177" s="234"/>
      <c r="M177" s="234"/>
      <c r="N177" s="234"/>
      <c r="O177" s="234" t="s">
        <v>686</v>
      </c>
      <c r="P177" s="237"/>
      <c r="Q177" s="238"/>
      <c r="R177" s="233" t="str">
        <f>IF(ISERROR($V177),"",OFFSET('Smelter Look-up'!$C$4,$V177-4,0)&amp;"")</f>
        <v>Super Ligas</v>
      </c>
      <c r="S177" s="239" t="str">
        <f t="array" ref="S177">IF(B177="","",IF(ISERROR(MATCH($E177,CL,0)),"Unknown",INDIRECT("'C'!$A$"&amp;MATCH($E177,CL,0)+1)))</f>
        <v>BR</v>
      </c>
      <c r="T177" s="239" t="str">
        <f t="array" ref="T177">IF(B177="","",IF(ISERROR(MATCH($J177,SorP!$B$1:$B$6226,0)),"",INDIRECT("'SorP'!$A$"&amp;MATCH($S177&amp;$J177,SorP!C:C,0))))</f>
        <v>BR-SP</v>
      </c>
      <c r="U177" s="240"/>
      <c r="V177" s="228">
        <f>IF(C177="",NA(),IF(OR(C177="Smelter not listed",C177="Smelter not yet identified"),MATCH($B177&amp;$D177,'Smelter Look-up'!$J:$J,0),MATCH($B177&amp;$C177,'Smelter Look-up'!$J:$J,0)))</f>
        <v>543</v>
      </c>
      <c r="W177" s="208"/>
      <c r="X177" s="208">
        <f t="shared" si="1"/>
        <v>0</v>
      </c>
      <c r="Y177" s="208"/>
      <c r="Z177" s="208"/>
      <c r="AA177" s="208"/>
      <c r="AB177" s="241" t="str">
        <f t="shared" si="2"/>
        <v>TinSuper Ligas</v>
      </c>
      <c r="AC177" s="208"/>
      <c r="AD177" s="208"/>
      <c r="AE177" s="208"/>
      <c r="AF177" s="208"/>
      <c r="AG177" s="208"/>
      <c r="AH177" s="208"/>
    </row>
    <row r="178" ht="13.5" customHeight="1">
      <c r="A178" s="239" t="s">
        <v>687</v>
      </c>
      <c r="B178" s="233" t="s">
        <v>145</v>
      </c>
      <c r="C178" s="234" t="s">
        <v>688</v>
      </c>
      <c r="D178" s="233"/>
      <c r="E178" s="233" t="s">
        <v>492</v>
      </c>
      <c r="F178" s="233" t="s">
        <v>687</v>
      </c>
      <c r="G178" s="233" t="s">
        <v>156</v>
      </c>
      <c r="H178" s="235"/>
      <c r="I178" s="236" t="str">
        <f>IF(ISERROR($V178),"",OFFSET('Smelter Look-up'!$H$4,$V178-4,0))</f>
        <v>Berango</v>
      </c>
      <c r="J178" s="236" t="str">
        <f>IF(ISERROR($V178),"",OFFSET('Smelter Look-up'!$I$4,$V178-4,0))</f>
        <v>Bizkaia</v>
      </c>
      <c r="K178" s="234"/>
      <c r="L178" s="234"/>
      <c r="M178" s="234"/>
      <c r="N178" s="234"/>
      <c r="O178" s="234" t="s">
        <v>689</v>
      </c>
      <c r="P178" s="237"/>
      <c r="Q178" s="238"/>
      <c r="R178" s="233" t="str">
        <f>IF(ISERROR($V178),"",OFFSET('Smelter Look-up'!$C$4,$V178-4,0)&amp;"")</f>
        <v>Aurubis Berango</v>
      </c>
      <c r="S178" s="239" t="str">
        <f t="array" ref="S178">IF(B178="","",IF(ISERROR(MATCH($E178,CL,0)),"Unknown",INDIRECT("'C'!$A$"&amp;MATCH($E178,CL,0)+1)))</f>
        <v>ES</v>
      </c>
      <c r="T178" s="239" t="str">
        <f t="array" ref="T178">IF(B178="","",IF(ISERROR(MATCH($J178,SorP!$B$1:$B$6226,0)),"",INDIRECT("'SorP'!$A$"&amp;MATCH($S178&amp;$J178,SorP!C:C,0))))</f>
        <v>ES-BI</v>
      </c>
      <c r="U178" s="240"/>
      <c r="V178" s="228">
        <f>IF(C178="",NA(),IF(OR(C178="Smelter not listed",C178="Smelter not yet identified"),MATCH($B178&amp;$D178,'Smelter Look-up'!$J:$J,0),MATCH($B178&amp;$C178,'Smelter Look-up'!$J:$J,0)))</f>
        <v>406</v>
      </c>
      <c r="W178" s="208"/>
      <c r="X178" s="208">
        <f t="shared" si="1"/>
        <v>0</v>
      </c>
      <c r="Y178" s="208"/>
      <c r="Z178" s="208"/>
      <c r="AA178" s="208"/>
      <c r="AB178" s="241" t="str">
        <f t="shared" si="2"/>
        <v>TinAurubis Berango</v>
      </c>
      <c r="AC178" s="208"/>
      <c r="AD178" s="208"/>
      <c r="AE178" s="208"/>
      <c r="AF178" s="208"/>
      <c r="AG178" s="208"/>
      <c r="AH178" s="208"/>
    </row>
    <row r="179" ht="13.5" customHeight="1">
      <c r="A179" s="239" t="s">
        <v>690</v>
      </c>
      <c r="B179" s="233" t="s">
        <v>146</v>
      </c>
      <c r="C179" s="234" t="s">
        <v>691</v>
      </c>
      <c r="D179" s="233"/>
      <c r="E179" s="233" t="s">
        <v>203</v>
      </c>
      <c r="F179" s="233" t="s">
        <v>690</v>
      </c>
      <c r="G179" s="233" t="s">
        <v>156</v>
      </c>
      <c r="H179" s="235"/>
      <c r="I179" s="237" t="str">
        <f>IF(ISERROR($V179),"",OFFSET('Smelter Look-up'!$H$4,$V179-4,0))</f>
        <v>Xiamen</v>
      </c>
      <c r="J179" s="237" t="str">
        <f>IF(ISERROR($V179),"",OFFSET('Smelter Look-up'!$I$4,$V179-4,0))</f>
        <v>Fujian Sheng</v>
      </c>
      <c r="K179" s="234"/>
      <c r="L179" s="234"/>
      <c r="M179" s="234"/>
      <c r="N179" s="234"/>
      <c r="O179" s="234" t="s">
        <v>692</v>
      </c>
      <c r="P179" s="237"/>
      <c r="Q179" s="238"/>
      <c r="R179" s="233" t="str">
        <f>IF(ISERROR($V179),"",OFFSET('Smelter Look-up'!$C$4,$V179-4,0)&amp;"")</f>
        <v>Xiamen Tungsten (H.C.) Co., Ltd.</v>
      </c>
      <c r="S179" s="239" t="str">
        <f t="array" ref="S179">IF(B179="","",IF(ISERROR(MATCH($E179,CL,0)),"Unknown",INDIRECT("'C'!$A$"&amp;MATCH($E179,CL,0)+1)))</f>
        <v>CN</v>
      </c>
      <c r="T179" s="239" t="str">
        <f t="array" ref="T179">IF(B179="","",IF(ISERROR(MATCH($J179,SorP!$B$1:$B$6226,0)),"",INDIRECT("'SorP'!$A$"&amp;MATCH($S179&amp;$J179,SorP!C:C,0))))</f>
        <v>CN-FJ</v>
      </c>
      <c r="U179" s="240"/>
      <c r="V179" s="228">
        <f>IF(C179="",NA(),IF(OR(C179="Smelter not listed",C179="Smelter not yet identified"),MATCH($B179&amp;$D179,'Smelter Look-up'!$J:$J,0),MATCH($B179&amp;$C179,'Smelter Look-up'!$J:$J,0)))</f>
        <v>658</v>
      </c>
      <c r="W179" s="208"/>
      <c r="X179" s="208">
        <f t="shared" si="1"/>
        <v>0</v>
      </c>
      <c r="Y179" s="208"/>
      <c r="Z179" s="208"/>
      <c r="AA179" s="208"/>
      <c r="AB179" s="241" t="str">
        <f t="shared" si="2"/>
        <v>TungstenXiamen Tungsten (H.C.) Co., Ltd.</v>
      </c>
      <c r="AC179" s="208"/>
      <c r="AD179" s="208"/>
      <c r="AE179" s="208"/>
      <c r="AF179" s="208"/>
      <c r="AG179" s="208"/>
      <c r="AH179" s="208"/>
    </row>
    <row r="180" ht="13.5" customHeight="1">
      <c r="A180" s="239" t="s">
        <v>693</v>
      </c>
      <c r="B180" s="233" t="s">
        <v>146</v>
      </c>
      <c r="C180" s="234" t="s">
        <v>694</v>
      </c>
      <c r="D180" s="233"/>
      <c r="E180" s="233" t="s">
        <v>203</v>
      </c>
      <c r="F180" s="233" t="s">
        <v>693</v>
      </c>
      <c r="G180" s="233" t="s">
        <v>156</v>
      </c>
      <c r="H180" s="235"/>
      <c r="I180" s="236" t="str">
        <f>IF(ISERROR($V180),"",OFFSET('Smelter Look-up'!$H$4,$V180-4,0))</f>
        <v>Xiushui</v>
      </c>
      <c r="J180" s="237" t="str">
        <f>IF(ISERROR($V180),"",OFFSET('Smelter Look-up'!$I$4,$V180-4,0))</f>
        <v>Jiangxi Sheng</v>
      </c>
      <c r="K180" s="234"/>
      <c r="L180" s="234"/>
      <c r="M180" s="234"/>
      <c r="N180" s="234"/>
      <c r="O180" s="234" t="s">
        <v>559</v>
      </c>
      <c r="P180" s="237"/>
      <c r="Q180" s="238"/>
      <c r="R180" s="233" t="str">
        <f>IF(ISERROR($V180),"",OFFSET('Smelter Look-up'!$C$4,$V180-4,0)&amp;"")</f>
        <v>Jiangxi Gan Bei Tungsten Co., Ltd.</v>
      </c>
      <c r="S180" s="239" t="str">
        <f t="array" ref="S180">IF(B180="","",IF(ISERROR(MATCH($E180,CL,0)),"Unknown",INDIRECT("'C'!$A$"&amp;MATCH($E180,CL,0)+1)))</f>
        <v>CN</v>
      </c>
      <c r="T180" s="239" t="str">
        <f t="array" ref="T180">IF(B180="","",IF(ISERROR(MATCH($J180,SorP!$B$1:$B$6226,0)),"",INDIRECT("'SorP'!$A$"&amp;MATCH($S180&amp;$J180,SorP!C:C,0))))</f>
        <v>CN-JX</v>
      </c>
      <c r="U180" s="240"/>
      <c r="V180" s="228">
        <f>IF(C180="",NA(),IF(OR(C180="Smelter not listed",C180="Smelter not yet identified"),MATCH($B180&amp;$D180,'Smelter Look-up'!$J:$J,0),MATCH($B180&amp;$C180,'Smelter Look-up'!$J:$J,0)))</f>
        <v>621</v>
      </c>
      <c r="W180" s="208"/>
      <c r="X180" s="208">
        <f t="shared" si="1"/>
        <v>0</v>
      </c>
      <c r="Y180" s="208"/>
      <c r="Z180" s="208"/>
      <c r="AA180" s="208"/>
      <c r="AB180" s="241" t="str">
        <f t="shared" si="2"/>
        <v>TungstenJiangxi Gan Bei Tungsten Co., Ltd.</v>
      </c>
      <c r="AC180" s="208"/>
      <c r="AD180" s="208"/>
      <c r="AE180" s="208"/>
      <c r="AF180" s="208"/>
      <c r="AG180" s="208"/>
      <c r="AH180" s="208"/>
    </row>
    <row r="181" ht="13.5" customHeight="1">
      <c r="A181" s="239" t="s">
        <v>695</v>
      </c>
      <c r="B181" s="233" t="s">
        <v>145</v>
      </c>
      <c r="C181" s="234" t="s">
        <v>696</v>
      </c>
      <c r="D181" s="233"/>
      <c r="E181" s="233" t="s">
        <v>697</v>
      </c>
      <c r="F181" s="233" t="s">
        <v>695</v>
      </c>
      <c r="G181" s="233" t="s">
        <v>156</v>
      </c>
      <c r="H181" s="235"/>
      <c r="I181" s="236" t="str">
        <f>IF(ISERROR($V181),"",OFFSET('Smelter Look-up'!$H$4,$V181-4,0))</f>
        <v>Kigali</v>
      </c>
      <c r="J181" s="236" t="str">
        <f>IF(ISERROR($V181),"",OFFSET('Smelter Look-up'!$I$4,$V181-4,0))</f>
        <v>City of Kigali</v>
      </c>
      <c r="K181" s="234"/>
      <c r="L181" s="234"/>
      <c r="M181" s="234"/>
      <c r="N181" s="234"/>
      <c r="O181" s="234" t="s">
        <v>698</v>
      </c>
      <c r="P181" s="237"/>
      <c r="Q181" s="238"/>
      <c r="R181" s="233" t="str">
        <f>IF(ISERROR($V181),"",OFFSET('Smelter Look-up'!$C$4,$V181-4,0)&amp;"")</f>
        <v>Luna Smelter, Ltd.</v>
      </c>
      <c r="S181" s="239" t="str">
        <f t="array" ref="S181">IF(B181="","",IF(ISERROR(MATCH($E181,CL,0)),"Unknown",INDIRECT("'C'!$A$"&amp;MATCH($E181,CL,0)+1)))</f>
        <v>RW</v>
      </c>
      <c r="T181" s="239" t="str">
        <f t="array" ref="T181">IF(B181="","",IF(ISERROR(MATCH($J181,SorP!$B$1:$B$6226,0)),"",INDIRECT("'SorP'!$A$"&amp;MATCH($S181&amp;$J181,SorP!C:C,0))))</f>
        <v>RW-01</v>
      </c>
      <c r="U181" s="240"/>
      <c r="V181" s="228">
        <f>IF(C181="",NA(),IF(OR(C181="Smelter not listed",C181="Smelter not yet identified"),MATCH($B181&amp;$D181,'Smelter Look-up'!$J:$J,0),MATCH($B181&amp;$C181,'Smelter Look-up'!$J:$J,0)))</f>
        <v>471</v>
      </c>
      <c r="W181" s="208"/>
      <c r="X181" s="208">
        <f t="shared" si="1"/>
        <v>0</v>
      </c>
      <c r="Y181" s="208"/>
      <c r="Z181" s="208"/>
      <c r="AA181" s="208"/>
      <c r="AB181" s="241" t="str">
        <f t="shared" si="2"/>
        <v>TinLuna Smelter, Ltd.</v>
      </c>
      <c r="AC181" s="208"/>
      <c r="AD181" s="208"/>
      <c r="AE181" s="208"/>
      <c r="AF181" s="208"/>
      <c r="AG181" s="208"/>
      <c r="AH181" s="208"/>
    </row>
    <row r="182" ht="13.5" customHeight="1">
      <c r="A182" s="239" t="s">
        <v>699</v>
      </c>
      <c r="B182" s="233" t="s">
        <v>145</v>
      </c>
      <c r="C182" s="234" t="s">
        <v>700</v>
      </c>
      <c r="D182" s="233"/>
      <c r="E182" s="233" t="s">
        <v>425</v>
      </c>
      <c r="F182" s="233" t="s">
        <v>699</v>
      </c>
      <c r="G182" s="233" t="s">
        <v>156</v>
      </c>
      <c r="H182" s="235"/>
      <c r="I182" s="236" t="str">
        <f>IF(ISERROR($V182),"",OFFSET('Smelter Look-up'!$H$4,$V182-4,0))</f>
        <v>Jagdalpur</v>
      </c>
      <c r="J182" s="236" t="str">
        <f>IF(ISERROR($V182),"",OFFSET('Smelter Look-up'!$I$4,$V182-4,0))</f>
        <v>Chhattīsgarh</v>
      </c>
      <c r="K182" s="234"/>
      <c r="L182" s="234"/>
      <c r="M182" s="234"/>
      <c r="N182" s="234"/>
      <c r="O182" s="234" t="s">
        <v>701</v>
      </c>
      <c r="P182" s="237"/>
      <c r="Q182" s="238"/>
      <c r="R182" s="233" t="str">
        <f>IF(ISERROR($V182),"",OFFSET('Smelter Look-up'!$C$4,$V182-4,0)&amp;"")</f>
        <v>Precious Minerals and Smelting Limited</v>
      </c>
      <c r="S182" s="239" t="str">
        <f t="array" ref="S182">IF(B182="","",IF(ISERROR(MATCH($E182,CL,0)),"Unknown",INDIRECT("'C'!$A$"&amp;MATCH($E182,CL,0)+1)))</f>
        <v>IN</v>
      </c>
      <c r="T182" s="239" t="str">
        <f t="array" ref="T182">IF(B182="","",IF(ISERROR(MATCH($J182,SorP!$B$1:$B$6226,0)),"",INDIRECT("'SorP'!$A$"&amp;MATCH($S182&amp;$J182,SorP!C:C,0))))</f>
        <v>IN-CG</v>
      </c>
      <c r="U182" s="240"/>
      <c r="V182" s="228">
        <f>IF(C182="",NA(),IF(OR(C182="Smelter not listed",C182="Smelter not yet identified"),MATCH($B182&amp;$D182,'Smelter Look-up'!$J:$J,0),MATCH($B182&amp;$C182,'Smelter Look-up'!$J:$J,0)))</f>
        <v>502</v>
      </c>
      <c r="W182" s="208"/>
      <c r="X182" s="208">
        <f t="shared" si="1"/>
        <v>0</v>
      </c>
      <c r="Y182" s="208"/>
      <c r="Z182" s="208"/>
      <c r="AA182" s="208"/>
      <c r="AB182" s="241" t="str">
        <f t="shared" si="2"/>
        <v>TinPrecious Minerals and Smelting Limited</v>
      </c>
      <c r="AC182" s="208"/>
      <c r="AD182" s="208"/>
      <c r="AE182" s="208"/>
      <c r="AF182" s="208"/>
      <c r="AG182" s="208"/>
      <c r="AH182" s="208"/>
    </row>
    <row r="183" ht="13.5" customHeight="1">
      <c r="A183" s="239" t="s">
        <v>702</v>
      </c>
      <c r="B183" s="233" t="s">
        <v>145</v>
      </c>
      <c r="C183" s="234" t="s">
        <v>703</v>
      </c>
      <c r="D183" s="233"/>
      <c r="E183" s="233" t="s">
        <v>203</v>
      </c>
      <c r="F183" s="233" t="s">
        <v>702</v>
      </c>
      <c r="G183" s="233" t="s">
        <v>156</v>
      </c>
      <c r="H183" s="235"/>
      <c r="I183" s="236" t="str">
        <f>IF(ISERROR($V183),"",OFFSET('Smelter Look-up'!$H$4,$V183-4,0))</f>
        <v>Gejiu</v>
      </c>
      <c r="J183" s="236" t="str">
        <f>IF(ISERROR($V183),"",OFFSET('Smelter Look-up'!$I$4,$V183-4,0))</f>
        <v>Yunnan Sheng</v>
      </c>
      <c r="K183" s="234"/>
      <c r="L183" s="234"/>
      <c r="M183" s="234"/>
      <c r="N183" s="234"/>
      <c r="O183" s="234" t="s">
        <v>244</v>
      </c>
      <c r="P183" s="237"/>
      <c r="Q183" s="238"/>
      <c r="R183" s="233" t="str">
        <f>IF(ISERROR($V183),"",OFFSET('Smelter Look-up'!$C$4,$V183-4,0)&amp;"")</f>
        <v>Gejiu City Fuxiang Industry and Trade Co., Ltd.</v>
      </c>
      <c r="S183" s="239" t="str">
        <f t="array" ref="S183">IF(B183="","",IF(ISERROR(MATCH($E183,CL,0)),"Unknown",INDIRECT("'C'!$A$"&amp;MATCH($E183,CL,0)+1)))</f>
        <v>CN</v>
      </c>
      <c r="T183" s="239" t="str">
        <f t="array" ref="T183">IF(B183="","",IF(ISERROR(MATCH($J183,SorP!$B$1:$B$6226,0)),"",INDIRECT("'SorP'!$A$"&amp;MATCH($S183&amp;$J183,SorP!C:C,0))))</f>
        <v>CN-YN</v>
      </c>
      <c r="U183" s="240"/>
      <c r="V183" s="228">
        <f>IF(C183="",NA(),IF(OR(C183="Smelter not listed",C183="Smelter not yet identified"),MATCH($B183&amp;$D183,'Smelter Look-up'!$J:$J,0),MATCH($B183&amp;$C183,'Smelter Look-up'!$J:$J,0)))</f>
        <v>445</v>
      </c>
      <c r="W183" s="208"/>
      <c r="X183" s="208">
        <f t="shared" si="1"/>
        <v>0</v>
      </c>
      <c r="Y183" s="208"/>
      <c r="Z183" s="208"/>
      <c r="AA183" s="208"/>
      <c r="AB183" s="241" t="str">
        <f t="shared" si="2"/>
        <v>TinGejiu City Fuxiang Industry and Trade Co., Ltd.</v>
      </c>
      <c r="AC183" s="208"/>
      <c r="AD183" s="208"/>
      <c r="AE183" s="208"/>
      <c r="AF183" s="208"/>
      <c r="AG183" s="208"/>
      <c r="AH183" s="208"/>
    </row>
    <row r="184" ht="13.5" customHeight="1">
      <c r="A184" s="239" t="s">
        <v>704</v>
      </c>
      <c r="B184" s="233" t="s">
        <v>147</v>
      </c>
      <c r="C184" s="234" t="s">
        <v>705</v>
      </c>
      <c r="D184" s="233"/>
      <c r="E184" s="233" t="s">
        <v>155</v>
      </c>
      <c r="F184" s="233" t="s">
        <v>704</v>
      </c>
      <c r="G184" s="233" t="s">
        <v>156</v>
      </c>
      <c r="H184" s="235"/>
      <c r="I184" s="236" t="str">
        <f>IF(ISERROR($V184),"",OFFSET('Smelter Look-up'!$H$4,$V184-4,0))</f>
        <v>Kazuno</v>
      </c>
      <c r="J184" s="236" t="str">
        <f>IF(ISERROR($V184),"",OFFSET('Smelter Look-up'!$I$4,$V184-4,0))</f>
        <v>Akita</v>
      </c>
      <c r="K184" s="234"/>
      <c r="L184" s="234"/>
      <c r="M184" s="234"/>
      <c r="N184" s="234"/>
      <c r="O184" s="234" t="s">
        <v>706</v>
      </c>
      <c r="P184" s="237"/>
      <c r="Q184" s="238"/>
      <c r="R184" s="233" t="str">
        <f>IF(ISERROR($V184),"",OFFSET('Smelter Look-up'!$C$4,$V184-4,0)&amp;"")</f>
        <v>Eco-System Recycling Co., Ltd. North Plant</v>
      </c>
      <c r="S184" s="239" t="str">
        <f t="array" ref="S184">IF(B184="","",IF(ISERROR(MATCH($E184,CL,0)),"Unknown",INDIRECT("'C'!$A$"&amp;MATCH($E184,CL,0)+1)))</f>
        <v>JP</v>
      </c>
      <c r="T184" s="239" t="str">
        <f t="array" ref="T184">IF(B184="","",IF(ISERROR(MATCH($J184,SorP!$B$1:$B$6226,0)),"",INDIRECT("'SorP'!$A$"&amp;MATCH($S184&amp;$J184,SorP!C:C,0))))</f>
        <v>JP-05</v>
      </c>
      <c r="U184" s="240"/>
      <c r="V184" s="228">
        <f>IF(C184="",NA(),IF(OR(C184="Smelter not listed",C184="Smelter not yet identified"),MATCH($B184&amp;$D184,'Smelter Look-up'!$J:$J,0),MATCH($B184&amp;$C184,'Smelter Look-up'!$J:$J,0)))</f>
        <v>75</v>
      </c>
      <c r="W184" s="208"/>
      <c r="X184" s="208">
        <f t="shared" si="1"/>
        <v>0</v>
      </c>
      <c r="Y184" s="208"/>
      <c r="Z184" s="208"/>
      <c r="AA184" s="208"/>
      <c r="AB184" s="241" t="str">
        <f t="shared" si="2"/>
        <v>GoldEco-System Recycling Co., Ltd. North Plant</v>
      </c>
      <c r="AC184" s="208"/>
      <c r="AD184" s="208"/>
      <c r="AE184" s="208"/>
      <c r="AF184" s="208"/>
      <c r="AG184" s="208"/>
      <c r="AH184" s="208"/>
    </row>
    <row r="185" ht="13.5" customHeight="1">
      <c r="A185" s="239" t="s">
        <v>707</v>
      </c>
      <c r="B185" s="233" t="s">
        <v>145</v>
      </c>
      <c r="C185" s="234" t="s">
        <v>708</v>
      </c>
      <c r="D185" s="233"/>
      <c r="E185" s="233" t="s">
        <v>276</v>
      </c>
      <c r="F185" s="233" t="s">
        <v>707</v>
      </c>
      <c r="G185" s="233" t="s">
        <v>156</v>
      </c>
      <c r="H185" s="235"/>
      <c r="I185" s="236" t="str">
        <f>IF(ISERROR($V185),"",OFFSET('Smelter Look-up'!$H$4,$V185-4,0))</f>
        <v>Pangkalpinang</v>
      </c>
      <c r="J185" s="236" t="str">
        <f>IF(ISERROR($V185),"",OFFSET('Smelter Look-up'!$I$4,$V185-4,0))</f>
        <v>Kepulauan Bangka Belitung</v>
      </c>
      <c r="K185" s="234"/>
      <c r="L185" s="234"/>
      <c r="M185" s="234"/>
      <c r="N185" s="234"/>
      <c r="O185" s="234" t="s">
        <v>276</v>
      </c>
      <c r="P185" s="237"/>
      <c r="Q185" s="238"/>
      <c r="R185" s="233" t="str">
        <f>IF(ISERROR($V185),"",OFFSET('Smelter Look-up'!$C$4,$V185-4,0)&amp;"")</f>
        <v>PT Mitra Sukses Globalindo</v>
      </c>
      <c r="S185" s="239" t="str">
        <f t="array" ref="S185">IF(B185="","",IF(ISERROR(MATCH($E185,CL,0)),"Unknown",INDIRECT("'C'!$A$"&amp;MATCH($E185,CL,0)+1)))</f>
        <v>ID</v>
      </c>
      <c r="T185" s="239" t="str">
        <f t="array" ref="T185">IF(B185="","",IF(ISERROR(MATCH($J185,SorP!$B$1:$B$6226,0)),"",INDIRECT("'SorP'!$A$"&amp;MATCH($S185&amp;$J185,SorP!C:C,0))))</f>
        <v>ID-BB</v>
      </c>
      <c r="U185" s="240"/>
      <c r="V185" s="228">
        <f>IF(C185="",NA(),IF(OR(C185="Smelter not listed",C185="Smelter not yet identified"),MATCH($B185&amp;$D185,'Smelter Look-up'!$J:$J,0),MATCH($B185&amp;$C185,'Smelter Look-up'!$J:$J,0)))</f>
        <v>519</v>
      </c>
      <c r="W185" s="208"/>
      <c r="X185" s="208">
        <f t="shared" si="1"/>
        <v>0</v>
      </c>
      <c r="Y185" s="208"/>
      <c r="Z185" s="208"/>
      <c r="AA185" s="208"/>
      <c r="AB185" s="241" t="str">
        <f t="shared" si="2"/>
        <v>TinPT Mitra Sukses Globalindo</v>
      </c>
      <c r="AC185" s="208"/>
      <c r="AD185" s="208"/>
      <c r="AE185" s="208"/>
      <c r="AF185" s="208"/>
      <c r="AG185" s="208"/>
      <c r="AH185" s="208"/>
    </row>
    <row r="186" ht="13.5" customHeight="1">
      <c r="A186" s="239" t="s">
        <v>709</v>
      </c>
      <c r="B186" s="233" t="s">
        <v>147</v>
      </c>
      <c r="C186" s="234" t="s">
        <v>710</v>
      </c>
      <c r="D186" s="233"/>
      <c r="E186" s="233" t="s">
        <v>425</v>
      </c>
      <c r="F186" s="233" t="s">
        <v>709</v>
      </c>
      <c r="G186" s="233" t="s">
        <v>156</v>
      </c>
      <c r="H186" s="235"/>
      <c r="I186" s="236" t="str">
        <f>IF(ISERROR($V186),"",OFFSET('Smelter Look-up'!$H$4,$V186-4,0))</f>
        <v>Coimbatore</v>
      </c>
      <c r="J186" s="236" t="str">
        <f>IF(ISERROR($V186),"",OFFSET('Smelter Look-up'!$I$4,$V186-4,0))</f>
        <v>Tamil Nādu</v>
      </c>
      <c r="K186" s="234"/>
      <c r="L186" s="234"/>
      <c r="M186" s="234"/>
      <c r="N186" s="234"/>
      <c r="O186" s="234" t="s">
        <v>629</v>
      </c>
      <c r="P186" s="237"/>
      <c r="Q186" s="238"/>
      <c r="R186" s="233" t="str">
        <f>IF(ISERROR($V186),"",OFFSET('Smelter Look-up'!$C$4,$V186-4,0)&amp;"")</f>
        <v>Emerald Jewel Industry India Limited (Unit 2)</v>
      </c>
      <c r="S186" s="239" t="str">
        <f t="array" ref="S186">IF(B186="","",IF(ISERROR(MATCH($E186,CL,0)),"Unknown",INDIRECT("'C'!$A$"&amp;MATCH($E186,CL,0)+1)))</f>
        <v>IN</v>
      </c>
      <c r="T186" s="239" t="str">
        <f t="array" ref="T186">IF(B186="","",IF(ISERROR(MATCH($J186,SorP!$B$1:$B$6226,0)),"",INDIRECT("'SorP'!$A$"&amp;MATCH($S186&amp;$J186,SorP!C:C,0))))</f>
        <v>IN-TN</v>
      </c>
      <c r="U186" s="240"/>
      <c r="V186" s="228">
        <f>IF(C186="",NA(),IF(OR(C186="Smelter not listed",C186="Smelter not yet identified"),MATCH($B186&amp;$D186,'Smelter Look-up'!$J:$J,0),MATCH($B186&amp;$C186,'Smelter Look-up'!$J:$J,0)))</f>
        <v>81</v>
      </c>
      <c r="W186" s="208"/>
      <c r="X186" s="208">
        <f t="shared" si="1"/>
        <v>0</v>
      </c>
      <c r="Y186" s="208"/>
      <c r="Z186" s="208"/>
      <c r="AA186" s="208"/>
      <c r="AB186" s="241" t="str">
        <f t="shared" si="2"/>
        <v>GoldEmerald Jewel Industry India Limited (Unit 2)</v>
      </c>
      <c r="AC186" s="208"/>
      <c r="AD186" s="208"/>
      <c r="AE186" s="208"/>
      <c r="AF186" s="208"/>
      <c r="AG186" s="208"/>
      <c r="AH186" s="208"/>
    </row>
    <row r="187" ht="13.5" customHeight="1">
      <c r="A187" s="239" t="s">
        <v>711</v>
      </c>
      <c r="B187" s="233" t="s">
        <v>147</v>
      </c>
      <c r="C187" s="234" t="s">
        <v>712</v>
      </c>
      <c r="D187" s="233"/>
      <c r="E187" s="233" t="s">
        <v>425</v>
      </c>
      <c r="F187" s="233" t="s">
        <v>711</v>
      </c>
      <c r="G187" s="233" t="s">
        <v>156</v>
      </c>
      <c r="H187" s="235"/>
      <c r="I187" s="236" t="str">
        <f>IF(ISERROR($V187),"",OFFSET('Smelter Look-up'!$H$4,$V187-4,0))</f>
        <v>Coimbatore</v>
      </c>
      <c r="J187" s="236" t="str">
        <f>IF(ISERROR($V187),"",OFFSET('Smelter Look-up'!$I$4,$V187-4,0))</f>
        <v>Tamil Nādu</v>
      </c>
      <c r="K187" s="234"/>
      <c r="L187" s="234"/>
      <c r="M187" s="234"/>
      <c r="N187" s="234"/>
      <c r="O187" s="234" t="s">
        <v>629</v>
      </c>
      <c r="P187" s="237"/>
      <c r="Q187" s="238"/>
      <c r="R187" s="233" t="str">
        <f>IF(ISERROR($V187),"",OFFSET('Smelter Look-up'!$C$4,$V187-4,0)&amp;"")</f>
        <v>Emerald Jewel Industry India Limited (Unit 3)</v>
      </c>
      <c r="S187" s="239" t="str">
        <f t="array" ref="S187">IF(B187="","",IF(ISERROR(MATCH($E187,CL,0)),"Unknown",INDIRECT("'C'!$A$"&amp;MATCH($E187,CL,0)+1)))</f>
        <v>IN</v>
      </c>
      <c r="T187" s="239" t="str">
        <f t="array" ref="T187">IF(B187="","",IF(ISERROR(MATCH($J187,SorP!$B$1:$B$6226,0)),"",INDIRECT("'SorP'!$A$"&amp;MATCH($S187&amp;$J187,SorP!C:C,0))))</f>
        <v>IN-TN</v>
      </c>
      <c r="U187" s="240"/>
      <c r="V187" s="228">
        <f>IF(C187="",NA(),IF(OR(C187="Smelter not listed",C187="Smelter not yet identified"),MATCH($B187&amp;$D187,'Smelter Look-up'!$J:$J,0),MATCH($B187&amp;$C187,'Smelter Look-up'!$J:$J,0)))</f>
        <v>82</v>
      </c>
      <c r="W187" s="208"/>
      <c r="X187" s="208">
        <f t="shared" si="1"/>
        <v>0</v>
      </c>
      <c r="Y187" s="208"/>
      <c r="Z187" s="208"/>
      <c r="AA187" s="208"/>
      <c r="AB187" s="241" t="str">
        <f t="shared" si="2"/>
        <v>GoldEmerald Jewel Industry India Limited (Unit 3)</v>
      </c>
      <c r="AC187" s="208"/>
      <c r="AD187" s="208"/>
      <c r="AE187" s="208"/>
      <c r="AF187" s="208"/>
      <c r="AG187" s="208"/>
      <c r="AH187" s="208"/>
    </row>
    <row r="188" ht="13.5" customHeight="1">
      <c r="A188" s="239" t="s">
        <v>713</v>
      </c>
      <c r="B188" s="233" t="s">
        <v>147</v>
      </c>
      <c r="C188" s="234" t="s">
        <v>714</v>
      </c>
      <c r="D188" s="233"/>
      <c r="E188" s="233" t="s">
        <v>185</v>
      </c>
      <c r="F188" s="233" t="s">
        <v>713</v>
      </c>
      <c r="G188" s="233" t="s">
        <v>156</v>
      </c>
      <c r="H188" s="235"/>
      <c r="I188" s="236" t="str">
        <f>IF(ISERROR($V188),"",OFFSET('Smelter Look-up'!$H$4,$V188-4,0))</f>
        <v>Mentor</v>
      </c>
      <c r="J188" s="236" t="str">
        <f>IF(ISERROR($V188),"",OFFSET('Smelter Look-up'!$I$4,$V188-4,0))</f>
        <v>Ohio</v>
      </c>
      <c r="K188" s="234"/>
      <c r="L188" s="234"/>
      <c r="M188" s="234"/>
      <c r="N188" s="234"/>
      <c r="O188" s="234" t="s">
        <v>715</v>
      </c>
      <c r="P188" s="237"/>
      <c r="Q188" s="238"/>
      <c r="R188" s="233" t="str">
        <f>IF(ISERROR($V188),"",OFFSET('Smelter Look-up'!$C$4,$V188-4,0)&amp;"")</f>
        <v>Alexy Metals</v>
      </c>
      <c r="S188" s="239" t="str">
        <f t="array" ref="S188">IF(B188="","",IF(ISERROR(MATCH($E188,CL,0)),"Unknown",INDIRECT("'C'!$A$"&amp;MATCH($E188,CL,0)+1)))</f>
        <v>US</v>
      </c>
      <c r="T188" s="239" t="str">
        <f t="array" ref="T188">IF(B188="","",IF(ISERROR(MATCH($J188,SorP!$B$1:$B$6226,0)),"",INDIRECT("'SorP'!$A$"&amp;MATCH($S188&amp;$J188,SorP!C:C,0))))</f>
        <v>US-OH</v>
      </c>
      <c r="U188" s="240"/>
      <c r="V188" s="228">
        <f>IF(C188="",NA(),IF(OR(C188="Smelter not listed",C188="Smelter not yet identified"),MATCH($B188&amp;$D188,'Smelter Look-up'!$J:$J,0),MATCH($B188&amp;$C188,'Smelter Look-up'!$J:$J,0)))</f>
        <v>18</v>
      </c>
      <c r="W188" s="208"/>
      <c r="X188" s="208">
        <f t="shared" si="1"/>
        <v>0</v>
      </c>
      <c r="Y188" s="208"/>
      <c r="Z188" s="208"/>
      <c r="AA188" s="208"/>
      <c r="AB188" s="241" t="str">
        <f t="shared" si="2"/>
        <v>GoldAlexy Metals</v>
      </c>
      <c r="AC188" s="208"/>
      <c r="AD188" s="208"/>
      <c r="AE188" s="208"/>
      <c r="AF188" s="208"/>
      <c r="AG188" s="208"/>
      <c r="AH188" s="208"/>
    </row>
    <row r="189" ht="13.5" customHeight="1">
      <c r="A189" s="239" t="s">
        <v>716</v>
      </c>
      <c r="B189" s="233" t="s">
        <v>147</v>
      </c>
      <c r="C189" s="234" t="s">
        <v>717</v>
      </c>
      <c r="D189" s="233"/>
      <c r="E189" s="233" t="s">
        <v>185</v>
      </c>
      <c r="F189" s="233" t="s">
        <v>716</v>
      </c>
      <c r="G189" s="233" t="s">
        <v>156</v>
      </c>
      <c r="H189" s="235"/>
      <c r="I189" s="236" t="str">
        <f>IF(ISERROR($V189),"",OFFSET('Smelter Look-up'!$H$4,$V189-4,0))</f>
        <v>Greenville</v>
      </c>
      <c r="J189" s="236" t="str">
        <f>IF(ISERROR($V189),"",OFFSET('Smelter Look-up'!$I$4,$V189-4,0))</f>
        <v>North Carolina</v>
      </c>
      <c r="K189" s="234"/>
      <c r="L189" s="234"/>
      <c r="M189" s="234"/>
      <c r="N189" s="234"/>
      <c r="O189" s="234" t="s">
        <v>629</v>
      </c>
      <c r="P189" s="237"/>
      <c r="Q189" s="238"/>
      <c r="R189" s="233" t="str">
        <f>IF(ISERROR($V189),"",OFFSET('Smelter Look-up'!$C$4,$V189-4,0)&amp;"")</f>
        <v>Metallix Refining Inc.</v>
      </c>
      <c r="S189" s="239" t="str">
        <f t="array" ref="S189">IF(B189="","",IF(ISERROR(MATCH($E189,CL,0)),"Unknown",INDIRECT("'C'!$A$"&amp;MATCH($E189,CL,0)+1)))</f>
        <v>US</v>
      </c>
      <c r="T189" s="239" t="str">
        <f t="array" ref="T189">IF(B189="","",IF(ISERROR(MATCH($J189,SorP!$B$1:$B$6226,0)),"",INDIRECT("'SorP'!$A$"&amp;MATCH($S189&amp;$J189,SorP!C:C,0))))</f>
        <v>US-NC</v>
      </c>
      <c r="U189" s="240"/>
      <c r="V189" s="228">
        <f>IF(C189="",NA(),IF(OR(C189="Smelter not listed",C189="Smelter not yet identified"),MATCH($B189&amp;$D189,'Smelter Look-up'!$J:$J,0),MATCH($B189&amp;$C189,'Smelter Look-up'!$J:$J,0)))</f>
        <v>180</v>
      </c>
      <c r="W189" s="208"/>
      <c r="X189" s="208">
        <f t="shared" si="1"/>
        <v>0</v>
      </c>
      <c r="Y189" s="208"/>
      <c r="Z189" s="208"/>
      <c r="AA189" s="208"/>
      <c r="AB189" s="241" t="str">
        <f t="shared" si="2"/>
        <v>GoldMetallix Refining Inc.</v>
      </c>
      <c r="AC189" s="208"/>
      <c r="AD189" s="208"/>
      <c r="AE189" s="208"/>
      <c r="AF189" s="208"/>
      <c r="AG189" s="208"/>
      <c r="AH189" s="208"/>
    </row>
    <row r="190" ht="13.5" customHeight="1">
      <c r="A190" s="239" t="s">
        <v>718</v>
      </c>
      <c r="B190" s="233" t="s">
        <v>147</v>
      </c>
      <c r="C190" s="234" t="s">
        <v>719</v>
      </c>
      <c r="D190" s="233"/>
      <c r="E190" s="233" t="s">
        <v>720</v>
      </c>
      <c r="F190" s="233" t="s">
        <v>718</v>
      </c>
      <c r="G190" s="233" t="s">
        <v>156</v>
      </c>
      <c r="H190" s="235"/>
      <c r="I190" s="236" t="str">
        <f>IF(ISERROR($V190),"",OFFSET('Smelter Look-up'!$H$4,$V190-4,0))</f>
        <v>Kempton Park</v>
      </c>
      <c r="J190" s="236" t="str">
        <f>IF(ISERROR($V190),"",OFFSET('Smelter Look-up'!$I$4,$V190-4,0))</f>
        <v>Gauteng</v>
      </c>
      <c r="K190" s="234"/>
      <c r="L190" s="234"/>
      <c r="M190" s="234"/>
      <c r="N190" s="234"/>
      <c r="O190" s="234" t="s">
        <v>721</v>
      </c>
      <c r="P190" s="237"/>
      <c r="Q190" s="238"/>
      <c r="R190" s="233" t="str">
        <f>IF(ISERROR($V190),"",OFFSET('Smelter Look-up'!$C$4,$V190-4,0)&amp;"")</f>
        <v>Metal Concentrators SA (Pty) Ltd.</v>
      </c>
      <c r="S190" s="239" t="str">
        <f t="array" ref="S190">IF(B190="","",IF(ISERROR(MATCH($E190,CL,0)),"Unknown",INDIRECT("'C'!$A$"&amp;MATCH($E190,CL,0)+1)))</f>
        <v>ZA</v>
      </c>
      <c r="T190" s="239" t="str">
        <f t="array" ref="T190">IF(B190="","",IF(ISERROR(MATCH($J190,SorP!$B$1:$B$6226,0)),"",INDIRECT("'SorP'!$A$"&amp;MATCH($S190&amp;$J190,SorP!C:C,0))))</f>
        <v>ZA-GP</v>
      </c>
      <c r="U190" s="240"/>
      <c r="V190" s="228">
        <f>IF(C190="",NA(),IF(OR(C190="Smelter not listed",C190="Smelter not yet identified"),MATCH($B190&amp;$D190,'Smelter Look-up'!$J:$J,0),MATCH($B190&amp;$C190,'Smelter Look-up'!$J:$J,0)))</f>
        <v>178</v>
      </c>
      <c r="W190" s="208"/>
      <c r="X190" s="208">
        <f t="shared" si="1"/>
        <v>0</v>
      </c>
      <c r="Y190" s="208"/>
      <c r="Z190" s="208"/>
      <c r="AA190" s="208"/>
      <c r="AB190" s="241" t="str">
        <f t="shared" si="2"/>
        <v>GoldMetal Concentrators SA (Pty) Ltd.</v>
      </c>
      <c r="AC190" s="208"/>
      <c r="AD190" s="208"/>
      <c r="AE190" s="208"/>
      <c r="AF190" s="208"/>
      <c r="AG190" s="208"/>
      <c r="AH190" s="208"/>
    </row>
    <row r="191" ht="13.5" customHeight="1">
      <c r="A191" s="239" t="s">
        <v>722</v>
      </c>
      <c r="B191" s="233" t="s">
        <v>145</v>
      </c>
      <c r="C191" s="234" t="s">
        <v>723</v>
      </c>
      <c r="D191" s="233"/>
      <c r="E191" s="233" t="s">
        <v>178</v>
      </c>
      <c r="F191" s="233" t="s">
        <v>722</v>
      </c>
      <c r="G191" s="233" t="s">
        <v>156</v>
      </c>
      <c r="H191" s="235"/>
      <c r="I191" s="236" t="str">
        <f>IF(ISERROR($V191),"",OFFSET('Smelter Look-up'!$H$4,$V191-4,0))</f>
        <v>Mogi das Cruzes</v>
      </c>
      <c r="J191" s="236" t="str">
        <f>IF(ISERROR($V191),"",OFFSET('Smelter Look-up'!$I$4,$V191-4,0))</f>
        <v>São Paulo</v>
      </c>
      <c r="K191" s="234"/>
      <c r="L191" s="234"/>
      <c r="M191" s="234"/>
      <c r="N191" s="234"/>
      <c r="O191" s="234" t="s">
        <v>178</v>
      </c>
      <c r="P191" s="237"/>
      <c r="Q191" s="238"/>
      <c r="R191" s="233" t="str">
        <f>IF(ISERROR($V191),"",OFFSET('Smelter Look-up'!$C$4,$V191-4,0)&amp;"")</f>
        <v>Fabrica Auricchio Industria e Comercio Ltda.</v>
      </c>
      <c r="S191" s="239" t="str">
        <f t="array" ref="S191">IF(B191="","",IF(ISERROR(MATCH($E191,CL,0)),"Unknown",INDIRECT("'C'!$A$"&amp;MATCH($E191,CL,0)+1)))</f>
        <v>BR</v>
      </c>
      <c r="T191" s="239" t="str">
        <f t="array" ref="T191">IF(B191="","",IF(ISERROR(MATCH($J191,SorP!$B$1:$B$6226,0)),"",INDIRECT("'SorP'!$A$"&amp;MATCH($S191&amp;$J191,SorP!C:C,0))))</f>
        <v>BR-SP</v>
      </c>
      <c r="U191" s="240"/>
      <c r="V191" s="228">
        <f>IF(C191="",NA(),IF(OR(C191="Smelter not listed",C191="Smelter not yet identified"),MATCH($B191&amp;$D191,'Smelter Look-up'!$J:$J,0),MATCH($B191&amp;$C191,'Smelter Look-up'!$J:$J,0)))</f>
        <v>441</v>
      </c>
      <c r="W191" s="208"/>
      <c r="X191" s="208">
        <f t="shared" si="1"/>
        <v>0</v>
      </c>
      <c r="Y191" s="208"/>
      <c r="Z191" s="208"/>
      <c r="AA191" s="208"/>
      <c r="AB191" s="241" t="str">
        <f t="shared" si="2"/>
        <v>TinFabrica Auricchio Industria e Comercio Ltda.</v>
      </c>
      <c r="AC191" s="208"/>
      <c r="AD191" s="208"/>
      <c r="AE191" s="208"/>
      <c r="AF191" s="208"/>
      <c r="AG191" s="208"/>
      <c r="AH191" s="208"/>
    </row>
    <row r="192" ht="13.5" customHeight="1">
      <c r="A192" s="239" t="s">
        <v>724</v>
      </c>
      <c r="B192" s="233" t="s">
        <v>146</v>
      </c>
      <c r="C192" s="234" t="s">
        <v>725</v>
      </c>
      <c r="D192" s="233"/>
      <c r="E192" s="233" t="s">
        <v>203</v>
      </c>
      <c r="F192" s="233" t="s">
        <v>724</v>
      </c>
      <c r="G192" s="233" t="s">
        <v>156</v>
      </c>
      <c r="H192" s="235"/>
      <c r="I192" s="237" t="str">
        <f>IF(ISERROR($V192),"",OFFSET('Smelter Look-up'!$H$4,$V192-4,0))</f>
        <v>Ganzhou City</v>
      </c>
      <c r="J192" s="237" t="str">
        <f>IF(ISERROR($V192),"",OFFSET('Smelter Look-up'!$I$4,$V192-4,0))</f>
        <v>Jiangxi Sheng</v>
      </c>
      <c r="K192" s="234"/>
      <c r="L192" s="234"/>
      <c r="M192" s="234"/>
      <c r="N192" s="234"/>
      <c r="O192" s="234" t="s">
        <v>629</v>
      </c>
      <c r="P192" s="237"/>
      <c r="Q192" s="238"/>
      <c r="R192" s="233" t="str">
        <f>IF(ISERROR($V192),"",OFFSET('Smelter Look-up'!$C$4,$V192-4,0)&amp;"")</f>
        <v>YUDU ANSHENG TUNGSTEN CO., LTD.</v>
      </c>
      <c r="S192" s="239" t="str">
        <f t="array" ref="S192">IF(B192="","",IF(ISERROR(MATCH($E192,CL,0)),"Unknown",INDIRECT("'C'!$A$"&amp;MATCH($E192,CL,0)+1)))</f>
        <v>CN</v>
      </c>
      <c r="T192" s="239" t="str">
        <f t="array" ref="T192">IF(B192="","",IF(ISERROR(MATCH($J192,SorP!$B$1:$B$6226,0)),"",INDIRECT("'SorP'!$A$"&amp;MATCH($S192&amp;$J192,SorP!C:C,0))))</f>
        <v>CN-JX</v>
      </c>
      <c r="U192" s="240"/>
      <c r="V192" s="228">
        <f>IF(C192="",NA(),IF(OR(C192="Smelter not listed",C192="Smelter not yet identified"),MATCH($B192&amp;$D192,'Smelter Look-up'!$J:$J,0),MATCH($B192&amp;$C192,'Smelter Look-up'!$J:$J,0)))</f>
        <v>660</v>
      </c>
      <c r="W192" s="208"/>
      <c r="X192" s="208">
        <f t="shared" si="1"/>
        <v>0</v>
      </c>
      <c r="Y192" s="208"/>
      <c r="Z192" s="208"/>
      <c r="AA192" s="208"/>
      <c r="AB192" s="241" t="str">
        <f t="shared" si="2"/>
        <v>TungstenYUDU ANSHENG TUNGSTEN CO., LTD.</v>
      </c>
      <c r="AC192" s="208"/>
      <c r="AD192" s="208"/>
      <c r="AE192" s="208"/>
      <c r="AF192" s="208"/>
      <c r="AG192" s="208"/>
      <c r="AH192" s="208"/>
    </row>
    <row r="193" ht="13.5" customHeight="1">
      <c r="A193" s="239" t="s">
        <v>726</v>
      </c>
      <c r="B193" s="233" t="s">
        <v>147</v>
      </c>
      <c r="C193" s="234" t="s">
        <v>727</v>
      </c>
      <c r="D193" s="233"/>
      <c r="E193" s="233" t="s">
        <v>608</v>
      </c>
      <c r="F193" s="233" t="s">
        <v>726</v>
      </c>
      <c r="G193" s="233" t="s">
        <v>156</v>
      </c>
      <c r="H193" s="235"/>
      <c r="I193" s="236" t="str">
        <f>IF(ISERROR($V193),"",OFFSET('Smelter Look-up'!$H$4,$V193-4,0))</f>
        <v>Dubai</v>
      </c>
      <c r="J193" s="236" t="str">
        <f>IF(ISERROR($V193),"",OFFSET('Smelter Look-up'!$I$4,$V193-4,0))</f>
        <v>Dubayy</v>
      </c>
      <c r="K193" s="234"/>
      <c r="L193" s="234"/>
      <c r="M193" s="234"/>
      <c r="N193" s="234"/>
      <c r="O193" s="234" t="s">
        <v>629</v>
      </c>
      <c r="P193" s="237"/>
      <c r="Q193" s="238"/>
      <c r="R193" s="233" t="str">
        <f>IF(ISERROR($V193),"",OFFSET('Smelter Look-up'!$C$4,$V193-4,0)&amp;"")</f>
        <v>Sam Precious Metals</v>
      </c>
      <c r="S193" s="239" t="str">
        <f t="array" ref="S193">IF(B193="","",IF(ISERROR(MATCH($E193,CL,0)),"Unknown",INDIRECT("'C'!$A$"&amp;MATCH($E193,CL,0)+1)))</f>
        <v>AE</v>
      </c>
      <c r="T193" s="239" t="str">
        <f t="array" ref="T193">IF(B193="","",IF(ISERROR(MATCH($J193,SorP!$B$1:$B$6226,0)),"",INDIRECT("'SorP'!$A$"&amp;MATCH($S193&amp;$J193,SorP!C:C,0))))</f>
        <v>AE-DU</v>
      </c>
      <c r="U193" s="240"/>
      <c r="V193" s="228">
        <f>IF(C193="",NA(),IF(OR(C193="Smelter not listed",C193="Smelter not yet identified"),MATCH($B193&amp;$D193,'Smelter Look-up'!$J:$J,0),MATCH($B193&amp;$C193,'Smelter Look-up'!$J:$J,0)))</f>
        <v>239</v>
      </c>
      <c r="W193" s="208"/>
      <c r="X193" s="208">
        <f t="shared" si="1"/>
        <v>0</v>
      </c>
      <c r="Y193" s="208"/>
      <c r="Z193" s="208"/>
      <c r="AA193" s="208"/>
      <c r="AB193" s="241" t="str">
        <f t="shared" si="2"/>
        <v>GoldSam Precious Metals</v>
      </c>
      <c r="AC193" s="208"/>
      <c r="AD193" s="208"/>
      <c r="AE193" s="208"/>
      <c r="AF193" s="208"/>
      <c r="AG193" s="208"/>
      <c r="AH193" s="208"/>
    </row>
    <row r="194" ht="13.5" customHeight="1">
      <c r="A194" s="239" t="s">
        <v>728</v>
      </c>
      <c r="B194" s="233" t="s">
        <v>145</v>
      </c>
      <c r="C194" s="234" t="s">
        <v>729</v>
      </c>
      <c r="D194" s="233"/>
      <c r="E194" s="233" t="s">
        <v>730</v>
      </c>
      <c r="F194" s="233" t="s">
        <v>728</v>
      </c>
      <c r="G194" s="233" t="s">
        <v>156</v>
      </c>
      <c r="H194" s="235"/>
      <c r="I194" s="236" t="str">
        <f>IF(ISERROR($V194),"",OFFSET('Smelter Look-up'!$H$4,$V194-4,0))</f>
        <v>Yangon</v>
      </c>
      <c r="J194" s="236" t="str">
        <f>IF(ISERROR($V194),"",OFFSET('Smelter Look-up'!$I$4,$V194-4,0))</f>
        <v>Yangon</v>
      </c>
      <c r="K194" s="234"/>
      <c r="L194" s="234"/>
      <c r="M194" s="234"/>
      <c r="N194" s="234"/>
      <c r="O194" s="234" t="s">
        <v>730</v>
      </c>
      <c r="P194" s="237"/>
      <c r="Q194" s="238"/>
      <c r="R194" s="233" t="str">
        <f>IF(ISERROR($V194),"",OFFSET('Smelter Look-up'!$C$4,$V194-4,0)&amp;"")</f>
        <v>DS Myanmar</v>
      </c>
      <c r="S194" s="239" t="str">
        <f t="array" ref="S194">IF(B194="","",IF(ISERROR(MATCH($E194,CL,0)),"Unknown",INDIRECT("'C'!$A$"&amp;MATCH($E194,CL,0)+1)))</f>
        <v>MM</v>
      </c>
      <c r="T194" s="239" t="str">
        <f t="array" ref="T194">IF(B194="","",IF(ISERROR(MATCH($J194,SorP!$B$1:$B$6226,0)),"",INDIRECT("'SorP'!$A$"&amp;MATCH($S194&amp;$J194,SorP!C:C,0))))</f>
        <v>MM-06</v>
      </c>
      <c r="U194" s="240"/>
      <c r="V194" s="228">
        <f>IF(C194="",NA(),IF(OR(C194="Smelter not listed",C194="Smelter not yet identified"),MATCH($B194&amp;$D194,'Smelter Look-up'!$J:$J,0),MATCH($B194&amp;$C194,'Smelter Look-up'!$J:$J,0)))</f>
        <v>431</v>
      </c>
      <c r="W194" s="208"/>
      <c r="X194" s="208">
        <f t="shared" si="1"/>
        <v>0</v>
      </c>
      <c r="Y194" s="208"/>
      <c r="Z194" s="208"/>
      <c r="AA194" s="208"/>
      <c r="AB194" s="241" t="str">
        <f t="shared" si="2"/>
        <v>TinDS Myanmar</v>
      </c>
      <c r="AC194" s="208"/>
      <c r="AD194" s="208"/>
      <c r="AE194" s="208"/>
      <c r="AF194" s="208"/>
      <c r="AG194" s="208"/>
      <c r="AH194" s="208"/>
    </row>
    <row r="195" ht="13.5" customHeight="1">
      <c r="A195" s="239" t="s">
        <v>731</v>
      </c>
      <c r="B195" s="233" t="s">
        <v>145</v>
      </c>
      <c r="C195" s="234" t="s">
        <v>732</v>
      </c>
      <c r="D195" s="233"/>
      <c r="E195" s="233" t="s">
        <v>276</v>
      </c>
      <c r="F195" s="233" t="s">
        <v>731</v>
      </c>
      <c r="G195" s="233" t="s">
        <v>156</v>
      </c>
      <c r="H195" s="235"/>
      <c r="I195" s="236" t="str">
        <f>IF(ISERROR($V195),"",OFFSET('Smelter Look-up'!$H$4,$V195-4,0))</f>
        <v>Sungailiat</v>
      </c>
      <c r="J195" s="236" t="str">
        <f>IF(ISERROR($V195),"",OFFSET('Smelter Look-up'!$I$4,$V195-4,0))</f>
        <v>Kepulauan Bangka Belitung</v>
      </c>
      <c r="K195" s="234"/>
      <c r="L195" s="234"/>
      <c r="M195" s="234"/>
      <c r="N195" s="234"/>
      <c r="O195" s="234" t="s">
        <v>629</v>
      </c>
      <c r="P195" s="237"/>
      <c r="Q195" s="238"/>
      <c r="R195" s="233" t="str">
        <f>IF(ISERROR($V195),"",OFFSET('Smelter Look-up'!$C$4,$V195-4,0)&amp;"")</f>
        <v>PT Putera Sarana Shakti (PT PSS)</v>
      </c>
      <c r="S195" s="239" t="str">
        <f t="array" ref="S195">IF(B195="","",IF(ISERROR(MATCH($E195,CL,0)),"Unknown",INDIRECT("'C'!$A$"&amp;MATCH($E195,CL,0)+1)))</f>
        <v>ID</v>
      </c>
      <c r="T195" s="239" t="str">
        <f t="array" ref="T195">IF(B195="","",IF(ISERROR(MATCH($J195,SorP!$B$1:$B$6226,0)),"",INDIRECT("'SorP'!$A$"&amp;MATCH($S195&amp;$J195,SorP!C:C,0))))</f>
        <v>ID-BB</v>
      </c>
      <c r="U195" s="240"/>
      <c r="V195" s="228">
        <f>IF(C195="",NA(),IF(OR(C195="Smelter not listed",C195="Smelter not yet identified"),MATCH($B195&amp;$D195,'Smelter Look-up'!$J:$J,0),MATCH($B195&amp;$C195,'Smelter Look-up'!$J:$J,0)))</f>
        <v>523</v>
      </c>
      <c r="W195" s="208"/>
      <c r="X195" s="208">
        <f t="shared" si="1"/>
        <v>0</v>
      </c>
      <c r="Y195" s="208"/>
      <c r="Z195" s="208"/>
      <c r="AA195" s="208"/>
      <c r="AB195" s="241" t="str">
        <f t="shared" si="2"/>
        <v>TinPT Putera Sarana Shakti (PT PSS)</v>
      </c>
      <c r="AC195" s="208"/>
      <c r="AD195" s="208"/>
      <c r="AE195" s="208"/>
      <c r="AF195" s="208"/>
      <c r="AG195" s="208"/>
      <c r="AH195" s="208"/>
    </row>
    <row r="196" ht="13.5" customHeight="1">
      <c r="A196" s="239" t="s">
        <v>733</v>
      </c>
      <c r="B196" s="233" t="s">
        <v>146</v>
      </c>
      <c r="C196" s="234" t="s">
        <v>734</v>
      </c>
      <c r="D196" s="233"/>
      <c r="E196" s="233" t="s">
        <v>174</v>
      </c>
      <c r="F196" s="233" t="s">
        <v>733</v>
      </c>
      <c r="G196" s="233" t="s">
        <v>156</v>
      </c>
      <c r="H196" s="235"/>
      <c r="I196" s="237" t="str">
        <f>IF(ISERROR($V196),"",OFFSET('Smelter Look-up'!$H$4,$V196-4,0))</f>
        <v>Marilao</v>
      </c>
      <c r="J196" s="237" t="str">
        <f>IF(ISERROR($V196),"",OFFSET('Smelter Look-up'!$I$4,$V196-4,0))</f>
        <v>Bulacan</v>
      </c>
      <c r="K196" s="234"/>
      <c r="L196" s="234"/>
      <c r="M196" s="234"/>
      <c r="N196" s="234"/>
      <c r="O196" s="234" t="s">
        <v>735</v>
      </c>
      <c r="P196" s="237"/>
      <c r="Q196" s="238"/>
      <c r="R196" s="233" t="str">
        <f>IF(ISERROR($V196),"",OFFSET('Smelter Look-up'!$C$4,$V196-4,0)&amp;"")</f>
        <v>Philippine Chuangxin Industrial Co., Inc.</v>
      </c>
      <c r="S196" s="239" t="str">
        <f t="array" ref="S196">IF(B196="","",IF(ISERROR(MATCH($E196,CL,0)),"Unknown",INDIRECT("'C'!$A$"&amp;MATCH($E196,CL,0)+1)))</f>
        <v>PH</v>
      </c>
      <c r="T196" s="239" t="str">
        <f t="array" ref="T196">IF(B196="","",IF(ISERROR(MATCH($J196,SorP!$B$1:$B$6226,0)),"",INDIRECT("'SorP'!$A$"&amp;MATCH($S196&amp;$J196,SorP!C:C,0))))</f>
        <v>PH-BUL</v>
      </c>
      <c r="U196" s="240"/>
      <c r="V196" s="228">
        <f>IF(C196="",NA(),IF(OR(C196="Smelter not listed",C196="Smelter not yet identified"),MATCH($B196&amp;$D196,'Smelter Look-up'!$J:$J,0),MATCH($B196&amp;$C196,'Smelter Look-up'!$J:$J,0)))</f>
        <v>648</v>
      </c>
      <c r="W196" s="208"/>
      <c r="X196" s="208">
        <f t="shared" si="1"/>
        <v>0</v>
      </c>
      <c r="Y196" s="208"/>
      <c r="Z196" s="208"/>
      <c r="AA196" s="208"/>
      <c r="AB196" s="241" t="str">
        <f t="shared" si="2"/>
        <v>TungstenPhilippine Chuangxin Industrial Co., Inc.</v>
      </c>
      <c r="AC196" s="208"/>
      <c r="AD196" s="208"/>
      <c r="AE196" s="208"/>
      <c r="AF196" s="208"/>
      <c r="AG196" s="208"/>
      <c r="AH196" s="208"/>
    </row>
    <row r="197" ht="13.5" customHeight="1">
      <c r="A197" s="239" t="s">
        <v>736</v>
      </c>
      <c r="B197" s="233" t="s">
        <v>146</v>
      </c>
      <c r="C197" s="234" t="s">
        <v>737</v>
      </c>
      <c r="D197" s="233"/>
      <c r="E197" s="233" t="s">
        <v>178</v>
      </c>
      <c r="F197" s="233" t="s">
        <v>736</v>
      </c>
      <c r="G197" s="233" t="s">
        <v>156</v>
      </c>
      <c r="H197" s="235"/>
      <c r="I197" s="236" t="str">
        <f>IF(ISERROR($V197),"",OFFSET('Smelter Look-up'!$H$4,$V197-4,0))</f>
        <v>Araçariguama</v>
      </c>
      <c r="J197" s="236" t="str">
        <f>IF(ISERROR($V197),"",OFFSET('Smelter Look-up'!$I$4,$V197-4,0))</f>
        <v>São Paulo</v>
      </c>
      <c r="K197" s="234"/>
      <c r="L197" s="234"/>
      <c r="M197" s="234"/>
      <c r="N197" s="234"/>
      <c r="O197" s="234" t="s">
        <v>738</v>
      </c>
      <c r="P197" s="237"/>
      <c r="Q197" s="238"/>
      <c r="R197" s="233" t="str">
        <f>IF(ISERROR($V197),"",OFFSET('Smelter Look-up'!$C$4,$V197-4,0)&amp;"")</f>
        <v>ACL Metais Eireli</v>
      </c>
      <c r="S197" s="239" t="str">
        <f t="array" ref="S197">IF(B197="","",IF(ISERROR(MATCH($E197,CL,0)),"Unknown",INDIRECT("'C'!$A$"&amp;MATCH($E197,CL,0)+1)))</f>
        <v>BR</v>
      </c>
      <c r="T197" s="239" t="str">
        <f t="array" ref="T197">IF(B197="","",IF(ISERROR(MATCH($J197,SorP!$B$1:$B$6226,0)),"",INDIRECT("'SorP'!$A$"&amp;MATCH($S197&amp;$J197,SorP!C:C,0))))</f>
        <v>BR-SP</v>
      </c>
      <c r="U197" s="240"/>
      <c r="V197" s="228">
        <f>IF(C197="",NA(),IF(OR(C197="Smelter not listed",C197="Smelter not yet identified"),MATCH($B197&amp;$D197,'Smelter Look-up'!$J:$J,0),MATCH($B197&amp;$C197,'Smelter Look-up'!$J:$J,0)))</f>
        <v>581</v>
      </c>
      <c r="W197" s="208"/>
      <c r="X197" s="208">
        <f t="shared" si="1"/>
        <v>0</v>
      </c>
      <c r="Y197" s="208"/>
      <c r="Z197" s="208"/>
      <c r="AA197" s="208"/>
      <c r="AB197" s="241" t="str">
        <f t="shared" si="2"/>
        <v>TungstenACL Metais Eireli</v>
      </c>
      <c r="AC197" s="208"/>
      <c r="AD197" s="208"/>
      <c r="AE197" s="208"/>
      <c r="AF197" s="208"/>
      <c r="AG197" s="208"/>
      <c r="AH197" s="208"/>
    </row>
    <row r="198" ht="13.5" customHeight="1">
      <c r="A198" s="239" t="s">
        <v>739</v>
      </c>
      <c r="B198" s="233" t="s">
        <v>146</v>
      </c>
      <c r="C198" s="234" t="s">
        <v>740</v>
      </c>
      <c r="D198" s="233"/>
      <c r="E198" s="233" t="s">
        <v>265</v>
      </c>
      <c r="F198" s="233" t="s">
        <v>739</v>
      </c>
      <c r="G198" s="233" t="s">
        <v>156</v>
      </c>
      <c r="H198" s="235"/>
      <c r="I198" s="237" t="str">
        <f>IF(ISERROR($V198),"",OFFSET('Smelter Look-up'!$H$4,$V198-4,0))</f>
        <v>Roshal</v>
      </c>
      <c r="J198" s="237" t="str">
        <f>IF(ISERROR($V198),"",OFFSET('Smelter Look-up'!$I$4,$V198-4,0))</f>
        <v>Moskovskaja oblast'</v>
      </c>
      <c r="K198" s="234"/>
      <c r="L198" s="234"/>
      <c r="M198" s="234"/>
      <c r="N198" s="234"/>
      <c r="O198" s="234" t="s">
        <v>741</v>
      </c>
      <c r="P198" s="237"/>
      <c r="Q198" s="238"/>
      <c r="R198" s="233" t="str">
        <f>IF(ISERROR($V198),"",OFFSET('Smelter Look-up'!$C$4,$V198-4,0)&amp;"")</f>
        <v>Moliren Ltd.</v>
      </c>
      <c r="S198" s="239" t="str">
        <f t="array" ref="S198">IF(B198="","",IF(ISERROR(MATCH($E198,CL,0)),"Unknown",INDIRECT("'C'!$A$"&amp;MATCH($E198,CL,0)+1)))</f>
        <v>RU</v>
      </c>
      <c r="T198" s="239" t="str">
        <f t="array" ref="T198">IF(B198="","",IF(ISERROR(MATCH($J198,SorP!$B$1:$B$6226,0)),"",INDIRECT("'SorP'!$A$"&amp;MATCH($S198&amp;$J198,SorP!C:C,0))))</f>
        <v>RU-MOS</v>
      </c>
      <c r="U198" s="240"/>
      <c r="V198" s="228">
        <f>IF(C198="",NA(),IF(OR(C198="Smelter not listed",C198="Smelter not yet identified"),MATCH($B198&amp;$D198,'Smelter Look-up'!$J:$J,0),MATCH($B198&amp;$C198,'Smelter Look-up'!$J:$J,0)))</f>
        <v>638</v>
      </c>
      <c r="W198" s="208"/>
      <c r="X198" s="208">
        <f t="shared" si="1"/>
        <v>0</v>
      </c>
      <c r="Y198" s="208"/>
      <c r="Z198" s="208"/>
      <c r="AA198" s="208"/>
      <c r="AB198" s="241" t="str">
        <f t="shared" si="2"/>
        <v>TungstenMoliren Ltd.</v>
      </c>
      <c r="AC198" s="208"/>
      <c r="AD198" s="208"/>
      <c r="AE198" s="208"/>
      <c r="AF198" s="208"/>
      <c r="AG198" s="208"/>
      <c r="AH198" s="208"/>
    </row>
    <row r="199" ht="13.5" customHeight="1">
      <c r="A199" s="239" t="s">
        <v>742</v>
      </c>
      <c r="B199" s="233" t="s">
        <v>147</v>
      </c>
      <c r="C199" s="234" t="s">
        <v>743</v>
      </c>
      <c r="D199" s="233"/>
      <c r="E199" s="233" t="s">
        <v>167</v>
      </c>
      <c r="F199" s="233" t="s">
        <v>742</v>
      </c>
      <c r="G199" s="233" t="s">
        <v>156</v>
      </c>
      <c r="H199" s="235"/>
      <c r="I199" s="236" t="str">
        <f>IF(ISERROR($V199),"",OFFSET('Smelter Look-up'!$H$4,$V199-4,0))</f>
        <v>Pforzheim</v>
      </c>
      <c r="J199" s="236" t="str">
        <f>IF(ISERROR($V199),"",OFFSET('Smelter Look-up'!$I$4,$V199-4,0))</f>
        <v>Baden-Württemberg</v>
      </c>
      <c r="K199" s="234"/>
      <c r="L199" s="234"/>
      <c r="M199" s="234"/>
      <c r="N199" s="234"/>
      <c r="O199" s="234" t="s">
        <v>744</v>
      </c>
      <c r="P199" s="237"/>
      <c r="Q199" s="238"/>
      <c r="R199" s="233" t="str">
        <f>IF(ISERROR($V199),"",OFFSET('Smelter Look-up'!$C$4,$V199-4,0)&amp;"")</f>
        <v>Degussa Sonne / Mond Goldhandel GmbH</v>
      </c>
      <c r="S199" s="239" t="str">
        <f t="array" ref="S199">IF(B199="","",IF(ISERROR(MATCH($E199,CL,0)),"Unknown",INDIRECT("'C'!$A$"&amp;MATCH($E199,CL,0)+1)))</f>
        <v>DE</v>
      </c>
      <c r="T199" s="239" t="str">
        <f t="array" ref="T199">IF(B199="","",IF(ISERROR(MATCH($J199,SorP!$B$1:$B$6226,0)),"",INDIRECT("'SorP'!$A$"&amp;MATCH($S199&amp;$J199,SorP!C:C,0))))</f>
        <v>DE-BW</v>
      </c>
      <c r="U199" s="240"/>
      <c r="V199" s="228">
        <f>IF(C199="",NA(),IF(OR(C199="Smelter not listed",C199="Smelter not yet identified"),MATCH($B199&amp;$D199,'Smelter Look-up'!$J:$J,0),MATCH($B199&amp;$C199,'Smelter Look-up'!$J:$J,0)))</f>
        <v>64</v>
      </c>
      <c r="W199" s="208"/>
      <c r="X199" s="208">
        <f t="shared" si="1"/>
        <v>0</v>
      </c>
      <c r="Y199" s="208"/>
      <c r="Z199" s="208"/>
      <c r="AA199" s="208"/>
      <c r="AB199" s="241" t="str">
        <f t="shared" si="2"/>
        <v>GoldDegussa Sonne / Mond Goldhandel GmbH</v>
      </c>
      <c r="AC199" s="208"/>
      <c r="AD199" s="208"/>
      <c r="AE199" s="208"/>
      <c r="AF199" s="208"/>
      <c r="AG199" s="208"/>
      <c r="AH199" s="208"/>
    </row>
    <row r="200" ht="13.5" customHeight="1">
      <c r="A200" s="239" t="s">
        <v>745</v>
      </c>
      <c r="B200" s="233" t="s">
        <v>147</v>
      </c>
      <c r="C200" s="234" t="s">
        <v>746</v>
      </c>
      <c r="D200" s="233"/>
      <c r="E200" s="233" t="s">
        <v>383</v>
      </c>
      <c r="F200" s="233" t="s">
        <v>745</v>
      </c>
      <c r="G200" s="233" t="s">
        <v>156</v>
      </c>
      <c r="H200" s="235"/>
      <c r="I200" s="236" t="str">
        <f>IF(ISERROR($V200),"",OFFSET('Smelter Look-up'!$H$4,$V200-4,0))</f>
        <v>Gunsan-si</v>
      </c>
      <c r="J200" s="236" t="str">
        <f>IF(ISERROR($V200),"",OFFSET('Smelter Look-up'!$I$4,$V200-4,0))</f>
        <v>Jeollabuk-do</v>
      </c>
      <c r="K200" s="234"/>
      <c r="L200" s="234"/>
      <c r="M200" s="234"/>
      <c r="N200" s="234"/>
      <c r="O200" s="234" t="s">
        <v>747</v>
      </c>
      <c r="P200" s="237"/>
      <c r="Q200" s="238"/>
      <c r="R200" s="233" t="str">
        <f>IF(ISERROR($V200),"",OFFSET('Smelter Look-up'!$C$4,$V200-4,0)&amp;"")</f>
        <v>SungEel HiMetal Co., Ltd.</v>
      </c>
      <c r="S200" s="239" t="str">
        <f t="array" ref="S200">IF(B200="","",IF(ISERROR(MATCH($E200,CL,0)),"Unknown",INDIRECT("'C'!$A$"&amp;MATCH($E200,CL,0)+1)))</f>
        <v>KR</v>
      </c>
      <c r="T200" s="239" t="str">
        <f t="array" ref="T200">IF(B200="","",IF(ISERROR(MATCH($J200,SorP!$B$1:$B$6226,0)),"",INDIRECT("'SorP'!$A$"&amp;MATCH($S200&amp;$J200,SorP!C:C,0))))</f>
        <v>KR-45</v>
      </c>
      <c r="U200" s="240"/>
      <c r="V200" s="228">
        <f>IF(C200="",NA(),IF(OR(C200="Smelter not listed",C200="Smelter not yet identified"),MATCH($B200&amp;$D200,'Smelter Look-up'!$J:$J,0),MATCH($B200&amp;$C200,'Smelter Look-up'!$J:$J,0)))</f>
        <v>277</v>
      </c>
      <c r="W200" s="208"/>
      <c r="X200" s="208">
        <f t="shared" si="1"/>
        <v>0</v>
      </c>
      <c r="Y200" s="208"/>
      <c r="Z200" s="208"/>
      <c r="AA200" s="208"/>
      <c r="AB200" s="241" t="str">
        <f t="shared" si="2"/>
        <v>GoldSungEel HiMetal Co., Ltd.</v>
      </c>
      <c r="AC200" s="208"/>
      <c r="AD200" s="208"/>
      <c r="AE200" s="208"/>
      <c r="AF200" s="208"/>
      <c r="AG200" s="208"/>
      <c r="AH200" s="208"/>
    </row>
    <row r="201" ht="13.5" customHeight="1">
      <c r="A201" s="239" t="s">
        <v>748</v>
      </c>
      <c r="B201" s="233" t="s">
        <v>145</v>
      </c>
      <c r="C201" s="234" t="s">
        <v>749</v>
      </c>
      <c r="D201" s="233"/>
      <c r="E201" s="233" t="s">
        <v>203</v>
      </c>
      <c r="F201" s="233" t="s">
        <v>748</v>
      </c>
      <c r="G201" s="233" t="s">
        <v>156</v>
      </c>
      <c r="H201" s="235"/>
      <c r="I201" s="236" t="str">
        <f>IF(ISERROR($V201),"",OFFSET('Smelter Look-up'!$H$4,$V201-4,0))</f>
        <v>Chaozhou</v>
      </c>
      <c r="J201" s="236" t="str">
        <f>IF(ISERROR($V201),"",OFFSET('Smelter Look-up'!$I$4,$V201-4,0))</f>
        <v>Guangdong Sheng</v>
      </c>
      <c r="K201" s="234"/>
      <c r="L201" s="234"/>
      <c r="M201" s="234"/>
      <c r="N201" s="234"/>
      <c r="O201" s="234" t="s">
        <v>750</v>
      </c>
      <c r="P201" s="237"/>
      <c r="Q201" s="238"/>
      <c r="R201" s="233" t="str">
        <f>IF(ISERROR($V201),"",OFFSET('Smelter Look-up'!$C$4,$V201-4,0)&amp;"")</f>
        <v>Guangdong Hanhe Non-Ferrous Metal Co., Ltd.</v>
      </c>
      <c r="S201" s="239" t="str">
        <f t="array" ref="S201">IF(B201="","",IF(ISERROR(MATCH($E201,CL,0)),"Unknown",INDIRECT("'C'!$A$"&amp;MATCH($E201,CL,0)+1)))</f>
        <v>CN</v>
      </c>
      <c r="T201" s="239" t="str">
        <f t="array" ref="T201">IF(B201="","",IF(ISERROR(MATCH($J201,SorP!$B$1:$B$6226,0)),"",INDIRECT("'SorP'!$A$"&amp;MATCH($S201&amp;$J201,SorP!C:C,0))))</f>
        <v>CN-GD</v>
      </c>
      <c r="U201" s="240"/>
      <c r="V201" s="228">
        <f>IF(C201="",NA(),IF(OR(C201="Smelter not listed",C201="Smelter not yet identified"),MATCH($B201&amp;$D201,'Smelter Look-up'!$J:$J,0),MATCH($B201&amp;$C201,'Smelter Look-up'!$J:$J,0)))</f>
        <v>455</v>
      </c>
      <c r="W201" s="208"/>
      <c r="X201" s="208">
        <f t="shared" si="1"/>
        <v>0</v>
      </c>
      <c r="Y201" s="208"/>
      <c r="Z201" s="208"/>
      <c r="AA201" s="208"/>
      <c r="AB201" s="241" t="str">
        <f t="shared" si="2"/>
        <v>TinGuangdong Hanhe Non-Ferrous Metal Co., Ltd.</v>
      </c>
      <c r="AC201" s="208"/>
      <c r="AD201" s="208"/>
      <c r="AE201" s="208"/>
      <c r="AF201" s="208"/>
      <c r="AG201" s="208"/>
      <c r="AH201" s="208"/>
    </row>
    <row r="202" ht="13.5" customHeight="1">
      <c r="A202" s="239" t="s">
        <v>751</v>
      </c>
      <c r="B202" s="233" t="s">
        <v>144</v>
      </c>
      <c r="C202" s="234" t="s">
        <v>752</v>
      </c>
      <c r="D202" s="233"/>
      <c r="E202" s="233" t="s">
        <v>438</v>
      </c>
      <c r="F202" s="233" t="s">
        <v>751</v>
      </c>
      <c r="G202" s="233" t="s">
        <v>156</v>
      </c>
      <c r="H202" s="235"/>
      <c r="I202" s="236" t="str">
        <f>IF(ISERROR($V202),"",OFFSET('Smelter Look-up'!$H$4,$V202-4,0))</f>
        <v>Tallinn</v>
      </c>
      <c r="J202" s="236" t="str">
        <f>IF(ISERROR($V202),"",OFFSET('Smelter Look-up'!$I$4,$V202-4,0))</f>
        <v>Tallinn</v>
      </c>
      <c r="K202" s="234"/>
      <c r="L202" s="234"/>
      <c r="M202" s="234"/>
      <c r="N202" s="234"/>
      <c r="O202" s="234" t="s">
        <v>629</v>
      </c>
      <c r="P202" s="237"/>
      <c r="Q202" s="238"/>
      <c r="R202" s="233" t="str">
        <f>IF(ISERROR($V202),"",OFFSET('Smelter Look-up'!$C$4,$V202-4,0)&amp;"")</f>
        <v>5D Production OU</v>
      </c>
      <c r="S202" s="239" t="str">
        <f t="array" ref="S202">IF(B202="","",IF(ISERROR(MATCH($E202,CL,0)),"Unknown",INDIRECT("'C'!$A$"&amp;MATCH($E202,CL,0)+1)))</f>
        <v>EE</v>
      </c>
      <c r="T202" s="239" t="str">
        <f t="array" ref="T202">IF(B202="","",IF(ISERROR(MATCH($J202,SorP!$B$1:$B$6226,0)),"",INDIRECT("'SorP'!$A$"&amp;MATCH($S202&amp;$J202,SorP!C:C,0))))</f>
        <v>EE-784</v>
      </c>
      <c r="U202" s="240"/>
      <c r="V202" s="228">
        <f>IF(C202="",NA(),IF(OR(C202="Smelter not listed",C202="Smelter not yet identified"),MATCH($B202&amp;$D202,'Smelter Look-up'!$J:$J,0),MATCH($B202&amp;$C202,'Smelter Look-up'!$J:$J,0)))</f>
        <v>332</v>
      </c>
      <c r="W202" s="208"/>
      <c r="X202" s="208">
        <f t="shared" si="1"/>
        <v>0</v>
      </c>
      <c r="Y202" s="208"/>
      <c r="Z202" s="208"/>
      <c r="AA202" s="208"/>
      <c r="AB202" s="241" t="str">
        <f t="shared" si="2"/>
        <v>Tantalum5D Production OU</v>
      </c>
      <c r="AC202" s="208"/>
      <c r="AD202" s="208"/>
      <c r="AE202" s="208"/>
      <c r="AF202" s="208"/>
      <c r="AG202" s="208"/>
      <c r="AH202" s="208"/>
    </row>
    <row r="203" ht="13.5" customHeight="1">
      <c r="A203" s="239" t="s">
        <v>753</v>
      </c>
      <c r="B203" s="233" t="s">
        <v>146</v>
      </c>
      <c r="C203" s="234" t="s">
        <v>754</v>
      </c>
      <c r="D203" s="233"/>
      <c r="E203" s="233" t="s">
        <v>508</v>
      </c>
      <c r="F203" s="233" t="s">
        <v>753</v>
      </c>
      <c r="G203" s="233" t="s">
        <v>156</v>
      </c>
      <c r="H203" s="235"/>
      <c r="I203" s="237" t="str">
        <f>IF(ISERROR($V203),"",OFFSET('Smelter Look-up'!$H$4,$V203-4,0))</f>
        <v>Trieu Son</v>
      </c>
      <c r="J203" s="237" t="str">
        <f>IF(ISERROR($V203),"",OFFSET('Smelter Look-up'!$I$4,$V203-4,0))</f>
        <v>Thanh Hóa</v>
      </c>
      <c r="K203" s="234"/>
      <c r="L203" s="234"/>
      <c r="M203" s="234"/>
      <c r="N203" s="234"/>
      <c r="O203" s="234" t="s">
        <v>629</v>
      </c>
      <c r="P203" s="237"/>
      <c r="Q203" s="238"/>
      <c r="R203" s="233" t="str">
        <f>IF(ISERROR($V203),"",OFFSET('Smelter Look-up'!$C$4,$V203-4,0)&amp;"")</f>
        <v>Nam Viet Cromit Joint Stock Company</v>
      </c>
      <c r="S203" s="239" t="str">
        <f t="array" ref="S203">IF(B203="","",IF(ISERROR(MATCH($E203,CL,0)),"Unknown",INDIRECT("'C'!$A$"&amp;MATCH($E203,CL,0)+1)))</f>
        <v>VN</v>
      </c>
      <c r="T203" s="239" t="str">
        <f t="array" ref="T203">IF(B203="","",IF(ISERROR(MATCH($J203,SorP!$B$1:$B$6226,0)),"",INDIRECT("'SorP'!$A$"&amp;MATCH($S203&amp;$J203,SorP!C:C,0))))</f>
        <v>VN-21</v>
      </c>
      <c r="U203" s="240"/>
      <c r="V203" s="228">
        <f>IF(C203="",NA(),IF(OR(C203="Smelter not listed",C203="Smelter not yet identified"),MATCH($B203&amp;$D203,'Smelter Look-up'!$J:$J,0),MATCH($B203&amp;$C203,'Smelter Look-up'!$J:$J,0)))</f>
        <v>639</v>
      </c>
      <c r="W203" s="208"/>
      <c r="X203" s="208">
        <f t="shared" si="1"/>
        <v>0</v>
      </c>
      <c r="Y203" s="208"/>
      <c r="Z203" s="208"/>
      <c r="AA203" s="208"/>
      <c r="AB203" s="241" t="str">
        <f t="shared" si="2"/>
        <v>TungstenNam Viet Cromit Joint Stock Company</v>
      </c>
      <c r="AC203" s="208"/>
      <c r="AD203" s="208"/>
      <c r="AE203" s="208"/>
      <c r="AF203" s="208"/>
      <c r="AG203" s="208"/>
      <c r="AH203" s="208"/>
    </row>
    <row r="204" ht="13.5" customHeight="1">
      <c r="A204" s="239" t="s">
        <v>755</v>
      </c>
      <c r="B204" s="233" t="s">
        <v>147</v>
      </c>
      <c r="C204" s="234" t="s">
        <v>756</v>
      </c>
      <c r="D204" s="233"/>
      <c r="E204" s="233" t="s">
        <v>203</v>
      </c>
      <c r="F204" s="233" t="s">
        <v>755</v>
      </c>
      <c r="G204" s="233" t="s">
        <v>156</v>
      </c>
      <c r="H204" s="235"/>
      <c r="I204" s="236" t="str">
        <f>IF(ISERROR($V204),"",OFFSET('Smelter Look-up'!$H$4,$V204-4,0))</f>
        <v>Shenzhen</v>
      </c>
      <c r="J204" s="236" t="str">
        <f>IF(ISERROR($V204),"",OFFSET('Smelter Look-up'!$I$4,$V204-4,0))</f>
        <v>Guangdong Sheng</v>
      </c>
      <c r="K204" s="234"/>
      <c r="L204" s="234"/>
      <c r="M204" s="234"/>
      <c r="N204" s="234"/>
      <c r="O204" s="234" t="s">
        <v>302</v>
      </c>
      <c r="P204" s="237"/>
      <c r="Q204" s="238"/>
      <c r="R204" s="233" t="str">
        <f>IF(ISERROR($V204),"",OFFSET('Smelter Look-up'!$C$4,$V204-4,0)&amp;"")</f>
        <v>SHENZHEN JINJUNWEI RESOURCE COMPREHENSIVE DEVELOPMENT CO., LTD.</v>
      </c>
      <c r="S204" s="239" t="str">
        <f t="array" ref="S204">IF(B204="","",IF(ISERROR(MATCH($E204,CL,0)),"Unknown",INDIRECT("'C'!$A$"&amp;MATCH($E204,CL,0)+1)))</f>
        <v>CN</v>
      </c>
      <c r="T204" s="239" t="str">
        <f t="array" ref="T204">IF(B204="","",IF(ISERROR(MATCH($J204,SorP!$B$1:$B$6226,0)),"",INDIRECT("'SorP'!$A$"&amp;MATCH($S204&amp;$J204,SorP!C:C,0))))</f>
        <v>CN-GD</v>
      </c>
      <c r="U204" s="240"/>
      <c r="V204" s="228">
        <f>IF(C204="",NA(),IF(OR(C204="Smelter not listed",C204="Smelter not yet identified"),MATCH($B204&amp;$D204,'Smelter Look-up'!$J:$J,0),MATCH($B204&amp;$C204,'Smelter Look-up'!$J:$J,0)))</f>
        <v>259</v>
      </c>
      <c r="W204" s="208"/>
      <c r="X204" s="208">
        <f t="shared" si="1"/>
        <v>0</v>
      </c>
      <c r="Y204" s="208"/>
      <c r="Z204" s="208"/>
      <c r="AA204" s="208"/>
      <c r="AB204" s="241" t="str">
        <f t="shared" si="2"/>
        <v>GoldSHENZHEN JINJUNWEI RESOURCE COMPREHENSIVE DEVELOPMENT CO., LTD.</v>
      </c>
      <c r="AC204" s="208"/>
      <c r="AD204" s="208"/>
      <c r="AE204" s="208"/>
      <c r="AF204" s="208"/>
      <c r="AG204" s="208"/>
      <c r="AH204" s="208"/>
    </row>
    <row r="205" ht="13.5" customHeight="1">
      <c r="A205" s="239" t="s">
        <v>757</v>
      </c>
      <c r="B205" s="233" t="s">
        <v>146</v>
      </c>
      <c r="C205" s="234" t="s">
        <v>758</v>
      </c>
      <c r="D205" s="233"/>
      <c r="E205" s="233" t="s">
        <v>174</v>
      </c>
      <c r="F205" s="233" t="s">
        <v>757</v>
      </c>
      <c r="G205" s="233" t="s">
        <v>156</v>
      </c>
      <c r="H205" s="235"/>
      <c r="I205" s="237" t="str">
        <f>IF(ISERROR($V205),"",OFFSET('Smelter Look-up'!$H$4,$V205-4,0))</f>
        <v>San Simon</v>
      </c>
      <c r="J205" s="237" t="str">
        <f>IF(ISERROR($V205),"",OFFSET('Smelter Look-up'!$I$4,$V205-4,0))</f>
        <v>Pampanga</v>
      </c>
      <c r="K205" s="234"/>
      <c r="L205" s="234"/>
      <c r="M205" s="234"/>
      <c r="N205" s="234"/>
      <c r="O205" s="234" t="s">
        <v>302</v>
      </c>
      <c r="P205" s="237"/>
      <c r="Q205" s="238"/>
      <c r="R205" s="233" t="str">
        <f>IF(ISERROR($V205),"",OFFSET('Smelter Look-up'!$C$4,$V205-4,0)&amp;"")</f>
        <v>Philippine Carreytech Metal Corp.</v>
      </c>
      <c r="S205" s="239" t="str">
        <f t="array" ref="S205">IF(B205="","",IF(ISERROR(MATCH($E205,CL,0)),"Unknown",INDIRECT("'C'!$A$"&amp;MATCH($E205,CL,0)+1)))</f>
        <v>PH</v>
      </c>
      <c r="T205" s="239" t="str">
        <f t="array" ref="T205">IF(B205="","",IF(ISERROR(MATCH($J205,SorP!$B$1:$B$6226,0)),"",INDIRECT("'SorP'!$A$"&amp;MATCH($S205&amp;$J205,SorP!C:C,0))))</f>
        <v>PH-PAM</v>
      </c>
      <c r="U205" s="240"/>
      <c r="V205" s="228">
        <f>IF(C205="",NA(),IF(OR(C205="Smelter not listed",C205="Smelter not yet identified"),MATCH($B205&amp;$D205,'Smelter Look-up'!$J:$J,0),MATCH($B205&amp;$C205,'Smelter Look-up'!$J:$J,0)))</f>
        <v>647</v>
      </c>
      <c r="W205" s="208"/>
      <c r="X205" s="208">
        <f t="shared" si="1"/>
        <v>0</v>
      </c>
      <c r="Y205" s="208"/>
      <c r="Z205" s="208"/>
      <c r="AA205" s="208"/>
      <c r="AB205" s="241" t="str">
        <f t="shared" si="2"/>
        <v>TungstenPhilippine Carreytech Metal Corp.</v>
      </c>
      <c r="AC205" s="208"/>
      <c r="AD205" s="208"/>
      <c r="AE205" s="208"/>
      <c r="AF205" s="208"/>
      <c r="AG205" s="208"/>
      <c r="AH205" s="208"/>
    </row>
    <row r="206" ht="13.5" customHeight="1">
      <c r="A206" s="239" t="s">
        <v>759</v>
      </c>
      <c r="B206" s="233" t="s">
        <v>147</v>
      </c>
      <c r="C206" s="234" t="s">
        <v>760</v>
      </c>
      <c r="D206" s="233"/>
      <c r="E206" s="233" t="s">
        <v>761</v>
      </c>
      <c r="F206" s="233" t="s">
        <v>759</v>
      </c>
      <c r="G206" s="233" t="s">
        <v>156</v>
      </c>
      <c r="H206" s="235"/>
      <c r="I206" s="236" t="str">
        <f>IF(ISERROR($V206),"",OFFSET('Smelter Look-up'!$H$4,$V206-4,0))</f>
        <v>Bomba Mbili</v>
      </c>
      <c r="J206" s="236" t="str">
        <f>IF(ISERROR($V206),"",OFFSET('Smelter Look-up'!$I$4,$V206-4,0))</f>
        <v>Geita</v>
      </c>
      <c r="K206" s="234"/>
      <c r="L206" s="234"/>
      <c r="M206" s="234"/>
      <c r="N206" s="234"/>
      <c r="O206" s="234" t="s">
        <v>302</v>
      </c>
      <c r="P206" s="237"/>
      <c r="Q206" s="238"/>
      <c r="R206" s="233" t="str">
        <f>IF(ISERROR($V206),"",OFFSET('Smelter Look-up'!$C$4,$V206-4,0)&amp;"")</f>
        <v>GG Refinery Ltd.</v>
      </c>
      <c r="S206" s="239" t="str">
        <f t="array" ref="S206">IF(B206="","",IF(ISERROR(MATCH($E206,CL,0)),"Unknown",INDIRECT("'C'!$A$"&amp;MATCH($E206,CL,0)+1)))</f>
        <v>TZ</v>
      </c>
      <c r="T206" s="239" t="str">
        <f t="array" ref="T206">IF(B206="","",IF(ISERROR(MATCH($J206,SorP!$B$1:$B$6226,0)),"",INDIRECT("'SorP'!$A$"&amp;MATCH($S206&amp;$J206,SorP!C:C,0))))</f>
        <v>TZ-27</v>
      </c>
      <c r="U206" s="240"/>
      <c r="V206" s="228">
        <f>IF(C206="",NA(),IF(OR(C206="Smelter not listed",C206="Smelter not yet identified"),MATCH($B206&amp;$D206,'Smelter Look-up'!$J:$J,0),MATCH($B206&amp;$C206,'Smelter Look-up'!$J:$J,0)))</f>
        <v>91</v>
      </c>
      <c r="W206" s="208"/>
      <c r="X206" s="208">
        <f t="shared" si="1"/>
        <v>0</v>
      </c>
      <c r="Y206" s="208"/>
      <c r="Z206" s="208"/>
      <c r="AA206" s="208"/>
      <c r="AB206" s="241" t="str">
        <f t="shared" si="2"/>
        <v>GoldGG Refinery Ltd.</v>
      </c>
      <c r="AC206" s="208"/>
      <c r="AD206" s="208"/>
      <c r="AE206" s="208"/>
      <c r="AF206" s="208"/>
      <c r="AG206" s="208"/>
      <c r="AH206" s="208"/>
    </row>
    <row r="207" ht="13.5" customHeight="1">
      <c r="A207" s="239" t="s">
        <v>762</v>
      </c>
      <c r="B207" s="233" t="s">
        <v>145</v>
      </c>
      <c r="C207" s="234" t="s">
        <v>763</v>
      </c>
      <c r="D207" s="233"/>
      <c r="E207" s="233" t="s">
        <v>764</v>
      </c>
      <c r="F207" s="233" t="s">
        <v>762</v>
      </c>
      <c r="G207" s="233" t="s">
        <v>156</v>
      </c>
      <c r="H207" s="235"/>
      <c r="I207" s="236" t="str">
        <f>IF(ISERROR($V207),"",OFFSET('Smelter Look-up'!$H$4,$V207-4,0))</f>
        <v>Greenbushes</v>
      </c>
      <c r="J207" s="236" t="str">
        <f>IF(ISERROR($V207),"",OFFSET('Smelter Look-up'!$I$4,$V207-4,0))</f>
        <v>Western Australia</v>
      </c>
      <c r="K207" s="234"/>
      <c r="L207" s="234"/>
      <c r="M207" s="234"/>
      <c r="N207" s="234"/>
      <c r="O207" s="234" t="s">
        <v>302</v>
      </c>
      <c r="P207" s="237"/>
      <c r="Q207" s="238"/>
      <c r="R207" s="233" t="str">
        <f>IF(ISERROR($V207),"",OFFSET('Smelter Look-up'!$C$4,$V207-4,0)&amp;"")</f>
        <v>Global Advanced Metals Greenbushes Pty Ltd.</v>
      </c>
      <c r="S207" s="239" t="str">
        <f t="array" ref="S207">IF(B207="","",IF(ISERROR(MATCH($E207,CL,0)),"Unknown",INDIRECT("'C'!$A$"&amp;MATCH($E207,CL,0)+1)))</f>
        <v>AU</v>
      </c>
      <c r="T207" s="239" t="str">
        <f t="array" ref="T207">IF(B207="","",IF(ISERROR(MATCH($J207,SorP!$B$1:$B$6226,0)),"",INDIRECT("'SorP'!$A$"&amp;MATCH($S207&amp;$J207,SorP!C:C,0))))</f>
        <v>AU-WA</v>
      </c>
      <c r="U207" s="240"/>
      <c r="V207" s="228">
        <f>IF(C207="",NA(),IF(OR(C207="Smelter not listed",C207="Smelter not yet identified"),MATCH($B207&amp;$D207,'Smelter Look-up'!$J:$J,0),MATCH($B207&amp;$C207,'Smelter Look-up'!$J:$J,0)))</f>
        <v>452</v>
      </c>
      <c r="W207" s="208"/>
      <c r="X207" s="208">
        <f t="shared" si="1"/>
        <v>0</v>
      </c>
      <c r="Y207" s="208"/>
      <c r="Z207" s="208"/>
      <c r="AA207" s="208"/>
      <c r="AB207" s="241" t="str">
        <f t="shared" si="2"/>
        <v>TinGlobal Advanced Metals Greenbushes Pty Ltd.</v>
      </c>
      <c r="AC207" s="208"/>
      <c r="AD207" s="208"/>
      <c r="AE207" s="208"/>
      <c r="AF207" s="208"/>
      <c r="AG207" s="208"/>
      <c r="AH207" s="208"/>
    </row>
    <row r="208" ht="13.5" customHeight="1">
      <c r="A208" s="239" t="s">
        <v>765</v>
      </c>
      <c r="B208" s="233" t="s">
        <v>145</v>
      </c>
      <c r="C208" s="234" t="s">
        <v>766</v>
      </c>
      <c r="D208" s="233"/>
      <c r="E208" s="233" t="s">
        <v>730</v>
      </c>
      <c r="F208" s="233" t="s">
        <v>765</v>
      </c>
      <c r="G208" s="233" t="s">
        <v>156</v>
      </c>
      <c r="H208" s="235"/>
      <c r="I208" s="236" t="str">
        <f>IF(ISERROR($V208),"",OFFSET('Smelter Look-up'!$H$4,$V208-4,0))</f>
        <v>Yangon</v>
      </c>
      <c r="J208" s="236" t="str">
        <f>IF(ISERROR($V208),"",OFFSET('Smelter Look-up'!$I$4,$V208-4,0))</f>
        <v>Yangon</v>
      </c>
      <c r="K208" s="234"/>
      <c r="L208" s="234"/>
      <c r="M208" s="234"/>
      <c r="N208" s="234"/>
      <c r="O208" s="234" t="s">
        <v>767</v>
      </c>
      <c r="P208" s="237"/>
      <c r="Q208" s="238"/>
      <c r="R208" s="233" t="str">
        <f>IF(ISERROR($V208),"",OFFSET('Smelter Look-up'!$C$4,$V208-4,0)&amp;"")</f>
        <v>Pongpipat Company Limited</v>
      </c>
      <c r="S208" s="239" t="str">
        <f t="array" ref="S208">IF(B208="","",IF(ISERROR(MATCH($E208,CL,0)),"Unknown",INDIRECT("'C'!$A$"&amp;MATCH($E208,CL,0)+1)))</f>
        <v>MM</v>
      </c>
      <c r="T208" s="239" t="str">
        <f t="array" ref="T208">IF(B208="","",IF(ISERROR(MATCH($J208,SorP!$B$1:$B$6226,0)),"",INDIRECT("'SorP'!$A$"&amp;MATCH($S208&amp;$J208,SorP!C:C,0))))</f>
        <v>MM-06</v>
      </c>
      <c r="U208" s="240"/>
      <c r="V208" s="228">
        <f>IF(C208="",NA(),IF(OR(C208="Smelter not listed",C208="Smelter not yet identified"),MATCH($B208&amp;$D208,'Smelter Look-up'!$J:$J,0),MATCH($B208&amp;$C208,'Smelter Look-up'!$J:$J,0)))</f>
        <v>501</v>
      </c>
      <c r="W208" s="208"/>
      <c r="X208" s="208">
        <f t="shared" si="1"/>
        <v>0</v>
      </c>
      <c r="Y208" s="208"/>
      <c r="Z208" s="208"/>
      <c r="AA208" s="208"/>
      <c r="AB208" s="241" t="str">
        <f t="shared" si="2"/>
        <v>TinPongpipat Company Limited</v>
      </c>
      <c r="AC208" s="208"/>
      <c r="AD208" s="208"/>
      <c r="AE208" s="208"/>
      <c r="AF208" s="208"/>
      <c r="AG208" s="208"/>
      <c r="AH208" s="208"/>
    </row>
    <row r="209" ht="13.5" customHeight="1">
      <c r="A209" s="239" t="s">
        <v>768</v>
      </c>
      <c r="B209" s="233" t="s">
        <v>145</v>
      </c>
      <c r="C209" s="234" t="s">
        <v>769</v>
      </c>
      <c r="D209" s="233"/>
      <c r="E209" s="233" t="s">
        <v>203</v>
      </c>
      <c r="F209" s="233" t="s">
        <v>768</v>
      </c>
      <c r="G209" s="233" t="s">
        <v>156</v>
      </c>
      <c r="H209" s="235"/>
      <c r="I209" s="236" t="str">
        <f>IF(ISERROR($V209),"",OFFSET('Smelter Look-up'!$H$4,$V209-4,0))</f>
        <v>Maanshan</v>
      </c>
      <c r="J209" s="236" t="str">
        <f>IF(ISERROR($V209),"",OFFSET('Smelter Look-up'!$I$4,$V209-4,0))</f>
        <v>Anhui Sheng</v>
      </c>
      <c r="K209" s="234"/>
      <c r="L209" s="234"/>
      <c r="M209" s="234"/>
      <c r="N209" s="234"/>
      <c r="O209" s="234" t="s">
        <v>715</v>
      </c>
      <c r="P209" s="237"/>
      <c r="Q209" s="238"/>
      <c r="R209" s="233" t="str">
        <f>IF(ISERROR($V209),"",OFFSET('Smelter Look-up'!$C$4,$V209-4,0)&amp;"")</f>
        <v>Ma'anshan Weitai Tin Co., Ltd.</v>
      </c>
      <c r="S209" s="239" t="str">
        <f t="array" ref="S209">IF(B209="","",IF(ISERROR(MATCH($E209,CL,0)),"Unknown",INDIRECT("'C'!$A$"&amp;MATCH($E209,CL,0)+1)))</f>
        <v>CN</v>
      </c>
      <c r="T209" s="239" t="str">
        <f t="array" ref="T209">IF(B209="","",IF(ISERROR(MATCH($J209,SorP!$B$1:$B$6226,0)),"",INDIRECT("'SorP'!$A$"&amp;MATCH($S209&amp;$J209,SorP!C:C,0))))</f>
        <v>CN-AH</v>
      </c>
      <c r="U209" s="240"/>
      <c r="V209" s="228">
        <f>IF(C209="",NA(),IF(OR(C209="Smelter not listed",C209="Smelter not yet identified"),MATCH($B209&amp;$D209,'Smelter Look-up'!$J:$J,0),MATCH($B209&amp;$C209,'Smelter Look-up'!$J:$J,0)))</f>
        <v>472</v>
      </c>
      <c r="W209" s="208"/>
      <c r="X209" s="208">
        <f t="shared" si="1"/>
        <v>0</v>
      </c>
      <c r="Y209" s="208"/>
      <c r="Z209" s="208"/>
      <c r="AA209" s="208"/>
      <c r="AB209" s="241" t="str">
        <f t="shared" si="2"/>
        <v>TinMa'anshan Weitai Tin Co., Ltd.</v>
      </c>
      <c r="AC209" s="208"/>
      <c r="AD209" s="208"/>
      <c r="AE209" s="208"/>
      <c r="AF209" s="208"/>
      <c r="AG209" s="208"/>
      <c r="AH209" s="208"/>
    </row>
    <row r="210" ht="13.5" customHeight="1">
      <c r="A210" s="239" t="s">
        <v>770</v>
      </c>
      <c r="B210" s="233" t="s">
        <v>146</v>
      </c>
      <c r="C210" s="234" t="s">
        <v>771</v>
      </c>
      <c r="D210" s="233"/>
      <c r="E210" s="233" t="s">
        <v>265</v>
      </c>
      <c r="F210" s="233" t="s">
        <v>770</v>
      </c>
      <c r="G210" s="233" t="s">
        <v>156</v>
      </c>
      <c r="H210" s="235"/>
      <c r="I210" s="237" t="str">
        <f>IF(ISERROR($V210),"",OFFSET('Smelter Look-up'!$H$4,$V210-4,0))</f>
        <v>Kirovgrad</v>
      </c>
      <c r="J210" s="237" t="str">
        <f>IF(ISERROR($V210),"",OFFSET('Smelter Look-up'!$I$4,$V210-4,0))</f>
        <v>Sverdlovskaya oblast'</v>
      </c>
      <c r="K210" s="234"/>
      <c r="L210" s="234"/>
      <c r="M210" s="234"/>
      <c r="N210" s="234"/>
      <c r="O210" s="234" t="s">
        <v>772</v>
      </c>
      <c r="P210" s="237"/>
      <c r="Q210" s="238"/>
      <c r="R210" s="233" t="str">
        <f>IF(ISERROR($V210),"",OFFSET('Smelter Look-up'!$C$4,$V210-4,0)&amp;"")</f>
        <v>JSC "Kirovgrad Hard Alloys Plant"</v>
      </c>
      <c r="S210" s="239" t="str">
        <f t="array" ref="S210">IF(B210="","",IF(ISERROR(MATCH($E210,CL,0)),"Unknown",INDIRECT("'C'!$A$"&amp;MATCH($E210,CL,0)+1)))</f>
        <v>RU</v>
      </c>
      <c r="T210" s="239" t="str">
        <f t="array" ref="T210">IF(B210="","",IF(ISERROR(MATCH($J210,SorP!$B$1:$B$6226,0)),"",INDIRECT("'SorP'!$A$"&amp;MATCH($S210&amp;$J210,SorP!C:C,0))))</f>
        <v>RU-SVE</v>
      </c>
      <c r="U210" s="240"/>
      <c r="V210" s="228">
        <f>IF(C210="",NA(),IF(OR(C210="Smelter not listed",C210="Smelter not yet identified"),MATCH($B210&amp;$D210,'Smelter Look-up'!$J:$J,0),MATCH($B210&amp;$C210,'Smelter Look-up'!$J:$J,0)))</f>
        <v>627</v>
      </c>
      <c r="W210" s="208"/>
      <c r="X210" s="208">
        <f t="shared" si="1"/>
        <v>0</v>
      </c>
      <c r="Y210" s="208"/>
      <c r="Z210" s="208"/>
      <c r="AA210" s="208"/>
      <c r="AB210" s="241" t="str">
        <f t="shared" si="2"/>
        <v>TungstenJSC "Kirovgrad Hard Alloys Plant"</v>
      </c>
      <c r="AC210" s="208"/>
      <c r="AD210" s="208"/>
      <c r="AE210" s="208"/>
      <c r="AF210" s="208"/>
      <c r="AG210" s="208"/>
      <c r="AH210" s="208"/>
    </row>
    <row r="211" ht="13.5" customHeight="1">
      <c r="A211" s="239" t="s">
        <v>773</v>
      </c>
      <c r="B211" s="233" t="s">
        <v>146</v>
      </c>
      <c r="C211" s="234" t="s">
        <v>774</v>
      </c>
      <c r="D211" s="233"/>
      <c r="E211" s="233" t="s">
        <v>265</v>
      </c>
      <c r="F211" s="233" t="s">
        <v>773</v>
      </c>
      <c r="G211" s="233" t="s">
        <v>156</v>
      </c>
      <c r="H211" s="235"/>
      <c r="I211" s="237" t="str">
        <f>IF(ISERROR($V211),"",OFFSET('Smelter Look-up'!$H$4,$V211-4,0))</f>
        <v>Kopeysk</v>
      </c>
      <c r="J211" s="237" t="str">
        <f>IF(ISERROR($V211),"",OFFSET('Smelter Look-up'!$I$4,$V211-4,0))</f>
        <v>Chelyabinskaya Oblast'</v>
      </c>
      <c r="K211" s="234"/>
      <c r="L211" s="234"/>
      <c r="M211" s="234"/>
      <c r="N211" s="234"/>
      <c r="O211" s="234" t="s">
        <v>772</v>
      </c>
      <c r="P211" s="237"/>
      <c r="Q211" s="238"/>
      <c r="R211" s="233" t="str">
        <f>IF(ISERROR($V211),"",OFFSET('Smelter Look-up'!$C$4,$V211-4,0)&amp;"")</f>
        <v>NPP Tyazhmetprom LLC</v>
      </c>
      <c r="S211" s="239" t="str">
        <f t="array" ref="S211">IF(B211="","",IF(ISERROR(MATCH($E211,CL,0)),"Unknown",INDIRECT("'C'!$A$"&amp;MATCH($E211,CL,0)+1)))</f>
        <v>RU</v>
      </c>
      <c r="T211" s="239" t="str">
        <f t="array" ref="T211">IF(B211="","",IF(ISERROR(MATCH($J211,SorP!$B$1:$B$6226,0)),"",INDIRECT("'SorP'!$A$"&amp;MATCH($S211&amp;$J211,SorP!C:C,0))))</f>
        <v>RU-CHE</v>
      </c>
      <c r="U211" s="240"/>
      <c r="V211" s="228">
        <f>IF(C211="",NA(),IF(OR(C211="Smelter not listed",C211="Smelter not yet identified"),MATCH($B211&amp;$D211,'Smelter Look-up'!$J:$J,0),MATCH($B211&amp;$C211,'Smelter Look-up'!$J:$J,0)))</f>
        <v>642</v>
      </c>
      <c r="W211" s="208"/>
      <c r="X211" s="208">
        <f t="shared" si="1"/>
        <v>0</v>
      </c>
      <c r="Y211" s="208"/>
      <c r="Z211" s="208"/>
      <c r="AA211" s="208"/>
      <c r="AB211" s="241" t="str">
        <f t="shared" si="2"/>
        <v>TungstenNPP Tyazhmetprom LLC</v>
      </c>
      <c r="AC211" s="208"/>
      <c r="AD211" s="208"/>
      <c r="AE211" s="208"/>
      <c r="AF211" s="208"/>
      <c r="AG211" s="208"/>
      <c r="AH211" s="208"/>
    </row>
    <row r="212" ht="13.5" customHeight="1">
      <c r="A212" s="239" t="s">
        <v>775</v>
      </c>
      <c r="B212" s="233" t="s">
        <v>147</v>
      </c>
      <c r="C212" s="234" t="s">
        <v>776</v>
      </c>
      <c r="D212" s="233"/>
      <c r="E212" s="233" t="s">
        <v>155</v>
      </c>
      <c r="F212" s="233" t="s">
        <v>775</v>
      </c>
      <c r="G212" s="233" t="s">
        <v>156</v>
      </c>
      <c r="H212" s="235"/>
      <c r="I212" s="236" t="str">
        <f>IF(ISERROR($V212),"",OFFSET('Smelter Look-up'!$H$4,$V212-4,0))</f>
        <v>Okayama</v>
      </c>
      <c r="J212" s="236" t="str">
        <f>IF(ISERROR($V212),"",OFFSET('Smelter Look-up'!$I$4,$V212-4,0))</f>
        <v>Okayama</v>
      </c>
      <c r="K212" s="234"/>
      <c r="L212" s="234"/>
      <c r="M212" s="234"/>
      <c r="N212" s="234"/>
      <c r="O212" s="234" t="s">
        <v>706</v>
      </c>
      <c r="P212" s="237"/>
      <c r="Q212" s="238"/>
      <c r="R212" s="233" t="str">
        <f>IF(ISERROR($V212),"",OFFSET('Smelter Look-up'!$C$4,$V212-4,0)&amp;"")</f>
        <v>Eco-System Recycling Co., Ltd. West Plant</v>
      </c>
      <c r="S212" s="239" t="str">
        <f t="array" ref="S212">IF(B212="","",IF(ISERROR(MATCH($E212,CL,0)),"Unknown",INDIRECT("'C'!$A$"&amp;MATCH($E212,CL,0)+1)))</f>
        <v>JP</v>
      </c>
      <c r="T212" s="239" t="str">
        <f t="array" ref="T212">IF(B212="","",IF(ISERROR(MATCH($J212,SorP!$B$1:$B$6226,0)),"",INDIRECT("'SorP'!$A$"&amp;MATCH($S212&amp;$J212,SorP!C:C,0))))</f>
        <v>JP-33</v>
      </c>
      <c r="U212" s="240"/>
      <c r="V212" s="228">
        <f>IF(C212="",NA(),IF(OR(C212="Smelter not listed",C212="Smelter not yet identified"),MATCH($B212&amp;$D212,'Smelter Look-up'!$J:$J,0),MATCH($B212&amp;$C212,'Smelter Look-up'!$J:$J,0)))</f>
        <v>76</v>
      </c>
      <c r="W212" s="208"/>
      <c r="X212" s="208">
        <f t="shared" si="1"/>
        <v>0</v>
      </c>
      <c r="Y212" s="208"/>
      <c r="Z212" s="208"/>
      <c r="AA212" s="208"/>
      <c r="AB212" s="241" t="str">
        <f t="shared" si="2"/>
        <v>GoldEco-System Recycling Co., Ltd. West Plant</v>
      </c>
      <c r="AC212" s="208"/>
      <c r="AD212" s="208"/>
      <c r="AE212" s="208"/>
      <c r="AF212" s="208"/>
      <c r="AG212" s="208"/>
      <c r="AH212" s="208"/>
    </row>
    <row r="213" ht="13.5" customHeight="1">
      <c r="A213" s="239" t="s">
        <v>777</v>
      </c>
      <c r="B213" s="233" t="s">
        <v>147</v>
      </c>
      <c r="C213" s="234" t="s">
        <v>778</v>
      </c>
      <c r="D213" s="233"/>
      <c r="E213" s="233" t="s">
        <v>425</v>
      </c>
      <c r="F213" s="233" t="s">
        <v>777</v>
      </c>
      <c r="G213" s="233" t="s">
        <v>156</v>
      </c>
      <c r="H213" s="235"/>
      <c r="I213" s="236" t="str">
        <f>IF(ISERROR($V213),"",OFFSET('Smelter Look-up'!$H$4,$V213-4,0))</f>
        <v>Coimbatore</v>
      </c>
      <c r="J213" s="236" t="str">
        <f>IF(ISERROR($V213),"",OFFSET('Smelter Look-up'!$I$4,$V213-4,0))</f>
        <v>Tamil Nādu</v>
      </c>
      <c r="K213" s="234"/>
      <c r="L213" s="234"/>
      <c r="M213" s="234"/>
      <c r="N213" s="234"/>
      <c r="O213" s="234" t="s">
        <v>629</v>
      </c>
      <c r="P213" s="237"/>
      <c r="Q213" s="238"/>
      <c r="R213" s="233" t="str">
        <f>IF(ISERROR($V213),"",OFFSET('Smelter Look-up'!$C$4,$V213-4,0)&amp;"")</f>
        <v>Emerald Jewel Industry India Limited (Unit 4)</v>
      </c>
      <c r="S213" s="239" t="str">
        <f t="array" ref="S213">IF(B213="","",IF(ISERROR(MATCH($E213,CL,0)),"Unknown",INDIRECT("'C'!$A$"&amp;MATCH($E213,CL,0)+1)))</f>
        <v>IN</v>
      </c>
      <c r="T213" s="239" t="str">
        <f t="array" ref="T213">IF(B213="","",IF(ISERROR(MATCH($J213,SorP!$B$1:$B$6226,0)),"",INDIRECT("'SorP'!$A$"&amp;MATCH($S213&amp;$J213,SorP!C:C,0))))</f>
        <v>IN-TN</v>
      </c>
      <c r="U213" s="240"/>
      <c r="V213" s="228">
        <f>IF(C213="",NA(),IF(OR(C213="Smelter not listed",C213="Smelter not yet identified"),MATCH($B213&amp;$D213,'Smelter Look-up'!$J:$J,0),MATCH($B213&amp;$C213,'Smelter Look-up'!$J:$J,0)))</f>
        <v>83</v>
      </c>
      <c r="W213" s="208"/>
      <c r="X213" s="208">
        <f t="shared" si="1"/>
        <v>0</v>
      </c>
      <c r="Y213" s="208"/>
      <c r="Z213" s="208"/>
      <c r="AA213" s="208"/>
      <c r="AB213" s="241" t="str">
        <f t="shared" si="2"/>
        <v>GoldEmerald Jewel Industry India Limited (Unit 4)</v>
      </c>
      <c r="AC213" s="208"/>
      <c r="AD213" s="208"/>
      <c r="AE213" s="208"/>
      <c r="AF213" s="208"/>
      <c r="AG213" s="208"/>
      <c r="AH213" s="208"/>
    </row>
    <row r="214" ht="13.5" customHeight="1">
      <c r="A214" s="239" t="s">
        <v>779</v>
      </c>
      <c r="B214" s="233" t="s">
        <v>145</v>
      </c>
      <c r="C214" s="234" t="s">
        <v>780</v>
      </c>
      <c r="D214" s="233"/>
      <c r="E214" s="233" t="s">
        <v>492</v>
      </c>
      <c r="F214" s="233" t="s">
        <v>779</v>
      </c>
      <c r="G214" s="233" t="s">
        <v>156</v>
      </c>
      <c r="H214" s="235"/>
      <c r="I214" s="236" t="str">
        <f>IF(ISERROR($V214),"",OFFSET('Smelter Look-up'!$H$4,$V214-4,0))</f>
        <v>Toledo</v>
      </c>
      <c r="J214" s="236" t="str">
        <f>IF(ISERROR($V214),"",OFFSET('Smelter Look-up'!$I$4,$V214-4,0))</f>
        <v>Toledo</v>
      </c>
      <c r="K214" s="234"/>
      <c r="L214" s="234"/>
      <c r="M214" s="234"/>
      <c r="N214" s="234"/>
      <c r="O214" s="234" t="s">
        <v>492</v>
      </c>
      <c r="P214" s="237"/>
      <c r="Q214" s="238"/>
      <c r="R214" s="233" t="str">
        <f>IF(ISERROR($V214),"",OFFSET('Smelter Look-up'!$C$4,$V214-4,0)&amp;"")</f>
        <v>CRM Synergies</v>
      </c>
      <c r="S214" s="239" t="str">
        <f t="array" ref="S214">IF(B214="","",IF(ISERROR(MATCH($E214,CL,0)),"Unknown",INDIRECT("'C'!$A$"&amp;MATCH($E214,CL,0)+1)))</f>
        <v>ES</v>
      </c>
      <c r="T214" s="239" t="str">
        <f t="array" ref="T214">IF(B214="","",IF(ISERROR(MATCH($J214,SorP!$B$1:$B$6226,0)),"",INDIRECT("'SorP'!$A$"&amp;MATCH($S214&amp;$J214,SorP!C:C,0))))</f>
        <v>ES-TO</v>
      </c>
      <c r="U214" s="240"/>
      <c r="V214" s="228">
        <f>IF(C214="",NA(),IF(OR(C214="Smelter not listed",C214="Smelter not yet identified"),MATCH($B214&amp;$D214,'Smelter Look-up'!$J:$J,0),MATCH($B214&amp;$C214,'Smelter Look-up'!$J:$J,0)))</f>
        <v>422</v>
      </c>
      <c r="W214" s="208"/>
      <c r="X214" s="208">
        <f t="shared" si="1"/>
        <v>0</v>
      </c>
      <c r="Y214" s="208"/>
      <c r="Z214" s="208"/>
      <c r="AA214" s="208"/>
      <c r="AB214" s="241" t="str">
        <f t="shared" si="2"/>
        <v>TinCRM Synergies</v>
      </c>
      <c r="AC214" s="208"/>
      <c r="AD214" s="208"/>
      <c r="AE214" s="208"/>
      <c r="AF214" s="208"/>
      <c r="AG214" s="208"/>
      <c r="AH214" s="208"/>
    </row>
    <row r="215" ht="13.5" customHeight="1">
      <c r="A215" s="239" t="s">
        <v>781</v>
      </c>
      <c r="B215" s="233" t="s">
        <v>144</v>
      </c>
      <c r="C215" s="234" t="s">
        <v>782</v>
      </c>
      <c r="D215" s="233"/>
      <c r="E215" s="233" t="s">
        <v>203</v>
      </c>
      <c r="F215" s="233" t="s">
        <v>781</v>
      </c>
      <c r="G215" s="233" t="s">
        <v>156</v>
      </c>
      <c r="H215" s="235"/>
      <c r="I215" s="236" t="str">
        <f>IF(ISERROR($V215),"",OFFSET('Smelter Look-up'!$H$4,$V215-4,0))</f>
        <v>Yecheng City</v>
      </c>
      <c r="J215" s="236" t="str">
        <f>IF(ISERROR($V215),"",OFFSET('Smelter Look-up'!$I$4,$V215-4,0))</f>
        <v>Jiangsu Sheng</v>
      </c>
      <c r="K215" s="234"/>
      <c r="L215" s="234"/>
      <c r="M215" s="234"/>
      <c r="N215" s="234"/>
      <c r="O215" s="234" t="s">
        <v>629</v>
      </c>
      <c r="P215" s="237"/>
      <c r="Q215" s="238"/>
      <c r="R215" s="233" t="str">
        <f>IF(ISERROR($V215),"",OFFSET('Smelter Look-up'!$C$4,$V215-4,0)&amp;"")</f>
        <v>RFH Yancheng Jinye New Material Technology Co., Ltd.</v>
      </c>
      <c r="S215" s="239" t="str">
        <f t="array" ref="S215">IF(B215="","",IF(ISERROR(MATCH($E215,CL,0)),"Unknown",INDIRECT("'C'!$A$"&amp;MATCH($E215,CL,0)+1)))</f>
        <v>CN</v>
      </c>
      <c r="T215" s="239" t="str">
        <f t="array" ref="T215">IF(B215="","",IF(ISERROR(MATCH($J215,SorP!$B$1:$B$6226,0)),"",INDIRECT("'SorP'!$A$"&amp;MATCH($S215&amp;$J215,SorP!C:C,0))))</f>
        <v>CN-JS</v>
      </c>
      <c r="U215" s="240"/>
      <c r="V215" s="228">
        <f>IF(C215="",NA(),IF(OR(C215="Smelter not listed",C215="Smelter not yet identified"),MATCH($B215&amp;$D215,'Smelter Look-up'!$J:$J,0),MATCH($B215&amp;$C215,'Smelter Look-up'!$J:$J,0)))</f>
        <v>378</v>
      </c>
      <c r="W215" s="208"/>
      <c r="X215" s="208">
        <f t="shared" si="1"/>
        <v>0</v>
      </c>
      <c r="Y215" s="208"/>
      <c r="Z215" s="208"/>
      <c r="AA215" s="208"/>
      <c r="AB215" s="241" t="str">
        <f t="shared" si="2"/>
        <v>TantalumRFH Yancheng Jinye New Material Technology Co., Ltd.</v>
      </c>
      <c r="AC215" s="208"/>
      <c r="AD215" s="208"/>
      <c r="AE215" s="208"/>
      <c r="AF215" s="208"/>
      <c r="AG215" s="208"/>
      <c r="AH215" s="208"/>
    </row>
    <row r="216" ht="13.5" customHeight="1">
      <c r="A216" s="239" t="s">
        <v>783</v>
      </c>
      <c r="B216" s="233" t="s">
        <v>147</v>
      </c>
      <c r="C216" s="234" t="s">
        <v>784</v>
      </c>
      <c r="D216" s="233"/>
      <c r="E216" s="233" t="s">
        <v>785</v>
      </c>
      <c r="F216" s="233" t="s">
        <v>783</v>
      </c>
      <c r="G216" s="233" t="s">
        <v>156</v>
      </c>
      <c r="H216" s="235"/>
      <c r="I216" s="236" t="str">
        <f>IF(ISERROR($V216),"",OFFSET('Smelter Look-up'!$H$4,$V216-4,0))</f>
        <v>Medellín</v>
      </c>
      <c r="J216" s="236" t="str">
        <f>IF(ISERROR($V216),"",OFFSET('Smelter Look-up'!$I$4,$V216-4,0))</f>
        <v>Antioquia</v>
      </c>
      <c r="K216" s="234"/>
      <c r="L216" s="234"/>
      <c r="M216" s="234"/>
      <c r="N216" s="234"/>
      <c r="O216" s="234" t="s">
        <v>629</v>
      </c>
      <c r="P216" s="237"/>
      <c r="Q216" s="238"/>
      <c r="R216" s="233" t="str">
        <f>IF(ISERROR($V216),"",OFFSET('Smelter Look-up'!$C$4,$V216-4,0)&amp;"")</f>
        <v>Gold by Gold Colombia</v>
      </c>
      <c r="S216" s="239" t="str">
        <f t="array" ref="S216">IF(B216="","",IF(ISERROR(MATCH($E216,CL,0)),"Unknown",INDIRECT("'C'!$A$"&amp;MATCH($E216,CL,0)+1)))</f>
        <v>CO</v>
      </c>
      <c r="T216" s="239" t="str">
        <f t="array" ref="T216">IF(B216="","",IF(ISERROR(MATCH($J216,SorP!$B$1:$B$6226,0)),"",INDIRECT("'SorP'!$A$"&amp;MATCH($S216&amp;$J216,SorP!C:C,0))))</f>
        <v>CO-ANT</v>
      </c>
      <c r="U216" s="240"/>
      <c r="V216" s="228">
        <f>IF(C216="",NA(),IF(OR(C216="Smelter not listed",C216="Smelter not yet identified"),MATCH($B216&amp;$D216,'Smelter Look-up'!$J:$J,0),MATCH($B216&amp;$C216,'Smelter Look-up'!$J:$J,0)))</f>
        <v>93</v>
      </c>
      <c r="W216" s="208"/>
      <c r="X216" s="208">
        <f t="shared" si="1"/>
        <v>0</v>
      </c>
      <c r="Y216" s="208"/>
      <c r="Z216" s="208"/>
      <c r="AA216" s="208"/>
      <c r="AB216" s="241" t="str">
        <f t="shared" si="2"/>
        <v>GoldGold by Gold Colombia</v>
      </c>
      <c r="AC216" s="208"/>
      <c r="AD216" s="208"/>
      <c r="AE216" s="208"/>
      <c r="AF216" s="208"/>
      <c r="AG216" s="208"/>
      <c r="AH216" s="208"/>
    </row>
    <row r="217" ht="13.5" customHeight="1">
      <c r="A217" s="239" t="s">
        <v>786</v>
      </c>
      <c r="B217" s="233" t="s">
        <v>144</v>
      </c>
      <c r="C217" s="234" t="s">
        <v>787</v>
      </c>
      <c r="D217" s="233"/>
      <c r="E217" s="233" t="s">
        <v>203</v>
      </c>
      <c r="F217" s="233" t="s">
        <v>786</v>
      </c>
      <c r="G217" s="233" t="s">
        <v>156</v>
      </c>
      <c r="H217" s="235"/>
      <c r="I217" s="236" t="str">
        <f>IF(ISERROR($V217),"",OFFSET('Smelter Look-up'!$H$4,$V217-4,0))</f>
        <v>Hengyang</v>
      </c>
      <c r="J217" s="236" t="str">
        <f>IF(ISERROR($V217),"",OFFSET('Smelter Look-up'!$I$4,$V217-4,0))</f>
        <v>Hunan Sheng</v>
      </c>
      <c r="K217" s="234"/>
      <c r="L217" s="234"/>
      <c r="M217" s="234"/>
      <c r="N217" s="234"/>
      <c r="O217" s="234" t="s">
        <v>788</v>
      </c>
      <c r="P217" s="237"/>
      <c r="Q217" s="238"/>
      <c r="R217" s="233" t="str">
        <f>IF(ISERROR($V217),"",OFFSET('Smelter Look-up'!$C$4,$V217-4,0)&amp;"")</f>
        <v>Hengyang King Xing Lifeng New Materials Co., Ltd.</v>
      </c>
      <c r="S217" s="239" t="str">
        <f t="array" ref="S217">IF(B217="","",IF(ISERROR(MATCH($E217,CL,0)),"Unknown",INDIRECT("'C'!$A$"&amp;MATCH($E217,CL,0)+1)))</f>
        <v>CN</v>
      </c>
      <c r="T217" s="239" t="str">
        <f t="array" ref="T217">IF(B217="","",IF(ISERROR(MATCH($J217,SorP!$B$1:$B$6226,0)),"",INDIRECT("'SorP'!$A$"&amp;MATCH($S217&amp;$J217,SorP!C:C,0))))</f>
        <v>CN-HN</v>
      </c>
      <c r="U217" s="240"/>
      <c r="V217" s="228">
        <f>IF(C217="",NA(),IF(OR(C217="Smelter not listed",C217="Smelter not yet identified"),MATCH($B217&amp;$D217,'Smelter Look-up'!$J:$J,0),MATCH($B217&amp;$C217,'Smelter Look-up'!$J:$J,0)))</f>
        <v>349</v>
      </c>
      <c r="W217" s="208"/>
      <c r="X217" s="208">
        <f t="shared" si="1"/>
        <v>0</v>
      </c>
      <c r="Y217" s="208"/>
      <c r="Z217" s="208"/>
      <c r="AA217" s="208"/>
      <c r="AB217" s="241" t="str">
        <f t="shared" si="2"/>
        <v>TantalumHengyang King Xing Lifeng New Materials Co., Ltd.</v>
      </c>
      <c r="AC217" s="208"/>
      <c r="AD217" s="208"/>
      <c r="AE217" s="208"/>
      <c r="AF217" s="208"/>
      <c r="AG217" s="208"/>
      <c r="AH217" s="208"/>
    </row>
    <row r="218" ht="13.5" customHeight="1">
      <c r="A218" s="239" t="s">
        <v>789</v>
      </c>
      <c r="B218" s="233" t="s">
        <v>145</v>
      </c>
      <c r="C218" s="234" t="s">
        <v>790</v>
      </c>
      <c r="D218" s="233"/>
      <c r="E218" s="233" t="s">
        <v>178</v>
      </c>
      <c r="F218" s="233" t="s">
        <v>789</v>
      </c>
      <c r="G218" s="233" t="s">
        <v>156</v>
      </c>
      <c r="H218" s="235"/>
      <c r="I218" s="236" t="str">
        <f>IF(ISERROR($V218),"",OFFSET('Smelter Look-up'!$H$4,$V218-4,0))</f>
        <v>Ariquemes</v>
      </c>
      <c r="J218" s="236" t="str">
        <f>IF(ISERROR($V218),"",OFFSET('Smelter Look-up'!$I$4,$V218-4,0))</f>
        <v>Rondônia</v>
      </c>
      <c r="K218" s="234"/>
      <c r="L218" s="234"/>
      <c r="M218" s="234"/>
      <c r="N218" s="234"/>
      <c r="O218" s="234" t="s">
        <v>791</v>
      </c>
      <c r="P218" s="237"/>
      <c r="Q218" s="238"/>
      <c r="R218" s="233" t="str">
        <f>IF(ISERROR($V218),"",OFFSET('Smelter Look-up'!$C$4,$V218-4,0)&amp;"")</f>
        <v>Melt Metais e Ligas S.A.</v>
      </c>
      <c r="S218" s="239" t="str">
        <f t="array" ref="S218">IF(B218="","",IF(ISERROR(MATCH($E218,CL,0)),"Unknown",INDIRECT("'C'!$A$"&amp;MATCH($E218,CL,0)+1)))</f>
        <v>BR</v>
      </c>
      <c r="T218" s="239" t="str">
        <f t="array" ref="T218">IF(B218="","",IF(ISERROR(MATCH($J218,SorP!$B$1:$B$6226,0)),"",INDIRECT("'SorP'!$A$"&amp;MATCH($S218&amp;$J218,SorP!C:C,0))))</f>
        <v>BR-RO</v>
      </c>
      <c r="U218" s="240"/>
      <c r="V218" s="228">
        <f>IF(C218="",NA(),IF(OR(C218="Smelter not listed",C218="Smelter not yet identified"),MATCH($B218&amp;$D218,'Smelter Look-up'!$J:$J,0),MATCH($B218&amp;$C218,'Smelter Look-up'!$J:$J,0)))</f>
        <v>476</v>
      </c>
      <c r="W218" s="208"/>
      <c r="X218" s="208">
        <f t="shared" si="1"/>
        <v>0</v>
      </c>
      <c r="Y218" s="208"/>
      <c r="Z218" s="208"/>
      <c r="AA218" s="208"/>
      <c r="AB218" s="241" t="str">
        <f t="shared" si="2"/>
        <v>TinMelt Metais e Ligas S.A.</v>
      </c>
      <c r="AC218" s="208"/>
      <c r="AD218" s="208"/>
      <c r="AE218" s="208"/>
      <c r="AF218" s="208"/>
      <c r="AG218" s="208"/>
      <c r="AH218" s="208"/>
    </row>
    <row r="219" ht="13.5" customHeight="1">
      <c r="A219" s="239" t="s">
        <v>792</v>
      </c>
      <c r="B219" s="233" t="s">
        <v>145</v>
      </c>
      <c r="C219" s="234" t="s">
        <v>793</v>
      </c>
      <c r="D219" s="233"/>
      <c r="E219" s="233" t="s">
        <v>276</v>
      </c>
      <c r="F219" s="233" t="s">
        <v>792</v>
      </c>
      <c r="G219" s="233" t="s">
        <v>156</v>
      </c>
      <c r="H219" s="235"/>
      <c r="I219" s="236" t="str">
        <f>IF(ISERROR($V219),"",OFFSET('Smelter Look-up'!$H$4,$V219-4,0))</f>
        <v>Sungailiat</v>
      </c>
      <c r="J219" s="236" t="str">
        <f>IF(ISERROR($V219),"",OFFSET('Smelter Look-up'!$I$4,$V219-4,0))</f>
        <v>Kepulauan Bangka Belitung</v>
      </c>
      <c r="K219" s="234"/>
      <c r="L219" s="234"/>
      <c r="M219" s="234"/>
      <c r="N219" s="234"/>
      <c r="O219" s="234" t="s">
        <v>393</v>
      </c>
      <c r="P219" s="237"/>
      <c r="Q219" s="238"/>
      <c r="R219" s="233" t="str">
        <f>IF(ISERROR($V219),"",OFFSET('Smelter Look-up'!$C$4,$V219-4,0)&amp;"")</f>
        <v>PT ATD Makmur Mandiri Jaya</v>
      </c>
      <c r="S219" s="239" t="str">
        <f t="array" ref="S219">IF(B219="","",IF(ISERROR(MATCH($E219,CL,0)),"Unknown",INDIRECT("'C'!$A$"&amp;MATCH($E219,CL,0)+1)))</f>
        <v>ID</v>
      </c>
      <c r="T219" s="239" t="str">
        <f t="array" ref="T219">IF(B219="","",IF(ISERROR(MATCH($J219,SorP!$B$1:$B$6226,0)),"",INDIRECT("'SorP'!$A$"&amp;MATCH($S219&amp;$J219,SorP!C:C,0))))</f>
        <v>ID-BB</v>
      </c>
      <c r="U219" s="240"/>
      <c r="V219" s="228">
        <f>IF(C219="",NA(),IF(OR(C219="Smelter not listed",C219="Smelter not yet identified"),MATCH($B219&amp;$D219,'Smelter Look-up'!$J:$J,0),MATCH($B219&amp;$C219,'Smelter Look-up'!$J:$J,0)))</f>
        <v>505</v>
      </c>
      <c r="W219" s="208"/>
      <c r="X219" s="208">
        <f t="shared" si="1"/>
        <v>0</v>
      </c>
      <c r="Y219" s="208"/>
      <c r="Z219" s="208"/>
      <c r="AA219" s="208"/>
      <c r="AB219" s="241" t="str">
        <f t="shared" si="2"/>
        <v>TinPT ATD Makmur Mandiri Jaya</v>
      </c>
      <c r="AC219" s="208"/>
      <c r="AD219" s="208"/>
      <c r="AE219" s="208"/>
      <c r="AF219" s="208"/>
      <c r="AG219" s="208"/>
      <c r="AH219" s="208"/>
    </row>
    <row r="220" ht="13.5" customHeight="1">
      <c r="A220" s="239" t="s">
        <v>794</v>
      </c>
      <c r="B220" s="233" t="s">
        <v>147</v>
      </c>
      <c r="C220" s="234" t="s">
        <v>795</v>
      </c>
      <c r="D220" s="233"/>
      <c r="E220" s="233" t="s">
        <v>425</v>
      </c>
      <c r="F220" s="233" t="s">
        <v>794</v>
      </c>
      <c r="G220" s="233" t="s">
        <v>156</v>
      </c>
      <c r="H220" s="235"/>
      <c r="I220" s="236" t="str">
        <f>IF(ISERROR($V220),"",OFFSET('Smelter Look-up'!$H$4,$V220-4,0))</f>
        <v>Mewat</v>
      </c>
      <c r="J220" s="236" t="str">
        <f>IF(ISERROR($V220),"",OFFSET('Smelter Look-up'!$I$4,$V220-4,0))</f>
        <v>Haryāna</v>
      </c>
      <c r="K220" s="234"/>
      <c r="L220" s="234"/>
      <c r="M220" s="234"/>
      <c r="N220" s="234"/>
      <c r="O220" s="234" t="s">
        <v>796</v>
      </c>
      <c r="P220" s="237"/>
      <c r="Q220" s="238"/>
      <c r="R220" s="233" t="str">
        <f>IF(ISERROR($V220),"",OFFSET('Smelter Look-up'!$C$4,$V220-4,0)&amp;"")</f>
        <v>MMTC-PAMP India Pvt., Ltd.</v>
      </c>
      <c r="S220" s="239" t="str">
        <f t="array" ref="S220">IF(B220="","",IF(ISERROR(MATCH($E220,CL,0)),"Unknown",INDIRECT("'C'!$A$"&amp;MATCH($E220,CL,0)+1)))</f>
        <v>IN</v>
      </c>
      <c r="T220" s="239" t="str">
        <f t="array" ref="T220">IF(B220="","",IF(ISERROR(MATCH($J220,SorP!$B$1:$B$6226,0)),"",INDIRECT("'SorP'!$A$"&amp;MATCH($S220&amp;$J220,SorP!C:C,0))))</f>
        <v>IN-HR</v>
      </c>
      <c r="U220" s="240"/>
      <c r="V220" s="228">
        <f>IF(C220="",NA(),IF(OR(C220="Smelter not listed",C220="Smelter not yet identified"),MATCH($B220&amp;$D220,'Smelter Look-up'!$J:$J,0),MATCH($B220&amp;$C220,'Smelter Look-up'!$J:$J,0)))</f>
        <v>196</v>
      </c>
      <c r="W220" s="208"/>
      <c r="X220" s="208">
        <f t="shared" si="1"/>
        <v>0</v>
      </c>
      <c r="Y220" s="208"/>
      <c r="Z220" s="208"/>
      <c r="AA220" s="208"/>
      <c r="AB220" s="241" t="str">
        <f t="shared" si="2"/>
        <v>GoldMMTC-PAMP India Pvt., Ltd.</v>
      </c>
      <c r="AC220" s="208"/>
      <c r="AD220" s="208"/>
      <c r="AE220" s="208"/>
      <c r="AF220" s="208"/>
      <c r="AG220" s="208"/>
      <c r="AH220" s="208"/>
    </row>
    <row r="221" ht="13.5" customHeight="1">
      <c r="A221" s="239" t="s">
        <v>797</v>
      </c>
      <c r="B221" s="233" t="s">
        <v>147</v>
      </c>
      <c r="C221" s="234" t="s">
        <v>798</v>
      </c>
      <c r="D221" s="233"/>
      <c r="E221" s="233" t="s">
        <v>295</v>
      </c>
      <c r="F221" s="233" t="s">
        <v>797</v>
      </c>
      <c r="G221" s="233" t="s">
        <v>156</v>
      </c>
      <c r="H221" s="235"/>
      <c r="I221" s="236" t="str">
        <f>IF(ISERROR($V221),"",OFFSET('Smelter Look-up'!$H$4,$V221-4,0))</f>
        <v>Lubin</v>
      </c>
      <c r="J221" s="236" t="str">
        <f>IF(ISERROR($V221),"",OFFSET('Smelter Look-up'!$I$4,$V221-4,0))</f>
        <v>Dolnośląskie</v>
      </c>
      <c r="K221" s="234"/>
      <c r="L221" s="234"/>
      <c r="M221" s="234"/>
      <c r="N221" s="234"/>
      <c r="O221" s="234" t="s">
        <v>799</v>
      </c>
      <c r="P221" s="237"/>
      <c r="Q221" s="238"/>
      <c r="R221" s="233" t="str">
        <f>IF(ISERROR($V221),"",OFFSET('Smelter Look-up'!$C$4,$V221-4,0)&amp;"")</f>
        <v>KGHM Polska Miedz Spolka Akcyjna</v>
      </c>
      <c r="S221" s="239" t="str">
        <f t="array" ref="S221">IF(B221="","",IF(ISERROR(MATCH($E221,CL,0)),"Unknown",INDIRECT("'C'!$A$"&amp;MATCH($E221,CL,0)+1)))</f>
        <v>PL</v>
      </c>
      <c r="T221" s="239" t="str">
        <f t="array" ref="T221">IF(B221="","",IF(ISERROR(MATCH($J221,SorP!$B$1:$B$6226,0)),"",INDIRECT("'SorP'!$A$"&amp;MATCH($S221&amp;$J221,SorP!C:C,0))))</f>
        <v>PL-02</v>
      </c>
      <c r="U221" s="240"/>
      <c r="V221" s="228">
        <f>IF(C221="",NA(),IF(OR(C221="Smelter not listed",C221="Smelter not yet identified"),MATCH($B221&amp;$D221,'Smelter Look-up'!$J:$J,0),MATCH($B221&amp;$C221,'Smelter Look-up'!$J:$J,0)))</f>
        <v>148</v>
      </c>
      <c r="W221" s="208"/>
      <c r="X221" s="208">
        <f t="shared" si="1"/>
        <v>0</v>
      </c>
      <c r="Y221" s="208"/>
      <c r="Z221" s="208"/>
      <c r="AA221" s="208"/>
      <c r="AB221" s="241" t="str">
        <f t="shared" si="2"/>
        <v>GoldKGHM Polska Miedz Spolka Akcyjna</v>
      </c>
      <c r="AC221" s="208"/>
      <c r="AD221" s="208"/>
      <c r="AE221" s="208"/>
      <c r="AF221" s="208"/>
      <c r="AG221" s="208"/>
      <c r="AH221" s="208"/>
    </row>
    <row r="222" ht="13.5" customHeight="1">
      <c r="A222" s="239" t="s">
        <v>800</v>
      </c>
      <c r="B222" s="233" t="s">
        <v>145</v>
      </c>
      <c r="C222" s="234" t="s">
        <v>801</v>
      </c>
      <c r="D222" s="233"/>
      <c r="E222" s="233" t="s">
        <v>174</v>
      </c>
      <c r="F222" s="233" t="s">
        <v>800</v>
      </c>
      <c r="G222" s="233" t="s">
        <v>156</v>
      </c>
      <c r="H222" s="235"/>
      <c r="I222" s="236" t="str">
        <f>IF(ISERROR($V222),"",OFFSET('Smelter Look-up'!$H$4,$V222-4,0))</f>
        <v>Rosario</v>
      </c>
      <c r="J222" s="236" t="str">
        <f>IF(ISERROR($V222),"",OFFSET('Smelter Look-up'!$I$4,$V222-4,0))</f>
        <v>Cavite</v>
      </c>
      <c r="K222" s="234"/>
      <c r="L222" s="234"/>
      <c r="M222" s="234"/>
      <c r="N222" s="234"/>
      <c r="O222" s="234" t="s">
        <v>802</v>
      </c>
      <c r="P222" s="237"/>
      <c r="Q222" s="238"/>
      <c r="R222" s="233" t="str">
        <f>IF(ISERROR($V222),"",OFFSET('Smelter Look-up'!$C$4,$V222-4,0)&amp;"")</f>
        <v>O.M. Manufacturing Philippines, Inc.</v>
      </c>
      <c r="S222" s="239" t="str">
        <f t="array" ref="S222">IF(B222="","",IF(ISERROR(MATCH($E222,CL,0)),"Unknown",INDIRECT("'C'!$A$"&amp;MATCH($E222,CL,0)+1)))</f>
        <v>PH</v>
      </c>
      <c r="T222" s="239" t="str">
        <f t="array" ref="T222">IF(B222="","",IF(ISERROR(MATCH($J222,SorP!$B$1:$B$6226,0)),"",INDIRECT("'SorP'!$A$"&amp;MATCH($S222&amp;$J222,SorP!C:C,0))))</f>
        <v>PH-CAV</v>
      </c>
      <c r="U222" s="240"/>
      <c r="V222" s="228">
        <f>IF(C222="",NA(),IF(OR(C222="Smelter not listed",C222="Smelter not yet identified"),MATCH($B222&amp;$D222,'Smelter Look-up'!$J:$J,0),MATCH($B222&amp;$C222,'Smelter Look-up'!$J:$J,0)))</f>
        <v>497</v>
      </c>
      <c r="W222" s="208"/>
      <c r="X222" s="208">
        <f t="shared" si="1"/>
        <v>0</v>
      </c>
      <c r="Y222" s="208"/>
      <c r="Z222" s="208"/>
      <c r="AA222" s="208"/>
      <c r="AB222" s="241" t="str">
        <f t="shared" si="2"/>
        <v>TinO.M. Manufacturing Philippines, Inc.</v>
      </c>
      <c r="AC222" s="208"/>
      <c r="AD222" s="208"/>
      <c r="AE222" s="208"/>
      <c r="AF222" s="208"/>
      <c r="AG222" s="208"/>
      <c r="AH222" s="208"/>
    </row>
    <row r="223" ht="13.5" customHeight="1">
      <c r="A223" s="239" t="s">
        <v>803</v>
      </c>
      <c r="B223" s="233" t="s">
        <v>147</v>
      </c>
      <c r="C223" s="234" t="s">
        <v>804</v>
      </c>
      <c r="D223" s="233"/>
      <c r="E223" s="233" t="s">
        <v>203</v>
      </c>
      <c r="F223" s="233" t="s">
        <v>803</v>
      </c>
      <c r="G223" s="233" t="s">
        <v>156</v>
      </c>
      <c r="H223" s="235"/>
      <c r="I223" s="236" t="str">
        <f>IF(ISERROR($V223),"",OFFSET('Smelter Look-up'!$H$4,$V223-4,0))</f>
        <v>Laizhou</v>
      </c>
      <c r="J223" s="236" t="str">
        <f>IF(ISERROR($V223),"",OFFSET('Smelter Look-up'!$I$4,$V223-4,0))</f>
        <v>Shandong Sheng</v>
      </c>
      <c r="K223" s="234"/>
      <c r="L223" s="234"/>
      <c r="M223" s="234"/>
      <c r="N223" s="234"/>
      <c r="O223" s="234" t="s">
        <v>244</v>
      </c>
      <c r="P223" s="237"/>
      <c r="Q223" s="238"/>
      <c r="R223" s="233" t="str">
        <f>IF(ISERROR($V223),"",OFFSET('Smelter Look-up'!$C$4,$V223-4,0)&amp;"")</f>
        <v>Shandong Humon Smelting Co., Ltd.</v>
      </c>
      <c r="S223" s="239" t="str">
        <f t="array" ref="S223">IF(B223="","",IF(ISERROR(MATCH($E223,CL,0)),"Unknown",INDIRECT("'C'!$A$"&amp;MATCH($E223,CL,0)+1)))</f>
        <v>CN</v>
      </c>
      <c r="T223" s="239" t="str">
        <f t="array" ref="T223">IF(B223="","",IF(ISERROR(MATCH($J223,SorP!$B$1:$B$6226,0)),"",INDIRECT("'SorP'!$A$"&amp;MATCH($S223&amp;$J223,SorP!C:C,0))))</f>
        <v>CN-SD</v>
      </c>
      <c r="U223" s="240"/>
      <c r="V223" s="228">
        <f>IF(C223="",NA(),IF(OR(C223="Smelter not listed",C223="Smelter not yet identified"),MATCH($B223&amp;$D223,'Smelter Look-up'!$J:$J,0),MATCH($B223&amp;$C223,'Smelter Look-up'!$J:$J,0)))</f>
        <v>252</v>
      </c>
      <c r="W223" s="208"/>
      <c r="X223" s="208">
        <f t="shared" si="1"/>
        <v>0</v>
      </c>
      <c r="Y223" s="208"/>
      <c r="Z223" s="208"/>
      <c r="AA223" s="208"/>
      <c r="AB223" s="241" t="str">
        <f t="shared" si="2"/>
        <v>GoldShandong Humon Smelting Co., Ltd.</v>
      </c>
      <c r="AC223" s="208"/>
      <c r="AD223" s="208"/>
      <c r="AE223" s="208"/>
      <c r="AF223" s="208"/>
      <c r="AG223" s="208"/>
      <c r="AH223" s="208"/>
    </row>
    <row r="224" ht="13.5" customHeight="1">
      <c r="A224" s="239" t="s">
        <v>805</v>
      </c>
      <c r="B224" s="233" t="s">
        <v>147</v>
      </c>
      <c r="C224" s="234" t="s">
        <v>806</v>
      </c>
      <c r="D224" s="233"/>
      <c r="E224" s="233" t="s">
        <v>203</v>
      </c>
      <c r="F224" s="233" t="s">
        <v>805</v>
      </c>
      <c r="G224" s="233" t="s">
        <v>156</v>
      </c>
      <c r="H224" s="235"/>
      <c r="I224" s="236" t="str">
        <f>IF(ISERROR($V224),"",OFFSET('Smelter Look-up'!$H$4,$V224-4,0))</f>
        <v>Shenzhen</v>
      </c>
      <c r="J224" s="236" t="str">
        <f>IF(ISERROR($V224),"",OFFSET('Smelter Look-up'!$I$4,$V224-4,0))</f>
        <v>Guangdong Sheng</v>
      </c>
      <c r="K224" s="234"/>
      <c r="L224" s="234"/>
      <c r="M224" s="234"/>
      <c r="N224" s="234"/>
      <c r="O224" s="234" t="s">
        <v>244</v>
      </c>
      <c r="P224" s="237"/>
      <c r="Q224" s="238"/>
      <c r="R224" s="233" t="str">
        <f>IF(ISERROR($V224),"",OFFSET('Smelter Look-up'!$C$4,$V224-4,0)&amp;"")</f>
        <v>Shenzhen Zhonghenglong Real Industry Co., Ltd.</v>
      </c>
      <c r="S224" s="239" t="str">
        <f t="array" ref="S224">IF(B224="","",IF(ISERROR(MATCH($E224,CL,0)),"Unknown",INDIRECT("'C'!$A$"&amp;MATCH($E224,CL,0)+1)))</f>
        <v>CN</v>
      </c>
      <c r="T224" s="239" t="str">
        <f t="array" ref="T224">IF(B224="","",IF(ISERROR(MATCH($J224,SorP!$B$1:$B$6226,0)),"",INDIRECT("'SorP'!$A$"&amp;MATCH($S224&amp;$J224,SorP!C:C,0))))</f>
        <v>CN-GD</v>
      </c>
      <c r="U224" s="240"/>
      <c r="V224" s="228">
        <f>IF(C224="",NA(),IF(OR(C224="Smelter not listed",C224="Smelter not yet identified"),MATCH($B224&amp;$D224,'Smelter Look-up'!$J:$J,0),MATCH($B224&amp;$C224,'Smelter Look-up'!$J:$J,0)))</f>
        <v>260</v>
      </c>
      <c r="W224" s="208"/>
      <c r="X224" s="208">
        <f t="shared" si="1"/>
        <v>0</v>
      </c>
      <c r="Y224" s="208"/>
      <c r="Z224" s="208"/>
      <c r="AA224" s="208"/>
      <c r="AB224" s="241" t="str">
        <f t="shared" si="2"/>
        <v>GoldShenzhen Zhonghenglong Real Industry Co., Ltd.</v>
      </c>
      <c r="AC224" s="208"/>
      <c r="AD224" s="208"/>
      <c r="AE224" s="208"/>
      <c r="AF224" s="208"/>
      <c r="AG224" s="208"/>
      <c r="AH224" s="208"/>
    </row>
    <row r="225" ht="13.5" customHeight="1">
      <c r="A225" s="239" t="s">
        <v>807</v>
      </c>
      <c r="B225" s="233" t="s">
        <v>144</v>
      </c>
      <c r="C225" s="234" t="s">
        <v>808</v>
      </c>
      <c r="D225" s="233"/>
      <c r="E225" s="233" t="s">
        <v>540</v>
      </c>
      <c r="F225" s="233" t="s">
        <v>807</v>
      </c>
      <c r="G225" s="233" t="s">
        <v>156</v>
      </c>
      <c r="H225" s="235"/>
      <c r="I225" s="236" t="str">
        <f>IF(ISERROR($V225),"",OFFSET('Smelter Look-up'!$H$4,$V225-4,0))</f>
        <v>Map Ta Phut</v>
      </c>
      <c r="J225" s="237" t="str">
        <f>IF(ISERROR($V225),"",OFFSET('Smelter Look-up'!$I$4,$V225-4,0))</f>
        <v>Rayong</v>
      </c>
      <c r="K225" s="234"/>
      <c r="L225" s="234"/>
      <c r="M225" s="234"/>
      <c r="N225" s="234"/>
      <c r="O225" s="234" t="s">
        <v>380</v>
      </c>
      <c r="P225" s="237"/>
      <c r="Q225" s="238"/>
      <c r="R225" s="233" t="str">
        <f>IF(ISERROR($V225),"",OFFSET('Smelter Look-up'!$C$4,$V225-4,0)&amp;"")</f>
        <v>TANIOBIS Co., Ltd.</v>
      </c>
      <c r="S225" s="239" t="str">
        <f t="array" ref="S225">IF(B225="","",IF(ISERROR(MATCH($E225,CL,0)),"Unknown",INDIRECT("'C'!$A$"&amp;MATCH($E225,CL,0)+1)))</f>
        <v>TH</v>
      </c>
      <c r="T225" s="239" t="str">
        <f t="array" ref="T225">IF(B225="","",IF(ISERROR(MATCH($J225,SorP!$B$1:$B$6226,0)),"",INDIRECT("'SorP'!$A$"&amp;MATCH($S225&amp;$J225,SorP!C:C,0))))</f>
        <v>TH-21</v>
      </c>
      <c r="U225" s="240"/>
      <c r="V225" s="228">
        <f>IF(C225="",NA(),IF(OR(C225="Smelter not listed",C225="Smelter not yet identified"),MATCH($B225&amp;$D225,'Smelter Look-up'!$J:$J,0),MATCH($B225&amp;$C225,'Smelter Look-up'!$J:$J,0)))</f>
        <v>384</v>
      </c>
      <c r="W225" s="208"/>
      <c r="X225" s="208">
        <f t="shared" si="1"/>
        <v>0</v>
      </c>
      <c r="Y225" s="208"/>
      <c r="Z225" s="208"/>
      <c r="AA225" s="208"/>
      <c r="AB225" s="241" t="str">
        <f t="shared" si="2"/>
        <v>TantalumTANIOBIS Co., Ltd.</v>
      </c>
      <c r="AC225" s="208"/>
      <c r="AD225" s="208"/>
      <c r="AE225" s="208"/>
      <c r="AF225" s="208"/>
      <c r="AG225" s="208"/>
      <c r="AH225" s="208"/>
    </row>
    <row r="226" ht="13.5" customHeight="1">
      <c r="A226" s="239" t="s">
        <v>809</v>
      </c>
      <c r="B226" s="233" t="s">
        <v>144</v>
      </c>
      <c r="C226" s="234" t="s">
        <v>810</v>
      </c>
      <c r="D226" s="233"/>
      <c r="E226" s="233" t="s">
        <v>167</v>
      </c>
      <c r="F226" s="233" t="s">
        <v>809</v>
      </c>
      <c r="G226" s="233" t="s">
        <v>156</v>
      </c>
      <c r="H226" s="235"/>
      <c r="I226" s="236" t="str">
        <f>IF(ISERROR($V226),"",OFFSET('Smelter Look-up'!$H$4,$V226-4,0))</f>
        <v>Goslar</v>
      </c>
      <c r="J226" s="237" t="str">
        <f>IF(ISERROR($V226),"",OFFSET('Smelter Look-up'!$I$4,$V226-4,0))</f>
        <v>Niedersachsen</v>
      </c>
      <c r="K226" s="234"/>
      <c r="L226" s="234"/>
      <c r="M226" s="234"/>
      <c r="N226" s="234"/>
      <c r="O226" s="234" t="s">
        <v>584</v>
      </c>
      <c r="P226" s="237"/>
      <c r="Q226" s="238"/>
      <c r="R226" s="233" t="str">
        <f>IF(ISERROR($V226),"",OFFSET('Smelter Look-up'!$C$4,$V226-4,0)&amp;"")</f>
        <v>TANIOBIS GmbH</v>
      </c>
      <c r="S226" s="239" t="str">
        <f t="array" ref="S226">IF(B226="","",IF(ISERROR(MATCH($E226,CL,0)),"Unknown",INDIRECT("'C'!$A$"&amp;MATCH($E226,CL,0)+1)))</f>
        <v>DE</v>
      </c>
      <c r="T226" s="239" t="str">
        <f t="array" ref="T226">IF(B226="","",IF(ISERROR(MATCH($J226,SorP!$B$1:$B$6226,0)),"",INDIRECT("'SorP'!$A$"&amp;MATCH($S226&amp;$J226,SorP!C:C,0))))</f>
        <v>DE-NI</v>
      </c>
      <c r="U226" s="240"/>
      <c r="V226" s="228">
        <f>IF(C226="",NA(),IF(OR(C226="Smelter not listed",C226="Smelter not yet identified"),MATCH($B226&amp;$D226,'Smelter Look-up'!$J:$J,0),MATCH($B226&amp;$C226,'Smelter Look-up'!$J:$J,0)))</f>
        <v>385</v>
      </c>
      <c r="W226" s="208"/>
      <c r="X226" s="208">
        <f t="shared" si="1"/>
        <v>0</v>
      </c>
      <c r="Y226" s="208"/>
      <c r="Z226" s="208"/>
      <c r="AA226" s="208"/>
      <c r="AB226" s="241" t="str">
        <f t="shared" si="2"/>
        <v>TantalumTANIOBIS GmbH</v>
      </c>
      <c r="AC226" s="208"/>
      <c r="AD226" s="208"/>
      <c r="AE226" s="208"/>
      <c r="AF226" s="208"/>
      <c r="AG226" s="208"/>
      <c r="AH226" s="208"/>
    </row>
    <row r="227" ht="13.5" customHeight="1">
      <c r="A227" s="239" t="s">
        <v>811</v>
      </c>
      <c r="B227" s="233" t="s">
        <v>146</v>
      </c>
      <c r="C227" s="234" t="s">
        <v>812</v>
      </c>
      <c r="D227" s="233"/>
      <c r="E227" s="233" t="s">
        <v>203</v>
      </c>
      <c r="F227" s="233" t="s">
        <v>811</v>
      </c>
      <c r="G227" s="233" t="s">
        <v>156</v>
      </c>
      <c r="H227" s="235"/>
      <c r="I227" s="236" t="str">
        <f>IF(ISERROR($V227),"",OFFSET('Smelter Look-up'!$H$4,$V227-4,0))</f>
        <v>Ganzhou</v>
      </c>
      <c r="J227" s="237" t="str">
        <f>IF(ISERROR($V227),"",OFFSET('Smelter Look-up'!$I$4,$V227-4,0))</f>
        <v>Jiangxi Sheng</v>
      </c>
      <c r="K227" s="234"/>
      <c r="L227" s="234"/>
      <c r="M227" s="234"/>
      <c r="N227" s="234"/>
      <c r="O227" s="234" t="s">
        <v>813</v>
      </c>
      <c r="P227" s="237"/>
      <c r="Q227" s="238"/>
      <c r="R227" s="233" t="str">
        <f>IF(ISERROR($V227),"",OFFSET('Smelter Look-up'!$C$4,$V227-4,0)&amp;"")</f>
        <v>Jiangwu H.C. Starck Tungsten Products Co., Ltd.</v>
      </c>
      <c r="S227" s="239" t="str">
        <f t="array" ref="S227">IF(B227="","",IF(ISERROR(MATCH($E227,CL,0)),"Unknown",INDIRECT("'C'!$A$"&amp;MATCH($E227,CL,0)+1)))</f>
        <v>CN</v>
      </c>
      <c r="T227" s="239" t="str">
        <f t="array" ref="T227">IF(B227="","",IF(ISERROR(MATCH($J227,SorP!$B$1:$B$6226,0)),"",INDIRECT("'SorP'!$A$"&amp;MATCH($S227&amp;$J227,SorP!C:C,0))))</f>
        <v>CN-JX</v>
      </c>
      <c r="U227" s="240"/>
      <c r="V227" s="228">
        <f>IF(C227="",NA(),IF(OR(C227="Smelter not listed",C227="Smelter not yet identified"),MATCH($B227&amp;$D227,'Smelter Look-up'!$J:$J,0),MATCH($B227&amp;$C227,'Smelter Look-up'!$J:$J,0)))</f>
        <v>620</v>
      </c>
      <c r="W227" s="208"/>
      <c r="X227" s="208">
        <f t="shared" si="1"/>
        <v>0</v>
      </c>
      <c r="Y227" s="208"/>
      <c r="Z227" s="208"/>
      <c r="AA227" s="208"/>
      <c r="AB227" s="241" t="str">
        <f t="shared" si="2"/>
        <v>TungstenJiangwu H.C. Starck Tungsten Products Co., Ltd.</v>
      </c>
      <c r="AC227" s="208"/>
      <c r="AD227" s="208"/>
      <c r="AE227" s="208"/>
      <c r="AF227" s="208"/>
      <c r="AG227" s="208"/>
      <c r="AH227" s="208"/>
    </row>
    <row r="228" ht="13.5" customHeight="1">
      <c r="A228" s="239" t="s">
        <v>814</v>
      </c>
      <c r="B228" s="233" t="s">
        <v>144</v>
      </c>
      <c r="C228" s="234" t="s">
        <v>815</v>
      </c>
      <c r="D228" s="233"/>
      <c r="E228" s="233" t="s">
        <v>155</v>
      </c>
      <c r="F228" s="233" t="s">
        <v>814</v>
      </c>
      <c r="G228" s="233" t="s">
        <v>156</v>
      </c>
      <c r="H228" s="235"/>
      <c r="I228" s="236" t="str">
        <f>IF(ISERROR($V228),"",OFFSET('Smelter Look-up'!$H$4,$V228-4,0))</f>
        <v>Aizuwakamatsu</v>
      </c>
      <c r="J228" s="236" t="str">
        <f>IF(ISERROR($V228),"",OFFSET('Smelter Look-up'!$I$4,$V228-4,0))</f>
        <v>Fukushima</v>
      </c>
      <c r="K228" s="234"/>
      <c r="L228" s="234"/>
      <c r="M228" s="234"/>
      <c r="N228" s="234"/>
      <c r="O228" s="234" t="s">
        <v>439</v>
      </c>
      <c r="P228" s="237"/>
      <c r="Q228" s="238"/>
      <c r="R228" s="233" t="str">
        <f>IF(ISERROR($V228),"",OFFSET('Smelter Look-up'!$C$4,$V228-4,0)&amp;"")</f>
        <v>Global Advanced Metals Aizu</v>
      </c>
      <c r="S228" s="239" t="str">
        <f t="array" ref="S228">IF(B228="","",IF(ISERROR(MATCH($E228,CL,0)),"Unknown",INDIRECT("'C'!$A$"&amp;MATCH($E228,CL,0)+1)))</f>
        <v>JP</v>
      </c>
      <c r="T228" s="239" t="str">
        <f t="array" ref="T228">IF(B228="","",IF(ISERROR(MATCH($J228,SorP!$B$1:$B$6226,0)),"",INDIRECT("'SorP'!$A$"&amp;MATCH($S228&amp;$J228,SorP!C:C,0))))</f>
        <v>JP-07</v>
      </c>
      <c r="U228" s="240"/>
      <c r="V228" s="228">
        <f>IF(C228="",NA(),IF(OR(C228="Smelter not listed",C228="Smelter not yet identified"),MATCH($B228&amp;$D228,'Smelter Look-up'!$J:$J,0),MATCH($B228&amp;$C228,'Smelter Look-up'!$J:$J,0)))</f>
        <v>340</v>
      </c>
      <c r="W228" s="208"/>
      <c r="X228" s="208">
        <f t="shared" si="1"/>
        <v>0</v>
      </c>
      <c r="Y228" s="208"/>
      <c r="Z228" s="208"/>
      <c r="AA228" s="208"/>
      <c r="AB228" s="241" t="str">
        <f t="shared" si="2"/>
        <v>TantalumGlobal Advanced Metals Aizu</v>
      </c>
      <c r="AC228" s="208"/>
      <c r="AD228" s="208"/>
      <c r="AE228" s="208"/>
      <c r="AF228" s="208"/>
      <c r="AG228" s="208"/>
      <c r="AH228" s="208"/>
    </row>
    <row r="229" ht="13.5" customHeight="1">
      <c r="A229" s="239" t="s">
        <v>816</v>
      </c>
      <c r="B229" s="233" t="s">
        <v>147</v>
      </c>
      <c r="C229" s="234" t="s">
        <v>817</v>
      </c>
      <c r="D229" s="233"/>
      <c r="E229" s="233" t="s">
        <v>608</v>
      </c>
      <c r="F229" s="233" t="s">
        <v>816</v>
      </c>
      <c r="G229" s="233" t="s">
        <v>156</v>
      </c>
      <c r="H229" s="235"/>
      <c r="I229" s="236" t="str">
        <f>IF(ISERROR($V229),"",OFFSET('Smelter Look-up'!$H$4,$V229-4,0))</f>
        <v>Dubai</v>
      </c>
      <c r="J229" s="236" t="str">
        <f>IF(ISERROR($V229),"",OFFSET('Smelter Look-up'!$I$4,$V229-4,0))</f>
        <v>Dubayy</v>
      </c>
      <c r="K229" s="234"/>
      <c r="L229" s="234"/>
      <c r="M229" s="234"/>
      <c r="N229" s="234"/>
      <c r="O229" s="234" t="s">
        <v>818</v>
      </c>
      <c r="P229" s="237"/>
      <c r="Q229" s="238"/>
      <c r="R229" s="233" t="str">
        <f>IF(ISERROR($V229),"",OFFSET('Smelter Look-up'!$C$4,$V229-4,0)&amp;"")</f>
        <v>Al Etihad Gold Refinery DMCC</v>
      </c>
      <c r="S229" s="239" t="str">
        <f t="array" ref="S229">IF(B229="","",IF(ISERROR(MATCH($E229,CL,0)),"Unknown",INDIRECT("'C'!$A$"&amp;MATCH($E229,CL,0)+1)))</f>
        <v>AE</v>
      </c>
      <c r="T229" s="239" t="str">
        <f t="array" ref="T229">IF(B229="","",IF(ISERROR(MATCH($J229,SorP!$B$1:$B$6226,0)),"",INDIRECT("'SorP'!$A$"&amp;MATCH($S229&amp;$J229,SorP!C:C,0))))</f>
        <v>AE-DU</v>
      </c>
      <c r="U229" s="240"/>
      <c r="V229" s="228">
        <f>IF(C229="",NA(),IF(OR(C229="Smelter not listed",C229="Smelter not yet identified"),MATCH($B229&amp;$D229,'Smelter Look-up'!$J:$J,0),MATCH($B229&amp;$C229,'Smelter Look-up'!$J:$J,0)))</f>
        <v>16</v>
      </c>
      <c r="W229" s="208"/>
      <c r="X229" s="208">
        <f t="shared" si="1"/>
        <v>0</v>
      </c>
      <c r="Y229" s="208"/>
      <c r="Z229" s="208"/>
      <c r="AA229" s="208"/>
      <c r="AB229" s="241" t="str">
        <f t="shared" si="2"/>
        <v>GoldAl Etihad Gold Refinery DMCC</v>
      </c>
      <c r="AC229" s="208"/>
      <c r="AD229" s="208"/>
      <c r="AE229" s="208"/>
      <c r="AF229" s="208"/>
      <c r="AG229" s="208"/>
      <c r="AH229" s="208"/>
    </row>
    <row r="230" ht="13.5" customHeight="1">
      <c r="A230" s="239" t="s">
        <v>819</v>
      </c>
      <c r="B230" s="233" t="s">
        <v>147</v>
      </c>
      <c r="C230" s="234" t="s">
        <v>820</v>
      </c>
      <c r="D230" s="233"/>
      <c r="E230" s="233" t="s">
        <v>608</v>
      </c>
      <c r="F230" s="233" t="s">
        <v>819</v>
      </c>
      <c r="G230" s="233" t="s">
        <v>156</v>
      </c>
      <c r="H230" s="235"/>
      <c r="I230" s="236" t="str">
        <f>IF(ISERROR($V230),"",OFFSET('Smelter Look-up'!$H$4,$V230-4,0))</f>
        <v>Dubai</v>
      </c>
      <c r="J230" s="236" t="str">
        <f>IF(ISERROR($V230),"",OFFSET('Smelter Look-up'!$I$4,$V230-4,0))</f>
        <v>Dubayy</v>
      </c>
      <c r="K230" s="234"/>
      <c r="L230" s="234"/>
      <c r="M230" s="234"/>
      <c r="N230" s="234"/>
      <c r="O230" s="234" t="s">
        <v>821</v>
      </c>
      <c r="P230" s="237"/>
      <c r="Q230" s="238"/>
      <c r="R230" s="233" t="str">
        <f>IF(ISERROR($V230),"",OFFSET('Smelter Look-up'!$C$4,$V230-4,0)&amp;"")</f>
        <v>Kaloti Precious Metals</v>
      </c>
      <c r="S230" s="239" t="str">
        <f t="array" ref="S230">IF(B230="","",IF(ISERROR(MATCH($E230,CL,0)),"Unknown",INDIRECT("'C'!$A$"&amp;MATCH($E230,CL,0)+1)))</f>
        <v>AE</v>
      </c>
      <c r="T230" s="239" t="str">
        <f t="array" ref="T230">IF(B230="","",IF(ISERROR(MATCH($J230,SorP!$B$1:$B$6226,0)),"",INDIRECT("'SorP'!$A$"&amp;MATCH($S230&amp;$J230,SorP!C:C,0))))</f>
        <v>AE-DU</v>
      </c>
      <c r="U230" s="240"/>
      <c r="V230" s="228">
        <f>IF(C230="",NA(),IF(OR(C230="Smelter not listed",C230="Smelter not yet identified"),MATCH($B230&amp;$D230,'Smelter Look-up'!$J:$J,0),MATCH($B230&amp;$C230,'Smelter Look-up'!$J:$J,0)))</f>
        <v>143</v>
      </c>
      <c r="W230" s="208"/>
      <c r="X230" s="208">
        <f t="shared" si="1"/>
        <v>0</v>
      </c>
      <c r="Y230" s="208"/>
      <c r="Z230" s="208"/>
      <c r="AA230" s="208"/>
      <c r="AB230" s="241" t="str">
        <f t="shared" si="2"/>
        <v>GoldKaloti Precious Metals</v>
      </c>
      <c r="AC230" s="208"/>
      <c r="AD230" s="208"/>
      <c r="AE230" s="208"/>
      <c r="AF230" s="208"/>
      <c r="AG230" s="208"/>
      <c r="AH230" s="208"/>
    </row>
    <row r="231" ht="13.5" customHeight="1">
      <c r="A231" s="239" t="s">
        <v>822</v>
      </c>
      <c r="B231" s="233" t="s">
        <v>145</v>
      </c>
      <c r="C231" s="234" t="s">
        <v>823</v>
      </c>
      <c r="D231" s="233"/>
      <c r="E231" s="233" t="s">
        <v>508</v>
      </c>
      <c r="F231" s="233" t="s">
        <v>822</v>
      </c>
      <c r="G231" s="233" t="s">
        <v>156</v>
      </c>
      <c r="H231" s="235"/>
      <c r="I231" s="236" t="str">
        <f>IF(ISERROR($V231),"",OFFSET('Smelter Look-up'!$H$4,$V231-4,0))</f>
        <v>Tinh Tuc</v>
      </c>
      <c r="J231" s="236" t="str">
        <f>IF(ISERROR($V231),"",OFFSET('Smelter Look-up'!$I$4,$V231-4,0))</f>
        <v>Cao Bằng</v>
      </c>
      <c r="K231" s="234"/>
      <c r="L231" s="234"/>
      <c r="M231" s="234"/>
      <c r="N231" s="234"/>
      <c r="O231" s="234" t="s">
        <v>824</v>
      </c>
      <c r="P231" s="237"/>
      <c r="Q231" s="238"/>
      <c r="R231" s="233" t="str">
        <f>IF(ISERROR($V231),"",OFFSET('Smelter Look-up'!$C$4,$V231-4,0)&amp;"")</f>
        <v>Electro-Mechanical Facility of the Cao Bang Minerals &amp; Metallurgy Joint Stock Company</v>
      </c>
      <c r="S231" s="239" t="str">
        <f t="array" ref="S231">IF(B231="","",IF(ISERROR(MATCH($E231,CL,0)),"Unknown",INDIRECT("'C'!$A$"&amp;MATCH($E231,CL,0)+1)))</f>
        <v>VN</v>
      </c>
      <c r="T231" s="239" t="str">
        <f t="array" ref="T231">IF(B231="","",IF(ISERROR(MATCH($J231,SorP!$B$1:$B$6226,0)),"",INDIRECT("'SorP'!$A$"&amp;MATCH($S231&amp;$J231,SorP!C:C,0))))</f>
        <v>VN-04</v>
      </c>
      <c r="U231" s="240"/>
      <c r="V231" s="228">
        <f>IF(C231="",NA(),IF(OR(C231="Smelter not listed",C231="Smelter not yet identified"),MATCH($B231&amp;$D231,'Smelter Look-up'!$J:$J,0),MATCH($B231&amp;$C231,'Smelter Look-up'!$J:$J,0)))</f>
        <v>432</v>
      </c>
      <c r="W231" s="208"/>
      <c r="X231" s="208">
        <f t="shared" si="1"/>
        <v>0</v>
      </c>
      <c r="Y231" s="208"/>
      <c r="Z231" s="208"/>
      <c r="AA231" s="208"/>
      <c r="AB231" s="241" t="str">
        <f t="shared" si="2"/>
        <v>TinElectro-Mechanical Facility of the Cao Bang Minerals &amp; Metallurgy Joint Stock Company</v>
      </c>
      <c r="AC231" s="208"/>
      <c r="AD231" s="208"/>
      <c r="AE231" s="208"/>
      <c r="AF231" s="208"/>
      <c r="AG231" s="208"/>
      <c r="AH231" s="208"/>
    </row>
    <row r="232" ht="13.5" customHeight="1">
      <c r="A232" s="239" t="s">
        <v>825</v>
      </c>
      <c r="B232" s="233" t="s">
        <v>145</v>
      </c>
      <c r="C232" s="234" t="s">
        <v>826</v>
      </c>
      <c r="D232" s="233"/>
      <c r="E232" s="233" t="s">
        <v>508</v>
      </c>
      <c r="F232" s="233" t="s">
        <v>825</v>
      </c>
      <c r="G232" s="233" t="s">
        <v>156</v>
      </c>
      <c r="H232" s="235"/>
      <c r="I232" s="236" t="str">
        <f>IF(ISERROR($V232),"",OFFSET('Smelter Look-up'!$H$4,$V232-4,0))</f>
        <v>Tan Quang</v>
      </c>
      <c r="J232" s="236" t="str">
        <f>IF(ISERROR($V232),"",OFFSET('Smelter Look-up'!$I$4,$V232-4,0))</f>
        <v>Tuyên Quang</v>
      </c>
      <c r="K232" s="234"/>
      <c r="L232" s="234"/>
      <c r="M232" s="234"/>
      <c r="N232" s="234"/>
      <c r="O232" s="234" t="s">
        <v>827</v>
      </c>
      <c r="P232" s="237"/>
      <c r="Q232" s="238"/>
      <c r="R232" s="233" t="str">
        <f>IF(ISERROR($V232),"",OFFSET('Smelter Look-up'!$C$4,$V232-4,0)&amp;"")</f>
        <v>Tuyen Quang Non-Ferrous Metals Joint Stock Company</v>
      </c>
      <c r="S232" s="239" t="str">
        <f t="array" ref="S232">IF(B232="","",IF(ISERROR(MATCH($E232,CL,0)),"Unknown",INDIRECT("'C'!$A$"&amp;MATCH($E232,CL,0)+1)))</f>
        <v>VN</v>
      </c>
      <c r="T232" s="239" t="str">
        <f t="array" ref="T232">IF(B232="","",IF(ISERROR(MATCH($J232,SorP!$B$1:$B$6226,0)),"",INDIRECT("'SorP'!$A$"&amp;MATCH($S232&amp;$J232,SorP!C:C,0))))</f>
        <v>VN-07</v>
      </c>
      <c r="U232" s="240"/>
      <c r="V232" s="228">
        <f>IF(C232="",NA(),IF(OR(C232="Smelter not listed",C232="Smelter not yet identified"),MATCH($B232&amp;$D232,'Smelter Look-up'!$J:$J,0),MATCH($B232&amp;$C232,'Smelter Look-up'!$J:$J,0)))</f>
        <v>553</v>
      </c>
      <c r="W232" s="208"/>
      <c r="X232" s="208">
        <f t="shared" si="1"/>
        <v>0</v>
      </c>
      <c r="Y232" s="208"/>
      <c r="Z232" s="208"/>
      <c r="AA232" s="208"/>
      <c r="AB232" s="241" t="str">
        <f t="shared" si="2"/>
        <v>TinTuyen Quang Non-Ferrous Metals Joint Stock Company</v>
      </c>
      <c r="AC232" s="208"/>
      <c r="AD232" s="208"/>
      <c r="AE232" s="208"/>
      <c r="AF232" s="208"/>
      <c r="AG232" s="208"/>
      <c r="AH232" s="208"/>
    </row>
    <row r="233" ht="13.5" customHeight="1">
      <c r="A233" s="239" t="s">
        <v>828</v>
      </c>
      <c r="B233" s="233" t="s">
        <v>147</v>
      </c>
      <c r="C233" s="234" t="s">
        <v>829</v>
      </c>
      <c r="D233" s="233"/>
      <c r="E233" s="233" t="s">
        <v>383</v>
      </c>
      <c r="F233" s="233" t="s">
        <v>828</v>
      </c>
      <c r="G233" s="233" t="s">
        <v>156</v>
      </c>
      <c r="H233" s="235"/>
      <c r="I233" s="236" t="str">
        <f>IF(ISERROR($V233),"",OFFSET('Smelter Look-up'!$H$4,$V233-4,0))</f>
        <v>Seoul</v>
      </c>
      <c r="J233" s="236" t="str">
        <f>IF(ISERROR($V233),"",OFFSET('Smelter Look-up'!$I$4,$V233-4,0))</f>
        <v>Seoul-teukbyeolsi</v>
      </c>
      <c r="K233" s="234"/>
      <c r="L233" s="234"/>
      <c r="M233" s="234"/>
      <c r="N233" s="234"/>
      <c r="O233" s="234" t="s">
        <v>830</v>
      </c>
      <c r="P233" s="237"/>
      <c r="Q233" s="238"/>
      <c r="R233" s="233" t="str">
        <f>IF(ISERROR($V233),"",OFFSET('Smelter Look-up'!$C$4,$V233-4,0)&amp;"")</f>
        <v>Korea Zinc Co., Ltd.</v>
      </c>
      <c r="S233" s="239" t="str">
        <f t="array" ref="S233">IF(B233="","",IF(ISERROR(MATCH($E233,CL,0)),"Unknown",INDIRECT("'C'!$A$"&amp;MATCH($E233,CL,0)+1)))</f>
        <v>KR</v>
      </c>
      <c r="T233" s="239" t="str">
        <f t="array" ref="T233">IF(B233="","",IF(ISERROR(MATCH($J233,SorP!$B$1:$B$6226,0)),"",INDIRECT("'SorP'!$A$"&amp;MATCH($S233&amp;$J233,SorP!C:C,0))))</f>
        <v>KR-11</v>
      </c>
      <c r="U233" s="240"/>
      <c r="V233" s="228">
        <f>IF(C233="",NA(),IF(OR(C233="Smelter not listed",C233="Smelter not yet identified"),MATCH($B233&amp;$D233,'Smelter Look-up'!$J:$J,0),MATCH($B233&amp;$C233,'Smelter Look-up'!$J:$J,0)))</f>
        <v>154</v>
      </c>
      <c r="W233" s="208"/>
      <c r="X233" s="208">
        <f t="shared" si="1"/>
        <v>0</v>
      </c>
      <c r="Y233" s="208"/>
      <c r="Z233" s="208"/>
      <c r="AA233" s="208"/>
      <c r="AB233" s="241" t="str">
        <f t="shared" si="2"/>
        <v>GoldKorea Zinc Co., Ltd.</v>
      </c>
      <c r="AC233" s="208"/>
      <c r="AD233" s="208"/>
      <c r="AE233" s="208"/>
      <c r="AF233" s="208"/>
      <c r="AG233" s="208"/>
      <c r="AH233" s="208"/>
    </row>
    <row r="234" ht="13.5" customHeight="1">
      <c r="A234" s="239" t="s">
        <v>831</v>
      </c>
      <c r="B234" s="233" t="s">
        <v>147</v>
      </c>
      <c r="C234" s="234" t="s">
        <v>832</v>
      </c>
      <c r="D234" s="233"/>
      <c r="E234" s="233" t="s">
        <v>178</v>
      </c>
      <c r="F234" s="233" t="s">
        <v>831</v>
      </c>
      <c r="G234" s="233" t="s">
        <v>156</v>
      </c>
      <c r="H234" s="235"/>
      <c r="I234" s="236" t="str">
        <f>IF(ISERROR($V234),"",OFFSET('Smelter Look-up'!$H$4,$V234-4,0))</f>
        <v>Sao Paulo</v>
      </c>
      <c r="J234" s="236" t="str">
        <f>IF(ISERROR($V234),"",OFFSET('Smelter Look-up'!$I$4,$V234-4,0))</f>
        <v>São Paulo</v>
      </c>
      <c r="K234" s="234"/>
      <c r="L234" s="234"/>
      <c r="M234" s="234"/>
      <c r="N234" s="234"/>
      <c r="O234" s="234" t="s">
        <v>833</v>
      </c>
      <c r="P234" s="237"/>
      <c r="Q234" s="238"/>
      <c r="R234" s="233" t="str">
        <f>IF(ISERROR($V234),"",OFFSET('Smelter Look-up'!$C$4,$V234-4,0)&amp;"")</f>
        <v>Marsam Metals</v>
      </c>
      <c r="S234" s="239" t="str">
        <f t="array" ref="S234">IF(B234="","",IF(ISERROR(MATCH($E234,CL,0)),"Unknown",INDIRECT("'C'!$A$"&amp;MATCH($E234,CL,0)+1)))</f>
        <v>BR</v>
      </c>
      <c r="T234" s="239" t="str">
        <f t="array" ref="T234">IF(B234="","",IF(ISERROR(MATCH($J234,SorP!$B$1:$B$6226,0)),"",INDIRECT("'SorP'!$A$"&amp;MATCH($S234&amp;$J234,SorP!C:C,0))))</f>
        <v>BR-SP</v>
      </c>
      <c r="U234" s="240"/>
      <c r="V234" s="228">
        <f>IF(C234="",NA(),IF(OR(C234="Smelter not listed",C234="Smelter not yet identified"),MATCH($B234&amp;$D234,'Smelter Look-up'!$J:$J,0),MATCH($B234&amp;$C234,'Smelter Look-up'!$J:$J,0)))</f>
        <v>173</v>
      </c>
      <c r="W234" s="208"/>
      <c r="X234" s="208">
        <f t="shared" si="1"/>
        <v>0</v>
      </c>
      <c r="Y234" s="208"/>
      <c r="Z234" s="208"/>
      <c r="AA234" s="208"/>
      <c r="AB234" s="241" t="str">
        <f t="shared" si="2"/>
        <v>GoldMarsam Metals</v>
      </c>
      <c r="AC234" s="208"/>
      <c r="AD234" s="208"/>
      <c r="AE234" s="208"/>
      <c r="AF234" s="208"/>
      <c r="AG234" s="208"/>
      <c r="AH234" s="208"/>
    </row>
    <row r="235" ht="13.5" customHeight="1">
      <c r="A235" s="239" t="s">
        <v>834</v>
      </c>
      <c r="B235" s="233" t="s">
        <v>147</v>
      </c>
      <c r="C235" s="234" t="s">
        <v>835</v>
      </c>
      <c r="D235" s="233"/>
      <c r="E235" s="233" t="s">
        <v>269</v>
      </c>
      <c r="F235" s="233" t="s">
        <v>834</v>
      </c>
      <c r="G235" s="233" t="s">
        <v>156</v>
      </c>
      <c r="H235" s="235"/>
      <c r="I235" s="236" t="str">
        <f>IF(ISERROR($V235),"",OFFSET('Smelter Look-up'!$H$4,$V235-4,0))</f>
        <v>Astana</v>
      </c>
      <c r="J235" s="236" t="str">
        <f>IF(ISERROR($V235),"",OFFSET('Smelter Look-up'!$I$4,$V235-4,0))</f>
        <v>Almaty</v>
      </c>
      <c r="K235" s="234"/>
      <c r="L235" s="234"/>
      <c r="M235" s="234"/>
      <c r="N235" s="234"/>
      <c r="O235" s="234" t="s">
        <v>836</v>
      </c>
      <c r="P235" s="237"/>
      <c r="Q235" s="238"/>
      <c r="R235" s="233" t="str">
        <f>IF(ISERROR($V235),"",OFFSET('Smelter Look-up'!$C$4,$V235-4,0)&amp;"")</f>
        <v>TOO Tau-Ken-Altyn</v>
      </c>
      <c r="S235" s="239" t="str">
        <f t="array" ref="S235">IF(B235="","",IF(ISERROR(MATCH($E235,CL,0)),"Unknown",INDIRECT("'C'!$A$"&amp;MATCH($E235,CL,0)+1)))</f>
        <v>KZ</v>
      </c>
      <c r="T235" s="239" t="str">
        <f t="array" ref="T235">IF(B235="","",IF(ISERROR(MATCH($J235,SorP!$B$1:$B$6226,0)),"",INDIRECT("'SorP'!$A$"&amp;MATCH($S235&amp;$J235,SorP!C:C,0))))</f>
        <v>KZ-ALA</v>
      </c>
      <c r="U235" s="240"/>
      <c r="V235" s="228">
        <f>IF(C235="",NA(),IF(OR(C235="Smelter not listed",C235="Smelter not yet identified"),MATCH($B235&amp;$D235,'Smelter Look-up'!$J:$J,0),MATCH($B235&amp;$C235,'Smelter Look-up'!$J:$J,0)))</f>
        <v>298</v>
      </c>
      <c r="W235" s="208"/>
      <c r="X235" s="208">
        <f t="shared" si="1"/>
        <v>0</v>
      </c>
      <c r="Y235" s="208"/>
      <c r="Z235" s="208"/>
      <c r="AA235" s="208"/>
      <c r="AB235" s="241" t="str">
        <f t="shared" si="2"/>
        <v>GoldTOO Tau-Ken-Altyn</v>
      </c>
      <c r="AC235" s="208"/>
      <c r="AD235" s="208"/>
      <c r="AE235" s="208"/>
      <c r="AF235" s="208"/>
      <c r="AG235" s="208"/>
      <c r="AH235" s="208"/>
    </row>
    <row r="236" ht="13.5" customHeight="1">
      <c r="A236" s="239" t="s">
        <v>837</v>
      </c>
      <c r="B236" s="233" t="s">
        <v>146</v>
      </c>
      <c r="C236" s="234" t="s">
        <v>838</v>
      </c>
      <c r="D236" s="233"/>
      <c r="E236" s="233" t="s">
        <v>383</v>
      </c>
      <c r="F236" s="233" t="s">
        <v>837</v>
      </c>
      <c r="G236" s="233" t="s">
        <v>156</v>
      </c>
      <c r="H236" s="235"/>
      <c r="I236" s="236" t="str">
        <f>IF(ISERROR($V236),"",OFFSET('Smelter Look-up'!$H$4,$V236-4,0))</f>
        <v>Dangjin-si</v>
      </c>
      <c r="J236" s="237" t="str">
        <f>IF(ISERROR($V236),"",OFFSET('Smelter Look-up'!$I$4,$V236-4,0))</f>
        <v>Chungcheongnam-do</v>
      </c>
      <c r="K236" s="234"/>
      <c r="L236" s="234"/>
      <c r="M236" s="234"/>
      <c r="N236" s="234"/>
      <c r="O236" s="234" t="s">
        <v>629</v>
      </c>
      <c r="P236" s="237"/>
      <c r="Q236" s="238"/>
      <c r="R236" s="233" t="str">
        <f>IF(ISERROR($V236),"",OFFSET('Smelter Look-up'!$C$4,$V236-4,0)&amp;"")</f>
        <v>HANNAE FOR T Co., Ltd.</v>
      </c>
      <c r="S236" s="239" t="str">
        <f t="array" ref="S236">IF(B236="","",IF(ISERROR(MATCH($E236,CL,0)),"Unknown",INDIRECT("'C'!$A$"&amp;MATCH($E236,CL,0)+1)))</f>
        <v>KR</v>
      </c>
      <c r="T236" s="239" t="str">
        <f t="array" ref="T236">IF(B236="","",IF(ISERROR(MATCH($J236,SorP!$B$1:$B$6226,0)),"",INDIRECT("'SorP'!$A$"&amp;MATCH($S236&amp;$J236,SorP!C:C,0))))</f>
        <v>KR-44</v>
      </c>
      <c r="U236" s="240"/>
      <c r="V236" s="228">
        <f>IF(C236="",NA(),IF(OR(C236="Smelter not listed",C236="Smelter not yet identified"),MATCH($B236&amp;$D236,'Smelter Look-up'!$J:$J,0),MATCH($B236&amp;$C236,'Smelter Look-up'!$J:$J,0)))</f>
        <v>610</v>
      </c>
      <c r="W236" s="208"/>
      <c r="X236" s="208">
        <f t="shared" si="1"/>
        <v>0</v>
      </c>
      <c r="Y236" s="208"/>
      <c r="Z236" s="208"/>
      <c r="AA236" s="208"/>
      <c r="AB236" s="241" t="str">
        <f t="shared" si="2"/>
        <v>TungstenHANNAE FOR T Co., Ltd.</v>
      </c>
      <c r="AC236" s="208"/>
      <c r="AD236" s="208"/>
      <c r="AE236" s="208"/>
      <c r="AF236" s="208"/>
      <c r="AG236" s="208"/>
      <c r="AH236" s="208"/>
    </row>
    <row r="237" ht="13.5" customHeight="1">
      <c r="A237" s="239" t="s">
        <v>839</v>
      </c>
      <c r="B237" s="233" t="s">
        <v>144</v>
      </c>
      <c r="C237" s="234" t="s">
        <v>840</v>
      </c>
      <c r="D237" s="233"/>
      <c r="E237" s="233" t="s">
        <v>697</v>
      </c>
      <c r="F237" s="233" t="s">
        <v>839</v>
      </c>
      <c r="G237" s="233" t="s">
        <v>156</v>
      </c>
      <c r="H237" s="235"/>
      <c r="I237" s="236" t="str">
        <f>IF(ISERROR($V237),"",OFFSET('Smelter Look-up'!$H$4,$V237-4,0))</f>
        <v>Bugesera District</v>
      </c>
      <c r="J237" s="236" t="str">
        <f>IF(ISERROR($V237),"",OFFSET('Smelter Look-up'!$I$4,$V237-4,0))</f>
        <v>Eastern</v>
      </c>
      <c r="K237" s="234"/>
      <c r="L237" s="234"/>
      <c r="M237" s="234"/>
      <c r="N237" s="234"/>
      <c r="O237" s="234" t="s">
        <v>629</v>
      </c>
      <c r="P237" s="237"/>
      <c r="Q237" s="238"/>
      <c r="R237" s="233" t="str">
        <f>IF(ISERROR($V237),"",OFFSET('Smelter Look-up'!$C$4,$V237-4,0)&amp;"")</f>
        <v>PowerX Ltd.</v>
      </c>
      <c r="S237" s="239" t="str">
        <f t="array" ref="S237">IF(B237="","",IF(ISERROR(MATCH($E237,CL,0)),"Unknown",INDIRECT("'C'!$A$"&amp;MATCH($E237,CL,0)+1)))</f>
        <v>RW</v>
      </c>
      <c r="T237" s="239" t="str">
        <f t="array" ref="T237">IF(B237="","",IF(ISERROR(MATCH($J237,SorP!$B$1:$B$6226,0)),"",INDIRECT("'SorP'!$A$"&amp;MATCH($S237&amp;$J237,SorP!C:C,0))))</f>
        <v>RW-02</v>
      </c>
      <c r="U237" s="240"/>
      <c r="V237" s="228">
        <f>IF(C237="",NA(),IF(OR(C237="Smelter not listed",C237="Smelter not yet identified"),MATCH($B237&amp;$D237,'Smelter Look-up'!$J:$J,0),MATCH($B237&amp;$C237,'Smelter Look-up'!$J:$J,0)))</f>
        <v>371</v>
      </c>
      <c r="W237" s="208"/>
      <c r="X237" s="208">
        <f t="shared" si="1"/>
        <v>0</v>
      </c>
      <c r="Y237" s="208"/>
      <c r="Z237" s="208"/>
      <c r="AA237" s="208"/>
      <c r="AB237" s="241" t="str">
        <f t="shared" si="2"/>
        <v>TantalumPowerX Ltd.</v>
      </c>
      <c r="AC237" s="208"/>
      <c r="AD237" s="208"/>
      <c r="AE237" s="208"/>
      <c r="AF237" s="208"/>
      <c r="AG237" s="208"/>
      <c r="AH237" s="208"/>
    </row>
    <row r="238" ht="13.5" customHeight="1">
      <c r="A238" s="239" t="s">
        <v>841</v>
      </c>
      <c r="B238" s="233" t="s">
        <v>145</v>
      </c>
      <c r="C238" s="234" t="s">
        <v>842</v>
      </c>
      <c r="D238" s="233"/>
      <c r="E238" s="233" t="s">
        <v>843</v>
      </c>
      <c r="F238" s="233" t="s">
        <v>841</v>
      </c>
      <c r="G238" s="233" t="s">
        <v>156</v>
      </c>
      <c r="H238" s="235"/>
      <c r="I238" s="236" t="str">
        <f>IF(ISERROR($V238),"",OFFSET('Smelter Look-up'!$H$4,$V238-4,0))</f>
        <v>Lubumbashi</v>
      </c>
      <c r="J238" s="236" t="str">
        <f>IF(ISERROR($V238),"",OFFSET('Smelter Look-up'!$I$4,$V238-4,0))</f>
        <v>Haut-Katanga</v>
      </c>
      <c r="K238" s="234"/>
      <c r="L238" s="234"/>
      <c r="M238" s="234"/>
      <c r="N238" s="234"/>
      <c r="O238" s="234" t="s">
        <v>629</v>
      </c>
      <c r="P238" s="237"/>
      <c r="Q238" s="238"/>
      <c r="R238" s="233" t="str">
        <f>IF(ISERROR($V238),"",OFFSET('Smelter Look-up'!$C$4,$V238-4,0)&amp;"")</f>
        <v>Mining Minerals Resources SARL</v>
      </c>
      <c r="S238" s="239" t="str">
        <f t="array" ref="S238">IF(B238="","",IF(ISERROR(MATCH($E238,CL,0)),"Unknown",INDIRECT("'C'!$A$"&amp;MATCH($E238,CL,0)+1)))</f>
        <v>CD</v>
      </c>
      <c r="T238" s="239" t="str">
        <f t="array" ref="T238">IF(B238="","",IF(ISERROR(MATCH($J238,SorP!$B$1:$B$6226,0)),"",INDIRECT("'SorP'!$A$"&amp;MATCH($S238&amp;$J238,SorP!C:C,0))))</f>
        <v>CD-HK</v>
      </c>
      <c r="U238" s="240"/>
      <c r="V238" s="228">
        <f>IF(C238="",NA(),IF(OR(C238="Smelter not listed",C238="Smelter not yet identified"),MATCH($B238&amp;$D238,'Smelter Look-up'!$J:$J,0),MATCH($B238&amp;$C238,'Smelter Look-up'!$J:$J,0)))</f>
        <v>486</v>
      </c>
      <c r="W238" s="208"/>
      <c r="X238" s="208">
        <f t="shared" si="1"/>
        <v>0</v>
      </c>
      <c r="Y238" s="208"/>
      <c r="Z238" s="208"/>
      <c r="AA238" s="208"/>
      <c r="AB238" s="241" t="str">
        <f t="shared" si="2"/>
        <v>TinMining Minerals Resources SARL</v>
      </c>
      <c r="AC238" s="208"/>
      <c r="AD238" s="208"/>
      <c r="AE238" s="208"/>
      <c r="AF238" s="208"/>
      <c r="AG238" s="208"/>
      <c r="AH238" s="208"/>
    </row>
    <row r="239" ht="13.5" customHeight="1">
      <c r="A239" s="239" t="s">
        <v>844</v>
      </c>
      <c r="B239" s="233" t="s">
        <v>145</v>
      </c>
      <c r="C239" s="234" t="s">
        <v>845</v>
      </c>
      <c r="D239" s="233"/>
      <c r="E239" s="233" t="s">
        <v>155</v>
      </c>
      <c r="F239" s="233" t="s">
        <v>844</v>
      </c>
      <c r="G239" s="233" t="s">
        <v>156</v>
      </c>
      <c r="H239" s="235"/>
      <c r="I239" s="236" t="str">
        <f>IF(ISERROR($V239),"",OFFSET('Smelter Look-up'!$H$4,$V239-4,0))</f>
        <v>Hiroshima</v>
      </c>
      <c r="J239" s="236" t="str">
        <f>IF(ISERROR($V239),"",OFFSET('Smelter Look-up'!$I$4,$V239-4,0))</f>
        <v>Hirosima</v>
      </c>
      <c r="K239" s="234"/>
      <c r="L239" s="234"/>
      <c r="M239" s="234"/>
      <c r="N239" s="234"/>
      <c r="O239" s="234" t="s">
        <v>715</v>
      </c>
      <c r="P239" s="237"/>
      <c r="Q239" s="238"/>
      <c r="R239" s="233" t="str">
        <f>IF(ISERROR($V239),"",OFFSET('Smelter Look-up'!$C$4,$V239-4,0)&amp;"")</f>
        <v>Takehara PVD Materials Plant / PVD Materials Division of MITSUI MINING &amp; SMELTING CO., LTD.</v>
      </c>
      <c r="S239" s="239" t="str">
        <f t="array" ref="S239">IF(B239="","",IF(ISERROR(MATCH($E239,CL,0)),"Unknown",INDIRECT("'C'!$A$"&amp;MATCH($E239,CL,0)+1)))</f>
        <v>JP</v>
      </c>
      <c r="T239" s="239" t="str">
        <f t="array" ref="T239">IF(B239="","",IF(ISERROR(MATCH($J239,SorP!$B$1:$B$6226,0)),"",INDIRECT("'SorP'!$A$"&amp;MATCH($S239&amp;$J239,SorP!C:C,0))))</f>
        <v>JP-34</v>
      </c>
      <c r="U239" s="240"/>
      <c r="V239" s="228">
        <f>IF(C239="",NA(),IF(OR(C239="Smelter not listed",C239="Smelter not yet identified"),MATCH($B239&amp;$D239,'Smelter Look-up'!$J:$J,0),MATCH($B239&amp;$C239,'Smelter Look-up'!$J:$J,0)))</f>
        <v>544</v>
      </c>
      <c r="W239" s="208"/>
      <c r="X239" s="208">
        <f t="shared" si="1"/>
        <v>0</v>
      </c>
      <c r="Y239" s="208"/>
      <c r="Z239" s="208"/>
      <c r="AA239" s="208"/>
      <c r="AB239" s="241" t="str">
        <f t="shared" si="2"/>
        <v>TinTakehara PVD Materials Plant / PVD Materials Division of MITSUI MINING &amp; SMELTING CO., LTD.</v>
      </c>
      <c r="AC239" s="208"/>
      <c r="AD239" s="208"/>
      <c r="AE239" s="208"/>
      <c r="AF239" s="208"/>
      <c r="AG239" s="208"/>
      <c r="AH239" s="208"/>
    </row>
    <row r="240" ht="13.5" customHeight="1">
      <c r="A240" s="239" t="s">
        <v>846</v>
      </c>
      <c r="B240" s="233" t="s">
        <v>147</v>
      </c>
      <c r="C240" s="234" t="s">
        <v>847</v>
      </c>
      <c r="D240" s="233"/>
      <c r="E240" s="233" t="s">
        <v>425</v>
      </c>
      <c r="F240" s="233" t="s">
        <v>846</v>
      </c>
      <c r="G240" s="233" t="s">
        <v>156</v>
      </c>
      <c r="H240" s="235"/>
      <c r="I240" s="237" t="str">
        <f>IF(ISERROR($V240),"",OFFSET('Smelter Look-up'!$H$4,$V240-4,0))</f>
        <v/>
      </c>
      <c r="J240" s="237" t="str">
        <f>IF(ISERROR($V240),"",OFFSET('Smelter Look-up'!$I$4,$V240-4,0))</f>
        <v/>
      </c>
      <c r="K240" s="234"/>
      <c r="L240" s="234"/>
      <c r="M240" s="234"/>
      <c r="N240" s="234"/>
      <c r="O240" s="234" t="s">
        <v>302</v>
      </c>
      <c r="P240" s="237"/>
      <c r="Q240" s="238"/>
      <c r="R240" s="233" t="str">
        <f>IF(ISERROR($V240),"",OFFSET('Smelter Look-up'!$C$4,$V240-4,0)&amp;"")</f>
        <v/>
      </c>
      <c r="S240" s="239" t="str">
        <f t="array" ref="S240">IF(B240="","",IF(ISERROR(MATCH($E240,CL,0)),"Unknown",INDIRECT("'C'!$A$"&amp;MATCH($E240,CL,0)+1)))</f>
        <v>IN</v>
      </c>
      <c r="T240" s="239" t="str">
        <f t="array" ref="T240">IF(B240="","",IF(ISERROR(MATCH($J240,SorP!$B$1:$B$6226,0)),"",INDIRECT("'SorP'!$A$"&amp;MATCH($S240&amp;$J240,SorP!C:C,0))))</f>
        <v/>
      </c>
      <c r="U240" s="240"/>
      <c r="V240" s="228" t="str">
        <f>IF(C240="",NA(),IF(OR(C240="Smelter not listed",C240="Smelter not yet identified"),MATCH($B240&amp;$D240,'Smelter Look-up'!$J:$J,0),MATCH($B240&amp;$C240,'Smelter Look-up'!$J:$J,0)))</f>
        <v>#N/A</v>
      </c>
      <c r="W240" s="208"/>
      <c r="X240" s="208">
        <f t="shared" si="1"/>
        <v>0</v>
      </c>
      <c r="Y240" s="208"/>
      <c r="Z240" s="208"/>
      <c r="AA240" s="208"/>
      <c r="AB240" s="241" t="str">
        <f t="shared" si="2"/>
        <v>GoldTITAN COMPANY LIMITED, JEWELLERY DIVISION</v>
      </c>
      <c r="AC240" s="208"/>
      <c r="AD240" s="208"/>
      <c r="AE240" s="208"/>
      <c r="AF240" s="208"/>
      <c r="AG240" s="208"/>
      <c r="AH240" s="208"/>
    </row>
    <row r="241" ht="13.5" customHeight="1">
      <c r="A241" s="239" t="s">
        <v>848</v>
      </c>
      <c r="B241" s="233" t="s">
        <v>147</v>
      </c>
      <c r="C241" s="234" t="s">
        <v>849</v>
      </c>
      <c r="D241" s="233"/>
      <c r="E241" s="233" t="s">
        <v>720</v>
      </c>
      <c r="F241" s="233" t="s">
        <v>848</v>
      </c>
      <c r="G241" s="233" t="s">
        <v>156</v>
      </c>
      <c r="H241" s="235"/>
      <c r="I241" s="237" t="str">
        <f>IF(ISERROR($V241),"",OFFSET('Smelter Look-up'!$H$4,$V241-4,0))</f>
        <v/>
      </c>
      <c r="J241" s="237" t="str">
        <f>IF(ISERROR($V241),"",OFFSET('Smelter Look-up'!$I$4,$V241-4,0))</f>
        <v/>
      </c>
      <c r="K241" s="234"/>
      <c r="L241" s="234"/>
      <c r="M241" s="234"/>
      <c r="N241" s="234"/>
      <c r="O241" s="234" t="s">
        <v>302</v>
      </c>
      <c r="P241" s="237"/>
      <c r="Q241" s="238"/>
      <c r="R241" s="233" t="str">
        <f>IF(ISERROR($V241),"",OFFSET('Smelter Look-up'!$C$4,$V241-4,0)&amp;"")</f>
        <v/>
      </c>
      <c r="S241" s="239" t="str">
        <f t="array" ref="S241">IF(B241="","",IF(ISERROR(MATCH($E241,CL,0)),"Unknown",INDIRECT("'C'!$A$"&amp;MATCH($E241,CL,0)+1)))</f>
        <v>ZA</v>
      </c>
      <c r="T241" s="239" t="str">
        <f t="array" ref="T241">IF(B241="","",IF(ISERROR(MATCH($J241,SorP!$B$1:$B$6226,0)),"",INDIRECT("'SorP'!$A$"&amp;MATCH($S241&amp;$J241,SorP!C:C,0))))</f>
        <v/>
      </c>
      <c r="U241" s="240"/>
      <c r="V241" s="228" t="str">
        <f>IF(C241="",NA(),IF(OR(C241="Smelter not listed",C241="Smelter not yet identified"),MATCH($B241&amp;$D241,'Smelter Look-up'!$J:$J,0),MATCH($B241&amp;$C241,'Smelter Look-up'!$J:$J,0)))</f>
        <v>#N/A</v>
      </c>
      <c r="W241" s="208"/>
      <c r="X241" s="208">
        <f t="shared" si="1"/>
        <v>0</v>
      </c>
      <c r="Y241" s="208"/>
      <c r="Z241" s="208"/>
      <c r="AA241" s="208"/>
      <c r="AB241" s="241" t="str">
        <f t="shared" si="2"/>
        <v>GoldImpala Platinum - Platinum Metals Refinery (PMR)</v>
      </c>
      <c r="AC241" s="208"/>
      <c r="AD241" s="208"/>
      <c r="AE241" s="208"/>
      <c r="AF241" s="208"/>
      <c r="AG241" s="208"/>
      <c r="AH241" s="208"/>
    </row>
    <row r="242" ht="13.5" customHeight="1">
      <c r="A242" s="239" t="s">
        <v>850</v>
      </c>
      <c r="B242" s="233" t="s">
        <v>146</v>
      </c>
      <c r="C242" s="234" t="s">
        <v>851</v>
      </c>
      <c r="D242" s="233"/>
      <c r="E242" s="233" t="s">
        <v>852</v>
      </c>
      <c r="F242" s="233" t="s">
        <v>850</v>
      </c>
      <c r="G242" s="233" t="s">
        <v>156</v>
      </c>
      <c r="H242" s="235"/>
      <c r="I242" s="237" t="str">
        <f>IF(ISERROR($V242),"",OFFSET('Smelter Look-up'!$H$4,$V242-4,0))</f>
        <v/>
      </c>
      <c r="J242" s="237" t="str">
        <f>IF(ISERROR($V242),"",OFFSET('Smelter Look-up'!$I$4,$V242-4,0))</f>
        <v/>
      </c>
      <c r="K242" s="234"/>
      <c r="L242" s="234"/>
      <c r="M242" s="234"/>
      <c r="N242" s="234"/>
      <c r="O242" s="234" t="s">
        <v>302</v>
      </c>
      <c r="P242" s="237"/>
      <c r="Q242" s="238"/>
      <c r="R242" s="233" t="str">
        <f>IF(ISERROR($V242),"",OFFSET('Smelter Look-up'!$C$4,$V242-4,0)&amp;"")</f>
        <v/>
      </c>
      <c r="S242" s="239" t="str">
        <f t="array" ref="S242">IF(B242="","",IF(ISERROR(MATCH($E242,CL,0)),"Unknown",INDIRECT("'C'!$A$"&amp;MATCH($E242,CL,0)+1)))</f>
        <v>LA</v>
      </c>
      <c r="T242" s="239" t="str">
        <f t="array" ref="T242">IF(B242="","",IF(ISERROR(MATCH($J242,SorP!$B$1:$B$6226,0)),"",INDIRECT("'SorP'!$A$"&amp;MATCH($S242&amp;$J242,SorP!C:C,0))))</f>
        <v/>
      </c>
      <c r="U242" s="240"/>
      <c r="V242" s="228" t="str">
        <f>IF(C242="",NA(),IF(OR(C242="Smelter not listed",C242="Smelter not yet identified"),MATCH($B242&amp;$D242,'Smelter Look-up'!$J:$J,0),MATCH($B242&amp;$C242,'Smelter Look-up'!$J:$J,0)))</f>
        <v>#N/A</v>
      </c>
      <c r="W242" s="208"/>
      <c r="X242" s="208">
        <f t="shared" si="1"/>
        <v>0</v>
      </c>
      <c r="Y242" s="208"/>
      <c r="Z242" s="208"/>
      <c r="AA242" s="208"/>
      <c r="AB242" s="241" t="str">
        <f t="shared" si="2"/>
        <v>TungstenLAOS SOUTHERN MINING SMELTING SOLE CO.,LTD</v>
      </c>
      <c r="AC242" s="208"/>
      <c r="AD242" s="208"/>
      <c r="AE242" s="208"/>
      <c r="AF242" s="208"/>
      <c r="AG242" s="208"/>
      <c r="AH242" s="208"/>
    </row>
    <row r="243" ht="13.5" customHeight="1">
      <c r="A243" s="239" t="s">
        <v>853</v>
      </c>
      <c r="B243" s="233" t="s">
        <v>146</v>
      </c>
      <c r="C243" s="234" t="s">
        <v>854</v>
      </c>
      <c r="D243" s="233"/>
      <c r="E243" s="233" t="s">
        <v>265</v>
      </c>
      <c r="F243" s="233" t="s">
        <v>853</v>
      </c>
      <c r="G243" s="233" t="s">
        <v>156</v>
      </c>
      <c r="H243" s="235"/>
      <c r="I243" s="236" t="str">
        <f>IF(ISERROR($V243),"",OFFSET('Smelter Look-up'!$H$4,$V243-4,0))</f>
        <v>Nalchik</v>
      </c>
      <c r="J243" s="237" t="str">
        <f>IF(ISERROR($V243),"",OFFSET('Smelter Look-up'!$I$4,$V243-4,0))</f>
        <v>Kabardino-Balkarskaya Respublika</v>
      </c>
      <c r="K243" s="234"/>
      <c r="L243" s="234"/>
      <c r="M243" s="234"/>
      <c r="N243" s="234"/>
      <c r="O243" s="234" t="s">
        <v>855</v>
      </c>
      <c r="P243" s="237"/>
      <c r="Q243" s="238"/>
      <c r="R243" s="233" t="str">
        <f>IF(ISERROR($V243),"",OFFSET('Smelter Look-up'!$C$4,$V243-4,0)&amp;"")</f>
        <v>Hydrometallurg, JSC</v>
      </c>
      <c r="S243" s="239" t="str">
        <f t="array" ref="S243">IF(B243="","",IF(ISERROR(MATCH($E243,CL,0)),"Unknown",INDIRECT("'C'!$A$"&amp;MATCH($E243,CL,0)+1)))</f>
        <v>RU</v>
      </c>
      <c r="T243" s="239" t="str">
        <f t="array" ref="T243">IF(B243="","",IF(ISERROR(MATCH($J243,SorP!$B$1:$B$6226,0)),"",INDIRECT("'SorP'!$A$"&amp;MATCH($S243&amp;$J243,SorP!C:C,0))))</f>
        <v>RU-KB</v>
      </c>
      <c r="U243" s="240"/>
      <c r="V243" s="228">
        <f>IF(C243="",NA(),IF(OR(C243="Smelter not listed",C243="Smelter not yet identified"),MATCH($B243&amp;$D243,'Smelter Look-up'!$J:$J,0),MATCH($B243&amp;$C243,'Smelter Look-up'!$J:$J,0)))</f>
        <v>618</v>
      </c>
      <c r="W243" s="208"/>
      <c r="X243" s="208">
        <f t="shared" si="1"/>
        <v>0</v>
      </c>
      <c r="Y243" s="208"/>
      <c r="Z243" s="208"/>
      <c r="AA243" s="208"/>
      <c r="AB243" s="241" t="str">
        <f t="shared" si="2"/>
        <v>TungstenHydrometallurg, JSC</v>
      </c>
      <c r="AC243" s="208"/>
      <c r="AD243" s="208"/>
      <c r="AE243" s="208"/>
      <c r="AF243" s="208"/>
      <c r="AG243" s="208"/>
      <c r="AH243" s="208"/>
    </row>
    <row r="244" ht="13.5" customHeight="1">
      <c r="A244" s="239" t="s">
        <v>856</v>
      </c>
      <c r="B244" s="233" t="s">
        <v>145</v>
      </c>
      <c r="C244" s="234" t="s">
        <v>857</v>
      </c>
      <c r="D244" s="233"/>
      <c r="E244" s="233" t="s">
        <v>508</v>
      </c>
      <c r="F244" s="233" t="s">
        <v>856</v>
      </c>
      <c r="G244" s="233" t="s">
        <v>156</v>
      </c>
      <c r="H244" s="235"/>
      <c r="I244" s="236" t="str">
        <f>IF(ISERROR($V244),"",OFFSET('Smelter Look-up'!$H$4,$V244-4,0))</f>
        <v>Quy Hop</v>
      </c>
      <c r="J244" s="236" t="str">
        <f>IF(ISERROR($V244),"",OFFSET('Smelter Look-up'!$I$4,$V244-4,0))</f>
        <v>Nghệ An</v>
      </c>
      <c r="K244" s="234"/>
      <c r="L244" s="234"/>
      <c r="M244" s="234"/>
      <c r="N244" s="234"/>
      <c r="O244" s="234" t="s">
        <v>858</v>
      </c>
      <c r="P244" s="237"/>
      <c r="Q244" s="238"/>
      <c r="R244" s="233" t="str">
        <f>IF(ISERROR($V244),"",OFFSET('Smelter Look-up'!$C$4,$V244-4,0)&amp;"")</f>
        <v>An Vinh Joint Stock Mineral Processing Company</v>
      </c>
      <c r="S244" s="239" t="str">
        <f t="array" ref="S244">IF(B244="","",IF(ISERROR(MATCH($E244,CL,0)),"Unknown",INDIRECT("'C'!$A$"&amp;MATCH($E244,CL,0)+1)))</f>
        <v>VN</v>
      </c>
      <c r="T244" s="239" t="str">
        <f t="array" ref="T244">IF(B244="","",IF(ISERROR(MATCH($J244,SorP!$B$1:$B$6226,0)),"",INDIRECT("'SorP'!$A$"&amp;MATCH($S244&amp;$J244,SorP!C:C,0))))</f>
        <v>VN-22</v>
      </c>
      <c r="U244" s="240"/>
      <c r="V244" s="228">
        <f>IF(C244="",NA(),IF(OR(C244="Smelter not listed",C244="Smelter not yet identified"),MATCH($B244&amp;$D244,'Smelter Look-up'!$J:$J,0),MATCH($B244&amp;$C244,'Smelter Look-up'!$J:$J,0)))</f>
        <v>404</v>
      </c>
      <c r="W244" s="208"/>
      <c r="X244" s="208">
        <f t="shared" si="1"/>
        <v>0</v>
      </c>
      <c r="Y244" s="208"/>
      <c r="Z244" s="208"/>
      <c r="AA244" s="208"/>
      <c r="AB244" s="241" t="str">
        <f t="shared" si="2"/>
        <v>TinAn Vinh Joint Stock Mineral Processing Company</v>
      </c>
      <c r="AC244" s="208"/>
      <c r="AD244" s="208"/>
      <c r="AE244" s="208"/>
      <c r="AF244" s="208"/>
      <c r="AG244" s="208"/>
      <c r="AH244" s="208"/>
    </row>
    <row r="245" ht="13.5" customHeight="1">
      <c r="A245" s="239" t="s">
        <v>859</v>
      </c>
      <c r="B245" s="233" t="s">
        <v>144</v>
      </c>
      <c r="C245" s="234" t="s">
        <v>860</v>
      </c>
      <c r="D245" s="233"/>
      <c r="E245" s="233" t="s">
        <v>178</v>
      </c>
      <c r="F245" s="233" t="s">
        <v>859</v>
      </c>
      <c r="G245" s="233" t="s">
        <v>156</v>
      </c>
      <c r="H245" s="235"/>
      <c r="I245" s="236" t="str">
        <f>IF(ISERROR($V245),"",OFFSET('Smelter Look-up'!$H$4,$V245-4,0))</f>
        <v>São João del Rei</v>
      </c>
      <c r="J245" s="236" t="str">
        <f>IF(ISERROR($V245),"",OFFSET('Smelter Look-up'!$I$4,$V245-4,0))</f>
        <v>Minas gerais</v>
      </c>
      <c r="K245" s="234"/>
      <c r="L245" s="234"/>
      <c r="M245" s="234"/>
      <c r="N245" s="234"/>
      <c r="O245" s="234" t="s">
        <v>861</v>
      </c>
      <c r="P245" s="237"/>
      <c r="Q245" s="238"/>
      <c r="R245" s="233" t="str">
        <f>IF(ISERROR($V245),"",OFFSET('Smelter Look-up'!$C$4,$V245-4,0)&amp;"")</f>
        <v>Resind Industria e Comercio Ltda.</v>
      </c>
      <c r="S245" s="239" t="str">
        <f t="array" ref="S245">IF(B245="","",IF(ISERROR(MATCH($E245,CL,0)),"Unknown",INDIRECT("'C'!$A$"&amp;MATCH($E245,CL,0)+1)))</f>
        <v>BR</v>
      </c>
      <c r="T245" s="239" t="str">
        <f t="array" ref="T245">IF(B245="","",IF(ISERROR(MATCH($J245,SorP!$B$1:$B$6226,0)),"",INDIRECT("'SorP'!$A$"&amp;MATCH($S245&amp;$J245,SorP!C:C,0))))</f>
        <v>BR-MG</v>
      </c>
      <c r="U245" s="240"/>
      <c r="V245" s="228">
        <f>IF(C245="",NA(),IF(OR(C245="Smelter not listed",C245="Smelter not yet identified"),MATCH($B245&amp;$D245,'Smelter Look-up'!$J:$J,0),MATCH($B245&amp;$C245,'Smelter Look-up'!$J:$J,0)))</f>
        <v>374</v>
      </c>
      <c r="W245" s="208"/>
      <c r="X245" s="208">
        <f t="shared" si="1"/>
        <v>0</v>
      </c>
      <c r="Y245" s="208"/>
      <c r="Z245" s="208"/>
      <c r="AA245" s="208"/>
      <c r="AB245" s="241" t="str">
        <f t="shared" si="2"/>
        <v>TantalumResind Industria e Comercio Ltda.</v>
      </c>
      <c r="AC245" s="208"/>
      <c r="AD245" s="208"/>
      <c r="AE245" s="208"/>
      <c r="AF245" s="208"/>
      <c r="AG245" s="208"/>
      <c r="AH245" s="208"/>
    </row>
    <row r="246" ht="13.5" customHeight="1">
      <c r="A246" s="239" t="s">
        <v>862</v>
      </c>
      <c r="B246" s="233" t="s">
        <v>147</v>
      </c>
      <c r="C246" s="234" t="s">
        <v>863</v>
      </c>
      <c r="D246" s="233"/>
      <c r="E246" s="233" t="s">
        <v>203</v>
      </c>
      <c r="F246" s="233" t="s">
        <v>862</v>
      </c>
      <c r="G246" s="233" t="s">
        <v>156</v>
      </c>
      <c r="H246" s="235"/>
      <c r="I246" s="236" t="str">
        <f>IF(ISERROR($V246),"",OFFSET('Smelter Look-up'!$H$4,$V246-4,0))</f>
        <v>Shenzhen</v>
      </c>
      <c r="J246" s="236" t="str">
        <f>IF(ISERROR($V246),"",OFFSET('Smelter Look-up'!$I$4,$V246-4,0))</f>
        <v>Guangdong Sheng</v>
      </c>
      <c r="K246" s="234"/>
      <c r="L246" s="234"/>
      <c r="M246" s="234"/>
      <c r="N246" s="234"/>
      <c r="O246" s="234" t="s">
        <v>629</v>
      </c>
      <c r="P246" s="237"/>
      <c r="Q246" s="238"/>
      <c r="R246" s="233" t="str">
        <f>IF(ISERROR($V246),"",OFFSET('Smelter Look-up'!$C$4,$V246-4,0)&amp;"")</f>
        <v>Shenzhen CuiLu Gold Co., Ltd.</v>
      </c>
      <c r="S246" s="239" t="str">
        <f t="array" ref="S246">IF(B246="","",IF(ISERROR(MATCH($E246,CL,0)),"Unknown",INDIRECT("'C'!$A$"&amp;MATCH($E246,CL,0)+1)))</f>
        <v>CN</v>
      </c>
      <c r="T246" s="239" t="str">
        <f t="array" ref="T246">IF(B246="","",IF(ISERROR(MATCH($J246,SorP!$B$1:$B$6226,0)),"",INDIRECT("'SorP'!$A$"&amp;MATCH($S246&amp;$J246,SorP!C:C,0))))</f>
        <v>CN-GD</v>
      </c>
      <c r="U246" s="240"/>
      <c r="V246" s="228">
        <f>IF(C246="",NA(),IF(OR(C246="Smelter not listed",C246="Smelter not yet identified"),MATCH($B246&amp;$D246,'Smelter Look-up'!$J:$J,0),MATCH($B246&amp;$C246,'Smelter Look-up'!$J:$J,0)))</f>
        <v>258</v>
      </c>
      <c r="W246" s="208"/>
      <c r="X246" s="208">
        <f t="shared" si="1"/>
        <v>0</v>
      </c>
      <c r="Y246" s="208"/>
      <c r="Z246" s="208"/>
      <c r="AA246" s="208"/>
      <c r="AB246" s="241" t="str">
        <f t="shared" si="2"/>
        <v>GoldShenzhen CuiLu Gold Co., Ltd.</v>
      </c>
      <c r="AC246" s="208"/>
      <c r="AD246" s="208"/>
      <c r="AE246" s="208"/>
      <c r="AF246" s="208"/>
      <c r="AG246" s="208"/>
      <c r="AH246" s="208"/>
    </row>
    <row r="247" ht="13.5" customHeight="1">
      <c r="A247" s="239" t="s">
        <v>864</v>
      </c>
      <c r="B247" s="233" t="s">
        <v>147</v>
      </c>
      <c r="C247" s="234" t="s">
        <v>865</v>
      </c>
      <c r="D247" s="233"/>
      <c r="E247" s="233" t="s">
        <v>866</v>
      </c>
      <c r="F247" s="233" t="s">
        <v>864</v>
      </c>
      <c r="G247" s="233" t="s">
        <v>156</v>
      </c>
      <c r="H247" s="235"/>
      <c r="I247" s="236" t="str">
        <f>IF(ISERROR($V247),"",OFFSET('Smelter Look-up'!$H$4,$V247-4,0))</f>
        <v>Andorra la Vella</v>
      </c>
      <c r="J247" s="236" t="str">
        <f>IF(ISERROR($V247),"",OFFSET('Smelter Look-up'!$I$4,$V247-4,0))</f>
        <v>Andorra la Vella</v>
      </c>
      <c r="K247" s="234"/>
      <c r="L247" s="234"/>
      <c r="M247" s="234"/>
      <c r="N247" s="234"/>
      <c r="O247" s="234" t="s">
        <v>867</v>
      </c>
      <c r="P247" s="237"/>
      <c r="Q247" s="238"/>
      <c r="R247" s="233" t="str">
        <f>IF(ISERROR($V247),"",OFFSET('Smelter Look-up'!$C$4,$V247-4,0)&amp;"")</f>
        <v>L'Orfebre S.A.</v>
      </c>
      <c r="S247" s="239" t="str">
        <f t="array" ref="S247">IF(B247="","",IF(ISERROR(MATCH($E247,CL,0)),"Unknown",INDIRECT("'C'!$A$"&amp;MATCH($E247,CL,0)+1)))</f>
        <v>AD</v>
      </c>
      <c r="T247" s="239" t="str">
        <f t="array" ref="T247">IF(B247="","",IF(ISERROR(MATCH($J247,SorP!$B$1:$B$6226,0)),"",INDIRECT("'SorP'!$A$"&amp;MATCH($S247&amp;$J247,SorP!C:C,0))))</f>
        <v>AD-07</v>
      </c>
      <c r="U247" s="240"/>
      <c r="V247" s="228">
        <f>IF(C247="",NA(),IF(OR(C247="Smelter not listed",C247="Smelter not yet identified"),MATCH($B247&amp;$D247,'Smelter Look-up'!$J:$J,0),MATCH($B247&amp;$C247,'Smelter Look-up'!$J:$J,0)))</f>
        <v>167</v>
      </c>
      <c r="W247" s="208"/>
      <c r="X247" s="208">
        <f t="shared" si="1"/>
        <v>0</v>
      </c>
      <c r="Y247" s="208"/>
      <c r="Z247" s="208"/>
      <c r="AA247" s="208"/>
      <c r="AB247" s="241" t="str">
        <f t="shared" si="2"/>
        <v>GoldL'Orfebre S.A.</v>
      </c>
      <c r="AC247" s="208"/>
      <c r="AD247" s="208"/>
      <c r="AE247" s="208"/>
      <c r="AF247" s="208"/>
      <c r="AG247" s="208"/>
      <c r="AH247" s="208"/>
    </row>
    <row r="248" ht="13.5" customHeight="1">
      <c r="A248" s="239" t="s">
        <v>868</v>
      </c>
      <c r="B248" s="233" t="s">
        <v>147</v>
      </c>
      <c r="C248" s="234" t="s">
        <v>869</v>
      </c>
      <c r="D248" s="233"/>
      <c r="E248" s="233" t="s">
        <v>227</v>
      </c>
      <c r="F248" s="233" t="s">
        <v>868</v>
      </c>
      <c r="G248" s="233" t="s">
        <v>156</v>
      </c>
      <c r="H248" s="235"/>
      <c r="I248" s="236" t="str">
        <f>IF(ISERROR($V248),"",OFFSET('Smelter Look-up'!$H$4,$V248-4,0))</f>
        <v>Pero</v>
      </c>
      <c r="J248" s="236" t="str">
        <f>IF(ISERROR($V248),"",OFFSET('Smelter Look-up'!$I$4,$V248-4,0))</f>
        <v>Lombardia</v>
      </c>
      <c r="K248" s="234"/>
      <c r="L248" s="234"/>
      <c r="M248" s="234"/>
      <c r="N248" s="234"/>
      <c r="O248" s="234" t="s">
        <v>870</v>
      </c>
      <c r="P248" s="237"/>
      <c r="Q248" s="238"/>
      <c r="R248" s="233" t="str">
        <f>IF(ISERROR($V248),"",OFFSET('Smelter Look-up'!$C$4,$V248-4,0)&amp;"")</f>
        <v>8853 S.p.A.</v>
      </c>
      <c r="S248" s="239" t="str">
        <f t="array" ref="S248">IF(B248="","",IF(ISERROR(MATCH($E248,CL,0)),"Unknown",INDIRECT("'C'!$A$"&amp;MATCH($E248,CL,0)+1)))</f>
        <v>IT</v>
      </c>
      <c r="T248" s="239" t="str">
        <f t="array" ref="T248">IF(B248="","",IF(ISERROR(MATCH($J248,SorP!$B$1:$B$6226,0)),"",INDIRECT("'SorP'!$A$"&amp;MATCH($S248&amp;$J248,SorP!C:C,0))))</f>
        <v>IT-25</v>
      </c>
      <c r="U248" s="240"/>
      <c r="V248" s="228">
        <f>IF(C248="",NA(),IF(OR(C248="Smelter not listed",C248="Smelter not yet identified"),MATCH($B248&amp;$D248,'Smelter Look-up'!$J:$J,0),MATCH($B248&amp;$C248,'Smelter Look-up'!$J:$J,0)))</f>
        <v>5</v>
      </c>
      <c r="W248" s="208"/>
      <c r="X248" s="208">
        <f t="shared" si="1"/>
        <v>0</v>
      </c>
      <c r="Y248" s="208"/>
      <c r="Z248" s="208"/>
      <c r="AA248" s="208"/>
      <c r="AB248" s="241" t="str">
        <f t="shared" si="2"/>
        <v>Gold8853 S.p.A.</v>
      </c>
      <c r="AC248" s="208"/>
      <c r="AD248" s="208"/>
      <c r="AE248" s="208"/>
      <c r="AF248" s="208"/>
      <c r="AG248" s="208"/>
      <c r="AH248" s="208"/>
    </row>
    <row r="249" ht="13.5" customHeight="1">
      <c r="A249" s="239" t="s">
        <v>871</v>
      </c>
      <c r="B249" s="233" t="s">
        <v>145</v>
      </c>
      <c r="C249" s="234" t="s">
        <v>872</v>
      </c>
      <c r="D249" s="233"/>
      <c r="E249" s="233" t="s">
        <v>276</v>
      </c>
      <c r="F249" s="233" t="s">
        <v>871</v>
      </c>
      <c r="G249" s="233" t="s">
        <v>156</v>
      </c>
      <c r="H249" s="235"/>
      <c r="I249" s="236" t="str">
        <f>IF(ISERROR($V249),"",OFFSET('Smelter Look-up'!$H$4,$V249-4,0))</f>
        <v>Mentawak</v>
      </c>
      <c r="J249" s="236" t="str">
        <f>IF(ISERROR($V249),"",OFFSET('Smelter Look-up'!$I$4,$V249-4,0))</f>
        <v>Kepulauan Bangka Belitung</v>
      </c>
      <c r="K249" s="234"/>
      <c r="L249" s="234"/>
      <c r="M249" s="234"/>
      <c r="N249" s="234"/>
      <c r="O249" s="234" t="s">
        <v>873</v>
      </c>
      <c r="P249" s="237"/>
      <c r="Q249" s="238"/>
      <c r="R249" s="233" t="str">
        <f>IF(ISERROR($V249),"",OFFSET('Smelter Look-up'!$C$4,$V249-4,0)&amp;"")</f>
        <v>PT Menara Cipta Mulia</v>
      </c>
      <c r="S249" s="239" t="str">
        <f t="array" ref="S249">IF(B249="","",IF(ISERROR(MATCH($E249,CL,0)),"Unknown",INDIRECT("'C'!$A$"&amp;MATCH($E249,CL,0)+1)))</f>
        <v>ID</v>
      </c>
      <c r="T249" s="239" t="str">
        <f t="array" ref="T249">IF(B249="","",IF(ISERROR(MATCH($J249,SorP!$B$1:$B$6226,0)),"",INDIRECT("'SorP'!$A$"&amp;MATCH($S249&amp;$J249,SorP!C:C,0))))</f>
        <v>ID-BB</v>
      </c>
      <c r="U249" s="240"/>
      <c r="V249" s="228">
        <f>IF(C249="",NA(),IF(OR(C249="Smelter not listed",C249="Smelter not yet identified"),MATCH($B249&amp;$D249,'Smelter Look-up'!$J:$J,0),MATCH($B249&amp;$C249,'Smelter Look-up'!$J:$J,0)))</f>
        <v>516</v>
      </c>
      <c r="W249" s="208"/>
      <c r="X249" s="208">
        <f t="shared" si="1"/>
        <v>0</v>
      </c>
      <c r="Y249" s="208"/>
      <c r="Z249" s="208"/>
      <c r="AA249" s="208"/>
      <c r="AB249" s="241" t="str">
        <f t="shared" si="2"/>
        <v>TinPT Menara Cipta Mulia</v>
      </c>
      <c r="AC249" s="208"/>
      <c r="AD249" s="208"/>
      <c r="AE249" s="208"/>
      <c r="AF249" s="208"/>
      <c r="AG249" s="208"/>
      <c r="AH249" s="208"/>
    </row>
    <row r="250" ht="13.5" customHeight="1">
      <c r="A250" s="239" t="s">
        <v>874</v>
      </c>
      <c r="B250" s="233" t="s">
        <v>145</v>
      </c>
      <c r="C250" s="234" t="s">
        <v>875</v>
      </c>
      <c r="D250" s="233"/>
      <c r="E250" s="233" t="s">
        <v>418</v>
      </c>
      <c r="F250" s="233" t="s">
        <v>874</v>
      </c>
      <c r="G250" s="233" t="s">
        <v>156</v>
      </c>
      <c r="H250" s="235"/>
      <c r="I250" s="236" t="str">
        <f>IF(ISERROR($V250),"",OFFSET('Smelter Look-up'!$H$4,$V250-4,0))</f>
        <v>Kawasan Perindustrian Bukit Rambai</v>
      </c>
      <c r="J250" s="236" t="str">
        <f>IF(ISERROR($V250),"",OFFSET('Smelter Look-up'!$I$4,$V250-4,0))</f>
        <v>Melaka</v>
      </c>
      <c r="K250" s="234"/>
      <c r="L250" s="234"/>
      <c r="M250" s="234"/>
      <c r="N250" s="234"/>
      <c r="O250" s="234" t="s">
        <v>876</v>
      </c>
      <c r="P250" s="237"/>
      <c r="Q250" s="238"/>
      <c r="R250" s="233" t="str">
        <f>IF(ISERROR($V250),"",OFFSET('Smelter Look-up'!$C$4,$V250-4,0)&amp;"")</f>
        <v>Modeltech Sdn Bhd</v>
      </c>
      <c r="S250" s="239" t="str">
        <f t="array" ref="S250">IF(B250="","",IF(ISERROR(MATCH($E250,CL,0)),"Unknown",INDIRECT("'C'!$A$"&amp;MATCH($E250,CL,0)+1)))</f>
        <v>MY</v>
      </c>
      <c r="T250" s="239" t="str">
        <f t="array" ref="T250">IF(B250="","",IF(ISERROR(MATCH($J250,SorP!$B$1:$B$6226,0)),"",INDIRECT("'SorP'!$A$"&amp;MATCH($S250&amp;$J250,SorP!C:C,0))))</f>
        <v>MY-04</v>
      </c>
      <c r="U250" s="240"/>
      <c r="V250" s="228">
        <f>IF(C250="",NA(),IF(OR(C250="Smelter not listed",C250="Smelter not yet identified"),MATCH($B250&amp;$D250,'Smelter Look-up'!$J:$J,0),MATCH($B250&amp;$C250,'Smelter Look-up'!$J:$J,0)))</f>
        <v>489</v>
      </c>
      <c r="W250" s="208"/>
      <c r="X250" s="208">
        <f t="shared" si="1"/>
        <v>0</v>
      </c>
      <c r="Y250" s="208"/>
      <c r="Z250" s="208"/>
      <c r="AA250" s="208"/>
      <c r="AB250" s="241" t="str">
        <f t="shared" si="2"/>
        <v>TinModeltech Sdn Bhd</v>
      </c>
      <c r="AC250" s="208"/>
      <c r="AD250" s="208"/>
      <c r="AE250" s="208"/>
      <c r="AF250" s="208"/>
      <c r="AG250" s="208"/>
      <c r="AH250" s="208"/>
    </row>
    <row r="251" ht="13.5" customHeight="1">
      <c r="A251" s="239" t="s">
        <v>877</v>
      </c>
      <c r="B251" s="233" t="s">
        <v>147</v>
      </c>
      <c r="C251" s="234" t="s">
        <v>878</v>
      </c>
      <c r="D251" s="233"/>
      <c r="E251" s="233" t="s">
        <v>185</v>
      </c>
      <c r="F251" s="233" t="s">
        <v>877</v>
      </c>
      <c r="G251" s="233" t="s">
        <v>156</v>
      </c>
      <c r="H251" s="235"/>
      <c r="I251" s="236" t="str">
        <f>IF(ISERROR($V251),"",OFFSET('Smelter Look-up'!$H$4,$V251-4,0))</f>
        <v>Warwick</v>
      </c>
      <c r="J251" s="236" t="str">
        <f>IF(ISERROR($V251),"",OFFSET('Smelter Look-up'!$I$4,$V251-4,0))</f>
        <v>Rhode Island</v>
      </c>
      <c r="K251" s="234"/>
      <c r="L251" s="234"/>
      <c r="M251" s="234"/>
      <c r="N251" s="234"/>
      <c r="O251" s="234" t="s">
        <v>879</v>
      </c>
      <c r="P251" s="237"/>
      <c r="Q251" s="238"/>
      <c r="R251" s="233" t="str">
        <f>IF(ISERROR($V251),"",OFFSET('Smelter Look-up'!$C$4,$V251-4,0)&amp;"")</f>
        <v>Pease &amp; Curren</v>
      </c>
      <c r="S251" s="239" t="str">
        <f t="array" ref="S251">IF(B251="","",IF(ISERROR(MATCH($E251,CL,0)),"Unknown",INDIRECT("'C'!$A$"&amp;MATCH($E251,CL,0)+1)))</f>
        <v>US</v>
      </c>
      <c r="T251" s="239" t="str">
        <f t="array" ref="T251">IF(B251="","",IF(ISERROR(MATCH($J251,SorP!$B$1:$B$6226,0)),"",INDIRECT("'SorP'!$A$"&amp;MATCH($S251&amp;$J251,SorP!C:C,0))))</f>
        <v>US-RI</v>
      </c>
      <c r="U251" s="240"/>
      <c r="V251" s="228">
        <f>IF(C251="",NA(),IF(OR(C251="Smelter not listed",C251="Smelter not yet identified"),MATCH($B251&amp;$D251,'Smelter Look-up'!$J:$J,0),MATCH($B251&amp;$C251,'Smelter Look-up'!$J:$J,0)))</f>
        <v>216</v>
      </c>
      <c r="W251" s="208"/>
      <c r="X251" s="208">
        <f t="shared" si="1"/>
        <v>0</v>
      </c>
      <c r="Y251" s="208"/>
      <c r="Z251" s="208"/>
      <c r="AA251" s="208"/>
      <c r="AB251" s="241" t="str">
        <f t="shared" si="2"/>
        <v>GoldPease &amp; Curren</v>
      </c>
      <c r="AC251" s="208"/>
      <c r="AD251" s="208"/>
      <c r="AE251" s="208"/>
      <c r="AF251" s="208"/>
      <c r="AG251" s="208"/>
      <c r="AH251" s="208"/>
    </row>
    <row r="252" ht="13.5" customHeight="1">
      <c r="A252" s="239" t="s">
        <v>880</v>
      </c>
      <c r="B252" s="233" t="s">
        <v>147</v>
      </c>
      <c r="C252" s="234" t="s">
        <v>881</v>
      </c>
      <c r="D252" s="233"/>
      <c r="E252" s="233" t="s">
        <v>425</v>
      </c>
      <c r="F252" s="233" t="s">
        <v>880</v>
      </c>
      <c r="G252" s="233" t="s">
        <v>156</v>
      </c>
      <c r="H252" s="235"/>
      <c r="I252" s="236" t="str">
        <f>IF(ISERROR($V252),"",OFFSET('Smelter Look-up'!$H$4,$V252-4,0))</f>
        <v>New Delhi</v>
      </c>
      <c r="J252" s="236" t="str">
        <f>IF(ISERROR($V252),"",OFFSET('Smelter Look-up'!$I$4,$V252-4,0))</f>
        <v>Delhi</v>
      </c>
      <c r="K252" s="234"/>
      <c r="L252" s="234"/>
      <c r="M252" s="234"/>
      <c r="N252" s="234"/>
      <c r="O252" s="234" t="s">
        <v>701</v>
      </c>
      <c r="P252" s="237"/>
      <c r="Q252" s="238"/>
      <c r="R252" s="233" t="str">
        <f>IF(ISERROR($V252),"",OFFSET('Smelter Look-up'!$C$4,$V252-4,0)&amp;"")</f>
        <v>JALAN &amp; Company</v>
      </c>
      <c r="S252" s="239" t="str">
        <f t="array" ref="S252">IF(B252="","",IF(ISERROR(MATCH($E252,CL,0)),"Unknown",INDIRECT("'C'!$A$"&amp;MATCH($E252,CL,0)+1)))</f>
        <v>IN</v>
      </c>
      <c r="T252" s="239" t="str">
        <f t="array" ref="T252">IF(B252="","",IF(ISERROR(MATCH($J252,SorP!$B$1:$B$6226,0)),"",INDIRECT("'SorP'!$A$"&amp;MATCH($S252&amp;$J252,SorP!C:C,0))))</f>
        <v>IN-DL</v>
      </c>
      <c r="U252" s="240"/>
      <c r="V252" s="228">
        <f>IF(C252="",NA(),IF(OR(C252="Smelter not listed",C252="Smelter not yet identified"),MATCH($B252&amp;$D252,'Smelter Look-up'!$J:$J,0),MATCH($B252&amp;$C252,'Smelter Look-up'!$J:$J,0)))</f>
        <v>130</v>
      </c>
      <c r="W252" s="208"/>
      <c r="X252" s="208">
        <f t="shared" si="1"/>
        <v>0</v>
      </c>
      <c r="Y252" s="208"/>
      <c r="Z252" s="208"/>
      <c r="AA252" s="208"/>
      <c r="AB252" s="241" t="str">
        <f t="shared" si="2"/>
        <v>GoldJALAN &amp; Company</v>
      </c>
      <c r="AC252" s="208"/>
      <c r="AD252" s="208"/>
      <c r="AE252" s="208"/>
      <c r="AF252" s="208"/>
      <c r="AG252" s="208"/>
      <c r="AH252" s="208"/>
    </row>
    <row r="253" ht="13.5" customHeight="1">
      <c r="A253" s="239" t="s">
        <v>882</v>
      </c>
      <c r="B253" s="233" t="s">
        <v>146</v>
      </c>
      <c r="C253" s="234" t="s">
        <v>883</v>
      </c>
      <c r="D253" s="233"/>
      <c r="E253" s="233" t="s">
        <v>203</v>
      </c>
      <c r="F253" s="233" t="s">
        <v>882</v>
      </c>
      <c r="G253" s="233" t="s">
        <v>156</v>
      </c>
      <c r="H253" s="235"/>
      <c r="I253" s="236" t="str">
        <f>IF(ISERROR($V253),"",OFFSET('Smelter Look-up'!$H$4,$V253-4,0))</f>
        <v>Hezhou</v>
      </c>
      <c r="J253" s="236" t="str">
        <f>IF(ISERROR($V253),"",OFFSET('Smelter Look-up'!$I$4,$V253-4,0))</f>
        <v>Guangxi Zhuangzu Zizhiqu</v>
      </c>
      <c r="K253" s="234"/>
      <c r="L253" s="234"/>
      <c r="M253" s="234"/>
      <c r="N253" s="234"/>
      <c r="O253" s="234" t="s">
        <v>244</v>
      </c>
      <c r="P253" s="237"/>
      <c r="Q253" s="238"/>
      <c r="R253" s="233" t="str">
        <f>IF(ISERROR($V253),"",OFFSET('Smelter Look-up'!$C$4,$V253-4,0)&amp;"")</f>
        <v>CNMC (Guangxi) PGMA Co., Ltd.</v>
      </c>
      <c r="S253" s="239" t="str">
        <f t="array" ref="S253">IF(B253="","",IF(ISERROR(MATCH($E253,CL,0)),"Unknown",INDIRECT("'C'!$A$"&amp;MATCH($E253,CL,0)+1)))</f>
        <v>CN</v>
      </c>
      <c r="T253" s="239" t="str">
        <f t="array" ref="T253">IF(B253="","",IF(ISERROR(MATCH($J253,SorP!$B$1:$B$6226,0)),"",INDIRECT("'SorP'!$A$"&amp;MATCH($S253&amp;$J253,SorP!C:C,0))))</f>
        <v>CN-GX</v>
      </c>
      <c r="U253" s="240"/>
      <c r="V253" s="228">
        <f>IF(C253="",NA(),IF(OR(C253="Smelter not listed",C253="Smelter not yet identified"),MATCH($B253&amp;$D253,'Smelter Look-up'!$J:$J,0),MATCH($B253&amp;$C253,'Smelter Look-up'!$J:$J,0)))</f>
        <v>596</v>
      </c>
      <c r="W253" s="208"/>
      <c r="X253" s="208">
        <f t="shared" si="1"/>
        <v>0</v>
      </c>
      <c r="Y253" s="208"/>
      <c r="Z253" s="208"/>
      <c r="AA253" s="208"/>
      <c r="AB253" s="241" t="str">
        <f t="shared" si="2"/>
        <v>TungstenCNMC (Guangxi) PGMA Co., Ltd.</v>
      </c>
      <c r="AC253" s="208"/>
      <c r="AD253" s="208"/>
      <c r="AE253" s="208"/>
      <c r="AF253" s="208"/>
      <c r="AG253" s="208"/>
      <c r="AH253" s="208"/>
    </row>
    <row r="254" ht="13.5" customHeight="1">
      <c r="A254" s="239" t="s">
        <v>884</v>
      </c>
      <c r="B254" s="233" t="s">
        <v>144</v>
      </c>
      <c r="C254" s="234" t="s">
        <v>885</v>
      </c>
      <c r="D254" s="233"/>
      <c r="E254" s="233" t="s">
        <v>203</v>
      </c>
      <c r="F254" s="233" t="s">
        <v>884</v>
      </c>
      <c r="G254" s="233" t="s">
        <v>156</v>
      </c>
      <c r="H254" s="235"/>
      <c r="I254" s="236" t="str">
        <f>IF(ISERROR($V254),"",OFFSET('Smelter Look-up'!$H$4,$V254-4,0))</f>
        <v>Yingde</v>
      </c>
      <c r="J254" s="236" t="str">
        <f>IF(ISERROR($V254),"",OFFSET('Smelter Look-up'!$I$4,$V254-4,0))</f>
        <v>Guangdong Sheng</v>
      </c>
      <c r="K254" s="234"/>
      <c r="L254" s="234"/>
      <c r="M254" s="234"/>
      <c r="N254" s="234"/>
      <c r="O254" s="234" t="s">
        <v>380</v>
      </c>
      <c r="P254" s="237"/>
      <c r="Q254" s="238"/>
      <c r="R254" s="233" t="str">
        <f>IF(ISERROR($V254),"",OFFSET('Smelter Look-up'!$C$4,$V254-4,0)&amp;"")</f>
        <v>Guangdong Rising Rare Metals-EO Materials Ltd.</v>
      </c>
      <c r="S254" s="239" t="str">
        <f t="array" ref="S254">IF(B254="","",IF(ISERROR(MATCH($E254,CL,0)),"Unknown",INDIRECT("'C'!$A$"&amp;MATCH($E254,CL,0)+1)))</f>
        <v>CN</v>
      </c>
      <c r="T254" s="239" t="str">
        <f t="array" ref="T254">IF(B254="","",IF(ISERROR(MATCH($J254,SorP!$B$1:$B$6226,0)),"",INDIRECT("'SorP'!$A$"&amp;MATCH($S254&amp;$J254,SorP!C:C,0))))</f>
        <v>CN-GD</v>
      </c>
      <c r="U254" s="240"/>
      <c r="V254" s="228">
        <f>IF(C254="",NA(),IF(OR(C254="Smelter not listed",C254="Smelter not yet identified"),MATCH($B254&amp;$D254,'Smelter Look-up'!$J:$J,0),MATCH($B254&amp;$C254,'Smelter Look-up'!$J:$J,0)))</f>
        <v>342</v>
      </c>
      <c r="W254" s="208"/>
      <c r="X254" s="208">
        <f t="shared" si="1"/>
        <v>0</v>
      </c>
      <c r="Y254" s="208"/>
      <c r="Z254" s="208"/>
      <c r="AA254" s="208"/>
      <c r="AB254" s="241" t="str">
        <f t="shared" si="2"/>
        <v>TantalumGuangdong Rising Rare Metals-EO Materials Ltd.</v>
      </c>
      <c r="AC254" s="208"/>
      <c r="AD254" s="208"/>
      <c r="AE254" s="208"/>
      <c r="AF254" s="208"/>
      <c r="AG254" s="208"/>
      <c r="AH254" s="208"/>
    </row>
    <row r="255" ht="13.5" customHeight="1">
      <c r="A255" s="239" t="s">
        <v>886</v>
      </c>
      <c r="B255" s="233" t="s">
        <v>145</v>
      </c>
      <c r="C255" s="234" t="s">
        <v>887</v>
      </c>
      <c r="D255" s="233"/>
      <c r="E255" s="233" t="s">
        <v>276</v>
      </c>
      <c r="F255" s="233" t="s">
        <v>886</v>
      </c>
      <c r="G255" s="233" t="s">
        <v>156</v>
      </c>
      <c r="H255" s="235"/>
      <c r="I255" s="236" t="str">
        <f>IF(ISERROR($V255),"",OFFSET('Smelter Look-up'!$H$4,$V255-4,0))</f>
        <v>Pangkalan Baru</v>
      </c>
      <c r="J255" s="236" t="str">
        <f>IF(ISERROR($V255),"",OFFSET('Smelter Look-up'!$I$4,$V255-4,0))</f>
        <v>Kepulauan Bangka Belitung</v>
      </c>
      <c r="K255" s="234"/>
      <c r="L255" s="234"/>
      <c r="M255" s="234"/>
      <c r="N255" s="234"/>
      <c r="O255" s="234" t="s">
        <v>393</v>
      </c>
      <c r="P255" s="237"/>
      <c r="Q255" s="238"/>
      <c r="R255" s="233" t="str">
        <f>IF(ISERROR($V255),"",OFFSET('Smelter Look-up'!$C$4,$V255-4,0)&amp;"")</f>
        <v>PT Premium Tin Indonesia</v>
      </c>
      <c r="S255" s="239" t="str">
        <f t="array" ref="S255">IF(B255="","",IF(ISERROR(MATCH($E255,CL,0)),"Unknown",INDIRECT("'C'!$A$"&amp;MATCH($E255,CL,0)+1)))</f>
        <v>ID</v>
      </c>
      <c r="T255" s="239" t="str">
        <f t="array" ref="T255">IF(B255="","",IF(ISERROR(MATCH($J255,SorP!$B$1:$B$6226,0)),"",INDIRECT("'SorP'!$A$"&amp;MATCH($S255&amp;$J255,SorP!C:C,0))))</f>
        <v>ID-BB</v>
      </c>
      <c r="U255" s="240"/>
      <c r="V255" s="228">
        <f>IF(C255="",NA(),IF(OR(C255="Smelter not listed",C255="Smelter not yet identified"),MATCH($B255&amp;$D255,'Smelter Look-up'!$J:$J,0),MATCH($B255&amp;$C255,'Smelter Look-up'!$J:$J,0)))</f>
        <v>521</v>
      </c>
      <c r="W255" s="208"/>
      <c r="X255" s="208">
        <f t="shared" si="1"/>
        <v>0</v>
      </c>
      <c r="Y255" s="208"/>
      <c r="Z255" s="208"/>
      <c r="AA255" s="208"/>
      <c r="AB255" s="241" t="str">
        <f t="shared" si="2"/>
        <v>TinPT Premium Tin Indonesia</v>
      </c>
      <c r="AC255" s="208"/>
      <c r="AD255" s="208"/>
      <c r="AE255" s="208"/>
      <c r="AF255" s="208"/>
      <c r="AG255" s="208"/>
      <c r="AH255" s="208"/>
    </row>
    <row r="256" ht="13.5" customHeight="1">
      <c r="A256" s="239" t="s">
        <v>888</v>
      </c>
      <c r="B256" s="233" t="s">
        <v>147</v>
      </c>
      <c r="C256" s="234" t="s">
        <v>889</v>
      </c>
      <c r="D256" s="233"/>
      <c r="E256" s="233" t="s">
        <v>383</v>
      </c>
      <c r="F256" s="233" t="s">
        <v>888</v>
      </c>
      <c r="G256" s="233" t="s">
        <v>156</v>
      </c>
      <c r="H256" s="235"/>
      <c r="I256" s="236" t="str">
        <f>IF(ISERROR($V256),"",OFFSET('Smelter Look-up'!$H$4,$V256-4,0))</f>
        <v>Gimpo</v>
      </c>
      <c r="J256" s="236" t="str">
        <f>IF(ISERROR($V256),"",OFFSET('Smelter Look-up'!$I$4,$V256-4,0))</f>
        <v>Gyeonggi-do</v>
      </c>
      <c r="K256" s="234"/>
      <c r="L256" s="234"/>
      <c r="M256" s="234"/>
      <c r="N256" s="234"/>
      <c r="O256" s="234" t="s">
        <v>890</v>
      </c>
      <c r="P256" s="237"/>
      <c r="Q256" s="238"/>
      <c r="R256" s="233" t="str">
        <f>IF(ISERROR($V256),"",OFFSET('Smelter Look-up'!$C$4,$V256-4,0)&amp;"")</f>
        <v>DSC (Do Sung Corporation)</v>
      </c>
      <c r="S256" s="239" t="str">
        <f t="array" ref="S256">IF(B256="","",IF(ISERROR(MATCH($E256,CL,0)),"Unknown",INDIRECT("'C'!$A$"&amp;MATCH($E256,CL,0)+1)))</f>
        <v>KR</v>
      </c>
      <c r="T256" s="239" t="str">
        <f t="array" ref="T256">IF(B256="","",IF(ISERROR(MATCH($J256,SorP!$B$1:$B$6226,0)),"",INDIRECT("'SorP'!$A$"&amp;MATCH($S256&amp;$J256,SorP!C:C,0))))</f>
        <v>KR-41</v>
      </c>
      <c r="U256" s="240"/>
      <c r="V256" s="228">
        <f>IF(C256="",NA(),IF(OR(C256="Smelter not listed",C256="Smelter not yet identified"),MATCH($B256&amp;$D256,'Smelter Look-up'!$J:$J,0),MATCH($B256&amp;$C256,'Smelter Look-up'!$J:$J,0)))</f>
        <v>73</v>
      </c>
      <c r="W256" s="208"/>
      <c r="X256" s="208">
        <f t="shared" si="1"/>
        <v>0</v>
      </c>
      <c r="Y256" s="208"/>
      <c r="Z256" s="208"/>
      <c r="AA256" s="208"/>
      <c r="AB256" s="241" t="str">
        <f t="shared" si="2"/>
        <v>GoldDSC (Do Sung Corporation)</v>
      </c>
      <c r="AC256" s="208"/>
      <c r="AD256" s="208"/>
      <c r="AE256" s="208"/>
      <c r="AF256" s="208"/>
      <c r="AG256" s="208"/>
      <c r="AH256" s="208"/>
    </row>
    <row r="257" ht="13.5" customHeight="1">
      <c r="A257" s="239" t="s">
        <v>891</v>
      </c>
      <c r="B257" s="233" t="s">
        <v>147</v>
      </c>
      <c r="C257" s="234" t="s">
        <v>892</v>
      </c>
      <c r="D257" s="233"/>
      <c r="E257" s="233" t="s">
        <v>893</v>
      </c>
      <c r="F257" s="233" t="s">
        <v>891</v>
      </c>
      <c r="G257" s="233" t="s">
        <v>156</v>
      </c>
      <c r="H257" s="235"/>
      <c r="I257" s="236" t="str">
        <f>IF(ISERROR($V257),"",OFFSET('Smelter Look-up'!$H$4,$V257-4,0))</f>
        <v>Entebbe</v>
      </c>
      <c r="J257" s="236" t="str">
        <f>IF(ISERROR($V257),"",OFFSET('Smelter Look-up'!$I$4,$V257-4,0))</f>
        <v>Wakiso</v>
      </c>
      <c r="K257" s="234"/>
      <c r="L257" s="234"/>
      <c r="M257" s="234"/>
      <c r="N257" s="234"/>
      <c r="O257" s="234" t="s">
        <v>894</v>
      </c>
      <c r="P257" s="237"/>
      <c r="Q257" s="238"/>
      <c r="R257" s="233" t="str">
        <f>IF(ISERROR($V257),"",OFFSET('Smelter Look-up'!$C$4,$V257-4,0)&amp;"")</f>
        <v>African Gold Refinery</v>
      </c>
      <c r="S257" s="239" t="str">
        <f t="array" ref="S257">IF(B257="","",IF(ISERROR(MATCH($E257,CL,0)),"Unknown",INDIRECT("'C'!$A$"&amp;MATCH($E257,CL,0)+1)))</f>
        <v>UG</v>
      </c>
      <c r="T257" s="239" t="str">
        <f t="array" ref="T257">IF(B257="","",IF(ISERROR(MATCH($J257,SorP!$B$1:$B$6226,0)),"",INDIRECT("'SorP'!$A$"&amp;MATCH($S257&amp;$J257,SorP!C:C,0))))</f>
        <v>UG-113</v>
      </c>
      <c r="U257" s="240"/>
      <c r="V257" s="228">
        <f>IF(C257="",NA(),IF(OR(C257="Smelter not listed",C257="Smelter not yet identified"),MATCH($B257&amp;$D257,'Smelter Look-up'!$J:$J,0),MATCH($B257&amp;$C257,'Smelter Look-up'!$J:$J,0)))</f>
        <v>9</v>
      </c>
      <c r="W257" s="208"/>
      <c r="X257" s="208">
        <f t="shared" si="1"/>
        <v>0</v>
      </c>
      <c r="Y257" s="208"/>
      <c r="Z257" s="208"/>
      <c r="AA257" s="208"/>
      <c r="AB257" s="241" t="str">
        <f t="shared" si="2"/>
        <v>GoldAfrican Gold Refinery</v>
      </c>
      <c r="AC257" s="208"/>
      <c r="AD257" s="208"/>
      <c r="AE257" s="208"/>
      <c r="AF257" s="208"/>
      <c r="AG257" s="208"/>
      <c r="AH257" s="208"/>
    </row>
    <row r="258" ht="13.5" customHeight="1">
      <c r="A258" s="239" t="s">
        <v>895</v>
      </c>
      <c r="B258" s="233" t="s">
        <v>147</v>
      </c>
      <c r="C258" s="234" t="s">
        <v>896</v>
      </c>
      <c r="D258" s="233"/>
      <c r="E258" s="233" t="s">
        <v>897</v>
      </c>
      <c r="F258" s="233" t="s">
        <v>895</v>
      </c>
      <c r="G258" s="233" t="s">
        <v>156</v>
      </c>
      <c r="H258" s="235"/>
      <c r="I258" s="236" t="str">
        <f>IF(ISERROR($V258),"",OFFSET('Smelter Look-up'!$H$4,$V258-4,0))</f>
        <v>Accra</v>
      </c>
      <c r="J258" s="236" t="str">
        <f>IF(ISERROR($V258),"",OFFSET('Smelter Look-up'!$I$4,$V258-4,0))</f>
        <v>Greater Accra</v>
      </c>
      <c r="K258" s="234"/>
      <c r="L258" s="234"/>
      <c r="M258" s="234"/>
      <c r="N258" s="234"/>
      <c r="O258" s="234" t="s">
        <v>897</v>
      </c>
      <c r="P258" s="237"/>
      <c r="Q258" s="238"/>
      <c r="R258" s="233" t="str">
        <f>IF(ISERROR($V258),"",OFFSET('Smelter Look-up'!$C$4,$V258-4,0)&amp;"")</f>
        <v>Gold Coast Refinery</v>
      </c>
      <c r="S258" s="239" t="str">
        <f t="array" ref="S258">IF(B258="","",IF(ISERROR(MATCH($E258,CL,0)),"Unknown",INDIRECT("'C'!$A$"&amp;MATCH($E258,CL,0)+1)))</f>
        <v>GH</v>
      </c>
      <c r="T258" s="239" t="str">
        <f t="array" ref="T258">IF(B258="","",IF(ISERROR(MATCH($J258,SorP!$B$1:$B$6226,0)),"",INDIRECT("'SorP'!$A$"&amp;MATCH($S258&amp;$J258,SorP!C:C,0))))</f>
        <v>GH-AA</v>
      </c>
      <c r="U258" s="240"/>
      <c r="V258" s="228">
        <f>IF(C258="",NA(),IF(OR(C258="Smelter not listed",C258="Smelter not yet identified"),MATCH($B258&amp;$D258,'Smelter Look-up'!$J:$J,0),MATCH($B258&amp;$C258,'Smelter Look-up'!$J:$J,0)))</f>
        <v>94</v>
      </c>
      <c r="W258" s="208"/>
      <c r="X258" s="208">
        <f t="shared" si="1"/>
        <v>0</v>
      </c>
      <c r="Y258" s="208"/>
      <c r="Z258" s="208"/>
      <c r="AA258" s="208"/>
      <c r="AB258" s="241" t="str">
        <f t="shared" si="2"/>
        <v>GoldGold Coast Refinery</v>
      </c>
      <c r="AC258" s="208"/>
      <c r="AD258" s="208"/>
      <c r="AE258" s="208"/>
      <c r="AF258" s="208"/>
      <c r="AG258" s="208"/>
      <c r="AH258" s="208"/>
    </row>
    <row r="259" ht="13.5" customHeight="1">
      <c r="A259" s="239" t="s">
        <v>898</v>
      </c>
      <c r="B259" s="233" t="s">
        <v>147</v>
      </c>
      <c r="C259" s="234" t="s">
        <v>899</v>
      </c>
      <c r="D259" s="233"/>
      <c r="E259" s="233" t="s">
        <v>608</v>
      </c>
      <c r="F259" s="233" t="s">
        <v>898</v>
      </c>
      <c r="G259" s="233" t="s">
        <v>156</v>
      </c>
      <c r="H259" s="235"/>
      <c r="I259" s="236" t="str">
        <f>IF(ISERROR($V259),"",OFFSET('Smelter Look-up'!$H$4,$V259-4,0))</f>
        <v>Sharjah</v>
      </c>
      <c r="J259" s="236" t="str">
        <f>IF(ISERROR($V259),"",OFFSET('Smelter Look-up'!$I$4,$V259-4,0))</f>
        <v>Ash Shāriqah</v>
      </c>
      <c r="K259" s="234"/>
      <c r="L259" s="234"/>
      <c r="M259" s="234"/>
      <c r="N259" s="234"/>
      <c r="O259" s="234" t="s">
        <v>609</v>
      </c>
      <c r="P259" s="237"/>
      <c r="Q259" s="238"/>
      <c r="R259" s="233" t="str">
        <f>IF(ISERROR($V259),"",OFFSET('Smelter Look-up'!$C$4,$V259-4,0)&amp;"")</f>
        <v>Dijllah Gold Refinery FZC</v>
      </c>
      <c r="S259" s="239" t="str">
        <f t="array" ref="S259">IF(B259="","",IF(ISERROR(MATCH($E259,CL,0)),"Unknown",INDIRECT("'C'!$A$"&amp;MATCH($E259,CL,0)+1)))</f>
        <v>AE</v>
      </c>
      <c r="T259" s="239" t="str">
        <f t="array" ref="T259">IF(B259="","",IF(ISERROR(MATCH($J259,SorP!$B$1:$B$6226,0)),"",INDIRECT("'SorP'!$A$"&amp;MATCH($S259&amp;$J259,SorP!C:C,0))))</f>
        <v>AE-SH</v>
      </c>
      <c r="U259" s="240"/>
      <c r="V259" s="228">
        <f>IF(C259="",NA(),IF(OR(C259="Smelter not listed",C259="Smelter not yet identified"),MATCH($B259&amp;$D259,'Smelter Look-up'!$J:$J,0),MATCH($B259&amp;$C259,'Smelter Look-up'!$J:$J,0)))</f>
        <v>65</v>
      </c>
      <c r="W259" s="208"/>
      <c r="X259" s="208">
        <f t="shared" si="1"/>
        <v>0</v>
      </c>
      <c r="Y259" s="208"/>
      <c r="Z259" s="208"/>
      <c r="AA259" s="208"/>
      <c r="AB259" s="241" t="str">
        <f t="shared" si="2"/>
        <v>GoldDijllah Gold Refinery FZC</v>
      </c>
      <c r="AC259" s="208"/>
      <c r="AD259" s="208"/>
      <c r="AE259" s="208"/>
      <c r="AF259" s="208"/>
      <c r="AG259" s="208"/>
      <c r="AH259" s="208"/>
    </row>
    <row r="260" ht="13.5" customHeight="1">
      <c r="A260" s="239" t="s">
        <v>900</v>
      </c>
      <c r="B260" s="233" t="s">
        <v>145</v>
      </c>
      <c r="C260" s="234" t="s">
        <v>901</v>
      </c>
      <c r="D260" s="233"/>
      <c r="E260" s="233" t="s">
        <v>203</v>
      </c>
      <c r="F260" s="233" t="s">
        <v>900</v>
      </c>
      <c r="G260" s="233" t="s">
        <v>156</v>
      </c>
      <c r="H260" s="235"/>
      <c r="I260" s="236" t="str">
        <f>IF(ISERROR($V260),"",OFFSET('Smelter Look-up'!$H$4,$V260-4,0))</f>
        <v>Dongguan</v>
      </c>
      <c r="J260" s="236" t="str">
        <f>IF(ISERROR($V260),"",OFFSET('Smelter Look-up'!$I$4,$V260-4,0))</f>
        <v>Guangdong Sheng</v>
      </c>
      <c r="K260" s="234"/>
      <c r="L260" s="234"/>
      <c r="M260" s="234"/>
      <c r="N260" s="234"/>
      <c r="O260" s="234" t="s">
        <v>244</v>
      </c>
      <c r="P260" s="237"/>
      <c r="Q260" s="238"/>
      <c r="R260" s="233" t="str">
        <f>IF(ISERROR($V260),"",OFFSET('Smelter Look-up'!$C$4,$V260-4,0)&amp;"")</f>
        <v>Dongguan CiEXPO Environmental Engineering Co., Ltd.</v>
      </c>
      <c r="S260" s="239" t="str">
        <f t="array" ref="S260">IF(B260="","",IF(ISERROR(MATCH($E260,CL,0)),"Unknown",INDIRECT("'C'!$A$"&amp;MATCH($E260,CL,0)+1)))</f>
        <v>CN</v>
      </c>
      <c r="T260" s="239" t="str">
        <f t="array" ref="T260">IF(B260="","",IF(ISERROR(MATCH($J260,SorP!$B$1:$B$6226,0)),"",INDIRECT("'SorP'!$A$"&amp;MATCH($S260&amp;$J260,SorP!C:C,0))))</f>
        <v>CN-GD</v>
      </c>
      <c r="U260" s="240"/>
      <c r="V260" s="228">
        <f>IF(C260="",NA(),IF(OR(C260="Smelter not listed",C260="Smelter not yet identified"),MATCH($B260&amp;$D260,'Smelter Look-up'!$J:$J,0),MATCH($B260&amp;$C260,'Smelter Look-up'!$J:$J,0)))</f>
        <v>428</v>
      </c>
      <c r="W260" s="208"/>
      <c r="X260" s="208">
        <f t="shared" si="1"/>
        <v>0</v>
      </c>
      <c r="Y260" s="208"/>
      <c r="Z260" s="208"/>
      <c r="AA260" s="208"/>
      <c r="AB260" s="241" t="str">
        <f t="shared" si="2"/>
        <v>TinDongguan CiEXPO Environmental Engineering Co., Ltd.</v>
      </c>
      <c r="AC260" s="208"/>
      <c r="AD260" s="208"/>
      <c r="AE260" s="208"/>
      <c r="AF260" s="208"/>
      <c r="AG260" s="208"/>
      <c r="AH260" s="208"/>
    </row>
    <row r="261" ht="13.5" customHeight="1">
      <c r="A261" s="239" t="s">
        <v>902</v>
      </c>
      <c r="B261" s="233" t="s">
        <v>147</v>
      </c>
      <c r="C261" s="234" t="s">
        <v>903</v>
      </c>
      <c r="D261" s="233"/>
      <c r="E261" s="233" t="s">
        <v>425</v>
      </c>
      <c r="F261" s="233" t="s">
        <v>902</v>
      </c>
      <c r="G261" s="233" t="s">
        <v>156</v>
      </c>
      <c r="H261" s="235"/>
      <c r="I261" s="236" t="str">
        <f>IF(ISERROR($V261),"",OFFSET('Smelter Look-up'!$H$4,$V261-4,0))</f>
        <v>Cochin</v>
      </c>
      <c r="J261" s="236" t="str">
        <f>IF(ISERROR($V261),"",OFFSET('Smelter Look-up'!$I$4,$V261-4,0))</f>
        <v>Kerala</v>
      </c>
      <c r="K261" s="234"/>
      <c r="L261" s="234"/>
      <c r="M261" s="234"/>
      <c r="N261" s="234"/>
      <c r="O261" s="234" t="s">
        <v>701</v>
      </c>
      <c r="P261" s="237"/>
      <c r="Q261" s="238"/>
      <c r="R261" s="233" t="str">
        <f>IF(ISERROR($V261),"",OFFSET('Smelter Look-up'!$C$4,$V261-4,0)&amp;"")</f>
        <v>CGR Metalloys Pvt Ltd.</v>
      </c>
      <c r="S261" s="239" t="str">
        <f t="array" ref="S261">IF(B261="","",IF(ISERROR(MATCH($E261,CL,0)),"Unknown",INDIRECT("'C'!$A$"&amp;MATCH($E261,CL,0)+1)))</f>
        <v>IN</v>
      </c>
      <c r="T261" s="239" t="str">
        <f t="array" ref="T261">IF(B261="","",IF(ISERROR(MATCH($J261,SorP!$B$1:$B$6226,0)),"",INDIRECT("'SorP'!$A$"&amp;MATCH($S261&amp;$J261,SorP!C:C,0))))</f>
        <v>IN-KL</v>
      </c>
      <c r="U261" s="240"/>
      <c r="V261" s="228">
        <f>IF(C261="",NA(),IF(OR(C261="Smelter not listed",C261="Smelter not yet identified"),MATCH($B261&amp;$D261,'Smelter Look-up'!$J:$J,0),MATCH($B261&amp;$C261,'Smelter Look-up'!$J:$J,0)))</f>
        <v>52</v>
      </c>
      <c r="W261" s="208"/>
      <c r="X261" s="208">
        <f t="shared" si="1"/>
        <v>0</v>
      </c>
      <c r="Y261" s="208"/>
      <c r="Z261" s="208"/>
      <c r="AA261" s="208"/>
      <c r="AB261" s="241" t="str">
        <f t="shared" si="2"/>
        <v>GoldCGR Metalloys Pvt Ltd.</v>
      </c>
      <c r="AC261" s="208"/>
      <c r="AD261" s="208"/>
      <c r="AE261" s="208"/>
      <c r="AF261" s="208"/>
      <c r="AG261" s="208"/>
      <c r="AH261" s="208"/>
    </row>
    <row r="262" ht="13.5" customHeight="1">
      <c r="A262" s="239" t="s">
        <v>904</v>
      </c>
      <c r="B262" s="233" t="s">
        <v>147</v>
      </c>
      <c r="C262" s="234" t="s">
        <v>905</v>
      </c>
      <c r="D262" s="233"/>
      <c r="E262" s="233" t="s">
        <v>425</v>
      </c>
      <c r="F262" s="233" t="s">
        <v>904</v>
      </c>
      <c r="G262" s="233" t="s">
        <v>156</v>
      </c>
      <c r="H262" s="235"/>
      <c r="I262" s="236" t="str">
        <f>IF(ISERROR($V262),"",OFFSET('Smelter Look-up'!$H$4,$V262-4,0))</f>
        <v>Ahmedab</v>
      </c>
      <c r="J262" s="236" t="str">
        <f>IF(ISERROR($V262),"",OFFSET('Smelter Look-up'!$I$4,$V262-4,0))</f>
        <v>Gujarāt</v>
      </c>
      <c r="K262" s="234"/>
      <c r="L262" s="234"/>
      <c r="M262" s="234"/>
      <c r="N262" s="234"/>
      <c r="O262" s="234" t="s">
        <v>906</v>
      </c>
      <c r="P262" s="237"/>
      <c r="Q262" s="238"/>
      <c r="R262" s="233" t="str">
        <f>IF(ISERROR($V262),"",OFFSET('Smelter Look-up'!$C$4,$V262-4,0)&amp;"")</f>
        <v>Sovereign Metals</v>
      </c>
      <c r="S262" s="239" t="str">
        <f t="array" ref="S262">IF(B262="","",IF(ISERROR(MATCH($E262,CL,0)),"Unknown",INDIRECT("'C'!$A$"&amp;MATCH($E262,CL,0)+1)))</f>
        <v>IN</v>
      </c>
      <c r="T262" s="239" t="str">
        <f t="array" ref="T262">IF(B262="","",IF(ISERROR(MATCH($J262,SorP!$B$1:$B$6226,0)),"",INDIRECT("'SorP'!$A$"&amp;MATCH($S262&amp;$J262,SorP!C:C,0))))</f>
        <v>IN-GJ</v>
      </c>
      <c r="U262" s="240"/>
      <c r="V262" s="228">
        <f>IF(C262="",NA(),IF(OR(C262="Smelter not listed",C262="Smelter not yet identified"),MATCH($B262&amp;$D262,'Smelter Look-up'!$J:$J,0),MATCH($B262&amp;$C262,'Smelter Look-up'!$J:$J,0)))</f>
        <v>272</v>
      </c>
      <c r="W262" s="208"/>
      <c r="X262" s="208">
        <f t="shared" si="1"/>
        <v>0</v>
      </c>
      <c r="Y262" s="208"/>
      <c r="Z262" s="208"/>
      <c r="AA262" s="208"/>
      <c r="AB262" s="241" t="str">
        <f t="shared" si="2"/>
        <v>GoldSovereign Metals</v>
      </c>
      <c r="AC262" s="208"/>
      <c r="AD262" s="208"/>
      <c r="AE262" s="208"/>
      <c r="AF262" s="208"/>
      <c r="AG262" s="208"/>
      <c r="AH262" s="208"/>
    </row>
    <row r="263" ht="13.5" customHeight="1">
      <c r="A263" s="239" t="s">
        <v>907</v>
      </c>
      <c r="B263" s="233" t="s">
        <v>145</v>
      </c>
      <c r="C263" s="234" t="s">
        <v>908</v>
      </c>
      <c r="D263" s="233"/>
      <c r="E263" s="233" t="s">
        <v>203</v>
      </c>
      <c r="F263" s="233" t="s">
        <v>907</v>
      </c>
      <c r="G263" s="233" t="s">
        <v>156</v>
      </c>
      <c r="H263" s="235"/>
      <c r="I263" s="236" t="str">
        <f>IF(ISERROR($V263),"",OFFSET('Smelter Look-up'!$H$4,$V263-4,0))</f>
        <v>Gejiu</v>
      </c>
      <c r="J263" s="236" t="str">
        <f>IF(ISERROR($V263),"",OFFSET('Smelter Look-up'!$I$4,$V263-4,0))</f>
        <v>Yunnan Sheng</v>
      </c>
      <c r="K263" s="234"/>
      <c r="L263" s="234"/>
      <c r="M263" s="234"/>
      <c r="N263" s="234"/>
      <c r="O263" s="234" t="s">
        <v>909</v>
      </c>
      <c r="P263" s="237"/>
      <c r="Q263" s="238"/>
      <c r="R263" s="233" t="str">
        <f>IF(ISERROR($V263),"",OFFSET('Smelter Look-up'!$C$4,$V263-4,0)&amp;"")</f>
        <v>Yunnan Yunfan Non-ferrous Metals Co., Ltd.</v>
      </c>
      <c r="S263" s="239" t="str">
        <f t="array" ref="S263">IF(B263="","",IF(ISERROR(MATCH($E263,CL,0)),"Unknown",INDIRECT("'C'!$A$"&amp;MATCH($E263,CL,0)+1)))</f>
        <v>CN</v>
      </c>
      <c r="T263" s="239" t="str">
        <f t="array" ref="T263">IF(B263="","",IF(ISERROR(MATCH($J263,SorP!$B$1:$B$6226,0)),"",INDIRECT("'SorP'!$A$"&amp;MATCH($S263&amp;$J263,SorP!C:C,0))))</f>
        <v>CN-YN</v>
      </c>
      <c r="U263" s="240"/>
      <c r="V263" s="228">
        <f>IF(C263="",NA(),IF(OR(C263="Smelter not listed",C263="Smelter not yet identified"),MATCH($B263&amp;$D263,'Smelter Look-up'!$J:$J,0),MATCH($B263&amp;$C263,'Smelter Look-up'!$J:$J,0)))</f>
        <v>573</v>
      </c>
      <c r="W263" s="208"/>
      <c r="X263" s="208">
        <f t="shared" si="1"/>
        <v>0</v>
      </c>
      <c r="Y263" s="208"/>
      <c r="Z263" s="208"/>
      <c r="AA263" s="208"/>
      <c r="AB263" s="241" t="str">
        <f t="shared" si="2"/>
        <v>TinYunnan Yunfan Non-ferrous Metals Co., Ltd.</v>
      </c>
      <c r="AC263" s="208"/>
      <c r="AD263" s="208"/>
      <c r="AE263" s="208"/>
      <c r="AF263" s="208"/>
      <c r="AG263" s="208"/>
      <c r="AH263" s="208"/>
    </row>
    <row r="264" ht="13.5" customHeight="1">
      <c r="A264" s="239" t="s">
        <v>910</v>
      </c>
      <c r="B264" s="233" t="s">
        <v>146</v>
      </c>
      <c r="C264" s="234" t="s">
        <v>911</v>
      </c>
      <c r="D264" s="233"/>
      <c r="E264" s="233" t="s">
        <v>178</v>
      </c>
      <c r="F264" s="233" t="s">
        <v>910</v>
      </c>
      <c r="G264" s="233" t="s">
        <v>156</v>
      </c>
      <c r="H264" s="235"/>
      <c r="I264" s="236" t="str">
        <f>IF(ISERROR($V264),"",OFFSET('Smelter Look-up'!$H$4,$V264-4,0))</f>
        <v>Araquari</v>
      </c>
      <c r="J264" s="236" t="str">
        <f>IF(ISERROR($V264),"",OFFSET('Smelter Look-up'!$I$4,$V264-4,0))</f>
        <v>Santa Catarina</v>
      </c>
      <c r="K264" s="234"/>
      <c r="L264" s="234"/>
      <c r="M264" s="234"/>
      <c r="N264" s="234"/>
      <c r="O264" s="234" t="s">
        <v>178</v>
      </c>
      <c r="P264" s="237"/>
      <c r="Q264" s="238"/>
      <c r="R264" s="233" t="str">
        <f>IF(ISERROR($V264),"",OFFSET('Smelter Look-up'!$C$4,$V264-4,0)&amp;"")</f>
        <v>Cronimet Brasil Ltda</v>
      </c>
      <c r="S264" s="239" t="str">
        <f t="array" ref="S264">IF(B264="","",IF(ISERROR(MATCH($E264,CL,0)),"Unknown",INDIRECT("'C'!$A$"&amp;MATCH($E264,CL,0)+1)))</f>
        <v>BR</v>
      </c>
      <c r="T264" s="239" t="str">
        <f t="array" ref="T264">IF(B264="","",IF(ISERROR(MATCH($J264,SorP!$B$1:$B$6226,0)),"",INDIRECT("'SorP'!$A$"&amp;MATCH($S264&amp;$J264,SorP!C:C,0))))</f>
        <v>BR-SC</v>
      </c>
      <c r="U264" s="240"/>
      <c r="V264" s="228">
        <f>IF(C264="",NA(),IF(OR(C264="Smelter not listed",C264="Smelter not yet identified"),MATCH($B264&amp;$D264,'Smelter Look-up'!$J:$J,0),MATCH($B264&amp;$C264,'Smelter Look-up'!$J:$J,0)))</f>
        <v>597</v>
      </c>
      <c r="W264" s="208"/>
      <c r="X264" s="208">
        <f t="shared" si="1"/>
        <v>0</v>
      </c>
      <c r="Y264" s="208"/>
      <c r="Z264" s="208"/>
      <c r="AA264" s="208"/>
      <c r="AB264" s="241" t="str">
        <f t="shared" si="2"/>
        <v>TungstenCronimet Brasil Ltda</v>
      </c>
      <c r="AC264" s="208"/>
      <c r="AD264" s="208"/>
      <c r="AE264" s="208"/>
      <c r="AF264" s="208"/>
      <c r="AG264" s="208"/>
      <c r="AH264" s="208"/>
    </row>
    <row r="265" ht="13.5" customHeight="1">
      <c r="A265" s="239" t="s">
        <v>912</v>
      </c>
      <c r="B265" s="233" t="s">
        <v>147</v>
      </c>
      <c r="C265" s="234" t="s">
        <v>913</v>
      </c>
      <c r="D265" s="233"/>
      <c r="E265" s="233" t="s">
        <v>425</v>
      </c>
      <c r="F265" s="233" t="s">
        <v>912</v>
      </c>
      <c r="G265" s="233" t="s">
        <v>156</v>
      </c>
      <c r="H265" s="235"/>
      <c r="I265" s="236" t="str">
        <f>IF(ISERROR($V265),"",OFFSET('Smelter Look-up'!$H$4,$V265-4,0))</f>
        <v>Coimbatore</v>
      </c>
      <c r="J265" s="236" t="str">
        <f>IF(ISERROR($V265),"",OFFSET('Smelter Look-up'!$I$4,$V265-4,0))</f>
        <v>Tamil Nādu</v>
      </c>
      <c r="K265" s="234"/>
      <c r="L265" s="234"/>
      <c r="M265" s="234"/>
      <c r="N265" s="234"/>
      <c r="O265" s="234" t="s">
        <v>629</v>
      </c>
      <c r="P265" s="237"/>
      <c r="Q265" s="238"/>
      <c r="R265" s="233" t="str">
        <f>IF(ISERROR($V265),"",OFFSET('Smelter Look-up'!$C$4,$V265-4,0)&amp;"")</f>
        <v>Emerald Jewel Industry India Limited (Unit 1)</v>
      </c>
      <c r="S265" s="239" t="str">
        <f t="array" ref="S265">IF(B265="","",IF(ISERROR(MATCH($E265,CL,0)),"Unknown",INDIRECT("'C'!$A$"&amp;MATCH($E265,CL,0)+1)))</f>
        <v>IN</v>
      </c>
      <c r="T265" s="239" t="str">
        <f t="array" ref="T265">IF(B265="","",IF(ISERROR(MATCH($J265,SorP!$B$1:$B$6226,0)),"",INDIRECT("'SorP'!$A$"&amp;MATCH($S265&amp;$J265,SorP!C:C,0))))</f>
        <v>IN-TN</v>
      </c>
      <c r="U265" s="240"/>
      <c r="V265" s="228">
        <f>IF(C265="",NA(),IF(OR(C265="Smelter not listed",C265="Smelter not yet identified"),MATCH($B265&amp;$D265,'Smelter Look-up'!$J:$J,0),MATCH($B265&amp;$C265,'Smelter Look-up'!$J:$J,0)))</f>
        <v>80</v>
      </c>
      <c r="W265" s="208"/>
      <c r="X265" s="208">
        <f t="shared" si="1"/>
        <v>0</v>
      </c>
      <c r="Y265" s="208"/>
      <c r="Z265" s="208"/>
      <c r="AA265" s="208"/>
      <c r="AB265" s="241" t="str">
        <f t="shared" si="2"/>
        <v>GoldEmerald Jewel Industry India Limited (Unit 1)</v>
      </c>
      <c r="AC265" s="208"/>
      <c r="AD265" s="208"/>
      <c r="AE265" s="208"/>
      <c r="AF265" s="208"/>
      <c r="AG265" s="208"/>
      <c r="AH265" s="208"/>
    </row>
    <row r="266" ht="13.5" customHeight="1">
      <c r="A266" s="239" t="s">
        <v>914</v>
      </c>
      <c r="B266" s="233" t="s">
        <v>147</v>
      </c>
      <c r="C266" s="234" t="s">
        <v>915</v>
      </c>
      <c r="D266" s="233"/>
      <c r="E266" s="233" t="s">
        <v>916</v>
      </c>
      <c r="F266" s="233" t="s">
        <v>914</v>
      </c>
      <c r="G266" s="233" t="s">
        <v>156</v>
      </c>
      <c r="H266" s="235"/>
      <c r="I266" s="236" t="str">
        <f>IF(ISERROR($V266),"",OFFSET('Smelter Look-up'!$H$4,$V266-4,0))</f>
        <v>Hamar</v>
      </c>
      <c r="J266" s="236" t="str">
        <f>IF(ISERROR($V266),"",OFFSET('Smelter Look-up'!$I$4,$V266-4,0))</f>
        <v>Innlandet</v>
      </c>
      <c r="K266" s="234"/>
      <c r="L266" s="234"/>
      <c r="M266" s="234"/>
      <c r="N266" s="234"/>
      <c r="O266" s="234" t="s">
        <v>917</v>
      </c>
      <c r="P266" s="237"/>
      <c r="Q266" s="238"/>
      <c r="R266" s="233" t="str">
        <f>IF(ISERROR($V266),"",OFFSET('Smelter Look-up'!$C$4,$V266-4,0)&amp;"")</f>
        <v>K.A. Rasmussen</v>
      </c>
      <c r="S266" s="239" t="str">
        <f t="array" ref="S266">IF(B266="","",IF(ISERROR(MATCH($E266,CL,0)),"Unknown",INDIRECT("'C'!$A$"&amp;MATCH($E266,CL,0)+1)))</f>
        <v>NO</v>
      </c>
      <c r="T266" s="239" t="str">
        <f t="array" ref="T266">IF(B266="","",IF(ISERROR(MATCH($J266,SorP!$B$1:$B$6226,0)),"",INDIRECT("'SorP'!$A$"&amp;MATCH($S266&amp;$J266,SorP!C:C,0))))</f>
        <v>NO-34</v>
      </c>
      <c r="U266" s="240"/>
      <c r="V266" s="228">
        <f>IF(C266="",NA(),IF(OR(C266="Smelter not listed",C266="Smelter not yet identified"),MATCH($B266&amp;$D266,'Smelter Look-up'!$J:$J,0),MATCH($B266&amp;$C266,'Smelter Look-up'!$J:$J,0)))</f>
        <v>142</v>
      </c>
      <c r="W266" s="208"/>
      <c r="X266" s="208">
        <f t="shared" si="1"/>
        <v>0</v>
      </c>
      <c r="Y266" s="208"/>
      <c r="Z266" s="208"/>
      <c r="AA266" s="208"/>
      <c r="AB266" s="241" t="str">
        <f t="shared" si="2"/>
        <v>GoldK.A. Rasmussen</v>
      </c>
      <c r="AC266" s="208"/>
      <c r="AD266" s="208"/>
      <c r="AE266" s="208"/>
      <c r="AF266" s="208"/>
      <c r="AG266" s="208"/>
      <c r="AH266" s="208"/>
    </row>
    <row r="267" ht="13.5" customHeight="1">
      <c r="A267" s="239" t="s">
        <v>918</v>
      </c>
      <c r="B267" s="233" t="s">
        <v>145</v>
      </c>
      <c r="C267" s="234" t="s">
        <v>279</v>
      </c>
      <c r="D267" s="233"/>
      <c r="E267" s="233" t="s">
        <v>155</v>
      </c>
      <c r="F267" s="233" t="s">
        <v>918</v>
      </c>
      <c r="G267" s="233" t="s">
        <v>156</v>
      </c>
      <c r="H267" s="235"/>
      <c r="I267" s="236" t="str">
        <f>IF(ISERROR($V267),"",OFFSET('Smelter Look-up'!$H$4,$V267-4,0))</f>
        <v>Kosaka</v>
      </c>
      <c r="J267" s="236" t="str">
        <f>IF(ISERROR($V267),"",OFFSET('Smelter Look-up'!$I$4,$V267-4,0))</f>
        <v>Akita</v>
      </c>
      <c r="K267" s="234"/>
      <c r="L267" s="234"/>
      <c r="M267" s="234"/>
      <c r="N267" s="234"/>
      <c r="O267" s="234" t="s">
        <v>919</v>
      </c>
      <c r="P267" s="237"/>
      <c r="Q267" s="238"/>
      <c r="R267" s="233" t="str">
        <f>IF(ISERROR($V267),"",OFFSET('Smelter Look-up'!$C$4,$V267-4,0)&amp;"")</f>
        <v>Dowa</v>
      </c>
      <c r="S267" s="239" t="str">
        <f t="array" ref="S267">IF(B267="","",IF(ISERROR(MATCH($E267,CL,0)),"Unknown",INDIRECT("'C'!$A$"&amp;MATCH($E267,CL,0)+1)))</f>
        <v>JP</v>
      </c>
      <c r="T267" s="239" t="str">
        <f t="array" ref="T267">IF(B267="","",IF(ISERROR(MATCH($J267,SorP!$B$1:$B$6226,0)),"",INDIRECT("'SorP'!$A$"&amp;MATCH($S267&amp;$J267,SorP!C:C,0))))</f>
        <v>JP-05</v>
      </c>
      <c r="U267" s="240"/>
      <c r="V267" s="228">
        <f>IF(C267="",NA(),IF(OR(C267="Smelter not listed",C267="Smelter not yet identified"),MATCH($B267&amp;$D267,'Smelter Look-up'!$J:$J,0),MATCH($B267&amp;$C267,'Smelter Look-up'!$J:$J,0)))</f>
        <v>429</v>
      </c>
      <c r="W267" s="208"/>
      <c r="X267" s="208">
        <f t="shared" si="1"/>
        <v>0</v>
      </c>
      <c r="Y267" s="208"/>
      <c r="Z267" s="208"/>
      <c r="AA267" s="208"/>
      <c r="AB267" s="241" t="str">
        <f t="shared" si="2"/>
        <v>TinDowa</v>
      </c>
      <c r="AC267" s="208"/>
      <c r="AD267" s="208"/>
      <c r="AE267" s="208"/>
      <c r="AF267" s="208"/>
      <c r="AG267" s="208"/>
      <c r="AH267" s="208"/>
    </row>
    <row r="268" ht="13.5" customHeight="1">
      <c r="A268" s="239" t="s">
        <v>920</v>
      </c>
      <c r="B268" s="233" t="s">
        <v>147</v>
      </c>
      <c r="C268" s="234" t="s">
        <v>921</v>
      </c>
      <c r="D268" s="233"/>
      <c r="E268" s="233" t="s">
        <v>265</v>
      </c>
      <c r="F268" s="233" t="s">
        <v>920</v>
      </c>
      <c r="G268" s="233" t="s">
        <v>156</v>
      </c>
      <c r="H268" s="235"/>
      <c r="I268" s="236" t="str">
        <f>IF(ISERROR($V268),"",OFFSET('Smelter Look-up'!$H$4,$V268-4,0))</f>
        <v>Novosibirsk</v>
      </c>
      <c r="J268" s="236" t="str">
        <f>IF(ISERROR($V268),"",OFFSET('Smelter Look-up'!$I$4,$V268-4,0))</f>
        <v>Novosibirskaya oblast'</v>
      </c>
      <c r="K268" s="234"/>
      <c r="L268" s="234"/>
      <c r="M268" s="234"/>
      <c r="N268" s="234"/>
      <c r="O268" s="234" t="s">
        <v>922</v>
      </c>
      <c r="P268" s="237"/>
      <c r="Q268" s="238"/>
      <c r="R268" s="233" t="str">
        <f>IF(ISERROR($V268),"",OFFSET('Smelter Look-up'!$C$4,$V268-4,0)&amp;"")</f>
        <v>JSC Novosibirsk Refinery</v>
      </c>
      <c r="S268" s="239" t="str">
        <f t="array" ref="S268">IF(B268="","",IF(ISERROR(MATCH($E268,CL,0)),"Unknown",INDIRECT("'C'!$A$"&amp;MATCH($E268,CL,0)+1)))</f>
        <v>RU</v>
      </c>
      <c r="T268" s="239" t="str">
        <f t="array" ref="T268">IF(B268="","",IF(ISERROR(MATCH($J268,SorP!$B$1:$B$6226,0)),"",INDIRECT("'SorP'!$A$"&amp;MATCH($S268&amp;$J268,SorP!C:C,0))))</f>
        <v>RU-NVS</v>
      </c>
      <c r="U268" s="240"/>
      <c r="V268" s="228">
        <f>IF(C268="",NA(),IF(OR(C268="Smelter not listed",C268="Smelter not yet identified"),MATCH($B268&amp;$D268,'Smelter Look-up'!$J:$J,0),MATCH($B268&amp;$C268,'Smelter Look-up'!$J:$J,0)))</f>
        <v>139</v>
      </c>
      <c r="W268" s="208"/>
      <c r="X268" s="208">
        <f t="shared" si="1"/>
        <v>0</v>
      </c>
      <c r="Y268" s="208"/>
      <c r="Z268" s="208"/>
      <c r="AA268" s="208"/>
      <c r="AB268" s="241" t="str">
        <f t="shared" si="2"/>
        <v>GoldJSC Novosibirsk Refinery</v>
      </c>
      <c r="AC268" s="208"/>
      <c r="AD268" s="208"/>
      <c r="AE268" s="208"/>
      <c r="AF268" s="208"/>
      <c r="AG268" s="208"/>
      <c r="AH268" s="208"/>
    </row>
    <row r="269" ht="13.5" customHeight="1">
      <c r="A269" s="239" t="s">
        <v>923</v>
      </c>
      <c r="B269" s="233" t="s">
        <v>147</v>
      </c>
      <c r="C269" s="234" t="s">
        <v>924</v>
      </c>
      <c r="D269" s="233"/>
      <c r="E269" s="233" t="s">
        <v>425</v>
      </c>
      <c r="F269" s="233" t="s">
        <v>923</v>
      </c>
      <c r="G269" s="233" t="s">
        <v>156</v>
      </c>
      <c r="H269" s="235"/>
      <c r="I269" s="236" t="str">
        <f>IF(ISERROR($V269),"",OFFSET('Smelter Look-up'!$H$4,$V269-4,0))</f>
        <v>Rudrapur</v>
      </c>
      <c r="J269" s="236" t="str">
        <f>IF(ISERROR($V269),"",OFFSET('Smelter Look-up'!$I$4,$V269-4,0))</f>
        <v>Uttarakhand</v>
      </c>
      <c r="K269" s="234"/>
      <c r="L269" s="234"/>
      <c r="M269" s="234"/>
      <c r="N269" s="234"/>
      <c r="O269" s="234" t="s">
        <v>715</v>
      </c>
      <c r="P269" s="237"/>
      <c r="Q269" s="238"/>
      <c r="R269" s="233" t="str">
        <f>IF(ISERROR($V269),"",OFFSET('Smelter Look-up'!$C$4,$V269-4,0)&amp;"")</f>
        <v>MD Overseas</v>
      </c>
      <c r="S269" s="239" t="str">
        <f t="array" ref="S269">IF(B269="","",IF(ISERROR(MATCH($E269,CL,0)),"Unknown",INDIRECT("'C'!$A$"&amp;MATCH($E269,CL,0)+1)))</f>
        <v>IN</v>
      </c>
      <c r="T269" s="239" t="str">
        <f t="array" ref="T269">IF(B269="","",IF(ISERROR(MATCH($J269,SorP!$B$1:$B$6226,0)),"",INDIRECT("'SorP'!$A$"&amp;MATCH($S269&amp;$J269,SorP!C:C,0))))</f>
        <v/>
      </c>
      <c r="U269" s="240"/>
      <c r="V269" s="228">
        <f>IF(C269="",NA(),IF(OR(C269="Smelter not listed",C269="Smelter not yet identified"),MATCH($B269&amp;$D269,'Smelter Look-up'!$J:$J,0),MATCH($B269&amp;$C269,'Smelter Look-up'!$J:$J,0)))</f>
        <v>176</v>
      </c>
      <c r="W269" s="208"/>
      <c r="X269" s="208">
        <f t="shared" si="1"/>
        <v>0</v>
      </c>
      <c r="Y269" s="208"/>
      <c r="Z269" s="208"/>
      <c r="AA269" s="208"/>
      <c r="AB269" s="241" t="str">
        <f t="shared" si="2"/>
        <v>GoldMD Overseas</v>
      </c>
      <c r="AC269" s="208"/>
      <c r="AD269" s="208"/>
      <c r="AE269" s="208"/>
      <c r="AF269" s="208"/>
      <c r="AG269" s="208"/>
      <c r="AH269" s="208"/>
    </row>
    <row r="270" ht="13.5" customHeight="1">
      <c r="A270" s="239" t="s">
        <v>925</v>
      </c>
      <c r="B270" s="233" t="s">
        <v>146</v>
      </c>
      <c r="C270" s="234" t="s">
        <v>926</v>
      </c>
      <c r="D270" s="233"/>
      <c r="E270" s="233" t="s">
        <v>265</v>
      </c>
      <c r="F270" s="233" t="s">
        <v>925</v>
      </c>
      <c r="G270" s="233" t="s">
        <v>156</v>
      </c>
      <c r="H270" s="235"/>
      <c r="I270" s="236" t="str">
        <f>IF(ISERROR($V270),"",OFFSET('Smelter Look-up'!$H$4,$V270-4,0))</f>
        <v>Moscow</v>
      </c>
      <c r="J270" s="236" t="str">
        <f>IF(ISERROR($V270),"",OFFSET('Smelter Look-up'!$I$4,$V270-4,0))</f>
        <v>Moskva</v>
      </c>
      <c r="K270" s="234"/>
      <c r="L270" s="234"/>
      <c r="M270" s="234"/>
      <c r="N270" s="234"/>
      <c r="O270" s="234" t="s">
        <v>715</v>
      </c>
      <c r="P270" s="237"/>
      <c r="Q270" s="238"/>
      <c r="R270" s="233" t="str">
        <f>IF(ISERROR($V270),"",OFFSET('Smelter Look-up'!$C$4,$V270-4,0)&amp;"")</f>
        <v>Artek LLC</v>
      </c>
      <c r="S270" s="239" t="str">
        <f t="array" ref="S270">IF(B270="","",IF(ISERROR(MATCH($E270,CL,0)),"Unknown",INDIRECT("'C'!$A$"&amp;MATCH($E270,CL,0)+1)))</f>
        <v>RU</v>
      </c>
      <c r="T270" s="239" t="str">
        <f t="array" ref="T270">IF(B270="","",IF(ISERROR(MATCH($J270,SorP!$B$1:$B$6226,0)),"",INDIRECT("'SorP'!$A$"&amp;MATCH($S270&amp;$J270,SorP!C:C,0))))</f>
        <v>RU-MOW</v>
      </c>
      <c r="U270" s="240"/>
      <c r="V270" s="228">
        <f>IF(C270="",NA(),IF(OR(C270="Smelter not listed",C270="Smelter not yet identified"),MATCH($B270&amp;$D270,'Smelter Look-up'!$J:$J,0),MATCH($B270&amp;$C270,'Smelter Look-up'!$J:$J,0)))</f>
        <v>586</v>
      </c>
      <c r="W270" s="208"/>
      <c r="X270" s="208">
        <f t="shared" si="1"/>
        <v>0</v>
      </c>
      <c r="Y270" s="208"/>
      <c r="Z270" s="208"/>
      <c r="AA270" s="208"/>
      <c r="AB270" s="241" t="str">
        <f t="shared" si="2"/>
        <v>TungstenArtek LLC</v>
      </c>
      <c r="AC270" s="208"/>
      <c r="AD270" s="208"/>
      <c r="AE270" s="208"/>
      <c r="AF270" s="208"/>
      <c r="AG270" s="208"/>
      <c r="AH270" s="208"/>
    </row>
    <row r="271" ht="13.5" customHeight="1">
      <c r="A271" s="239" t="s">
        <v>927</v>
      </c>
      <c r="B271" s="233" t="s">
        <v>146</v>
      </c>
      <c r="C271" s="234" t="s">
        <v>928</v>
      </c>
      <c r="D271" s="233"/>
      <c r="E271" s="233" t="s">
        <v>203</v>
      </c>
      <c r="F271" s="233" t="s">
        <v>927</v>
      </c>
      <c r="G271" s="233" t="s">
        <v>156</v>
      </c>
      <c r="H271" s="235"/>
      <c r="I271" s="236" t="str">
        <f>IF(ISERROR($V271),"",OFFSET('Smelter Look-up'!$H$4,$V271-4,0))</f>
        <v>Longyan</v>
      </c>
      <c r="J271" s="236" t="str">
        <f>IF(ISERROR($V271),"",OFFSET('Smelter Look-up'!$I$4,$V271-4,0))</f>
        <v>Fujian Sheng</v>
      </c>
      <c r="K271" s="234"/>
      <c r="L271" s="234"/>
      <c r="M271" s="234"/>
      <c r="N271" s="234"/>
      <c r="O271" s="234" t="s">
        <v>629</v>
      </c>
      <c r="P271" s="237"/>
      <c r="Q271" s="238"/>
      <c r="R271" s="233" t="str">
        <f>IF(ISERROR($V271),"",OFFSET('Smelter Look-up'!$C$4,$V271-4,0)&amp;"")</f>
        <v>Fujian Xinlu Tungsten Co., Ltd.</v>
      </c>
      <c r="S271" s="239" t="str">
        <f t="array" ref="S271">IF(B271="","",IF(ISERROR(MATCH($E271,CL,0)),"Unknown",INDIRECT("'C'!$A$"&amp;MATCH($E271,CL,0)+1)))</f>
        <v>CN</v>
      </c>
      <c r="T271" s="239" t="str">
        <f t="array" ref="T271">IF(B271="","",IF(ISERROR(MATCH($J271,SorP!$B$1:$B$6226,0)),"",INDIRECT("'SorP'!$A$"&amp;MATCH($S271&amp;$J271,SorP!C:C,0))))</f>
        <v>CN-FJ</v>
      </c>
      <c r="U271" s="240"/>
      <c r="V271" s="228">
        <f>IF(C271="",NA(),IF(OR(C271="Smelter not listed",C271="Smelter not yet identified"),MATCH($B271&amp;$D271,'Smelter Look-up'!$J:$J,0),MATCH($B271&amp;$C271,'Smelter Look-up'!$J:$J,0)))</f>
        <v>600</v>
      </c>
      <c r="W271" s="208"/>
      <c r="X271" s="208">
        <f t="shared" si="1"/>
        <v>0</v>
      </c>
      <c r="Y271" s="208"/>
      <c r="Z271" s="208"/>
      <c r="AA271" s="208"/>
      <c r="AB271" s="241" t="str">
        <f t="shared" si="2"/>
        <v>TungstenFujian Xinlu Tungsten Co., Ltd.</v>
      </c>
      <c r="AC271" s="208"/>
      <c r="AD271" s="208"/>
      <c r="AE271" s="208"/>
      <c r="AF271" s="208"/>
      <c r="AG271" s="208"/>
      <c r="AH271" s="208"/>
    </row>
    <row r="272" ht="13.5" customHeight="1">
      <c r="A272" s="239" t="s">
        <v>929</v>
      </c>
      <c r="B272" s="233" t="s">
        <v>146</v>
      </c>
      <c r="C272" s="234" t="s">
        <v>930</v>
      </c>
      <c r="D272" s="233"/>
      <c r="E272" s="233" t="s">
        <v>265</v>
      </c>
      <c r="F272" s="233" t="s">
        <v>929</v>
      </c>
      <c r="G272" s="233" t="s">
        <v>156</v>
      </c>
      <c r="H272" s="235"/>
      <c r="I272" s="237" t="str">
        <f>IF(ISERROR($V272),"",OFFSET('Smelter Look-up'!$H$4,$V272-4,0))</f>
        <v>Ramenskoe</v>
      </c>
      <c r="J272" s="237" t="str">
        <f>IF(ISERROR($V272),"",OFFSET('Smelter Look-up'!$I$4,$V272-4,0))</f>
        <v>Moskovskaja oblast'</v>
      </c>
      <c r="K272" s="234"/>
      <c r="L272" s="234"/>
      <c r="M272" s="234"/>
      <c r="N272" s="234"/>
      <c r="O272" s="234" t="s">
        <v>629</v>
      </c>
      <c r="P272" s="237"/>
      <c r="Q272" s="238"/>
      <c r="R272" s="233" t="str">
        <f>IF(ISERROR($V272),"",OFFSET('Smelter Look-up'!$C$4,$V272-4,0)&amp;"")</f>
        <v>OOO “Technolom” 2</v>
      </c>
      <c r="S272" s="239" t="str">
        <f t="array" ref="S272">IF(B272="","",IF(ISERROR(MATCH($E272,CL,0)),"Unknown",INDIRECT("'C'!$A$"&amp;MATCH($E272,CL,0)+1)))</f>
        <v>RU</v>
      </c>
      <c r="T272" s="239" t="str">
        <f t="array" ref="T272">IF(B272="","",IF(ISERROR(MATCH($J272,SorP!$B$1:$B$6226,0)),"",INDIRECT("'SorP'!$A$"&amp;MATCH($S272&amp;$J272,SorP!C:C,0))))</f>
        <v>RU-MOS</v>
      </c>
      <c r="U272" s="240"/>
      <c r="V272" s="228">
        <f>IF(C272="",NA(),IF(OR(C272="Smelter not listed",C272="Smelter not yet identified"),MATCH($B272&amp;$D272,'Smelter Look-up'!$J:$J,0),MATCH($B272&amp;$C272,'Smelter Look-up'!$J:$J,0)))</f>
        <v>645</v>
      </c>
      <c r="W272" s="208"/>
      <c r="X272" s="208">
        <f t="shared" si="1"/>
        <v>0</v>
      </c>
      <c r="Y272" s="208"/>
      <c r="Z272" s="208"/>
      <c r="AA272" s="208"/>
      <c r="AB272" s="241" t="str">
        <f t="shared" si="2"/>
        <v>TungstenOOO “Technolom” 2</v>
      </c>
      <c r="AC272" s="208"/>
      <c r="AD272" s="208"/>
      <c r="AE272" s="208"/>
      <c r="AF272" s="208"/>
      <c r="AG272" s="208"/>
      <c r="AH272" s="208"/>
    </row>
    <row r="273" ht="13.5" customHeight="1">
      <c r="A273" s="239" t="s">
        <v>931</v>
      </c>
      <c r="B273" s="233" t="s">
        <v>147</v>
      </c>
      <c r="C273" s="234" t="s">
        <v>932</v>
      </c>
      <c r="D273" s="233"/>
      <c r="E273" s="233" t="s">
        <v>933</v>
      </c>
      <c r="F273" s="233" t="s">
        <v>931</v>
      </c>
      <c r="G273" s="233" t="s">
        <v>156</v>
      </c>
      <c r="H273" s="235"/>
      <c r="I273" s="236" t="str">
        <f>IF(ISERROR($V273),"",OFFSET('Smelter Look-up'!$H$4,$V273-4,0))</f>
        <v>Tourville-les-Ifs</v>
      </c>
      <c r="J273" s="236" t="str">
        <f>IF(ISERROR($V273),"",OFFSET('Smelter Look-up'!$I$4,$V273-4,0))</f>
        <v>Normandie</v>
      </c>
      <c r="K273" s="234"/>
      <c r="L273" s="234"/>
      <c r="M273" s="234"/>
      <c r="N273" s="234"/>
      <c r="O273" s="234" t="s">
        <v>629</v>
      </c>
      <c r="P273" s="237"/>
      <c r="Q273" s="238"/>
      <c r="R273" s="233" t="str">
        <f>IF(ISERROR($V273),"",OFFSET('Smelter Look-up'!$C$4,$V273-4,0)&amp;"")</f>
        <v>WEEEREFINING</v>
      </c>
      <c r="S273" s="239" t="str">
        <f t="array" ref="S273">IF(B273="","",IF(ISERROR(MATCH($E273,CL,0)),"Unknown",INDIRECT("'C'!$A$"&amp;MATCH($E273,CL,0)+1)))</f>
        <v>FR</v>
      </c>
      <c r="T273" s="239" t="str">
        <f t="array" ref="T273">IF(B273="","",IF(ISERROR(MATCH($J273,SorP!$B$1:$B$6226,0)),"",INDIRECT("'SorP'!$A$"&amp;MATCH($S273&amp;$J273,SorP!C:C,0))))</f>
        <v>FR-NOR</v>
      </c>
      <c r="U273" s="240"/>
      <c r="V273" s="228">
        <f>IF(C273="",NA(),IF(OR(C273="Smelter not listed",C273="Smelter not yet identified"),MATCH($B273&amp;$D273,'Smelter Look-up'!$J:$J,0),MATCH($B273&amp;$C273,'Smelter Look-up'!$J:$J,0)))</f>
        <v>306</v>
      </c>
      <c r="W273" s="208"/>
      <c r="X273" s="208">
        <f t="shared" si="1"/>
        <v>0</v>
      </c>
      <c r="Y273" s="208"/>
      <c r="Z273" s="208"/>
      <c r="AA273" s="208"/>
      <c r="AB273" s="241" t="str">
        <f t="shared" si="2"/>
        <v>GoldWEEEREFINING</v>
      </c>
      <c r="AC273" s="208"/>
      <c r="AD273" s="208"/>
      <c r="AE273" s="208"/>
      <c r="AF273" s="208"/>
      <c r="AG273" s="208"/>
      <c r="AH273" s="208"/>
    </row>
    <row r="274" ht="13.5" customHeight="1">
      <c r="A274" s="239" t="s">
        <v>934</v>
      </c>
      <c r="B274" s="233" t="s">
        <v>145</v>
      </c>
      <c r="C274" s="234" t="s">
        <v>935</v>
      </c>
      <c r="D274" s="233"/>
      <c r="E274" s="233" t="s">
        <v>203</v>
      </c>
      <c r="F274" s="233" t="s">
        <v>934</v>
      </c>
      <c r="G274" s="233" t="s">
        <v>156</v>
      </c>
      <c r="H274" s="235"/>
      <c r="I274" s="236" t="str">
        <f>IF(ISERROR($V274),"",OFFSET('Smelter Look-up'!$H$4,$V274-4,0))</f>
        <v>Gejiu</v>
      </c>
      <c r="J274" s="236" t="str">
        <f>IF(ISERROR($V274),"",OFFSET('Smelter Look-up'!$I$4,$V274-4,0))</f>
        <v>Yunnan Sheng</v>
      </c>
      <c r="K274" s="234"/>
      <c r="L274" s="234"/>
      <c r="M274" s="234"/>
      <c r="N274" s="234"/>
      <c r="O274" s="234" t="s">
        <v>936</v>
      </c>
      <c r="P274" s="237"/>
      <c r="Q274" s="238"/>
      <c r="R274" s="233" t="str">
        <f>IF(ISERROR($V274),"",OFFSET('Smelter Look-up'!$C$4,$V274-4,0)&amp;"")</f>
        <v>Gejiu Zili Mining And Metallurgy Co., Ltd.</v>
      </c>
      <c r="S274" s="239" t="str">
        <f t="array" ref="S274">IF(B274="","",IF(ISERROR(MATCH($E274,CL,0)),"Unknown",INDIRECT("'C'!$A$"&amp;MATCH($E274,CL,0)+1)))</f>
        <v>CN</v>
      </c>
      <c r="T274" s="239" t="str">
        <f t="array" ref="T274">IF(B274="","",IF(ISERROR(MATCH($J274,SorP!$B$1:$B$6226,0)),"",INDIRECT("'SorP'!$A$"&amp;MATCH($S274&amp;$J274,SorP!C:C,0))))</f>
        <v>CN-YN</v>
      </c>
      <c r="U274" s="240"/>
      <c r="V274" s="228">
        <f>IF(C274="",NA(),IF(OR(C274="Smelter not listed",C274="Smelter not yet identified"),MATCH($B274&amp;$D274,'Smelter Look-up'!$J:$J,0),MATCH($B274&amp;$C274,'Smelter Look-up'!$J:$J,0)))</f>
        <v>451</v>
      </c>
      <c r="W274" s="208"/>
      <c r="X274" s="208">
        <f t="shared" si="1"/>
        <v>0</v>
      </c>
      <c r="Y274" s="208"/>
      <c r="Z274" s="208"/>
      <c r="AA274" s="208"/>
      <c r="AB274" s="241" t="str">
        <f t="shared" si="2"/>
        <v>TinGejiu Zili Mining And Metallurgy Co., Ltd.</v>
      </c>
      <c r="AC274" s="208"/>
      <c r="AD274" s="208"/>
      <c r="AE274" s="208"/>
      <c r="AF274" s="208"/>
      <c r="AG274" s="208"/>
      <c r="AH274" s="208"/>
    </row>
    <row r="275" ht="13.5" customHeight="1">
      <c r="A275" s="239" t="s">
        <v>937</v>
      </c>
      <c r="B275" s="233" t="s">
        <v>146</v>
      </c>
      <c r="C275" s="234" t="s">
        <v>938</v>
      </c>
      <c r="D275" s="233"/>
      <c r="E275" s="233" t="s">
        <v>185</v>
      </c>
      <c r="F275" s="233" t="s">
        <v>937</v>
      </c>
      <c r="G275" s="233" t="s">
        <v>156</v>
      </c>
      <c r="H275" s="235"/>
      <c r="I275" s="236" t="str">
        <f>IF(ISERROR($V275),"",OFFSET('Smelter Look-up'!$H$4,$V275-4,0))</f>
        <v>Towanda</v>
      </c>
      <c r="J275" s="237" t="str">
        <f>IF(ISERROR($V275),"",OFFSET('Smelter Look-up'!$I$4,$V275-4,0))</f>
        <v>Pennsylvania</v>
      </c>
      <c r="K275" s="234"/>
      <c r="L275" s="234"/>
      <c r="M275" s="234"/>
      <c r="N275" s="234"/>
      <c r="O275" s="234" t="s">
        <v>939</v>
      </c>
      <c r="P275" s="237"/>
      <c r="Q275" s="238"/>
      <c r="R275" s="233" t="str">
        <f>IF(ISERROR($V275),"",OFFSET('Smelter Look-up'!$C$4,$V275-4,0)&amp;"")</f>
        <v>Global Tungsten &amp; Powders LLC</v>
      </c>
      <c r="S275" s="239" t="str">
        <f t="array" ref="S275">IF(B275="","",IF(ISERROR(MATCH($E275,CL,0)),"Unknown",INDIRECT("'C'!$A$"&amp;MATCH($E275,CL,0)+1)))</f>
        <v>US</v>
      </c>
      <c r="T275" s="239" t="str">
        <f t="array" ref="T275">IF(B275="","",IF(ISERROR(MATCH($J275,SorP!$B$1:$B$6226,0)),"",INDIRECT("'SorP'!$A$"&amp;MATCH($S275&amp;$J275,SorP!C:C,0))))</f>
        <v>US-PA</v>
      </c>
      <c r="U275" s="240"/>
      <c r="V275" s="228">
        <f>IF(C275="",NA(),IF(OR(C275="Smelter not listed",C275="Smelter not yet identified"),MATCH($B275&amp;$D275,'Smelter Look-up'!$J:$J,0),MATCH($B275&amp;$C275,'Smelter Look-up'!$J:$J,0)))</f>
        <v>604</v>
      </c>
      <c r="W275" s="208"/>
      <c r="X275" s="208">
        <f t="shared" si="1"/>
        <v>0</v>
      </c>
      <c r="Y275" s="208"/>
      <c r="Z275" s="208"/>
      <c r="AA275" s="208"/>
      <c r="AB275" s="241" t="str">
        <f t="shared" si="2"/>
        <v>TungstenGlobal Tungsten &amp; Powders LLC</v>
      </c>
      <c r="AC275" s="208"/>
      <c r="AD275" s="208"/>
      <c r="AE275" s="208"/>
      <c r="AF275" s="208"/>
      <c r="AG275" s="208"/>
      <c r="AH275" s="208"/>
    </row>
    <row r="276" ht="13.5" customHeight="1">
      <c r="A276" s="239" t="s">
        <v>940</v>
      </c>
      <c r="B276" s="233" t="s">
        <v>147</v>
      </c>
      <c r="C276" s="234" t="s">
        <v>941</v>
      </c>
      <c r="D276" s="233"/>
      <c r="E276" s="233" t="s">
        <v>383</v>
      </c>
      <c r="F276" s="233" t="s">
        <v>940</v>
      </c>
      <c r="G276" s="233" t="s">
        <v>156</v>
      </c>
      <c r="H276" s="235"/>
      <c r="I276" s="236" t="str">
        <f>IF(ISERROR($V276),"",OFFSET('Smelter Look-up'!$H$4,$V276-4,0))</f>
        <v>Seo-gu</v>
      </c>
      <c r="J276" s="236" t="str">
        <f>IF(ISERROR($V276),"",OFFSET('Smelter Look-up'!$I$4,$V276-4,0))</f>
        <v>Incheon-gwangyeoksi</v>
      </c>
      <c r="K276" s="234"/>
      <c r="L276" s="234"/>
      <c r="M276" s="234"/>
      <c r="N276" s="234"/>
      <c r="O276" s="234" t="s">
        <v>942</v>
      </c>
      <c r="P276" s="237"/>
      <c r="Q276" s="238"/>
      <c r="R276" s="233" t="str">
        <f>IF(ISERROR($V276),"",OFFSET('Smelter Look-up'!$C$4,$V276-4,0)&amp;"")</f>
        <v>LT Metal Ltd.</v>
      </c>
      <c r="S276" s="239" t="str">
        <f t="array" ref="S276">IF(B276="","",IF(ISERROR(MATCH($E276,CL,0)),"Unknown",INDIRECT("'C'!$A$"&amp;MATCH($E276,CL,0)+1)))</f>
        <v>KR</v>
      </c>
      <c r="T276" s="239" t="str">
        <f t="array" ref="T276">IF(B276="","",IF(ISERROR(MATCH($J276,SorP!$B$1:$B$6226,0)),"",INDIRECT("'SorP'!$A$"&amp;MATCH($S276&amp;$J276,SorP!C:C,0))))</f>
        <v>KR-28</v>
      </c>
      <c r="U276" s="240"/>
      <c r="V276" s="228">
        <f>IF(C276="",NA(),IF(OR(C276="Smelter not listed",C276="Smelter not yet identified"),MATCH($B276&amp;$D276,'Smelter Look-up'!$J:$J,0),MATCH($B276&amp;$C276,'Smelter Look-up'!$J:$J,0)))</f>
        <v>169</v>
      </c>
      <c r="W276" s="208"/>
      <c r="X276" s="208">
        <f t="shared" si="1"/>
        <v>0</v>
      </c>
      <c r="Y276" s="208"/>
      <c r="Z276" s="208"/>
      <c r="AA276" s="208"/>
      <c r="AB276" s="241" t="str">
        <f t="shared" si="2"/>
        <v>GoldLT Metal Ltd.</v>
      </c>
      <c r="AC276" s="208"/>
      <c r="AD276" s="208"/>
      <c r="AE276" s="208"/>
      <c r="AF276" s="208"/>
      <c r="AG276" s="208"/>
      <c r="AH276" s="208"/>
    </row>
    <row r="277" ht="13.5" customHeight="1">
      <c r="A277" s="239" t="s">
        <v>943</v>
      </c>
      <c r="B277" s="233" t="s">
        <v>147</v>
      </c>
      <c r="C277" s="234" t="s">
        <v>944</v>
      </c>
      <c r="D277" s="233"/>
      <c r="E277" s="233" t="s">
        <v>167</v>
      </c>
      <c r="F277" s="233" t="s">
        <v>943</v>
      </c>
      <c r="G277" s="233" t="s">
        <v>156</v>
      </c>
      <c r="H277" s="235"/>
      <c r="I277" s="236" t="str">
        <f>IF(ISERROR($V277),"",OFFSET('Smelter Look-up'!$H$4,$V277-4,0))</f>
        <v>Pforzheim</v>
      </c>
      <c r="J277" s="236" t="str">
        <f>IF(ISERROR($V277),"",OFFSET('Smelter Look-up'!$I$4,$V277-4,0))</f>
        <v>Baden-Württemberg</v>
      </c>
      <c r="K277" s="234"/>
      <c r="L277" s="234"/>
      <c r="M277" s="234"/>
      <c r="N277" s="234"/>
      <c r="O277" s="234" t="s">
        <v>945</v>
      </c>
      <c r="P277" s="237"/>
      <c r="Q277" s="238"/>
      <c r="R277" s="233" t="str">
        <f>IF(ISERROR($V277),"",OFFSET('Smelter Look-up'!$C$4,$V277-4,0)&amp;"")</f>
        <v>Heimerle + Meule GmbH</v>
      </c>
      <c r="S277" s="239" t="str">
        <f t="array" ref="S277">IF(B277="","",IF(ISERROR(MATCH($E277,CL,0)),"Unknown",INDIRECT("'C'!$A$"&amp;MATCH($E277,CL,0)+1)))</f>
        <v>DE</v>
      </c>
      <c r="T277" s="239" t="str">
        <f t="array" ref="T277">IF(B277="","",IF(ISERROR(MATCH($J277,SorP!$B$1:$B$6226,0)),"",INDIRECT("'SorP'!$A$"&amp;MATCH($S277&amp;$J277,SorP!C:C,0))))</f>
        <v>DE-BW</v>
      </c>
      <c r="U277" s="240"/>
      <c r="V277" s="228">
        <f>IF(C277="",NA(),IF(OR(C277="Smelter not listed",C277="Smelter not yet identified"),MATCH($B277&amp;$D277,'Smelter Look-up'!$J:$J,0),MATCH($B277&amp;$C277,'Smelter Look-up'!$J:$J,0)))</f>
        <v>105</v>
      </c>
      <c r="W277" s="208"/>
      <c r="X277" s="208">
        <f t="shared" si="1"/>
        <v>0</v>
      </c>
      <c r="Y277" s="208"/>
      <c r="Z277" s="208"/>
      <c r="AA277" s="208"/>
      <c r="AB277" s="241" t="str">
        <f t="shared" si="2"/>
        <v>GoldHeimerle + Meule GmbH</v>
      </c>
      <c r="AC277" s="208"/>
      <c r="AD277" s="208"/>
      <c r="AE277" s="208"/>
      <c r="AF277" s="208"/>
      <c r="AG277" s="208"/>
      <c r="AH277" s="208"/>
    </row>
    <row r="278" ht="13.5" customHeight="1">
      <c r="A278" s="239" t="s">
        <v>946</v>
      </c>
      <c r="B278" s="233" t="s">
        <v>146</v>
      </c>
      <c r="C278" s="234" t="s">
        <v>947</v>
      </c>
      <c r="D278" s="233"/>
      <c r="E278" s="233" t="s">
        <v>203</v>
      </c>
      <c r="F278" s="233" t="s">
        <v>946</v>
      </c>
      <c r="G278" s="233" t="s">
        <v>156</v>
      </c>
      <c r="H278" s="235"/>
      <c r="I278" s="236" t="str">
        <f>IF(ISERROR($V278),"",OFFSET('Smelter Look-up'!$H$4,$V278-4,0))</f>
        <v>Hengyang</v>
      </c>
      <c r="J278" s="237" t="str">
        <f>IF(ISERROR($V278),"",OFFSET('Smelter Look-up'!$I$4,$V278-4,0))</f>
        <v>Hunan Sheng</v>
      </c>
      <c r="K278" s="234"/>
      <c r="L278" s="234"/>
      <c r="M278" s="234"/>
      <c r="N278" s="234"/>
      <c r="O278" s="234" t="s">
        <v>948</v>
      </c>
      <c r="P278" s="237"/>
      <c r="Q278" s="238"/>
      <c r="R278" s="233" t="str">
        <f>IF(ISERROR($V278),"",OFFSET('Smelter Look-up'!$C$4,$V278-4,0)&amp;"")</f>
        <v>Hunan Jintai New Material Co., Ltd.</v>
      </c>
      <c r="S278" s="239" t="str">
        <f t="array" ref="S278">IF(B278="","",IF(ISERROR(MATCH($E278,CL,0)),"Unknown",INDIRECT("'C'!$A$"&amp;MATCH($E278,CL,0)+1)))</f>
        <v>CN</v>
      </c>
      <c r="T278" s="239" t="str">
        <f t="array" ref="T278">IF(B278="","",IF(ISERROR(MATCH($J278,SorP!$B$1:$B$6226,0)),"",INDIRECT("'SorP'!$A$"&amp;MATCH($S278&amp;$J278,SorP!C:C,0))))</f>
        <v>CN-HN</v>
      </c>
      <c r="U278" s="240"/>
      <c r="V278" s="228">
        <f>IF(C278="",NA(),IF(OR(C278="Smelter not listed",C278="Smelter not yet identified"),MATCH($B278&amp;$D278,'Smelter Look-up'!$J:$J,0),MATCH($B278&amp;$C278,'Smelter Look-up'!$J:$J,0)))</f>
        <v>616</v>
      </c>
      <c r="W278" s="208"/>
      <c r="X278" s="208">
        <f t="shared" si="1"/>
        <v>0</v>
      </c>
      <c r="Y278" s="208"/>
      <c r="Z278" s="208"/>
      <c r="AA278" s="208"/>
      <c r="AB278" s="241" t="str">
        <f t="shared" si="2"/>
        <v>TungstenHunan Jintai New Material Co., Ltd.</v>
      </c>
      <c r="AC278" s="208"/>
      <c r="AD278" s="208"/>
      <c r="AE278" s="208"/>
      <c r="AF278" s="208"/>
      <c r="AG278" s="208"/>
      <c r="AH278" s="208"/>
    </row>
    <row r="279" ht="13.5" customHeight="1">
      <c r="A279" s="239" t="s">
        <v>949</v>
      </c>
      <c r="B279" s="233" t="s">
        <v>147</v>
      </c>
      <c r="C279" s="234" t="s">
        <v>950</v>
      </c>
      <c r="D279" s="233"/>
      <c r="E279" s="233" t="s">
        <v>383</v>
      </c>
      <c r="F279" s="233" t="s">
        <v>949</v>
      </c>
      <c r="G279" s="233" t="s">
        <v>156</v>
      </c>
      <c r="H279" s="235"/>
      <c r="I279" s="236" t="str">
        <f>IF(ISERROR($V279),"",OFFSET('Smelter Look-up'!$H$4,$V279-4,0))</f>
        <v>Danwon</v>
      </c>
      <c r="J279" s="236" t="str">
        <f>IF(ISERROR($V279),"",OFFSET('Smelter Look-up'!$I$4,$V279-4,0))</f>
        <v>Gyeonggi-do</v>
      </c>
      <c r="K279" s="234"/>
      <c r="L279" s="234"/>
      <c r="M279" s="234"/>
      <c r="N279" s="234"/>
      <c r="O279" s="234" t="s">
        <v>951</v>
      </c>
      <c r="P279" s="237"/>
      <c r="Q279" s="238"/>
      <c r="R279" s="233" t="str">
        <f>IF(ISERROR($V279),"",OFFSET('Smelter Look-up'!$C$4,$V279-4,0)&amp;"")</f>
        <v>HwaSeong CJ CO., LTD.</v>
      </c>
      <c r="S279" s="239" t="str">
        <f t="array" ref="S279">IF(B279="","",IF(ISERROR(MATCH($E279,CL,0)),"Unknown",INDIRECT("'C'!$A$"&amp;MATCH($E279,CL,0)+1)))</f>
        <v>KR</v>
      </c>
      <c r="T279" s="239" t="str">
        <f t="array" ref="T279">IF(B279="","",IF(ISERROR(MATCH($J279,SorP!$B$1:$B$6226,0)),"",INDIRECT("'SorP'!$A$"&amp;MATCH($S279&amp;$J279,SorP!C:C,0))))</f>
        <v>KR-41</v>
      </c>
      <c r="U279" s="240"/>
      <c r="V279" s="228">
        <f>IF(C279="",NA(),IF(OR(C279="Smelter not listed",C279="Smelter not yet identified"),MATCH($B279&amp;$D279,'Smelter Look-up'!$J:$J,0),MATCH($B279&amp;$C279,'Smelter Look-up'!$J:$J,0)))</f>
        <v>118</v>
      </c>
      <c r="W279" s="208"/>
      <c r="X279" s="208">
        <f t="shared" si="1"/>
        <v>0</v>
      </c>
      <c r="Y279" s="208"/>
      <c r="Z279" s="208"/>
      <c r="AA279" s="208"/>
      <c r="AB279" s="241" t="str">
        <f t="shared" si="2"/>
        <v>GoldHwaSeong CJ CO., LTD.</v>
      </c>
      <c r="AC279" s="208"/>
      <c r="AD279" s="208"/>
      <c r="AE279" s="208"/>
      <c r="AF279" s="208"/>
      <c r="AG279" s="208"/>
      <c r="AH279" s="208"/>
    </row>
    <row r="280" ht="13.5" customHeight="1">
      <c r="A280" s="239" t="s">
        <v>952</v>
      </c>
      <c r="B280" s="233" t="s">
        <v>147</v>
      </c>
      <c r="C280" s="234" t="s">
        <v>953</v>
      </c>
      <c r="D280" s="233"/>
      <c r="E280" s="233" t="s">
        <v>203</v>
      </c>
      <c r="F280" s="233" t="s">
        <v>952</v>
      </c>
      <c r="G280" s="233" t="s">
        <v>156</v>
      </c>
      <c r="H280" s="235"/>
      <c r="I280" s="236" t="str">
        <f>IF(ISERROR($V280),"",OFFSET('Smelter Look-up'!$H$4,$V280-4,0))</f>
        <v>Hohhot</v>
      </c>
      <c r="J280" s="236" t="str">
        <f>IF(ISERROR($V280),"",OFFSET('Smelter Look-up'!$I$4,$V280-4,0))</f>
        <v>Nei Mongol Zizhiqu</v>
      </c>
      <c r="K280" s="234"/>
      <c r="L280" s="234"/>
      <c r="M280" s="234"/>
      <c r="N280" s="234"/>
      <c r="O280" s="234" t="s">
        <v>954</v>
      </c>
      <c r="P280" s="237"/>
      <c r="Q280" s="238"/>
      <c r="R280" s="233" t="str">
        <f>IF(ISERROR($V280),"",OFFSET('Smelter Look-up'!$C$4,$V280-4,0)&amp;"")</f>
        <v>Inner Mongolia Qiankun Gold and Silver Refinery Share Co., Ltd.</v>
      </c>
      <c r="S280" s="239" t="str">
        <f t="array" ref="S280">IF(B280="","",IF(ISERROR(MATCH($E280,CL,0)),"Unknown",INDIRECT("'C'!$A$"&amp;MATCH($E280,CL,0)+1)))</f>
        <v>CN</v>
      </c>
      <c r="T280" s="239" t="str">
        <f t="array" ref="T280">IF(B280="","",IF(ISERROR(MATCH($J280,SorP!$B$1:$B$6226,0)),"",INDIRECT("'SorP'!$A$"&amp;MATCH($S280&amp;$J280,SorP!C:C,0))))</f>
        <v>CN-NM</v>
      </c>
      <c r="U280" s="240"/>
      <c r="V280" s="228">
        <f>IF(C280="",NA(),IF(OR(C280="Smelter not listed",C280="Smelter not yet identified"),MATCH($B280&amp;$D280,'Smelter Look-up'!$J:$J,0),MATCH($B280&amp;$C280,'Smelter Look-up'!$J:$J,0)))</f>
        <v>125</v>
      </c>
      <c r="W280" s="208"/>
      <c r="X280" s="208">
        <f t="shared" si="1"/>
        <v>0</v>
      </c>
      <c r="Y280" s="208"/>
      <c r="Z280" s="208"/>
      <c r="AA280" s="208"/>
      <c r="AB280" s="241" t="str">
        <f t="shared" si="2"/>
        <v>GoldInner Mongolia Qiankun Gold and Silver Refinery Share Co., Ltd.</v>
      </c>
      <c r="AC280" s="208"/>
      <c r="AD280" s="208"/>
      <c r="AE280" s="208"/>
      <c r="AF280" s="208"/>
      <c r="AG280" s="208"/>
      <c r="AH280" s="208"/>
    </row>
    <row r="281" ht="13.5" customHeight="1">
      <c r="A281" s="239" t="s">
        <v>955</v>
      </c>
      <c r="B281" s="233" t="s">
        <v>147</v>
      </c>
      <c r="C281" s="234" t="s">
        <v>956</v>
      </c>
      <c r="D281" s="233"/>
      <c r="E281" s="233" t="s">
        <v>203</v>
      </c>
      <c r="F281" s="233" t="s">
        <v>955</v>
      </c>
      <c r="G281" s="233" t="s">
        <v>156</v>
      </c>
      <c r="H281" s="235"/>
      <c r="I281" s="236" t="str">
        <f>IF(ISERROR($V281),"",OFFSET('Smelter Look-up'!$H$4,$V281-4,0))</f>
        <v>Suzhou City</v>
      </c>
      <c r="J281" s="236" t="str">
        <f>IF(ISERROR($V281),"",OFFSET('Smelter Look-up'!$I$4,$V281-4,0))</f>
        <v>Jiangsu Sheng</v>
      </c>
      <c r="K281" s="234"/>
      <c r="L281" s="234"/>
      <c r="M281" s="234"/>
      <c r="N281" s="234"/>
      <c r="O281" s="234" t="s">
        <v>629</v>
      </c>
      <c r="P281" s="237"/>
      <c r="Q281" s="238"/>
      <c r="R281" s="233" t="str">
        <f>IF(ISERROR($V281),"",OFFSET('Smelter Look-up'!$C$4,$V281-4,0)&amp;"")</f>
        <v>Dongwu Gold Group</v>
      </c>
      <c r="S281" s="239" t="str">
        <f t="array" ref="S281">IF(B281="","",IF(ISERROR(MATCH($E281,CL,0)),"Unknown",INDIRECT("'C'!$A$"&amp;MATCH($E281,CL,0)+1)))</f>
        <v>CN</v>
      </c>
      <c r="T281" s="239" t="str">
        <f t="array" ref="T281">IF(B281="","",IF(ISERROR(MATCH($J281,SorP!$B$1:$B$6226,0)),"",INDIRECT("'SorP'!$A$"&amp;MATCH($S281&amp;$J281,SorP!C:C,0))))</f>
        <v>CN-JS</v>
      </c>
      <c r="U281" s="240"/>
      <c r="V281" s="228">
        <f>IF(C281="",NA(),IF(OR(C281="Smelter not listed",C281="Smelter not yet identified"),MATCH($B281&amp;$D281,'Smelter Look-up'!$J:$J,0),MATCH($B281&amp;$C281,'Smelter Look-up'!$J:$J,0)))</f>
        <v>67</v>
      </c>
      <c r="W281" s="208"/>
      <c r="X281" s="208">
        <f t="shared" si="1"/>
        <v>0</v>
      </c>
      <c r="Y281" s="208"/>
      <c r="Z281" s="208"/>
      <c r="AA281" s="208"/>
      <c r="AB281" s="241" t="str">
        <f t="shared" si="2"/>
        <v>GoldDongwu Gold Group</v>
      </c>
      <c r="AC281" s="208"/>
      <c r="AD281" s="208"/>
      <c r="AE281" s="208"/>
      <c r="AF281" s="208"/>
      <c r="AG281" s="208"/>
      <c r="AH281" s="208"/>
    </row>
    <row r="282" ht="13.5" customHeight="1">
      <c r="A282" s="239" t="s">
        <v>957</v>
      </c>
      <c r="B282" s="233" t="s">
        <v>146</v>
      </c>
      <c r="C282" s="234" t="s">
        <v>958</v>
      </c>
      <c r="D282" s="233"/>
      <c r="E282" s="233" t="s">
        <v>383</v>
      </c>
      <c r="F282" s="233" t="s">
        <v>957</v>
      </c>
      <c r="G282" s="233" t="s">
        <v>156</v>
      </c>
      <c r="H282" s="235"/>
      <c r="I282" s="236" t="str">
        <f>IF(ISERROR($V282),"",OFFSET('Smelter Look-up'!$H$4,$V282-4,0))</f>
        <v>Gyeongju-si</v>
      </c>
      <c r="J282" s="236" t="str">
        <f>IF(ISERROR($V282),"",OFFSET('Smelter Look-up'!$I$4,$V282-4,0))</f>
        <v>Gyeongsangbuk-do</v>
      </c>
      <c r="K282" s="234"/>
      <c r="L282" s="234"/>
      <c r="M282" s="234"/>
      <c r="N282" s="234"/>
      <c r="O282" s="234" t="s">
        <v>629</v>
      </c>
      <c r="P282" s="237"/>
      <c r="Q282" s="238"/>
      <c r="R282" s="233" t="str">
        <f>IF(ISERROR($V282),"",OFFSET('Smelter Look-up'!$C$4,$V282-4,0)&amp;"")</f>
        <v>DONGKUK INDUSTRIES CO., LTD.</v>
      </c>
      <c r="S282" s="239" t="str">
        <f t="array" ref="S282">IF(B282="","",IF(ISERROR(MATCH($E282,CL,0)),"Unknown",INDIRECT("'C'!$A$"&amp;MATCH($E282,CL,0)+1)))</f>
        <v>KR</v>
      </c>
      <c r="T282" s="239" t="str">
        <f t="array" ref="T282">IF(B282="","",IF(ISERROR(MATCH($J282,SorP!$B$1:$B$6226,0)),"",INDIRECT("'SorP'!$A$"&amp;MATCH($S282&amp;$J282,SorP!C:C,0))))</f>
        <v>KR-47</v>
      </c>
      <c r="U282" s="240"/>
      <c r="V282" s="228">
        <f>IF(C282="",NA(),IF(OR(C282="Smelter not listed",C282="Smelter not yet identified"),MATCH($B282&amp;$D282,'Smelter Look-up'!$J:$J,0),MATCH($B282&amp;$C282,'Smelter Look-up'!$J:$J,0)))</f>
        <v>598</v>
      </c>
      <c r="W282" s="208"/>
      <c r="X282" s="208">
        <f t="shared" si="1"/>
        <v>0</v>
      </c>
      <c r="Y282" s="208"/>
      <c r="Z282" s="208"/>
      <c r="AA282" s="208"/>
      <c r="AB282" s="241" t="str">
        <f t="shared" si="2"/>
        <v>TungstenDONGKUK INDUSTRIES CO., LTD.</v>
      </c>
      <c r="AC282" s="208"/>
      <c r="AD282" s="208"/>
      <c r="AE282" s="208"/>
      <c r="AF282" s="208"/>
      <c r="AG282" s="208"/>
      <c r="AH282" s="208"/>
    </row>
    <row r="283" ht="13.5" customHeight="1">
      <c r="A283" s="239" t="s">
        <v>959</v>
      </c>
      <c r="B283" s="233" t="s">
        <v>146</v>
      </c>
      <c r="C283" s="234" t="s">
        <v>960</v>
      </c>
      <c r="D283" s="233"/>
      <c r="E283" s="233" t="s">
        <v>536</v>
      </c>
      <c r="F283" s="233" t="s">
        <v>959</v>
      </c>
      <c r="G283" s="233" t="s">
        <v>156</v>
      </c>
      <c r="H283" s="235"/>
      <c r="I283" s="237" t="str">
        <f>IF(ISERROR($V283),"",OFFSET('Smelter Look-up'!$H$4,$V283-4,0))</f>
        <v>Wujie</v>
      </c>
      <c r="J283" s="237" t="str">
        <f>IF(ISERROR($V283),"",OFFSET('Smelter Look-up'!$I$4,$V283-4,0))</f>
        <v>Yilan</v>
      </c>
      <c r="K283" s="234"/>
      <c r="L283" s="234"/>
      <c r="M283" s="234"/>
      <c r="N283" s="234"/>
      <c r="O283" s="234" t="s">
        <v>629</v>
      </c>
      <c r="P283" s="237"/>
      <c r="Q283" s="238"/>
      <c r="R283" s="233" t="str">
        <f>IF(ISERROR($V283),"",OFFSET('Smelter Look-up'!$C$4,$V283-4,0)&amp;"")</f>
        <v>Lianyou Resources Co., Ltd.</v>
      </c>
      <c r="S283" s="239" t="str">
        <f t="array" ref="S283">IF(B283="","",IF(ISERROR(MATCH($E283,CL,0)),"Unknown",INDIRECT("'C'!$A$"&amp;MATCH($E283,CL,0)+1)))</f>
        <v>TW</v>
      </c>
      <c r="T283" s="239" t="str">
        <f t="array" ref="T283">IF(B283="","",IF(ISERROR(MATCH($J283,SorP!$B$1:$B$6226,0)),"",INDIRECT("'SorP'!$A$"&amp;MATCH($S283&amp;$J283,SorP!C:C,0))))</f>
        <v>TW-ILA</v>
      </c>
      <c r="U283" s="240"/>
      <c r="V283" s="228">
        <f>IF(C283="",NA(),IF(OR(C283="Smelter not listed",C283="Smelter not yet identified"),MATCH($B283&amp;$D283,'Smelter Look-up'!$J:$J,0),MATCH($B283&amp;$C283,'Smelter Look-up'!$J:$J,0)))</f>
        <v>632</v>
      </c>
      <c r="W283" s="208"/>
      <c r="X283" s="208">
        <f t="shared" si="1"/>
        <v>0</v>
      </c>
      <c r="Y283" s="208"/>
      <c r="Z283" s="208"/>
      <c r="AA283" s="208"/>
      <c r="AB283" s="241" t="str">
        <f t="shared" si="2"/>
        <v>TungstenLianyou Resources Co., Ltd.</v>
      </c>
      <c r="AC283" s="208"/>
      <c r="AD283" s="208"/>
      <c r="AE283" s="208"/>
      <c r="AF283" s="208"/>
      <c r="AG283" s="208"/>
      <c r="AH283" s="208"/>
    </row>
    <row r="284" ht="13.5" customHeight="1">
      <c r="A284" s="239" t="s">
        <v>961</v>
      </c>
      <c r="B284" s="233" t="s">
        <v>146</v>
      </c>
      <c r="C284" s="234" t="s">
        <v>962</v>
      </c>
      <c r="D284" s="233"/>
      <c r="E284" s="233" t="s">
        <v>203</v>
      </c>
      <c r="F284" s="233" t="s">
        <v>961</v>
      </c>
      <c r="G284" s="233" t="s">
        <v>156</v>
      </c>
      <c r="H284" s="235"/>
      <c r="I284" s="237" t="str">
        <f>IF(ISERROR($V284),"",OFFSET('Smelter Look-up'!$H$4,$V284-4,0))</f>
        <v>Longyan</v>
      </c>
      <c r="J284" s="237" t="str">
        <f>IF(ISERROR($V284),"",OFFSET('Smelter Look-up'!$I$4,$V284-4,0))</f>
        <v>Fujian Sheng</v>
      </c>
      <c r="K284" s="234"/>
      <c r="L284" s="234"/>
      <c r="M284" s="234"/>
      <c r="N284" s="234"/>
      <c r="O284" s="234" t="s">
        <v>302</v>
      </c>
      <c r="P284" s="237"/>
      <c r="Q284" s="238"/>
      <c r="R284" s="233" t="str">
        <f>IF(ISERROR($V284),"",OFFSET('Smelter Look-up'!$C$4,$V284-4,0)&amp;"")</f>
        <v>Shinwon Tungsten (Fujian Shanghang) Co., Ltd.</v>
      </c>
      <c r="S284" s="239" t="str">
        <f t="array" ref="S284">IF(B284="","",IF(ISERROR(MATCH($E284,CL,0)),"Unknown",INDIRECT("'C'!$A$"&amp;MATCH($E284,CL,0)+1)))</f>
        <v>CN</v>
      </c>
      <c r="T284" s="239" t="str">
        <f t="array" ref="T284">IF(B284="","",IF(ISERROR(MATCH($J284,SorP!$B$1:$B$6226,0)),"",INDIRECT("'SorP'!$A$"&amp;MATCH($S284&amp;$J284,SorP!C:C,0))))</f>
        <v>CN-FJ</v>
      </c>
      <c r="U284" s="240"/>
      <c r="V284" s="228">
        <f>IF(C284="",NA(),IF(OR(C284="Smelter not listed",C284="Smelter not yet identified"),MATCH($B284&amp;$D284,'Smelter Look-up'!$J:$J,0),MATCH($B284&amp;$C284,'Smelter Look-up'!$J:$J,0)))</f>
        <v>649</v>
      </c>
      <c r="W284" s="208"/>
      <c r="X284" s="208">
        <f t="shared" si="1"/>
        <v>0</v>
      </c>
      <c r="Y284" s="208"/>
      <c r="Z284" s="208"/>
      <c r="AA284" s="208"/>
      <c r="AB284" s="241" t="str">
        <f t="shared" si="2"/>
        <v>TungstenShinwon Tungsten (Fujian Shanghang) Co., Ltd.</v>
      </c>
      <c r="AC284" s="208"/>
      <c r="AD284" s="208"/>
      <c r="AE284" s="208"/>
      <c r="AF284" s="208"/>
      <c r="AG284" s="208"/>
      <c r="AH284" s="208"/>
    </row>
    <row r="285" ht="13.5" customHeight="1">
      <c r="A285" s="239" t="s">
        <v>963</v>
      </c>
      <c r="B285" s="233" t="s">
        <v>145</v>
      </c>
      <c r="C285" s="234" t="s">
        <v>964</v>
      </c>
      <c r="D285" s="233"/>
      <c r="E285" s="233" t="s">
        <v>418</v>
      </c>
      <c r="F285" s="233" t="s">
        <v>963</v>
      </c>
      <c r="G285" s="233" t="s">
        <v>156</v>
      </c>
      <c r="H285" s="235"/>
      <c r="I285" s="236" t="str">
        <f>IF(ISERROR($V285),"",OFFSET('Smelter Look-up'!$H$4,$V285-4,0))</f>
        <v>Port Klang</v>
      </c>
      <c r="J285" s="236" t="str">
        <f>IF(ISERROR($V285),"",OFFSET('Smelter Look-up'!$I$4,$V285-4,0))</f>
        <v>Selangor</v>
      </c>
      <c r="K285" s="234"/>
      <c r="L285" s="234"/>
      <c r="M285" s="234"/>
      <c r="N285" s="234"/>
      <c r="O285" s="234" t="s">
        <v>965</v>
      </c>
      <c r="P285" s="237"/>
      <c r="Q285" s="238"/>
      <c r="R285" s="233" t="str">
        <f>IF(ISERROR($V285),"",OFFSET('Smelter Look-up'!$C$4,$V285-4,0)&amp;"")</f>
        <v>Malaysia Smelting Corporation Berhad (Port Klang)</v>
      </c>
      <c r="S285" s="239" t="str">
        <f t="array" ref="S285">IF(B285="","",IF(ISERROR(MATCH($E285,CL,0)),"Unknown",INDIRECT("'C'!$A$"&amp;MATCH($E285,CL,0)+1)))</f>
        <v>MY</v>
      </c>
      <c r="T285" s="239" t="str">
        <f t="array" ref="T285">IF(B285="","",IF(ISERROR(MATCH($J285,SorP!$B$1:$B$6226,0)),"",INDIRECT("'SorP'!$A$"&amp;MATCH($S285&amp;$J285,SorP!C:C,0))))</f>
        <v>MY-10</v>
      </c>
      <c r="U285" s="240"/>
      <c r="V285" s="228">
        <f>IF(C285="",NA(),IF(OR(C285="Smelter not listed",C285="Smelter not yet identified"),MATCH($B285&amp;$D285,'Smelter Look-up'!$J:$J,0),MATCH($B285&amp;$C285,'Smelter Look-up'!$J:$J,0)))</f>
        <v>475</v>
      </c>
      <c r="W285" s="208"/>
      <c r="X285" s="208">
        <f t="shared" si="1"/>
        <v>0</v>
      </c>
      <c r="Y285" s="208"/>
      <c r="Z285" s="208"/>
      <c r="AA285" s="208"/>
      <c r="AB285" s="241" t="str">
        <f t="shared" si="2"/>
        <v>TinMalaysia Smelting Corporation Berhad (Port Klang)</v>
      </c>
      <c r="AC285" s="208"/>
      <c r="AD285" s="208"/>
      <c r="AE285" s="208"/>
      <c r="AF285" s="208"/>
      <c r="AG285" s="208"/>
      <c r="AH285" s="208"/>
    </row>
    <row r="286" ht="13.5" customHeight="1">
      <c r="A286" s="239" t="s">
        <v>966</v>
      </c>
      <c r="B286" s="233" t="s">
        <v>147</v>
      </c>
      <c r="C286" s="234" t="s">
        <v>967</v>
      </c>
      <c r="D286" s="233"/>
      <c r="E286" s="233" t="s">
        <v>536</v>
      </c>
      <c r="F286" s="233" t="s">
        <v>966</v>
      </c>
      <c r="G286" s="233" t="s">
        <v>156</v>
      </c>
      <c r="H286" s="235"/>
      <c r="I286" s="236" t="str">
        <f>IF(ISERROR($V286),"",OFFSET('Smelter Look-up'!$H$4,$V286-4,0))</f>
        <v>Kaohsiung City</v>
      </c>
      <c r="J286" s="236" t="str">
        <f>IF(ISERROR($V286),"",OFFSET('Smelter Look-up'!$I$4,$V286-4,0))</f>
        <v>Kaohsiung</v>
      </c>
      <c r="K286" s="234"/>
      <c r="L286" s="234"/>
      <c r="M286" s="234"/>
      <c r="N286" s="234"/>
      <c r="O286" s="234" t="s">
        <v>302</v>
      </c>
      <c r="P286" s="237"/>
      <c r="Q286" s="238"/>
      <c r="R286" s="233" t="str">
        <f>IF(ISERROR($V286),"",OFFSET('Smelter Look-up'!$C$4,$V286-4,0)&amp;"")</f>
        <v>Elite Industech Co., Ltd.</v>
      </c>
      <c r="S286" s="239" t="str">
        <f t="array" ref="S286">IF(B286="","",IF(ISERROR(MATCH($E286,CL,0)),"Unknown",INDIRECT("'C'!$A$"&amp;MATCH($E286,CL,0)+1)))</f>
        <v>TW</v>
      </c>
      <c r="T286" s="239" t="str">
        <f t="array" ref="T286">IF(B286="","",IF(ISERROR(MATCH($J286,SorP!$B$1:$B$6226,0)),"",INDIRECT("'SorP'!$A$"&amp;MATCH($S286&amp;$J286,SorP!C:C,0))))</f>
        <v>TW-KHH</v>
      </c>
      <c r="U286" s="240"/>
      <c r="V286" s="228">
        <f>IF(C286="",NA(),IF(OR(C286="Smelter not listed",C286="Smelter not yet identified"),MATCH($B286&amp;$D286,'Smelter Look-up'!$J:$J,0),MATCH($B286&amp;$C286,'Smelter Look-up'!$J:$J,0)))</f>
        <v>78</v>
      </c>
      <c r="W286" s="208"/>
      <c r="X286" s="208">
        <f t="shared" si="1"/>
        <v>0</v>
      </c>
      <c r="Y286" s="208"/>
      <c r="Z286" s="208"/>
      <c r="AA286" s="208"/>
      <c r="AB286" s="241" t="str">
        <f t="shared" si="2"/>
        <v>GoldElite Industech Co., Ltd.</v>
      </c>
      <c r="AC286" s="208"/>
      <c r="AD286" s="208"/>
      <c r="AE286" s="208"/>
      <c r="AF286" s="208"/>
      <c r="AG286" s="208"/>
      <c r="AH286" s="208"/>
    </row>
    <row r="287" ht="13.5" customHeight="1">
      <c r="A287" s="239" t="s">
        <v>968</v>
      </c>
      <c r="B287" s="233" t="s">
        <v>146</v>
      </c>
      <c r="C287" s="234" t="s">
        <v>969</v>
      </c>
      <c r="D287" s="233"/>
      <c r="E287" s="233" t="s">
        <v>174</v>
      </c>
      <c r="F287" s="233" t="s">
        <v>968</v>
      </c>
      <c r="G287" s="233" t="s">
        <v>156</v>
      </c>
      <c r="H287" s="235"/>
      <c r="I287" s="237" t="str">
        <f>IF(ISERROR($V287),"",OFFSET('Smelter Look-up'!$H$4,$V287-4,0))</f>
        <v>San Simon</v>
      </c>
      <c r="J287" s="237" t="str">
        <f>IF(ISERROR($V287),"",OFFSET('Smelter Look-up'!$I$4,$V287-4,0))</f>
        <v>Pampanga</v>
      </c>
      <c r="K287" s="234"/>
      <c r="L287" s="234"/>
      <c r="M287" s="234"/>
      <c r="N287" s="234"/>
      <c r="O287" s="234" t="s">
        <v>302</v>
      </c>
      <c r="P287" s="237"/>
      <c r="Q287" s="238"/>
      <c r="R287" s="233" t="str">
        <f>IF(ISERROR($V287),"",OFFSET('Smelter Look-up'!$C$4,$V287-4,0)&amp;"")</f>
        <v>Philippine Bonway Manufacturing Industrial Corporation</v>
      </c>
      <c r="S287" s="239" t="str">
        <f t="array" ref="S287">IF(B287="","",IF(ISERROR(MATCH($E287,CL,0)),"Unknown",INDIRECT("'C'!$A$"&amp;MATCH($E287,CL,0)+1)))</f>
        <v>PH</v>
      </c>
      <c r="T287" s="239" t="str">
        <f t="array" ref="T287">IF(B287="","",IF(ISERROR(MATCH($J287,SorP!$B$1:$B$6226,0)),"",INDIRECT("'SorP'!$A$"&amp;MATCH($S287&amp;$J287,SorP!C:C,0))))</f>
        <v>PH-PAM</v>
      </c>
      <c r="U287" s="240"/>
      <c r="V287" s="228">
        <f>IF(C287="",NA(),IF(OR(C287="Smelter not listed",C287="Smelter not yet identified"),MATCH($B287&amp;$D287,'Smelter Look-up'!$J:$J,0),MATCH($B287&amp;$C287,'Smelter Look-up'!$J:$J,0)))</f>
        <v>646</v>
      </c>
      <c r="W287" s="208"/>
      <c r="X287" s="208">
        <f t="shared" si="1"/>
        <v>0</v>
      </c>
      <c r="Y287" s="208"/>
      <c r="Z287" s="208"/>
      <c r="AA287" s="208"/>
      <c r="AB287" s="241" t="str">
        <f t="shared" si="2"/>
        <v>TungstenPhilippine Bonway Manufacturing Industrial Corporation</v>
      </c>
      <c r="AC287" s="208"/>
      <c r="AD287" s="208"/>
      <c r="AE287" s="208"/>
      <c r="AF287" s="208"/>
      <c r="AG287" s="208"/>
      <c r="AH287" s="208"/>
    </row>
    <row r="288" ht="13.5" customHeight="1">
      <c r="A288" s="239" t="s">
        <v>970</v>
      </c>
      <c r="B288" s="233" t="s">
        <v>144</v>
      </c>
      <c r="C288" s="234" t="s">
        <v>152</v>
      </c>
      <c r="D288" s="233" t="s">
        <v>971</v>
      </c>
      <c r="E288" s="233" t="s">
        <v>203</v>
      </c>
      <c r="F288" s="233" t="s">
        <v>970</v>
      </c>
      <c r="G288" s="233" t="s">
        <v>156</v>
      </c>
      <c r="H288" s="235"/>
      <c r="I288" s="237" t="str">
        <f>IF(ISERROR($V288),"",OFFSET('Smelter Look-up'!$H$4,$V288-4,0))</f>
        <v/>
      </c>
      <c r="J288" s="237" t="str">
        <f>IF(ISERROR($V288),"",OFFSET('Smelter Look-up'!$I$4,$V288-4,0))</f>
        <v/>
      </c>
      <c r="K288" s="234"/>
      <c r="L288" s="234"/>
      <c r="M288" s="234"/>
      <c r="N288" s="234"/>
      <c r="O288" s="234" t="s">
        <v>302</v>
      </c>
      <c r="P288" s="237"/>
      <c r="Q288" s="238"/>
      <c r="R288" s="233" t="str">
        <f>IF(ISERROR($V288),"",OFFSET('Smelter Look-up'!$C$4,$V288-4,0)&amp;"")</f>
        <v/>
      </c>
      <c r="S288" s="239" t="str">
        <f t="array" ref="S288">IF(B288="","",IF(ISERROR(MATCH($E288,CL,0)),"Unknown",INDIRECT("'C'!$A$"&amp;MATCH($E288,CL,0)+1)))</f>
        <v>CN</v>
      </c>
      <c r="T288" s="239" t="str">
        <f t="array" ref="T288">IF(B288="","",IF(ISERROR(MATCH($J288,SorP!$B$1:$B$6226,0)),"",INDIRECT("'SorP'!$A$"&amp;MATCH($S288&amp;$J288,SorP!C:C,0))))</f>
        <v/>
      </c>
      <c r="U288" s="240"/>
      <c r="V288" s="228" t="str">
        <f>IF(C288="",NA(),IF(OR(C288="Smelter not listed",C288="Smelter not yet identified"),MATCH($B288&amp;$D288,'Smelter Look-up'!$J:$J,0),MATCH($B288&amp;$C288,'Smelter Look-up'!$J:$J,0)))</f>
        <v>#N/A</v>
      </c>
      <c r="W288" s="208"/>
      <c r="X288" s="208">
        <f t="shared" si="1"/>
        <v>0</v>
      </c>
      <c r="Y288" s="208"/>
      <c r="Z288" s="208"/>
      <c r="AA288" s="208"/>
      <c r="AB288" s="241" t="str">
        <f t="shared" si="2"/>
        <v>TantalumSmelter Not Listed</v>
      </c>
      <c r="AC288" s="208"/>
      <c r="AD288" s="208"/>
      <c r="AE288" s="208"/>
      <c r="AF288" s="208"/>
      <c r="AG288" s="208"/>
      <c r="AH288" s="208"/>
    </row>
    <row r="289" ht="13.5" customHeight="1">
      <c r="A289" s="239" t="s">
        <v>972</v>
      </c>
      <c r="B289" s="233" t="s">
        <v>147</v>
      </c>
      <c r="C289" s="234" t="s">
        <v>973</v>
      </c>
      <c r="D289" s="233"/>
      <c r="E289" s="233" t="s">
        <v>697</v>
      </c>
      <c r="F289" s="233" t="s">
        <v>972</v>
      </c>
      <c r="G289" s="233" t="s">
        <v>156</v>
      </c>
      <c r="H289" s="235"/>
      <c r="I289" s="237" t="str">
        <f>IF(ISERROR($V289),"",OFFSET('Smelter Look-up'!$H$4,$V289-4,0))</f>
        <v/>
      </c>
      <c r="J289" s="237" t="str">
        <f>IF(ISERROR($V289),"",OFFSET('Smelter Look-up'!$I$4,$V289-4,0))</f>
        <v/>
      </c>
      <c r="K289" s="234"/>
      <c r="L289" s="234"/>
      <c r="M289" s="234"/>
      <c r="N289" s="234"/>
      <c r="O289" s="234" t="s">
        <v>302</v>
      </c>
      <c r="P289" s="237"/>
      <c r="Q289" s="238"/>
      <c r="R289" s="233" t="str">
        <f>IF(ISERROR($V289),"",OFFSET('Smelter Look-up'!$C$4,$V289-4,0)&amp;"")</f>
        <v/>
      </c>
      <c r="S289" s="239" t="str">
        <f t="array" ref="S289">IF(B289="","",IF(ISERROR(MATCH($E289,CL,0)),"Unknown",INDIRECT("'C'!$A$"&amp;MATCH($E289,CL,0)+1)))</f>
        <v>RW</v>
      </c>
      <c r="T289" s="239" t="str">
        <f t="array" ref="T289">IF(B289="","",IF(ISERROR(MATCH($J289,SorP!$B$1:$B$6226,0)),"",INDIRECT("'SorP'!$A$"&amp;MATCH($S289&amp;$J289,SorP!C:C,0))))</f>
        <v/>
      </c>
      <c r="U289" s="240"/>
      <c r="V289" s="228" t="str">
        <f>IF(C289="",NA(),IF(OR(C289="Smelter not listed",C289="Smelter not yet identified"),MATCH($B289&amp;$D289,'Smelter Look-up'!$J:$J,0),MATCH($B289&amp;$C289,'Smelter Look-up'!$J:$J,0)))</f>
        <v>#N/A</v>
      </c>
      <c r="W289" s="208"/>
      <c r="X289" s="208">
        <f t="shared" si="1"/>
        <v>0</v>
      </c>
      <c r="Y289" s="208"/>
      <c r="Z289" s="208"/>
      <c r="AA289" s="208"/>
      <c r="AB289" s="241" t="str">
        <f t="shared" si="2"/>
        <v>GoldGasabo Gold Refinery Ltd</v>
      </c>
      <c r="AC289" s="208"/>
      <c r="AD289" s="208"/>
      <c r="AE289" s="208"/>
      <c r="AF289" s="208"/>
      <c r="AG289" s="208"/>
      <c r="AH289" s="208"/>
    </row>
    <row r="290" ht="13.5" customHeight="1">
      <c r="A290" s="239" t="s">
        <v>974</v>
      </c>
      <c r="B290" s="233" t="s">
        <v>146</v>
      </c>
      <c r="C290" s="234" t="s">
        <v>975</v>
      </c>
      <c r="D290" s="233"/>
      <c r="E290" s="242" t="s">
        <v>976</v>
      </c>
      <c r="F290" s="233" t="s">
        <v>974</v>
      </c>
      <c r="G290" s="233" t="s">
        <v>156</v>
      </c>
      <c r="H290" s="235"/>
      <c r="I290" s="237" t="str">
        <f>IF(ISERROR($V290),"",OFFSET('Smelter Look-up'!$H$4,$V290-4,0))</f>
        <v/>
      </c>
      <c r="J290" s="237" t="str">
        <f>IF(ISERROR($V290),"",OFFSET('Smelter Look-up'!$I$4,$V290-4,0))</f>
        <v/>
      </c>
      <c r="K290" s="234"/>
      <c r="L290" s="234"/>
      <c r="M290" s="234"/>
      <c r="N290" s="234"/>
      <c r="O290" s="234" t="s">
        <v>302</v>
      </c>
      <c r="P290" s="237"/>
      <c r="Q290" s="238"/>
      <c r="R290" s="233" t="str">
        <f>IF(ISERROR($V290),"",OFFSET('Smelter Look-up'!$C$4,$V290-4,0)&amp;"")</f>
        <v/>
      </c>
      <c r="S290" s="239" t="str">
        <f t="array" ref="S290">IF(B290="","",IF(ISERROR(MATCH($E290,CL,0)),"Unknown",INDIRECT("'C'!$A$"&amp;MATCH($E290,CL,0)+1)))</f>
        <v>TW</v>
      </c>
      <c r="T290" s="239" t="str">
        <f t="array" ref="T290">IF(B290="","",IF(ISERROR(MATCH($J290,SorP!$B$1:$B$6226,0)),"",INDIRECT("'SorP'!$A$"&amp;MATCH($S290&amp;$J290,SorP!C:C,0))))</f>
        <v/>
      </c>
      <c r="U290" s="240"/>
      <c r="V290" s="228" t="str">
        <f>IF(C290="",NA(),IF(OR(C290="Smelter not listed",C290="Smelter not yet identified"),MATCH($B290&amp;$D290,'Smelter Look-up'!$J:$J,0),MATCH($B290&amp;$C290,'Smelter Look-up'!$J:$J,0)))</f>
        <v>#N/A</v>
      </c>
      <c r="W290" s="208"/>
      <c r="X290" s="208">
        <f t="shared" si="1"/>
        <v>0</v>
      </c>
      <c r="Y290" s="208"/>
      <c r="Z290" s="208"/>
      <c r="AA290" s="208"/>
      <c r="AB290" s="241" t="str">
        <f t="shared" si="2"/>
        <v>TungstenJing Yuan Tungsten Technology Co., Ltd.</v>
      </c>
      <c r="AC290" s="208"/>
      <c r="AD290" s="208"/>
      <c r="AE290" s="208"/>
      <c r="AF290" s="208"/>
      <c r="AG290" s="208"/>
      <c r="AH290" s="208"/>
    </row>
    <row r="291" ht="13.5" customHeight="1">
      <c r="A291" s="239" t="s">
        <v>977</v>
      </c>
      <c r="B291" s="233" t="s">
        <v>147</v>
      </c>
      <c r="C291" s="234" t="s">
        <v>978</v>
      </c>
      <c r="D291" s="233"/>
      <c r="E291" s="233" t="s">
        <v>155</v>
      </c>
      <c r="F291" s="233" t="s">
        <v>977</v>
      </c>
      <c r="G291" s="233" t="s">
        <v>156</v>
      </c>
      <c r="H291" s="235"/>
      <c r="I291" s="236" t="str">
        <f>IF(ISERROR($V291),"",OFFSET('Smelter Look-up'!$H$4,$V291-4,0))</f>
        <v>Soka</v>
      </c>
      <c r="J291" s="236" t="str">
        <f>IF(ISERROR($V291),"",OFFSET('Smelter Look-up'!$I$4,$V291-4,0))</f>
        <v>Saitama</v>
      </c>
      <c r="K291" s="234"/>
      <c r="L291" s="234"/>
      <c r="M291" s="234"/>
      <c r="N291" s="234"/>
      <c r="O291" s="234" t="s">
        <v>979</v>
      </c>
      <c r="P291" s="237"/>
      <c r="Q291" s="238"/>
      <c r="R291" s="233" t="str">
        <f>IF(ISERROR($V291),"",OFFSET('Smelter Look-up'!$C$4,$V291-4,0)&amp;"")</f>
        <v>Ishifuku Metal Industry Co., Ltd.</v>
      </c>
      <c r="S291" s="239" t="str">
        <f t="array" ref="S291">IF(B291="","",IF(ISERROR(MATCH($E291,CL,0)),"Unknown",INDIRECT("'C'!$A$"&amp;MATCH($E291,CL,0)+1)))</f>
        <v>JP</v>
      </c>
      <c r="T291" s="239" t="str">
        <f t="array" ref="T291">IF(B291="","",IF(ISERROR(MATCH($J291,SorP!$B$1:$B$6226,0)),"",INDIRECT("'SorP'!$A$"&amp;MATCH($S291&amp;$J291,SorP!C:C,0))))</f>
        <v>JP-11</v>
      </c>
      <c r="U291" s="240"/>
      <c r="V291" s="228">
        <f>IF(C291="",NA(),IF(OR(C291="Smelter not listed",C291="Smelter not yet identified"),MATCH($B291&amp;$D291,'Smelter Look-up'!$J:$J,0),MATCH($B291&amp;$C291,'Smelter Look-up'!$J:$J,0)))</f>
        <v>127</v>
      </c>
      <c r="W291" s="208"/>
      <c r="X291" s="208">
        <f t="shared" si="1"/>
        <v>0</v>
      </c>
      <c r="Y291" s="208"/>
      <c r="Z291" s="208"/>
      <c r="AA291" s="208"/>
      <c r="AB291" s="241" t="str">
        <f t="shared" si="2"/>
        <v>GoldIshifuku Metal Industry Co., Ltd.</v>
      </c>
      <c r="AC291" s="208"/>
      <c r="AD291" s="208"/>
      <c r="AE291" s="208"/>
      <c r="AF291" s="208"/>
      <c r="AG291" s="208"/>
      <c r="AH291" s="208"/>
    </row>
    <row r="292" ht="13.5" customHeight="1">
      <c r="A292" s="239" t="s">
        <v>980</v>
      </c>
      <c r="B292" s="233" t="s">
        <v>147</v>
      </c>
      <c r="C292" s="234" t="s">
        <v>981</v>
      </c>
      <c r="D292" s="233"/>
      <c r="E292" s="233" t="s">
        <v>203</v>
      </c>
      <c r="F292" s="233" t="s">
        <v>980</v>
      </c>
      <c r="G292" s="233" t="s">
        <v>156</v>
      </c>
      <c r="H292" s="235"/>
      <c r="I292" s="236" t="str">
        <f>IF(ISERROR($V292),"",OFFSET('Smelter Look-up'!$H$4,$V292-4,0))</f>
        <v>Lingbao</v>
      </c>
      <c r="J292" s="236" t="str">
        <f>IF(ISERROR($V292),"",OFFSET('Smelter Look-up'!$I$4,$V292-4,0))</f>
        <v>Henan Sheng</v>
      </c>
      <c r="K292" s="234"/>
      <c r="L292" s="234"/>
      <c r="M292" s="234"/>
      <c r="N292" s="234"/>
      <c r="O292" s="234" t="s">
        <v>982</v>
      </c>
      <c r="P292" s="237"/>
      <c r="Q292" s="238"/>
      <c r="R292" s="233" t="str">
        <f>IF(ISERROR($V292),"",OFFSET('Smelter Look-up'!$C$4,$V292-4,0)&amp;"")</f>
        <v>Lingbao Jinyuan Tonghui Refinery Co., Ltd.</v>
      </c>
      <c r="S292" s="239" t="str">
        <f t="array" ref="S292">IF(B292="","",IF(ISERROR(MATCH($E292,CL,0)),"Unknown",INDIRECT("'C'!$A$"&amp;MATCH($E292,CL,0)+1)))</f>
        <v>CN</v>
      </c>
      <c r="T292" s="239" t="str">
        <f t="array" ref="T292">IF(B292="","",IF(ISERROR(MATCH($J292,SorP!$B$1:$B$6226,0)),"",INDIRECT("'SorP'!$A$"&amp;MATCH($S292&amp;$J292,SorP!C:C,0))))</f>
        <v>CN-HA</v>
      </c>
      <c r="U292" s="240"/>
      <c r="V292" s="228">
        <f>IF(C292="",NA(),IF(OR(C292="Smelter not listed",C292="Smelter not yet identified"),MATCH($B292&amp;$D292,'Smelter Look-up'!$J:$J,0),MATCH($B292&amp;$C292,'Smelter Look-up'!$J:$J,0)))</f>
        <v>166</v>
      </c>
      <c r="W292" s="208"/>
      <c r="X292" s="208">
        <f t="shared" si="1"/>
        <v>0</v>
      </c>
      <c r="Y292" s="208"/>
      <c r="Z292" s="208"/>
      <c r="AA292" s="208"/>
      <c r="AB292" s="241" t="str">
        <f t="shared" si="2"/>
        <v>GoldLingbao Jinyuan Tonghui Refinery Co., Ltd.</v>
      </c>
      <c r="AC292" s="208"/>
      <c r="AD292" s="208"/>
      <c r="AE292" s="208"/>
      <c r="AF292" s="208"/>
      <c r="AG292" s="208"/>
      <c r="AH292" s="208"/>
    </row>
    <row r="293" ht="13.5" customHeight="1">
      <c r="A293" s="239" t="s">
        <v>983</v>
      </c>
      <c r="B293" s="233" t="s">
        <v>145</v>
      </c>
      <c r="C293" s="234" t="s">
        <v>984</v>
      </c>
      <c r="D293" s="233"/>
      <c r="E293" s="233" t="s">
        <v>203</v>
      </c>
      <c r="F293" s="233" t="s">
        <v>983</v>
      </c>
      <c r="G293" s="233" t="s">
        <v>156</v>
      </c>
      <c r="H293" s="235"/>
      <c r="I293" s="236" t="str">
        <f>IF(ISERROR($V293),"",OFFSET('Smelter Look-up'!$H$4,$V293-4,0))</f>
        <v>Laibin</v>
      </c>
      <c r="J293" s="236" t="str">
        <f>IF(ISERROR($V293),"",OFFSET('Smelter Look-up'!$I$4,$V293-4,0))</f>
        <v>Guangxi Zhuangzu Zizhiqu</v>
      </c>
      <c r="K293" s="234"/>
      <c r="L293" s="234"/>
      <c r="M293" s="234"/>
      <c r="N293" s="234"/>
      <c r="O293" s="234" t="s">
        <v>985</v>
      </c>
      <c r="P293" s="237"/>
      <c r="Q293" s="238"/>
      <c r="R293" s="233" t="str">
        <f>IF(ISERROR($V293),"",OFFSET('Smelter Look-up'!$C$4,$V293-4,0)&amp;"")</f>
        <v>China Tin Group Co., Ltd.</v>
      </c>
      <c r="S293" s="239" t="str">
        <f t="array" ref="S293">IF(B293="","",IF(ISERROR(MATCH($E293,CL,0)),"Unknown",INDIRECT("'C'!$A$"&amp;MATCH($E293,CL,0)+1)))</f>
        <v>CN</v>
      </c>
      <c r="T293" s="239" t="str">
        <f t="array" ref="T293">IF(B293="","",IF(ISERROR(MATCH($J293,SorP!$B$1:$B$6226,0)),"",INDIRECT("'SorP'!$A$"&amp;MATCH($S293&amp;$J293,SorP!C:C,0))))</f>
        <v>CN-GX</v>
      </c>
      <c r="U293" s="240"/>
      <c r="V293" s="228">
        <f>IF(C293="",NA(),IF(OR(C293="Smelter not listed",C293="Smelter not yet identified"),MATCH($B293&amp;$D293,'Smelter Look-up'!$J:$J,0),MATCH($B293&amp;$C293,'Smelter Look-up'!$J:$J,0)))</f>
        <v>414</v>
      </c>
      <c r="W293" s="208"/>
      <c r="X293" s="208">
        <f t="shared" si="1"/>
        <v>0</v>
      </c>
      <c r="Y293" s="208"/>
      <c r="Z293" s="208"/>
      <c r="AA293" s="208"/>
      <c r="AB293" s="241" t="str">
        <f t="shared" si="2"/>
        <v>TinChina Tin Group Co., Ltd.</v>
      </c>
      <c r="AC293" s="208"/>
      <c r="AD293" s="208"/>
      <c r="AE293" s="208"/>
      <c r="AF293" s="208"/>
      <c r="AG293" s="208"/>
      <c r="AH293" s="208"/>
    </row>
    <row r="294" ht="13.5" customHeight="1">
      <c r="A294" s="239" t="s">
        <v>986</v>
      </c>
      <c r="B294" s="233" t="s">
        <v>147</v>
      </c>
      <c r="C294" s="234" t="s">
        <v>987</v>
      </c>
      <c r="D294" s="233"/>
      <c r="E294" s="233" t="s">
        <v>155</v>
      </c>
      <c r="F294" s="233" t="s">
        <v>986</v>
      </c>
      <c r="G294" s="233" t="s">
        <v>156</v>
      </c>
      <c r="H294" s="235"/>
      <c r="I294" s="236" t="str">
        <f>IF(ISERROR($V294),"",OFFSET('Smelter Look-up'!$H$4,$V294-4,0))</f>
        <v>Iruma</v>
      </c>
      <c r="J294" s="236" t="str">
        <f>IF(ISERROR($V294),"",OFFSET('Smelter Look-up'!$I$4,$V294-4,0))</f>
        <v>Saitama</v>
      </c>
      <c r="K294" s="234"/>
      <c r="L294" s="234"/>
      <c r="M294" s="234"/>
      <c r="N294" s="234"/>
      <c r="O294" s="234" t="s">
        <v>988</v>
      </c>
      <c r="P294" s="237"/>
      <c r="Q294" s="238"/>
      <c r="R294" s="233" t="str">
        <f>IF(ISERROR($V294),"",OFFSET('Smelter Look-up'!$C$4,$V294-4,0)&amp;"")</f>
        <v>Matsuda Sangyo Co., Ltd.</v>
      </c>
      <c r="S294" s="239" t="str">
        <f t="array" ref="S294">IF(B294="","",IF(ISERROR(MATCH($E294,CL,0)),"Unknown",INDIRECT("'C'!$A$"&amp;MATCH($E294,CL,0)+1)))</f>
        <v>JP</v>
      </c>
      <c r="T294" s="239" t="str">
        <f t="array" ref="T294">IF(B294="","",IF(ISERROR(MATCH($J294,SorP!$B$1:$B$6226,0)),"",INDIRECT("'SorP'!$A$"&amp;MATCH($S294&amp;$J294,SorP!C:C,0))))</f>
        <v>JP-11</v>
      </c>
      <c r="U294" s="240"/>
      <c r="V294" s="228">
        <f>IF(C294="",NA(),IF(OR(C294="Smelter not listed",C294="Smelter not yet identified"),MATCH($B294&amp;$D294,'Smelter Look-up'!$J:$J,0),MATCH($B294&amp;$C294,'Smelter Look-up'!$J:$J,0)))</f>
        <v>175</v>
      </c>
      <c r="W294" s="208"/>
      <c r="X294" s="208">
        <f t="shared" si="1"/>
        <v>0</v>
      </c>
      <c r="Y294" s="208"/>
      <c r="Z294" s="208"/>
      <c r="AA294" s="208"/>
      <c r="AB294" s="241" t="str">
        <f t="shared" si="2"/>
        <v>GoldMatsuda Sangyo Co., Ltd.</v>
      </c>
      <c r="AC294" s="208"/>
      <c r="AD294" s="208"/>
      <c r="AE294" s="208"/>
      <c r="AF294" s="208"/>
      <c r="AG294" s="208"/>
      <c r="AH294" s="208"/>
    </row>
    <row r="295" ht="13.5" customHeight="1">
      <c r="A295" s="239" t="s">
        <v>989</v>
      </c>
      <c r="B295" s="233" t="s">
        <v>147</v>
      </c>
      <c r="C295" s="234" t="s">
        <v>990</v>
      </c>
      <c r="D295" s="233"/>
      <c r="E295" s="233" t="s">
        <v>203</v>
      </c>
      <c r="F295" s="233" t="s">
        <v>989</v>
      </c>
      <c r="G295" s="233" t="s">
        <v>156</v>
      </c>
      <c r="H295" s="235"/>
      <c r="I295" s="236" t="str">
        <f>IF(ISERROR($V295),"",OFFSET('Smelter Look-up'!$H$4,$V295-4,0))</f>
        <v>Kwai Chung</v>
      </c>
      <c r="J295" s="236" t="str">
        <f>IF(ISERROR($V295),"",OFFSET('Smelter Look-up'!$I$4,$V295-4,0))</f>
        <v>Hong Kong SAR</v>
      </c>
      <c r="K295" s="234"/>
      <c r="L295" s="234"/>
      <c r="M295" s="234"/>
      <c r="N295" s="234"/>
      <c r="O295" s="234" t="s">
        <v>991</v>
      </c>
      <c r="P295" s="237"/>
      <c r="Q295" s="238"/>
      <c r="R295" s="233" t="str">
        <f>IF(ISERROR($V295),"",OFFSET('Smelter Look-up'!$C$4,$V295-4,0)&amp;"")</f>
        <v>Metalor Technologies (Hong Kong) Ltd.</v>
      </c>
      <c r="S295" s="239" t="str">
        <f t="array" ref="S295">IF(B295="","",IF(ISERROR(MATCH($E295,CL,0)),"Unknown",INDIRECT("'C'!$A$"&amp;MATCH($E295,CL,0)+1)))</f>
        <v>CN</v>
      </c>
      <c r="T295" s="239" t="str">
        <f t="array" ref="T295">IF(B295="","",IF(ISERROR(MATCH($J295,SorP!$B$1:$B$6226,0)),"",INDIRECT("'SorP'!$A$"&amp;MATCH($S295&amp;$J295,SorP!C:C,0))))</f>
        <v>CN-HK</v>
      </c>
      <c r="U295" s="240"/>
      <c r="V295" s="228">
        <f>IF(C295="",NA(),IF(OR(C295="Smelter not listed",C295="Smelter not yet identified"),MATCH($B295&amp;$D295,'Smelter Look-up'!$J:$J,0),MATCH($B295&amp;$C295,'Smelter Look-up'!$J:$J,0)))</f>
        <v>183</v>
      </c>
      <c r="W295" s="208"/>
      <c r="X295" s="208">
        <f t="shared" si="1"/>
        <v>0</v>
      </c>
      <c r="Y295" s="208"/>
      <c r="Z295" s="208"/>
      <c r="AA295" s="208"/>
      <c r="AB295" s="241" t="str">
        <f t="shared" si="2"/>
        <v>GoldMetalor Technologies (Hong Kong) Ltd.</v>
      </c>
      <c r="AC295" s="208"/>
      <c r="AD295" s="208"/>
      <c r="AE295" s="208"/>
      <c r="AF295" s="208"/>
      <c r="AG295" s="208"/>
      <c r="AH295" s="208"/>
    </row>
    <row r="296" ht="13.5" customHeight="1">
      <c r="A296" s="239" t="s">
        <v>992</v>
      </c>
      <c r="B296" s="233" t="s">
        <v>147</v>
      </c>
      <c r="C296" s="234" t="s">
        <v>993</v>
      </c>
      <c r="D296" s="233"/>
      <c r="E296" s="233" t="s">
        <v>994</v>
      </c>
      <c r="F296" s="233" t="s">
        <v>992</v>
      </c>
      <c r="G296" s="233" t="s">
        <v>156</v>
      </c>
      <c r="H296" s="235"/>
      <c r="I296" s="236" t="str">
        <f>IF(ISERROR($V296),"",OFFSET('Smelter Look-up'!$H$4,$V296-4,0))</f>
        <v>Singapore</v>
      </c>
      <c r="J296" s="236" t="str">
        <f>IF(ISERROR($V296),"",OFFSET('Smelter Look-up'!$I$4,$V296-4,0))</f>
        <v>South West</v>
      </c>
      <c r="K296" s="234"/>
      <c r="L296" s="234"/>
      <c r="M296" s="234"/>
      <c r="N296" s="234"/>
      <c r="O296" s="234" t="s">
        <v>995</v>
      </c>
      <c r="P296" s="237"/>
      <c r="Q296" s="238"/>
      <c r="R296" s="233" t="str">
        <f>IF(ISERROR($V296),"",OFFSET('Smelter Look-up'!$C$4,$V296-4,0)&amp;"")</f>
        <v>Metalor Technologies (Singapore) Pte., Ltd.</v>
      </c>
      <c r="S296" s="239" t="str">
        <f t="array" ref="S296">IF(B296="","",IF(ISERROR(MATCH($E296,CL,0)),"Unknown",INDIRECT("'C'!$A$"&amp;MATCH($E296,CL,0)+1)))</f>
        <v>SG</v>
      </c>
      <c r="T296" s="239" t="str">
        <f t="array" ref="T296">IF(B296="","",IF(ISERROR(MATCH($J296,SorP!$B$1:$B$6226,0)),"",INDIRECT("'SorP'!$A$"&amp;MATCH($S296&amp;$J296,SorP!C:C,0))))</f>
        <v>SG-05</v>
      </c>
      <c r="U296" s="240"/>
      <c r="V296" s="228">
        <f>IF(C296="",NA(),IF(OR(C296="Smelter not listed",C296="Smelter not yet identified"),MATCH($B296&amp;$D296,'Smelter Look-up'!$J:$J,0),MATCH($B296&amp;$C296,'Smelter Look-up'!$J:$J,0)))</f>
        <v>184</v>
      </c>
      <c r="W296" s="208"/>
      <c r="X296" s="208">
        <f t="shared" si="1"/>
        <v>0</v>
      </c>
      <c r="Y296" s="208"/>
      <c r="Z296" s="208"/>
      <c r="AA296" s="208"/>
      <c r="AB296" s="241" t="str">
        <f t="shared" si="2"/>
        <v>GoldMetalor Technologies (Singapore) Pte., Ltd.</v>
      </c>
      <c r="AC296" s="208"/>
      <c r="AD296" s="208"/>
      <c r="AE296" s="208"/>
      <c r="AF296" s="208"/>
      <c r="AG296" s="208"/>
      <c r="AH296" s="208"/>
    </row>
    <row r="297" ht="13.5" customHeight="1">
      <c r="A297" s="239" t="s">
        <v>996</v>
      </c>
      <c r="B297" s="233" t="s">
        <v>147</v>
      </c>
      <c r="C297" s="234" t="s">
        <v>997</v>
      </c>
      <c r="D297" s="233"/>
      <c r="E297" s="233" t="s">
        <v>199</v>
      </c>
      <c r="F297" s="233" t="s">
        <v>996</v>
      </c>
      <c r="G297" s="233" t="s">
        <v>156</v>
      </c>
      <c r="H297" s="235"/>
      <c r="I297" s="236" t="str">
        <f>IF(ISERROR($V297),"",OFFSET('Smelter Look-up'!$H$4,$V297-4,0))</f>
        <v>Marin</v>
      </c>
      <c r="J297" s="236" t="str">
        <f>IF(ISERROR($V297),"",OFFSET('Smelter Look-up'!$I$4,$V297-4,0))</f>
        <v>Neuchâtel</v>
      </c>
      <c r="K297" s="234"/>
      <c r="L297" s="234"/>
      <c r="M297" s="234"/>
      <c r="N297" s="234"/>
      <c r="O297" s="234" t="s">
        <v>998</v>
      </c>
      <c r="P297" s="237"/>
      <c r="Q297" s="238"/>
      <c r="R297" s="233" t="str">
        <f>IF(ISERROR($V297),"",OFFSET('Smelter Look-up'!$C$4,$V297-4,0)&amp;"")</f>
        <v>Metalor Technologies S.A.</v>
      </c>
      <c r="S297" s="239" t="str">
        <f t="array" ref="S297">IF(B297="","",IF(ISERROR(MATCH($E297,CL,0)),"Unknown",INDIRECT("'C'!$A$"&amp;MATCH($E297,CL,0)+1)))</f>
        <v>CH</v>
      </c>
      <c r="T297" s="239" t="str">
        <f t="array" ref="T297">IF(B297="","",IF(ISERROR(MATCH($J297,SorP!$B$1:$B$6226,0)),"",INDIRECT("'SorP'!$A$"&amp;MATCH($S297&amp;$J297,SorP!C:C,0))))</f>
        <v>CH-NE</v>
      </c>
      <c r="U297" s="240"/>
      <c r="V297" s="228">
        <f>IF(C297="",NA(),IF(OR(C297="Smelter not listed",C297="Smelter not yet identified"),MATCH($B297&amp;$D297,'Smelter Look-up'!$J:$J,0),MATCH($B297&amp;$C297,'Smelter Look-up'!$J:$J,0)))</f>
        <v>186</v>
      </c>
      <c r="W297" s="208"/>
      <c r="X297" s="208">
        <f t="shared" si="1"/>
        <v>0</v>
      </c>
      <c r="Y297" s="208"/>
      <c r="Z297" s="208"/>
      <c r="AA297" s="208"/>
      <c r="AB297" s="241" t="str">
        <f t="shared" si="2"/>
        <v>GoldMetalor Technologies S.A.</v>
      </c>
      <c r="AC297" s="208"/>
      <c r="AD297" s="208"/>
      <c r="AE297" s="208"/>
      <c r="AF297" s="208"/>
      <c r="AG297" s="208"/>
      <c r="AH297" s="208"/>
    </row>
    <row r="298" ht="13.5" customHeight="1">
      <c r="A298" s="239" t="s">
        <v>999</v>
      </c>
      <c r="B298" s="233" t="s">
        <v>145</v>
      </c>
      <c r="C298" s="234" t="s">
        <v>311</v>
      </c>
      <c r="D298" s="233"/>
      <c r="E298" s="233" t="s">
        <v>178</v>
      </c>
      <c r="F298" s="233" t="s">
        <v>999</v>
      </c>
      <c r="G298" s="233" t="s">
        <v>156</v>
      </c>
      <c r="H298" s="235"/>
      <c r="I298" s="236" t="str">
        <f>IF(ISERROR($V298),"",OFFSET('Smelter Look-up'!$H$4,$V298-4,0))</f>
        <v>Bairro Guarapiranga</v>
      </c>
      <c r="J298" s="236" t="str">
        <f>IF(ISERROR($V298),"",OFFSET('Smelter Look-up'!$I$4,$V298-4,0))</f>
        <v>São Paulo</v>
      </c>
      <c r="K298" s="234"/>
      <c r="L298" s="234"/>
      <c r="M298" s="234"/>
      <c r="N298" s="234"/>
      <c r="O298" s="234" t="s">
        <v>1000</v>
      </c>
      <c r="P298" s="237"/>
      <c r="Q298" s="238"/>
      <c r="R298" s="233" t="str">
        <f>IF(ISERROR($V298),"",OFFSET('Smelter Look-up'!$C$4,$V298-4,0)&amp;"")</f>
        <v>Mineracao Taboca S.A.</v>
      </c>
      <c r="S298" s="239" t="str">
        <f t="array" ref="S298">IF(B298="","",IF(ISERROR(MATCH($E298,CL,0)),"Unknown",INDIRECT("'C'!$A$"&amp;MATCH($E298,CL,0)+1)))</f>
        <v>BR</v>
      </c>
      <c r="T298" s="239" t="str">
        <f t="array" ref="T298">IF(B298="","",IF(ISERROR(MATCH($J298,SorP!$B$1:$B$6226,0)),"",INDIRECT("'SorP'!$A$"&amp;MATCH($S298&amp;$J298,SorP!C:C,0))))</f>
        <v>BR-SP</v>
      </c>
      <c r="U298" s="240"/>
      <c r="V298" s="228">
        <f>IF(C298="",NA(),IF(OR(C298="Smelter not listed",C298="Smelter not yet identified"),MATCH($B298&amp;$D298,'Smelter Look-up'!$J:$J,0),MATCH($B298&amp;$C298,'Smelter Look-up'!$J:$J,0)))</f>
        <v>482</v>
      </c>
      <c r="W298" s="208"/>
      <c r="X298" s="208">
        <f t="shared" si="1"/>
        <v>0</v>
      </c>
      <c r="Y298" s="208"/>
      <c r="Z298" s="208"/>
      <c r="AA298" s="208"/>
      <c r="AB298" s="241" t="str">
        <f t="shared" si="2"/>
        <v>TinMineracao Taboca S.A.</v>
      </c>
      <c r="AC298" s="208"/>
      <c r="AD298" s="208"/>
      <c r="AE298" s="208"/>
      <c r="AF298" s="208"/>
      <c r="AG298" s="208"/>
      <c r="AH298" s="208"/>
    </row>
    <row r="299" ht="13.5" customHeight="1">
      <c r="A299" s="239" t="s">
        <v>1001</v>
      </c>
      <c r="B299" s="233" t="s">
        <v>147</v>
      </c>
      <c r="C299" s="234" t="s">
        <v>428</v>
      </c>
      <c r="D299" s="233"/>
      <c r="E299" s="233" t="s">
        <v>155</v>
      </c>
      <c r="F299" s="233" t="s">
        <v>1001</v>
      </c>
      <c r="G299" s="233" t="s">
        <v>156</v>
      </c>
      <c r="H299" s="235"/>
      <c r="I299" s="236" t="str">
        <f>IF(ISERROR($V299),"",OFFSET('Smelter Look-up'!$H$4,$V299-4,0))</f>
        <v>Tokyo</v>
      </c>
      <c r="J299" s="236" t="str">
        <f>IF(ISERROR($V299),"",OFFSET('Smelter Look-up'!$I$4,$V299-4,0))</f>
        <v>Tokyo</v>
      </c>
      <c r="K299" s="234"/>
      <c r="L299" s="234"/>
      <c r="M299" s="234"/>
      <c r="N299" s="234"/>
      <c r="O299" s="234" t="s">
        <v>1002</v>
      </c>
      <c r="P299" s="237"/>
      <c r="Q299" s="238"/>
      <c r="R299" s="233" t="str">
        <f>IF(ISERROR($V299),"",OFFSET('Smelter Look-up'!$C$4,$V299-4,0)&amp;"")</f>
        <v>Mitsubishi Materials Corporation</v>
      </c>
      <c r="S299" s="239" t="str">
        <f t="array" ref="S299">IF(B299="","",IF(ISERROR(MATCH($E299,CL,0)),"Unknown",INDIRECT("'C'!$A$"&amp;MATCH($E299,CL,0)+1)))</f>
        <v>JP</v>
      </c>
      <c r="T299" s="239" t="str">
        <f t="array" ref="T299">IF(B299="","",IF(ISERROR(MATCH($J299,SorP!$B$1:$B$6226,0)),"",INDIRECT("'SorP'!$A$"&amp;MATCH($S299&amp;$J299,SorP!C:C,0))))</f>
        <v>JP-13</v>
      </c>
      <c r="U299" s="240"/>
      <c r="V299" s="228">
        <f>IF(C299="",NA(),IF(OR(C299="Smelter not listed",C299="Smelter not yet identified"),MATCH($B299&amp;$D299,'Smelter Look-up'!$J:$J,0),MATCH($B299&amp;$C299,'Smelter Look-up'!$J:$J,0)))</f>
        <v>192</v>
      </c>
      <c r="W299" s="208"/>
      <c r="X299" s="208">
        <f t="shared" si="1"/>
        <v>0</v>
      </c>
      <c r="Y299" s="208"/>
      <c r="Z299" s="208"/>
      <c r="AA299" s="208"/>
      <c r="AB299" s="241" t="str">
        <f t="shared" si="2"/>
        <v>GoldMitsubishi Materials Corporation</v>
      </c>
      <c r="AC299" s="208"/>
      <c r="AD299" s="208"/>
      <c r="AE299" s="208"/>
      <c r="AF299" s="208"/>
      <c r="AG299" s="208"/>
      <c r="AH299" s="208"/>
    </row>
    <row r="300" ht="13.5" customHeight="1">
      <c r="A300" s="239" t="s">
        <v>1003</v>
      </c>
      <c r="B300" s="233" t="s">
        <v>144</v>
      </c>
      <c r="C300" s="234" t="s">
        <v>411</v>
      </c>
      <c r="D300" s="233"/>
      <c r="E300" s="233" t="s">
        <v>155</v>
      </c>
      <c r="F300" s="233" t="s">
        <v>1003</v>
      </c>
      <c r="G300" s="233" t="s">
        <v>156</v>
      </c>
      <c r="H300" s="235"/>
      <c r="I300" s="236" t="str">
        <f>IF(ISERROR($V300),"",OFFSET('Smelter Look-up'!$H$4,$V300-4,0))</f>
        <v>Omuta</v>
      </c>
      <c r="J300" s="236" t="str">
        <f>IF(ISERROR($V300),"",OFFSET('Smelter Look-up'!$I$4,$V300-4,0))</f>
        <v>Fukuoka</v>
      </c>
      <c r="K300" s="234"/>
      <c r="L300" s="234"/>
      <c r="M300" s="234"/>
      <c r="N300" s="234"/>
      <c r="O300" s="234" t="s">
        <v>1004</v>
      </c>
      <c r="P300" s="237"/>
      <c r="Q300" s="238"/>
      <c r="R300" s="233" t="str">
        <f>IF(ISERROR($V300),"",OFFSET('Smelter Look-up'!$C$4,$V300-4,0)&amp;"")</f>
        <v>Mitsui Mining and Smelting Co., Ltd.</v>
      </c>
      <c r="S300" s="239" t="str">
        <f t="array" ref="S300">IF(B300="","",IF(ISERROR(MATCH($E300,CL,0)),"Unknown",INDIRECT("'C'!$A$"&amp;MATCH($E300,CL,0)+1)))</f>
        <v>JP</v>
      </c>
      <c r="T300" s="239" t="str">
        <f t="array" ref="T300">IF(B300="","",IF(ISERROR(MATCH($J300,SorP!$B$1:$B$6226,0)),"",INDIRECT("'SorP'!$A$"&amp;MATCH($S300&amp;$J300,SorP!C:C,0))))</f>
        <v>JP-40</v>
      </c>
      <c r="U300" s="240"/>
      <c r="V300" s="228">
        <f>IF(C300="",NA(),IF(OR(C300="Smelter not listed",C300="Smelter not yet identified"),MATCH($B300&amp;$D300,'Smelter Look-up'!$J:$J,0),MATCH($B300&amp;$C300,'Smelter Look-up'!$J:$J,0)))</f>
        <v>366</v>
      </c>
      <c r="W300" s="208"/>
      <c r="X300" s="208">
        <f t="shared" si="1"/>
        <v>0</v>
      </c>
      <c r="Y300" s="208"/>
      <c r="Z300" s="208"/>
      <c r="AA300" s="208"/>
      <c r="AB300" s="241" t="str">
        <f t="shared" si="2"/>
        <v>TantalumMitsui Mining and Smelting Co., Ltd.</v>
      </c>
      <c r="AC300" s="208"/>
      <c r="AD300" s="208"/>
      <c r="AE300" s="208"/>
      <c r="AF300" s="208"/>
      <c r="AG300" s="208"/>
      <c r="AH300" s="208"/>
    </row>
    <row r="301" ht="13.5" customHeight="1">
      <c r="A301" s="239" t="s">
        <v>1005</v>
      </c>
      <c r="B301" s="233" t="s">
        <v>147</v>
      </c>
      <c r="C301" s="234" t="s">
        <v>1006</v>
      </c>
      <c r="D301" s="233"/>
      <c r="E301" s="233" t="s">
        <v>265</v>
      </c>
      <c r="F301" s="233" t="s">
        <v>1005</v>
      </c>
      <c r="G301" s="233" t="s">
        <v>156</v>
      </c>
      <c r="H301" s="235"/>
      <c r="I301" s="236" t="str">
        <f>IF(ISERROR($V301),"",OFFSET('Smelter Look-up'!$H$4,$V301-4,0))</f>
        <v>Obrucheva</v>
      </c>
      <c r="J301" s="236" t="str">
        <f>IF(ISERROR($V301),"",OFFSET('Smelter Look-up'!$I$4,$V301-4,0))</f>
        <v>Moskva</v>
      </c>
      <c r="K301" s="234"/>
      <c r="L301" s="234"/>
      <c r="M301" s="234"/>
      <c r="N301" s="234"/>
      <c r="O301" s="234" t="s">
        <v>1007</v>
      </c>
      <c r="P301" s="237"/>
      <c r="Q301" s="238"/>
      <c r="R301" s="233" t="str">
        <f>IF(ISERROR($V301),"",OFFSET('Smelter Look-up'!$C$4,$V301-4,0)&amp;"")</f>
        <v>Moscow Special Alloys Processing Plant</v>
      </c>
      <c r="S301" s="239" t="str">
        <f t="array" ref="S301">IF(B301="","",IF(ISERROR(MATCH($E301,CL,0)),"Unknown",INDIRECT("'C'!$A$"&amp;MATCH($E301,CL,0)+1)))</f>
        <v>RU</v>
      </c>
      <c r="T301" s="239" t="str">
        <f t="array" ref="T301">IF(B301="","",IF(ISERROR(MATCH($J301,SorP!$B$1:$B$6226,0)),"",INDIRECT("'SorP'!$A$"&amp;MATCH($S301&amp;$J301,SorP!C:C,0))))</f>
        <v>RU-MOW</v>
      </c>
      <c r="U301" s="240"/>
      <c r="V301" s="228">
        <f>IF(C301="",NA(),IF(OR(C301="Smelter not listed",C301="Smelter not yet identified"),MATCH($B301&amp;$D301,'Smelter Look-up'!$J:$J,0),MATCH($B301&amp;$C301,'Smelter Look-up'!$J:$J,0)))</f>
        <v>199</v>
      </c>
      <c r="W301" s="208"/>
      <c r="X301" s="208">
        <f t="shared" si="1"/>
        <v>0</v>
      </c>
      <c r="Y301" s="208"/>
      <c r="Z301" s="208"/>
      <c r="AA301" s="208"/>
      <c r="AB301" s="241" t="str">
        <f t="shared" si="2"/>
        <v>GoldMoscow Special Alloys Processing Plant</v>
      </c>
      <c r="AC301" s="208"/>
      <c r="AD301" s="208"/>
      <c r="AE301" s="208"/>
      <c r="AF301" s="208"/>
      <c r="AG301" s="208"/>
      <c r="AH301" s="208"/>
    </row>
    <row r="302" ht="13.5" customHeight="1">
      <c r="A302" s="239" t="s">
        <v>1008</v>
      </c>
      <c r="B302" s="233" t="s">
        <v>145</v>
      </c>
      <c r="C302" s="234" t="s">
        <v>1009</v>
      </c>
      <c r="D302" s="233"/>
      <c r="E302" s="233" t="s">
        <v>203</v>
      </c>
      <c r="F302" s="233" t="s">
        <v>1008</v>
      </c>
      <c r="G302" s="233" t="s">
        <v>156</v>
      </c>
      <c r="H302" s="235"/>
      <c r="I302" s="236" t="str">
        <f>IF(ISERROR($V302),"",OFFSET('Smelter Look-up'!$H$4,$V302-4,0))</f>
        <v>Ganzhou</v>
      </c>
      <c r="J302" s="236" t="str">
        <f>IF(ISERROR($V302),"",OFFSET('Smelter Look-up'!$I$4,$V302-4,0))</f>
        <v>Jiangxi Sheng</v>
      </c>
      <c r="K302" s="234"/>
      <c r="L302" s="234"/>
      <c r="M302" s="234"/>
      <c r="N302" s="234"/>
      <c r="O302" s="234" t="s">
        <v>1010</v>
      </c>
      <c r="P302" s="237"/>
      <c r="Q302" s="238"/>
      <c r="R302" s="233" t="str">
        <f>IF(ISERROR($V302),"",OFFSET('Smelter Look-up'!$C$4,$V302-4,0)&amp;"")</f>
        <v>Jiangxi New Nanshan Technology Ltd.</v>
      </c>
      <c r="S302" s="239" t="str">
        <f t="array" ref="S302">IF(B302="","",IF(ISERROR(MATCH($E302,CL,0)),"Unknown",INDIRECT("'C'!$A$"&amp;MATCH($E302,CL,0)+1)))</f>
        <v>CN</v>
      </c>
      <c r="T302" s="239" t="str">
        <f t="array" ref="T302">IF(B302="","",IF(ISERROR(MATCH($J302,SorP!$B$1:$B$6226,0)),"",INDIRECT("'SorP'!$A$"&amp;MATCH($S302&amp;$J302,SorP!C:C,0))))</f>
        <v>CN-JX</v>
      </c>
      <c r="U302" s="240"/>
      <c r="V302" s="228">
        <f>IF(C302="",NA(),IF(OR(C302="Smelter not listed",C302="Smelter not yet identified"),MATCH($B302&amp;$D302,'Smelter Look-up'!$J:$J,0),MATCH($B302&amp;$C302,'Smelter Look-up'!$J:$J,0)))</f>
        <v>464</v>
      </c>
      <c r="W302" s="208"/>
      <c r="X302" s="208">
        <f t="shared" si="1"/>
        <v>0</v>
      </c>
      <c r="Y302" s="208"/>
      <c r="Z302" s="208"/>
      <c r="AA302" s="208"/>
      <c r="AB302" s="241" t="str">
        <f t="shared" si="2"/>
        <v>TinJiangxi New Nanshan Technology Ltd.</v>
      </c>
      <c r="AC302" s="208"/>
      <c r="AD302" s="208"/>
      <c r="AE302" s="208"/>
      <c r="AF302" s="208"/>
      <c r="AG302" s="208"/>
      <c r="AH302" s="208"/>
    </row>
    <row r="303" ht="13.5" customHeight="1">
      <c r="A303" s="239" t="s">
        <v>1011</v>
      </c>
      <c r="B303" s="233" t="s">
        <v>147</v>
      </c>
      <c r="C303" s="234" t="s">
        <v>1012</v>
      </c>
      <c r="D303" s="233"/>
      <c r="E303" s="233" t="s">
        <v>163</v>
      </c>
      <c r="F303" s="233" t="s">
        <v>1011</v>
      </c>
      <c r="G303" s="233" t="s">
        <v>156</v>
      </c>
      <c r="H303" s="235"/>
      <c r="I303" s="236" t="str">
        <f>IF(ISERROR($V303),"",OFFSET('Smelter Look-up'!$H$4,$V303-4,0))</f>
        <v>Navoi</v>
      </c>
      <c r="J303" s="236" t="str">
        <f>IF(ISERROR($V303),"",OFFSET('Smelter Look-up'!$I$4,$V303-4,0))</f>
        <v>Navoiy</v>
      </c>
      <c r="K303" s="234"/>
      <c r="L303" s="234"/>
      <c r="M303" s="234"/>
      <c r="N303" s="234"/>
      <c r="O303" s="234" t="s">
        <v>1013</v>
      </c>
      <c r="P303" s="237"/>
      <c r="Q303" s="238"/>
      <c r="R303" s="233" t="str">
        <f>IF(ISERROR($V303),"",OFFSET('Smelter Look-up'!$C$4,$V303-4,0)&amp;"")</f>
        <v>Navoi Mining and Metallurgical Combinat</v>
      </c>
      <c r="S303" s="239" t="str">
        <f t="array" ref="S303">IF(B303="","",IF(ISERROR(MATCH($E303,CL,0)),"Unknown",INDIRECT("'C'!$A$"&amp;MATCH($E303,CL,0)+1)))</f>
        <v>UZ</v>
      </c>
      <c r="T303" s="239" t="str">
        <f t="array" ref="T303">IF(B303="","",IF(ISERROR(MATCH($J303,SorP!$B$1:$B$6226,0)),"",INDIRECT("'SorP'!$A$"&amp;MATCH($S303&amp;$J303,SorP!C:C,0))))</f>
        <v>UZ-NW</v>
      </c>
      <c r="U303" s="240"/>
      <c r="V303" s="228">
        <f>IF(C303="",NA(),IF(OR(C303="Smelter not listed",C303="Smelter not yet identified"),MATCH($B303&amp;$D303,'Smelter Look-up'!$J:$J,0),MATCH($B303&amp;$C303,'Smelter Look-up'!$J:$J,0)))</f>
        <v>202</v>
      </c>
      <c r="W303" s="208"/>
      <c r="X303" s="208">
        <f t="shared" si="1"/>
        <v>0</v>
      </c>
      <c r="Y303" s="208"/>
      <c r="Z303" s="208"/>
      <c r="AA303" s="208"/>
      <c r="AB303" s="241" t="str">
        <f t="shared" si="2"/>
        <v>GoldNavoi Mining and Metallurgical Combinat</v>
      </c>
      <c r="AC303" s="208"/>
      <c r="AD303" s="208"/>
      <c r="AE303" s="208"/>
      <c r="AF303" s="208"/>
      <c r="AG303" s="208"/>
      <c r="AH303" s="208"/>
    </row>
    <row r="304" ht="13.5" customHeight="1">
      <c r="A304" s="239" t="s">
        <v>1014</v>
      </c>
      <c r="B304" s="233" t="s">
        <v>144</v>
      </c>
      <c r="C304" s="234" t="s">
        <v>1015</v>
      </c>
      <c r="D304" s="233"/>
      <c r="E304" s="233" t="s">
        <v>203</v>
      </c>
      <c r="F304" s="233" t="s">
        <v>1014</v>
      </c>
      <c r="G304" s="233" t="s">
        <v>156</v>
      </c>
      <c r="H304" s="235"/>
      <c r="I304" s="236" t="str">
        <f>IF(ISERROR($V304),"",OFFSET('Smelter Look-up'!$H$4,$V304-4,0))</f>
        <v>Shizuishan City</v>
      </c>
      <c r="J304" s="236" t="str">
        <f>IF(ISERROR($V304),"",OFFSET('Smelter Look-up'!$I$4,$V304-4,0))</f>
        <v>Ningxia Huizi Zizhiqu</v>
      </c>
      <c r="K304" s="234"/>
      <c r="L304" s="234"/>
      <c r="M304" s="234"/>
      <c r="N304" s="234"/>
      <c r="O304" s="234" t="s">
        <v>380</v>
      </c>
      <c r="P304" s="237"/>
      <c r="Q304" s="238"/>
      <c r="R304" s="233" t="str">
        <f>IF(ISERROR($V304),"",OFFSET('Smelter Look-up'!$C$4,$V304-4,0)&amp;"")</f>
        <v>Ningxia Orient Tantalum Industry Co., Ltd.</v>
      </c>
      <c r="S304" s="239" t="str">
        <f t="array" ref="S304">IF(B304="","",IF(ISERROR(MATCH($E304,CL,0)),"Unknown",INDIRECT("'C'!$A$"&amp;MATCH($E304,CL,0)+1)))</f>
        <v>CN</v>
      </c>
      <c r="T304" s="239" t="str">
        <f t="array" ref="T304">IF(B304="","",IF(ISERROR(MATCH($J304,SorP!$B$1:$B$6226,0)),"",INDIRECT("'SorP'!$A$"&amp;MATCH($S304&amp;$J304,SorP!C:C,0))))</f>
        <v>CN-NX</v>
      </c>
      <c r="U304" s="240"/>
      <c r="V304" s="228">
        <f>IF(C304="",NA(),IF(OR(C304="Smelter not listed",C304="Smelter not yet identified"),MATCH($B304&amp;$D304,'Smelter Look-up'!$J:$J,0),MATCH($B304&amp;$C304,'Smelter Look-up'!$J:$J,0)))</f>
        <v>369</v>
      </c>
      <c r="W304" s="208"/>
      <c r="X304" s="208">
        <f t="shared" si="1"/>
        <v>0</v>
      </c>
      <c r="Y304" s="208"/>
      <c r="Z304" s="208"/>
      <c r="AA304" s="208"/>
      <c r="AB304" s="241" t="str">
        <f t="shared" si="2"/>
        <v>TantalumNingxia Orient Tantalum Industry Co., Ltd.</v>
      </c>
      <c r="AC304" s="208"/>
      <c r="AD304" s="208"/>
      <c r="AE304" s="208"/>
      <c r="AF304" s="208"/>
      <c r="AG304" s="208"/>
      <c r="AH304" s="208"/>
    </row>
    <row r="305" ht="13.5" customHeight="1">
      <c r="A305" s="239" t="s">
        <v>1016</v>
      </c>
      <c r="B305" s="233" t="s">
        <v>145</v>
      </c>
      <c r="C305" s="234" t="s">
        <v>1017</v>
      </c>
      <c r="D305" s="233"/>
      <c r="E305" s="233" t="s">
        <v>540</v>
      </c>
      <c r="F305" s="233" t="s">
        <v>1016</v>
      </c>
      <c r="G305" s="233" t="s">
        <v>156</v>
      </c>
      <c r="H305" s="235"/>
      <c r="I305" s="236" t="str">
        <f>IF(ISERROR($V305),"",OFFSET('Smelter Look-up'!$H$4,$V305-4,0))</f>
        <v>Nongkham Sriracha</v>
      </c>
      <c r="J305" s="236" t="str">
        <f>IF(ISERROR($V305),"",OFFSET('Smelter Look-up'!$I$4,$V305-4,0))</f>
        <v>Chon Buri</v>
      </c>
      <c r="K305" s="234"/>
      <c r="L305" s="234"/>
      <c r="M305" s="234"/>
      <c r="N305" s="234"/>
      <c r="O305" s="234" t="s">
        <v>1018</v>
      </c>
      <c r="P305" s="237"/>
      <c r="Q305" s="238"/>
      <c r="R305" s="233" t="str">
        <f>IF(ISERROR($V305),"",OFFSET('Smelter Look-up'!$C$4,$V305-4,0)&amp;"")</f>
        <v>O.M. Manufacturing (Thailand) Co., Ltd.</v>
      </c>
      <c r="S305" s="239" t="str">
        <f t="array" ref="S305">IF(B305="","",IF(ISERROR(MATCH($E305,CL,0)),"Unknown",INDIRECT("'C'!$A$"&amp;MATCH($E305,CL,0)+1)))</f>
        <v>TH</v>
      </c>
      <c r="T305" s="239" t="str">
        <f t="array" ref="T305">IF(B305="","",IF(ISERROR(MATCH($J305,SorP!$B$1:$B$6226,0)),"",INDIRECT("'SorP'!$A$"&amp;MATCH($S305&amp;$J305,SorP!C:C,0))))</f>
        <v>TH-20</v>
      </c>
      <c r="U305" s="240"/>
      <c r="V305" s="228">
        <f>IF(C305="",NA(),IF(OR(C305="Smelter not listed",C305="Smelter not yet identified"),MATCH($B305&amp;$D305,'Smelter Look-up'!$J:$J,0),MATCH($B305&amp;$C305,'Smelter Look-up'!$J:$J,0)))</f>
        <v>496</v>
      </c>
      <c r="W305" s="208"/>
      <c r="X305" s="208">
        <f t="shared" si="1"/>
        <v>0</v>
      </c>
      <c r="Y305" s="208"/>
      <c r="Z305" s="208"/>
      <c r="AA305" s="208"/>
      <c r="AB305" s="241" t="str">
        <f t="shared" si="2"/>
        <v>TinO.M. Manufacturing (Thailand) Co., Ltd.</v>
      </c>
      <c r="AC305" s="208"/>
      <c r="AD305" s="208"/>
      <c r="AE305" s="208"/>
      <c r="AF305" s="208"/>
      <c r="AG305" s="208"/>
      <c r="AH305" s="208"/>
    </row>
    <row r="306" ht="13.5" customHeight="1">
      <c r="A306" s="239" t="s">
        <v>1019</v>
      </c>
      <c r="B306" s="233" t="s">
        <v>147</v>
      </c>
      <c r="C306" s="234" t="s">
        <v>1020</v>
      </c>
      <c r="D306" s="233"/>
      <c r="E306" s="233" t="s">
        <v>265</v>
      </c>
      <c r="F306" s="233" t="s">
        <v>1019</v>
      </c>
      <c r="G306" s="233" t="s">
        <v>156</v>
      </c>
      <c r="H306" s="235"/>
      <c r="I306" s="236" t="str">
        <f>IF(ISERROR($V306),"",OFFSET('Smelter Look-up'!$H$4,$V306-4,0))</f>
        <v>Kasimov</v>
      </c>
      <c r="J306" s="236" t="str">
        <f>IF(ISERROR($V306),"",OFFSET('Smelter Look-up'!$I$4,$V306-4,0))</f>
        <v>Ryazanskaya oblast'</v>
      </c>
      <c r="K306" s="234"/>
      <c r="L306" s="234"/>
      <c r="M306" s="234"/>
      <c r="N306" s="234"/>
      <c r="O306" s="234" t="s">
        <v>1021</v>
      </c>
      <c r="P306" s="237"/>
      <c r="Q306" s="238"/>
      <c r="R306" s="233" t="str">
        <f>IF(ISERROR($V306),"",OFFSET('Smelter Look-up'!$C$4,$V306-4,0)&amp;"")</f>
        <v>Prioksky Plant of Non-Ferrous Metals</v>
      </c>
      <c r="S306" s="239" t="str">
        <f t="array" ref="S306">IF(B306="","",IF(ISERROR(MATCH($E306,CL,0)),"Unknown",INDIRECT("'C'!$A$"&amp;MATCH($E306,CL,0)+1)))</f>
        <v>RU</v>
      </c>
      <c r="T306" s="239" t="str">
        <f t="array" ref="T306">IF(B306="","",IF(ISERROR(MATCH($J306,SorP!$B$1:$B$6226,0)),"",INDIRECT("'SorP'!$A$"&amp;MATCH($S306&amp;$J306,SorP!C:C,0))))</f>
        <v>RU-RYA</v>
      </c>
      <c r="U306" s="240"/>
      <c r="V306" s="228">
        <f>IF(C306="",NA(),IF(OR(C306="Smelter not listed",C306="Smelter not yet identified"),MATCH($B306&amp;$D306,'Smelter Look-up'!$J:$J,0),MATCH($B306&amp;$C306,'Smelter Look-up'!$J:$J,0)))</f>
        <v>221</v>
      </c>
      <c r="W306" s="208"/>
      <c r="X306" s="208">
        <f t="shared" si="1"/>
        <v>0</v>
      </c>
      <c r="Y306" s="208"/>
      <c r="Z306" s="208"/>
      <c r="AA306" s="208"/>
      <c r="AB306" s="241" t="str">
        <f t="shared" si="2"/>
        <v>GoldPrioksky Plant of Non-Ferrous Metals</v>
      </c>
      <c r="AC306" s="208"/>
      <c r="AD306" s="208"/>
      <c r="AE306" s="208"/>
      <c r="AF306" s="208"/>
      <c r="AG306" s="208"/>
      <c r="AH306" s="208"/>
    </row>
    <row r="307" ht="13.5" customHeight="1">
      <c r="A307" s="239" t="s">
        <v>1022</v>
      </c>
      <c r="B307" s="233" t="s">
        <v>145</v>
      </c>
      <c r="C307" s="234" t="s">
        <v>1023</v>
      </c>
      <c r="D307" s="233"/>
      <c r="E307" s="233" t="s">
        <v>276</v>
      </c>
      <c r="F307" s="233" t="s">
        <v>1022</v>
      </c>
      <c r="G307" s="233" t="s">
        <v>156</v>
      </c>
      <c r="H307" s="235"/>
      <c r="I307" s="236" t="str">
        <f>IF(ISERROR($V307),"",OFFSET('Smelter Look-up'!$H$4,$V307-4,0))</f>
        <v>Sungailiat</v>
      </c>
      <c r="J307" s="236" t="str">
        <f>IF(ISERROR($V307),"",OFFSET('Smelter Look-up'!$I$4,$V307-4,0))</f>
        <v>Kepulauan Bangka Belitung</v>
      </c>
      <c r="K307" s="234"/>
      <c r="L307" s="234"/>
      <c r="M307" s="234"/>
      <c r="N307" s="234"/>
      <c r="O307" s="234" t="s">
        <v>393</v>
      </c>
      <c r="P307" s="237"/>
      <c r="Q307" s="238"/>
      <c r="R307" s="233" t="str">
        <f>IF(ISERROR($V307),"",OFFSET('Smelter Look-up'!$C$4,$V307-4,0)&amp;"")</f>
        <v>PT Artha Cipta Langgeng</v>
      </c>
      <c r="S307" s="239" t="str">
        <f t="array" ref="S307">IF(B307="","",IF(ISERROR(MATCH($E307,CL,0)),"Unknown",INDIRECT("'C'!$A$"&amp;MATCH($E307,CL,0)+1)))</f>
        <v>ID</v>
      </c>
      <c r="T307" s="239" t="str">
        <f t="array" ref="T307">IF(B307="","",IF(ISERROR(MATCH($J307,SorP!$B$1:$B$6226,0)),"",INDIRECT("'SorP'!$A$"&amp;MATCH($S307&amp;$J307,SorP!C:C,0))))</f>
        <v>ID-BB</v>
      </c>
      <c r="U307" s="240"/>
      <c r="V307" s="228">
        <f>IF(C307="",NA(),IF(OR(C307="Smelter not listed",C307="Smelter not yet identified"),MATCH($B307&amp;$D307,'Smelter Look-up'!$J:$J,0),MATCH($B307&amp;$C307,'Smelter Look-up'!$J:$J,0)))</f>
        <v>504</v>
      </c>
      <c r="W307" s="208"/>
      <c r="X307" s="208">
        <f t="shared" si="1"/>
        <v>0</v>
      </c>
      <c r="Y307" s="208"/>
      <c r="Z307" s="208"/>
      <c r="AA307" s="208"/>
      <c r="AB307" s="241" t="str">
        <f t="shared" si="2"/>
        <v>TinPT Artha Cipta Langgeng</v>
      </c>
      <c r="AC307" s="208"/>
      <c r="AD307" s="208"/>
      <c r="AE307" s="208"/>
      <c r="AF307" s="208"/>
      <c r="AG307" s="208"/>
      <c r="AH307" s="208"/>
    </row>
    <row r="308" ht="13.5" customHeight="1">
      <c r="A308" s="239" t="s">
        <v>1024</v>
      </c>
      <c r="B308" s="233" t="s">
        <v>145</v>
      </c>
      <c r="C308" s="234" t="s">
        <v>1025</v>
      </c>
      <c r="D308" s="233"/>
      <c r="E308" s="233" t="s">
        <v>276</v>
      </c>
      <c r="F308" s="233" t="s">
        <v>1024</v>
      </c>
      <c r="G308" s="233" t="s">
        <v>156</v>
      </c>
      <c r="H308" s="235"/>
      <c r="I308" s="236" t="str">
        <f>IF(ISERROR($V308),"",OFFSET('Smelter Look-up'!$H$4,$V308-4,0))</f>
        <v>Lintang</v>
      </c>
      <c r="J308" s="236" t="str">
        <f>IF(ISERROR($V308),"",OFFSET('Smelter Look-up'!$I$4,$V308-4,0))</f>
        <v>Kepulauan Bangka Belitung</v>
      </c>
      <c r="K308" s="234"/>
      <c r="L308" s="234"/>
      <c r="M308" s="234"/>
      <c r="N308" s="234"/>
      <c r="O308" s="234" t="s">
        <v>393</v>
      </c>
      <c r="P308" s="237"/>
      <c r="Q308" s="238"/>
      <c r="R308" s="233" t="str">
        <f>IF(ISERROR($V308),"",OFFSET('Smelter Look-up'!$C$4,$V308-4,0)&amp;"")</f>
        <v>PT Babel Inti Perkasa</v>
      </c>
      <c r="S308" s="239" t="str">
        <f t="array" ref="S308">IF(B308="","",IF(ISERROR(MATCH($E308,CL,0)),"Unknown",INDIRECT("'C'!$A$"&amp;MATCH($E308,CL,0)+1)))</f>
        <v>ID</v>
      </c>
      <c r="T308" s="239" t="str">
        <f t="array" ref="T308">IF(B308="","",IF(ISERROR(MATCH($J308,SorP!$B$1:$B$6226,0)),"",INDIRECT("'SorP'!$A$"&amp;MATCH($S308&amp;$J308,SorP!C:C,0))))</f>
        <v>ID-BB</v>
      </c>
      <c r="U308" s="240"/>
      <c r="V308" s="228">
        <f>IF(C308="",NA(),IF(OR(C308="Smelter not listed",C308="Smelter not yet identified"),MATCH($B308&amp;$D308,'Smelter Look-up'!$J:$J,0),MATCH($B308&amp;$C308,'Smelter Look-up'!$J:$J,0)))</f>
        <v>506</v>
      </c>
      <c r="W308" s="208"/>
      <c r="X308" s="208">
        <f t="shared" si="1"/>
        <v>0</v>
      </c>
      <c r="Y308" s="208"/>
      <c r="Z308" s="208"/>
      <c r="AA308" s="208"/>
      <c r="AB308" s="241" t="str">
        <f t="shared" si="2"/>
        <v>TinPT Babel Inti Perkasa</v>
      </c>
      <c r="AC308" s="208"/>
      <c r="AD308" s="208"/>
      <c r="AE308" s="208"/>
      <c r="AF308" s="208"/>
      <c r="AG308" s="208"/>
      <c r="AH308" s="208"/>
    </row>
    <row r="309" ht="13.5" customHeight="1">
      <c r="A309" s="239" t="s">
        <v>1026</v>
      </c>
      <c r="B309" s="233" t="s">
        <v>145</v>
      </c>
      <c r="C309" s="234" t="s">
        <v>1027</v>
      </c>
      <c r="D309" s="233"/>
      <c r="E309" s="233" t="s">
        <v>276</v>
      </c>
      <c r="F309" s="233" t="s">
        <v>1026</v>
      </c>
      <c r="G309" s="233" t="s">
        <v>156</v>
      </c>
      <c r="H309" s="235"/>
      <c r="I309" s="236" t="str">
        <f>IF(ISERROR($V309),"",OFFSET('Smelter Look-up'!$H$4,$V309-4,0))</f>
        <v>Belitung</v>
      </c>
      <c r="J309" s="236" t="str">
        <f>IF(ISERROR($V309),"",OFFSET('Smelter Look-up'!$I$4,$V309-4,0))</f>
        <v>Kepulauan Bangka Belitung</v>
      </c>
      <c r="K309" s="234"/>
      <c r="L309" s="234"/>
      <c r="M309" s="234"/>
      <c r="N309" s="234"/>
      <c r="O309" s="234" t="s">
        <v>393</v>
      </c>
      <c r="P309" s="237"/>
      <c r="Q309" s="238"/>
      <c r="R309" s="233" t="str">
        <f>IF(ISERROR($V309),"",OFFSET('Smelter Look-up'!$C$4,$V309-4,0)&amp;"")</f>
        <v>PT Belitung Industri Sejahtera</v>
      </c>
      <c r="S309" s="239" t="str">
        <f t="array" ref="S309">IF(B309="","",IF(ISERROR(MATCH($E309,CL,0)),"Unknown",INDIRECT("'C'!$A$"&amp;MATCH($E309,CL,0)+1)))</f>
        <v>ID</v>
      </c>
      <c r="T309" s="239" t="str">
        <f t="array" ref="T309">IF(B309="","",IF(ISERROR(MATCH($J309,SorP!$B$1:$B$6226,0)),"",INDIRECT("'SorP'!$A$"&amp;MATCH($S309&amp;$J309,SorP!C:C,0))))</f>
        <v>ID-BB</v>
      </c>
      <c r="U309" s="240"/>
      <c r="V309" s="228">
        <f>IF(C309="",NA(),IF(OR(C309="Smelter not listed",C309="Smelter not yet identified"),MATCH($B309&amp;$D309,'Smelter Look-up'!$J:$J,0),MATCH($B309&amp;$C309,'Smelter Look-up'!$J:$J,0)))</f>
        <v>511</v>
      </c>
      <c r="W309" s="208"/>
      <c r="X309" s="208">
        <f t="shared" si="1"/>
        <v>0</v>
      </c>
      <c r="Y309" s="208"/>
      <c r="Z309" s="208"/>
      <c r="AA309" s="208"/>
      <c r="AB309" s="241" t="str">
        <f t="shared" si="2"/>
        <v>TinPT Belitung Industri Sejahtera</v>
      </c>
      <c r="AC309" s="208"/>
      <c r="AD309" s="208"/>
      <c r="AE309" s="208"/>
      <c r="AF309" s="208"/>
      <c r="AG309" s="208"/>
      <c r="AH309" s="208"/>
    </row>
    <row r="310" ht="13.5" customHeight="1">
      <c r="A310" s="239" t="s">
        <v>1028</v>
      </c>
      <c r="B310" s="233" t="s">
        <v>145</v>
      </c>
      <c r="C310" s="234" t="s">
        <v>1029</v>
      </c>
      <c r="D310" s="233"/>
      <c r="E310" s="233" t="s">
        <v>276</v>
      </c>
      <c r="F310" s="233" t="s">
        <v>1028</v>
      </c>
      <c r="G310" s="233" t="s">
        <v>156</v>
      </c>
      <c r="H310" s="235"/>
      <c r="I310" s="236" t="str">
        <f>IF(ISERROR($V310),"",OFFSET('Smelter Look-up'!$H$4,$V310-4,0))</f>
        <v>Pangkal Pinang</v>
      </c>
      <c r="J310" s="236" t="str">
        <f>IF(ISERROR($V310),"",OFFSET('Smelter Look-up'!$I$4,$V310-4,0))</f>
        <v>Kepulauan Bangka Belitung</v>
      </c>
      <c r="K310" s="234"/>
      <c r="L310" s="234"/>
      <c r="M310" s="234"/>
      <c r="N310" s="234"/>
      <c r="O310" s="234" t="s">
        <v>393</v>
      </c>
      <c r="P310" s="237"/>
      <c r="Q310" s="238"/>
      <c r="R310" s="233" t="str">
        <f>IF(ISERROR($V310),"",OFFSET('Smelter Look-up'!$C$4,$V310-4,0)&amp;"")</f>
        <v>PT Bukit Timah</v>
      </c>
      <c r="S310" s="239" t="str">
        <f t="array" ref="S310">IF(B310="","",IF(ISERROR(MATCH($E310,CL,0)),"Unknown",INDIRECT("'C'!$A$"&amp;MATCH($E310,CL,0)+1)))</f>
        <v>ID</v>
      </c>
      <c r="T310" s="239" t="str">
        <f t="array" ref="T310">IF(B310="","",IF(ISERROR(MATCH($J310,SorP!$B$1:$B$6226,0)),"",INDIRECT("'SorP'!$A$"&amp;MATCH($S310&amp;$J310,SorP!C:C,0))))</f>
        <v>ID-BB</v>
      </c>
      <c r="U310" s="240"/>
      <c r="V310" s="228">
        <f>IF(C310="",NA(),IF(OR(C310="Smelter not listed",C310="Smelter not yet identified"),MATCH($B310&amp;$D310,'Smelter Look-up'!$J:$J,0),MATCH($B310&amp;$C310,'Smelter Look-up'!$J:$J,0)))</f>
        <v>512</v>
      </c>
      <c r="W310" s="208"/>
      <c r="X310" s="208">
        <f t="shared" si="1"/>
        <v>0</v>
      </c>
      <c r="Y310" s="208"/>
      <c r="Z310" s="208"/>
      <c r="AA310" s="208"/>
      <c r="AB310" s="241" t="str">
        <f t="shared" si="2"/>
        <v>TinPT Bukit Timah</v>
      </c>
      <c r="AC310" s="208"/>
      <c r="AD310" s="208"/>
      <c r="AE310" s="208"/>
      <c r="AF310" s="208"/>
      <c r="AG310" s="208"/>
      <c r="AH310" s="208"/>
    </row>
    <row r="311" ht="13.5" customHeight="1">
      <c r="A311" s="239" t="s">
        <v>1030</v>
      </c>
      <c r="B311" s="233" t="s">
        <v>145</v>
      </c>
      <c r="C311" s="234" t="s">
        <v>1031</v>
      </c>
      <c r="D311" s="233"/>
      <c r="E311" s="233" t="s">
        <v>276</v>
      </c>
      <c r="F311" s="233" t="s">
        <v>1030</v>
      </c>
      <c r="G311" s="233" t="s">
        <v>156</v>
      </c>
      <c r="H311" s="235"/>
      <c r="I311" s="236" t="str">
        <f>IF(ISERROR($V311),"",OFFSET('Smelter Look-up'!$H$4,$V311-4,0))</f>
        <v>Tempilang</v>
      </c>
      <c r="J311" s="236" t="str">
        <f>IF(ISERROR($V311),"",OFFSET('Smelter Look-up'!$I$4,$V311-4,0))</f>
        <v>Kepulauan Bangka Belitung</v>
      </c>
      <c r="K311" s="234"/>
      <c r="L311" s="234"/>
      <c r="M311" s="234"/>
      <c r="N311" s="234"/>
      <c r="O311" s="234" t="s">
        <v>909</v>
      </c>
      <c r="P311" s="237"/>
      <c r="Q311" s="238"/>
      <c r="R311" s="233" t="str">
        <f>IF(ISERROR($V311),"",OFFSET('Smelter Look-up'!$C$4,$V311-4,0)&amp;"")</f>
        <v>PT Timah Nusantara</v>
      </c>
      <c r="S311" s="239" t="str">
        <f t="array" ref="S311">IF(B311="","",IF(ISERROR(MATCH($E311,CL,0)),"Unknown",INDIRECT("'C'!$A$"&amp;MATCH($E311,CL,0)+1)))</f>
        <v>ID</v>
      </c>
      <c r="T311" s="239" t="str">
        <f t="array" ref="T311">IF(B311="","",IF(ISERROR(MATCH($J311,SorP!$B$1:$B$6226,0)),"",INDIRECT("'SorP'!$A$"&amp;MATCH($S311&amp;$J311,SorP!C:C,0))))</f>
        <v>ID-BB</v>
      </c>
      <c r="U311" s="240"/>
      <c r="V311" s="228">
        <f>IF(C311="",NA(),IF(OR(C311="Smelter not listed",C311="Smelter not yet identified"),MATCH($B311&amp;$D311,'Smelter Look-up'!$J:$J,0),MATCH($B311&amp;$C311,'Smelter Look-up'!$J:$J,0)))</f>
        <v>531</v>
      </c>
      <c r="W311" s="208"/>
      <c r="X311" s="208">
        <f t="shared" si="1"/>
        <v>0</v>
      </c>
      <c r="Y311" s="208"/>
      <c r="Z311" s="208"/>
      <c r="AA311" s="208"/>
      <c r="AB311" s="241" t="str">
        <f t="shared" si="2"/>
        <v>TinPT Timah Nusantara</v>
      </c>
      <c r="AC311" s="208"/>
      <c r="AD311" s="208"/>
      <c r="AE311" s="208"/>
      <c r="AF311" s="208"/>
      <c r="AG311" s="208"/>
      <c r="AH311" s="208"/>
    </row>
    <row r="312" ht="13.5" customHeight="1">
      <c r="A312" s="239" t="s">
        <v>1032</v>
      </c>
      <c r="B312" s="233" t="s">
        <v>145</v>
      </c>
      <c r="C312" s="234" t="s">
        <v>1033</v>
      </c>
      <c r="D312" s="233"/>
      <c r="E312" s="233" t="s">
        <v>276</v>
      </c>
      <c r="F312" s="233" t="s">
        <v>1032</v>
      </c>
      <c r="G312" s="233" t="s">
        <v>156</v>
      </c>
      <c r="H312" s="235"/>
      <c r="I312" s="236" t="str">
        <f>IF(ISERROR($V312),"",OFFSET('Smelter Look-up'!$H$4,$V312-4,0))</f>
        <v>Sumping Desa Batu Peyu</v>
      </c>
      <c r="J312" s="236" t="str">
        <f>IF(ISERROR($V312),"",OFFSET('Smelter Look-up'!$I$4,$V312-4,0))</f>
        <v>Kepulauan Bangka Belitung</v>
      </c>
      <c r="K312" s="234"/>
      <c r="L312" s="234"/>
      <c r="M312" s="234"/>
      <c r="N312" s="234"/>
      <c r="O312" s="234" t="s">
        <v>276</v>
      </c>
      <c r="P312" s="237"/>
      <c r="Q312" s="238"/>
      <c r="R312" s="233" t="str">
        <f>IF(ISERROR($V312),"",OFFSET('Smelter Look-up'!$C$4,$V312-4,0)&amp;"")</f>
        <v>PT Tommy Utama</v>
      </c>
      <c r="S312" s="239" t="str">
        <f t="array" ref="S312">IF(B312="","",IF(ISERROR(MATCH($E312,CL,0)),"Unknown",INDIRECT("'C'!$A$"&amp;MATCH($E312,CL,0)+1)))</f>
        <v>ID</v>
      </c>
      <c r="T312" s="239" t="str">
        <f t="array" ref="T312">IF(B312="","",IF(ISERROR(MATCH($J312,SorP!$B$1:$B$6226,0)),"",INDIRECT("'SorP'!$A$"&amp;MATCH($S312&amp;$J312,SorP!C:C,0))))</f>
        <v>ID-BB</v>
      </c>
      <c r="U312" s="240"/>
      <c r="V312" s="228">
        <f>IF(C312="",NA(),IF(OR(C312="Smelter not listed",C312="Smelter not yet identified"),MATCH($B312&amp;$D312,'Smelter Look-up'!$J:$J,0),MATCH($B312&amp;$C312,'Smelter Look-up'!$J:$J,0)))</f>
        <v>536</v>
      </c>
      <c r="W312" s="208"/>
      <c r="X312" s="208">
        <f t="shared" si="1"/>
        <v>0</v>
      </c>
      <c r="Y312" s="208"/>
      <c r="Z312" s="208"/>
      <c r="AA312" s="208"/>
      <c r="AB312" s="241" t="str">
        <f t="shared" si="2"/>
        <v>TinPT Tommy Utama</v>
      </c>
      <c r="AC312" s="208"/>
      <c r="AD312" s="208"/>
      <c r="AE312" s="208"/>
      <c r="AF312" s="208"/>
      <c r="AG312" s="208"/>
      <c r="AH312" s="208"/>
    </row>
    <row r="313" ht="13.5" customHeight="1">
      <c r="A313" s="239" t="s">
        <v>1034</v>
      </c>
      <c r="B313" s="233" t="s">
        <v>147</v>
      </c>
      <c r="C313" s="234" t="s">
        <v>1035</v>
      </c>
      <c r="D313" s="233"/>
      <c r="E313" s="233" t="s">
        <v>720</v>
      </c>
      <c r="F313" s="233" t="s">
        <v>1034</v>
      </c>
      <c r="G313" s="233" t="s">
        <v>156</v>
      </c>
      <c r="H313" s="235"/>
      <c r="I313" s="236" t="str">
        <f>IF(ISERROR($V313),"",OFFSET('Smelter Look-up'!$H$4,$V313-4,0))</f>
        <v>Germiston</v>
      </c>
      <c r="J313" s="236" t="str">
        <f>IF(ISERROR($V313),"",OFFSET('Smelter Look-up'!$I$4,$V313-4,0))</f>
        <v>Gauteng</v>
      </c>
      <c r="K313" s="234"/>
      <c r="L313" s="234"/>
      <c r="M313" s="234"/>
      <c r="N313" s="234"/>
      <c r="O313" s="234" t="s">
        <v>1036</v>
      </c>
      <c r="P313" s="237"/>
      <c r="Q313" s="238"/>
      <c r="R313" s="233" t="str">
        <f>IF(ISERROR($V313),"",OFFSET('Smelter Look-up'!$C$4,$V313-4,0)&amp;"")</f>
        <v>Rand Refinery (Pty) Ltd.</v>
      </c>
      <c r="S313" s="239" t="str">
        <f t="array" ref="S313">IF(B313="","",IF(ISERROR(MATCH($E313,CL,0)),"Unknown",INDIRECT("'C'!$A$"&amp;MATCH($E313,CL,0)+1)))</f>
        <v>ZA</v>
      </c>
      <c r="T313" s="239" t="str">
        <f t="array" ref="T313">IF(B313="","",IF(ISERROR(MATCH($J313,SorP!$B$1:$B$6226,0)),"",INDIRECT("'SorP'!$A$"&amp;MATCH($S313&amp;$J313,SorP!C:C,0))))</f>
        <v>ZA-GP</v>
      </c>
      <c r="U313" s="240"/>
      <c r="V313" s="228">
        <f>IF(C313="",NA(),IF(OR(C313="Smelter not listed",C313="Smelter not yet identified"),MATCH($B313&amp;$D313,'Smelter Look-up'!$J:$J,0),MATCH($B313&amp;$C313,'Smelter Look-up'!$J:$J,0)))</f>
        <v>227</v>
      </c>
      <c r="W313" s="208"/>
      <c r="X313" s="208">
        <f t="shared" si="1"/>
        <v>0</v>
      </c>
      <c r="Y313" s="208"/>
      <c r="Z313" s="208"/>
      <c r="AA313" s="208"/>
      <c r="AB313" s="241" t="str">
        <f t="shared" si="2"/>
        <v>GoldRand Refinery (Pty) Ltd.</v>
      </c>
      <c r="AC313" s="208"/>
      <c r="AD313" s="208"/>
      <c r="AE313" s="208"/>
      <c r="AF313" s="208"/>
      <c r="AG313" s="208"/>
      <c r="AH313" s="208"/>
    </row>
    <row r="314" ht="13.5" customHeight="1">
      <c r="A314" s="239" t="s">
        <v>1037</v>
      </c>
      <c r="B314" s="233" t="s">
        <v>147</v>
      </c>
      <c r="C314" s="234" t="s">
        <v>1038</v>
      </c>
      <c r="D314" s="233"/>
      <c r="E314" s="233" t="s">
        <v>203</v>
      </c>
      <c r="F314" s="233" t="s">
        <v>1037</v>
      </c>
      <c r="G314" s="233" t="s">
        <v>156</v>
      </c>
      <c r="H314" s="235"/>
      <c r="I314" s="236" t="str">
        <f>IF(ISERROR($V314),"",OFFSET('Smelter Look-up'!$H$4,$V314-4,0))</f>
        <v>Laizhou</v>
      </c>
      <c r="J314" s="236" t="str">
        <f>IF(ISERROR($V314),"",OFFSET('Smelter Look-up'!$I$4,$V314-4,0))</f>
        <v>Shandong Sheng</v>
      </c>
      <c r="K314" s="234"/>
      <c r="L314" s="234"/>
      <c r="M314" s="234"/>
      <c r="N314" s="234"/>
      <c r="O314" s="234" t="s">
        <v>1039</v>
      </c>
      <c r="P314" s="237"/>
      <c r="Q314" s="238"/>
      <c r="R314" s="233" t="str">
        <f>IF(ISERROR($V314),"",OFFSET('Smelter Look-up'!$C$4,$V314-4,0)&amp;"")</f>
        <v>Shandong Tiancheng Biological Gold Industrial Co., Ltd.</v>
      </c>
      <c r="S314" s="239" t="str">
        <f t="array" ref="S314">IF(B314="","",IF(ISERROR(MATCH($E314,CL,0)),"Unknown",INDIRECT("'C'!$A$"&amp;MATCH($E314,CL,0)+1)))</f>
        <v>CN</v>
      </c>
      <c r="T314" s="239" t="str">
        <f t="array" ref="T314">IF(B314="","",IF(ISERROR(MATCH($J314,SorP!$B$1:$B$6226,0)),"",INDIRECT("'SorP'!$A$"&amp;MATCH($S314&amp;$J314,SorP!C:C,0))))</f>
        <v>CN-SD</v>
      </c>
      <c r="U314" s="240"/>
      <c r="V314" s="228">
        <f>IF(C314="",NA(),IF(OR(C314="Smelter not listed",C314="Smelter not yet identified"),MATCH($B314&amp;$D314,'Smelter Look-up'!$J:$J,0),MATCH($B314&amp;$C314,'Smelter Look-up'!$J:$J,0)))</f>
        <v>255</v>
      </c>
      <c r="W314" s="208"/>
      <c r="X314" s="208">
        <f t="shared" si="1"/>
        <v>0</v>
      </c>
      <c r="Y314" s="208"/>
      <c r="Z314" s="208"/>
      <c r="AA314" s="208"/>
      <c r="AB314" s="241" t="str">
        <f t="shared" si="2"/>
        <v>GoldShandong Tiancheng Biological Gold Industrial Co., Ltd.</v>
      </c>
      <c r="AC314" s="208"/>
      <c r="AD314" s="208"/>
      <c r="AE314" s="208"/>
      <c r="AF314" s="208"/>
      <c r="AG314" s="208"/>
      <c r="AH314" s="208"/>
    </row>
    <row r="315" ht="13.5" customHeight="1">
      <c r="A315" s="239" t="s">
        <v>1040</v>
      </c>
      <c r="B315" s="233" t="s">
        <v>147</v>
      </c>
      <c r="C315" s="234" t="s">
        <v>1041</v>
      </c>
      <c r="D315" s="233"/>
      <c r="E315" s="233" t="s">
        <v>155</v>
      </c>
      <c r="F315" s="233" t="s">
        <v>1040</v>
      </c>
      <c r="G315" s="233" t="s">
        <v>156</v>
      </c>
      <c r="H315" s="235"/>
      <c r="I315" s="236" t="str">
        <f>IF(ISERROR($V315),"",OFFSET('Smelter Look-up'!$H$4,$V315-4,0))</f>
        <v>Saijo</v>
      </c>
      <c r="J315" s="236" t="str">
        <f>IF(ISERROR($V315),"",OFFSET('Smelter Look-up'!$I$4,$V315-4,0))</f>
        <v>Ehime</v>
      </c>
      <c r="K315" s="234"/>
      <c r="L315" s="234"/>
      <c r="M315" s="234"/>
      <c r="N315" s="234"/>
      <c r="O315" s="234" t="s">
        <v>1042</v>
      </c>
      <c r="P315" s="237"/>
      <c r="Q315" s="238"/>
      <c r="R315" s="233" t="str">
        <f>IF(ISERROR($V315),"",OFFSET('Smelter Look-up'!$C$4,$V315-4,0)&amp;"")</f>
        <v>Sumitomo Metal Mining Co., Ltd.</v>
      </c>
      <c r="S315" s="239" t="str">
        <f t="array" ref="S315">IF(B315="","",IF(ISERROR(MATCH($E315,CL,0)),"Unknown",INDIRECT("'C'!$A$"&amp;MATCH($E315,CL,0)+1)))</f>
        <v>JP</v>
      </c>
      <c r="T315" s="239" t="str">
        <f t="array" ref="T315">IF(B315="","",IF(ISERROR(MATCH($J315,SorP!$B$1:$B$6226,0)),"",INDIRECT("'SorP'!$A$"&amp;MATCH($S315&amp;$J315,SorP!C:C,0))))</f>
        <v>JP-38</v>
      </c>
      <c r="U315" s="240"/>
      <c r="V315" s="228">
        <f>IF(C315="",NA(),IF(OR(C315="Smelter not listed",C315="Smelter not yet identified"),MATCH($B315&amp;$D315,'Smelter Look-up'!$J:$J,0),MATCH($B315&amp;$C315,'Smelter Look-up'!$J:$J,0)))</f>
        <v>276</v>
      </c>
      <c r="W315" s="208"/>
      <c r="X315" s="208">
        <f t="shared" si="1"/>
        <v>0</v>
      </c>
      <c r="Y315" s="208"/>
      <c r="Z315" s="208"/>
      <c r="AA315" s="208"/>
      <c r="AB315" s="241" t="str">
        <f t="shared" si="2"/>
        <v>GoldSumitomo Metal Mining Co., Ltd.</v>
      </c>
      <c r="AC315" s="208"/>
      <c r="AD315" s="208"/>
      <c r="AE315" s="208"/>
      <c r="AF315" s="208"/>
      <c r="AG315" s="208"/>
      <c r="AH315" s="208"/>
    </row>
    <row r="316" ht="13.5" customHeight="1">
      <c r="A316" s="239" t="s">
        <v>1043</v>
      </c>
      <c r="B316" s="233" t="s">
        <v>147</v>
      </c>
      <c r="C316" s="234" t="s">
        <v>1044</v>
      </c>
      <c r="D316" s="233"/>
      <c r="E316" s="233" t="s">
        <v>536</v>
      </c>
      <c r="F316" s="233" t="s">
        <v>1043</v>
      </c>
      <c r="G316" s="233" t="s">
        <v>156</v>
      </c>
      <c r="H316" s="235"/>
      <c r="I316" s="236" t="str">
        <f>IF(ISERROR($V316),"",OFFSET('Smelter Look-up'!$H$4,$V316-4,0))</f>
        <v>Taoyuan</v>
      </c>
      <c r="J316" s="236" t="str">
        <f>IF(ISERROR($V316),"",OFFSET('Smelter Look-up'!$I$4,$V316-4,0))</f>
        <v>Taoyuan</v>
      </c>
      <c r="K316" s="234"/>
      <c r="L316" s="234"/>
      <c r="M316" s="234"/>
      <c r="N316" s="234"/>
      <c r="O316" s="234" t="s">
        <v>1045</v>
      </c>
      <c r="P316" s="237"/>
      <c r="Q316" s="238"/>
      <c r="R316" s="233" t="str">
        <f>IF(ISERROR($V316),"",OFFSET('Smelter Look-up'!$C$4,$V316-4,0)&amp;"")</f>
        <v>Super Dragon Technology Co., Ltd.</v>
      </c>
      <c r="S316" s="239" t="str">
        <f t="array" ref="S316">IF(B316="","",IF(ISERROR(MATCH($E316,CL,0)),"Unknown",INDIRECT("'C'!$A$"&amp;MATCH($E316,CL,0)+1)))</f>
        <v>TW</v>
      </c>
      <c r="T316" s="239" t="str">
        <f t="array" ref="T316">IF(B316="","",IF(ISERROR(MATCH($J316,SorP!$B$1:$B$6226,0)),"",INDIRECT("'SorP'!$A$"&amp;MATCH($S316&amp;$J316,SorP!C:C,0))))</f>
        <v>TW-TAO</v>
      </c>
      <c r="U316" s="240"/>
      <c r="V316" s="228">
        <f>IF(C316="",NA(),IF(OR(C316="Smelter not listed",C316="Smelter not yet identified"),MATCH($B316&amp;$D316,'Smelter Look-up'!$J:$J,0),MATCH($B316&amp;$C316,'Smelter Look-up'!$J:$J,0)))</f>
        <v>279</v>
      </c>
      <c r="W316" s="208"/>
      <c r="X316" s="208">
        <f t="shared" si="1"/>
        <v>0</v>
      </c>
      <c r="Y316" s="208"/>
      <c r="Z316" s="208"/>
      <c r="AA316" s="208"/>
      <c r="AB316" s="241" t="str">
        <f t="shared" si="2"/>
        <v>GoldSuper Dragon Technology Co., Ltd.</v>
      </c>
      <c r="AC316" s="208"/>
      <c r="AD316" s="208"/>
      <c r="AE316" s="208"/>
      <c r="AF316" s="208"/>
      <c r="AG316" s="208"/>
      <c r="AH316" s="208"/>
    </row>
    <row r="317" ht="13.5" customHeight="1">
      <c r="A317" s="239" t="s">
        <v>1046</v>
      </c>
      <c r="B317" s="233" t="s">
        <v>147</v>
      </c>
      <c r="C317" s="234" t="s">
        <v>1047</v>
      </c>
      <c r="D317" s="233"/>
      <c r="E317" s="233" t="s">
        <v>203</v>
      </c>
      <c r="F317" s="233" t="s">
        <v>1046</v>
      </c>
      <c r="G317" s="233" t="s">
        <v>156</v>
      </c>
      <c r="H317" s="235"/>
      <c r="I317" s="236" t="str">
        <f>IF(ISERROR($V317),"",OFFSET('Smelter Look-up'!$H$4,$V317-4,0))</f>
        <v>Tongling</v>
      </c>
      <c r="J317" s="236" t="str">
        <f>IF(ISERROR($V317),"",OFFSET('Smelter Look-up'!$I$4,$V317-4,0))</f>
        <v>Anhui Sheng</v>
      </c>
      <c r="K317" s="234"/>
      <c r="L317" s="234"/>
      <c r="M317" s="234"/>
      <c r="N317" s="234"/>
      <c r="O317" s="234" t="s">
        <v>1048</v>
      </c>
      <c r="P317" s="237"/>
      <c r="Q317" s="238"/>
      <c r="R317" s="233" t="str">
        <f>IF(ISERROR($V317),"",OFFSET('Smelter Look-up'!$C$4,$V317-4,0)&amp;"")</f>
        <v>Tongling Nonferrous Metals Group Co., Ltd.</v>
      </c>
      <c r="S317" s="239" t="str">
        <f t="array" ref="S317">IF(B317="","",IF(ISERROR(MATCH($E317,CL,0)),"Unknown",INDIRECT("'C'!$A$"&amp;MATCH($E317,CL,0)+1)))</f>
        <v>CN</v>
      </c>
      <c r="T317" s="239" t="str">
        <f t="array" ref="T317">IF(B317="","",IF(ISERROR(MATCH($J317,SorP!$B$1:$B$6226,0)),"",INDIRECT("'SorP'!$A$"&amp;MATCH($S317&amp;$J317,SorP!C:C,0))))</f>
        <v>CN-AH</v>
      </c>
      <c r="U317" s="240"/>
      <c r="V317" s="228">
        <f>IF(C317="",NA(),IF(OR(C317="Smelter not listed",C317="Smelter not yet identified"),MATCH($B317&amp;$D317,'Smelter Look-up'!$J:$J,0),MATCH($B317&amp;$C317,'Smelter Look-up'!$J:$J,0)))</f>
        <v>295</v>
      </c>
      <c r="W317" s="208"/>
      <c r="X317" s="208">
        <f t="shared" si="1"/>
        <v>0</v>
      </c>
      <c r="Y317" s="208"/>
      <c r="Z317" s="208"/>
      <c r="AA317" s="208"/>
      <c r="AB317" s="241" t="str">
        <f t="shared" si="2"/>
        <v>GoldTongling Nonferrous Metals Group Co., Ltd.</v>
      </c>
      <c r="AC317" s="208"/>
      <c r="AD317" s="208"/>
      <c r="AE317" s="208"/>
      <c r="AF317" s="208"/>
      <c r="AG317" s="208"/>
      <c r="AH317" s="208"/>
    </row>
    <row r="318" ht="13.5" customHeight="1">
      <c r="A318" s="239" t="s">
        <v>1049</v>
      </c>
      <c r="B318" s="233" t="s">
        <v>147</v>
      </c>
      <c r="C318" s="234" t="s">
        <v>1050</v>
      </c>
      <c r="D318" s="233"/>
      <c r="E318" s="233" t="s">
        <v>383</v>
      </c>
      <c r="F318" s="233" t="s">
        <v>1049</v>
      </c>
      <c r="G318" s="233" t="s">
        <v>156</v>
      </c>
      <c r="H318" s="235"/>
      <c r="I318" s="236" t="str">
        <f>IF(ISERROR($V318),"",OFFSET('Smelter Look-up'!$H$4,$V318-4,0))</f>
        <v>Asan</v>
      </c>
      <c r="J318" s="236" t="str">
        <f>IF(ISERROR($V318),"",OFFSET('Smelter Look-up'!$I$4,$V318-4,0))</f>
        <v>Chungcheongnam-do</v>
      </c>
      <c r="K318" s="234"/>
      <c r="L318" s="234"/>
      <c r="M318" s="234"/>
      <c r="N318" s="234"/>
      <c r="O318" s="234" t="s">
        <v>1051</v>
      </c>
      <c r="P318" s="237"/>
      <c r="Q318" s="238"/>
      <c r="R318" s="233" t="str">
        <f>IF(ISERROR($V318),"",OFFSET('Smelter Look-up'!$C$4,$V318-4,0)&amp;"")</f>
        <v>Torecom</v>
      </c>
      <c r="S318" s="239" t="str">
        <f t="array" ref="S318">IF(B318="","",IF(ISERROR(MATCH($E318,CL,0)),"Unknown",INDIRECT("'C'!$A$"&amp;MATCH($E318,CL,0)+1)))</f>
        <v>KR</v>
      </c>
      <c r="T318" s="239" t="str">
        <f t="array" ref="T318">IF(B318="","",IF(ISERROR(MATCH($J318,SorP!$B$1:$B$6226,0)),"",INDIRECT("'SorP'!$A$"&amp;MATCH($S318&amp;$J318,SorP!C:C,0))))</f>
        <v>KR-44</v>
      </c>
      <c r="U318" s="240"/>
      <c r="V318" s="228">
        <f>IF(C318="",NA(),IF(OR(C318="Smelter not listed",C318="Smelter not yet identified"),MATCH($B318&amp;$D318,'Smelter Look-up'!$J:$J,0),MATCH($B318&amp;$C318,'Smelter Look-up'!$J:$J,0)))</f>
        <v>299</v>
      </c>
      <c r="W318" s="208"/>
      <c r="X318" s="208">
        <f t="shared" si="1"/>
        <v>0</v>
      </c>
      <c r="Y318" s="208"/>
      <c r="Z318" s="208"/>
      <c r="AA318" s="208"/>
      <c r="AB318" s="241" t="str">
        <f t="shared" si="2"/>
        <v>GoldTorecom</v>
      </c>
      <c r="AC318" s="208"/>
      <c r="AD318" s="208"/>
      <c r="AE318" s="208"/>
      <c r="AF318" s="208"/>
      <c r="AG318" s="208"/>
      <c r="AH318" s="208"/>
    </row>
    <row r="319" ht="13.5" customHeight="1">
      <c r="A319" s="239" t="s">
        <v>1052</v>
      </c>
      <c r="B319" s="233" t="s">
        <v>144</v>
      </c>
      <c r="C319" s="234" t="s">
        <v>1053</v>
      </c>
      <c r="D319" s="233"/>
      <c r="E319" s="233" t="s">
        <v>269</v>
      </c>
      <c r="F319" s="233" t="s">
        <v>1052</v>
      </c>
      <c r="G319" s="233" t="s">
        <v>156</v>
      </c>
      <c r="H319" s="235"/>
      <c r="I319" s="236" t="str">
        <f>IF(ISERROR($V319),"",OFFSET('Smelter Look-up'!$H$4,$V319-4,0))</f>
        <v>Ust-Kamenogorsk</v>
      </c>
      <c r="J319" s="236" t="str">
        <f>IF(ISERROR($V319),"",OFFSET('Smelter Look-up'!$I$4,$V319-4,0))</f>
        <v>Qaraghandy oblysy</v>
      </c>
      <c r="K319" s="234"/>
      <c r="L319" s="234"/>
      <c r="M319" s="234"/>
      <c r="N319" s="234"/>
      <c r="O319" s="234" t="s">
        <v>1054</v>
      </c>
      <c r="P319" s="237"/>
      <c r="Q319" s="238"/>
      <c r="R319" s="233" t="str">
        <f>IF(ISERROR($V319),"",OFFSET('Smelter Look-up'!$C$4,$V319-4,0)&amp;"")</f>
        <v>Ulba Metallurgical Plant JSC</v>
      </c>
      <c r="S319" s="239" t="str">
        <f t="array" ref="S319">IF(B319="","",IF(ISERROR(MATCH($E319,CL,0)),"Unknown",INDIRECT("'C'!$A$"&amp;MATCH($E319,CL,0)+1)))</f>
        <v>KZ</v>
      </c>
      <c r="T319" s="239" t="str">
        <f t="array" ref="T319">IF(B319="","",IF(ISERROR(MATCH($J319,SorP!$B$1:$B$6226,0)),"",INDIRECT("'SorP'!$A$"&amp;MATCH($S319&amp;$J319,SorP!C:C,0))))</f>
        <v>KZ-KAR</v>
      </c>
      <c r="U319" s="240"/>
      <c r="V319" s="228">
        <f>IF(C319="",NA(),IF(OR(C319="Smelter not listed",C319="Smelter not yet identified"),MATCH($B319&amp;$D319,'Smelter Look-up'!$J:$J,0),MATCH($B319&amp;$C319,'Smelter Look-up'!$J:$J,0)))</f>
        <v>390</v>
      </c>
      <c r="W319" s="208"/>
      <c r="X319" s="208">
        <f t="shared" si="1"/>
        <v>0</v>
      </c>
      <c r="Y319" s="208"/>
      <c r="Z319" s="208"/>
      <c r="AA319" s="208"/>
      <c r="AB319" s="241" t="str">
        <f t="shared" si="2"/>
        <v>TantalumUlba Metallurgical Plant JSC</v>
      </c>
      <c r="AC319" s="208"/>
      <c r="AD319" s="208"/>
      <c r="AE319" s="208"/>
      <c r="AF319" s="208"/>
      <c r="AG319" s="208"/>
      <c r="AH319" s="208"/>
    </row>
    <row r="320" ht="13.5" customHeight="1">
      <c r="A320" s="239" t="s">
        <v>1055</v>
      </c>
      <c r="B320" s="233" t="s">
        <v>147</v>
      </c>
      <c r="C320" s="234" t="s">
        <v>1056</v>
      </c>
      <c r="D320" s="233"/>
      <c r="E320" s="233" t="s">
        <v>185</v>
      </c>
      <c r="F320" s="233" t="s">
        <v>1055</v>
      </c>
      <c r="G320" s="233" t="s">
        <v>156</v>
      </c>
      <c r="H320" s="235"/>
      <c r="I320" s="236" t="str">
        <f>IF(ISERROR($V320),"",OFFSET('Smelter Look-up'!$H$4,$V320-4,0))</f>
        <v>Alden</v>
      </c>
      <c r="J320" s="236" t="str">
        <f>IF(ISERROR($V320),"",OFFSET('Smelter Look-up'!$I$4,$V320-4,0))</f>
        <v>New York</v>
      </c>
      <c r="K320" s="234"/>
      <c r="L320" s="234"/>
      <c r="M320" s="234"/>
      <c r="N320" s="234"/>
      <c r="O320" s="234" t="s">
        <v>1057</v>
      </c>
      <c r="P320" s="237"/>
      <c r="Q320" s="238"/>
      <c r="R320" s="233" t="str">
        <f>IF(ISERROR($V320),"",OFFSET('Smelter Look-up'!$C$4,$V320-4,0)&amp;"")</f>
        <v>United Precious Metal Refining, Inc.</v>
      </c>
      <c r="S320" s="239" t="str">
        <f t="array" ref="S320">IF(B320="","",IF(ISERROR(MATCH($E320,CL,0)),"Unknown",INDIRECT("'C'!$A$"&amp;MATCH($E320,CL,0)+1)))</f>
        <v>US</v>
      </c>
      <c r="T320" s="239" t="str">
        <f t="array" ref="T320">IF(B320="","",IF(ISERROR(MATCH($J320,SorP!$B$1:$B$6226,0)),"",INDIRECT("'SorP'!$A$"&amp;MATCH($S320&amp;$J320,SorP!C:C,0))))</f>
        <v>US-NY</v>
      </c>
      <c r="U320" s="240"/>
      <c r="V320" s="228">
        <f>IF(C320="",NA(),IF(OR(C320="Smelter not listed",C320="Smelter not yet identified"),MATCH($B320&amp;$D320,'Smelter Look-up'!$J:$J,0),MATCH($B320&amp;$C320,'Smelter Look-up'!$J:$J,0)))</f>
        <v>304</v>
      </c>
      <c r="W320" s="208"/>
      <c r="X320" s="208">
        <f t="shared" si="1"/>
        <v>0</v>
      </c>
      <c r="Y320" s="208"/>
      <c r="Z320" s="208"/>
      <c r="AA320" s="208"/>
      <c r="AB320" s="241" t="str">
        <f t="shared" si="2"/>
        <v>GoldUnited Precious Metal Refining, Inc.</v>
      </c>
      <c r="AC320" s="208"/>
      <c r="AD320" s="208"/>
      <c r="AE320" s="208"/>
      <c r="AF320" s="208"/>
      <c r="AG320" s="208"/>
      <c r="AH320" s="208"/>
    </row>
    <row r="321" ht="13.5" customHeight="1">
      <c r="A321" s="239" t="s">
        <v>1058</v>
      </c>
      <c r="B321" s="233" t="s">
        <v>147</v>
      </c>
      <c r="C321" s="234" t="s">
        <v>1059</v>
      </c>
      <c r="D321" s="233"/>
      <c r="E321" s="233" t="s">
        <v>764</v>
      </c>
      <c r="F321" s="233" t="s">
        <v>1058</v>
      </c>
      <c r="G321" s="233" t="s">
        <v>156</v>
      </c>
      <c r="H321" s="235"/>
      <c r="I321" s="236" t="str">
        <f>IF(ISERROR($V321),"",OFFSET('Smelter Look-up'!$H$4,$V321-4,0))</f>
        <v>Newburn</v>
      </c>
      <c r="J321" s="236" t="str">
        <f>IF(ISERROR($V321),"",OFFSET('Smelter Look-up'!$I$4,$V321-4,0))</f>
        <v>Western Australia</v>
      </c>
      <c r="K321" s="234"/>
      <c r="L321" s="234"/>
      <c r="M321" s="234"/>
      <c r="N321" s="234"/>
      <c r="O321" s="234" t="s">
        <v>1060</v>
      </c>
      <c r="P321" s="237"/>
      <c r="Q321" s="238"/>
      <c r="R321" s="233" t="str">
        <f>IF(ISERROR($V321),"",OFFSET('Smelter Look-up'!$C$4,$V321-4,0)&amp;"")</f>
        <v>Western Australian Mint (T/a The Perth Mint)</v>
      </c>
      <c r="S321" s="239" t="str">
        <f t="array" ref="S321">IF(B321="","",IF(ISERROR(MATCH($E321,CL,0)),"Unknown",INDIRECT("'C'!$A$"&amp;MATCH($E321,CL,0)+1)))</f>
        <v>AU</v>
      </c>
      <c r="T321" s="239" t="str">
        <f t="array" ref="T321">IF(B321="","",IF(ISERROR(MATCH($J321,SorP!$B$1:$B$6226,0)),"",INDIRECT("'SorP'!$A$"&amp;MATCH($S321&amp;$J321,SorP!C:C,0))))</f>
        <v>AU-WA</v>
      </c>
      <c r="U321" s="240"/>
      <c r="V321" s="228">
        <f>IF(C321="",NA(),IF(OR(C321="Smelter not listed",C321="Smelter not yet identified"),MATCH($B321&amp;$D321,'Smelter Look-up'!$J:$J,0),MATCH($B321&amp;$C321,'Smelter Look-up'!$J:$J,0)))</f>
        <v>307</v>
      </c>
      <c r="W321" s="208"/>
      <c r="X321" s="208">
        <f t="shared" si="1"/>
        <v>0</v>
      </c>
      <c r="Y321" s="208"/>
      <c r="Z321" s="208"/>
      <c r="AA321" s="208"/>
      <c r="AB321" s="241" t="str">
        <f t="shared" si="2"/>
        <v>GoldWestern Australian Mint (T/a The Perth Mint)</v>
      </c>
      <c r="AC321" s="208"/>
      <c r="AD321" s="208"/>
      <c r="AE321" s="208"/>
      <c r="AF321" s="208"/>
      <c r="AG321" s="208"/>
      <c r="AH321" s="208"/>
    </row>
    <row r="322" ht="13.5" customHeight="1">
      <c r="A322" s="239" t="s">
        <v>1061</v>
      </c>
      <c r="B322" s="233" t="s">
        <v>145</v>
      </c>
      <c r="C322" s="234" t="s">
        <v>1062</v>
      </c>
      <c r="D322" s="233"/>
      <c r="E322" s="233" t="s">
        <v>178</v>
      </c>
      <c r="F322" s="233" t="s">
        <v>1061</v>
      </c>
      <c r="G322" s="233" t="s">
        <v>156</v>
      </c>
      <c r="H322" s="235"/>
      <c r="I322" s="236" t="str">
        <f>IF(ISERROR($V322),"",OFFSET('Smelter Look-up'!$H$4,$V322-4,0))</f>
        <v>Ariquemes</v>
      </c>
      <c r="J322" s="236" t="str">
        <f>IF(ISERROR($V322),"",OFFSET('Smelter Look-up'!$I$4,$V322-4,0))</f>
        <v>Rondônia</v>
      </c>
      <c r="K322" s="234"/>
      <c r="L322" s="234"/>
      <c r="M322" s="234"/>
      <c r="N322" s="234"/>
      <c r="O322" s="234" t="s">
        <v>1063</v>
      </c>
      <c r="P322" s="237"/>
      <c r="Q322" s="238"/>
      <c r="R322" s="233" t="str">
        <f>IF(ISERROR($V322),"",OFFSET('Smelter Look-up'!$C$4,$V322-4,0)&amp;"")</f>
        <v>White Solder Metalurgia e Mineracao Ltda.</v>
      </c>
      <c r="S322" s="239" t="str">
        <f t="array" ref="S322">IF(B322="","",IF(ISERROR(MATCH($E322,CL,0)),"Unknown",INDIRECT("'C'!$A$"&amp;MATCH($E322,CL,0)+1)))</f>
        <v>BR</v>
      </c>
      <c r="T322" s="239" t="str">
        <f t="array" ref="T322">IF(B322="","",IF(ISERROR(MATCH($J322,SorP!$B$1:$B$6226,0)),"",INDIRECT("'SorP'!$A$"&amp;MATCH($S322&amp;$J322,SorP!C:C,0))))</f>
        <v>BR-RO</v>
      </c>
      <c r="U322" s="240"/>
      <c r="V322" s="228">
        <f>IF(C322="",NA(),IF(OR(C322="Smelter not listed",C322="Smelter not yet identified"),MATCH($B322&amp;$D322,'Smelter Look-up'!$J:$J,0),MATCH($B322&amp;$C322,'Smelter Look-up'!$J:$J,0)))</f>
        <v>556</v>
      </c>
      <c r="W322" s="208"/>
      <c r="X322" s="208">
        <f t="shared" si="1"/>
        <v>0</v>
      </c>
      <c r="Y322" s="208"/>
      <c r="Z322" s="208"/>
      <c r="AA322" s="208"/>
      <c r="AB322" s="241" t="str">
        <f t="shared" si="2"/>
        <v>TinWhite Solder Metalurgia e Mineracao Ltda.</v>
      </c>
      <c r="AC322" s="208"/>
      <c r="AD322" s="208"/>
      <c r="AE322" s="208"/>
      <c r="AF322" s="208"/>
      <c r="AG322" s="208"/>
      <c r="AH322" s="208"/>
    </row>
    <row r="323" ht="13.5" customHeight="1">
      <c r="A323" s="239" t="s">
        <v>1064</v>
      </c>
      <c r="B323" s="233" t="s">
        <v>146</v>
      </c>
      <c r="C323" s="234" t="s">
        <v>1065</v>
      </c>
      <c r="D323" s="233"/>
      <c r="E323" s="233" t="s">
        <v>643</v>
      </c>
      <c r="F323" s="233" t="s">
        <v>1064</v>
      </c>
      <c r="G323" s="233" t="s">
        <v>156</v>
      </c>
      <c r="H323" s="235"/>
      <c r="I323" s="237" t="str">
        <f>IF(ISERROR($V323),"",OFFSET('Smelter Look-up'!$H$4,$V323-4,0))</f>
        <v>St. Martin i-S</v>
      </c>
      <c r="J323" s="237" t="str">
        <f>IF(ISERROR($V323),"",OFFSET('Smelter Look-up'!$I$4,$V323-4,0))</f>
        <v>Steiermark</v>
      </c>
      <c r="K323" s="234"/>
      <c r="L323" s="234"/>
      <c r="M323" s="234"/>
      <c r="N323" s="234"/>
      <c r="O323" s="234" t="s">
        <v>1066</v>
      </c>
      <c r="P323" s="237"/>
      <c r="Q323" s="238"/>
      <c r="R323" s="233" t="str">
        <f>IF(ISERROR($V323),"",OFFSET('Smelter Look-up'!$C$4,$V323-4,0)&amp;"")</f>
        <v>Wolfram Bergbau und Hutten AG</v>
      </c>
      <c r="S323" s="239" t="str">
        <f t="array" ref="S323">IF(B323="","",IF(ISERROR(MATCH($E323,CL,0)),"Unknown",INDIRECT("'C'!$A$"&amp;MATCH($E323,CL,0)+1)))</f>
        <v>AT</v>
      </c>
      <c r="T323" s="239" t="str">
        <f t="array" ref="T323">IF(B323="","",IF(ISERROR(MATCH($J323,SorP!$B$1:$B$6226,0)),"",INDIRECT("'SorP'!$A$"&amp;MATCH($S323&amp;$J323,SorP!C:C,0))))</f>
        <v>AT-6</v>
      </c>
      <c r="U323" s="240"/>
      <c r="V323" s="228">
        <f>IF(C323="",NA(),IF(OR(C323="Smelter not listed",C323="Smelter not yet identified"),MATCH($B323&amp;$D323,'Smelter Look-up'!$J:$J,0),MATCH($B323&amp;$C323,'Smelter Look-up'!$J:$J,0)))</f>
        <v>655</v>
      </c>
      <c r="W323" s="208"/>
      <c r="X323" s="208">
        <f t="shared" si="1"/>
        <v>0</v>
      </c>
      <c r="Y323" s="208"/>
      <c r="Z323" s="208"/>
      <c r="AA323" s="208"/>
      <c r="AB323" s="241" t="str">
        <f t="shared" si="2"/>
        <v>TungstenWolfram Bergbau und Hutten AG</v>
      </c>
      <c r="AC323" s="208"/>
      <c r="AD323" s="208"/>
      <c r="AE323" s="208"/>
      <c r="AF323" s="208"/>
      <c r="AG323" s="208"/>
      <c r="AH323" s="208"/>
    </row>
    <row r="324" ht="13.5" customHeight="1">
      <c r="A324" s="239" t="s">
        <v>1067</v>
      </c>
      <c r="B324" s="233" t="s">
        <v>147</v>
      </c>
      <c r="C324" s="234" t="s">
        <v>1068</v>
      </c>
      <c r="D324" s="233"/>
      <c r="E324" s="233" t="s">
        <v>203</v>
      </c>
      <c r="F324" s="233" t="s">
        <v>1067</v>
      </c>
      <c r="G324" s="233" t="s">
        <v>156</v>
      </c>
      <c r="H324" s="235"/>
      <c r="I324" s="236" t="str">
        <f>IF(ISERROR($V324),"",OFFSET('Smelter Look-up'!$H$4,$V324-4,0))</f>
        <v>Sanmenxia</v>
      </c>
      <c r="J324" s="236" t="str">
        <f>IF(ISERROR($V324),"",OFFSET('Smelter Look-up'!$I$4,$V324-4,0))</f>
        <v>Henan Sheng</v>
      </c>
      <c r="K324" s="234"/>
      <c r="L324" s="234"/>
      <c r="M324" s="234"/>
      <c r="N324" s="234"/>
      <c r="O324" s="234" t="s">
        <v>1069</v>
      </c>
      <c r="P324" s="237"/>
      <c r="Q324" s="238"/>
      <c r="R324" s="233" t="str">
        <f>IF(ISERROR($V324),"",OFFSET('Smelter Look-up'!$C$4,$V324-4,0)&amp;"")</f>
        <v>Zhongyuan Gold Smelter of Zhongjin Gold Corporation</v>
      </c>
      <c r="S324" s="239" t="str">
        <f t="array" ref="S324">IF(B324="","",IF(ISERROR(MATCH($E324,CL,0)),"Unknown",INDIRECT("'C'!$A$"&amp;MATCH($E324,CL,0)+1)))</f>
        <v>CN</v>
      </c>
      <c r="T324" s="239" t="str">
        <f t="array" ref="T324">IF(B324="","",IF(ISERROR(MATCH($J324,SorP!$B$1:$B$6226,0)),"",INDIRECT("'SorP'!$A$"&amp;MATCH($S324&amp;$J324,SorP!C:C,0))))</f>
        <v>CN-HA</v>
      </c>
      <c r="U324" s="240"/>
      <c r="V324" s="228">
        <f>IF(C324="",NA(),IF(OR(C324="Smelter not listed",C324="Smelter not yet identified"),MATCH($B324&amp;$D324,'Smelter Look-up'!$J:$J,0),MATCH($B324&amp;$C324,'Smelter Look-up'!$J:$J,0)))</f>
        <v>327</v>
      </c>
      <c r="W324" s="208"/>
      <c r="X324" s="208">
        <f t="shared" si="1"/>
        <v>0</v>
      </c>
      <c r="Y324" s="208"/>
      <c r="Z324" s="208"/>
      <c r="AA324" s="208"/>
      <c r="AB324" s="241" t="str">
        <f t="shared" si="2"/>
        <v>GoldZhongyuan Gold Smelter of Zhongjin Gold Corporation</v>
      </c>
      <c r="AC324" s="208"/>
      <c r="AD324" s="208"/>
      <c r="AE324" s="208"/>
      <c r="AF324" s="208"/>
      <c r="AG324" s="208"/>
      <c r="AH324" s="208"/>
    </row>
    <row r="325" ht="13.5" customHeight="1">
      <c r="A325" s="239" t="s">
        <v>1070</v>
      </c>
      <c r="B325" s="233" t="s">
        <v>147</v>
      </c>
      <c r="C325" s="234" t="s">
        <v>1071</v>
      </c>
      <c r="D325" s="233"/>
      <c r="E325" s="233" t="s">
        <v>203</v>
      </c>
      <c r="F325" s="233" t="s">
        <v>1070</v>
      </c>
      <c r="G325" s="233" t="s">
        <v>156</v>
      </c>
      <c r="H325" s="235"/>
      <c r="I325" s="236" t="str">
        <f>IF(ISERROR($V325),"",OFFSET('Smelter Look-up'!$H$4,$V325-4,0))</f>
        <v>Shanghang</v>
      </c>
      <c r="J325" s="236" t="str">
        <f>IF(ISERROR($V325),"",OFFSET('Smelter Look-up'!$I$4,$V325-4,0))</f>
        <v>Fujian Sheng</v>
      </c>
      <c r="K325" s="234"/>
      <c r="L325" s="234"/>
      <c r="M325" s="234"/>
      <c r="N325" s="234"/>
      <c r="O325" s="234" t="s">
        <v>1072</v>
      </c>
      <c r="P325" s="237"/>
      <c r="Q325" s="238"/>
      <c r="R325" s="233" t="str">
        <f>IF(ISERROR($V325),"",OFFSET('Smelter Look-up'!$C$4,$V325-4,0)&amp;"")</f>
        <v>Gold Refinery of Zijin Mining Group Co., Ltd.</v>
      </c>
      <c r="S325" s="239" t="str">
        <f t="array" ref="S325">IF(B325="","",IF(ISERROR(MATCH($E325,CL,0)),"Unknown",INDIRECT("'C'!$A$"&amp;MATCH($E325,CL,0)+1)))</f>
        <v>CN</v>
      </c>
      <c r="T325" s="239" t="str">
        <f t="array" ref="T325">IF(B325="","",IF(ISERROR(MATCH($J325,SorP!$B$1:$B$6226,0)),"",INDIRECT("'SorP'!$A$"&amp;MATCH($S325&amp;$J325,SorP!C:C,0))))</f>
        <v>CN-FJ</v>
      </c>
      <c r="U325" s="240"/>
      <c r="V325" s="228">
        <f>IF(C325="",NA(),IF(OR(C325="Smelter not listed",C325="Smelter not yet identified"),MATCH($B325&amp;$D325,'Smelter Look-up'!$J:$J,0),MATCH($B325&amp;$C325,'Smelter Look-up'!$J:$J,0)))</f>
        <v>96</v>
      </c>
      <c r="W325" s="208"/>
      <c r="X325" s="208">
        <f t="shared" si="1"/>
        <v>0</v>
      </c>
      <c r="Y325" s="208"/>
      <c r="Z325" s="208"/>
      <c r="AA325" s="208"/>
      <c r="AB325" s="241" t="str">
        <f t="shared" si="2"/>
        <v>GoldGold Refinery of Zijin Mining Group Co., Ltd.</v>
      </c>
      <c r="AC325" s="208"/>
      <c r="AD325" s="208"/>
      <c r="AE325" s="208"/>
      <c r="AF325" s="208"/>
      <c r="AG325" s="208"/>
      <c r="AH325" s="208"/>
    </row>
    <row r="326" ht="13.5" customHeight="1">
      <c r="A326" s="239" t="s">
        <v>1073</v>
      </c>
      <c r="B326" s="233" t="s">
        <v>147</v>
      </c>
      <c r="C326" s="234" t="s">
        <v>1074</v>
      </c>
      <c r="D326" s="233"/>
      <c r="E326" s="233" t="s">
        <v>1075</v>
      </c>
      <c r="F326" s="233" t="s">
        <v>1073</v>
      </c>
      <c r="G326" s="233" t="s">
        <v>156</v>
      </c>
      <c r="H326" s="235"/>
      <c r="I326" s="236" t="str">
        <f>IF(ISERROR($V326),"",OFFSET('Smelter Look-up'!$H$4,$V326-4,0))</f>
        <v>Onehunga</v>
      </c>
      <c r="J326" s="236" t="str">
        <f>IF(ISERROR($V326),"",OFFSET('Smelter Look-up'!$I$4,$V326-4,0))</f>
        <v>Auckland</v>
      </c>
      <c r="K326" s="234"/>
      <c r="L326" s="234"/>
      <c r="M326" s="234"/>
      <c r="N326" s="234"/>
      <c r="O326" s="234" t="s">
        <v>1076</v>
      </c>
      <c r="P326" s="237"/>
      <c r="Q326" s="238"/>
      <c r="R326" s="233" t="str">
        <f>IF(ISERROR($V326),"",OFFSET('Smelter Look-up'!$C$4,$V326-4,0)&amp;"")</f>
        <v>Morris and Watson</v>
      </c>
      <c r="S326" s="239" t="str">
        <f t="array" ref="S326">IF(B326="","",IF(ISERROR(MATCH($E326,CL,0)),"Unknown",INDIRECT("'C'!$A$"&amp;MATCH($E326,CL,0)+1)))</f>
        <v>NZ</v>
      </c>
      <c r="T326" s="239" t="str">
        <f t="array" ref="T326">IF(B326="","",IF(ISERROR(MATCH($J326,SorP!$B$1:$B$6226,0)),"",INDIRECT("'SorP'!$A$"&amp;MATCH($S326&amp;$J326,SorP!C:C,0))))</f>
        <v>NZ-AUK</v>
      </c>
      <c r="U326" s="240"/>
      <c r="V326" s="228">
        <f>IF(C326="",NA(),IF(OR(C326="Smelter not listed",C326="Smelter not yet identified"),MATCH($B326&amp;$D326,'Smelter Look-up'!$J:$J,0),MATCH($B326&amp;$C326,'Smelter Look-up'!$J:$J,0)))</f>
        <v>198</v>
      </c>
      <c r="W326" s="208"/>
      <c r="X326" s="208">
        <f t="shared" si="1"/>
        <v>0</v>
      </c>
      <c r="Y326" s="208"/>
      <c r="Z326" s="208"/>
      <c r="AA326" s="208"/>
      <c r="AB326" s="241" t="str">
        <f t="shared" si="2"/>
        <v>GoldMorris and Watson</v>
      </c>
      <c r="AC326" s="208"/>
      <c r="AD326" s="208"/>
      <c r="AE326" s="208"/>
      <c r="AF326" s="208"/>
      <c r="AG326" s="208"/>
      <c r="AH326" s="208"/>
    </row>
    <row r="327" ht="13.5" customHeight="1">
      <c r="A327" s="239" t="s">
        <v>1077</v>
      </c>
      <c r="B327" s="233" t="s">
        <v>147</v>
      </c>
      <c r="C327" s="234" t="s">
        <v>1078</v>
      </c>
      <c r="D327" s="233"/>
      <c r="E327" s="233" t="s">
        <v>1079</v>
      </c>
      <c r="F327" s="233" t="s">
        <v>1077</v>
      </c>
      <c r="G327" s="233" t="s">
        <v>156</v>
      </c>
      <c r="H327" s="235"/>
      <c r="I327" s="236" t="str">
        <f>IF(ISERROR($V327),"",OFFSET('Smelter Look-up'!$H$4,$V327-4,0))</f>
        <v>Vestec</v>
      </c>
      <c r="J327" s="236" t="str">
        <f>IF(ISERROR($V327),"",OFFSET('Smelter Look-up'!$I$4,$V327-4,0))</f>
        <v>Praha-západ</v>
      </c>
      <c r="K327" s="234"/>
      <c r="L327" s="234"/>
      <c r="M327" s="234"/>
      <c r="N327" s="234"/>
      <c r="O327" s="234" t="s">
        <v>1080</v>
      </c>
      <c r="P327" s="237"/>
      <c r="Q327" s="238"/>
      <c r="R327" s="233" t="str">
        <f>IF(ISERROR($V327),"",OFFSET('Smelter Look-up'!$C$4,$V327-4,0)&amp;"")</f>
        <v>SAFINA A.S.</v>
      </c>
      <c r="S327" s="239" t="str">
        <f t="array" ref="S327">IF(B327="","",IF(ISERROR(MATCH($E327,CL,0)),"Unknown",INDIRECT("'C'!$A$"&amp;MATCH($E327,CL,0)+1)))</f>
        <v>CZ</v>
      </c>
      <c r="T327" s="239" t="str">
        <f t="array" ref="T327">IF(B327="","",IF(ISERROR(MATCH($J327,SorP!$B$1:$B$6226,0)),"",INDIRECT("'SorP'!$A$"&amp;MATCH($S327&amp;$J327,SorP!C:C,0))))</f>
        <v>CZ-20A</v>
      </c>
      <c r="U327" s="240"/>
      <c r="V327" s="228">
        <f>IF(C327="",NA(),IF(OR(C327="Smelter not listed",C327="Smelter not yet identified"),MATCH($B327&amp;$D327,'Smelter Look-up'!$J:$J,0),MATCH($B327&amp;$C327,'Smelter Look-up'!$J:$J,0)))</f>
        <v>236</v>
      </c>
      <c r="W327" s="208"/>
      <c r="X327" s="208">
        <f t="shared" si="1"/>
        <v>0</v>
      </c>
      <c r="Y327" s="208"/>
      <c r="Z327" s="208"/>
      <c r="AA327" s="208"/>
      <c r="AB327" s="241" t="str">
        <f t="shared" si="2"/>
        <v>GoldSAFINA A.S.</v>
      </c>
      <c r="AC327" s="208"/>
      <c r="AD327" s="208"/>
      <c r="AE327" s="208"/>
      <c r="AF327" s="208"/>
      <c r="AG327" s="208"/>
      <c r="AH327" s="208"/>
    </row>
    <row r="328" ht="13.5" customHeight="1">
      <c r="A328" s="239" t="s">
        <v>1081</v>
      </c>
      <c r="B328" s="233" t="s">
        <v>147</v>
      </c>
      <c r="C328" s="234" t="s">
        <v>1082</v>
      </c>
      <c r="D328" s="233"/>
      <c r="E328" s="233" t="s">
        <v>540</v>
      </c>
      <c r="F328" s="233" t="s">
        <v>1081</v>
      </c>
      <c r="G328" s="233" t="s">
        <v>156</v>
      </c>
      <c r="H328" s="235"/>
      <c r="I328" s="236" t="str">
        <f>IF(ISERROR($V328),"",OFFSET('Smelter Look-up'!$H$4,$V328-4,0))</f>
        <v>Khwaeng Dok Mai</v>
      </c>
      <c r="J328" s="236" t="str">
        <f>IF(ISERROR($V328),"",OFFSET('Smelter Look-up'!$I$4,$V328-4,0))</f>
        <v>Krung Thep Maha Nakhon</v>
      </c>
      <c r="K328" s="234"/>
      <c r="L328" s="234"/>
      <c r="M328" s="234"/>
      <c r="N328" s="234"/>
      <c r="O328" s="234" t="s">
        <v>1083</v>
      </c>
      <c r="P328" s="237"/>
      <c r="Q328" s="238"/>
      <c r="R328" s="233" t="str">
        <f>IF(ISERROR($V328),"",OFFSET('Smelter Look-up'!$C$4,$V328-4,0)&amp;"")</f>
        <v>Umicore Precious Metals Thailand</v>
      </c>
      <c r="S328" s="239" t="str">
        <f t="array" ref="S328">IF(B328="","",IF(ISERROR(MATCH($E328,CL,0)),"Unknown",INDIRECT("'C'!$A$"&amp;MATCH($E328,CL,0)+1)))</f>
        <v>TH</v>
      </c>
      <c r="T328" s="239" t="str">
        <f t="array" ref="T328">IF(B328="","",IF(ISERROR(MATCH($J328,SorP!$B$1:$B$6226,0)),"",INDIRECT("'SorP'!$A$"&amp;MATCH($S328&amp;$J328,SorP!C:C,0))))</f>
        <v>TH-10</v>
      </c>
      <c r="U328" s="240"/>
      <c r="V328" s="228">
        <f>IF(C328="",NA(),IF(OR(C328="Smelter not listed",C328="Smelter not yet identified"),MATCH($B328&amp;$D328,'Smelter Look-up'!$J:$J,0),MATCH($B328&amp;$C328,'Smelter Look-up'!$J:$J,0)))</f>
        <v>302</v>
      </c>
      <c r="W328" s="208"/>
      <c r="X328" s="208">
        <f t="shared" si="1"/>
        <v>0</v>
      </c>
      <c r="Y328" s="208"/>
      <c r="Z328" s="208"/>
      <c r="AA328" s="208"/>
      <c r="AB328" s="241" t="str">
        <f t="shared" si="2"/>
        <v>GoldUmicore Precious Metals Thailand</v>
      </c>
      <c r="AC328" s="208"/>
      <c r="AD328" s="208"/>
      <c r="AE328" s="208"/>
      <c r="AF328" s="208"/>
      <c r="AG328" s="208"/>
      <c r="AH328" s="208"/>
    </row>
    <row r="329" ht="13.5" customHeight="1">
      <c r="A329" s="239" t="s">
        <v>1084</v>
      </c>
      <c r="B329" s="233" t="s">
        <v>146</v>
      </c>
      <c r="C329" s="234" t="s">
        <v>1085</v>
      </c>
      <c r="D329" s="233"/>
      <c r="E329" s="233" t="s">
        <v>203</v>
      </c>
      <c r="F329" s="233" t="s">
        <v>1084</v>
      </c>
      <c r="G329" s="233" t="s">
        <v>156</v>
      </c>
      <c r="H329" s="235"/>
      <c r="I329" s="236" t="str">
        <f>IF(ISERROR($V329),"",OFFSET('Smelter Look-up'!$H$4,$V329-4,0))</f>
        <v>Ganzhou</v>
      </c>
      <c r="J329" s="236" t="str">
        <f>IF(ISERROR($V329),"",OFFSET('Smelter Look-up'!$I$4,$V329-4,0))</f>
        <v>Jiangxi Sheng</v>
      </c>
      <c r="K329" s="234"/>
      <c r="L329" s="234"/>
      <c r="M329" s="234"/>
      <c r="N329" s="234"/>
      <c r="O329" s="234" t="s">
        <v>1086</v>
      </c>
      <c r="P329" s="237"/>
      <c r="Q329" s="238"/>
      <c r="R329" s="233" t="str">
        <f>IF(ISERROR($V329),"",OFFSET('Smelter Look-up'!$C$4,$V329-4,0)&amp;"")</f>
        <v>Jiangxi Yaosheng Tungsten Co., Ltd.</v>
      </c>
      <c r="S329" s="239" t="str">
        <f t="array" ref="S329">IF(B329="","",IF(ISERROR(MATCH($E329,CL,0)),"Unknown",INDIRECT("'C'!$A$"&amp;MATCH($E329,CL,0)+1)))</f>
        <v>CN</v>
      </c>
      <c r="T329" s="239" t="str">
        <f t="array" ref="T329">IF(B329="","",IF(ISERROR(MATCH($J329,SorP!$B$1:$B$6226,0)),"",INDIRECT("'SorP'!$A$"&amp;MATCH($S329&amp;$J329,SorP!C:C,0))))</f>
        <v>CN-JX</v>
      </c>
      <c r="U329" s="240"/>
      <c r="V329" s="228">
        <f>IF(C329="",NA(),IF(OR(C329="Smelter not listed",C329="Smelter not yet identified"),MATCH($B329&amp;$D329,'Smelter Look-up'!$J:$J,0),MATCH($B329&amp;$C329,'Smelter Look-up'!$J:$J,0)))</f>
        <v>625</v>
      </c>
      <c r="W329" s="208"/>
      <c r="X329" s="208">
        <f t="shared" si="1"/>
        <v>0</v>
      </c>
      <c r="Y329" s="208"/>
      <c r="Z329" s="208"/>
      <c r="AA329" s="208"/>
      <c r="AB329" s="241" t="str">
        <f t="shared" si="2"/>
        <v>TungstenJiangxi Yaosheng Tungsten Co., Ltd.</v>
      </c>
      <c r="AC329" s="208"/>
      <c r="AD329" s="208"/>
      <c r="AE329" s="208"/>
      <c r="AF329" s="208"/>
      <c r="AG329" s="208"/>
      <c r="AH329" s="208"/>
    </row>
    <row r="330" ht="13.5" customHeight="1">
      <c r="A330" s="239" t="s">
        <v>1087</v>
      </c>
      <c r="B330" s="233" t="s">
        <v>146</v>
      </c>
      <c r="C330" s="234" t="s">
        <v>1088</v>
      </c>
      <c r="D330" s="233"/>
      <c r="E330" s="233" t="s">
        <v>203</v>
      </c>
      <c r="F330" s="233" t="s">
        <v>1087</v>
      </c>
      <c r="G330" s="233" t="s">
        <v>156</v>
      </c>
      <c r="H330" s="235"/>
      <c r="I330" s="237" t="str">
        <f>IF(ISERROR($V330),"",OFFSET('Smelter Look-up'!$H$4,$V330-4,0))</f>
        <v>Wen Shan</v>
      </c>
      <c r="J330" s="237" t="str">
        <f>IF(ISERROR($V330),"",OFFSET('Smelter Look-up'!$I$4,$V330-4,0))</f>
        <v>Yunnan Sheng</v>
      </c>
      <c r="K330" s="234"/>
      <c r="L330" s="234"/>
      <c r="M330" s="234"/>
      <c r="N330" s="234"/>
      <c r="O330" s="234" t="s">
        <v>559</v>
      </c>
      <c r="P330" s="237"/>
      <c r="Q330" s="238"/>
      <c r="R330" s="233" t="str">
        <f>IF(ISERROR($V330),"",OFFSET('Smelter Look-up'!$C$4,$V330-4,0)&amp;"")</f>
        <v>Malipo Haiyu Tungsten Co., Ltd.</v>
      </c>
      <c r="S330" s="239" t="str">
        <f t="array" ref="S330">IF(B330="","",IF(ISERROR(MATCH($E330,CL,0)),"Unknown",INDIRECT("'C'!$A$"&amp;MATCH($E330,CL,0)+1)))</f>
        <v>CN</v>
      </c>
      <c r="T330" s="239" t="str">
        <f t="array" ref="T330">IF(B330="","",IF(ISERROR(MATCH($J330,SorP!$B$1:$B$6226,0)),"",INDIRECT("'SorP'!$A$"&amp;MATCH($S330&amp;$J330,SorP!C:C,0))))</f>
        <v>CN-YN</v>
      </c>
      <c r="U330" s="240"/>
      <c r="V330" s="228">
        <f>IF(C330="",NA(),IF(OR(C330="Smelter not listed",C330="Smelter not yet identified"),MATCH($B330&amp;$D330,'Smelter Look-up'!$J:$J,0),MATCH($B330&amp;$C330,'Smelter Look-up'!$J:$J,0)))</f>
        <v>635</v>
      </c>
      <c r="W330" s="208"/>
      <c r="X330" s="208">
        <f t="shared" si="1"/>
        <v>0</v>
      </c>
      <c r="Y330" s="208"/>
      <c r="Z330" s="208"/>
      <c r="AA330" s="208"/>
      <c r="AB330" s="241" t="str">
        <f t="shared" si="2"/>
        <v>TungstenMalipo Haiyu Tungsten Co., Ltd.</v>
      </c>
      <c r="AC330" s="208"/>
      <c r="AD330" s="208"/>
      <c r="AE330" s="208"/>
      <c r="AF330" s="208"/>
      <c r="AG330" s="208"/>
      <c r="AH330" s="208"/>
    </row>
    <row r="331" ht="13.5" customHeight="1">
      <c r="A331" s="239" t="s">
        <v>1089</v>
      </c>
      <c r="B331" s="233" t="s">
        <v>145</v>
      </c>
      <c r="C331" s="234" t="s">
        <v>1090</v>
      </c>
      <c r="D331" s="233"/>
      <c r="E331" s="233" t="s">
        <v>276</v>
      </c>
      <c r="F331" s="233" t="s">
        <v>1089</v>
      </c>
      <c r="G331" s="233" t="s">
        <v>156</v>
      </c>
      <c r="H331" s="235"/>
      <c r="I331" s="236" t="str">
        <f>IF(ISERROR($V331),"",OFFSET('Smelter Look-up'!$H$4,$V331-4,0))</f>
        <v>Pangkal Pinang</v>
      </c>
      <c r="J331" s="236" t="str">
        <f>IF(ISERROR($V331),"",OFFSET('Smelter Look-up'!$I$4,$V331-4,0))</f>
        <v>Kepulauan Bangka Belitung</v>
      </c>
      <c r="K331" s="234"/>
      <c r="L331" s="234"/>
      <c r="M331" s="234"/>
      <c r="N331" s="234"/>
      <c r="O331" s="234" t="s">
        <v>680</v>
      </c>
      <c r="P331" s="237"/>
      <c r="Q331" s="238"/>
      <c r="R331" s="233" t="str">
        <f>IF(ISERROR($V331),"",OFFSET('Smelter Look-up'!$C$4,$V331-4,0)&amp;"")</f>
        <v>CV Venus Inti Perkasa</v>
      </c>
      <c r="S331" s="239" t="str">
        <f t="array" ref="S331">IF(B331="","",IF(ISERROR(MATCH($E331,CL,0)),"Unknown",INDIRECT("'C'!$A$"&amp;MATCH($E331,CL,0)+1)))</f>
        <v>ID</v>
      </c>
      <c r="T331" s="239" t="str">
        <f t="array" ref="T331">IF(B331="","",IF(ISERROR(MATCH($J331,SorP!$B$1:$B$6226,0)),"",INDIRECT("'SorP'!$A$"&amp;MATCH($S331&amp;$J331,SorP!C:C,0))))</f>
        <v>ID-BB</v>
      </c>
      <c r="U331" s="240"/>
      <c r="V331" s="228">
        <f>IF(C331="",NA(),IF(OR(C331="Smelter not listed",C331="Smelter not yet identified"),MATCH($B331&amp;$D331,'Smelter Look-up'!$J:$J,0),MATCH($B331&amp;$C331,'Smelter Look-up'!$J:$J,0)))</f>
        <v>427</v>
      </c>
      <c r="W331" s="208"/>
      <c r="X331" s="208">
        <f t="shared" si="1"/>
        <v>0</v>
      </c>
      <c r="Y331" s="208"/>
      <c r="Z331" s="208"/>
      <c r="AA331" s="208"/>
      <c r="AB331" s="241" t="str">
        <f t="shared" si="2"/>
        <v>TinCV Venus Inti Perkasa</v>
      </c>
      <c r="AC331" s="208"/>
      <c r="AD331" s="208"/>
      <c r="AE331" s="208"/>
      <c r="AF331" s="208"/>
      <c r="AG331" s="208"/>
      <c r="AH331" s="208"/>
    </row>
    <row r="332" ht="13.5" customHeight="1">
      <c r="A332" s="239" t="s">
        <v>1091</v>
      </c>
      <c r="B332" s="233" t="s">
        <v>146</v>
      </c>
      <c r="C332" s="234" t="s">
        <v>1092</v>
      </c>
      <c r="D332" s="233"/>
      <c r="E332" s="233" t="s">
        <v>203</v>
      </c>
      <c r="F332" s="233" t="s">
        <v>1091</v>
      </c>
      <c r="G332" s="233" t="s">
        <v>156</v>
      </c>
      <c r="H332" s="235"/>
      <c r="I332" s="236" t="str">
        <f>IF(ISERROR($V332),"",OFFSET('Smelter Look-up'!$H$4,$V332-4,0))</f>
        <v>Ganzhou</v>
      </c>
      <c r="J332" s="237" t="str">
        <f>IF(ISERROR($V332),"",OFFSET('Smelter Look-up'!$I$4,$V332-4,0))</f>
        <v>Jiangxi Sheng</v>
      </c>
      <c r="K332" s="234"/>
      <c r="L332" s="234"/>
      <c r="M332" s="234"/>
      <c r="N332" s="234"/>
      <c r="O332" s="234" t="s">
        <v>559</v>
      </c>
      <c r="P332" s="237"/>
      <c r="Q332" s="238"/>
      <c r="R332" s="233" t="str">
        <f>IF(ISERROR($V332),"",OFFSET('Smelter Look-up'!$C$4,$V332-4,0)&amp;"")</f>
        <v>Ganzhou Seadragon W &amp; Mo Co., Ltd.</v>
      </c>
      <c r="S332" s="239" t="str">
        <f t="array" ref="S332">IF(B332="","",IF(ISERROR(MATCH($E332,CL,0)),"Unknown",INDIRECT("'C'!$A$"&amp;MATCH($E332,CL,0)+1)))</f>
        <v>CN</v>
      </c>
      <c r="T332" s="239" t="str">
        <f t="array" ref="T332">IF(B332="","",IF(ISERROR(MATCH($J332,SorP!$B$1:$B$6226,0)),"",INDIRECT("'SorP'!$A$"&amp;MATCH($S332&amp;$J332,SorP!C:C,0))))</f>
        <v>CN-JX</v>
      </c>
      <c r="U332" s="240"/>
      <c r="V332" s="228">
        <f>IF(C332="",NA(),IF(OR(C332="Smelter not listed",C332="Smelter not yet identified"),MATCH($B332&amp;$D332,'Smelter Look-up'!$J:$J,0),MATCH($B332&amp;$C332,'Smelter Look-up'!$J:$J,0)))</f>
        <v>602</v>
      </c>
      <c r="W332" s="208"/>
      <c r="X332" s="208">
        <f t="shared" si="1"/>
        <v>0</v>
      </c>
      <c r="Y332" s="208"/>
      <c r="Z332" s="208"/>
      <c r="AA332" s="208"/>
      <c r="AB332" s="241" t="str">
        <f t="shared" si="2"/>
        <v>TungstenGanzhou Seadragon W &amp; Mo Co., Ltd.</v>
      </c>
      <c r="AC332" s="208"/>
      <c r="AD332" s="208"/>
      <c r="AE332" s="208"/>
      <c r="AF332" s="208"/>
      <c r="AG332" s="208"/>
      <c r="AH332" s="208"/>
    </row>
    <row r="333" ht="13.5" customHeight="1">
      <c r="A333" s="239" t="s">
        <v>1093</v>
      </c>
      <c r="B333" s="233" t="s">
        <v>144</v>
      </c>
      <c r="C333" s="234" t="s">
        <v>1094</v>
      </c>
      <c r="D333" s="233"/>
      <c r="E333" s="233" t="s">
        <v>203</v>
      </c>
      <c r="F333" s="233" t="s">
        <v>1093</v>
      </c>
      <c r="G333" s="233" t="s">
        <v>156</v>
      </c>
      <c r="H333" s="235"/>
      <c r="I333" s="236" t="str">
        <f>IF(ISERROR($V333),"",OFFSET('Smelter Look-up'!$H$4,$V333-4,0))</f>
        <v>Zhuzhou</v>
      </c>
      <c r="J333" s="236" t="str">
        <f>IF(ISERROR($V333),"",OFFSET('Smelter Look-up'!$I$4,$V333-4,0))</f>
        <v>Hunan Sheng</v>
      </c>
      <c r="K333" s="234"/>
      <c r="L333" s="234"/>
      <c r="M333" s="234"/>
      <c r="N333" s="234"/>
      <c r="O333" s="234" t="s">
        <v>1095</v>
      </c>
      <c r="P333" s="237"/>
      <c r="Q333" s="238"/>
      <c r="R333" s="233" t="str">
        <f>IF(ISERROR($V333),"",OFFSET('Smelter Look-up'!$C$4,$V333-4,0)&amp;"")</f>
        <v>FIR Metals &amp; Resource Ltd.</v>
      </c>
      <c r="S333" s="239" t="str">
        <f t="array" ref="S333">IF(B333="","",IF(ISERROR(MATCH($E333,CL,0)),"Unknown",INDIRECT("'C'!$A$"&amp;MATCH($E333,CL,0)+1)))</f>
        <v>CN</v>
      </c>
      <c r="T333" s="239" t="str">
        <f t="array" ref="T333">IF(B333="","",IF(ISERROR(MATCH($J333,SorP!$B$1:$B$6226,0)),"",INDIRECT("'SorP'!$A$"&amp;MATCH($S333&amp;$J333,SorP!C:C,0))))</f>
        <v>CN-HN</v>
      </c>
      <c r="U333" s="240"/>
      <c r="V333" s="228">
        <f>IF(C333="",NA(),IF(OR(C333="Smelter not listed",C333="Smelter not yet identified"),MATCH($B333&amp;$D333,'Smelter Look-up'!$J:$J,0),MATCH($B333&amp;$C333,'Smelter Look-up'!$J:$J,0)))</f>
        <v>339</v>
      </c>
      <c r="W333" s="208"/>
      <c r="X333" s="208">
        <f t="shared" si="1"/>
        <v>0</v>
      </c>
      <c r="Y333" s="208"/>
      <c r="Z333" s="208"/>
      <c r="AA333" s="208"/>
      <c r="AB333" s="241" t="str">
        <f t="shared" si="2"/>
        <v>TantalumFIR Metals &amp; Resource Ltd.</v>
      </c>
      <c r="AC333" s="208"/>
      <c r="AD333" s="208"/>
      <c r="AE333" s="208"/>
      <c r="AF333" s="208"/>
      <c r="AG333" s="208"/>
      <c r="AH333" s="208"/>
    </row>
    <row r="334" ht="13.5" customHeight="1">
      <c r="A334" s="239" t="s">
        <v>1096</v>
      </c>
      <c r="B334" s="233" t="s">
        <v>144</v>
      </c>
      <c r="C334" s="234" t="s">
        <v>1097</v>
      </c>
      <c r="D334" s="233"/>
      <c r="E334" s="233" t="s">
        <v>203</v>
      </c>
      <c r="F334" s="233" t="s">
        <v>1096</v>
      </c>
      <c r="G334" s="233" t="s">
        <v>156</v>
      </c>
      <c r="H334" s="235"/>
      <c r="I334" s="236" t="str">
        <f>IF(ISERROR($V334),"",OFFSET('Smelter Look-up'!$H$4,$V334-4,0))</f>
        <v>Fengxin</v>
      </c>
      <c r="J334" s="236" t="str">
        <f>IF(ISERROR($V334),"",OFFSET('Smelter Look-up'!$I$4,$V334-4,0))</f>
        <v>Jiangxi Sheng</v>
      </c>
      <c r="K334" s="234"/>
      <c r="L334" s="234"/>
      <c r="M334" s="234"/>
      <c r="N334" s="234"/>
      <c r="O334" s="234" t="s">
        <v>432</v>
      </c>
      <c r="P334" s="237"/>
      <c r="Q334" s="238"/>
      <c r="R334" s="233" t="str">
        <f>IF(ISERROR($V334),"",OFFSET('Smelter Look-up'!$C$4,$V334-4,0)&amp;"")</f>
        <v>Jiangxi Dinghai Tantalum &amp; Niobium Co., Ltd.</v>
      </c>
      <c r="S334" s="239" t="str">
        <f t="array" ref="S334">IF(B334="","",IF(ISERROR(MATCH($E334,CL,0)),"Unknown",INDIRECT("'C'!$A$"&amp;MATCH($E334,CL,0)+1)))</f>
        <v>CN</v>
      </c>
      <c r="T334" s="239" t="str">
        <f t="array" ref="T334">IF(B334="","",IF(ISERROR(MATCH($J334,SorP!$B$1:$B$6226,0)),"",INDIRECT("'SorP'!$A$"&amp;MATCH($S334&amp;$J334,SorP!C:C,0))))</f>
        <v>CN-JX</v>
      </c>
      <c r="U334" s="240"/>
      <c r="V334" s="228">
        <f>IF(C334="",NA(),IF(OR(C334="Smelter not listed",C334="Smelter not yet identified"),MATCH($B334&amp;$D334,'Smelter Look-up'!$J:$J,0),MATCH($B334&amp;$C334,'Smelter Look-up'!$J:$J,0)))</f>
        <v>350</v>
      </c>
      <c r="W334" s="208"/>
      <c r="X334" s="208">
        <f t="shared" si="1"/>
        <v>0</v>
      </c>
      <c r="Y334" s="208"/>
      <c r="Z334" s="208"/>
      <c r="AA334" s="208"/>
      <c r="AB334" s="241" t="str">
        <f t="shared" si="2"/>
        <v>TantalumJiangxi Dinghai Tantalum &amp; Niobium Co., Ltd.</v>
      </c>
      <c r="AC334" s="208"/>
      <c r="AD334" s="208"/>
      <c r="AE334" s="208"/>
      <c r="AF334" s="208"/>
      <c r="AG334" s="208"/>
      <c r="AH334" s="208"/>
    </row>
    <row r="335" ht="13.5" customHeight="1">
      <c r="A335" s="239" t="s">
        <v>1098</v>
      </c>
      <c r="B335" s="233" t="s">
        <v>147</v>
      </c>
      <c r="C335" s="234" t="s">
        <v>1099</v>
      </c>
      <c r="D335" s="233"/>
      <c r="E335" s="233" t="s">
        <v>536</v>
      </c>
      <c r="F335" s="233" t="s">
        <v>1098</v>
      </c>
      <c r="G335" s="233" t="s">
        <v>156</v>
      </c>
      <c r="H335" s="235"/>
      <c r="I335" s="236" t="str">
        <f>IF(ISERROR($V335),"",OFFSET('Smelter Look-up'!$H$4,$V335-4,0))</f>
        <v>Dayuan</v>
      </c>
      <c r="J335" s="236" t="str">
        <f>IF(ISERROR($V335),"",OFFSET('Smelter Look-up'!$I$4,$V335-4,0))</f>
        <v>Taoyuan</v>
      </c>
      <c r="K335" s="234"/>
      <c r="L335" s="234"/>
      <c r="M335" s="234"/>
      <c r="N335" s="234"/>
      <c r="O335" s="234" t="s">
        <v>178</v>
      </c>
      <c r="P335" s="237"/>
      <c r="Q335" s="238"/>
      <c r="R335" s="233" t="str">
        <f>IF(ISERROR($V335),"",OFFSET('Smelter Look-up'!$C$4,$V335-4,0)&amp;"")</f>
        <v>Singway Technology Co., Ltd.</v>
      </c>
      <c r="S335" s="239" t="str">
        <f t="array" ref="S335">IF(B335="","",IF(ISERROR(MATCH($E335,CL,0)),"Unknown",INDIRECT("'C'!$A$"&amp;MATCH($E335,CL,0)+1)))</f>
        <v>TW</v>
      </c>
      <c r="T335" s="239" t="str">
        <f t="array" ref="T335">IF(B335="","",IF(ISERROR(MATCH($J335,SorP!$B$1:$B$6226,0)),"",INDIRECT("'SorP'!$A$"&amp;MATCH($S335&amp;$J335,SorP!C:C,0))))</f>
        <v>TW-TAO</v>
      </c>
      <c r="U335" s="240"/>
      <c r="V335" s="228">
        <f>IF(C335="",NA(),IF(OR(C335="Smelter not listed",C335="Smelter not yet identified"),MATCH($B335&amp;$D335,'Smelter Look-up'!$J:$J,0),MATCH($B335&amp;$C335,'Smelter Look-up'!$J:$J,0)))</f>
        <v>266</v>
      </c>
      <c r="W335" s="208"/>
      <c r="X335" s="208">
        <f t="shared" si="1"/>
        <v>0</v>
      </c>
      <c r="Y335" s="208"/>
      <c r="Z335" s="208"/>
      <c r="AA335" s="208"/>
      <c r="AB335" s="241" t="str">
        <f t="shared" si="2"/>
        <v>GoldSingway Technology Co., Ltd.</v>
      </c>
      <c r="AC335" s="208"/>
      <c r="AD335" s="208"/>
      <c r="AE335" s="208"/>
      <c r="AF335" s="208"/>
      <c r="AG335" s="208"/>
      <c r="AH335" s="208"/>
    </row>
    <row r="336" ht="13.5" customHeight="1">
      <c r="A336" s="239" t="s">
        <v>1100</v>
      </c>
      <c r="B336" s="233" t="s">
        <v>146</v>
      </c>
      <c r="C336" s="234" t="s">
        <v>1101</v>
      </c>
      <c r="D336" s="233"/>
      <c r="E336" s="233" t="s">
        <v>508</v>
      </c>
      <c r="F336" s="233" t="s">
        <v>1100</v>
      </c>
      <c r="G336" s="233" t="s">
        <v>156</v>
      </c>
      <c r="H336" s="235"/>
      <c r="I336" s="237" t="str">
        <f>IF(ISERROR($V336),"",OFFSET('Smelter Look-up'!$H$4,$V336-4,0))</f>
        <v>Dai Tu</v>
      </c>
      <c r="J336" s="237" t="str">
        <f>IF(ISERROR($V336),"",OFFSET('Smelter Look-up'!$I$4,$V336-4,0))</f>
        <v>Thái Nguyên</v>
      </c>
      <c r="K336" s="234"/>
      <c r="L336" s="234"/>
      <c r="M336" s="234"/>
      <c r="N336" s="234"/>
      <c r="O336" s="234" t="s">
        <v>189</v>
      </c>
      <c r="P336" s="237"/>
      <c r="Q336" s="238"/>
      <c r="R336" s="233" t="str">
        <f>IF(ISERROR($V336),"",OFFSET('Smelter Look-up'!$C$4,$V336-4,0)&amp;"")</f>
        <v>Masan High-Tech Materials</v>
      </c>
      <c r="S336" s="239" t="str">
        <f t="array" ref="S336">IF(B336="","",IF(ISERROR(MATCH($E336,CL,0)),"Unknown",INDIRECT("'C'!$A$"&amp;MATCH($E336,CL,0)+1)))</f>
        <v>VN</v>
      </c>
      <c r="T336" s="239" t="str">
        <f t="array" ref="T336">IF(B336="","",IF(ISERROR(MATCH($J336,SorP!$B$1:$B$6226,0)),"",INDIRECT("'SorP'!$A$"&amp;MATCH($S336&amp;$J336,SorP!C:C,0))))</f>
        <v>VN-69</v>
      </c>
      <c r="U336" s="240"/>
      <c r="V336" s="228">
        <f>IF(C336="",NA(),IF(OR(C336="Smelter not listed",C336="Smelter not yet identified"),MATCH($B336&amp;$D336,'Smelter Look-up'!$J:$J,0),MATCH($B336&amp;$C336,'Smelter Look-up'!$J:$J,0)))</f>
        <v>636</v>
      </c>
      <c r="W336" s="208"/>
      <c r="X336" s="208">
        <f t="shared" si="1"/>
        <v>0</v>
      </c>
      <c r="Y336" s="208"/>
      <c r="Z336" s="208"/>
      <c r="AA336" s="208"/>
      <c r="AB336" s="241" t="str">
        <f t="shared" si="2"/>
        <v>TungstenMasan High-Tech Materials</v>
      </c>
      <c r="AC336" s="208"/>
      <c r="AD336" s="208"/>
      <c r="AE336" s="208"/>
      <c r="AF336" s="208"/>
      <c r="AG336" s="208"/>
      <c r="AH336" s="208"/>
    </row>
    <row r="337" ht="13.5" customHeight="1">
      <c r="A337" s="239" t="s">
        <v>1102</v>
      </c>
      <c r="B337" s="233" t="s">
        <v>144</v>
      </c>
      <c r="C337" s="234" t="s">
        <v>1103</v>
      </c>
      <c r="D337" s="233"/>
      <c r="E337" s="233" t="s">
        <v>155</v>
      </c>
      <c r="F337" s="233" t="s">
        <v>1102</v>
      </c>
      <c r="G337" s="233" t="s">
        <v>156</v>
      </c>
      <c r="H337" s="235"/>
      <c r="I337" s="236" t="str">
        <f>IF(ISERROR($V337),"",OFFSET('Smelter Look-up'!$H$4,$V337-4,0))</f>
        <v>Hitachi Ohmiya-shi</v>
      </c>
      <c r="J337" s="236" t="str">
        <f>IF(ISERROR($V337),"",OFFSET('Smelter Look-up'!$I$4,$V337-4,0))</f>
        <v>Ibaraki</v>
      </c>
      <c r="K337" s="234"/>
      <c r="L337" s="234"/>
      <c r="M337" s="234"/>
      <c r="N337" s="234"/>
      <c r="O337" s="234" t="s">
        <v>380</v>
      </c>
      <c r="P337" s="237"/>
      <c r="Q337" s="238"/>
      <c r="R337" s="233" t="str">
        <f>IF(ISERROR($V337),"",OFFSET('Smelter Look-up'!$C$4,$V337-4,0)&amp;"")</f>
        <v>TANIOBIS Japan Co., Ltd.</v>
      </c>
      <c r="S337" s="239" t="str">
        <f t="array" ref="S337">IF(B337="","",IF(ISERROR(MATCH($E337,CL,0)),"Unknown",INDIRECT("'C'!$A$"&amp;MATCH($E337,CL,0)+1)))</f>
        <v>JP</v>
      </c>
      <c r="T337" s="239" t="str">
        <f t="array" ref="T337">IF(B337="","",IF(ISERROR(MATCH($J337,SorP!$B$1:$B$6226,0)),"",INDIRECT("'SorP'!$A$"&amp;MATCH($S337&amp;$J337,SorP!C:C,0))))</f>
        <v>JP-08</v>
      </c>
      <c r="U337" s="240"/>
      <c r="V337" s="228">
        <f>IF(C337="",NA(),IF(OR(C337="Smelter not listed",C337="Smelter not yet identified"),MATCH($B337&amp;$D337,'Smelter Look-up'!$J:$J,0),MATCH($B337&amp;$C337,'Smelter Look-up'!$J:$J,0)))</f>
        <v>386</v>
      </c>
      <c r="W337" s="208"/>
      <c r="X337" s="208">
        <f t="shared" si="1"/>
        <v>0</v>
      </c>
      <c r="Y337" s="208"/>
      <c r="Z337" s="208"/>
      <c r="AA337" s="208"/>
      <c r="AB337" s="241" t="str">
        <f t="shared" si="2"/>
        <v>TantalumTANIOBIS Japan Co., Ltd.</v>
      </c>
      <c r="AC337" s="208"/>
      <c r="AD337" s="208"/>
      <c r="AE337" s="208"/>
      <c r="AF337" s="208"/>
      <c r="AG337" s="208"/>
      <c r="AH337" s="208"/>
    </row>
    <row r="338" ht="13.5" customHeight="1">
      <c r="A338" s="239" t="s">
        <v>1104</v>
      </c>
      <c r="B338" s="233" t="s">
        <v>147</v>
      </c>
      <c r="C338" s="234" t="s">
        <v>1105</v>
      </c>
      <c r="D338" s="233"/>
      <c r="E338" s="233" t="s">
        <v>608</v>
      </c>
      <c r="F338" s="233" t="s">
        <v>1104</v>
      </c>
      <c r="G338" s="233" t="s">
        <v>156</v>
      </c>
      <c r="H338" s="235"/>
      <c r="I338" s="236" t="str">
        <f>IF(ISERROR($V338),"",OFFSET('Smelter Look-up'!$H$4,$V338-4,0))</f>
        <v>Dubai</v>
      </c>
      <c r="J338" s="236" t="str">
        <f>IF(ISERROR($V338),"",OFFSET('Smelter Look-up'!$I$4,$V338-4,0))</f>
        <v>Dubayy</v>
      </c>
      <c r="K338" s="234"/>
      <c r="L338" s="234"/>
      <c r="M338" s="234"/>
      <c r="N338" s="234"/>
      <c r="O338" s="234" t="s">
        <v>1106</v>
      </c>
      <c r="P338" s="237"/>
      <c r="Q338" s="238"/>
      <c r="R338" s="233" t="str">
        <f>IF(ISERROR($V338),"",OFFSET('Smelter Look-up'!$C$4,$V338-4,0)&amp;"")</f>
        <v>Emirates Gold DMCC</v>
      </c>
      <c r="S338" s="239" t="str">
        <f t="array" ref="S338">IF(B338="","",IF(ISERROR(MATCH($E338,CL,0)),"Unknown",INDIRECT("'C'!$A$"&amp;MATCH($E338,CL,0)+1)))</f>
        <v>AE</v>
      </c>
      <c r="T338" s="239" t="str">
        <f t="array" ref="T338">IF(B338="","",IF(ISERROR(MATCH($J338,SorP!$B$1:$B$6226,0)),"",INDIRECT("'SorP'!$A$"&amp;MATCH($S338&amp;$J338,SorP!C:C,0))))</f>
        <v>AE-DU</v>
      </c>
      <c r="U338" s="240"/>
      <c r="V338" s="228">
        <f>IF(C338="",NA(),IF(OR(C338="Smelter not listed",C338="Smelter not yet identified"),MATCH($B338&amp;$D338,'Smelter Look-up'!$J:$J,0),MATCH($B338&amp;$C338,'Smelter Look-up'!$J:$J,0)))</f>
        <v>84</v>
      </c>
      <c r="W338" s="208"/>
      <c r="X338" s="208">
        <f t="shared" si="1"/>
        <v>0</v>
      </c>
      <c r="Y338" s="208"/>
      <c r="Z338" s="208"/>
      <c r="AA338" s="208"/>
      <c r="AB338" s="241" t="str">
        <f t="shared" si="2"/>
        <v>GoldEmirates Gold DMCC</v>
      </c>
      <c r="AC338" s="208"/>
      <c r="AD338" s="208"/>
      <c r="AE338" s="208"/>
      <c r="AF338" s="208"/>
      <c r="AG338" s="208"/>
      <c r="AH338" s="208"/>
    </row>
    <row r="339" ht="13.5" customHeight="1">
      <c r="A339" s="239" t="s">
        <v>1107</v>
      </c>
      <c r="B339" s="233" t="s">
        <v>147</v>
      </c>
      <c r="C339" s="234" t="s">
        <v>1108</v>
      </c>
      <c r="D339" s="233"/>
      <c r="E339" s="233" t="s">
        <v>1109</v>
      </c>
      <c r="F339" s="233" t="s">
        <v>1107</v>
      </c>
      <c r="G339" s="233" t="s">
        <v>156</v>
      </c>
      <c r="H339" s="235"/>
      <c r="I339" s="236" t="str">
        <f>IF(ISERROR($V339),"",OFFSET('Smelter Look-up'!$H$4,$V339-4,0))</f>
        <v>Khartoum</v>
      </c>
      <c r="J339" s="236" t="str">
        <f>IF(ISERROR($V339),"",OFFSET('Smelter Look-up'!$I$4,$V339-4,0))</f>
        <v>Khartoum</v>
      </c>
      <c r="K339" s="234"/>
      <c r="L339" s="234"/>
      <c r="M339" s="234"/>
      <c r="N339" s="234"/>
      <c r="O339" s="234" t="s">
        <v>1110</v>
      </c>
      <c r="P339" s="237"/>
      <c r="Q339" s="238"/>
      <c r="R339" s="233" t="str">
        <f>IF(ISERROR($V339),"",OFFSET('Smelter Look-up'!$C$4,$V339-4,0)&amp;"")</f>
        <v>Sudan Gold Refinery</v>
      </c>
      <c r="S339" s="239" t="str">
        <f t="array" ref="S339">IF(B339="","",IF(ISERROR(MATCH($E339,CL,0)),"Unknown",INDIRECT("'C'!$A$"&amp;MATCH($E339,CL,0)+1)))</f>
        <v>SD</v>
      </c>
      <c r="T339" s="239" t="str">
        <f t="array" ref="T339">IF(B339="","",IF(ISERROR(MATCH($J339,SorP!$B$1:$B$6226,0)),"",INDIRECT("'SorP'!$A$"&amp;MATCH($S339&amp;$J339,SorP!C:C,0))))</f>
        <v>SD-KH</v>
      </c>
      <c r="U339" s="240"/>
      <c r="V339" s="228">
        <f>IF(C339="",NA(),IF(OR(C339="Smelter not listed",C339="Smelter not yet identified"),MATCH($B339&amp;$D339,'Smelter Look-up'!$J:$J,0),MATCH($B339&amp;$C339,'Smelter Look-up'!$J:$J,0)))</f>
        <v>274</v>
      </c>
      <c r="W339" s="208"/>
      <c r="X339" s="208">
        <f t="shared" si="1"/>
        <v>0</v>
      </c>
      <c r="Y339" s="208"/>
      <c r="Z339" s="208"/>
      <c r="AA339" s="208"/>
      <c r="AB339" s="241" t="str">
        <f t="shared" si="2"/>
        <v>GoldSudan Gold Refinery</v>
      </c>
      <c r="AC339" s="208"/>
      <c r="AD339" s="208"/>
      <c r="AE339" s="208"/>
      <c r="AF339" s="208"/>
      <c r="AG339" s="208"/>
      <c r="AH339" s="208"/>
    </row>
    <row r="340" ht="13.5" customHeight="1">
      <c r="A340" s="239" t="s">
        <v>1111</v>
      </c>
      <c r="B340" s="233" t="s">
        <v>146</v>
      </c>
      <c r="C340" s="234" t="s">
        <v>1112</v>
      </c>
      <c r="D340" s="233"/>
      <c r="E340" s="233" t="s">
        <v>185</v>
      </c>
      <c r="F340" s="233" t="s">
        <v>1111</v>
      </c>
      <c r="G340" s="233" t="s">
        <v>156</v>
      </c>
      <c r="H340" s="235"/>
      <c r="I340" s="237" t="str">
        <f>IF(ISERROR($V340),"",OFFSET('Smelter Look-up'!$H$4,$V340-4,0))</f>
        <v>Depew</v>
      </c>
      <c r="J340" s="237" t="str">
        <f>IF(ISERROR($V340),"",OFFSET('Smelter Look-up'!$I$4,$V340-4,0))</f>
        <v>New York</v>
      </c>
      <c r="K340" s="234"/>
      <c r="L340" s="234"/>
      <c r="M340" s="234"/>
      <c r="N340" s="234"/>
      <c r="O340" s="234" t="s">
        <v>1113</v>
      </c>
      <c r="P340" s="237"/>
      <c r="Q340" s="238"/>
      <c r="R340" s="233" t="str">
        <f>IF(ISERROR($V340),"",OFFSET('Smelter Look-up'!$C$4,$V340-4,0)&amp;"")</f>
        <v>Niagara Refining LLC</v>
      </c>
      <c r="S340" s="239" t="str">
        <f t="array" ref="S340">IF(B340="","",IF(ISERROR(MATCH($E340,CL,0)),"Unknown",INDIRECT("'C'!$A$"&amp;MATCH($E340,CL,0)+1)))</f>
        <v>US</v>
      </c>
      <c r="T340" s="239" t="str">
        <f t="array" ref="T340">IF(B340="","",IF(ISERROR(MATCH($J340,SorP!$B$1:$B$6226,0)),"",INDIRECT("'SorP'!$A$"&amp;MATCH($S340&amp;$J340,SorP!C:C,0))))</f>
        <v>US-NY</v>
      </c>
      <c r="U340" s="240"/>
      <c r="V340" s="228">
        <f>IF(C340="",NA(),IF(OR(C340="Smelter not listed",C340="Smelter not yet identified"),MATCH($B340&amp;$D340,'Smelter Look-up'!$J:$J,0),MATCH($B340&amp;$C340,'Smelter Look-up'!$J:$J,0)))</f>
        <v>641</v>
      </c>
      <c r="W340" s="208"/>
      <c r="X340" s="208">
        <f t="shared" si="1"/>
        <v>0</v>
      </c>
      <c r="Y340" s="208"/>
      <c r="Z340" s="208"/>
      <c r="AA340" s="208"/>
      <c r="AB340" s="241" t="str">
        <f t="shared" si="2"/>
        <v>TungstenNiagara Refining LLC</v>
      </c>
      <c r="AC340" s="208"/>
      <c r="AD340" s="208"/>
      <c r="AE340" s="208"/>
      <c r="AF340" s="208"/>
      <c r="AG340" s="208"/>
      <c r="AH340" s="208"/>
    </row>
    <row r="341" ht="13.5" customHeight="1">
      <c r="A341" s="239" t="s">
        <v>1114</v>
      </c>
      <c r="B341" s="233" t="s">
        <v>145</v>
      </c>
      <c r="C341" s="234" t="s">
        <v>1115</v>
      </c>
      <c r="D341" s="233"/>
      <c r="E341" s="233" t="s">
        <v>276</v>
      </c>
      <c r="F341" s="233" t="s">
        <v>1114</v>
      </c>
      <c r="G341" s="233" t="s">
        <v>156</v>
      </c>
      <c r="H341" s="235"/>
      <c r="I341" s="236" t="str">
        <f>IF(ISERROR($V341),"",OFFSET('Smelter Look-up'!$H$4,$V341-4,0))</f>
        <v>Pangkal Pinang</v>
      </c>
      <c r="J341" s="237" t="str">
        <f>IF(ISERROR($V341),"",OFFSET('Smelter Look-up'!$I$4,$V341-4,0))</f>
        <v>Kepulauan Bangka Belitung</v>
      </c>
      <c r="K341" s="234"/>
      <c r="L341" s="234"/>
      <c r="M341" s="234"/>
      <c r="N341" s="234"/>
      <c r="O341" s="234" t="s">
        <v>909</v>
      </c>
      <c r="P341" s="237"/>
      <c r="Q341" s="238"/>
      <c r="R341" s="233" t="str">
        <f>IF(ISERROR($V341),"",OFFSET('Smelter Look-up'!$C$4,$V341-4,0)&amp;"")</f>
        <v>PT Rajehan Ariq</v>
      </c>
      <c r="S341" s="239" t="str">
        <f t="array" ref="S341">IF(B341="","",IF(ISERROR(MATCH($E341,CL,0)),"Unknown",INDIRECT("'C'!$A$"&amp;MATCH($E341,CL,0)+1)))</f>
        <v>ID</v>
      </c>
      <c r="T341" s="239" t="str">
        <f t="array" ref="T341">IF(B341="","",IF(ISERROR(MATCH($J341,SorP!$B$1:$B$6226,0)),"",INDIRECT("'SorP'!$A$"&amp;MATCH($S341&amp;$J341,SorP!C:C,0))))</f>
        <v>ID-BB</v>
      </c>
      <c r="U341" s="240"/>
      <c r="V341" s="228">
        <f>IF(C341="",NA(),IF(OR(C341="Smelter not listed",C341="Smelter not yet identified"),MATCH($B341&amp;$D341,'Smelter Look-up'!$J:$J,0),MATCH($B341&amp;$C341,'Smelter Look-up'!$J:$J,0)))</f>
        <v>525</v>
      </c>
      <c r="W341" s="208"/>
      <c r="X341" s="208">
        <f t="shared" si="1"/>
        <v>0</v>
      </c>
      <c r="Y341" s="208"/>
      <c r="Z341" s="208"/>
      <c r="AA341" s="208"/>
      <c r="AB341" s="241" t="str">
        <f t="shared" si="2"/>
        <v>TinPT Rajehan Ariq</v>
      </c>
      <c r="AC341" s="208"/>
      <c r="AD341" s="208"/>
      <c r="AE341" s="208"/>
      <c r="AF341" s="208"/>
      <c r="AG341" s="208"/>
      <c r="AH341" s="208"/>
    </row>
    <row r="342" ht="13.5" customHeight="1">
      <c r="A342" s="239" t="s">
        <v>1116</v>
      </c>
      <c r="B342" s="233" t="s">
        <v>146</v>
      </c>
      <c r="C342" s="234" t="s">
        <v>1117</v>
      </c>
      <c r="D342" s="233"/>
      <c r="E342" s="233" t="s">
        <v>203</v>
      </c>
      <c r="F342" s="233" t="s">
        <v>1116</v>
      </c>
      <c r="G342" s="233" t="s">
        <v>156</v>
      </c>
      <c r="H342" s="235"/>
      <c r="I342" s="236" t="str">
        <f>IF(ISERROR($V342),"",OFFSET('Smelter Look-up'!$H$4,$V342-4,0))</f>
        <v>Luoyang</v>
      </c>
      <c r="J342" s="236" t="str">
        <f>IF(ISERROR($V342),"",OFFSET('Smelter Look-up'!$I$4,$V342-4,0))</f>
        <v>Henan Sheng</v>
      </c>
      <c r="K342" s="234"/>
      <c r="L342" s="234"/>
      <c r="M342" s="234"/>
      <c r="N342" s="234"/>
      <c r="O342" s="234" t="s">
        <v>735</v>
      </c>
      <c r="P342" s="237"/>
      <c r="Q342" s="238"/>
      <c r="R342" s="233" t="str">
        <f>IF(ISERROR($V342),"",OFFSET('Smelter Look-up'!$C$4,$V342-4,0)&amp;"")</f>
        <v>China Molybdenum Tungsten Co., Ltd.</v>
      </c>
      <c r="S342" s="239" t="str">
        <f t="array" ref="S342">IF(B342="","",IF(ISERROR(MATCH($E342,CL,0)),"Unknown",INDIRECT("'C'!$A$"&amp;MATCH($E342,CL,0)+1)))</f>
        <v>CN</v>
      </c>
      <c r="T342" s="239" t="str">
        <f t="array" ref="T342">IF(B342="","",IF(ISERROR(MATCH($J342,SorP!$B$1:$B$6226,0)),"",INDIRECT("'SorP'!$A$"&amp;MATCH($S342&amp;$J342,SorP!C:C,0))))</f>
        <v>CN-HA</v>
      </c>
      <c r="U342" s="240"/>
      <c r="V342" s="228">
        <f>IF(C342="",NA(),IF(OR(C342="Smelter not listed",C342="Smelter not yet identified"),MATCH($B342&amp;$D342,'Smelter Look-up'!$J:$J,0),MATCH($B342&amp;$C342,'Smelter Look-up'!$J:$J,0)))</f>
        <v>593</v>
      </c>
      <c r="W342" s="208"/>
      <c r="X342" s="208">
        <f t="shared" si="1"/>
        <v>0</v>
      </c>
      <c r="Y342" s="208"/>
      <c r="Z342" s="208"/>
      <c r="AA342" s="208"/>
      <c r="AB342" s="241" t="str">
        <f t="shared" si="2"/>
        <v>TungstenChina Molybdenum Tungsten Co., Ltd.</v>
      </c>
      <c r="AC342" s="208"/>
      <c r="AD342" s="208"/>
      <c r="AE342" s="208"/>
      <c r="AF342" s="208"/>
      <c r="AG342" s="208"/>
      <c r="AH342" s="208"/>
    </row>
    <row r="343" ht="13.5" customHeight="1">
      <c r="A343" s="239" t="s">
        <v>1118</v>
      </c>
      <c r="B343" s="233" t="s">
        <v>145</v>
      </c>
      <c r="C343" s="234" t="s">
        <v>860</v>
      </c>
      <c r="D343" s="233"/>
      <c r="E343" s="233" t="s">
        <v>178</v>
      </c>
      <c r="F343" s="233" t="s">
        <v>1118</v>
      </c>
      <c r="G343" s="233" t="s">
        <v>156</v>
      </c>
      <c r="H343" s="235"/>
      <c r="I343" s="236" t="str">
        <f>IF(ISERROR($V343),"",OFFSET('Smelter Look-up'!$H$4,$V343-4,0))</f>
        <v>São João del Rei</v>
      </c>
      <c r="J343" s="237" t="str">
        <f>IF(ISERROR($V343),"",OFFSET('Smelter Look-up'!$I$4,$V343-4,0))</f>
        <v>Minas gerais</v>
      </c>
      <c r="K343" s="234"/>
      <c r="L343" s="234"/>
      <c r="M343" s="234"/>
      <c r="N343" s="234"/>
      <c r="O343" s="234" t="s">
        <v>1119</v>
      </c>
      <c r="P343" s="237"/>
      <c r="Q343" s="238"/>
      <c r="R343" s="233" t="str">
        <f>IF(ISERROR($V343),"",OFFSET('Smelter Look-up'!$C$4,$V343-4,0)&amp;"")</f>
        <v>Resind Industria e Comercio Ltda.</v>
      </c>
      <c r="S343" s="239" t="str">
        <f t="array" ref="S343">IF(B343="","",IF(ISERROR(MATCH($E343,CL,0)),"Unknown",INDIRECT("'C'!$A$"&amp;MATCH($E343,CL,0)+1)))</f>
        <v>BR</v>
      </c>
      <c r="T343" s="239" t="str">
        <f t="array" ref="T343">IF(B343="","",IF(ISERROR(MATCH($J343,SorP!$B$1:$B$6226,0)),"",INDIRECT("'SorP'!$A$"&amp;MATCH($S343&amp;$J343,SorP!C:C,0))))</f>
        <v>BR-MG</v>
      </c>
      <c r="U343" s="240"/>
      <c r="V343" s="228">
        <f>IF(C343="",NA(),IF(OR(C343="Smelter not listed",C343="Smelter not yet identified"),MATCH($B343&amp;$D343,'Smelter Look-up'!$J:$J,0),MATCH($B343&amp;$C343,'Smelter Look-up'!$J:$J,0)))</f>
        <v>538</v>
      </c>
      <c r="W343" s="208"/>
      <c r="X343" s="208">
        <f t="shared" si="1"/>
        <v>0</v>
      </c>
      <c r="Y343" s="208"/>
      <c r="Z343" s="208"/>
      <c r="AA343" s="208"/>
      <c r="AB343" s="241" t="str">
        <f t="shared" si="2"/>
        <v>TinResind Industria e Comercio Ltda.</v>
      </c>
      <c r="AC343" s="208"/>
      <c r="AD343" s="208"/>
      <c r="AE343" s="208"/>
      <c r="AF343" s="208"/>
      <c r="AG343" s="208"/>
      <c r="AH343" s="208"/>
    </row>
    <row r="344" ht="13.5" customHeight="1">
      <c r="A344" s="239" t="s">
        <v>1120</v>
      </c>
      <c r="B344" s="233" t="s">
        <v>147</v>
      </c>
      <c r="C344" s="234" t="s">
        <v>1121</v>
      </c>
      <c r="D344" s="233"/>
      <c r="E344" s="233" t="s">
        <v>933</v>
      </c>
      <c r="F344" s="233" t="s">
        <v>1120</v>
      </c>
      <c r="G344" s="233" t="s">
        <v>156</v>
      </c>
      <c r="H344" s="235"/>
      <c r="I344" s="236" t="str">
        <f>IF(ISERROR($V344),"",OFFSET('Smelter Look-up'!$H$4,$V344-4,0))</f>
        <v>Paris</v>
      </c>
      <c r="J344" s="236" t="str">
        <f>IF(ISERROR($V344),"",OFFSET('Smelter Look-up'!$I$4,$V344-4,0))</f>
        <v>Paris</v>
      </c>
      <c r="K344" s="234"/>
      <c r="L344" s="234"/>
      <c r="M344" s="234"/>
      <c r="N344" s="234"/>
      <c r="O344" s="234" t="s">
        <v>1122</v>
      </c>
      <c r="P344" s="237"/>
      <c r="Q344" s="238"/>
      <c r="R344" s="233" t="str">
        <f>IF(ISERROR($V344),"",OFFSET('Smelter Look-up'!$C$4,$V344-4,0)&amp;"")</f>
        <v>SAAMP</v>
      </c>
      <c r="S344" s="239" t="str">
        <f t="array" ref="S344">IF(B344="","",IF(ISERROR(MATCH($E344,CL,0)),"Unknown",INDIRECT("'C'!$A$"&amp;MATCH($E344,CL,0)+1)))</f>
        <v>FR</v>
      </c>
      <c r="T344" s="239" t="str">
        <f t="array" ref="T344">IF(B344="","",IF(ISERROR(MATCH($J344,SorP!$B$1:$B$6226,0)),"",INDIRECT("'SorP'!$A$"&amp;MATCH($S344&amp;$J344,SorP!C:C,0))))</f>
        <v>FR-75</v>
      </c>
      <c r="U344" s="240"/>
      <c r="V344" s="228">
        <f>IF(C344="",NA(),IF(OR(C344="Smelter not listed",C344="Smelter not yet identified"),MATCH($B344&amp;$D344,'Smelter Look-up'!$J:$J,0),MATCH($B344&amp;$C344,'Smelter Look-up'!$J:$J,0)))</f>
        <v>233</v>
      </c>
      <c r="W344" s="208"/>
      <c r="X344" s="208">
        <f t="shared" si="1"/>
        <v>0</v>
      </c>
      <c r="Y344" s="208"/>
      <c r="Z344" s="208"/>
      <c r="AA344" s="208"/>
      <c r="AB344" s="241" t="str">
        <f t="shared" si="2"/>
        <v>GoldSAAMP</v>
      </c>
      <c r="AC344" s="208"/>
      <c r="AD344" s="208"/>
      <c r="AE344" s="208"/>
      <c r="AF344" s="208"/>
      <c r="AG344" s="208"/>
      <c r="AH344" s="208"/>
    </row>
    <row r="345" ht="13.5" customHeight="1">
      <c r="A345" s="239" t="s">
        <v>1123</v>
      </c>
      <c r="B345" s="233" t="s">
        <v>147</v>
      </c>
      <c r="C345" s="234" t="s">
        <v>1124</v>
      </c>
      <c r="D345" s="233"/>
      <c r="E345" s="233" t="s">
        <v>227</v>
      </c>
      <c r="F345" s="233" t="s">
        <v>1123</v>
      </c>
      <c r="G345" s="233" t="s">
        <v>156</v>
      </c>
      <c r="H345" s="235"/>
      <c r="I345" s="236" t="str">
        <f>IF(ISERROR($V345),"",OFFSET('Smelter Look-up'!$H$4,$V345-4,0))</f>
        <v>Arezzo</v>
      </c>
      <c r="J345" s="236" t="str">
        <f>IF(ISERROR($V345),"",OFFSET('Smelter Look-up'!$I$4,$V345-4,0))</f>
        <v>Toscana</v>
      </c>
      <c r="K345" s="234"/>
      <c r="L345" s="234"/>
      <c r="M345" s="234"/>
      <c r="N345" s="234"/>
      <c r="O345" s="234" t="s">
        <v>1125</v>
      </c>
      <c r="P345" s="237"/>
      <c r="Q345" s="238"/>
      <c r="R345" s="233" t="str">
        <f>IF(ISERROR($V345),"",OFFSET('Smelter Look-up'!$C$4,$V345-4,0)&amp;"")</f>
        <v>Italpreziosi</v>
      </c>
      <c r="S345" s="239" t="str">
        <f t="array" ref="S345">IF(B345="","",IF(ISERROR(MATCH($E345,CL,0)),"Unknown",INDIRECT("'C'!$A$"&amp;MATCH($E345,CL,0)+1)))</f>
        <v>IT</v>
      </c>
      <c r="T345" s="239" t="str">
        <f t="array" ref="T345">IF(B345="","",IF(ISERROR(MATCH($J345,SorP!$B$1:$B$6226,0)),"",INDIRECT("'SorP'!$A$"&amp;MATCH($S345&amp;$J345,SorP!C:C,0))))</f>
        <v>IT-52</v>
      </c>
      <c r="U345" s="240"/>
      <c r="V345" s="228">
        <f>IF(C345="",NA(),IF(OR(C345="Smelter not listed",C345="Smelter not yet identified"),MATCH($B345&amp;$D345,'Smelter Look-up'!$J:$J,0),MATCH($B345&amp;$C345,'Smelter Look-up'!$J:$J,0)))</f>
        <v>129</v>
      </c>
      <c r="W345" s="208"/>
      <c r="X345" s="208">
        <f t="shared" si="1"/>
        <v>0</v>
      </c>
      <c r="Y345" s="208"/>
      <c r="Z345" s="208"/>
      <c r="AA345" s="208"/>
      <c r="AB345" s="241" t="str">
        <f t="shared" si="2"/>
        <v>GoldItalpreziosi</v>
      </c>
      <c r="AC345" s="208"/>
      <c r="AD345" s="208"/>
      <c r="AE345" s="208"/>
      <c r="AF345" s="208"/>
      <c r="AG345" s="208"/>
      <c r="AH345" s="208"/>
    </row>
    <row r="346" ht="13.5" customHeight="1">
      <c r="A346" s="239" t="s">
        <v>1126</v>
      </c>
      <c r="B346" s="233" t="s">
        <v>145</v>
      </c>
      <c r="C346" s="234" t="s">
        <v>1127</v>
      </c>
      <c r="D346" s="233"/>
      <c r="E346" s="233" t="s">
        <v>460</v>
      </c>
      <c r="F346" s="233" t="s">
        <v>1126</v>
      </c>
      <c r="G346" s="233" t="s">
        <v>156</v>
      </c>
      <c r="H346" s="235"/>
      <c r="I346" s="236" t="str">
        <f>IF(ISERROR($V346),"",OFFSET('Smelter Look-up'!$H$4,$V346-4,0))</f>
        <v>Beerse</v>
      </c>
      <c r="J346" s="236" t="str">
        <f>IF(ISERROR($V346),"",OFFSET('Smelter Look-up'!$I$4,$V346-4,0))</f>
        <v>Antwerpen</v>
      </c>
      <c r="K346" s="234"/>
      <c r="L346" s="234"/>
      <c r="M346" s="234"/>
      <c r="N346" s="234"/>
      <c r="O346" s="234" t="s">
        <v>1128</v>
      </c>
      <c r="P346" s="237"/>
      <c r="Q346" s="238"/>
      <c r="R346" s="233" t="str">
        <f>IF(ISERROR($V346),"",OFFSET('Smelter Look-up'!$C$4,$V346-4,0)&amp;"")</f>
        <v>Aurubis Beerse</v>
      </c>
      <c r="S346" s="239" t="str">
        <f t="array" ref="S346">IF(B346="","",IF(ISERROR(MATCH($E346,CL,0)),"Unknown",INDIRECT("'C'!$A$"&amp;MATCH($E346,CL,0)+1)))</f>
        <v>BE</v>
      </c>
      <c r="T346" s="239" t="str">
        <f t="array" ref="T346">IF(B346="","",IF(ISERROR(MATCH($J346,SorP!$B$1:$B$6226,0)),"",INDIRECT("'SorP'!$A$"&amp;MATCH($S346&amp;$J346,SorP!C:C,0))))</f>
        <v>BE-VAN</v>
      </c>
      <c r="U346" s="240"/>
      <c r="V346" s="228">
        <f>IF(C346="",NA(),IF(OR(C346="Smelter not listed",C346="Smelter not yet identified"),MATCH($B346&amp;$D346,'Smelter Look-up'!$J:$J,0),MATCH($B346&amp;$C346,'Smelter Look-up'!$J:$J,0)))</f>
        <v>405</v>
      </c>
      <c r="W346" s="208"/>
      <c r="X346" s="208">
        <f t="shared" si="1"/>
        <v>0</v>
      </c>
      <c r="Y346" s="208"/>
      <c r="Z346" s="208"/>
      <c r="AA346" s="208"/>
      <c r="AB346" s="241" t="str">
        <f t="shared" si="2"/>
        <v>TinAurubis Beerse</v>
      </c>
      <c r="AC346" s="208"/>
      <c r="AD346" s="208"/>
      <c r="AE346" s="208"/>
      <c r="AF346" s="208"/>
      <c r="AG346" s="208"/>
      <c r="AH346" s="208"/>
    </row>
    <row r="347" ht="13.5" customHeight="1">
      <c r="A347" s="239" t="s">
        <v>1129</v>
      </c>
      <c r="B347" s="233" t="s">
        <v>145</v>
      </c>
      <c r="C347" s="234" t="s">
        <v>1130</v>
      </c>
      <c r="D347" s="233"/>
      <c r="E347" s="233" t="s">
        <v>276</v>
      </c>
      <c r="F347" s="233" t="s">
        <v>1129</v>
      </c>
      <c r="G347" s="233" t="s">
        <v>156</v>
      </c>
      <c r="H347" s="235"/>
      <c r="I347" s="237" t="str">
        <f>IF(ISERROR($V347),"",OFFSET('Smelter Look-up'!$H$4,$V347-4,0))</f>
        <v/>
      </c>
      <c r="J347" s="237" t="str">
        <f>IF(ISERROR($V347),"",OFFSET('Smelter Look-up'!$I$4,$V347-4,0))</f>
        <v/>
      </c>
      <c r="K347" s="234"/>
      <c r="L347" s="234"/>
      <c r="M347" s="234"/>
      <c r="N347" s="234"/>
      <c r="O347" s="234" t="s">
        <v>393</v>
      </c>
      <c r="P347" s="237"/>
      <c r="Q347" s="238"/>
      <c r="R347" s="233" t="str">
        <f>IF(ISERROR($V347),"",OFFSET('Smelter Look-up'!$C$4,$V347-4,0)&amp;"")</f>
        <v/>
      </c>
      <c r="S347" s="239" t="str">
        <f t="array" ref="S347">IF(B347="","",IF(ISERROR(MATCH($E347,CL,0)),"Unknown",INDIRECT("'C'!$A$"&amp;MATCH($E347,CL,0)+1)))</f>
        <v>ID</v>
      </c>
      <c r="T347" s="239" t="str">
        <f t="array" ref="T347">IF(B347="","",IF(ISERROR(MATCH($J347,SorP!$B$1:$B$6226,0)),"",INDIRECT("'SorP'!$A$"&amp;MATCH($S347&amp;$J347,SorP!C:C,0))))</f>
        <v/>
      </c>
      <c r="U347" s="240"/>
      <c r="V347" s="228" t="str">
        <f>IF(C347="",NA(),IF(OR(C347="Smelter not listed",C347="Smelter not yet identified"),MATCH($B347&amp;$D347,'Smelter Look-up'!$J:$J,0),MATCH($B347&amp;$C347,'Smelter Look-up'!$J:$J,0)))</f>
        <v>#N/A</v>
      </c>
      <c r="W347" s="208"/>
      <c r="X347" s="208">
        <f t="shared" si="1"/>
        <v>0</v>
      </c>
      <c r="Y347" s="208"/>
      <c r="Z347" s="208"/>
      <c r="AA347" s="208"/>
      <c r="AB347" s="241" t="str">
        <f t="shared" si="2"/>
        <v>TinPT Sukses Inti Makmur</v>
      </c>
      <c r="AC347" s="208"/>
      <c r="AD347" s="208"/>
      <c r="AE347" s="208"/>
      <c r="AF347" s="208"/>
      <c r="AG347" s="208"/>
      <c r="AH347" s="208"/>
    </row>
    <row r="348" ht="13.5" customHeight="1">
      <c r="A348" s="239" t="s">
        <v>1131</v>
      </c>
      <c r="B348" s="233" t="s">
        <v>147</v>
      </c>
      <c r="C348" s="234" t="s">
        <v>1132</v>
      </c>
      <c r="D348" s="233"/>
      <c r="E348" s="233" t="s">
        <v>720</v>
      </c>
      <c r="F348" s="233" t="s">
        <v>1131</v>
      </c>
      <c r="G348" s="233" t="s">
        <v>156</v>
      </c>
      <c r="H348" s="235"/>
      <c r="I348" s="236" t="str">
        <f>IF(ISERROR($V348),"",OFFSET('Smelter Look-up'!$H$4,$V348-4,0))</f>
        <v>Johannesburg</v>
      </c>
      <c r="J348" s="236" t="str">
        <f>IF(ISERROR($V348),"",OFFSET('Smelter Look-up'!$I$4,$V348-4,0))</f>
        <v>Gauteng</v>
      </c>
      <c r="K348" s="234"/>
      <c r="L348" s="234"/>
      <c r="M348" s="234"/>
      <c r="N348" s="234"/>
      <c r="O348" s="234" t="s">
        <v>1133</v>
      </c>
      <c r="P348" s="237"/>
      <c r="Q348" s="238"/>
      <c r="R348" s="233" t="str">
        <f>IF(ISERROR($V348),"",OFFSET('Smelter Look-up'!$C$4,$V348-4,0)&amp;"")</f>
        <v>AU Traders and Refiners</v>
      </c>
      <c r="S348" s="239" t="str">
        <f t="array" ref="S348">IF(B348="","",IF(ISERROR(MATCH($E348,CL,0)),"Unknown",INDIRECT("'C'!$A$"&amp;MATCH($E348,CL,0)+1)))</f>
        <v>ZA</v>
      </c>
      <c r="T348" s="239" t="str">
        <f t="array" ref="T348">IF(B348="","",IF(ISERROR(MATCH($J348,SorP!$B$1:$B$6226,0)),"",INDIRECT("'SorP'!$A$"&amp;MATCH($S348&amp;$J348,SorP!C:C,0))))</f>
        <v>ZA-GP</v>
      </c>
      <c r="U348" s="240"/>
      <c r="V348" s="228">
        <f>IF(C348="",NA(),IF(OR(C348="Smelter not listed",C348="Smelter not yet identified"),MATCH($B348&amp;$D348,'Smelter Look-up'!$J:$J,0),MATCH($B348&amp;$C348,'Smelter Look-up'!$J:$J,0)))</f>
        <v>36</v>
      </c>
      <c r="W348" s="208"/>
      <c r="X348" s="208">
        <f t="shared" si="1"/>
        <v>0</v>
      </c>
      <c r="Y348" s="208"/>
      <c r="Z348" s="208"/>
      <c r="AA348" s="208"/>
      <c r="AB348" s="241" t="str">
        <f t="shared" si="2"/>
        <v>GoldAU Traders and Refiners</v>
      </c>
      <c r="AC348" s="208"/>
      <c r="AD348" s="208"/>
      <c r="AE348" s="208"/>
      <c r="AF348" s="208"/>
      <c r="AG348" s="208"/>
      <c r="AH348" s="208"/>
    </row>
    <row r="349" ht="13.5" customHeight="1">
      <c r="A349" s="239" t="s">
        <v>1134</v>
      </c>
      <c r="B349" s="233" t="s">
        <v>147</v>
      </c>
      <c r="C349" s="234" t="s">
        <v>1135</v>
      </c>
      <c r="D349" s="233"/>
      <c r="E349" s="233" t="s">
        <v>425</v>
      </c>
      <c r="F349" s="233" t="s">
        <v>1134</v>
      </c>
      <c r="G349" s="233" t="s">
        <v>156</v>
      </c>
      <c r="H349" s="235"/>
      <c r="I349" s="236" t="str">
        <f>IF(ISERROR($V349),"",OFFSET('Smelter Look-up'!$H$4,$V349-4,0))</f>
        <v>Ahmedabad</v>
      </c>
      <c r="J349" s="236" t="str">
        <f>IF(ISERROR($V349),"",OFFSET('Smelter Look-up'!$I$4,$V349-4,0))</f>
        <v>Gujarāt</v>
      </c>
      <c r="K349" s="234"/>
      <c r="L349" s="234"/>
      <c r="M349" s="234"/>
      <c r="N349" s="234"/>
      <c r="O349" s="234" t="s">
        <v>1136</v>
      </c>
      <c r="P349" s="237"/>
      <c r="Q349" s="238"/>
      <c r="R349" s="233" t="str">
        <f>IF(ISERROR($V349),"",OFFSET('Smelter Look-up'!$C$4,$V349-4,0)&amp;"")</f>
        <v>GGC Gujrat Gold Centre Pvt. Ltd.</v>
      </c>
      <c r="S349" s="239" t="str">
        <f t="array" ref="S349">IF(B349="","",IF(ISERROR(MATCH($E349,CL,0)),"Unknown",INDIRECT("'C'!$A$"&amp;MATCH($E349,CL,0)+1)))</f>
        <v>IN</v>
      </c>
      <c r="T349" s="239" t="str">
        <f t="array" ref="T349">IF(B349="","",IF(ISERROR(MATCH($J349,SorP!$B$1:$B$6226,0)),"",INDIRECT("'SorP'!$A$"&amp;MATCH($S349&amp;$J349,SorP!C:C,0))))</f>
        <v>IN-GJ</v>
      </c>
      <c r="U349" s="240"/>
      <c r="V349" s="228">
        <f>IF(C349="",NA(),IF(OR(C349="Smelter not listed",C349="Smelter not yet identified"),MATCH($B349&amp;$D349,'Smelter Look-up'!$J:$J,0),MATCH($B349&amp;$C349,'Smelter Look-up'!$J:$J,0)))</f>
        <v>92</v>
      </c>
      <c r="W349" s="208"/>
      <c r="X349" s="208">
        <f t="shared" si="1"/>
        <v>0</v>
      </c>
      <c r="Y349" s="208"/>
      <c r="Z349" s="208"/>
      <c r="AA349" s="208"/>
      <c r="AB349" s="241" t="str">
        <f t="shared" si="2"/>
        <v>GoldGGC Gujrat Gold Centre Pvt. Ltd.</v>
      </c>
      <c r="AC349" s="208"/>
      <c r="AD349" s="208"/>
      <c r="AE349" s="208"/>
      <c r="AF349" s="208"/>
      <c r="AG349" s="208"/>
      <c r="AH349" s="208"/>
    </row>
    <row r="350" ht="13.5" customHeight="1">
      <c r="A350" s="239" t="s">
        <v>1137</v>
      </c>
      <c r="B350" s="233" t="s">
        <v>147</v>
      </c>
      <c r="C350" s="234" t="s">
        <v>875</v>
      </c>
      <c r="D350" s="233"/>
      <c r="E350" s="233" t="s">
        <v>418</v>
      </c>
      <c r="F350" s="233" t="s">
        <v>1137</v>
      </c>
      <c r="G350" s="233" t="s">
        <v>156</v>
      </c>
      <c r="H350" s="235"/>
      <c r="I350" s="236" t="str">
        <f>IF(ISERROR($V350),"",OFFSET('Smelter Look-up'!$H$4,$V350-4,0))</f>
        <v>Kawasan Perindustrian Bukit Rambai</v>
      </c>
      <c r="J350" s="236" t="str">
        <f>IF(ISERROR($V350),"",OFFSET('Smelter Look-up'!$I$4,$V350-4,0))</f>
        <v>Melaka</v>
      </c>
      <c r="K350" s="234"/>
      <c r="L350" s="234"/>
      <c r="M350" s="234"/>
      <c r="N350" s="234"/>
      <c r="O350" s="234" t="s">
        <v>1138</v>
      </c>
      <c r="P350" s="237"/>
      <c r="Q350" s="238"/>
      <c r="R350" s="233" t="str">
        <f>IF(ISERROR($V350),"",OFFSET('Smelter Look-up'!$C$4,$V350-4,0)&amp;"")</f>
        <v>Modeltech Sdn Bhd</v>
      </c>
      <c r="S350" s="239" t="str">
        <f t="array" ref="S350">IF(B350="","",IF(ISERROR(MATCH($E350,CL,0)),"Unknown",INDIRECT("'C'!$A$"&amp;MATCH($E350,CL,0)+1)))</f>
        <v>MY</v>
      </c>
      <c r="T350" s="239" t="str">
        <f t="array" ref="T350">IF(B350="","",IF(ISERROR(MATCH($J350,SorP!$B$1:$B$6226,0)),"",INDIRECT("'SorP'!$A$"&amp;MATCH($S350&amp;$J350,SorP!C:C,0))))</f>
        <v>MY-04</v>
      </c>
      <c r="U350" s="240"/>
      <c r="V350" s="228">
        <f>IF(C350="",NA(),IF(OR(C350="Smelter not listed",C350="Smelter not yet identified"),MATCH($B350&amp;$D350,'Smelter Look-up'!$J:$J,0),MATCH($B350&amp;$C350,'Smelter Look-up'!$J:$J,0)))</f>
        <v>197</v>
      </c>
      <c r="W350" s="208"/>
      <c r="X350" s="208">
        <f t="shared" si="1"/>
        <v>0</v>
      </c>
      <c r="Y350" s="208"/>
      <c r="Z350" s="208"/>
      <c r="AA350" s="208"/>
      <c r="AB350" s="241" t="str">
        <f t="shared" si="2"/>
        <v>GoldModeltech Sdn Bhd</v>
      </c>
      <c r="AC350" s="208"/>
      <c r="AD350" s="208"/>
      <c r="AE350" s="208"/>
      <c r="AF350" s="208"/>
      <c r="AG350" s="208"/>
      <c r="AH350" s="208"/>
    </row>
    <row r="351" ht="13.5" customHeight="1">
      <c r="A351" s="239" t="s">
        <v>1139</v>
      </c>
      <c r="B351" s="233" t="s">
        <v>147</v>
      </c>
      <c r="C351" s="234" t="s">
        <v>1140</v>
      </c>
      <c r="D351" s="233"/>
      <c r="E351" s="233" t="s">
        <v>1141</v>
      </c>
      <c r="F351" s="233" t="s">
        <v>1139</v>
      </c>
      <c r="G351" s="233" t="s">
        <v>156</v>
      </c>
      <c r="H351" s="235"/>
      <c r="I351" s="236" t="str">
        <f>IF(ISERROR($V351),"",OFFSET('Smelter Look-up'!$H$4,$V351-4,0))</f>
        <v>Mejillones</v>
      </c>
      <c r="J351" s="236" t="str">
        <f>IF(ISERROR($V351),"",OFFSET('Smelter Look-up'!$I$4,$V351-4,0))</f>
        <v>Antofagasta</v>
      </c>
      <c r="K351" s="234"/>
      <c r="L351" s="234"/>
      <c r="M351" s="234"/>
      <c r="N351" s="234"/>
      <c r="O351" s="234" t="s">
        <v>1142</v>
      </c>
      <c r="P351" s="237"/>
      <c r="Q351" s="238"/>
      <c r="R351" s="233" t="str">
        <f>IF(ISERROR($V351),"",OFFSET('Smelter Look-up'!$C$4,$V351-4,0)&amp;"")</f>
        <v>Planta Recuperadora de Metales SpA</v>
      </c>
      <c r="S351" s="239" t="str">
        <f t="array" ref="S351">IF(B351="","",IF(ISERROR(MATCH($E351,CL,0)),"Unknown",INDIRECT("'C'!$A$"&amp;MATCH($E351,CL,0)+1)))</f>
        <v>CL</v>
      </c>
      <c r="T351" s="239" t="str">
        <f t="array" ref="T351">IF(B351="","",IF(ISERROR(MATCH($J351,SorP!$B$1:$B$6226,0)),"",INDIRECT("'SorP'!$A$"&amp;MATCH($S351&amp;$J351,SorP!C:C,0))))</f>
        <v>CL-AN</v>
      </c>
      <c r="U351" s="240"/>
      <c r="V351" s="228">
        <f>IF(C351="",NA(),IF(OR(C351="Smelter not listed",C351="Smelter not yet identified"),MATCH($B351&amp;$D351,'Smelter Look-up'!$J:$J,0),MATCH($B351&amp;$C351,'Smelter Look-up'!$J:$J,0)))</f>
        <v>220</v>
      </c>
      <c r="W351" s="208"/>
      <c r="X351" s="208">
        <f t="shared" si="1"/>
        <v>0</v>
      </c>
      <c r="Y351" s="208"/>
      <c r="Z351" s="208"/>
      <c r="AA351" s="208"/>
      <c r="AB351" s="241" t="str">
        <f t="shared" si="2"/>
        <v>GoldPlanta Recuperadora de Metales SpA</v>
      </c>
      <c r="AC351" s="208"/>
      <c r="AD351" s="208"/>
      <c r="AE351" s="208"/>
      <c r="AF351" s="208"/>
      <c r="AG351" s="208"/>
      <c r="AH351" s="208"/>
    </row>
    <row r="352" ht="13.5" customHeight="1">
      <c r="A352" s="239" t="s">
        <v>1143</v>
      </c>
      <c r="B352" s="233" t="s">
        <v>147</v>
      </c>
      <c r="C352" s="234" t="s">
        <v>1144</v>
      </c>
      <c r="D352" s="233"/>
      <c r="E352" s="233" t="s">
        <v>764</v>
      </c>
      <c r="F352" s="233" t="s">
        <v>1143</v>
      </c>
      <c r="G352" s="233" t="s">
        <v>156</v>
      </c>
      <c r="H352" s="235"/>
      <c r="I352" s="236" t="str">
        <f>IF(ISERROR($V352),"",OFFSET('Smelter Look-up'!$H$4,$V352-4,0))</f>
        <v>Marrickville</v>
      </c>
      <c r="J352" s="236" t="str">
        <f>IF(ISERROR($V352),"",OFFSET('Smelter Look-up'!$I$4,$V352-4,0))</f>
        <v>New South Wales</v>
      </c>
      <c r="K352" s="234"/>
      <c r="L352" s="234"/>
      <c r="M352" s="234"/>
      <c r="N352" s="234"/>
      <c r="O352" s="234" t="s">
        <v>629</v>
      </c>
      <c r="P352" s="237"/>
      <c r="Q352" s="238"/>
      <c r="R352" s="233" t="str">
        <f>IF(ISERROR($V352),"",OFFSET('Smelter Look-up'!$C$4,$V352-4,0)&amp;"")</f>
        <v>ABC Refinery Pty Ltd.</v>
      </c>
      <c r="S352" s="239" t="str">
        <f t="array" ref="S352">IF(B352="","",IF(ISERROR(MATCH($E352,CL,0)),"Unknown",INDIRECT("'C'!$A$"&amp;MATCH($E352,CL,0)+1)))</f>
        <v>AU</v>
      </c>
      <c r="T352" s="239" t="str">
        <f t="array" ref="T352">IF(B352="","",IF(ISERROR(MATCH($J352,SorP!$B$1:$B$6226,0)),"",INDIRECT("'SorP'!$A$"&amp;MATCH($S352&amp;$J352,SorP!C:C,0))))</f>
        <v>AU-NSW</v>
      </c>
      <c r="U352" s="240"/>
      <c r="V352" s="228">
        <f>IF(C352="",NA(),IF(OR(C352="Smelter not listed",C352="Smelter not yet identified"),MATCH($B352&amp;$D352,'Smelter Look-up'!$J:$J,0),MATCH($B352&amp;$C352,'Smelter Look-up'!$J:$J,0)))</f>
        <v>6</v>
      </c>
      <c r="W352" s="208"/>
      <c r="X352" s="208">
        <f t="shared" si="1"/>
        <v>0</v>
      </c>
      <c r="Y352" s="208"/>
      <c r="Z352" s="208"/>
      <c r="AA352" s="208"/>
      <c r="AB352" s="241" t="str">
        <f t="shared" si="2"/>
        <v>GoldABC Refinery Pty Ltd.</v>
      </c>
      <c r="AC352" s="208"/>
      <c r="AD352" s="208"/>
      <c r="AE352" s="208"/>
      <c r="AF352" s="208"/>
      <c r="AG352" s="208"/>
      <c r="AH352" s="208"/>
    </row>
    <row r="353" ht="13.5" customHeight="1">
      <c r="A353" s="239" t="s">
        <v>1145</v>
      </c>
      <c r="B353" s="233" t="s">
        <v>147</v>
      </c>
      <c r="C353" s="234" t="s">
        <v>1146</v>
      </c>
      <c r="D353" s="233"/>
      <c r="E353" s="233" t="s">
        <v>383</v>
      </c>
      <c r="F353" s="233" t="s">
        <v>1145</v>
      </c>
      <c r="G353" s="233" t="s">
        <v>156</v>
      </c>
      <c r="H353" s="235"/>
      <c r="I353" s="236" t="str">
        <f>IF(ISERROR($V353),"",OFFSET('Smelter Look-up'!$H$4,$V353-4,0))</f>
        <v>Pyeongtaek-si</v>
      </c>
      <c r="J353" s="236" t="str">
        <f>IF(ISERROR($V353),"",OFFSET('Smelter Look-up'!$I$4,$V353-4,0))</f>
        <v>Gyeonggi-do</v>
      </c>
      <c r="K353" s="234"/>
      <c r="L353" s="234"/>
      <c r="M353" s="234"/>
      <c r="N353" s="234"/>
      <c r="O353" s="234" t="s">
        <v>1147</v>
      </c>
      <c r="P353" s="237"/>
      <c r="Q353" s="238"/>
      <c r="R353" s="233" t="str">
        <f>IF(ISERROR($V353),"",OFFSET('Smelter Look-up'!$C$4,$V353-4,0)&amp;"")</f>
        <v>NH Recytech Company</v>
      </c>
      <c r="S353" s="239" t="str">
        <f t="array" ref="S353">IF(B353="","",IF(ISERROR(MATCH($E353,CL,0)),"Unknown",INDIRECT("'C'!$A$"&amp;MATCH($E353,CL,0)+1)))</f>
        <v>KR</v>
      </c>
      <c r="T353" s="239" t="str">
        <f t="array" ref="T353">IF(B353="","",IF(ISERROR(MATCH($J353,SorP!$B$1:$B$6226,0)),"",INDIRECT("'SorP'!$A$"&amp;MATCH($S353&amp;$J353,SorP!C:C,0))))</f>
        <v>KR-41</v>
      </c>
      <c r="U353" s="240"/>
      <c r="V353" s="228">
        <f>IF(C353="",NA(),IF(OR(C353="Smelter not listed",C353="Smelter not yet identified"),MATCH($B353&amp;$D353,'Smelter Look-up'!$J:$J,0),MATCH($B353&amp;$C353,'Smelter Look-up'!$J:$J,0)))</f>
        <v>203</v>
      </c>
      <c r="W353" s="208"/>
      <c r="X353" s="208">
        <f t="shared" si="1"/>
        <v>0</v>
      </c>
      <c r="Y353" s="208"/>
      <c r="Z353" s="208"/>
      <c r="AA353" s="208"/>
      <c r="AB353" s="241" t="str">
        <f t="shared" si="2"/>
        <v>GoldNH Recytech Company</v>
      </c>
      <c r="AC353" s="208"/>
      <c r="AD353" s="208"/>
      <c r="AE353" s="208"/>
      <c r="AF353" s="208"/>
      <c r="AG353" s="208"/>
      <c r="AH353" s="208"/>
    </row>
    <row r="354" ht="13.5" customHeight="1">
      <c r="A354" s="239" t="s">
        <v>1148</v>
      </c>
      <c r="B354" s="233" t="s">
        <v>145</v>
      </c>
      <c r="C354" s="234" t="s">
        <v>1149</v>
      </c>
      <c r="D354" s="233"/>
      <c r="E354" s="233" t="s">
        <v>203</v>
      </c>
      <c r="F354" s="233" t="s">
        <v>1148</v>
      </c>
      <c r="G354" s="233" t="s">
        <v>156</v>
      </c>
      <c r="H354" s="235"/>
      <c r="I354" s="236" t="str">
        <f>IF(ISERROR($V354),"",OFFSET('Smelter Look-up'!$H$4,$V354-4,0))</f>
        <v>Chifeng</v>
      </c>
      <c r="J354" s="236" t="str">
        <f>IF(ISERROR($V354),"",OFFSET('Smelter Look-up'!$I$4,$V354-4,0))</f>
        <v>Nei Mongol Zizhiqu</v>
      </c>
      <c r="K354" s="234"/>
      <c r="L354" s="234"/>
      <c r="M354" s="234"/>
      <c r="N354" s="234"/>
      <c r="O354" s="234" t="s">
        <v>1150</v>
      </c>
      <c r="P354" s="237"/>
      <c r="Q354" s="238"/>
      <c r="R354" s="233" t="str">
        <f>IF(ISERROR($V354),"",OFFSET('Smelter Look-up'!$C$4,$V354-4,0)&amp;"")</f>
        <v>Chifeng Dajingzi Tin Industry Co., Ltd.</v>
      </c>
      <c r="S354" s="239" t="str">
        <f t="array" ref="S354">IF(B354="","",IF(ISERROR(MATCH($E354,CL,0)),"Unknown",INDIRECT("'C'!$A$"&amp;MATCH($E354,CL,0)+1)))</f>
        <v>CN</v>
      </c>
      <c r="T354" s="239" t="str">
        <f t="array" ref="T354">IF(B354="","",IF(ISERROR(MATCH($J354,SorP!$B$1:$B$6226,0)),"",INDIRECT("'SorP'!$A$"&amp;MATCH($S354&amp;$J354,SorP!C:C,0))))</f>
        <v>CN-NM</v>
      </c>
      <c r="U354" s="240"/>
      <c r="V354" s="228">
        <f>IF(C354="",NA(),IF(OR(C354="Smelter not listed",C354="Smelter not yet identified"),MATCH($B354&amp;$D354,'Smelter Look-up'!$J:$J,0),MATCH($B354&amp;$C354,'Smelter Look-up'!$J:$J,0)))</f>
        <v>412</v>
      </c>
      <c r="W354" s="208"/>
      <c r="X354" s="208">
        <f t="shared" si="1"/>
        <v>0</v>
      </c>
      <c r="Y354" s="208"/>
      <c r="Z354" s="208"/>
      <c r="AA354" s="208"/>
      <c r="AB354" s="241" t="str">
        <f t="shared" si="2"/>
        <v>TinChifeng Dajingzi Tin Industry Co., Ltd.</v>
      </c>
      <c r="AC354" s="208"/>
      <c r="AD354" s="208"/>
      <c r="AE354" s="208"/>
      <c r="AF354" s="208"/>
      <c r="AG354" s="208"/>
      <c r="AH354" s="208"/>
    </row>
    <row r="355" ht="13.5" customHeight="1">
      <c r="A355" s="239" t="s">
        <v>1151</v>
      </c>
      <c r="B355" s="233" t="s">
        <v>145</v>
      </c>
      <c r="C355" s="234" t="s">
        <v>1152</v>
      </c>
      <c r="D355" s="233"/>
      <c r="E355" s="233" t="s">
        <v>276</v>
      </c>
      <c r="F355" s="233" t="s">
        <v>1151</v>
      </c>
      <c r="G355" s="233" t="s">
        <v>156</v>
      </c>
      <c r="H355" s="235"/>
      <c r="I355" s="236" t="str">
        <f>IF(ISERROR($V355),"",OFFSET('Smelter Look-up'!$H$4,$V355-4,0))</f>
        <v>Pangkalpinang</v>
      </c>
      <c r="J355" s="236" t="str">
        <f>IF(ISERROR($V355),"",OFFSET('Smelter Look-up'!$I$4,$V355-4,0))</f>
        <v>Kepulauan Bangka Belitung</v>
      </c>
      <c r="K355" s="234"/>
      <c r="L355" s="234"/>
      <c r="M355" s="234"/>
      <c r="N355" s="234"/>
      <c r="O355" s="234" t="s">
        <v>909</v>
      </c>
      <c r="P355" s="237"/>
      <c r="Q355" s="238"/>
      <c r="R355" s="233" t="str">
        <f>IF(ISERROR($V355),"",OFFSET('Smelter Look-up'!$C$4,$V355-4,0)&amp;"")</f>
        <v>PT Bangka Serumpun</v>
      </c>
      <c r="S355" s="239" t="str">
        <f t="array" ref="S355">IF(B355="","",IF(ISERROR(MATCH($E355,CL,0)),"Unknown",INDIRECT("'C'!$A$"&amp;MATCH($E355,CL,0)+1)))</f>
        <v>ID</v>
      </c>
      <c r="T355" s="239" t="str">
        <f t="array" ref="T355">IF(B355="","",IF(ISERROR(MATCH($J355,SorP!$B$1:$B$6226,0)),"",INDIRECT("'SorP'!$A$"&amp;MATCH($S355&amp;$J355,SorP!C:C,0))))</f>
        <v>ID-BB</v>
      </c>
      <c r="U355" s="240"/>
      <c r="V355" s="228">
        <f>IF(C355="",NA(),IF(OR(C355="Smelter not listed",C355="Smelter not yet identified"),MATCH($B355&amp;$D355,'Smelter Look-up'!$J:$J,0),MATCH($B355&amp;$C355,'Smelter Look-up'!$J:$J,0)))</f>
        <v>509</v>
      </c>
      <c r="W355" s="208"/>
      <c r="X355" s="208">
        <f t="shared" si="1"/>
        <v>0</v>
      </c>
      <c r="Y355" s="208"/>
      <c r="Z355" s="208"/>
      <c r="AA355" s="208"/>
      <c r="AB355" s="241" t="str">
        <f t="shared" si="2"/>
        <v>TinPT Bangka Serumpun</v>
      </c>
      <c r="AC355" s="208"/>
      <c r="AD355" s="208"/>
      <c r="AE355" s="208"/>
      <c r="AF355" s="208"/>
      <c r="AG355" s="208"/>
      <c r="AH355" s="208"/>
    </row>
    <row r="356" ht="13.5" customHeight="1">
      <c r="A356" s="239" t="s">
        <v>1153</v>
      </c>
      <c r="B356" s="233" t="s">
        <v>145</v>
      </c>
      <c r="C356" s="234" t="s">
        <v>1154</v>
      </c>
      <c r="D356" s="233"/>
      <c r="E356" s="233" t="s">
        <v>276</v>
      </c>
      <c r="F356" s="233" t="s">
        <v>1153</v>
      </c>
      <c r="G356" s="233" t="s">
        <v>156</v>
      </c>
      <c r="H356" s="235"/>
      <c r="I356" s="236" t="str">
        <f>IF(ISERROR($V356),"",OFFSET('Smelter Look-up'!$H$4,$V356-4,0))</f>
        <v>Tukak Sadai</v>
      </c>
      <c r="J356" s="236" t="str">
        <f>IF(ISERROR($V356),"",OFFSET('Smelter Look-up'!$I$4,$V356-4,0))</f>
        <v>Kepulauan Bangka Belitung</v>
      </c>
      <c r="K356" s="234"/>
      <c r="L356" s="234"/>
      <c r="M356" s="234"/>
      <c r="N356" s="234"/>
      <c r="O356" s="234" t="s">
        <v>496</v>
      </c>
      <c r="P356" s="237"/>
      <c r="Q356" s="238"/>
      <c r="R356" s="233" t="str">
        <f>IF(ISERROR($V356),"",OFFSET('Smelter Look-up'!$C$4,$V356-4,0)&amp;"")</f>
        <v>PT Rajawali Rimba Perkasa</v>
      </c>
      <c r="S356" s="239" t="str">
        <f t="array" ref="S356">IF(B356="","",IF(ISERROR(MATCH($E356,CL,0)),"Unknown",INDIRECT("'C'!$A$"&amp;MATCH($E356,CL,0)+1)))</f>
        <v>ID</v>
      </c>
      <c r="T356" s="239" t="str">
        <f t="array" ref="T356">IF(B356="","",IF(ISERROR(MATCH($J356,SorP!$B$1:$B$6226,0)),"",INDIRECT("'SorP'!$A$"&amp;MATCH($S356&amp;$J356,SorP!C:C,0))))</f>
        <v>ID-BB</v>
      </c>
      <c r="U356" s="240"/>
      <c r="V356" s="228">
        <f>IF(C356="",NA(),IF(OR(C356="Smelter not listed",C356="Smelter not yet identified"),MATCH($B356&amp;$D356,'Smelter Look-up'!$J:$J,0),MATCH($B356&amp;$C356,'Smelter Look-up'!$J:$J,0)))</f>
        <v>524</v>
      </c>
      <c r="W356" s="208"/>
      <c r="X356" s="208">
        <f t="shared" si="1"/>
        <v>0</v>
      </c>
      <c r="Y356" s="208"/>
      <c r="Z356" s="208"/>
      <c r="AA356" s="208"/>
      <c r="AB356" s="241" t="str">
        <f t="shared" si="2"/>
        <v>TinPT Rajawali Rimba Perkasa</v>
      </c>
      <c r="AC356" s="208"/>
      <c r="AD356" s="208"/>
      <c r="AE356" s="208"/>
      <c r="AF356" s="208"/>
      <c r="AG356" s="208"/>
      <c r="AH356" s="208"/>
    </row>
    <row r="357" ht="13.5" customHeight="1">
      <c r="A357" s="239" t="s">
        <v>1155</v>
      </c>
      <c r="B357" s="233" t="s">
        <v>146</v>
      </c>
      <c r="C357" s="234" t="s">
        <v>1156</v>
      </c>
      <c r="D357" s="233"/>
      <c r="E357" s="233" t="s">
        <v>536</v>
      </c>
      <c r="F357" s="233" t="s">
        <v>1155</v>
      </c>
      <c r="G357" s="233" t="s">
        <v>156</v>
      </c>
      <c r="H357" s="235"/>
      <c r="I357" s="237" t="str">
        <f>IF(ISERROR($V357),"",OFFSET('Smelter Look-up'!$H$4,$V357-4,0))</f>
        <v>Fangliao</v>
      </c>
      <c r="J357" s="237" t="str">
        <f>IF(ISERROR($V357),"",OFFSET('Smelter Look-up'!$I$4,$V357-4,0))</f>
        <v>Pingtung</v>
      </c>
      <c r="K357" s="234"/>
      <c r="L357" s="234"/>
      <c r="M357" s="234"/>
      <c r="N357" s="234"/>
      <c r="O357" s="234" t="s">
        <v>1157</v>
      </c>
      <c r="P357" s="237"/>
      <c r="Q357" s="238"/>
      <c r="R357" s="233" t="str">
        <f>IF(ISERROR($V357),"",OFFSET('Smelter Look-up'!$C$4,$V357-4,0)&amp;"")</f>
        <v>Lianyou Metals Co., Ltd.</v>
      </c>
      <c r="S357" s="239" t="str">
        <f t="array" ref="S357">IF(B357="","",IF(ISERROR(MATCH($E357,CL,0)),"Unknown",INDIRECT("'C'!$A$"&amp;MATCH($E357,CL,0)+1)))</f>
        <v>TW</v>
      </c>
      <c r="T357" s="239" t="str">
        <f t="array" ref="T357">IF(B357="","",IF(ISERROR(MATCH($J357,SorP!$B$1:$B$6226,0)),"",INDIRECT("'SorP'!$A$"&amp;MATCH($S357&amp;$J357,SorP!C:C,0))))</f>
        <v>TW-PIF</v>
      </c>
      <c r="U357" s="240"/>
      <c r="V357" s="228">
        <f>IF(C357="",NA(),IF(OR(C357="Smelter not listed",C357="Smelter not yet identified"),MATCH($B357&amp;$D357,'Smelter Look-up'!$J:$J,0),MATCH($B357&amp;$C357,'Smelter Look-up'!$J:$J,0)))</f>
        <v>631</v>
      </c>
      <c r="W357" s="208"/>
      <c r="X357" s="208">
        <f t="shared" si="1"/>
        <v>0</v>
      </c>
      <c r="Y357" s="208"/>
      <c r="Z357" s="208"/>
      <c r="AA357" s="208"/>
      <c r="AB357" s="241" t="str">
        <f t="shared" si="2"/>
        <v>TungstenLianyou Metals Co., Ltd.</v>
      </c>
      <c r="AC357" s="208"/>
      <c r="AD357" s="208"/>
      <c r="AE357" s="208"/>
      <c r="AF357" s="208"/>
      <c r="AG357" s="208"/>
      <c r="AH357" s="208"/>
    </row>
    <row r="358" ht="13.5" customHeight="1">
      <c r="A358" s="239" t="s">
        <v>1158</v>
      </c>
      <c r="B358" s="233" t="s">
        <v>146</v>
      </c>
      <c r="C358" s="234" t="s">
        <v>1159</v>
      </c>
      <c r="D358" s="233"/>
      <c r="E358" s="233" t="s">
        <v>203</v>
      </c>
      <c r="F358" s="233" t="s">
        <v>1158</v>
      </c>
      <c r="G358" s="233" t="s">
        <v>156</v>
      </c>
      <c r="H358" s="235"/>
      <c r="I358" s="236" t="str">
        <f>IF(ISERROR($V358),"",OFFSET('Smelter Look-up'!$H$4,$V358-4,0))</f>
        <v>Shenzhen</v>
      </c>
      <c r="J358" s="237" t="str">
        <f>IF(ISERROR($V358),"",OFFSET('Smelter Look-up'!$I$4,$V358-4,0))</f>
        <v>Guangdong Sheng</v>
      </c>
      <c r="K358" s="234"/>
      <c r="L358" s="234"/>
      <c r="M358" s="234"/>
      <c r="N358" s="234"/>
      <c r="O358" s="234" t="s">
        <v>244</v>
      </c>
      <c r="P358" s="237"/>
      <c r="Q358" s="238"/>
      <c r="R358" s="233" t="str">
        <f>IF(ISERROR($V358),"",OFFSET('Smelter Look-up'!$C$4,$V358-4,0)&amp;"")</f>
        <v>Hubei Green Tungsten Co., Ltd.</v>
      </c>
      <c r="S358" s="239" t="str">
        <f t="array" ref="S358">IF(B358="","",IF(ISERROR(MATCH($E358,CL,0)),"Unknown",INDIRECT("'C'!$A$"&amp;MATCH($E358,CL,0)+1)))</f>
        <v>CN</v>
      </c>
      <c r="T358" s="239" t="str">
        <f t="array" ref="T358">IF(B358="","",IF(ISERROR(MATCH($J358,SorP!$B$1:$B$6226,0)),"",INDIRECT("'SorP'!$A$"&amp;MATCH($S358&amp;$J358,SorP!C:C,0))))</f>
        <v>CN-GD</v>
      </c>
      <c r="U358" s="240"/>
      <c r="V358" s="228">
        <f>IF(C358="",NA(),IF(OR(C358="Smelter not listed",C358="Smelter not yet identified"),MATCH($B358&amp;$D358,'Smelter Look-up'!$J:$J,0),MATCH($B358&amp;$C358,'Smelter Look-up'!$J:$J,0)))</f>
        <v>611</v>
      </c>
      <c r="W358" s="208"/>
      <c r="X358" s="208">
        <f t="shared" si="1"/>
        <v>0</v>
      </c>
      <c r="Y358" s="208"/>
      <c r="Z358" s="208"/>
      <c r="AA358" s="208"/>
      <c r="AB358" s="241" t="str">
        <f t="shared" si="2"/>
        <v>TungstenHubei Green Tungsten Co., Ltd.</v>
      </c>
      <c r="AC358" s="208"/>
      <c r="AD358" s="208"/>
      <c r="AE358" s="208"/>
      <c r="AF358" s="208"/>
      <c r="AG358" s="208"/>
      <c r="AH358" s="208"/>
    </row>
    <row r="359" ht="13.5" customHeight="1">
      <c r="A359" s="239" t="s">
        <v>1160</v>
      </c>
      <c r="B359" s="233" t="s">
        <v>146</v>
      </c>
      <c r="C359" s="234" t="s">
        <v>1161</v>
      </c>
      <c r="D359" s="233"/>
      <c r="E359" s="233" t="s">
        <v>178</v>
      </c>
      <c r="F359" s="233" t="s">
        <v>1160</v>
      </c>
      <c r="G359" s="233" t="s">
        <v>156</v>
      </c>
      <c r="H359" s="235"/>
      <c r="I359" s="236" t="str">
        <f>IF(ISERROR($V359),"",OFFSET('Smelter Look-up'!$H$4,$V359-4,0))</f>
        <v>Sao Paulo</v>
      </c>
      <c r="J359" s="236" t="str">
        <f>IF(ISERROR($V359),"",OFFSET('Smelter Look-up'!$I$4,$V359-4,0))</f>
        <v>São Paulo</v>
      </c>
      <c r="K359" s="234"/>
      <c r="L359" s="234"/>
      <c r="M359" s="234"/>
      <c r="N359" s="234"/>
      <c r="O359" s="234" t="s">
        <v>1162</v>
      </c>
      <c r="P359" s="237"/>
      <c r="Q359" s="238"/>
      <c r="R359" s="233" t="str">
        <f>IF(ISERROR($V359),"",OFFSET('Smelter Look-up'!$C$4,$V359-4,0)&amp;"")</f>
        <v>Albasteel Industria e Comercio de Ligas Para Fundicao Ltd.</v>
      </c>
      <c r="S359" s="239" t="str">
        <f t="array" ref="S359">IF(B359="","",IF(ISERROR(MATCH($E359,CL,0)),"Unknown",INDIRECT("'C'!$A$"&amp;MATCH($E359,CL,0)+1)))</f>
        <v>BR</v>
      </c>
      <c r="T359" s="239" t="str">
        <f t="array" ref="T359">IF(B359="","",IF(ISERROR(MATCH($J359,SorP!$B$1:$B$6226,0)),"",INDIRECT("'SorP'!$A$"&amp;MATCH($S359&amp;$J359,SorP!C:C,0))))</f>
        <v>BR-SP</v>
      </c>
      <c r="U359" s="240"/>
      <c r="V359" s="228">
        <f>IF(C359="",NA(),IF(OR(C359="Smelter not listed",C359="Smelter not yet identified"),MATCH($B359&amp;$D359,'Smelter Look-up'!$J:$J,0),MATCH($B359&amp;$C359,'Smelter Look-up'!$J:$J,0)))</f>
        <v>582</v>
      </c>
      <c r="W359" s="208"/>
      <c r="X359" s="208">
        <f t="shared" si="1"/>
        <v>0</v>
      </c>
      <c r="Y359" s="208"/>
      <c r="Z359" s="208"/>
      <c r="AA359" s="208"/>
      <c r="AB359" s="241" t="str">
        <f t="shared" si="2"/>
        <v>TungstenAlbasteel Industria e Comercio de Ligas Para Fundicao Ltd.</v>
      </c>
      <c r="AC359" s="208"/>
      <c r="AD359" s="208"/>
      <c r="AE359" s="208"/>
      <c r="AF359" s="208"/>
      <c r="AG359" s="208"/>
      <c r="AH359" s="208"/>
    </row>
    <row r="360" ht="13.5" customHeight="1">
      <c r="A360" s="239" t="s">
        <v>1163</v>
      </c>
      <c r="B360" s="233" t="s">
        <v>147</v>
      </c>
      <c r="C360" s="234" t="s">
        <v>1164</v>
      </c>
      <c r="D360" s="233"/>
      <c r="E360" s="233" t="s">
        <v>425</v>
      </c>
      <c r="F360" s="233" t="s">
        <v>1163</v>
      </c>
      <c r="G360" s="233" t="s">
        <v>156</v>
      </c>
      <c r="H360" s="235"/>
      <c r="I360" s="236" t="str">
        <f>IF(ISERROR($V360),"",OFFSET('Smelter Look-up'!$H$4,$V360-4,0))</f>
        <v>Mumbai</v>
      </c>
      <c r="J360" s="236" t="str">
        <f>IF(ISERROR($V360),"",OFFSET('Smelter Look-up'!$I$4,$V360-4,0))</f>
        <v>Mahārāshtra</v>
      </c>
      <c r="K360" s="234"/>
      <c r="L360" s="234"/>
      <c r="M360" s="234"/>
      <c r="N360" s="234"/>
      <c r="O360" s="234" t="s">
        <v>721</v>
      </c>
      <c r="P360" s="237"/>
      <c r="Q360" s="238"/>
      <c r="R360" s="233" t="str">
        <f>IF(ISERROR($V360),"",OFFSET('Smelter Look-up'!$C$4,$V360-4,0)&amp;"")</f>
        <v>Augmont Enterprises Private Limited</v>
      </c>
      <c r="S360" s="239" t="str">
        <f t="array" ref="S360">IF(B360="","",IF(ISERROR(MATCH($E360,CL,0)),"Unknown",INDIRECT("'C'!$A$"&amp;MATCH($E360,CL,0)+1)))</f>
        <v>IN</v>
      </c>
      <c r="T360" s="239" t="str">
        <f t="array" ref="T360">IF(B360="","",IF(ISERROR(MATCH($J360,SorP!$B$1:$B$6226,0)),"",INDIRECT("'SorP'!$A$"&amp;MATCH($S360&amp;$J360,SorP!C:C,0))))</f>
        <v>IN-MH</v>
      </c>
      <c r="U360" s="240"/>
      <c r="V360" s="228">
        <f>IF(C360="",NA(),IF(OR(C360="Smelter not listed",C360="Smelter not yet identified"),MATCH($B360&amp;$D360,'Smelter Look-up'!$J:$J,0),MATCH($B360&amp;$C360,'Smelter Look-up'!$J:$J,0)))</f>
        <v>37</v>
      </c>
      <c r="W360" s="208"/>
      <c r="X360" s="208">
        <f t="shared" si="1"/>
        <v>0</v>
      </c>
      <c r="Y360" s="208"/>
      <c r="Z360" s="208"/>
      <c r="AA360" s="208"/>
      <c r="AB360" s="241" t="str">
        <f t="shared" si="2"/>
        <v>GoldAugmont Enterprises Private Limited</v>
      </c>
      <c r="AC360" s="208"/>
      <c r="AD360" s="208"/>
      <c r="AE360" s="208"/>
      <c r="AF360" s="208"/>
      <c r="AG360" s="208"/>
      <c r="AH360" s="208"/>
    </row>
    <row r="361" ht="13.5" customHeight="1">
      <c r="A361" s="239" t="s">
        <v>1165</v>
      </c>
      <c r="B361" s="233" t="s">
        <v>147</v>
      </c>
      <c r="C361" s="234" t="s">
        <v>1166</v>
      </c>
      <c r="D361" s="233"/>
      <c r="E361" s="233" t="s">
        <v>425</v>
      </c>
      <c r="F361" s="233" t="s">
        <v>1165</v>
      </c>
      <c r="G361" s="233" t="s">
        <v>156</v>
      </c>
      <c r="H361" s="235"/>
      <c r="I361" s="236" t="str">
        <f>IF(ISERROR($V361),"",OFFSET('Smelter Look-up'!$H$4,$V361-4,0))</f>
        <v>Haridwar</v>
      </c>
      <c r="J361" s="236" t="str">
        <f>IF(ISERROR($V361),"",OFFSET('Smelter Look-up'!$I$4,$V361-4,0))</f>
        <v>Uttarākhand</v>
      </c>
      <c r="K361" s="234"/>
      <c r="L361" s="234"/>
      <c r="M361" s="234"/>
      <c r="N361" s="234"/>
      <c r="O361" s="234" t="s">
        <v>701</v>
      </c>
      <c r="P361" s="237"/>
      <c r="Q361" s="238"/>
      <c r="R361" s="233" t="str">
        <f>IF(ISERROR($V361),"",OFFSET('Smelter Look-up'!$C$4,$V361-4,0)&amp;"")</f>
        <v>Kundan Care Products Ltd.</v>
      </c>
      <c r="S361" s="239" t="str">
        <f t="array" ref="S361">IF(B361="","",IF(ISERROR(MATCH($E361,CL,0)),"Unknown",INDIRECT("'C'!$A$"&amp;MATCH($E361,CL,0)+1)))</f>
        <v>IN</v>
      </c>
      <c r="T361" s="239" t="str">
        <f t="array" ref="T361">IF(B361="","",IF(ISERROR(MATCH($J361,SorP!$B$1:$B$6226,0)),"",INDIRECT("'SorP'!$A$"&amp;MATCH($S361&amp;$J361,SorP!C:C,0))))</f>
        <v>IN-UK</v>
      </c>
      <c r="U361" s="240"/>
      <c r="V361" s="228">
        <f>IF(C361="",NA(),IF(OR(C361="Smelter not listed",C361="Smelter not yet identified"),MATCH($B361&amp;$D361,'Smelter Look-up'!$J:$J,0),MATCH($B361&amp;$C361,'Smelter Look-up'!$J:$J,0)))</f>
        <v>158</v>
      </c>
      <c r="W361" s="208"/>
      <c r="X361" s="208">
        <f t="shared" si="1"/>
        <v>0</v>
      </c>
      <c r="Y361" s="208"/>
      <c r="Z361" s="208"/>
      <c r="AA361" s="208"/>
      <c r="AB361" s="241" t="str">
        <f t="shared" si="2"/>
        <v>GoldKundan Care Products Ltd.</v>
      </c>
      <c r="AC361" s="208"/>
      <c r="AD361" s="208"/>
      <c r="AE361" s="208"/>
      <c r="AF361" s="208"/>
      <c r="AG361" s="208"/>
      <c r="AH361" s="208"/>
    </row>
    <row r="362" ht="13.5" customHeight="1">
      <c r="A362" s="239" t="s">
        <v>1167</v>
      </c>
      <c r="B362" s="233" t="s">
        <v>145</v>
      </c>
      <c r="C362" s="234" t="s">
        <v>1168</v>
      </c>
      <c r="D362" s="233"/>
      <c r="E362" s="233" t="s">
        <v>178</v>
      </c>
      <c r="F362" s="233" t="s">
        <v>1167</v>
      </c>
      <c r="G362" s="233" t="s">
        <v>156</v>
      </c>
      <c r="H362" s="235"/>
      <c r="I362" s="236" t="str">
        <f>IF(ISERROR($V362),"",OFFSET('Smelter Look-up'!$H$4,$V362-4,0))</f>
        <v>São José</v>
      </c>
      <c r="J362" s="236" t="str">
        <f>IF(ISERROR($V362),"",OFFSET('Smelter Look-up'!$I$4,$V362-4,0))</f>
        <v>Santa Catarina</v>
      </c>
      <c r="K362" s="234"/>
      <c r="L362" s="234"/>
      <c r="M362" s="234"/>
      <c r="N362" s="234"/>
      <c r="O362" s="234" t="s">
        <v>715</v>
      </c>
      <c r="P362" s="237"/>
      <c r="Q362" s="238"/>
      <c r="R362" s="233" t="str">
        <f>IF(ISERROR($V362),"",OFFSET('Smelter Look-up'!$C$4,$V362-4,0)&amp;"")</f>
        <v>CRM Fundicao De Metais E Comercio De Equipamentos Eletronicos Do Brasil Ltda</v>
      </c>
      <c r="S362" s="239" t="str">
        <f t="array" ref="S362">IF(B362="","",IF(ISERROR(MATCH($E362,CL,0)),"Unknown",INDIRECT("'C'!$A$"&amp;MATCH($E362,CL,0)+1)))</f>
        <v>BR</v>
      </c>
      <c r="T362" s="239" t="str">
        <f t="array" ref="T362">IF(B362="","",IF(ISERROR(MATCH($J362,SorP!$B$1:$B$6226,0)),"",INDIRECT("'SorP'!$A$"&amp;MATCH($S362&amp;$J362,SorP!C:C,0))))</f>
        <v>BR-SC</v>
      </c>
      <c r="U362" s="240"/>
      <c r="V362" s="228">
        <f>IF(C362="",NA(),IF(OR(C362="Smelter not listed",C362="Smelter not yet identified"),MATCH($B362&amp;$D362,'Smelter Look-up'!$J:$J,0),MATCH($B362&amp;$C362,'Smelter Look-up'!$J:$J,0)))</f>
        <v>420</v>
      </c>
      <c r="W362" s="208"/>
      <c r="X362" s="208">
        <f t="shared" si="1"/>
        <v>0</v>
      </c>
      <c r="Y362" s="208"/>
      <c r="Z362" s="208"/>
      <c r="AA362" s="208"/>
      <c r="AB362" s="241" t="str">
        <f t="shared" si="2"/>
        <v>TinCRM Fundicao De Metais E Comercio De Equipamentos Eletronicos Do Brasil Ltda</v>
      </c>
      <c r="AC362" s="208"/>
      <c r="AD362" s="208"/>
      <c r="AE362" s="208"/>
      <c r="AF362" s="208"/>
      <c r="AG362" s="208"/>
      <c r="AH362" s="208"/>
    </row>
    <row r="363" ht="13.5" customHeight="1">
      <c r="A363" s="239" t="s">
        <v>1169</v>
      </c>
      <c r="B363" s="233" t="s">
        <v>146</v>
      </c>
      <c r="C363" s="234" t="s">
        <v>1170</v>
      </c>
      <c r="D363" s="233"/>
      <c r="E363" s="233" t="s">
        <v>265</v>
      </c>
      <c r="F363" s="233" t="s">
        <v>1169</v>
      </c>
      <c r="G363" s="233" t="s">
        <v>156</v>
      </c>
      <c r="H363" s="235"/>
      <c r="I363" s="237" t="str">
        <f>IF(ISERROR($V363),"",OFFSET('Smelter Look-up'!$H$4,$V363-4,0))</f>
        <v>Ramenskoe</v>
      </c>
      <c r="J363" s="237" t="str">
        <f>IF(ISERROR($V363),"",OFFSET('Smelter Look-up'!$I$4,$V363-4,0))</f>
        <v>Moskovskaja oblast'</v>
      </c>
      <c r="K363" s="234"/>
      <c r="L363" s="234"/>
      <c r="M363" s="234"/>
      <c r="N363" s="234"/>
      <c r="O363" s="234" t="s">
        <v>629</v>
      </c>
      <c r="P363" s="237"/>
      <c r="Q363" s="238"/>
      <c r="R363" s="233" t="str">
        <f>IF(ISERROR($V363),"",OFFSET('Smelter Look-up'!$C$4,$V363-4,0)&amp;"")</f>
        <v>OOO “Technolom” 1</v>
      </c>
      <c r="S363" s="239" t="str">
        <f t="array" ref="S363">IF(B363="","",IF(ISERROR(MATCH($E363,CL,0)),"Unknown",INDIRECT("'C'!$A$"&amp;MATCH($E363,CL,0)+1)))</f>
        <v>RU</v>
      </c>
      <c r="T363" s="239" t="str">
        <f t="array" ref="T363">IF(B363="","",IF(ISERROR(MATCH($J363,SorP!$B$1:$B$6226,0)),"",INDIRECT("'SorP'!$A$"&amp;MATCH($S363&amp;$J363,SorP!C:C,0))))</f>
        <v>RU-MOS</v>
      </c>
      <c r="U363" s="240"/>
      <c r="V363" s="228">
        <f>IF(C363="",NA(),IF(OR(C363="Smelter not listed",C363="Smelter not yet identified"),MATCH($B363&amp;$D363,'Smelter Look-up'!$J:$J,0),MATCH($B363&amp;$C363,'Smelter Look-up'!$J:$J,0)))</f>
        <v>644</v>
      </c>
      <c r="W363" s="208"/>
      <c r="X363" s="208">
        <f t="shared" si="1"/>
        <v>0</v>
      </c>
      <c r="Y363" s="208"/>
      <c r="Z363" s="208"/>
      <c r="AA363" s="208"/>
      <c r="AB363" s="241" t="str">
        <f t="shared" si="2"/>
        <v>TungstenOOO “Technolom” 1</v>
      </c>
      <c r="AC363" s="208"/>
      <c r="AD363" s="208"/>
      <c r="AE363" s="208"/>
      <c r="AF363" s="208"/>
      <c r="AG363" s="208"/>
      <c r="AH363" s="208"/>
    </row>
    <row r="364" ht="13.5" customHeight="1">
      <c r="A364" s="239" t="s">
        <v>1171</v>
      </c>
      <c r="B364" s="233" t="s">
        <v>146</v>
      </c>
      <c r="C364" s="234" t="s">
        <v>1172</v>
      </c>
      <c r="D364" s="233"/>
      <c r="E364" s="233" t="s">
        <v>265</v>
      </c>
      <c r="F364" s="233" t="s">
        <v>1171</v>
      </c>
      <c r="G364" s="233" t="s">
        <v>156</v>
      </c>
      <c r="H364" s="235"/>
      <c r="I364" s="237" t="str">
        <f>IF(ISERROR($V364),"",OFFSET('Smelter Look-up'!$H$4,$V364-4,0))</f>
        <v>Kostroma</v>
      </c>
      <c r="J364" s="237" t="str">
        <f>IF(ISERROR($V364),"",OFFSET('Smelter Look-up'!$I$4,$V364-4,0))</f>
        <v>Kostromskaya oblast'</v>
      </c>
      <c r="K364" s="234"/>
      <c r="L364" s="234"/>
      <c r="M364" s="234"/>
      <c r="N364" s="234"/>
      <c r="O364" s="234" t="s">
        <v>629</v>
      </c>
      <c r="P364" s="237"/>
      <c r="Q364" s="238"/>
      <c r="R364" s="233" t="str">
        <f>IF(ISERROR($V364),"",OFFSET('Smelter Look-up'!$C$4,$V364-4,0)&amp;"")</f>
        <v>LLC Vostok</v>
      </c>
      <c r="S364" s="239" t="str">
        <f t="array" ref="S364">IF(B364="","",IF(ISERROR(MATCH($E364,CL,0)),"Unknown",INDIRECT("'C'!$A$"&amp;MATCH($E364,CL,0)+1)))</f>
        <v>RU</v>
      </c>
      <c r="T364" s="239" t="str">
        <f t="array" ref="T364">IF(B364="","",IF(ISERROR(MATCH($J364,SorP!$B$1:$B$6226,0)),"",INDIRECT("'SorP'!$A$"&amp;MATCH($S364&amp;$J364,SorP!C:C,0))))</f>
        <v>RU-KOS</v>
      </c>
      <c r="U364" s="240"/>
      <c r="V364" s="228">
        <f>IF(C364="",NA(),IF(OR(C364="Smelter not listed",C364="Smelter not yet identified"),MATCH($B364&amp;$D364,'Smelter Look-up'!$J:$J,0),MATCH($B364&amp;$C364,'Smelter Look-up'!$J:$J,0)))</f>
        <v>633</v>
      </c>
      <c r="W364" s="208"/>
      <c r="X364" s="208">
        <f t="shared" si="1"/>
        <v>0</v>
      </c>
      <c r="Y364" s="208"/>
      <c r="Z364" s="208"/>
      <c r="AA364" s="208"/>
      <c r="AB364" s="241" t="str">
        <f t="shared" si="2"/>
        <v>TungstenLLC Vostok</v>
      </c>
      <c r="AC364" s="208"/>
      <c r="AD364" s="208"/>
      <c r="AE364" s="208"/>
      <c r="AF364" s="208"/>
      <c r="AG364" s="208"/>
      <c r="AH364" s="208"/>
    </row>
    <row r="365" ht="13.5" customHeight="1">
      <c r="A365" s="239" t="s">
        <v>1173</v>
      </c>
      <c r="B365" s="233" t="s">
        <v>147</v>
      </c>
      <c r="C365" s="234" t="s">
        <v>1174</v>
      </c>
      <c r="D365" s="233"/>
      <c r="E365" s="233" t="s">
        <v>185</v>
      </c>
      <c r="F365" s="233" t="s">
        <v>1173</v>
      </c>
      <c r="G365" s="233" t="s">
        <v>156</v>
      </c>
      <c r="H365" s="235"/>
      <c r="I365" s="236" t="str">
        <f>IF(ISERROR($V365),"",OFFSET('Smelter Look-up'!$H$4,$V365-4,0))</f>
        <v>Cranston</v>
      </c>
      <c r="J365" s="236" t="str">
        <f>IF(ISERROR($V365),"",OFFSET('Smelter Look-up'!$I$4,$V365-4,0))</f>
        <v>Rhode Island</v>
      </c>
      <c r="K365" s="234"/>
      <c r="L365" s="234"/>
      <c r="M365" s="234"/>
      <c r="N365" s="234"/>
      <c r="O365" s="234" t="s">
        <v>302</v>
      </c>
      <c r="P365" s="237"/>
      <c r="Q365" s="238"/>
      <c r="R365" s="233" t="str">
        <f>IF(ISERROR($V365),"",OFFSET('Smelter Look-up'!$C$4,$V365-4,0)&amp;"")</f>
        <v>NOBLE METAL SERVICES</v>
      </c>
      <c r="S365" s="239" t="str">
        <f t="array" ref="S365">IF(B365="","",IF(ISERROR(MATCH($E365,CL,0)),"Unknown",INDIRECT("'C'!$A$"&amp;MATCH($E365,CL,0)+1)))</f>
        <v>US</v>
      </c>
      <c r="T365" s="239" t="str">
        <f t="array" ref="T365">IF(B365="","",IF(ISERROR(MATCH($J365,SorP!$B$1:$B$6226,0)),"",INDIRECT("'SorP'!$A$"&amp;MATCH($S365&amp;$J365,SorP!C:C,0))))</f>
        <v>US-RI</v>
      </c>
      <c r="U365" s="240"/>
      <c r="V365" s="228">
        <f>IF(C365="",NA(),IF(OR(C365="Smelter not listed",C365="Smelter not yet identified"),MATCH($B365&amp;$D365,'Smelter Look-up'!$J:$J,0),MATCH($B365&amp;$C365,'Smelter Look-up'!$J:$J,0)))</f>
        <v>205</v>
      </c>
      <c r="W365" s="208"/>
      <c r="X365" s="208">
        <f t="shared" si="1"/>
        <v>0</v>
      </c>
      <c r="Y365" s="208"/>
      <c r="Z365" s="208"/>
      <c r="AA365" s="208"/>
      <c r="AB365" s="241" t="str">
        <f t="shared" si="2"/>
        <v>GoldNOBLE METAL SERVICES</v>
      </c>
      <c r="AC365" s="208"/>
      <c r="AD365" s="208"/>
      <c r="AE365" s="208"/>
      <c r="AF365" s="208"/>
      <c r="AG365" s="208"/>
      <c r="AH365" s="208"/>
    </row>
    <row r="366" ht="13.5" customHeight="1">
      <c r="A366" s="239" t="s">
        <v>1175</v>
      </c>
      <c r="B366" s="233" t="s">
        <v>146</v>
      </c>
      <c r="C366" s="234" t="s">
        <v>1176</v>
      </c>
      <c r="D366" s="233"/>
      <c r="E366" s="233" t="s">
        <v>508</v>
      </c>
      <c r="F366" s="233" t="s">
        <v>1175</v>
      </c>
      <c r="G366" s="233" t="s">
        <v>156</v>
      </c>
      <c r="H366" s="235"/>
      <c r="I366" s="237" t="str">
        <f>IF(ISERROR($V366),"",OFFSET('Smelter Look-up'!$H$4,$V366-4,0))</f>
        <v>Song Cong</v>
      </c>
      <c r="J366" s="237" t="str">
        <f>IF(ISERROR($V366),"",OFFSET('Smelter Look-up'!$I$4,$V366-4,0))</f>
        <v>Thái Nguyên</v>
      </c>
      <c r="K366" s="234"/>
      <c r="L366" s="234"/>
      <c r="M366" s="234"/>
      <c r="N366" s="234"/>
      <c r="O366" s="234" t="s">
        <v>629</v>
      </c>
      <c r="P366" s="237"/>
      <c r="Q366" s="238"/>
      <c r="R366" s="233" t="str">
        <f>IF(ISERROR($V366),"",OFFSET('Smelter Look-up'!$C$4,$V366-4,0)&amp;"")</f>
        <v>Tungsten Vietnam Joint Stock Company</v>
      </c>
      <c r="S366" s="239" t="str">
        <f t="array" ref="S366">IF(B366="","",IF(ISERROR(MATCH($E366,CL,0)),"Unknown",INDIRECT("'C'!$A$"&amp;MATCH($E366,CL,0)+1)))</f>
        <v>VN</v>
      </c>
      <c r="T366" s="239" t="str">
        <f t="array" ref="T366">IF(B366="","",IF(ISERROR(MATCH($J366,SorP!$B$1:$B$6226,0)),"",INDIRECT("'SorP'!$A$"&amp;MATCH($S366&amp;$J366,SorP!C:C,0))))</f>
        <v>VN-69</v>
      </c>
      <c r="U366" s="240"/>
      <c r="V366" s="228">
        <f>IF(C366="",NA(),IF(OR(C366="Smelter not listed",C366="Smelter not yet identified"),MATCH($B366&amp;$D366,'Smelter Look-up'!$J:$J,0),MATCH($B366&amp;$C366,'Smelter Look-up'!$J:$J,0)))</f>
        <v>651</v>
      </c>
      <c r="W366" s="208"/>
      <c r="X366" s="208">
        <f t="shared" si="1"/>
        <v>0</v>
      </c>
      <c r="Y366" s="208"/>
      <c r="Z366" s="208"/>
      <c r="AA366" s="208"/>
      <c r="AB366" s="241" t="str">
        <f t="shared" si="2"/>
        <v>TungstenTungsten Vietnam Joint Stock Company</v>
      </c>
      <c r="AC366" s="208"/>
      <c r="AD366" s="208"/>
      <c r="AE366" s="208"/>
      <c r="AF366" s="208"/>
      <c r="AG366" s="208"/>
      <c r="AH366" s="208"/>
    </row>
    <row r="367" ht="13.5" customHeight="1">
      <c r="A367" s="239" t="s">
        <v>1177</v>
      </c>
      <c r="B367" s="233" t="s">
        <v>147</v>
      </c>
      <c r="C367" s="234" t="s">
        <v>1178</v>
      </c>
      <c r="D367" s="233"/>
      <c r="E367" s="233" t="s">
        <v>178</v>
      </c>
      <c r="F367" s="233" t="s">
        <v>1177</v>
      </c>
      <c r="G367" s="233" t="s">
        <v>156</v>
      </c>
      <c r="H367" s="235"/>
      <c r="I367" s="236" t="str">
        <f>IF(ISERROR($V367),"",OFFSET('Smelter Look-up'!$H$4,$V367-4,0))</f>
        <v>Manaus</v>
      </c>
      <c r="J367" s="236" t="str">
        <f>IF(ISERROR($V367),"",OFFSET('Smelter Look-up'!$I$4,$V367-4,0))</f>
        <v>Amazonas</v>
      </c>
      <c r="K367" s="234"/>
      <c r="L367" s="234"/>
      <c r="M367" s="234"/>
      <c r="N367" s="234"/>
      <c r="O367" s="234" t="s">
        <v>629</v>
      </c>
      <c r="P367" s="237"/>
      <c r="Q367" s="238"/>
      <c r="R367" s="233" t="str">
        <f>IF(ISERROR($V367),"",OFFSET('Smelter Look-up'!$C$4,$V367-4,0)&amp;"")</f>
        <v>Coimpa Industrial LTDA</v>
      </c>
      <c r="S367" s="239" t="str">
        <f t="array" ref="S367">IF(B367="","",IF(ISERROR(MATCH($E367,CL,0)),"Unknown",INDIRECT("'C'!$A$"&amp;MATCH($E367,CL,0)+1)))</f>
        <v>BR</v>
      </c>
      <c r="T367" s="239" t="str">
        <f t="array" ref="T367">IF(B367="","",IF(ISERROR(MATCH($J367,SorP!$B$1:$B$6226,0)),"",INDIRECT("'SorP'!$A$"&amp;MATCH($S367&amp;$J367,SorP!C:C,0))))</f>
        <v>BR-AM</v>
      </c>
      <c r="U367" s="240"/>
      <c r="V367" s="228">
        <f>IF(C367="",NA(),IF(OR(C367="Smelter not listed",C367="Smelter not yet identified"),MATCH($B367&amp;$D367,'Smelter Look-up'!$J:$J,0),MATCH($B367&amp;$C367,'Smelter Look-up'!$J:$J,0)))</f>
        <v>61</v>
      </c>
      <c r="W367" s="208"/>
      <c r="X367" s="208">
        <f t="shared" si="1"/>
        <v>0</v>
      </c>
      <c r="Y367" s="208"/>
      <c r="Z367" s="208"/>
      <c r="AA367" s="208"/>
      <c r="AB367" s="241" t="str">
        <f t="shared" si="2"/>
        <v>GoldCoimpa Industrial LTDA</v>
      </c>
      <c r="AC367" s="208"/>
      <c r="AD367" s="208"/>
      <c r="AE367" s="208"/>
      <c r="AF367" s="208"/>
      <c r="AG367" s="208"/>
      <c r="AH367" s="208"/>
    </row>
    <row r="368" ht="13.5" customHeight="1">
      <c r="A368" s="239" t="s">
        <v>1179</v>
      </c>
      <c r="B368" s="233" t="s">
        <v>146</v>
      </c>
      <c r="C368" s="234" t="s">
        <v>1180</v>
      </c>
      <c r="D368" s="233"/>
      <c r="E368" s="233" t="s">
        <v>418</v>
      </c>
      <c r="F368" s="233" t="s">
        <v>1179</v>
      </c>
      <c r="G368" s="233" t="s">
        <v>156</v>
      </c>
      <c r="H368" s="235"/>
      <c r="I368" s="237" t="str">
        <f>IF(ISERROR($V368),"",OFFSET('Smelter Look-up'!$H$4,$V368-4,0))</f>
        <v>Kuala Lumpur</v>
      </c>
      <c r="J368" s="237" t="str">
        <f>IF(ISERROR($V368),"",OFFSET('Smelter Look-up'!$I$4,$V368-4,0))</f>
        <v>Wilayah Persekutuan Kuala Lumpur</v>
      </c>
      <c r="K368" s="234"/>
      <c r="L368" s="234"/>
      <c r="M368" s="234"/>
      <c r="N368" s="234"/>
      <c r="O368" s="234" t="s">
        <v>1181</v>
      </c>
      <c r="P368" s="237"/>
      <c r="Q368" s="238"/>
      <c r="R368" s="233" t="str">
        <f>IF(ISERROR($V368),"",OFFSET('Smelter Look-up'!$C$4,$V368-4,0)&amp;"")</f>
        <v>MALAMET SMELTING SDN. BHD.</v>
      </c>
      <c r="S368" s="239" t="str">
        <f t="array" ref="S368">IF(B368="","",IF(ISERROR(MATCH($E368,CL,0)),"Unknown",INDIRECT("'C'!$A$"&amp;MATCH($E368,CL,0)+1)))</f>
        <v>MY</v>
      </c>
      <c r="T368" s="239" t="str">
        <f t="array" ref="T368">IF(B368="","",IF(ISERROR(MATCH($J368,SorP!$B$1:$B$6226,0)),"",INDIRECT("'SorP'!$A$"&amp;MATCH($S368&amp;$J368,SorP!C:C,0))))</f>
        <v>MY-14</v>
      </c>
      <c r="U368" s="240"/>
      <c r="V368" s="228">
        <f>IF(C368="",NA(),IF(OR(C368="Smelter not listed",C368="Smelter not yet identified"),MATCH($B368&amp;$D368,'Smelter Look-up'!$J:$J,0),MATCH($B368&amp;$C368,'Smelter Look-up'!$J:$J,0)))</f>
        <v>634</v>
      </c>
      <c r="W368" s="208"/>
      <c r="X368" s="208">
        <f t="shared" si="1"/>
        <v>0</v>
      </c>
      <c r="Y368" s="208"/>
      <c r="Z368" s="208"/>
      <c r="AA368" s="208"/>
      <c r="AB368" s="241" t="str">
        <f t="shared" si="2"/>
        <v>TungstenMALAMET SMELTING SDN. BHD.</v>
      </c>
      <c r="AC368" s="208"/>
      <c r="AD368" s="208"/>
      <c r="AE368" s="208"/>
      <c r="AF368" s="208"/>
      <c r="AG368" s="208"/>
      <c r="AH368" s="208"/>
    </row>
    <row r="369" ht="13.5" customHeight="1">
      <c r="A369" s="239" t="s">
        <v>1182</v>
      </c>
      <c r="B369" s="233" t="s">
        <v>146</v>
      </c>
      <c r="C369" s="234" t="s">
        <v>1183</v>
      </c>
      <c r="D369" s="233"/>
      <c r="E369" s="233" t="s">
        <v>508</v>
      </c>
      <c r="F369" s="233" t="s">
        <v>1182</v>
      </c>
      <c r="G369" s="233" t="s">
        <v>156</v>
      </c>
      <c r="H369" s="235"/>
      <c r="I369" s="237" t="str">
        <f>IF(ISERROR($V369),"",OFFSET('Smelter Look-up'!$H$4,$V369-4,0))</f>
        <v>Song Cau Town</v>
      </c>
      <c r="J369" s="237" t="str">
        <f>IF(ISERROR($V369),"",OFFSET('Smelter Look-up'!$I$4,$V369-4,0))</f>
        <v>Phú Yên</v>
      </c>
      <c r="K369" s="234"/>
      <c r="L369" s="234"/>
      <c r="M369" s="234"/>
      <c r="N369" s="234"/>
      <c r="O369" s="234" t="s">
        <v>302</v>
      </c>
      <c r="P369" s="237"/>
      <c r="Q369" s="238"/>
      <c r="R369" s="233" t="str">
        <f>IF(ISERROR($V369),"",OFFSET('Smelter Look-up'!$C$4,$V369-4,0)&amp;"")</f>
        <v>Kenee Mining Corporation Vietnam</v>
      </c>
      <c r="S369" s="239" t="str">
        <f t="array" ref="S369">IF(B369="","",IF(ISERROR(MATCH($E369,CL,0)),"Unknown",INDIRECT("'C'!$A$"&amp;MATCH($E369,CL,0)+1)))</f>
        <v>VN</v>
      </c>
      <c r="T369" s="239" t="str">
        <f t="array" ref="T369">IF(B369="","",IF(ISERROR(MATCH($J369,SorP!$B$1:$B$6226,0)),"",INDIRECT("'SorP'!$A$"&amp;MATCH($S369&amp;$J369,SorP!C:C,0))))</f>
        <v>VN-32</v>
      </c>
      <c r="U369" s="240"/>
      <c r="V369" s="228">
        <f>IF(C369="",NA(),IF(OR(C369="Smelter not listed",C369="Smelter not yet identified"),MATCH($B369&amp;$D369,'Smelter Look-up'!$J:$J,0),MATCH($B369&amp;$C369,'Smelter Look-up'!$J:$J,0)))</f>
        <v>628</v>
      </c>
      <c r="W369" s="208"/>
      <c r="X369" s="208">
        <f t="shared" si="1"/>
        <v>0</v>
      </c>
      <c r="Y369" s="208"/>
      <c r="Z369" s="208"/>
      <c r="AA369" s="208"/>
      <c r="AB369" s="241" t="str">
        <f t="shared" si="2"/>
        <v>TungstenKenee Mining Corporation Vietnam</v>
      </c>
      <c r="AC369" s="208"/>
      <c r="AD369" s="208"/>
      <c r="AE369" s="208"/>
      <c r="AF369" s="208"/>
      <c r="AG369" s="208"/>
      <c r="AH369" s="208"/>
    </row>
    <row r="370" ht="13.5" customHeight="1">
      <c r="A370" s="239" t="s">
        <v>1184</v>
      </c>
      <c r="B370" s="233" t="s">
        <v>145</v>
      </c>
      <c r="C370" s="234" t="s">
        <v>1185</v>
      </c>
      <c r="D370" s="233"/>
      <c r="E370" s="233" t="s">
        <v>276</v>
      </c>
      <c r="F370" s="233" t="s">
        <v>1184</v>
      </c>
      <c r="G370" s="233" t="s">
        <v>156</v>
      </c>
      <c r="H370" s="235"/>
      <c r="I370" s="236" t="str">
        <f>IF(ISERROR($V370),"",OFFSET('Smelter Look-up'!$H$4,$V370-4,0))</f>
        <v>Sungailiat</v>
      </c>
      <c r="J370" s="236" t="str">
        <f>IF(ISERROR($V370),"",OFFSET('Smelter Look-up'!$I$4,$V370-4,0))</f>
        <v>Kepulauan Bangka Belitung</v>
      </c>
      <c r="K370" s="234"/>
      <c r="L370" s="234"/>
      <c r="M370" s="234"/>
      <c r="N370" s="234"/>
      <c r="O370" s="234" t="s">
        <v>302</v>
      </c>
      <c r="P370" s="237"/>
      <c r="Q370" s="238"/>
      <c r="R370" s="233" t="str">
        <f>IF(ISERROR($V370),"",OFFSET('Smelter Look-up'!$C$4,$V370-4,0)&amp;"")</f>
        <v>PT Mitra Graha Raya</v>
      </c>
      <c r="S370" s="239" t="str">
        <f t="array" ref="S370">IF(B370="","",IF(ISERROR(MATCH($E370,CL,0)),"Unknown",INDIRECT("'C'!$A$"&amp;MATCH($E370,CL,0)+1)))</f>
        <v>ID</v>
      </c>
      <c r="T370" s="239" t="str">
        <f t="array" ref="T370">IF(B370="","",IF(ISERROR(MATCH($J370,SorP!$B$1:$B$6226,0)),"",INDIRECT("'SorP'!$A$"&amp;MATCH($S370&amp;$J370,SorP!C:C,0))))</f>
        <v>ID-BB</v>
      </c>
      <c r="U370" s="240"/>
      <c r="V370" s="228">
        <f>IF(C370="",NA(),IF(OR(C370="Smelter not listed",C370="Smelter not yet identified"),MATCH($B370&amp;$D370,'Smelter Look-up'!$J:$J,0),MATCH($B370&amp;$C370,'Smelter Look-up'!$J:$J,0)))</f>
        <v>517</v>
      </c>
      <c r="W370" s="208"/>
      <c r="X370" s="208">
        <f t="shared" si="1"/>
        <v>0</v>
      </c>
      <c r="Y370" s="208"/>
      <c r="Z370" s="208"/>
      <c r="AA370" s="208"/>
      <c r="AB370" s="241" t="str">
        <f t="shared" si="2"/>
        <v>TinPT Mitra Graha Raya</v>
      </c>
      <c r="AC370" s="208"/>
      <c r="AD370" s="208"/>
      <c r="AE370" s="208"/>
      <c r="AF370" s="208"/>
      <c r="AG370" s="208"/>
      <c r="AH370" s="208"/>
    </row>
    <row r="371" ht="13.5" customHeight="1">
      <c r="A371" s="239" t="s">
        <v>1186</v>
      </c>
      <c r="B371" s="233" t="s">
        <v>145</v>
      </c>
      <c r="C371" s="234" t="s">
        <v>1187</v>
      </c>
      <c r="D371" s="233"/>
      <c r="E371" s="233" t="s">
        <v>425</v>
      </c>
      <c r="F371" s="233" t="s">
        <v>1186</v>
      </c>
      <c r="G371" s="233" t="s">
        <v>156</v>
      </c>
      <c r="H371" s="235"/>
      <c r="I371" s="236" t="str">
        <f>IF(ISERROR($V371),"",OFFSET('Smelter Look-up'!$H$4,$V371-4,0))</f>
        <v>Baddi</v>
      </c>
      <c r="J371" s="237" t="str">
        <f>IF(ISERROR($V371),"",OFFSET('Smelter Look-up'!$I$4,$V371-4,0))</f>
        <v>Himāchal Pradesh</v>
      </c>
      <c r="K371" s="234"/>
      <c r="L371" s="234"/>
      <c r="M371" s="234"/>
      <c r="N371" s="234"/>
      <c r="O371" s="234" t="s">
        <v>302</v>
      </c>
      <c r="P371" s="237"/>
      <c r="Q371" s="238"/>
      <c r="R371" s="233" t="str">
        <f>IF(ISERROR($V371),"",OFFSET('Smelter Look-up'!$C$4,$V371-4,0)&amp;"")</f>
        <v>RIKAYAA GREENTECH PRIVATE LIMITED</v>
      </c>
      <c r="S371" s="239" t="str">
        <f t="array" ref="S371">IF(B371="","",IF(ISERROR(MATCH($E371,CL,0)),"Unknown",INDIRECT("'C'!$A$"&amp;MATCH($E371,CL,0)+1)))</f>
        <v>IN</v>
      </c>
      <c r="T371" s="239" t="str">
        <f t="array" ref="T371">IF(B371="","",IF(ISERROR(MATCH($J371,SorP!$B$1:$B$6226,0)),"",INDIRECT("'SorP'!$A$"&amp;MATCH($S371&amp;$J371,SorP!C:C,0))))</f>
        <v>IN-HP</v>
      </c>
      <c r="U371" s="240"/>
      <c r="V371" s="228">
        <f>IF(C371="",NA(),IF(OR(C371="Smelter not listed",C371="Smelter not yet identified"),MATCH($B371&amp;$D371,'Smelter Look-up'!$J:$J,0),MATCH($B371&amp;$C371,'Smelter Look-up'!$J:$J,0)))</f>
        <v>540</v>
      </c>
      <c r="W371" s="208"/>
      <c r="X371" s="208">
        <f t="shared" si="1"/>
        <v>0</v>
      </c>
      <c r="Y371" s="208"/>
      <c r="Z371" s="208"/>
      <c r="AA371" s="208"/>
      <c r="AB371" s="241" t="str">
        <f t="shared" si="2"/>
        <v>TinRIKAYAA GREENTECH PRIVATE LIMITED</v>
      </c>
      <c r="AC371" s="208"/>
      <c r="AD371" s="208"/>
      <c r="AE371" s="208"/>
      <c r="AF371" s="208"/>
      <c r="AG371" s="208"/>
      <c r="AH371" s="208"/>
    </row>
    <row r="372" ht="13.5" customHeight="1">
      <c r="A372" s="239" t="s">
        <v>1188</v>
      </c>
      <c r="B372" s="233" t="s">
        <v>147</v>
      </c>
      <c r="C372" s="234" t="s">
        <v>1189</v>
      </c>
      <c r="D372" s="233"/>
      <c r="E372" s="233" t="s">
        <v>425</v>
      </c>
      <c r="F372" s="233" t="s">
        <v>1188</v>
      </c>
      <c r="G372" s="233" t="s">
        <v>156</v>
      </c>
      <c r="H372" s="235"/>
      <c r="I372" s="236" t="str">
        <f>IF(ISERROR($V372),"",OFFSET('Smelter Look-up'!$H$4,$V372-4,0))</f>
        <v>Bhagwanpur, Roorkee</v>
      </c>
      <c r="J372" s="237" t="str">
        <f>IF(ISERROR($V372),"",OFFSET('Smelter Look-up'!$I$4,$V372-4,0))</f>
        <v>Uttarākhand</v>
      </c>
      <c r="K372" s="234"/>
      <c r="L372" s="234"/>
      <c r="M372" s="234"/>
      <c r="N372" s="234"/>
      <c r="O372" s="234" t="s">
        <v>302</v>
      </c>
      <c r="P372" s="237"/>
      <c r="Q372" s="238"/>
      <c r="R372" s="233" t="str">
        <f>IF(ISERROR($V372),"",OFFSET('Smelter Look-up'!$C$4,$V372-4,0)&amp;"")</f>
        <v>Attero Recycling Pvt Ltd</v>
      </c>
      <c r="S372" s="239" t="str">
        <f t="array" ref="S372">IF(B372="","",IF(ISERROR(MATCH($E372,CL,0)),"Unknown",INDIRECT("'C'!$A$"&amp;MATCH($E372,CL,0)+1)))</f>
        <v>IN</v>
      </c>
      <c r="T372" s="239" t="str">
        <f t="array" ref="T372">IF(B372="","",IF(ISERROR(MATCH($J372,SorP!$B$1:$B$6226,0)),"",INDIRECT("'SorP'!$A$"&amp;MATCH($S372&amp;$J372,SorP!C:C,0))))</f>
        <v>IN-UK</v>
      </c>
      <c r="U372" s="240"/>
      <c r="V372" s="228">
        <f>IF(C372="",NA(),IF(OR(C372="Smelter not listed",C372="Smelter not yet identified"),MATCH($B372&amp;$D372,'Smelter Look-up'!$J:$J,0),MATCH($B372&amp;$C372,'Smelter Look-up'!$J:$J,0)))</f>
        <v>35</v>
      </c>
      <c r="W372" s="208"/>
      <c r="X372" s="208">
        <f t="shared" si="1"/>
        <v>0</v>
      </c>
      <c r="Y372" s="208"/>
      <c r="Z372" s="208"/>
      <c r="AA372" s="208"/>
      <c r="AB372" s="241" t="str">
        <f t="shared" si="2"/>
        <v>GoldAttero Recycling Pvt Ltd</v>
      </c>
      <c r="AC372" s="208"/>
      <c r="AD372" s="208"/>
      <c r="AE372" s="208"/>
      <c r="AF372" s="208"/>
      <c r="AG372" s="208"/>
      <c r="AH372" s="208"/>
    </row>
    <row r="373" ht="13.5" customHeight="1">
      <c r="A373" s="239" t="s">
        <v>1190</v>
      </c>
      <c r="B373" s="233" t="s">
        <v>145</v>
      </c>
      <c r="C373" s="234" t="s">
        <v>1191</v>
      </c>
      <c r="D373" s="233"/>
      <c r="E373" s="233" t="s">
        <v>893</v>
      </c>
      <c r="F373" s="233" t="s">
        <v>1190</v>
      </c>
      <c r="G373" s="233" t="s">
        <v>156</v>
      </c>
      <c r="H373" s="235"/>
      <c r="I373" s="237" t="str">
        <f>IF(ISERROR($V373),"",OFFSET('Smelter Look-up'!$H$4,$V373-4,0))</f>
        <v/>
      </c>
      <c r="J373" s="237" t="str">
        <f>IF(ISERROR($V373),"",OFFSET('Smelter Look-up'!$I$4,$V373-4,0))</f>
        <v/>
      </c>
      <c r="K373" s="234"/>
      <c r="L373" s="234"/>
      <c r="M373" s="234"/>
      <c r="N373" s="234"/>
      <c r="O373" s="234" t="s">
        <v>302</v>
      </c>
      <c r="P373" s="237"/>
      <c r="Q373" s="238"/>
      <c r="R373" s="233" t="str">
        <f>IF(ISERROR($V373),"",OFFSET('Smelter Look-up'!$C$4,$V373-4,0)&amp;"")</f>
        <v/>
      </c>
      <c r="S373" s="239" t="str">
        <f t="array" ref="S373">IF(B373="","",IF(ISERROR(MATCH($E373,CL,0)),"Unknown",INDIRECT("'C'!$A$"&amp;MATCH($E373,CL,0)+1)))</f>
        <v>UG</v>
      </c>
      <c r="T373" s="239" t="str">
        <f t="array" ref="T373">IF(B373="","",IF(ISERROR(MATCH($J373,SorP!$B$1:$B$6226,0)),"",INDIRECT("'SorP'!$A$"&amp;MATCH($S373&amp;$J373,SorP!C:C,0))))</f>
        <v/>
      </c>
      <c r="U373" s="240"/>
      <c r="V373" s="228" t="str">
        <f>IF(C373="",NA(),IF(OR(C373="Smelter not listed",C373="Smelter not yet identified"),MATCH($B373&amp;$D373,'Smelter Look-up'!$J:$J,0),MATCH($B373&amp;$C373,'Smelter Look-up'!$J:$J,0)))</f>
        <v>#N/A</v>
      </c>
      <c r="W373" s="208"/>
      <c r="X373" s="208">
        <f t="shared" si="1"/>
        <v>0</v>
      </c>
      <c r="Y373" s="208"/>
      <c r="Z373" s="208"/>
      <c r="AA373" s="208"/>
      <c r="AB373" s="241" t="str">
        <f t="shared" si="2"/>
        <v>TinWoodcross Smelting Company Limited</v>
      </c>
      <c r="AC373" s="208"/>
      <c r="AD373" s="208"/>
      <c r="AE373" s="208"/>
      <c r="AF373" s="208"/>
      <c r="AG373" s="208"/>
      <c r="AH373" s="208"/>
    </row>
    <row r="374" ht="13.5" customHeight="1">
      <c r="A374" s="239" t="s">
        <v>1192</v>
      </c>
      <c r="B374" s="233" t="s">
        <v>145</v>
      </c>
      <c r="C374" s="234" t="s">
        <v>1193</v>
      </c>
      <c r="D374" s="233"/>
      <c r="E374" s="233" t="s">
        <v>203</v>
      </c>
      <c r="F374" s="233" t="s">
        <v>1192</v>
      </c>
      <c r="G374" s="233" t="s">
        <v>156</v>
      </c>
      <c r="H374" s="235"/>
      <c r="I374" s="236" t="str">
        <f>IF(ISERROR($V374),"",OFFSET('Smelter Look-up'!$H$4,$V374-4,0))</f>
        <v>Ganzhou City</v>
      </c>
      <c r="J374" s="236" t="str">
        <f>IF(ISERROR($V374),"",OFFSET('Smelter Look-up'!$I$4,$V374-4,0))</f>
        <v>Jiangxi Sheng</v>
      </c>
      <c r="K374" s="234"/>
      <c r="L374" s="234"/>
      <c r="M374" s="234"/>
      <c r="N374" s="234"/>
      <c r="O374" s="234" t="s">
        <v>302</v>
      </c>
      <c r="P374" s="237"/>
      <c r="Q374" s="238"/>
      <c r="R374" s="233" t="str">
        <f>IF(ISERROR($V374),"",OFFSET('Smelter Look-up'!$C$4,$V374-4,0)&amp;"")</f>
        <v>Longnan Chuangyue Environmental Protection Technology Development Co., Ltd</v>
      </c>
      <c r="S374" s="239" t="str">
        <f t="array" ref="S374">IF(B374="","",IF(ISERROR(MATCH($E374,CL,0)),"Unknown",INDIRECT("'C'!$A$"&amp;MATCH($E374,CL,0)+1)))</f>
        <v>CN</v>
      </c>
      <c r="T374" s="239" t="str">
        <f t="array" ref="T374">IF(B374="","",IF(ISERROR(MATCH($J374,SorP!$B$1:$B$6226,0)),"",INDIRECT("'SorP'!$A$"&amp;MATCH($S374&amp;$J374,SorP!C:C,0))))</f>
        <v>CN-JX</v>
      </c>
      <c r="U374" s="240"/>
      <c r="V374" s="228">
        <f>IF(C374="",NA(),IF(OR(C374="Smelter not listed",C374="Smelter not yet identified"),MATCH($B374&amp;$D374,'Smelter Look-up'!$J:$J,0),MATCH($B374&amp;$C374,'Smelter Look-up'!$J:$J,0)))</f>
        <v>470</v>
      </c>
      <c r="W374" s="208"/>
      <c r="X374" s="208">
        <f t="shared" si="1"/>
        <v>0</v>
      </c>
      <c r="Y374" s="208"/>
      <c r="Z374" s="208"/>
      <c r="AA374" s="208"/>
      <c r="AB374" s="241" t="str">
        <f t="shared" si="2"/>
        <v>TinLongnan Chuangyue Environmental Protection Technology Development Co., Ltd</v>
      </c>
      <c r="AC374" s="208"/>
      <c r="AD374" s="208"/>
      <c r="AE374" s="208"/>
      <c r="AF374" s="208"/>
      <c r="AG374" s="208"/>
      <c r="AH374" s="208"/>
    </row>
    <row r="375" ht="13.5" customHeight="1">
      <c r="A375" s="239" t="s">
        <v>1194</v>
      </c>
      <c r="B375" s="233" t="s">
        <v>147</v>
      </c>
      <c r="C375" s="234" t="s">
        <v>1195</v>
      </c>
      <c r="D375" s="233"/>
      <c r="E375" s="233" t="s">
        <v>408</v>
      </c>
      <c r="F375" s="233" t="s">
        <v>1194</v>
      </c>
      <c r="G375" s="233" t="s">
        <v>156</v>
      </c>
      <c r="H375" s="235"/>
      <c r="I375" s="237" t="str">
        <f>IF(ISERROR($V375),"",OFFSET('Smelter Look-up'!$H$4,$V375-4,0))</f>
        <v/>
      </c>
      <c r="J375" s="237" t="str">
        <f>IF(ISERROR($V375),"",OFFSET('Smelter Look-up'!$I$4,$V375-4,0))</f>
        <v/>
      </c>
      <c r="K375" s="234"/>
      <c r="L375" s="234"/>
      <c r="M375" s="234"/>
      <c r="N375" s="234"/>
      <c r="O375" s="234" t="s">
        <v>302</v>
      </c>
      <c r="P375" s="237"/>
      <c r="Q375" s="238"/>
      <c r="R375" s="233" t="str">
        <f>IF(ISERROR($V375),"",OFFSET('Smelter Look-up'!$C$4,$V375-4,0)&amp;"")</f>
        <v/>
      </c>
      <c r="S375" s="239" t="str">
        <f t="array" ref="S375">IF(B375="","",IF(ISERROR(MATCH($E375,CL,0)),"Unknown",INDIRECT("'C'!$A$"&amp;MATCH($E375,CL,0)+1)))</f>
        <v>PE</v>
      </c>
      <c r="T375" s="239" t="str">
        <f t="array" ref="T375">IF(B375="","",IF(ISERROR(MATCH($J375,SorP!$B$1:$B$6226,0)),"",INDIRECT("'SorP'!$A$"&amp;MATCH($S375&amp;$J375,SorP!C:C,0))))</f>
        <v/>
      </c>
      <c r="U375" s="240"/>
      <c r="V375" s="228" t="str">
        <f>IF(C375="",NA(),IF(OR(C375="Smelter not listed",C375="Smelter not yet identified"),MATCH($B375&amp;$D375,'Smelter Look-up'!$J:$J,0),MATCH($B375&amp;$C375,'Smelter Look-up'!$J:$J,0)))</f>
        <v>#N/A</v>
      </c>
      <c r="W375" s="208"/>
      <c r="X375" s="208">
        <f t="shared" si="1"/>
        <v>0</v>
      </c>
      <c r="Y375" s="208"/>
      <c r="Z375" s="208"/>
      <c r="AA375" s="208"/>
      <c r="AB375" s="241" t="str">
        <f t="shared" si="2"/>
        <v>GoldMinera Titán del Perú SRL (MTP) - Belen Plant</v>
      </c>
      <c r="AC375" s="208"/>
      <c r="AD375" s="208"/>
      <c r="AE375" s="208"/>
      <c r="AF375" s="208"/>
      <c r="AG375" s="208"/>
      <c r="AH375" s="208"/>
    </row>
    <row r="376" ht="13.5" customHeight="1">
      <c r="A376" s="239" t="s">
        <v>1196</v>
      </c>
      <c r="B376" s="233" t="s">
        <v>145</v>
      </c>
      <c r="C376" s="234" t="s">
        <v>1197</v>
      </c>
      <c r="D376" s="233"/>
      <c r="E376" s="233" t="s">
        <v>276</v>
      </c>
      <c r="F376" s="233" t="s">
        <v>1196</v>
      </c>
      <c r="G376" s="233" t="s">
        <v>156</v>
      </c>
      <c r="H376" s="235"/>
      <c r="I376" s="237" t="str">
        <f>IF(ISERROR($V376),"",OFFSET('Smelter Look-up'!$H$4,$V376-4,0))</f>
        <v/>
      </c>
      <c r="J376" s="237" t="str">
        <f>IF(ISERROR($V376),"",OFFSET('Smelter Look-up'!$I$4,$V376-4,0))</f>
        <v/>
      </c>
      <c r="K376" s="234"/>
      <c r="L376" s="234"/>
      <c r="M376" s="234"/>
      <c r="N376" s="234"/>
      <c r="O376" s="234" t="s">
        <v>302</v>
      </c>
      <c r="P376" s="237"/>
      <c r="Q376" s="238"/>
      <c r="R376" s="233" t="str">
        <f>IF(ISERROR($V376),"",OFFSET('Smelter Look-up'!$C$4,$V376-4,0)&amp;"")</f>
        <v/>
      </c>
      <c r="S376" s="239" t="str">
        <f t="array" ref="S376">IF(B376="","",IF(ISERROR(MATCH($E376,CL,0)),"Unknown",INDIRECT("'C'!$A$"&amp;MATCH($E376,CL,0)+1)))</f>
        <v>ID</v>
      </c>
      <c r="T376" s="239" t="str">
        <f t="array" ref="T376">IF(B376="","",IF(ISERROR(MATCH($J376,SorP!$B$1:$B$6226,0)),"",INDIRECT("'SorP'!$A$"&amp;MATCH($S376&amp;$J376,SorP!C:C,0))))</f>
        <v/>
      </c>
      <c r="U376" s="240"/>
      <c r="V376" s="228" t="str">
        <f>IF(C376="",NA(),IF(OR(C376="Smelter not listed",C376="Smelter not yet identified"),MATCH($B376&amp;$D376,'Smelter Look-up'!$J:$J,0),MATCH($B376&amp;$C376,'Smelter Look-up'!$J:$J,0)))</f>
        <v>#N/A</v>
      </c>
      <c r="W376" s="208"/>
      <c r="X376" s="208">
        <f t="shared" si="1"/>
        <v>0</v>
      </c>
      <c r="Y376" s="208"/>
      <c r="Z376" s="208"/>
      <c r="AA376" s="208"/>
      <c r="AB376" s="241" t="str">
        <f t="shared" si="2"/>
        <v>TinPT Arsed Indonesia</v>
      </c>
      <c r="AC376" s="208"/>
      <c r="AD376" s="208"/>
      <c r="AE376" s="208"/>
      <c r="AF376" s="208"/>
      <c r="AG376" s="208"/>
      <c r="AH376" s="208"/>
    </row>
    <row r="377" ht="13.5" customHeight="1">
      <c r="A377" s="239" t="s">
        <v>1198</v>
      </c>
      <c r="B377" s="233" t="s">
        <v>146</v>
      </c>
      <c r="C377" s="234" t="s">
        <v>1199</v>
      </c>
      <c r="D377" s="233"/>
      <c r="E377" s="233" t="s">
        <v>1079</v>
      </c>
      <c r="F377" s="233" t="s">
        <v>1198</v>
      </c>
      <c r="G377" s="233" t="s">
        <v>156</v>
      </c>
      <c r="H377" s="235"/>
      <c r="I377" s="237" t="str">
        <f>IF(ISERROR($V377),"",OFFSET('Smelter Look-up'!$H$4,$V377-4,0))</f>
        <v/>
      </c>
      <c r="J377" s="237" t="str">
        <f>IF(ISERROR($V377),"",OFFSET('Smelter Look-up'!$I$4,$V377-4,0))</f>
        <v/>
      </c>
      <c r="K377" s="234"/>
      <c r="L377" s="234"/>
      <c r="M377" s="234"/>
      <c r="N377" s="234"/>
      <c r="O377" s="234" t="s">
        <v>302</v>
      </c>
      <c r="P377" s="237"/>
      <c r="Q377" s="238"/>
      <c r="R377" s="233" t="str">
        <f>IF(ISERROR($V377),"",OFFSET('Smelter Look-up'!$C$4,$V377-4,0)&amp;"")</f>
        <v/>
      </c>
      <c r="S377" s="239" t="str">
        <f t="array" ref="S377">IF(B377="","",IF(ISERROR(MATCH($E377,CL,0)),"Unknown",INDIRECT("'C'!$A$"&amp;MATCH($E377,CL,0)+1)))</f>
        <v>CZ</v>
      </c>
      <c r="T377" s="239" t="str">
        <f t="array" ref="T377">IF(B377="","",IF(ISERROR(MATCH($J377,SorP!$B$1:$B$6226,0)),"",INDIRECT("'SorP'!$A$"&amp;MATCH($S377&amp;$J377,SorP!C:C,0))))</f>
        <v/>
      </c>
      <c r="U377" s="240"/>
      <c r="V377" s="228" t="str">
        <f>IF(C377="",NA(),IF(OR(C377="Smelter not listed",C377="Smelter not yet identified"),MATCH($B377&amp;$D377,'Smelter Look-up'!$J:$J,0),MATCH($B377&amp;$C377,'Smelter Look-up'!$J:$J,0)))</f>
        <v>#N/A</v>
      </c>
      <c r="W377" s="208"/>
      <c r="X377" s="208">
        <f t="shared" si="1"/>
        <v>0</v>
      </c>
      <c r="Y377" s="208"/>
      <c r="Z377" s="208"/>
      <c r="AA377" s="208"/>
      <c r="AB377" s="241" t="str">
        <f t="shared" si="2"/>
        <v>TungstenS.P.T. spol.s r.o.</v>
      </c>
      <c r="AC377" s="208"/>
      <c r="AD377" s="208"/>
      <c r="AE377" s="208"/>
      <c r="AF377" s="208"/>
      <c r="AG377" s="208"/>
      <c r="AH377" s="208"/>
    </row>
    <row r="378" ht="13.5" customHeight="1">
      <c r="A378" s="239" t="s">
        <v>1200</v>
      </c>
      <c r="B378" s="233" t="s">
        <v>145</v>
      </c>
      <c r="C378" s="234" t="s">
        <v>152</v>
      </c>
      <c r="D378" s="233" t="s">
        <v>1201</v>
      </c>
      <c r="E378" s="233" t="s">
        <v>185</v>
      </c>
      <c r="F378" s="233" t="s">
        <v>1200</v>
      </c>
      <c r="G378" s="233" t="s">
        <v>156</v>
      </c>
      <c r="H378" s="235"/>
      <c r="I378" s="237" t="str">
        <f>IF(ISERROR($V378),"",OFFSET('Smelter Look-up'!$H$4,$V378-4,0))</f>
        <v/>
      </c>
      <c r="J378" s="237" t="str">
        <f>IF(ISERROR($V378),"",OFFSET('Smelter Look-up'!$I$4,$V378-4,0))</f>
        <v/>
      </c>
      <c r="K378" s="234"/>
      <c r="L378" s="234"/>
      <c r="M378" s="234"/>
      <c r="N378" s="234"/>
      <c r="O378" s="234" t="s">
        <v>302</v>
      </c>
      <c r="P378" s="237"/>
      <c r="Q378" s="238"/>
      <c r="R378" s="233" t="str">
        <f>IF(ISERROR($V378),"",OFFSET('Smelter Look-up'!$C$4,$V378-4,0)&amp;"")</f>
        <v/>
      </c>
      <c r="S378" s="239" t="str">
        <f t="array" ref="S378">IF(B378="","",IF(ISERROR(MATCH($E378,CL,0)),"Unknown",INDIRECT("'C'!$A$"&amp;MATCH($E378,CL,0)+1)))</f>
        <v>US</v>
      </c>
      <c r="T378" s="239" t="str">
        <f t="array" ref="T378">IF(B378="","",IF(ISERROR(MATCH($J378,SorP!$B$1:$B$6226,0)),"",INDIRECT("'SorP'!$A$"&amp;MATCH($S378&amp;$J378,SorP!C:C,0))))</f>
        <v/>
      </c>
      <c r="U378" s="240"/>
      <c r="V378" s="228" t="str">
        <f>IF(C378="",NA(),IF(OR(C378="Smelter not listed",C378="Smelter not yet identified"),MATCH($B378&amp;$D378,'Smelter Look-up'!$J:$J,0),MATCH($B378&amp;$C378,'Smelter Look-up'!$J:$J,0)))</f>
        <v>#N/A</v>
      </c>
      <c r="W378" s="208"/>
      <c r="X378" s="208">
        <f t="shared" si="1"/>
        <v>0</v>
      </c>
      <c r="Y378" s="208"/>
      <c r="Z378" s="208"/>
      <c r="AA378" s="208"/>
      <c r="AB378" s="241" t="str">
        <f t="shared" si="2"/>
        <v>TinSmelter Not Listed</v>
      </c>
      <c r="AC378" s="208"/>
      <c r="AD378" s="208"/>
      <c r="AE378" s="208"/>
      <c r="AF378" s="208"/>
      <c r="AG378" s="208"/>
      <c r="AH378" s="208"/>
    </row>
    <row r="379" ht="13.5" customHeight="1">
      <c r="A379" s="239"/>
      <c r="B379" s="233" t="str">
        <f t="array" ref="B379">IF(LEN(A379)=0,"",INDEX('Smelter Look-up'!$A:$A,MATCH($A379,'Smelter Look-up'!$E:$E,0)))</f>
        <v/>
      </c>
      <c r="C379" s="234" t="str">
        <f t="array" ref="C379">IF(LEN(A379)=0,"",INDEX('Smelter Look-up'!$C:$C,MATCH($A379,'Smelter Look-up'!$E:$E,0)))</f>
        <v/>
      </c>
      <c r="D379" s="233"/>
      <c r="E379" s="233" t="str">
        <f>IF(ISERROR($V379),"",OFFSET('Smelter Look-up'!$D$4,$V379-4,0)&amp;"")</f>
        <v/>
      </c>
      <c r="F379" s="233" t="str">
        <f>IF(ISERROR($V379),"",OFFSET('Smelter Look-up'!$E$4,$V379-4,0))</f>
        <v/>
      </c>
      <c r="G379" s="233" t="str">
        <f>IF(C379=$X$4,IF(ISERROR($V379),"Enter smelter details","RMI"),IF(ISERROR($V379),"",OFFSET('Smelter Look-up'!$F$4,$V379-4,0)))</f>
        <v/>
      </c>
      <c r="H379" s="235" t="str">
        <f>IF(ISERROR($V379),"",OFFSET('Smelter Look-up'!$G$4,$V379-4,0))</f>
        <v/>
      </c>
      <c r="I379" s="237" t="str">
        <f>IF(ISERROR($V379),"",OFFSET('Smelter Look-up'!$H$4,$V379-4,0))</f>
        <v/>
      </c>
      <c r="J379" s="237" t="str">
        <f>IF(ISERROR($V379),"",OFFSET('Smelter Look-up'!$I$4,$V379-4,0))</f>
        <v/>
      </c>
      <c r="K379" s="234"/>
      <c r="L379" s="234"/>
      <c r="M379" s="234"/>
      <c r="N379" s="234"/>
      <c r="O379" s="234"/>
      <c r="P379" s="237"/>
      <c r="Q379" s="238"/>
      <c r="R379" s="233" t="str">
        <f>IF(ISERROR($V379),"",OFFSET('Smelter Look-up'!$C$4,$V379-4,0)&amp;"")</f>
        <v/>
      </c>
      <c r="S379" s="239" t="str">
        <f t="array" ref="S379">IF(B379="","",IF(ISERROR(MATCH($E379,CL,0)),"Unknown",INDIRECT("'C'!$A$"&amp;MATCH($E379,CL,0)+1)))</f>
        <v/>
      </c>
      <c r="T379" s="239" t="str">
        <f t="array" ref="T379">IF(B379="","",IF(ISERROR(MATCH($J379,SorP!$B$1:$B$6226,0)),"",INDIRECT("'SorP'!$A$"&amp;MATCH($S379&amp;$J379,SorP!C:C,0))))</f>
        <v/>
      </c>
      <c r="U379" s="240"/>
      <c r="V379" s="228" t="str">
        <f>IF(C379="",NA(),IF(OR(C379="Smelter not listed",C379="Smelter not yet identified"),MATCH($B379&amp;$D379,'Smelter Look-up'!$J:$J,0),MATCH($B379&amp;$C379,'Smelter Look-up'!$J:$J,0)))</f>
        <v>#N/A</v>
      </c>
      <c r="W379" s="208"/>
      <c r="X379" s="208">
        <f t="shared" si="1"/>
        <v>0</v>
      </c>
      <c r="Y379" s="208"/>
      <c r="Z379" s="208"/>
      <c r="AA379" s="208"/>
      <c r="AB379" s="241" t="str">
        <f t="shared" si="2"/>
        <v/>
      </c>
      <c r="AC379" s="208"/>
      <c r="AD379" s="208"/>
      <c r="AE379" s="208"/>
      <c r="AF379" s="208"/>
      <c r="AG379" s="208"/>
      <c r="AH379" s="208"/>
    </row>
    <row r="380" ht="13.5" customHeight="1">
      <c r="A380" s="239"/>
      <c r="B380" s="233" t="str">
        <f t="array" ref="B380">IF(LEN(A380)=0,"",INDEX('Smelter Look-up'!$A:$A,MATCH($A380,'Smelter Look-up'!$E:$E,0)))</f>
        <v/>
      </c>
      <c r="C380" s="234" t="str">
        <f t="array" ref="C380">IF(LEN(A380)=0,"",INDEX('Smelter Look-up'!$C:$C,MATCH($A380,'Smelter Look-up'!$E:$E,0)))</f>
        <v/>
      </c>
      <c r="D380" s="233"/>
      <c r="E380" s="233" t="str">
        <f>IF(ISERROR($V380),"",OFFSET('Smelter Look-up'!$D$4,$V380-4,0)&amp;"")</f>
        <v/>
      </c>
      <c r="F380" s="233" t="str">
        <f>IF(ISERROR($V380),"",OFFSET('Smelter Look-up'!$E$4,$V380-4,0))</f>
        <v/>
      </c>
      <c r="G380" s="233" t="str">
        <f>IF(C380=$X$4,IF(ISERROR($V380),"Enter smelter details","RMI"),IF(ISERROR($V380),"",OFFSET('Smelter Look-up'!$F$4,$V380-4,0)))</f>
        <v/>
      </c>
      <c r="H380" s="235" t="str">
        <f>IF(ISERROR($V380),"",OFFSET('Smelter Look-up'!$G$4,$V380-4,0))</f>
        <v/>
      </c>
      <c r="I380" s="237" t="str">
        <f>IF(ISERROR($V380),"",OFFSET('Smelter Look-up'!$H$4,$V380-4,0))</f>
        <v/>
      </c>
      <c r="J380" s="237" t="str">
        <f>IF(ISERROR($V380),"",OFFSET('Smelter Look-up'!$I$4,$V380-4,0))</f>
        <v/>
      </c>
      <c r="K380" s="234"/>
      <c r="L380" s="234"/>
      <c r="M380" s="234"/>
      <c r="N380" s="234"/>
      <c r="O380" s="234"/>
      <c r="P380" s="237"/>
      <c r="Q380" s="238"/>
      <c r="R380" s="233" t="str">
        <f>IF(ISERROR($V380),"",OFFSET('Smelter Look-up'!$C$4,$V380-4,0)&amp;"")</f>
        <v/>
      </c>
      <c r="S380" s="239" t="str">
        <f t="array" ref="S380">IF(B380="","",IF(ISERROR(MATCH($E380,CL,0)),"Unknown",INDIRECT("'C'!$A$"&amp;MATCH($E380,CL,0)+1)))</f>
        <v/>
      </c>
      <c r="T380" s="239" t="str">
        <f t="array" ref="T380">IF(B380="","",IF(ISERROR(MATCH($J380,SorP!$B$1:$B$6226,0)),"",INDIRECT("'SorP'!$A$"&amp;MATCH($S380&amp;$J380,SorP!C:C,0))))</f>
        <v/>
      </c>
      <c r="U380" s="240"/>
      <c r="V380" s="228" t="str">
        <f>IF(C380="",NA(),IF(OR(C380="Smelter not listed",C380="Smelter not yet identified"),MATCH($B380&amp;$D380,'Smelter Look-up'!$J:$J,0),MATCH($B380&amp;$C380,'Smelter Look-up'!$J:$J,0)))</f>
        <v>#N/A</v>
      </c>
      <c r="W380" s="208"/>
      <c r="X380" s="208">
        <f t="shared" si="1"/>
        <v>0</v>
      </c>
      <c r="Y380" s="208"/>
      <c r="Z380" s="208"/>
      <c r="AA380" s="208"/>
      <c r="AB380" s="241" t="str">
        <f t="shared" si="2"/>
        <v/>
      </c>
      <c r="AC380" s="208"/>
      <c r="AD380" s="208"/>
      <c r="AE380" s="208"/>
      <c r="AF380" s="208"/>
      <c r="AG380" s="208"/>
      <c r="AH380" s="208"/>
    </row>
    <row r="381" ht="13.5" customHeight="1">
      <c r="A381" s="239"/>
      <c r="B381" s="233" t="str">
        <f t="array" ref="B381">IF(LEN(A381)=0,"",INDEX('Smelter Look-up'!$A:$A,MATCH($A381,'Smelter Look-up'!$E:$E,0)))</f>
        <v/>
      </c>
      <c r="C381" s="234" t="str">
        <f t="array" ref="C381">IF(LEN(A381)=0,"",INDEX('Smelter Look-up'!$C:$C,MATCH($A381,'Smelter Look-up'!$E:$E,0)))</f>
        <v/>
      </c>
      <c r="D381" s="233"/>
      <c r="E381" s="233" t="str">
        <f>IF(ISERROR($V381),"",OFFSET('Smelter Look-up'!$D$4,$V381-4,0)&amp;"")</f>
        <v/>
      </c>
      <c r="F381" s="233" t="str">
        <f>IF(ISERROR($V381),"",OFFSET('Smelter Look-up'!$E$4,$V381-4,0))</f>
        <v/>
      </c>
      <c r="G381" s="233" t="str">
        <f>IF(C381=$X$4,IF(ISERROR($V381),"Enter smelter details","RMI"),IF(ISERROR($V381),"",OFFSET('Smelter Look-up'!$F$4,$V381-4,0)))</f>
        <v/>
      </c>
      <c r="H381" s="235" t="str">
        <f>IF(ISERROR($V381),"",OFFSET('Smelter Look-up'!$G$4,$V381-4,0))</f>
        <v/>
      </c>
      <c r="I381" s="237" t="str">
        <f>IF(ISERROR($V381),"",OFFSET('Smelter Look-up'!$H$4,$V381-4,0))</f>
        <v/>
      </c>
      <c r="J381" s="237" t="str">
        <f>IF(ISERROR($V381),"",OFFSET('Smelter Look-up'!$I$4,$V381-4,0))</f>
        <v/>
      </c>
      <c r="K381" s="234"/>
      <c r="L381" s="234"/>
      <c r="M381" s="234"/>
      <c r="N381" s="234"/>
      <c r="O381" s="234"/>
      <c r="P381" s="237"/>
      <c r="Q381" s="238"/>
      <c r="R381" s="233" t="str">
        <f>IF(ISERROR($V381),"",OFFSET('Smelter Look-up'!$C$4,$V381-4,0)&amp;"")</f>
        <v/>
      </c>
      <c r="S381" s="239" t="str">
        <f t="array" ref="S381">IF(B381="","",IF(ISERROR(MATCH($E381,CL,0)),"Unknown",INDIRECT("'C'!$A$"&amp;MATCH($E381,CL,0)+1)))</f>
        <v/>
      </c>
      <c r="T381" s="239" t="str">
        <f t="array" ref="T381">IF(B381="","",IF(ISERROR(MATCH($J381,SorP!$B$1:$B$6226,0)),"",INDIRECT("'SorP'!$A$"&amp;MATCH($S381&amp;$J381,SorP!C:C,0))))</f>
        <v/>
      </c>
      <c r="U381" s="240"/>
      <c r="V381" s="228" t="str">
        <f>IF(C381="",NA(),IF(OR(C381="Smelter not listed",C381="Smelter not yet identified"),MATCH($B381&amp;$D381,'Smelter Look-up'!$J:$J,0),MATCH($B381&amp;$C381,'Smelter Look-up'!$J:$J,0)))</f>
        <v>#N/A</v>
      </c>
      <c r="W381" s="208"/>
      <c r="X381" s="208">
        <f t="shared" si="1"/>
        <v>0</v>
      </c>
      <c r="Y381" s="208"/>
      <c r="Z381" s="208"/>
      <c r="AA381" s="208"/>
      <c r="AB381" s="241" t="str">
        <f t="shared" si="2"/>
        <v/>
      </c>
      <c r="AC381" s="208"/>
      <c r="AD381" s="208"/>
      <c r="AE381" s="208"/>
      <c r="AF381" s="208"/>
      <c r="AG381" s="208"/>
      <c r="AH381" s="208"/>
    </row>
    <row r="382" ht="13.5" customHeight="1">
      <c r="A382" s="239"/>
      <c r="B382" s="233" t="str">
        <f t="array" ref="B382">IF(LEN(A382)=0,"",INDEX('Smelter Look-up'!$A:$A,MATCH($A382,'Smelter Look-up'!$E:$E,0)))</f>
        <v/>
      </c>
      <c r="C382" s="234" t="str">
        <f t="array" ref="C382">IF(LEN(A382)=0,"",INDEX('Smelter Look-up'!$C:$C,MATCH($A382,'Smelter Look-up'!$E:$E,0)))</f>
        <v/>
      </c>
      <c r="D382" s="233"/>
      <c r="E382" s="233" t="str">
        <f>IF(ISERROR($V382),"",OFFSET('Smelter Look-up'!$D$4,$V382-4,0)&amp;"")</f>
        <v/>
      </c>
      <c r="F382" s="233" t="str">
        <f>IF(ISERROR($V382),"",OFFSET('Smelter Look-up'!$E$4,$V382-4,0))</f>
        <v/>
      </c>
      <c r="G382" s="233" t="str">
        <f>IF(C382=$X$4,IF(ISERROR($V382),"Enter smelter details","RMI"),IF(ISERROR($V382),"",OFFSET('Smelter Look-up'!$F$4,$V382-4,0)))</f>
        <v/>
      </c>
      <c r="H382" s="235" t="str">
        <f>IF(ISERROR($V382),"",OFFSET('Smelter Look-up'!$G$4,$V382-4,0))</f>
        <v/>
      </c>
      <c r="I382" s="237" t="str">
        <f>IF(ISERROR($V382),"",OFFSET('Smelter Look-up'!$H$4,$V382-4,0))</f>
        <v/>
      </c>
      <c r="J382" s="237" t="str">
        <f>IF(ISERROR($V382),"",OFFSET('Smelter Look-up'!$I$4,$V382-4,0))</f>
        <v/>
      </c>
      <c r="K382" s="234"/>
      <c r="L382" s="234"/>
      <c r="M382" s="234"/>
      <c r="N382" s="234"/>
      <c r="O382" s="234"/>
      <c r="P382" s="237"/>
      <c r="Q382" s="238"/>
      <c r="R382" s="233" t="str">
        <f>IF(ISERROR($V382),"",OFFSET('Smelter Look-up'!$C$4,$V382-4,0)&amp;"")</f>
        <v/>
      </c>
      <c r="S382" s="239" t="str">
        <f t="array" ref="S382">IF(B382="","",IF(ISERROR(MATCH($E382,CL,0)),"Unknown",INDIRECT("'C'!$A$"&amp;MATCH($E382,CL,0)+1)))</f>
        <v/>
      </c>
      <c r="T382" s="239" t="str">
        <f t="array" ref="T382">IF(B382="","",IF(ISERROR(MATCH($J382,SorP!$B$1:$B$6226,0)),"",INDIRECT("'SorP'!$A$"&amp;MATCH($S382&amp;$J382,SorP!C:C,0))))</f>
        <v/>
      </c>
      <c r="U382" s="240"/>
      <c r="V382" s="228" t="str">
        <f>IF(C382="",NA(),IF(OR(C382="Smelter not listed",C382="Smelter not yet identified"),MATCH($B382&amp;$D382,'Smelter Look-up'!$J:$J,0),MATCH($B382&amp;$C382,'Smelter Look-up'!$J:$J,0)))</f>
        <v>#N/A</v>
      </c>
      <c r="W382" s="208"/>
      <c r="X382" s="208">
        <f t="shared" si="1"/>
        <v>0</v>
      </c>
      <c r="Y382" s="208"/>
      <c r="Z382" s="208"/>
      <c r="AA382" s="208"/>
      <c r="AB382" s="241" t="str">
        <f t="shared" si="2"/>
        <v/>
      </c>
      <c r="AC382" s="208"/>
      <c r="AD382" s="208"/>
      <c r="AE382" s="208"/>
      <c r="AF382" s="208"/>
      <c r="AG382" s="208"/>
      <c r="AH382" s="208"/>
    </row>
    <row r="383" ht="13.5" customHeight="1">
      <c r="A383" s="239"/>
      <c r="B383" s="233" t="str">
        <f t="array" ref="B383">IF(LEN(A383)=0,"",INDEX('Smelter Look-up'!$A:$A,MATCH($A383,'Smelter Look-up'!$E:$E,0)))</f>
        <v/>
      </c>
      <c r="C383" s="234" t="str">
        <f t="array" ref="C383">IF(LEN(A383)=0,"",INDEX('Smelter Look-up'!$C:$C,MATCH($A383,'Smelter Look-up'!$E:$E,0)))</f>
        <v/>
      </c>
      <c r="D383" s="233"/>
      <c r="E383" s="233" t="str">
        <f>IF(ISERROR($V383),"",OFFSET('Smelter Look-up'!$D$4,$V383-4,0)&amp;"")</f>
        <v/>
      </c>
      <c r="F383" s="233" t="str">
        <f>IF(ISERROR($V383),"",OFFSET('Smelter Look-up'!$E$4,$V383-4,0))</f>
        <v/>
      </c>
      <c r="G383" s="233" t="str">
        <f>IF(C383=$X$4,IF(ISERROR($V383),"Enter smelter details","RMI"),IF(ISERROR($V383),"",OFFSET('Smelter Look-up'!$F$4,$V383-4,0)))</f>
        <v/>
      </c>
      <c r="H383" s="235" t="str">
        <f>IF(ISERROR($V383),"",OFFSET('Smelter Look-up'!$G$4,$V383-4,0))</f>
        <v/>
      </c>
      <c r="I383" s="237" t="str">
        <f>IF(ISERROR($V383),"",OFFSET('Smelter Look-up'!$H$4,$V383-4,0))</f>
        <v/>
      </c>
      <c r="J383" s="237" t="str">
        <f>IF(ISERROR($V383),"",OFFSET('Smelter Look-up'!$I$4,$V383-4,0))</f>
        <v/>
      </c>
      <c r="K383" s="234"/>
      <c r="L383" s="234"/>
      <c r="M383" s="234"/>
      <c r="N383" s="234"/>
      <c r="O383" s="234"/>
      <c r="P383" s="237"/>
      <c r="Q383" s="238"/>
      <c r="R383" s="233" t="str">
        <f>IF(ISERROR($V383),"",OFFSET('Smelter Look-up'!$C$4,$V383-4,0)&amp;"")</f>
        <v/>
      </c>
      <c r="S383" s="239" t="str">
        <f t="array" ref="S383">IF(B383="","",IF(ISERROR(MATCH($E383,CL,0)),"Unknown",INDIRECT("'C'!$A$"&amp;MATCH($E383,CL,0)+1)))</f>
        <v/>
      </c>
      <c r="T383" s="239" t="str">
        <f t="array" ref="T383">IF(B383="","",IF(ISERROR(MATCH($J383,SorP!$B$1:$B$6226,0)),"",INDIRECT("'SorP'!$A$"&amp;MATCH($S383&amp;$J383,SorP!C:C,0))))</f>
        <v/>
      </c>
      <c r="U383" s="240"/>
      <c r="V383" s="228" t="str">
        <f>IF(C383="",NA(),IF(OR(C383="Smelter not listed",C383="Smelter not yet identified"),MATCH($B383&amp;$D383,'Smelter Look-up'!$J:$J,0),MATCH($B383&amp;$C383,'Smelter Look-up'!$J:$J,0)))</f>
        <v>#N/A</v>
      </c>
      <c r="W383" s="208"/>
      <c r="X383" s="208">
        <f t="shared" si="1"/>
        <v>0</v>
      </c>
      <c r="Y383" s="208"/>
      <c r="Z383" s="208"/>
      <c r="AA383" s="208"/>
      <c r="AB383" s="241" t="str">
        <f t="shared" si="2"/>
        <v/>
      </c>
      <c r="AC383" s="208"/>
      <c r="AD383" s="208"/>
      <c r="AE383" s="208"/>
      <c r="AF383" s="208"/>
      <c r="AG383" s="208"/>
      <c r="AH383" s="208"/>
    </row>
    <row r="384" ht="13.5" customHeight="1">
      <c r="A384" s="239"/>
      <c r="B384" s="233" t="str">
        <f t="array" ref="B384">IF(LEN(A384)=0,"",INDEX('Smelter Look-up'!$A:$A,MATCH($A384,'Smelter Look-up'!$E:$E,0)))</f>
        <v/>
      </c>
      <c r="C384" s="234" t="str">
        <f t="array" ref="C384">IF(LEN(A384)=0,"",INDEX('Smelter Look-up'!$C:$C,MATCH($A384,'Smelter Look-up'!$E:$E,0)))</f>
        <v/>
      </c>
      <c r="D384" s="233"/>
      <c r="E384" s="233" t="str">
        <f>IF(ISERROR($V384),"",OFFSET('Smelter Look-up'!$D$4,$V384-4,0)&amp;"")</f>
        <v/>
      </c>
      <c r="F384" s="233" t="str">
        <f>IF(ISERROR($V384),"",OFFSET('Smelter Look-up'!$E$4,$V384-4,0))</f>
        <v/>
      </c>
      <c r="G384" s="233" t="str">
        <f>IF(C384=$X$4,IF(ISERROR($V384),"Enter smelter details","RMI"),IF(ISERROR($V384),"",OFFSET('Smelter Look-up'!$F$4,$V384-4,0)))</f>
        <v/>
      </c>
      <c r="H384" s="235" t="str">
        <f>IF(ISERROR($V384),"",OFFSET('Smelter Look-up'!$G$4,$V384-4,0))</f>
        <v/>
      </c>
      <c r="I384" s="237" t="str">
        <f>IF(ISERROR($V384),"",OFFSET('Smelter Look-up'!$H$4,$V384-4,0))</f>
        <v/>
      </c>
      <c r="J384" s="237" t="str">
        <f>IF(ISERROR($V384),"",OFFSET('Smelter Look-up'!$I$4,$V384-4,0))</f>
        <v/>
      </c>
      <c r="K384" s="234"/>
      <c r="L384" s="234"/>
      <c r="M384" s="234"/>
      <c r="N384" s="234"/>
      <c r="O384" s="234"/>
      <c r="P384" s="237"/>
      <c r="Q384" s="238"/>
      <c r="R384" s="233" t="str">
        <f>IF(ISERROR($V384),"",OFFSET('Smelter Look-up'!$C$4,$V384-4,0)&amp;"")</f>
        <v/>
      </c>
      <c r="S384" s="239" t="str">
        <f t="array" ref="S384">IF(B384="","",IF(ISERROR(MATCH($E384,CL,0)),"Unknown",INDIRECT("'C'!$A$"&amp;MATCH($E384,CL,0)+1)))</f>
        <v/>
      </c>
      <c r="T384" s="239" t="str">
        <f t="array" ref="T384">IF(B384="","",IF(ISERROR(MATCH($J384,SorP!$B$1:$B$6226,0)),"",INDIRECT("'SorP'!$A$"&amp;MATCH($S384&amp;$J384,SorP!C:C,0))))</f>
        <v/>
      </c>
      <c r="U384" s="240"/>
      <c r="V384" s="228" t="str">
        <f>IF(C384="",NA(),IF(OR(C384="Smelter not listed",C384="Smelter not yet identified"),MATCH($B384&amp;$D384,'Smelter Look-up'!$J:$J,0),MATCH($B384&amp;$C384,'Smelter Look-up'!$J:$J,0)))</f>
        <v>#N/A</v>
      </c>
      <c r="W384" s="208"/>
      <c r="X384" s="208">
        <f t="shared" si="1"/>
        <v>0</v>
      </c>
      <c r="Y384" s="208"/>
      <c r="Z384" s="208"/>
      <c r="AA384" s="208"/>
      <c r="AB384" s="241" t="str">
        <f t="shared" si="2"/>
        <v/>
      </c>
      <c r="AC384" s="208"/>
      <c r="AD384" s="208"/>
      <c r="AE384" s="208"/>
      <c r="AF384" s="208"/>
      <c r="AG384" s="208"/>
      <c r="AH384" s="208"/>
    </row>
    <row r="385" ht="13.5" customHeight="1">
      <c r="A385" s="239"/>
      <c r="B385" s="233" t="str">
        <f t="array" ref="B385">IF(LEN(A385)=0,"",INDEX('Smelter Look-up'!$A:$A,MATCH($A385,'Smelter Look-up'!$E:$E,0)))</f>
        <v/>
      </c>
      <c r="C385" s="234" t="str">
        <f t="array" ref="C385">IF(LEN(A385)=0,"",INDEX('Smelter Look-up'!$C:$C,MATCH($A385,'Smelter Look-up'!$E:$E,0)))</f>
        <v/>
      </c>
      <c r="D385" s="233"/>
      <c r="E385" s="233" t="str">
        <f>IF(ISERROR($V385),"",OFFSET('Smelter Look-up'!$D$4,$V385-4,0)&amp;"")</f>
        <v/>
      </c>
      <c r="F385" s="233" t="str">
        <f>IF(ISERROR($V385),"",OFFSET('Smelter Look-up'!$E$4,$V385-4,0))</f>
        <v/>
      </c>
      <c r="G385" s="233" t="str">
        <f>IF(C385=$X$4,IF(ISERROR($V385),"Enter smelter details","RMI"),IF(ISERROR($V385),"",OFFSET('Smelter Look-up'!$F$4,$V385-4,0)))</f>
        <v/>
      </c>
      <c r="H385" s="235" t="str">
        <f>IF(ISERROR($V385),"",OFFSET('Smelter Look-up'!$G$4,$V385-4,0))</f>
        <v/>
      </c>
      <c r="I385" s="237" t="str">
        <f>IF(ISERROR($V385),"",OFFSET('Smelter Look-up'!$H$4,$V385-4,0))</f>
        <v/>
      </c>
      <c r="J385" s="237" t="str">
        <f>IF(ISERROR($V385),"",OFFSET('Smelter Look-up'!$I$4,$V385-4,0))</f>
        <v/>
      </c>
      <c r="K385" s="234"/>
      <c r="L385" s="234"/>
      <c r="M385" s="234"/>
      <c r="N385" s="234"/>
      <c r="O385" s="234"/>
      <c r="P385" s="237"/>
      <c r="Q385" s="238"/>
      <c r="R385" s="233" t="str">
        <f>IF(ISERROR($V385),"",OFFSET('Smelter Look-up'!$C$4,$V385-4,0)&amp;"")</f>
        <v/>
      </c>
      <c r="S385" s="239" t="str">
        <f t="array" ref="S385">IF(B385="","",IF(ISERROR(MATCH($E385,CL,0)),"Unknown",INDIRECT("'C'!$A$"&amp;MATCH($E385,CL,0)+1)))</f>
        <v/>
      </c>
      <c r="T385" s="239" t="str">
        <f t="array" ref="T385">IF(B385="","",IF(ISERROR(MATCH($J385,SorP!$B$1:$B$6226,0)),"",INDIRECT("'SorP'!$A$"&amp;MATCH($S385&amp;$J385,SorP!C:C,0))))</f>
        <v/>
      </c>
      <c r="U385" s="240"/>
      <c r="V385" s="228" t="str">
        <f>IF(C385="",NA(),IF(OR(C385="Smelter not listed",C385="Smelter not yet identified"),MATCH($B385&amp;$D385,'Smelter Look-up'!$J:$J,0),MATCH($B385&amp;$C385,'Smelter Look-up'!$J:$J,0)))</f>
        <v>#N/A</v>
      </c>
      <c r="W385" s="208"/>
      <c r="X385" s="208">
        <f t="shared" si="1"/>
        <v>0</v>
      </c>
      <c r="Y385" s="208"/>
      <c r="Z385" s="208"/>
      <c r="AA385" s="208"/>
      <c r="AB385" s="241" t="str">
        <f t="shared" si="2"/>
        <v/>
      </c>
      <c r="AC385" s="208"/>
      <c r="AD385" s="208"/>
      <c r="AE385" s="208"/>
      <c r="AF385" s="208"/>
      <c r="AG385" s="208"/>
      <c r="AH385" s="208"/>
    </row>
    <row r="386" ht="13.5" customHeight="1">
      <c r="A386" s="239"/>
      <c r="B386" s="233" t="str">
        <f t="array" ref="B386">IF(LEN(A386)=0,"",INDEX('Smelter Look-up'!$A:$A,MATCH($A386,'Smelter Look-up'!$E:$E,0)))</f>
        <v/>
      </c>
      <c r="C386" s="234" t="str">
        <f t="array" ref="C386">IF(LEN(A386)=0,"",INDEX('Smelter Look-up'!$C:$C,MATCH($A386,'Smelter Look-up'!$E:$E,0)))</f>
        <v/>
      </c>
      <c r="D386" s="233"/>
      <c r="E386" s="233" t="str">
        <f>IF(ISERROR($V386),"",OFFSET('Smelter Look-up'!$D$4,$V386-4,0)&amp;"")</f>
        <v/>
      </c>
      <c r="F386" s="233" t="str">
        <f>IF(ISERROR($V386),"",OFFSET('Smelter Look-up'!$E$4,$V386-4,0))</f>
        <v/>
      </c>
      <c r="G386" s="233" t="str">
        <f>IF(C386=$X$4,IF(ISERROR($V386),"Enter smelter details","RMI"),IF(ISERROR($V386),"",OFFSET('Smelter Look-up'!$F$4,$V386-4,0)))</f>
        <v/>
      </c>
      <c r="H386" s="235" t="str">
        <f>IF(ISERROR($V386),"",OFFSET('Smelter Look-up'!$G$4,$V386-4,0))</f>
        <v/>
      </c>
      <c r="I386" s="237" t="str">
        <f>IF(ISERROR($V386),"",OFFSET('Smelter Look-up'!$H$4,$V386-4,0))</f>
        <v/>
      </c>
      <c r="J386" s="237" t="str">
        <f>IF(ISERROR($V386),"",OFFSET('Smelter Look-up'!$I$4,$V386-4,0))</f>
        <v/>
      </c>
      <c r="K386" s="234"/>
      <c r="L386" s="234"/>
      <c r="M386" s="234"/>
      <c r="N386" s="234"/>
      <c r="O386" s="234"/>
      <c r="P386" s="237"/>
      <c r="Q386" s="238"/>
      <c r="R386" s="233" t="str">
        <f>IF(ISERROR($V386),"",OFFSET('Smelter Look-up'!$C$4,$V386-4,0)&amp;"")</f>
        <v/>
      </c>
      <c r="S386" s="239" t="str">
        <f t="array" ref="S386">IF(B386="","",IF(ISERROR(MATCH($E386,CL,0)),"Unknown",INDIRECT("'C'!$A$"&amp;MATCH($E386,CL,0)+1)))</f>
        <v/>
      </c>
      <c r="T386" s="239" t="str">
        <f t="array" ref="T386">IF(B386="","",IF(ISERROR(MATCH($J386,SorP!$B$1:$B$6226,0)),"",INDIRECT("'SorP'!$A$"&amp;MATCH($S386&amp;$J386,SorP!C:C,0))))</f>
        <v/>
      </c>
      <c r="U386" s="240"/>
      <c r="V386" s="228" t="str">
        <f>IF(C386="",NA(),IF(OR(C386="Smelter not listed",C386="Smelter not yet identified"),MATCH($B386&amp;$D386,'Smelter Look-up'!$J:$J,0),MATCH($B386&amp;$C386,'Smelter Look-up'!$J:$J,0)))</f>
        <v>#N/A</v>
      </c>
      <c r="W386" s="208"/>
      <c r="X386" s="208">
        <f t="shared" si="1"/>
        <v>0</v>
      </c>
      <c r="Y386" s="208"/>
      <c r="Z386" s="208"/>
      <c r="AA386" s="208"/>
      <c r="AB386" s="241" t="str">
        <f t="shared" si="2"/>
        <v/>
      </c>
      <c r="AC386" s="208"/>
      <c r="AD386" s="208"/>
      <c r="AE386" s="208"/>
      <c r="AF386" s="208"/>
      <c r="AG386" s="208"/>
      <c r="AH386" s="208"/>
    </row>
    <row r="387" ht="13.5" customHeight="1">
      <c r="A387" s="239"/>
      <c r="B387" s="233" t="str">
        <f t="array" ref="B387">IF(LEN(A387)=0,"",INDEX('Smelter Look-up'!$A:$A,MATCH($A387,'Smelter Look-up'!$E:$E,0)))</f>
        <v/>
      </c>
      <c r="C387" s="234" t="str">
        <f t="array" ref="C387">IF(LEN(A387)=0,"",INDEX('Smelter Look-up'!$C:$C,MATCH($A387,'Smelter Look-up'!$E:$E,0)))</f>
        <v/>
      </c>
      <c r="D387" s="233"/>
      <c r="E387" s="233" t="str">
        <f>IF(ISERROR($V387),"",OFFSET('Smelter Look-up'!$D$4,$V387-4,0)&amp;"")</f>
        <v/>
      </c>
      <c r="F387" s="233" t="str">
        <f>IF(ISERROR($V387),"",OFFSET('Smelter Look-up'!$E$4,$V387-4,0))</f>
        <v/>
      </c>
      <c r="G387" s="233" t="str">
        <f>IF(C387=$X$4,IF(ISERROR($V387),"Enter smelter details","RMI"),IF(ISERROR($V387),"",OFFSET('Smelter Look-up'!$F$4,$V387-4,0)))</f>
        <v/>
      </c>
      <c r="H387" s="235" t="str">
        <f>IF(ISERROR($V387),"",OFFSET('Smelter Look-up'!$G$4,$V387-4,0))</f>
        <v/>
      </c>
      <c r="I387" s="237" t="str">
        <f>IF(ISERROR($V387),"",OFFSET('Smelter Look-up'!$H$4,$V387-4,0))</f>
        <v/>
      </c>
      <c r="J387" s="237" t="str">
        <f>IF(ISERROR($V387),"",OFFSET('Smelter Look-up'!$I$4,$V387-4,0))</f>
        <v/>
      </c>
      <c r="K387" s="234"/>
      <c r="L387" s="234"/>
      <c r="M387" s="234"/>
      <c r="N387" s="234"/>
      <c r="O387" s="234"/>
      <c r="P387" s="237"/>
      <c r="Q387" s="238"/>
      <c r="R387" s="233" t="str">
        <f>IF(ISERROR($V387),"",OFFSET('Smelter Look-up'!$C$4,$V387-4,0)&amp;"")</f>
        <v/>
      </c>
      <c r="S387" s="239" t="str">
        <f t="array" ref="S387">IF(B387="","",IF(ISERROR(MATCH($E387,CL,0)),"Unknown",INDIRECT("'C'!$A$"&amp;MATCH($E387,CL,0)+1)))</f>
        <v/>
      </c>
      <c r="T387" s="239" t="str">
        <f t="array" ref="T387">IF(B387="","",IF(ISERROR(MATCH($J387,SorP!$B$1:$B$6226,0)),"",INDIRECT("'SorP'!$A$"&amp;MATCH($S387&amp;$J387,SorP!C:C,0))))</f>
        <v/>
      </c>
      <c r="U387" s="240"/>
      <c r="V387" s="228" t="str">
        <f>IF(C387="",NA(),IF(OR(C387="Smelter not listed",C387="Smelter not yet identified"),MATCH($B387&amp;$D387,'Smelter Look-up'!$J:$J,0),MATCH($B387&amp;$C387,'Smelter Look-up'!$J:$J,0)))</f>
        <v>#N/A</v>
      </c>
      <c r="W387" s="208"/>
      <c r="X387" s="208">
        <f t="shared" si="1"/>
        <v>0</v>
      </c>
      <c r="Y387" s="208"/>
      <c r="Z387" s="208"/>
      <c r="AA387" s="208"/>
      <c r="AB387" s="241" t="str">
        <f t="shared" si="2"/>
        <v/>
      </c>
      <c r="AC387" s="208"/>
      <c r="AD387" s="208"/>
      <c r="AE387" s="208"/>
      <c r="AF387" s="208"/>
      <c r="AG387" s="208"/>
      <c r="AH387" s="208"/>
    </row>
    <row r="388" ht="13.5" customHeight="1">
      <c r="A388" s="239"/>
      <c r="B388" s="233" t="str">
        <f t="array" ref="B388">IF(LEN(A388)=0,"",INDEX('Smelter Look-up'!$A:$A,MATCH($A388,'Smelter Look-up'!$E:$E,0)))</f>
        <v/>
      </c>
      <c r="C388" s="234" t="str">
        <f t="array" ref="C388">IF(LEN(A388)=0,"",INDEX('Smelter Look-up'!$C:$C,MATCH($A388,'Smelter Look-up'!$E:$E,0)))</f>
        <v/>
      </c>
      <c r="D388" s="233"/>
      <c r="E388" s="233" t="str">
        <f>IF(ISERROR($V388),"",OFFSET('Smelter Look-up'!$D$4,$V388-4,0)&amp;"")</f>
        <v/>
      </c>
      <c r="F388" s="233" t="str">
        <f>IF(ISERROR($V388),"",OFFSET('Smelter Look-up'!$E$4,$V388-4,0))</f>
        <v/>
      </c>
      <c r="G388" s="233" t="str">
        <f>IF(C388=$X$4,IF(ISERROR($V388),"Enter smelter details","RMI"),IF(ISERROR($V388),"",OFFSET('Smelter Look-up'!$F$4,$V388-4,0)))</f>
        <v/>
      </c>
      <c r="H388" s="235" t="str">
        <f>IF(ISERROR($V388),"",OFFSET('Smelter Look-up'!$G$4,$V388-4,0))</f>
        <v/>
      </c>
      <c r="I388" s="237" t="str">
        <f>IF(ISERROR($V388),"",OFFSET('Smelter Look-up'!$H$4,$V388-4,0))</f>
        <v/>
      </c>
      <c r="J388" s="237" t="str">
        <f>IF(ISERROR($V388),"",OFFSET('Smelter Look-up'!$I$4,$V388-4,0))</f>
        <v/>
      </c>
      <c r="K388" s="234"/>
      <c r="L388" s="234"/>
      <c r="M388" s="234"/>
      <c r="N388" s="234"/>
      <c r="O388" s="234"/>
      <c r="P388" s="237"/>
      <c r="Q388" s="238"/>
      <c r="R388" s="233" t="str">
        <f>IF(ISERROR($V388),"",OFFSET('Smelter Look-up'!$C$4,$V388-4,0)&amp;"")</f>
        <v/>
      </c>
      <c r="S388" s="239" t="str">
        <f t="array" ref="S388">IF(B388="","",IF(ISERROR(MATCH($E388,CL,0)),"Unknown",INDIRECT("'C'!$A$"&amp;MATCH($E388,CL,0)+1)))</f>
        <v/>
      </c>
      <c r="T388" s="239" t="str">
        <f t="array" ref="T388">IF(B388="","",IF(ISERROR(MATCH($J388,SorP!$B$1:$B$6226,0)),"",INDIRECT("'SorP'!$A$"&amp;MATCH($S388&amp;$J388,SorP!C:C,0))))</f>
        <v/>
      </c>
      <c r="U388" s="240"/>
      <c r="V388" s="228" t="str">
        <f>IF(C388="",NA(),IF(OR(C388="Smelter not listed",C388="Smelter not yet identified"),MATCH($B388&amp;$D388,'Smelter Look-up'!$J:$J,0),MATCH($B388&amp;$C388,'Smelter Look-up'!$J:$J,0)))</f>
        <v>#N/A</v>
      </c>
      <c r="W388" s="208"/>
      <c r="X388" s="208">
        <f t="shared" si="1"/>
        <v>0</v>
      </c>
      <c r="Y388" s="208"/>
      <c r="Z388" s="208"/>
      <c r="AA388" s="208"/>
      <c r="AB388" s="241" t="str">
        <f t="shared" si="2"/>
        <v/>
      </c>
      <c r="AC388" s="208"/>
      <c r="AD388" s="208"/>
      <c r="AE388" s="208"/>
      <c r="AF388" s="208"/>
      <c r="AG388" s="208"/>
      <c r="AH388" s="208"/>
    </row>
    <row r="389" ht="13.5" customHeight="1">
      <c r="A389" s="239"/>
      <c r="B389" s="233" t="str">
        <f t="array" ref="B389">IF(LEN(A389)=0,"",INDEX('Smelter Look-up'!$A:$A,MATCH($A389,'Smelter Look-up'!$E:$E,0)))</f>
        <v/>
      </c>
      <c r="C389" s="234" t="str">
        <f t="array" ref="C389">IF(LEN(A389)=0,"",INDEX('Smelter Look-up'!$C:$C,MATCH($A389,'Smelter Look-up'!$E:$E,0)))</f>
        <v/>
      </c>
      <c r="D389" s="233"/>
      <c r="E389" s="233" t="str">
        <f>IF(ISERROR($V389),"",OFFSET('Smelter Look-up'!$D$4,$V389-4,0)&amp;"")</f>
        <v/>
      </c>
      <c r="F389" s="233" t="str">
        <f>IF(ISERROR($V389),"",OFFSET('Smelter Look-up'!$E$4,$V389-4,0))</f>
        <v/>
      </c>
      <c r="G389" s="233" t="str">
        <f>IF(C389=$X$4,IF(ISERROR($V389),"Enter smelter details","RMI"),IF(ISERROR($V389),"",OFFSET('Smelter Look-up'!$F$4,$V389-4,0)))</f>
        <v/>
      </c>
      <c r="H389" s="235" t="str">
        <f>IF(ISERROR($V389),"",OFFSET('Smelter Look-up'!$G$4,$V389-4,0))</f>
        <v/>
      </c>
      <c r="I389" s="237" t="str">
        <f>IF(ISERROR($V389),"",OFFSET('Smelter Look-up'!$H$4,$V389-4,0))</f>
        <v/>
      </c>
      <c r="J389" s="237" t="str">
        <f>IF(ISERROR($V389),"",OFFSET('Smelter Look-up'!$I$4,$V389-4,0))</f>
        <v/>
      </c>
      <c r="K389" s="234"/>
      <c r="L389" s="234"/>
      <c r="M389" s="234"/>
      <c r="N389" s="234"/>
      <c r="O389" s="234"/>
      <c r="P389" s="237"/>
      <c r="Q389" s="238"/>
      <c r="R389" s="233" t="str">
        <f>IF(ISERROR($V389),"",OFFSET('Smelter Look-up'!$C$4,$V389-4,0)&amp;"")</f>
        <v/>
      </c>
      <c r="S389" s="239" t="str">
        <f t="array" ref="S389">IF(B389="","",IF(ISERROR(MATCH($E389,CL,0)),"Unknown",INDIRECT("'C'!$A$"&amp;MATCH($E389,CL,0)+1)))</f>
        <v/>
      </c>
      <c r="T389" s="239" t="str">
        <f t="array" ref="T389">IF(B389="","",IF(ISERROR(MATCH($J389,SorP!$B$1:$B$6226,0)),"",INDIRECT("'SorP'!$A$"&amp;MATCH($S389&amp;$J389,SorP!C:C,0))))</f>
        <v/>
      </c>
      <c r="U389" s="240"/>
      <c r="V389" s="228" t="str">
        <f>IF(C389="",NA(),IF(OR(C389="Smelter not listed",C389="Smelter not yet identified"),MATCH($B389&amp;$D389,'Smelter Look-up'!$J:$J,0),MATCH($B389&amp;$C389,'Smelter Look-up'!$J:$J,0)))</f>
        <v>#N/A</v>
      </c>
      <c r="W389" s="208"/>
      <c r="X389" s="208">
        <f t="shared" si="1"/>
        <v>0</v>
      </c>
      <c r="Y389" s="208"/>
      <c r="Z389" s="208"/>
      <c r="AA389" s="208"/>
      <c r="AB389" s="241" t="str">
        <f t="shared" si="2"/>
        <v/>
      </c>
      <c r="AC389" s="208"/>
      <c r="AD389" s="208"/>
      <c r="AE389" s="208"/>
      <c r="AF389" s="208"/>
      <c r="AG389" s="208"/>
      <c r="AH389" s="208"/>
    </row>
    <row r="390" ht="13.5" customHeight="1">
      <c r="A390" s="239"/>
      <c r="B390" s="233" t="str">
        <f t="array" ref="B390">IF(LEN(A390)=0,"",INDEX('Smelter Look-up'!$A:$A,MATCH($A390,'Smelter Look-up'!$E:$E,0)))</f>
        <v/>
      </c>
      <c r="C390" s="234" t="str">
        <f t="array" ref="C390">IF(LEN(A390)=0,"",INDEX('Smelter Look-up'!$C:$C,MATCH($A390,'Smelter Look-up'!$E:$E,0)))</f>
        <v/>
      </c>
      <c r="D390" s="233"/>
      <c r="E390" s="233" t="str">
        <f>IF(ISERROR($V390),"",OFFSET('Smelter Look-up'!$D$4,$V390-4,0)&amp;"")</f>
        <v/>
      </c>
      <c r="F390" s="233" t="str">
        <f>IF(ISERROR($V390),"",OFFSET('Smelter Look-up'!$E$4,$V390-4,0))</f>
        <v/>
      </c>
      <c r="G390" s="233" t="str">
        <f>IF(C390=$X$4,IF(ISERROR($V390),"Enter smelter details","RMI"),IF(ISERROR($V390),"",OFFSET('Smelter Look-up'!$F$4,$V390-4,0)))</f>
        <v/>
      </c>
      <c r="H390" s="235" t="str">
        <f>IF(ISERROR($V390),"",OFFSET('Smelter Look-up'!$G$4,$V390-4,0))</f>
        <v/>
      </c>
      <c r="I390" s="237" t="str">
        <f>IF(ISERROR($V390),"",OFFSET('Smelter Look-up'!$H$4,$V390-4,0))</f>
        <v/>
      </c>
      <c r="J390" s="237" t="str">
        <f>IF(ISERROR($V390),"",OFFSET('Smelter Look-up'!$I$4,$V390-4,0))</f>
        <v/>
      </c>
      <c r="K390" s="234"/>
      <c r="L390" s="234"/>
      <c r="M390" s="234"/>
      <c r="N390" s="234"/>
      <c r="O390" s="234"/>
      <c r="P390" s="237"/>
      <c r="Q390" s="238"/>
      <c r="R390" s="233" t="str">
        <f>IF(ISERROR($V390),"",OFFSET('Smelter Look-up'!$C$4,$V390-4,0)&amp;"")</f>
        <v/>
      </c>
      <c r="S390" s="239" t="str">
        <f t="array" ref="S390">IF(B390="","",IF(ISERROR(MATCH($E390,CL,0)),"Unknown",INDIRECT("'C'!$A$"&amp;MATCH($E390,CL,0)+1)))</f>
        <v/>
      </c>
      <c r="T390" s="239" t="str">
        <f t="array" ref="T390">IF(B390="","",IF(ISERROR(MATCH($J390,SorP!$B$1:$B$6226,0)),"",INDIRECT("'SorP'!$A$"&amp;MATCH($S390&amp;$J390,SorP!C:C,0))))</f>
        <v/>
      </c>
      <c r="U390" s="240"/>
      <c r="V390" s="228" t="str">
        <f>IF(C390="",NA(),IF(OR(C390="Smelter not listed",C390="Smelter not yet identified"),MATCH($B390&amp;$D390,'Smelter Look-up'!$J:$J,0),MATCH($B390&amp;$C390,'Smelter Look-up'!$J:$J,0)))</f>
        <v>#N/A</v>
      </c>
      <c r="W390" s="208"/>
      <c r="X390" s="208">
        <f t="shared" si="1"/>
        <v>0</v>
      </c>
      <c r="Y390" s="208"/>
      <c r="Z390" s="208"/>
      <c r="AA390" s="208"/>
      <c r="AB390" s="241" t="str">
        <f t="shared" si="2"/>
        <v/>
      </c>
      <c r="AC390" s="208"/>
      <c r="AD390" s="208"/>
      <c r="AE390" s="208"/>
      <c r="AF390" s="208"/>
      <c r="AG390" s="208"/>
      <c r="AH390" s="208"/>
    </row>
    <row r="391" ht="13.5" customHeight="1">
      <c r="A391" s="239"/>
      <c r="B391" s="233" t="str">
        <f t="array" ref="B391">IF(LEN(A391)=0,"",INDEX('Smelter Look-up'!$A:$A,MATCH($A391,'Smelter Look-up'!$E:$E,0)))</f>
        <v/>
      </c>
      <c r="C391" s="234" t="str">
        <f t="array" ref="C391">IF(LEN(A391)=0,"",INDEX('Smelter Look-up'!$C:$C,MATCH($A391,'Smelter Look-up'!$E:$E,0)))</f>
        <v/>
      </c>
      <c r="D391" s="233"/>
      <c r="E391" s="233" t="str">
        <f>IF(ISERROR($V391),"",OFFSET('Smelter Look-up'!$D$4,$V391-4,0)&amp;"")</f>
        <v/>
      </c>
      <c r="F391" s="233" t="str">
        <f>IF(ISERROR($V391),"",OFFSET('Smelter Look-up'!$E$4,$V391-4,0))</f>
        <v/>
      </c>
      <c r="G391" s="233" t="str">
        <f>IF(C391=$X$4,IF(ISERROR($V391),"Enter smelter details","RMI"),IF(ISERROR($V391),"",OFFSET('Smelter Look-up'!$F$4,$V391-4,0)))</f>
        <v/>
      </c>
      <c r="H391" s="235" t="str">
        <f>IF(ISERROR($V391),"",OFFSET('Smelter Look-up'!$G$4,$V391-4,0))</f>
        <v/>
      </c>
      <c r="I391" s="237" t="str">
        <f>IF(ISERROR($V391),"",OFFSET('Smelter Look-up'!$H$4,$V391-4,0))</f>
        <v/>
      </c>
      <c r="J391" s="237" t="str">
        <f>IF(ISERROR($V391),"",OFFSET('Smelter Look-up'!$I$4,$V391-4,0))</f>
        <v/>
      </c>
      <c r="K391" s="234"/>
      <c r="L391" s="234"/>
      <c r="M391" s="234"/>
      <c r="N391" s="234"/>
      <c r="O391" s="234"/>
      <c r="P391" s="237"/>
      <c r="Q391" s="238"/>
      <c r="R391" s="233" t="str">
        <f>IF(ISERROR($V391),"",OFFSET('Smelter Look-up'!$C$4,$V391-4,0)&amp;"")</f>
        <v/>
      </c>
      <c r="S391" s="239" t="str">
        <f t="array" ref="S391">IF(B391="","",IF(ISERROR(MATCH($E391,CL,0)),"Unknown",INDIRECT("'C'!$A$"&amp;MATCH($E391,CL,0)+1)))</f>
        <v/>
      </c>
      <c r="T391" s="239" t="str">
        <f t="array" ref="T391">IF(B391="","",IF(ISERROR(MATCH($J391,SorP!$B$1:$B$6226,0)),"",INDIRECT("'SorP'!$A$"&amp;MATCH($S391&amp;$J391,SorP!C:C,0))))</f>
        <v/>
      </c>
      <c r="U391" s="240"/>
      <c r="V391" s="228" t="str">
        <f>IF(C391="",NA(),IF(OR(C391="Smelter not listed",C391="Smelter not yet identified"),MATCH($B391&amp;$D391,'Smelter Look-up'!$J:$J,0),MATCH($B391&amp;$C391,'Smelter Look-up'!$J:$J,0)))</f>
        <v>#N/A</v>
      </c>
      <c r="W391" s="208"/>
      <c r="X391" s="208">
        <f t="shared" si="1"/>
        <v>0</v>
      </c>
      <c r="Y391" s="208"/>
      <c r="Z391" s="208"/>
      <c r="AA391" s="208"/>
      <c r="AB391" s="241" t="str">
        <f t="shared" si="2"/>
        <v/>
      </c>
      <c r="AC391" s="208"/>
      <c r="AD391" s="208"/>
      <c r="AE391" s="208"/>
      <c r="AF391" s="208"/>
      <c r="AG391" s="208"/>
      <c r="AH391" s="208"/>
    </row>
    <row r="392" ht="13.5" customHeight="1">
      <c r="A392" s="239"/>
      <c r="B392" s="233" t="str">
        <f t="array" ref="B392">IF(LEN(A392)=0,"",INDEX('Smelter Look-up'!$A:$A,MATCH($A392,'Smelter Look-up'!$E:$E,0)))</f>
        <v/>
      </c>
      <c r="C392" s="234" t="str">
        <f t="array" ref="C392">IF(LEN(A392)=0,"",INDEX('Smelter Look-up'!$C:$C,MATCH($A392,'Smelter Look-up'!$E:$E,0)))</f>
        <v/>
      </c>
      <c r="D392" s="233"/>
      <c r="E392" s="233" t="str">
        <f>IF(ISERROR($V392),"",OFFSET('Smelter Look-up'!$D$4,$V392-4,0)&amp;"")</f>
        <v/>
      </c>
      <c r="F392" s="233" t="str">
        <f>IF(ISERROR($V392),"",OFFSET('Smelter Look-up'!$E$4,$V392-4,0))</f>
        <v/>
      </c>
      <c r="G392" s="233" t="str">
        <f>IF(C392=$X$4,IF(ISERROR($V392),"Enter smelter details","RMI"),IF(ISERROR($V392),"",OFFSET('Smelter Look-up'!$F$4,$V392-4,0)))</f>
        <v/>
      </c>
      <c r="H392" s="235" t="str">
        <f>IF(ISERROR($V392),"",OFFSET('Smelter Look-up'!$G$4,$V392-4,0))</f>
        <v/>
      </c>
      <c r="I392" s="237" t="str">
        <f>IF(ISERROR($V392),"",OFFSET('Smelter Look-up'!$H$4,$V392-4,0))</f>
        <v/>
      </c>
      <c r="J392" s="237" t="str">
        <f>IF(ISERROR($V392),"",OFFSET('Smelter Look-up'!$I$4,$V392-4,0))</f>
        <v/>
      </c>
      <c r="K392" s="234"/>
      <c r="L392" s="234"/>
      <c r="M392" s="234"/>
      <c r="N392" s="234"/>
      <c r="O392" s="234"/>
      <c r="P392" s="237"/>
      <c r="Q392" s="238"/>
      <c r="R392" s="233" t="str">
        <f>IF(ISERROR($V392),"",OFFSET('Smelter Look-up'!$C$4,$V392-4,0)&amp;"")</f>
        <v/>
      </c>
      <c r="S392" s="239" t="str">
        <f t="array" ref="S392">IF(B392="","",IF(ISERROR(MATCH($E392,CL,0)),"Unknown",INDIRECT("'C'!$A$"&amp;MATCH($E392,CL,0)+1)))</f>
        <v/>
      </c>
      <c r="T392" s="239" t="str">
        <f t="array" ref="T392">IF(B392="","",IF(ISERROR(MATCH($J392,SorP!$B$1:$B$6226,0)),"",INDIRECT("'SorP'!$A$"&amp;MATCH($S392&amp;$J392,SorP!C:C,0))))</f>
        <v/>
      </c>
      <c r="U392" s="240"/>
      <c r="V392" s="228" t="str">
        <f>IF(C392="",NA(),IF(OR(C392="Smelter not listed",C392="Smelter not yet identified"),MATCH($B392&amp;$D392,'Smelter Look-up'!$J:$J,0),MATCH($B392&amp;$C392,'Smelter Look-up'!$J:$J,0)))</f>
        <v>#N/A</v>
      </c>
      <c r="W392" s="208"/>
      <c r="X392" s="208">
        <f t="shared" si="1"/>
        <v>0</v>
      </c>
      <c r="Y392" s="208"/>
      <c r="Z392" s="208"/>
      <c r="AA392" s="208"/>
      <c r="AB392" s="241" t="str">
        <f t="shared" si="2"/>
        <v/>
      </c>
      <c r="AC392" s="208"/>
      <c r="AD392" s="208"/>
      <c r="AE392" s="208"/>
      <c r="AF392" s="208"/>
      <c r="AG392" s="208"/>
      <c r="AH392" s="208"/>
    </row>
    <row r="393" ht="13.5" customHeight="1">
      <c r="A393" s="239"/>
      <c r="B393" s="233" t="str">
        <f t="array" ref="B393">IF(LEN(A393)=0,"",INDEX('Smelter Look-up'!$A:$A,MATCH($A393,'Smelter Look-up'!$E:$E,0)))</f>
        <v/>
      </c>
      <c r="C393" s="234" t="str">
        <f t="array" ref="C393">IF(LEN(A393)=0,"",INDEX('Smelter Look-up'!$C:$C,MATCH($A393,'Smelter Look-up'!$E:$E,0)))</f>
        <v/>
      </c>
      <c r="D393" s="233"/>
      <c r="E393" s="233" t="str">
        <f>IF(ISERROR($V393),"",OFFSET('Smelter Look-up'!$D$4,$V393-4,0)&amp;"")</f>
        <v/>
      </c>
      <c r="F393" s="233" t="str">
        <f>IF(ISERROR($V393),"",OFFSET('Smelter Look-up'!$E$4,$V393-4,0))</f>
        <v/>
      </c>
      <c r="G393" s="233" t="str">
        <f>IF(C393=$X$4,IF(ISERROR($V393),"Enter smelter details","RMI"),IF(ISERROR($V393),"",OFFSET('Smelter Look-up'!$F$4,$V393-4,0)))</f>
        <v/>
      </c>
      <c r="H393" s="235" t="str">
        <f>IF(ISERROR($V393),"",OFFSET('Smelter Look-up'!$G$4,$V393-4,0))</f>
        <v/>
      </c>
      <c r="I393" s="237" t="str">
        <f>IF(ISERROR($V393),"",OFFSET('Smelter Look-up'!$H$4,$V393-4,0))</f>
        <v/>
      </c>
      <c r="J393" s="237" t="str">
        <f>IF(ISERROR($V393),"",OFFSET('Smelter Look-up'!$I$4,$V393-4,0))</f>
        <v/>
      </c>
      <c r="K393" s="234"/>
      <c r="L393" s="234"/>
      <c r="M393" s="234"/>
      <c r="N393" s="234"/>
      <c r="O393" s="234"/>
      <c r="P393" s="237"/>
      <c r="Q393" s="238"/>
      <c r="R393" s="233" t="str">
        <f>IF(ISERROR($V393),"",OFFSET('Smelter Look-up'!$C$4,$V393-4,0)&amp;"")</f>
        <v/>
      </c>
      <c r="S393" s="239" t="str">
        <f t="array" ref="S393">IF(B393="","",IF(ISERROR(MATCH($E393,CL,0)),"Unknown",INDIRECT("'C'!$A$"&amp;MATCH($E393,CL,0)+1)))</f>
        <v/>
      </c>
      <c r="T393" s="239" t="str">
        <f t="array" ref="T393">IF(B393="","",IF(ISERROR(MATCH($J393,SorP!$B$1:$B$6226,0)),"",INDIRECT("'SorP'!$A$"&amp;MATCH($S393&amp;$J393,SorP!C:C,0))))</f>
        <v/>
      </c>
      <c r="U393" s="240"/>
      <c r="V393" s="228" t="str">
        <f>IF(C393="",NA(),IF(OR(C393="Smelter not listed",C393="Smelter not yet identified"),MATCH($B393&amp;$D393,'Smelter Look-up'!$J:$J,0),MATCH($B393&amp;$C393,'Smelter Look-up'!$J:$J,0)))</f>
        <v>#N/A</v>
      </c>
      <c r="W393" s="208"/>
      <c r="X393" s="208">
        <f t="shared" si="1"/>
        <v>0</v>
      </c>
      <c r="Y393" s="208"/>
      <c r="Z393" s="208"/>
      <c r="AA393" s="208"/>
      <c r="AB393" s="241" t="str">
        <f t="shared" si="2"/>
        <v/>
      </c>
      <c r="AC393" s="208"/>
      <c r="AD393" s="208"/>
      <c r="AE393" s="208"/>
      <c r="AF393" s="208"/>
      <c r="AG393" s="208"/>
      <c r="AH393" s="208"/>
    </row>
    <row r="394" ht="13.5" customHeight="1">
      <c r="A394" s="239"/>
      <c r="B394" s="233" t="str">
        <f t="array" ref="B394">IF(LEN(A394)=0,"",INDEX('Smelter Look-up'!$A:$A,MATCH($A394,'Smelter Look-up'!$E:$E,0)))</f>
        <v/>
      </c>
      <c r="C394" s="234" t="str">
        <f t="array" ref="C394">IF(LEN(A394)=0,"",INDEX('Smelter Look-up'!$C:$C,MATCH($A394,'Smelter Look-up'!$E:$E,0)))</f>
        <v/>
      </c>
      <c r="D394" s="233"/>
      <c r="E394" s="233" t="str">
        <f>IF(ISERROR($V394),"",OFFSET('Smelter Look-up'!$D$4,$V394-4,0)&amp;"")</f>
        <v/>
      </c>
      <c r="F394" s="233" t="str">
        <f>IF(ISERROR($V394),"",OFFSET('Smelter Look-up'!$E$4,$V394-4,0))</f>
        <v/>
      </c>
      <c r="G394" s="233" t="str">
        <f>IF(C394=$X$4,IF(ISERROR($V394),"Enter smelter details","RMI"),IF(ISERROR($V394),"",OFFSET('Smelter Look-up'!$F$4,$V394-4,0)))</f>
        <v/>
      </c>
      <c r="H394" s="235" t="str">
        <f>IF(ISERROR($V394),"",OFFSET('Smelter Look-up'!$G$4,$V394-4,0))</f>
        <v/>
      </c>
      <c r="I394" s="237" t="str">
        <f>IF(ISERROR($V394),"",OFFSET('Smelter Look-up'!$H$4,$V394-4,0))</f>
        <v/>
      </c>
      <c r="J394" s="237" t="str">
        <f>IF(ISERROR($V394),"",OFFSET('Smelter Look-up'!$I$4,$V394-4,0))</f>
        <v/>
      </c>
      <c r="K394" s="234"/>
      <c r="L394" s="234"/>
      <c r="M394" s="234"/>
      <c r="N394" s="234"/>
      <c r="O394" s="234"/>
      <c r="P394" s="237"/>
      <c r="Q394" s="238"/>
      <c r="R394" s="233" t="str">
        <f>IF(ISERROR($V394),"",OFFSET('Smelter Look-up'!$C$4,$V394-4,0)&amp;"")</f>
        <v/>
      </c>
      <c r="S394" s="239" t="str">
        <f t="array" ref="S394">IF(B394="","",IF(ISERROR(MATCH($E394,CL,0)),"Unknown",INDIRECT("'C'!$A$"&amp;MATCH($E394,CL,0)+1)))</f>
        <v/>
      </c>
      <c r="T394" s="239" t="str">
        <f t="array" ref="T394">IF(B394="","",IF(ISERROR(MATCH($J394,SorP!$B$1:$B$6226,0)),"",INDIRECT("'SorP'!$A$"&amp;MATCH($S394&amp;$J394,SorP!C:C,0))))</f>
        <v/>
      </c>
      <c r="U394" s="240"/>
      <c r="V394" s="228" t="str">
        <f>IF(C394="",NA(),IF(OR(C394="Smelter not listed",C394="Smelter not yet identified"),MATCH($B394&amp;$D394,'Smelter Look-up'!$J:$J,0),MATCH($B394&amp;$C394,'Smelter Look-up'!$J:$J,0)))</f>
        <v>#N/A</v>
      </c>
      <c r="W394" s="208"/>
      <c r="X394" s="208">
        <f t="shared" si="1"/>
        <v>0</v>
      </c>
      <c r="Y394" s="208"/>
      <c r="Z394" s="208"/>
      <c r="AA394" s="208"/>
      <c r="AB394" s="241" t="str">
        <f t="shared" si="2"/>
        <v/>
      </c>
      <c r="AC394" s="208"/>
      <c r="AD394" s="208"/>
      <c r="AE394" s="208"/>
      <c r="AF394" s="208"/>
      <c r="AG394" s="208"/>
      <c r="AH394" s="208"/>
    </row>
    <row r="395" ht="13.5" customHeight="1">
      <c r="A395" s="239"/>
      <c r="B395" s="233" t="str">
        <f t="array" ref="B395">IF(LEN(A395)=0,"",INDEX('Smelter Look-up'!$A:$A,MATCH($A395,'Smelter Look-up'!$E:$E,0)))</f>
        <v/>
      </c>
      <c r="C395" s="234" t="str">
        <f t="array" ref="C395">IF(LEN(A395)=0,"",INDEX('Smelter Look-up'!$C:$C,MATCH($A395,'Smelter Look-up'!$E:$E,0)))</f>
        <v/>
      </c>
      <c r="D395" s="233"/>
      <c r="E395" s="233" t="str">
        <f>IF(ISERROR($V395),"",OFFSET('Smelter Look-up'!$D$4,$V395-4,0)&amp;"")</f>
        <v/>
      </c>
      <c r="F395" s="233" t="str">
        <f>IF(ISERROR($V395),"",OFFSET('Smelter Look-up'!$E$4,$V395-4,0))</f>
        <v/>
      </c>
      <c r="G395" s="233" t="str">
        <f>IF(C395=$X$4,IF(ISERROR($V395),"Enter smelter details","RMI"),IF(ISERROR($V395),"",OFFSET('Smelter Look-up'!$F$4,$V395-4,0)))</f>
        <v/>
      </c>
      <c r="H395" s="235" t="str">
        <f>IF(ISERROR($V395),"",OFFSET('Smelter Look-up'!$G$4,$V395-4,0))</f>
        <v/>
      </c>
      <c r="I395" s="237" t="str">
        <f>IF(ISERROR($V395),"",OFFSET('Smelter Look-up'!$H$4,$V395-4,0))</f>
        <v/>
      </c>
      <c r="J395" s="237" t="str">
        <f>IF(ISERROR($V395),"",OFFSET('Smelter Look-up'!$I$4,$V395-4,0))</f>
        <v/>
      </c>
      <c r="K395" s="234"/>
      <c r="L395" s="234"/>
      <c r="M395" s="234"/>
      <c r="N395" s="234"/>
      <c r="O395" s="234"/>
      <c r="P395" s="237"/>
      <c r="Q395" s="238"/>
      <c r="R395" s="233" t="str">
        <f>IF(ISERROR($V395),"",OFFSET('Smelter Look-up'!$C$4,$V395-4,0)&amp;"")</f>
        <v/>
      </c>
      <c r="S395" s="239" t="str">
        <f t="array" ref="S395">IF(B395="","",IF(ISERROR(MATCH($E395,CL,0)),"Unknown",INDIRECT("'C'!$A$"&amp;MATCH($E395,CL,0)+1)))</f>
        <v/>
      </c>
      <c r="T395" s="239" t="str">
        <f t="array" ref="T395">IF(B395="","",IF(ISERROR(MATCH($J395,SorP!$B$1:$B$6226,0)),"",INDIRECT("'SorP'!$A$"&amp;MATCH($S395&amp;$J395,SorP!C:C,0))))</f>
        <v/>
      </c>
      <c r="U395" s="240"/>
      <c r="V395" s="228" t="str">
        <f>IF(C395="",NA(),IF(OR(C395="Smelter not listed",C395="Smelter not yet identified"),MATCH($B395&amp;$D395,'Smelter Look-up'!$J:$J,0),MATCH($B395&amp;$C395,'Smelter Look-up'!$J:$J,0)))</f>
        <v>#N/A</v>
      </c>
      <c r="W395" s="208"/>
      <c r="X395" s="208">
        <f t="shared" si="1"/>
        <v>0</v>
      </c>
      <c r="Y395" s="208"/>
      <c r="Z395" s="208"/>
      <c r="AA395" s="208"/>
      <c r="AB395" s="241" t="str">
        <f t="shared" si="2"/>
        <v/>
      </c>
      <c r="AC395" s="208"/>
      <c r="AD395" s="208"/>
      <c r="AE395" s="208"/>
      <c r="AF395" s="208"/>
      <c r="AG395" s="208"/>
      <c r="AH395" s="208"/>
    </row>
    <row r="396" ht="13.5" customHeight="1">
      <c r="A396" s="239"/>
      <c r="B396" s="233" t="str">
        <f t="array" ref="B396">IF(LEN(A396)=0,"",INDEX('Smelter Look-up'!$A:$A,MATCH($A396,'Smelter Look-up'!$E:$E,0)))</f>
        <v/>
      </c>
      <c r="C396" s="234" t="str">
        <f t="array" ref="C396">IF(LEN(A396)=0,"",INDEX('Smelter Look-up'!$C:$C,MATCH($A396,'Smelter Look-up'!$E:$E,0)))</f>
        <v/>
      </c>
      <c r="D396" s="233"/>
      <c r="E396" s="233" t="str">
        <f>IF(ISERROR($V396),"",OFFSET('Smelter Look-up'!$D$4,$V396-4,0)&amp;"")</f>
        <v/>
      </c>
      <c r="F396" s="233" t="str">
        <f>IF(ISERROR($V396),"",OFFSET('Smelter Look-up'!$E$4,$V396-4,0))</f>
        <v/>
      </c>
      <c r="G396" s="233" t="str">
        <f>IF(C396=$X$4,IF(ISERROR($V396),"Enter smelter details","RMI"),IF(ISERROR($V396),"",OFFSET('Smelter Look-up'!$F$4,$V396-4,0)))</f>
        <v/>
      </c>
      <c r="H396" s="235" t="str">
        <f>IF(ISERROR($V396),"",OFFSET('Smelter Look-up'!$G$4,$V396-4,0))</f>
        <v/>
      </c>
      <c r="I396" s="237" t="str">
        <f>IF(ISERROR($V396),"",OFFSET('Smelter Look-up'!$H$4,$V396-4,0))</f>
        <v/>
      </c>
      <c r="J396" s="237" t="str">
        <f>IF(ISERROR($V396),"",OFFSET('Smelter Look-up'!$I$4,$V396-4,0))</f>
        <v/>
      </c>
      <c r="K396" s="234"/>
      <c r="L396" s="234"/>
      <c r="M396" s="234"/>
      <c r="N396" s="234"/>
      <c r="O396" s="234"/>
      <c r="P396" s="237"/>
      <c r="Q396" s="238"/>
      <c r="R396" s="233" t="str">
        <f>IF(ISERROR($V396),"",OFFSET('Smelter Look-up'!$C$4,$V396-4,0)&amp;"")</f>
        <v/>
      </c>
      <c r="S396" s="239" t="str">
        <f t="array" ref="S396">IF(B396="","",IF(ISERROR(MATCH($E396,CL,0)),"Unknown",INDIRECT("'C'!$A$"&amp;MATCH($E396,CL,0)+1)))</f>
        <v/>
      </c>
      <c r="T396" s="239" t="str">
        <f t="array" ref="T396">IF(B396="","",IF(ISERROR(MATCH($J396,SorP!$B$1:$B$6226,0)),"",INDIRECT("'SorP'!$A$"&amp;MATCH($S396&amp;$J396,SorP!C:C,0))))</f>
        <v/>
      </c>
      <c r="U396" s="240"/>
      <c r="V396" s="228" t="str">
        <f>IF(C396="",NA(),IF(OR(C396="Smelter not listed",C396="Smelter not yet identified"),MATCH($B396&amp;$D396,'Smelter Look-up'!$J:$J,0),MATCH($B396&amp;$C396,'Smelter Look-up'!$J:$J,0)))</f>
        <v>#N/A</v>
      </c>
      <c r="W396" s="208"/>
      <c r="X396" s="208">
        <f t="shared" si="1"/>
        <v>0</v>
      </c>
      <c r="Y396" s="208"/>
      <c r="Z396" s="208"/>
      <c r="AA396" s="208"/>
      <c r="AB396" s="241" t="str">
        <f t="shared" si="2"/>
        <v/>
      </c>
      <c r="AC396" s="208"/>
      <c r="AD396" s="208"/>
      <c r="AE396" s="208"/>
      <c r="AF396" s="208"/>
      <c r="AG396" s="208"/>
      <c r="AH396" s="208"/>
    </row>
    <row r="397" ht="13.5" customHeight="1">
      <c r="A397" s="239"/>
      <c r="B397" s="233" t="str">
        <f t="array" ref="B397">IF(LEN(A397)=0,"",INDEX('Smelter Look-up'!$A:$A,MATCH($A397,'Smelter Look-up'!$E:$E,0)))</f>
        <v/>
      </c>
      <c r="C397" s="234" t="str">
        <f t="array" ref="C397">IF(LEN(A397)=0,"",INDEX('Smelter Look-up'!$C:$C,MATCH($A397,'Smelter Look-up'!$E:$E,0)))</f>
        <v/>
      </c>
      <c r="D397" s="233"/>
      <c r="E397" s="233" t="str">
        <f>IF(ISERROR($V397),"",OFFSET('Smelter Look-up'!$D$4,$V397-4,0)&amp;"")</f>
        <v/>
      </c>
      <c r="F397" s="233" t="str">
        <f>IF(ISERROR($V397),"",OFFSET('Smelter Look-up'!$E$4,$V397-4,0))</f>
        <v/>
      </c>
      <c r="G397" s="233" t="str">
        <f>IF(C397=$X$4,IF(ISERROR($V397),"Enter smelter details","RMI"),IF(ISERROR($V397),"",OFFSET('Smelter Look-up'!$F$4,$V397-4,0)))</f>
        <v/>
      </c>
      <c r="H397" s="235" t="str">
        <f>IF(ISERROR($V397),"",OFFSET('Smelter Look-up'!$G$4,$V397-4,0))</f>
        <v/>
      </c>
      <c r="I397" s="237" t="str">
        <f>IF(ISERROR($V397),"",OFFSET('Smelter Look-up'!$H$4,$V397-4,0))</f>
        <v/>
      </c>
      <c r="J397" s="237" t="str">
        <f>IF(ISERROR($V397),"",OFFSET('Smelter Look-up'!$I$4,$V397-4,0))</f>
        <v/>
      </c>
      <c r="K397" s="234"/>
      <c r="L397" s="234"/>
      <c r="M397" s="234"/>
      <c r="N397" s="234"/>
      <c r="O397" s="234"/>
      <c r="P397" s="237"/>
      <c r="Q397" s="238"/>
      <c r="R397" s="233" t="str">
        <f>IF(ISERROR($V397),"",OFFSET('Smelter Look-up'!$C$4,$V397-4,0)&amp;"")</f>
        <v/>
      </c>
      <c r="S397" s="239" t="str">
        <f t="array" ref="S397">IF(B397="","",IF(ISERROR(MATCH($E397,CL,0)),"Unknown",INDIRECT("'C'!$A$"&amp;MATCH($E397,CL,0)+1)))</f>
        <v/>
      </c>
      <c r="T397" s="239" t="str">
        <f t="array" ref="T397">IF(B397="","",IF(ISERROR(MATCH($J397,SorP!$B$1:$B$6226,0)),"",INDIRECT("'SorP'!$A$"&amp;MATCH($S397&amp;$J397,SorP!C:C,0))))</f>
        <v/>
      </c>
      <c r="U397" s="240"/>
      <c r="V397" s="228" t="str">
        <f>IF(C397="",NA(),IF(OR(C397="Smelter not listed",C397="Smelter not yet identified"),MATCH($B397&amp;$D397,'Smelter Look-up'!$J:$J,0),MATCH($B397&amp;$C397,'Smelter Look-up'!$J:$J,0)))</f>
        <v>#N/A</v>
      </c>
      <c r="W397" s="208"/>
      <c r="X397" s="208">
        <f t="shared" si="1"/>
        <v>0</v>
      </c>
      <c r="Y397" s="208"/>
      <c r="Z397" s="208"/>
      <c r="AA397" s="208"/>
      <c r="AB397" s="241" t="str">
        <f t="shared" si="2"/>
        <v/>
      </c>
      <c r="AC397" s="208"/>
      <c r="AD397" s="208"/>
      <c r="AE397" s="208"/>
      <c r="AF397" s="208"/>
      <c r="AG397" s="208"/>
      <c r="AH397" s="208"/>
    </row>
    <row r="398" ht="13.5" customHeight="1">
      <c r="A398" s="239"/>
      <c r="B398" s="233" t="str">
        <f t="array" ref="B398">IF(LEN(A398)=0,"",INDEX('Smelter Look-up'!$A:$A,MATCH($A398,'Smelter Look-up'!$E:$E,0)))</f>
        <v/>
      </c>
      <c r="C398" s="234" t="str">
        <f t="array" ref="C398">IF(LEN(A398)=0,"",INDEX('Smelter Look-up'!$C:$C,MATCH($A398,'Smelter Look-up'!$E:$E,0)))</f>
        <v/>
      </c>
      <c r="D398" s="233"/>
      <c r="E398" s="233" t="str">
        <f>IF(ISERROR($V398),"",OFFSET('Smelter Look-up'!$D$4,$V398-4,0)&amp;"")</f>
        <v/>
      </c>
      <c r="F398" s="233" t="str">
        <f>IF(ISERROR($V398),"",OFFSET('Smelter Look-up'!$E$4,$V398-4,0))</f>
        <v/>
      </c>
      <c r="G398" s="233" t="str">
        <f>IF(C398=$X$4,IF(ISERROR($V398),"Enter smelter details","RMI"),IF(ISERROR($V398),"",OFFSET('Smelter Look-up'!$F$4,$V398-4,0)))</f>
        <v/>
      </c>
      <c r="H398" s="235" t="str">
        <f>IF(ISERROR($V398),"",OFFSET('Smelter Look-up'!$G$4,$V398-4,0))</f>
        <v/>
      </c>
      <c r="I398" s="237" t="str">
        <f>IF(ISERROR($V398),"",OFFSET('Smelter Look-up'!$H$4,$V398-4,0))</f>
        <v/>
      </c>
      <c r="J398" s="237" t="str">
        <f>IF(ISERROR($V398),"",OFFSET('Smelter Look-up'!$I$4,$V398-4,0))</f>
        <v/>
      </c>
      <c r="K398" s="234"/>
      <c r="L398" s="234"/>
      <c r="M398" s="234"/>
      <c r="N398" s="234"/>
      <c r="O398" s="234"/>
      <c r="P398" s="237"/>
      <c r="Q398" s="238"/>
      <c r="R398" s="233" t="str">
        <f>IF(ISERROR($V398),"",OFFSET('Smelter Look-up'!$C$4,$V398-4,0)&amp;"")</f>
        <v/>
      </c>
      <c r="S398" s="239" t="str">
        <f t="array" ref="S398">IF(B398="","",IF(ISERROR(MATCH($E398,CL,0)),"Unknown",INDIRECT("'C'!$A$"&amp;MATCH($E398,CL,0)+1)))</f>
        <v/>
      </c>
      <c r="T398" s="239" t="str">
        <f t="array" ref="T398">IF(B398="","",IF(ISERROR(MATCH($J398,SorP!$B$1:$B$6226,0)),"",INDIRECT("'SorP'!$A$"&amp;MATCH($S398&amp;$J398,SorP!C:C,0))))</f>
        <v/>
      </c>
      <c r="U398" s="240"/>
      <c r="V398" s="228" t="str">
        <f>IF(C398="",NA(),IF(OR(C398="Smelter not listed",C398="Smelter not yet identified"),MATCH($B398&amp;$D398,'Smelter Look-up'!$J:$J,0),MATCH($B398&amp;$C398,'Smelter Look-up'!$J:$J,0)))</f>
        <v>#N/A</v>
      </c>
      <c r="W398" s="208"/>
      <c r="X398" s="208">
        <f t="shared" si="1"/>
        <v>0</v>
      </c>
      <c r="Y398" s="208"/>
      <c r="Z398" s="208"/>
      <c r="AA398" s="208"/>
      <c r="AB398" s="241" t="str">
        <f t="shared" si="2"/>
        <v/>
      </c>
      <c r="AC398" s="208"/>
      <c r="AD398" s="208"/>
      <c r="AE398" s="208"/>
      <c r="AF398" s="208"/>
      <c r="AG398" s="208"/>
      <c r="AH398" s="208"/>
    </row>
    <row r="399" ht="13.5" customHeight="1">
      <c r="A399" s="239"/>
      <c r="B399" s="233" t="str">
        <f t="array" ref="B399">IF(LEN(A399)=0,"",INDEX('Smelter Look-up'!$A:$A,MATCH($A399,'Smelter Look-up'!$E:$E,0)))</f>
        <v/>
      </c>
      <c r="C399" s="234" t="str">
        <f t="array" ref="C399">IF(LEN(A399)=0,"",INDEX('Smelter Look-up'!$C:$C,MATCH($A399,'Smelter Look-up'!$E:$E,0)))</f>
        <v/>
      </c>
      <c r="D399" s="233"/>
      <c r="E399" s="233" t="str">
        <f>IF(ISERROR($V399),"",OFFSET('Smelter Look-up'!$D$4,$V399-4,0)&amp;"")</f>
        <v/>
      </c>
      <c r="F399" s="233" t="str">
        <f>IF(ISERROR($V399),"",OFFSET('Smelter Look-up'!$E$4,$V399-4,0))</f>
        <v/>
      </c>
      <c r="G399" s="233" t="str">
        <f>IF(C399=$X$4,IF(ISERROR($V399),"Enter smelter details","RMI"),IF(ISERROR($V399),"",OFFSET('Smelter Look-up'!$F$4,$V399-4,0)))</f>
        <v/>
      </c>
      <c r="H399" s="235" t="str">
        <f>IF(ISERROR($V399),"",OFFSET('Smelter Look-up'!$G$4,$V399-4,0))</f>
        <v/>
      </c>
      <c r="I399" s="237" t="str">
        <f>IF(ISERROR($V399),"",OFFSET('Smelter Look-up'!$H$4,$V399-4,0))</f>
        <v/>
      </c>
      <c r="J399" s="237" t="str">
        <f>IF(ISERROR($V399),"",OFFSET('Smelter Look-up'!$I$4,$V399-4,0))</f>
        <v/>
      </c>
      <c r="K399" s="234"/>
      <c r="L399" s="234"/>
      <c r="M399" s="234"/>
      <c r="N399" s="234"/>
      <c r="O399" s="234"/>
      <c r="P399" s="237"/>
      <c r="Q399" s="238"/>
      <c r="R399" s="233" t="str">
        <f>IF(ISERROR($V399),"",OFFSET('Smelter Look-up'!$C$4,$V399-4,0)&amp;"")</f>
        <v/>
      </c>
      <c r="S399" s="239" t="str">
        <f t="array" ref="S399">IF(B399="","",IF(ISERROR(MATCH($E399,CL,0)),"Unknown",INDIRECT("'C'!$A$"&amp;MATCH($E399,CL,0)+1)))</f>
        <v/>
      </c>
      <c r="T399" s="239" t="str">
        <f t="array" ref="T399">IF(B399="","",IF(ISERROR(MATCH($J399,SorP!$B$1:$B$6226,0)),"",INDIRECT("'SorP'!$A$"&amp;MATCH($S399&amp;$J399,SorP!C:C,0))))</f>
        <v/>
      </c>
      <c r="U399" s="240"/>
      <c r="V399" s="228" t="str">
        <f>IF(C399="",NA(),IF(OR(C399="Smelter not listed",C399="Smelter not yet identified"),MATCH($B399&amp;$D399,'Smelter Look-up'!$J:$J,0),MATCH($B399&amp;$C399,'Smelter Look-up'!$J:$J,0)))</f>
        <v>#N/A</v>
      </c>
      <c r="W399" s="208"/>
      <c r="X399" s="208">
        <f t="shared" si="1"/>
        <v>0</v>
      </c>
      <c r="Y399" s="208"/>
      <c r="Z399" s="208"/>
      <c r="AA399" s="208"/>
      <c r="AB399" s="241" t="str">
        <f t="shared" si="2"/>
        <v/>
      </c>
      <c r="AC399" s="208"/>
      <c r="AD399" s="208"/>
      <c r="AE399" s="208"/>
      <c r="AF399" s="208"/>
      <c r="AG399" s="208"/>
      <c r="AH399" s="208"/>
    </row>
    <row r="400" ht="13.5" customHeight="1">
      <c r="A400" s="239"/>
      <c r="B400" s="233" t="str">
        <f t="array" ref="B400">IF(LEN(A400)=0,"",INDEX('Smelter Look-up'!$A:$A,MATCH($A400,'Smelter Look-up'!$E:$E,0)))</f>
        <v/>
      </c>
      <c r="C400" s="234" t="str">
        <f t="array" ref="C400">IF(LEN(A400)=0,"",INDEX('Smelter Look-up'!$C:$C,MATCH($A400,'Smelter Look-up'!$E:$E,0)))</f>
        <v/>
      </c>
      <c r="D400" s="233"/>
      <c r="E400" s="233" t="str">
        <f>IF(ISERROR($V400),"",OFFSET('Smelter Look-up'!$D$4,$V400-4,0)&amp;"")</f>
        <v/>
      </c>
      <c r="F400" s="233" t="str">
        <f>IF(ISERROR($V400),"",OFFSET('Smelter Look-up'!$E$4,$V400-4,0))</f>
        <v/>
      </c>
      <c r="G400" s="233" t="str">
        <f>IF(C400=$X$4,IF(ISERROR($V400),"Enter smelter details","RMI"),IF(ISERROR($V400),"",OFFSET('Smelter Look-up'!$F$4,$V400-4,0)))</f>
        <v/>
      </c>
      <c r="H400" s="235" t="str">
        <f>IF(ISERROR($V400),"",OFFSET('Smelter Look-up'!$G$4,$V400-4,0))</f>
        <v/>
      </c>
      <c r="I400" s="237" t="str">
        <f>IF(ISERROR($V400),"",OFFSET('Smelter Look-up'!$H$4,$V400-4,0))</f>
        <v/>
      </c>
      <c r="J400" s="237" t="str">
        <f>IF(ISERROR($V400),"",OFFSET('Smelter Look-up'!$I$4,$V400-4,0))</f>
        <v/>
      </c>
      <c r="K400" s="234"/>
      <c r="L400" s="234"/>
      <c r="M400" s="234"/>
      <c r="N400" s="234"/>
      <c r="O400" s="234"/>
      <c r="P400" s="237"/>
      <c r="Q400" s="238"/>
      <c r="R400" s="233" t="str">
        <f>IF(ISERROR($V400),"",OFFSET('Smelter Look-up'!$C$4,$V400-4,0)&amp;"")</f>
        <v/>
      </c>
      <c r="S400" s="239" t="str">
        <f t="array" ref="S400">IF(B400="","",IF(ISERROR(MATCH($E400,CL,0)),"Unknown",INDIRECT("'C'!$A$"&amp;MATCH($E400,CL,0)+1)))</f>
        <v/>
      </c>
      <c r="T400" s="239" t="str">
        <f t="array" ref="T400">IF(B400="","",IF(ISERROR(MATCH($J400,SorP!$B$1:$B$6226,0)),"",INDIRECT("'SorP'!$A$"&amp;MATCH($S400&amp;$J400,SorP!C:C,0))))</f>
        <v/>
      </c>
      <c r="U400" s="240"/>
      <c r="V400" s="228" t="str">
        <f>IF(C400="",NA(),IF(OR(C400="Smelter not listed",C400="Smelter not yet identified"),MATCH($B400&amp;$D400,'Smelter Look-up'!$J:$J,0),MATCH($B400&amp;$C400,'Smelter Look-up'!$J:$J,0)))</f>
        <v>#N/A</v>
      </c>
      <c r="W400" s="208"/>
      <c r="X400" s="208">
        <f t="shared" si="1"/>
        <v>0</v>
      </c>
      <c r="Y400" s="208"/>
      <c r="Z400" s="208"/>
      <c r="AA400" s="208"/>
      <c r="AB400" s="241" t="str">
        <f t="shared" si="2"/>
        <v/>
      </c>
      <c r="AC400" s="208"/>
      <c r="AD400" s="208"/>
      <c r="AE400" s="208"/>
      <c r="AF400" s="208"/>
      <c r="AG400" s="208"/>
      <c r="AH400" s="208"/>
    </row>
    <row r="401" ht="13.5" customHeight="1">
      <c r="A401" s="239"/>
      <c r="B401" s="233" t="str">
        <f t="array" ref="B401">IF(LEN(A401)=0,"",INDEX('Smelter Look-up'!$A:$A,MATCH($A401,'Smelter Look-up'!$E:$E,0)))</f>
        <v/>
      </c>
      <c r="C401" s="234" t="str">
        <f t="array" ref="C401">IF(LEN(A401)=0,"",INDEX('Smelter Look-up'!$C:$C,MATCH($A401,'Smelter Look-up'!$E:$E,0)))</f>
        <v/>
      </c>
      <c r="D401" s="233"/>
      <c r="E401" s="233" t="str">
        <f>IF(ISERROR($V401),"",OFFSET('Smelter Look-up'!$D$4,$V401-4,0)&amp;"")</f>
        <v/>
      </c>
      <c r="F401" s="233" t="str">
        <f>IF(ISERROR($V401),"",OFFSET('Smelter Look-up'!$E$4,$V401-4,0))</f>
        <v/>
      </c>
      <c r="G401" s="233" t="str">
        <f>IF(C401=$X$4,IF(ISERROR($V401),"Enter smelter details","RMI"),IF(ISERROR($V401),"",OFFSET('Smelter Look-up'!$F$4,$V401-4,0)))</f>
        <v/>
      </c>
      <c r="H401" s="235" t="str">
        <f>IF(ISERROR($V401),"",OFFSET('Smelter Look-up'!$G$4,$V401-4,0))</f>
        <v/>
      </c>
      <c r="I401" s="237" t="str">
        <f>IF(ISERROR($V401),"",OFFSET('Smelter Look-up'!$H$4,$V401-4,0))</f>
        <v/>
      </c>
      <c r="J401" s="237" t="str">
        <f>IF(ISERROR($V401),"",OFFSET('Smelter Look-up'!$I$4,$V401-4,0))</f>
        <v/>
      </c>
      <c r="K401" s="234"/>
      <c r="L401" s="234"/>
      <c r="M401" s="234"/>
      <c r="N401" s="234"/>
      <c r="O401" s="234"/>
      <c r="P401" s="237"/>
      <c r="Q401" s="238"/>
      <c r="R401" s="233" t="str">
        <f>IF(ISERROR($V401),"",OFFSET('Smelter Look-up'!$C$4,$V401-4,0)&amp;"")</f>
        <v/>
      </c>
      <c r="S401" s="239" t="str">
        <f t="array" ref="S401">IF(B401="","",IF(ISERROR(MATCH($E401,CL,0)),"Unknown",INDIRECT("'C'!$A$"&amp;MATCH($E401,CL,0)+1)))</f>
        <v/>
      </c>
      <c r="T401" s="239" t="str">
        <f t="array" ref="T401">IF(B401="","",IF(ISERROR(MATCH($J401,SorP!$B$1:$B$6226,0)),"",INDIRECT("'SorP'!$A$"&amp;MATCH($S401&amp;$J401,SorP!C:C,0))))</f>
        <v/>
      </c>
      <c r="U401" s="240"/>
      <c r="V401" s="228" t="str">
        <f>IF(C401="",NA(),IF(OR(C401="Smelter not listed",C401="Smelter not yet identified"),MATCH($B401&amp;$D401,'Smelter Look-up'!$J:$J,0),MATCH($B401&amp;$C401,'Smelter Look-up'!$J:$J,0)))</f>
        <v>#N/A</v>
      </c>
      <c r="W401" s="208"/>
      <c r="X401" s="208">
        <f t="shared" si="1"/>
        <v>0</v>
      </c>
      <c r="Y401" s="208"/>
      <c r="Z401" s="208"/>
      <c r="AA401" s="208"/>
      <c r="AB401" s="241" t="str">
        <f t="shared" si="2"/>
        <v/>
      </c>
      <c r="AC401" s="208"/>
      <c r="AD401" s="208"/>
      <c r="AE401" s="208"/>
      <c r="AF401" s="208"/>
      <c r="AG401" s="208"/>
      <c r="AH401" s="208"/>
    </row>
    <row r="402" ht="13.5" customHeight="1">
      <c r="A402" s="239"/>
      <c r="B402" s="233" t="str">
        <f t="array" ref="B402">IF(LEN(A402)=0,"",INDEX('Smelter Look-up'!$A:$A,MATCH($A402,'Smelter Look-up'!$E:$E,0)))</f>
        <v/>
      </c>
      <c r="C402" s="234" t="str">
        <f t="array" ref="C402">IF(LEN(A402)=0,"",INDEX('Smelter Look-up'!$C:$C,MATCH($A402,'Smelter Look-up'!$E:$E,0)))</f>
        <v/>
      </c>
      <c r="D402" s="233"/>
      <c r="E402" s="233" t="str">
        <f>IF(ISERROR($V402),"",OFFSET('Smelter Look-up'!$D$4,$V402-4,0)&amp;"")</f>
        <v/>
      </c>
      <c r="F402" s="233" t="str">
        <f>IF(ISERROR($V402),"",OFFSET('Smelter Look-up'!$E$4,$V402-4,0))</f>
        <v/>
      </c>
      <c r="G402" s="233" t="str">
        <f>IF(C402=$X$4,IF(ISERROR($V402),"Enter smelter details","RMI"),IF(ISERROR($V402),"",OFFSET('Smelter Look-up'!$F$4,$V402-4,0)))</f>
        <v/>
      </c>
      <c r="H402" s="235" t="str">
        <f>IF(ISERROR($V402),"",OFFSET('Smelter Look-up'!$G$4,$V402-4,0))</f>
        <v/>
      </c>
      <c r="I402" s="237" t="str">
        <f>IF(ISERROR($V402),"",OFFSET('Smelter Look-up'!$H$4,$V402-4,0))</f>
        <v/>
      </c>
      <c r="J402" s="237" t="str">
        <f>IF(ISERROR($V402),"",OFFSET('Smelter Look-up'!$I$4,$V402-4,0))</f>
        <v/>
      </c>
      <c r="K402" s="234"/>
      <c r="L402" s="234"/>
      <c r="M402" s="234"/>
      <c r="N402" s="234"/>
      <c r="O402" s="234"/>
      <c r="P402" s="237"/>
      <c r="Q402" s="238"/>
      <c r="R402" s="233" t="str">
        <f>IF(ISERROR($V402),"",OFFSET('Smelter Look-up'!$C$4,$V402-4,0)&amp;"")</f>
        <v/>
      </c>
      <c r="S402" s="239" t="str">
        <f t="array" ref="S402">IF(B402="","",IF(ISERROR(MATCH($E402,CL,0)),"Unknown",INDIRECT("'C'!$A$"&amp;MATCH($E402,CL,0)+1)))</f>
        <v/>
      </c>
      <c r="T402" s="239" t="str">
        <f t="array" ref="T402">IF(B402="","",IF(ISERROR(MATCH($J402,SorP!$B$1:$B$6226,0)),"",INDIRECT("'SorP'!$A$"&amp;MATCH($S402&amp;$J402,SorP!C:C,0))))</f>
        <v/>
      </c>
      <c r="U402" s="240"/>
      <c r="V402" s="228" t="str">
        <f>IF(C402="",NA(),IF(OR(C402="Smelter not listed",C402="Smelter not yet identified"),MATCH($B402&amp;$D402,'Smelter Look-up'!$J:$J,0),MATCH($B402&amp;$C402,'Smelter Look-up'!$J:$J,0)))</f>
        <v>#N/A</v>
      </c>
      <c r="W402" s="208"/>
      <c r="X402" s="208">
        <f t="shared" si="1"/>
        <v>0</v>
      </c>
      <c r="Y402" s="208"/>
      <c r="Z402" s="208"/>
      <c r="AA402" s="208"/>
      <c r="AB402" s="241" t="str">
        <f t="shared" si="2"/>
        <v/>
      </c>
      <c r="AC402" s="208"/>
      <c r="AD402" s="208"/>
      <c r="AE402" s="208"/>
      <c r="AF402" s="208"/>
      <c r="AG402" s="208"/>
      <c r="AH402" s="208"/>
    </row>
    <row r="403" ht="13.5" customHeight="1">
      <c r="A403" s="239"/>
      <c r="B403" s="233" t="str">
        <f t="array" ref="B403">IF(LEN(A403)=0,"",INDEX('Smelter Look-up'!$A:$A,MATCH($A403,'Smelter Look-up'!$E:$E,0)))</f>
        <v/>
      </c>
      <c r="C403" s="234" t="str">
        <f t="array" ref="C403">IF(LEN(A403)=0,"",INDEX('Smelter Look-up'!$C:$C,MATCH($A403,'Smelter Look-up'!$E:$E,0)))</f>
        <v/>
      </c>
      <c r="D403" s="233"/>
      <c r="E403" s="233" t="str">
        <f>IF(ISERROR($V403),"",OFFSET('Smelter Look-up'!$D$4,$V403-4,0)&amp;"")</f>
        <v/>
      </c>
      <c r="F403" s="233" t="str">
        <f>IF(ISERROR($V403),"",OFFSET('Smelter Look-up'!$E$4,$V403-4,0))</f>
        <v/>
      </c>
      <c r="G403" s="233" t="str">
        <f>IF(C403=$X$4,IF(ISERROR($V403),"Enter smelter details","RMI"),IF(ISERROR($V403),"",OFFSET('Smelter Look-up'!$F$4,$V403-4,0)))</f>
        <v/>
      </c>
      <c r="H403" s="235" t="str">
        <f>IF(ISERROR($V403),"",OFFSET('Smelter Look-up'!$G$4,$V403-4,0))</f>
        <v/>
      </c>
      <c r="I403" s="237" t="str">
        <f>IF(ISERROR($V403),"",OFFSET('Smelter Look-up'!$H$4,$V403-4,0))</f>
        <v/>
      </c>
      <c r="J403" s="237" t="str">
        <f>IF(ISERROR($V403),"",OFFSET('Smelter Look-up'!$I$4,$V403-4,0))</f>
        <v/>
      </c>
      <c r="K403" s="234"/>
      <c r="L403" s="234"/>
      <c r="M403" s="234"/>
      <c r="N403" s="234"/>
      <c r="O403" s="234"/>
      <c r="P403" s="237"/>
      <c r="Q403" s="238"/>
      <c r="R403" s="233" t="str">
        <f>IF(ISERROR($V403),"",OFFSET('Smelter Look-up'!$C$4,$V403-4,0)&amp;"")</f>
        <v/>
      </c>
      <c r="S403" s="239" t="str">
        <f t="array" ref="S403">IF(B403="","",IF(ISERROR(MATCH($E403,CL,0)),"Unknown",INDIRECT("'C'!$A$"&amp;MATCH($E403,CL,0)+1)))</f>
        <v/>
      </c>
      <c r="T403" s="239" t="str">
        <f t="array" ref="T403">IF(B403="","",IF(ISERROR(MATCH($J403,SorP!$B$1:$B$6226,0)),"",INDIRECT("'SorP'!$A$"&amp;MATCH($S403&amp;$J403,SorP!C:C,0))))</f>
        <v/>
      </c>
      <c r="U403" s="240"/>
      <c r="V403" s="228" t="str">
        <f>IF(C403="",NA(),IF(OR(C403="Smelter not listed",C403="Smelter not yet identified"),MATCH($B403&amp;$D403,'Smelter Look-up'!$J:$J,0),MATCH($B403&amp;$C403,'Smelter Look-up'!$J:$J,0)))</f>
        <v>#N/A</v>
      </c>
      <c r="W403" s="208"/>
      <c r="X403" s="208">
        <f t="shared" si="1"/>
        <v>0</v>
      </c>
      <c r="Y403" s="208"/>
      <c r="Z403" s="208"/>
      <c r="AA403" s="208"/>
      <c r="AB403" s="241" t="str">
        <f t="shared" si="2"/>
        <v/>
      </c>
      <c r="AC403" s="208"/>
      <c r="AD403" s="208"/>
      <c r="AE403" s="208"/>
      <c r="AF403" s="208"/>
      <c r="AG403" s="208"/>
      <c r="AH403" s="208"/>
    </row>
    <row r="404" ht="13.5" customHeight="1">
      <c r="A404" s="239"/>
      <c r="B404" s="233" t="str">
        <f t="array" ref="B404">IF(LEN(A404)=0,"",INDEX('Smelter Look-up'!$A:$A,MATCH($A404,'Smelter Look-up'!$E:$E,0)))</f>
        <v/>
      </c>
      <c r="C404" s="234" t="str">
        <f t="array" ref="C404">IF(LEN(A404)=0,"",INDEX('Smelter Look-up'!$C:$C,MATCH($A404,'Smelter Look-up'!$E:$E,0)))</f>
        <v/>
      </c>
      <c r="D404" s="233"/>
      <c r="E404" s="233" t="str">
        <f>IF(ISERROR($V404),"",OFFSET('Smelter Look-up'!$D$4,$V404-4,0)&amp;"")</f>
        <v/>
      </c>
      <c r="F404" s="233" t="str">
        <f>IF(ISERROR($V404),"",OFFSET('Smelter Look-up'!$E$4,$V404-4,0))</f>
        <v/>
      </c>
      <c r="G404" s="233" t="str">
        <f>IF(C404=$X$4,IF(ISERROR($V404),"Enter smelter details","RMI"),IF(ISERROR($V404),"",OFFSET('Smelter Look-up'!$F$4,$V404-4,0)))</f>
        <v/>
      </c>
      <c r="H404" s="235" t="str">
        <f>IF(ISERROR($V404),"",OFFSET('Smelter Look-up'!$G$4,$V404-4,0))</f>
        <v/>
      </c>
      <c r="I404" s="237" t="str">
        <f>IF(ISERROR($V404),"",OFFSET('Smelter Look-up'!$H$4,$V404-4,0))</f>
        <v/>
      </c>
      <c r="J404" s="237" t="str">
        <f>IF(ISERROR($V404),"",OFFSET('Smelter Look-up'!$I$4,$V404-4,0))</f>
        <v/>
      </c>
      <c r="K404" s="234"/>
      <c r="L404" s="234"/>
      <c r="M404" s="234"/>
      <c r="N404" s="234"/>
      <c r="O404" s="234"/>
      <c r="P404" s="237"/>
      <c r="Q404" s="238"/>
      <c r="R404" s="233" t="str">
        <f>IF(ISERROR($V404),"",OFFSET('Smelter Look-up'!$C$4,$V404-4,0)&amp;"")</f>
        <v/>
      </c>
      <c r="S404" s="239" t="str">
        <f t="array" ref="S404">IF(B404="","",IF(ISERROR(MATCH($E404,CL,0)),"Unknown",INDIRECT("'C'!$A$"&amp;MATCH($E404,CL,0)+1)))</f>
        <v/>
      </c>
      <c r="T404" s="239" t="str">
        <f t="array" ref="T404">IF(B404="","",IF(ISERROR(MATCH($J404,SorP!$B$1:$B$6226,0)),"",INDIRECT("'SorP'!$A$"&amp;MATCH($S404&amp;$J404,SorP!C:C,0))))</f>
        <v/>
      </c>
      <c r="U404" s="240"/>
      <c r="V404" s="228" t="str">
        <f>IF(C404="",NA(),IF(OR(C404="Smelter not listed",C404="Smelter not yet identified"),MATCH($B404&amp;$D404,'Smelter Look-up'!$J:$J,0),MATCH($B404&amp;$C404,'Smelter Look-up'!$J:$J,0)))</f>
        <v>#N/A</v>
      </c>
      <c r="W404" s="208"/>
      <c r="X404" s="208">
        <f t="shared" si="1"/>
        <v>0</v>
      </c>
      <c r="Y404" s="208"/>
      <c r="Z404" s="208"/>
      <c r="AA404" s="208"/>
      <c r="AB404" s="241" t="str">
        <f t="shared" si="2"/>
        <v/>
      </c>
      <c r="AC404" s="208"/>
      <c r="AD404" s="208"/>
      <c r="AE404" s="208"/>
      <c r="AF404" s="208"/>
      <c r="AG404" s="208"/>
      <c r="AH404" s="208"/>
    </row>
    <row r="405" ht="13.5" customHeight="1">
      <c r="A405" s="239"/>
      <c r="B405" s="233" t="str">
        <f t="array" ref="B405">IF(LEN(A405)=0,"",INDEX('Smelter Look-up'!$A:$A,MATCH($A405,'Smelter Look-up'!$E:$E,0)))</f>
        <v/>
      </c>
      <c r="C405" s="234" t="str">
        <f t="array" ref="C405">IF(LEN(A405)=0,"",INDEX('Smelter Look-up'!$C:$C,MATCH($A405,'Smelter Look-up'!$E:$E,0)))</f>
        <v/>
      </c>
      <c r="D405" s="233"/>
      <c r="E405" s="233" t="str">
        <f>IF(ISERROR($V405),"",OFFSET('Smelter Look-up'!$D$4,$V405-4,0)&amp;"")</f>
        <v/>
      </c>
      <c r="F405" s="233" t="str">
        <f>IF(ISERROR($V405),"",OFFSET('Smelter Look-up'!$E$4,$V405-4,0))</f>
        <v/>
      </c>
      <c r="G405" s="233" t="str">
        <f>IF(C405=$X$4,IF(ISERROR($V405),"Enter smelter details","RMI"),IF(ISERROR($V405),"",OFFSET('Smelter Look-up'!$F$4,$V405-4,0)))</f>
        <v/>
      </c>
      <c r="H405" s="235" t="str">
        <f>IF(ISERROR($V405),"",OFFSET('Smelter Look-up'!$G$4,$V405-4,0))</f>
        <v/>
      </c>
      <c r="I405" s="237" t="str">
        <f>IF(ISERROR($V405),"",OFFSET('Smelter Look-up'!$H$4,$V405-4,0))</f>
        <v/>
      </c>
      <c r="J405" s="237" t="str">
        <f>IF(ISERROR($V405),"",OFFSET('Smelter Look-up'!$I$4,$V405-4,0))</f>
        <v/>
      </c>
      <c r="K405" s="234"/>
      <c r="L405" s="234"/>
      <c r="M405" s="234"/>
      <c r="N405" s="234"/>
      <c r="O405" s="234"/>
      <c r="P405" s="237"/>
      <c r="Q405" s="238"/>
      <c r="R405" s="233" t="str">
        <f>IF(ISERROR($V405),"",OFFSET('Smelter Look-up'!$C$4,$V405-4,0)&amp;"")</f>
        <v/>
      </c>
      <c r="S405" s="239" t="str">
        <f t="array" ref="S405">IF(B405="","",IF(ISERROR(MATCH($E405,CL,0)),"Unknown",INDIRECT("'C'!$A$"&amp;MATCH($E405,CL,0)+1)))</f>
        <v/>
      </c>
      <c r="T405" s="239" t="str">
        <f t="array" ref="T405">IF(B405="","",IF(ISERROR(MATCH($J405,SorP!$B$1:$B$6226,0)),"",INDIRECT("'SorP'!$A$"&amp;MATCH($S405&amp;$J405,SorP!C:C,0))))</f>
        <v/>
      </c>
      <c r="U405" s="240"/>
      <c r="V405" s="228" t="str">
        <f>IF(C405="",NA(),IF(OR(C405="Smelter not listed",C405="Smelter not yet identified"),MATCH($B405&amp;$D405,'Smelter Look-up'!$J:$J,0),MATCH($B405&amp;$C405,'Smelter Look-up'!$J:$J,0)))</f>
        <v>#N/A</v>
      </c>
      <c r="W405" s="208"/>
      <c r="X405" s="208">
        <f t="shared" si="1"/>
        <v>0</v>
      </c>
      <c r="Y405" s="208"/>
      <c r="Z405" s="208"/>
      <c r="AA405" s="208"/>
      <c r="AB405" s="241" t="str">
        <f t="shared" si="2"/>
        <v/>
      </c>
      <c r="AC405" s="208"/>
      <c r="AD405" s="208"/>
      <c r="AE405" s="208"/>
      <c r="AF405" s="208"/>
      <c r="AG405" s="208"/>
      <c r="AH405" s="208"/>
    </row>
    <row r="406" ht="13.5" customHeight="1">
      <c r="A406" s="239"/>
      <c r="B406" s="233" t="str">
        <f t="array" ref="B406">IF(LEN(A406)=0,"",INDEX('Smelter Look-up'!$A:$A,MATCH($A406,'Smelter Look-up'!$E:$E,0)))</f>
        <v/>
      </c>
      <c r="C406" s="234" t="str">
        <f t="array" ref="C406">IF(LEN(A406)=0,"",INDEX('Smelter Look-up'!$C:$C,MATCH($A406,'Smelter Look-up'!$E:$E,0)))</f>
        <v/>
      </c>
      <c r="D406" s="233"/>
      <c r="E406" s="233" t="str">
        <f>IF(ISERROR($V406),"",OFFSET('Smelter Look-up'!$D$4,$V406-4,0)&amp;"")</f>
        <v/>
      </c>
      <c r="F406" s="233" t="str">
        <f>IF(ISERROR($V406),"",OFFSET('Smelter Look-up'!$E$4,$V406-4,0))</f>
        <v/>
      </c>
      <c r="G406" s="233" t="str">
        <f>IF(C406=$X$4,IF(ISERROR($V406),"Enter smelter details","RMI"),IF(ISERROR($V406),"",OFFSET('Smelter Look-up'!$F$4,$V406-4,0)))</f>
        <v/>
      </c>
      <c r="H406" s="235" t="str">
        <f>IF(ISERROR($V406),"",OFFSET('Smelter Look-up'!$G$4,$V406-4,0))</f>
        <v/>
      </c>
      <c r="I406" s="237" t="str">
        <f>IF(ISERROR($V406),"",OFFSET('Smelter Look-up'!$H$4,$V406-4,0))</f>
        <v/>
      </c>
      <c r="J406" s="237" t="str">
        <f>IF(ISERROR($V406),"",OFFSET('Smelter Look-up'!$I$4,$V406-4,0))</f>
        <v/>
      </c>
      <c r="K406" s="234"/>
      <c r="L406" s="234"/>
      <c r="M406" s="234"/>
      <c r="N406" s="234"/>
      <c r="O406" s="234"/>
      <c r="P406" s="237"/>
      <c r="Q406" s="238"/>
      <c r="R406" s="233" t="str">
        <f>IF(ISERROR($V406),"",OFFSET('Smelter Look-up'!$C$4,$V406-4,0)&amp;"")</f>
        <v/>
      </c>
      <c r="S406" s="239" t="str">
        <f t="array" ref="S406">IF(B406="","",IF(ISERROR(MATCH($E406,CL,0)),"Unknown",INDIRECT("'C'!$A$"&amp;MATCH($E406,CL,0)+1)))</f>
        <v/>
      </c>
      <c r="T406" s="239" t="str">
        <f t="array" ref="T406">IF(B406="","",IF(ISERROR(MATCH($J406,SorP!$B$1:$B$6226,0)),"",INDIRECT("'SorP'!$A$"&amp;MATCH($S406&amp;$J406,SorP!C:C,0))))</f>
        <v/>
      </c>
      <c r="U406" s="240"/>
      <c r="V406" s="228" t="str">
        <f>IF(C406="",NA(),IF(OR(C406="Smelter not listed",C406="Smelter not yet identified"),MATCH($B406&amp;$D406,'Smelter Look-up'!$J:$J,0),MATCH($B406&amp;$C406,'Smelter Look-up'!$J:$J,0)))</f>
        <v>#N/A</v>
      </c>
      <c r="W406" s="208"/>
      <c r="X406" s="208">
        <f t="shared" si="1"/>
        <v>0</v>
      </c>
      <c r="Y406" s="208"/>
      <c r="Z406" s="208"/>
      <c r="AA406" s="208"/>
      <c r="AB406" s="241" t="str">
        <f t="shared" si="2"/>
        <v/>
      </c>
      <c r="AC406" s="208"/>
      <c r="AD406" s="208"/>
      <c r="AE406" s="208"/>
      <c r="AF406" s="208"/>
      <c r="AG406" s="208"/>
      <c r="AH406" s="208"/>
    </row>
    <row r="407" ht="13.5" customHeight="1">
      <c r="A407" s="239"/>
      <c r="B407" s="233" t="str">
        <f t="array" ref="B407">IF(LEN(A407)=0,"",INDEX('Smelter Look-up'!$A:$A,MATCH($A407,'Smelter Look-up'!$E:$E,0)))</f>
        <v/>
      </c>
      <c r="C407" s="234" t="str">
        <f t="array" ref="C407">IF(LEN(A407)=0,"",INDEX('Smelter Look-up'!$C:$C,MATCH($A407,'Smelter Look-up'!$E:$E,0)))</f>
        <v/>
      </c>
      <c r="D407" s="233"/>
      <c r="E407" s="233" t="str">
        <f>IF(ISERROR($V407),"",OFFSET('Smelter Look-up'!$D$4,$V407-4,0)&amp;"")</f>
        <v/>
      </c>
      <c r="F407" s="233" t="str">
        <f>IF(ISERROR($V407),"",OFFSET('Smelter Look-up'!$E$4,$V407-4,0))</f>
        <v/>
      </c>
      <c r="G407" s="233" t="str">
        <f>IF(C407=$X$4,IF(ISERROR($V407),"Enter smelter details","RMI"),IF(ISERROR($V407),"",OFFSET('Smelter Look-up'!$F$4,$V407-4,0)))</f>
        <v/>
      </c>
      <c r="H407" s="235" t="str">
        <f>IF(ISERROR($V407),"",OFFSET('Smelter Look-up'!$G$4,$V407-4,0))</f>
        <v/>
      </c>
      <c r="I407" s="237" t="str">
        <f>IF(ISERROR($V407),"",OFFSET('Smelter Look-up'!$H$4,$V407-4,0))</f>
        <v/>
      </c>
      <c r="J407" s="237" t="str">
        <f>IF(ISERROR($V407),"",OFFSET('Smelter Look-up'!$I$4,$V407-4,0))</f>
        <v/>
      </c>
      <c r="K407" s="234"/>
      <c r="L407" s="234"/>
      <c r="M407" s="234"/>
      <c r="N407" s="234"/>
      <c r="O407" s="234"/>
      <c r="P407" s="237"/>
      <c r="Q407" s="238"/>
      <c r="R407" s="233" t="str">
        <f>IF(ISERROR($V407),"",OFFSET('Smelter Look-up'!$C$4,$V407-4,0)&amp;"")</f>
        <v/>
      </c>
      <c r="S407" s="239" t="str">
        <f t="array" ref="S407">IF(B407="","",IF(ISERROR(MATCH($E407,CL,0)),"Unknown",INDIRECT("'C'!$A$"&amp;MATCH($E407,CL,0)+1)))</f>
        <v/>
      </c>
      <c r="T407" s="239" t="str">
        <f t="array" ref="T407">IF(B407="","",IF(ISERROR(MATCH($J407,SorP!$B$1:$B$6226,0)),"",INDIRECT("'SorP'!$A$"&amp;MATCH($S407&amp;$J407,SorP!C:C,0))))</f>
        <v/>
      </c>
      <c r="U407" s="240"/>
      <c r="V407" s="228" t="str">
        <f>IF(C407="",NA(),IF(OR(C407="Smelter not listed",C407="Smelter not yet identified"),MATCH($B407&amp;$D407,'Smelter Look-up'!$J:$J,0),MATCH($B407&amp;$C407,'Smelter Look-up'!$J:$J,0)))</f>
        <v>#N/A</v>
      </c>
      <c r="W407" s="208"/>
      <c r="X407" s="208">
        <f t="shared" si="1"/>
        <v>0</v>
      </c>
      <c r="Y407" s="208"/>
      <c r="Z407" s="208"/>
      <c r="AA407" s="208"/>
      <c r="AB407" s="241" t="str">
        <f t="shared" si="2"/>
        <v/>
      </c>
      <c r="AC407" s="208"/>
      <c r="AD407" s="208"/>
      <c r="AE407" s="208"/>
      <c r="AF407" s="208"/>
      <c r="AG407" s="208"/>
      <c r="AH407" s="208"/>
    </row>
    <row r="408" ht="13.5" customHeight="1">
      <c r="A408" s="239"/>
      <c r="B408" s="233" t="str">
        <f t="array" ref="B408">IF(LEN(A408)=0,"",INDEX('Smelter Look-up'!$A:$A,MATCH($A408,'Smelter Look-up'!$E:$E,0)))</f>
        <v/>
      </c>
      <c r="C408" s="234" t="str">
        <f t="array" ref="C408">IF(LEN(A408)=0,"",INDEX('Smelter Look-up'!$C:$C,MATCH($A408,'Smelter Look-up'!$E:$E,0)))</f>
        <v/>
      </c>
      <c r="D408" s="233"/>
      <c r="E408" s="233" t="str">
        <f>IF(ISERROR($V408),"",OFFSET('Smelter Look-up'!$D$4,$V408-4,0)&amp;"")</f>
        <v/>
      </c>
      <c r="F408" s="233" t="str">
        <f>IF(ISERROR($V408),"",OFFSET('Smelter Look-up'!$E$4,$V408-4,0))</f>
        <v/>
      </c>
      <c r="G408" s="233" t="str">
        <f>IF(C408=$X$4,IF(ISERROR($V408),"Enter smelter details","RMI"),IF(ISERROR($V408),"",OFFSET('Smelter Look-up'!$F$4,$V408-4,0)))</f>
        <v/>
      </c>
      <c r="H408" s="235" t="str">
        <f>IF(ISERROR($V408),"",OFFSET('Smelter Look-up'!$G$4,$V408-4,0))</f>
        <v/>
      </c>
      <c r="I408" s="237" t="str">
        <f>IF(ISERROR($V408),"",OFFSET('Smelter Look-up'!$H$4,$V408-4,0))</f>
        <v/>
      </c>
      <c r="J408" s="237" t="str">
        <f>IF(ISERROR($V408),"",OFFSET('Smelter Look-up'!$I$4,$V408-4,0))</f>
        <v/>
      </c>
      <c r="K408" s="234"/>
      <c r="L408" s="234"/>
      <c r="M408" s="234"/>
      <c r="N408" s="234"/>
      <c r="O408" s="234"/>
      <c r="P408" s="237"/>
      <c r="Q408" s="238"/>
      <c r="R408" s="233" t="str">
        <f>IF(ISERROR($V408),"",OFFSET('Smelter Look-up'!$C$4,$V408-4,0)&amp;"")</f>
        <v/>
      </c>
      <c r="S408" s="239" t="str">
        <f t="array" ref="S408">IF(B408="","",IF(ISERROR(MATCH($E408,CL,0)),"Unknown",INDIRECT("'C'!$A$"&amp;MATCH($E408,CL,0)+1)))</f>
        <v/>
      </c>
      <c r="T408" s="239" t="str">
        <f t="array" ref="T408">IF(B408="","",IF(ISERROR(MATCH($J408,SorP!$B$1:$B$6226,0)),"",INDIRECT("'SorP'!$A$"&amp;MATCH($S408&amp;$J408,SorP!C:C,0))))</f>
        <v/>
      </c>
      <c r="U408" s="240"/>
      <c r="V408" s="228" t="str">
        <f>IF(C408="",NA(),IF(OR(C408="Smelter not listed",C408="Smelter not yet identified"),MATCH($B408&amp;$D408,'Smelter Look-up'!$J:$J,0),MATCH($B408&amp;$C408,'Smelter Look-up'!$J:$J,0)))</f>
        <v>#N/A</v>
      </c>
      <c r="W408" s="208"/>
      <c r="X408" s="208">
        <f t="shared" si="1"/>
        <v>0</v>
      </c>
      <c r="Y408" s="208"/>
      <c r="Z408" s="208"/>
      <c r="AA408" s="208"/>
      <c r="AB408" s="241" t="str">
        <f t="shared" si="2"/>
        <v/>
      </c>
      <c r="AC408" s="208"/>
      <c r="AD408" s="208"/>
      <c r="AE408" s="208"/>
      <c r="AF408" s="208"/>
      <c r="AG408" s="208"/>
      <c r="AH408" s="208"/>
    </row>
    <row r="409" ht="13.5" customHeight="1">
      <c r="A409" s="239"/>
      <c r="B409" s="233" t="str">
        <f t="array" ref="B409">IF(LEN(A409)=0,"",INDEX('Smelter Look-up'!$A:$A,MATCH($A409,'Smelter Look-up'!$E:$E,0)))</f>
        <v/>
      </c>
      <c r="C409" s="234" t="str">
        <f t="array" ref="C409">IF(LEN(A409)=0,"",INDEX('Smelter Look-up'!$C:$C,MATCH($A409,'Smelter Look-up'!$E:$E,0)))</f>
        <v/>
      </c>
      <c r="D409" s="233"/>
      <c r="E409" s="233" t="str">
        <f>IF(ISERROR($V409),"",OFFSET('Smelter Look-up'!$D$4,$V409-4,0)&amp;"")</f>
        <v/>
      </c>
      <c r="F409" s="233" t="str">
        <f>IF(ISERROR($V409),"",OFFSET('Smelter Look-up'!$E$4,$V409-4,0))</f>
        <v/>
      </c>
      <c r="G409" s="233" t="str">
        <f>IF(C409=$X$4,IF(ISERROR($V409),"Enter smelter details","RMI"),IF(ISERROR($V409),"",OFFSET('Smelter Look-up'!$F$4,$V409-4,0)))</f>
        <v/>
      </c>
      <c r="H409" s="235" t="str">
        <f>IF(ISERROR($V409),"",OFFSET('Smelter Look-up'!$G$4,$V409-4,0))</f>
        <v/>
      </c>
      <c r="I409" s="237" t="str">
        <f>IF(ISERROR($V409),"",OFFSET('Smelter Look-up'!$H$4,$V409-4,0))</f>
        <v/>
      </c>
      <c r="J409" s="237" t="str">
        <f>IF(ISERROR($V409),"",OFFSET('Smelter Look-up'!$I$4,$V409-4,0))</f>
        <v/>
      </c>
      <c r="K409" s="234"/>
      <c r="L409" s="234"/>
      <c r="M409" s="234"/>
      <c r="N409" s="234"/>
      <c r="O409" s="234"/>
      <c r="P409" s="237"/>
      <c r="Q409" s="238"/>
      <c r="R409" s="233" t="str">
        <f>IF(ISERROR($V409),"",OFFSET('Smelter Look-up'!$C$4,$V409-4,0)&amp;"")</f>
        <v/>
      </c>
      <c r="S409" s="239" t="str">
        <f t="array" ref="S409">IF(B409="","",IF(ISERROR(MATCH($E409,CL,0)),"Unknown",INDIRECT("'C'!$A$"&amp;MATCH($E409,CL,0)+1)))</f>
        <v/>
      </c>
      <c r="T409" s="239" t="str">
        <f t="array" ref="T409">IF(B409="","",IF(ISERROR(MATCH($J409,SorP!$B$1:$B$6226,0)),"",INDIRECT("'SorP'!$A$"&amp;MATCH($S409&amp;$J409,SorP!C:C,0))))</f>
        <v/>
      </c>
      <c r="U409" s="240"/>
      <c r="V409" s="228" t="str">
        <f>IF(C409="",NA(),IF(OR(C409="Smelter not listed",C409="Smelter not yet identified"),MATCH($B409&amp;$D409,'Smelter Look-up'!$J:$J,0),MATCH($B409&amp;$C409,'Smelter Look-up'!$J:$J,0)))</f>
        <v>#N/A</v>
      </c>
      <c r="W409" s="208"/>
      <c r="X409" s="208">
        <f t="shared" si="1"/>
        <v>0</v>
      </c>
      <c r="Y409" s="208"/>
      <c r="Z409" s="208"/>
      <c r="AA409" s="208"/>
      <c r="AB409" s="241" t="str">
        <f t="shared" si="2"/>
        <v/>
      </c>
      <c r="AC409" s="208"/>
      <c r="AD409" s="208"/>
      <c r="AE409" s="208"/>
      <c r="AF409" s="208"/>
      <c r="AG409" s="208"/>
      <c r="AH409" s="208"/>
    </row>
    <row r="410" ht="13.5" customHeight="1">
      <c r="A410" s="239"/>
      <c r="B410" s="233" t="str">
        <f t="array" ref="B410">IF(LEN(A410)=0,"",INDEX('Smelter Look-up'!$A:$A,MATCH($A410,'Smelter Look-up'!$E:$E,0)))</f>
        <v/>
      </c>
      <c r="C410" s="234" t="str">
        <f t="array" ref="C410">IF(LEN(A410)=0,"",INDEX('Smelter Look-up'!$C:$C,MATCH($A410,'Smelter Look-up'!$E:$E,0)))</f>
        <v/>
      </c>
      <c r="D410" s="233"/>
      <c r="E410" s="233" t="str">
        <f>IF(ISERROR($V410),"",OFFSET('Smelter Look-up'!$D$4,$V410-4,0)&amp;"")</f>
        <v/>
      </c>
      <c r="F410" s="233" t="str">
        <f>IF(ISERROR($V410),"",OFFSET('Smelter Look-up'!$E$4,$V410-4,0))</f>
        <v/>
      </c>
      <c r="G410" s="233" t="str">
        <f>IF(C410=$X$4,IF(ISERROR($V410),"Enter smelter details","RMI"),IF(ISERROR($V410),"",OFFSET('Smelter Look-up'!$F$4,$V410-4,0)))</f>
        <v/>
      </c>
      <c r="H410" s="235" t="str">
        <f>IF(ISERROR($V410),"",OFFSET('Smelter Look-up'!$G$4,$V410-4,0))</f>
        <v/>
      </c>
      <c r="I410" s="237" t="str">
        <f>IF(ISERROR($V410),"",OFFSET('Smelter Look-up'!$H$4,$V410-4,0))</f>
        <v/>
      </c>
      <c r="J410" s="237" t="str">
        <f>IF(ISERROR($V410),"",OFFSET('Smelter Look-up'!$I$4,$V410-4,0))</f>
        <v/>
      </c>
      <c r="K410" s="234"/>
      <c r="L410" s="234"/>
      <c r="M410" s="234"/>
      <c r="N410" s="234"/>
      <c r="O410" s="234"/>
      <c r="P410" s="237"/>
      <c r="Q410" s="238"/>
      <c r="R410" s="233" t="str">
        <f>IF(ISERROR($V410),"",OFFSET('Smelter Look-up'!$C$4,$V410-4,0)&amp;"")</f>
        <v/>
      </c>
      <c r="S410" s="239" t="str">
        <f t="array" ref="S410">IF(B410="","",IF(ISERROR(MATCH($E410,CL,0)),"Unknown",INDIRECT("'C'!$A$"&amp;MATCH($E410,CL,0)+1)))</f>
        <v/>
      </c>
      <c r="T410" s="239" t="str">
        <f t="array" ref="T410">IF(B410="","",IF(ISERROR(MATCH($J410,SorP!$B$1:$B$6226,0)),"",INDIRECT("'SorP'!$A$"&amp;MATCH($S410&amp;$J410,SorP!C:C,0))))</f>
        <v/>
      </c>
      <c r="U410" s="240"/>
      <c r="V410" s="228" t="str">
        <f>IF(C410="",NA(),IF(OR(C410="Smelter not listed",C410="Smelter not yet identified"),MATCH($B410&amp;$D410,'Smelter Look-up'!$J:$J,0),MATCH($B410&amp;$C410,'Smelter Look-up'!$J:$J,0)))</f>
        <v>#N/A</v>
      </c>
      <c r="W410" s="208"/>
      <c r="X410" s="208">
        <f t="shared" si="1"/>
        <v>0</v>
      </c>
      <c r="Y410" s="208"/>
      <c r="Z410" s="208"/>
      <c r="AA410" s="208"/>
      <c r="AB410" s="241" t="str">
        <f t="shared" si="2"/>
        <v/>
      </c>
      <c r="AC410" s="208"/>
      <c r="AD410" s="208"/>
      <c r="AE410" s="208"/>
      <c r="AF410" s="208"/>
      <c r="AG410" s="208"/>
      <c r="AH410" s="208"/>
    </row>
    <row r="411" ht="13.5" customHeight="1">
      <c r="A411" s="239"/>
      <c r="B411" s="233" t="str">
        <f t="array" ref="B411">IF(LEN(A411)=0,"",INDEX('Smelter Look-up'!$A:$A,MATCH($A411,'Smelter Look-up'!$E:$E,0)))</f>
        <v/>
      </c>
      <c r="C411" s="234" t="str">
        <f t="array" ref="C411">IF(LEN(A411)=0,"",INDEX('Smelter Look-up'!$C:$C,MATCH($A411,'Smelter Look-up'!$E:$E,0)))</f>
        <v/>
      </c>
      <c r="D411" s="233"/>
      <c r="E411" s="233" t="str">
        <f>IF(ISERROR($V411),"",OFFSET('Smelter Look-up'!$D$4,$V411-4,0)&amp;"")</f>
        <v/>
      </c>
      <c r="F411" s="233" t="str">
        <f>IF(ISERROR($V411),"",OFFSET('Smelter Look-up'!$E$4,$V411-4,0))</f>
        <v/>
      </c>
      <c r="G411" s="233" t="str">
        <f>IF(C411=$X$4,IF(ISERROR($V411),"Enter smelter details","RMI"),IF(ISERROR($V411),"",OFFSET('Smelter Look-up'!$F$4,$V411-4,0)))</f>
        <v/>
      </c>
      <c r="H411" s="235" t="str">
        <f>IF(ISERROR($V411),"",OFFSET('Smelter Look-up'!$G$4,$V411-4,0))</f>
        <v/>
      </c>
      <c r="I411" s="237" t="str">
        <f>IF(ISERROR($V411),"",OFFSET('Smelter Look-up'!$H$4,$V411-4,0))</f>
        <v/>
      </c>
      <c r="J411" s="237" t="str">
        <f>IF(ISERROR($V411),"",OFFSET('Smelter Look-up'!$I$4,$V411-4,0))</f>
        <v/>
      </c>
      <c r="K411" s="234"/>
      <c r="L411" s="234"/>
      <c r="M411" s="234"/>
      <c r="N411" s="234"/>
      <c r="O411" s="234"/>
      <c r="P411" s="237"/>
      <c r="Q411" s="238"/>
      <c r="R411" s="233" t="str">
        <f>IF(ISERROR($V411),"",OFFSET('Smelter Look-up'!$C$4,$V411-4,0)&amp;"")</f>
        <v/>
      </c>
      <c r="S411" s="239" t="str">
        <f t="array" ref="S411">IF(B411="","",IF(ISERROR(MATCH($E411,CL,0)),"Unknown",INDIRECT("'C'!$A$"&amp;MATCH($E411,CL,0)+1)))</f>
        <v/>
      </c>
      <c r="T411" s="239" t="str">
        <f t="array" ref="T411">IF(B411="","",IF(ISERROR(MATCH($J411,SorP!$B$1:$B$6226,0)),"",INDIRECT("'SorP'!$A$"&amp;MATCH($S411&amp;$J411,SorP!C:C,0))))</f>
        <v/>
      </c>
      <c r="U411" s="240"/>
      <c r="V411" s="228" t="str">
        <f>IF(C411="",NA(),IF(OR(C411="Smelter not listed",C411="Smelter not yet identified"),MATCH($B411&amp;$D411,'Smelter Look-up'!$J:$J,0),MATCH($B411&amp;$C411,'Smelter Look-up'!$J:$J,0)))</f>
        <v>#N/A</v>
      </c>
      <c r="W411" s="208"/>
      <c r="X411" s="208">
        <f t="shared" si="1"/>
        <v>0</v>
      </c>
      <c r="Y411" s="208"/>
      <c r="Z411" s="208"/>
      <c r="AA411" s="208"/>
      <c r="AB411" s="241" t="str">
        <f t="shared" si="2"/>
        <v/>
      </c>
      <c r="AC411" s="208"/>
      <c r="AD411" s="208"/>
      <c r="AE411" s="208"/>
      <c r="AF411" s="208"/>
      <c r="AG411" s="208"/>
      <c r="AH411" s="208"/>
    </row>
    <row r="412" ht="13.5" customHeight="1">
      <c r="A412" s="239"/>
      <c r="B412" s="233" t="str">
        <f t="array" ref="B412">IF(LEN(A412)=0,"",INDEX('Smelter Look-up'!$A:$A,MATCH($A412,'Smelter Look-up'!$E:$E,0)))</f>
        <v/>
      </c>
      <c r="C412" s="234" t="str">
        <f t="array" ref="C412">IF(LEN(A412)=0,"",INDEX('Smelter Look-up'!$C:$C,MATCH($A412,'Smelter Look-up'!$E:$E,0)))</f>
        <v/>
      </c>
      <c r="D412" s="233"/>
      <c r="E412" s="233" t="str">
        <f>IF(ISERROR($V412),"",OFFSET('Smelter Look-up'!$D$4,$V412-4,0)&amp;"")</f>
        <v/>
      </c>
      <c r="F412" s="233" t="str">
        <f>IF(ISERROR($V412),"",OFFSET('Smelter Look-up'!$E$4,$V412-4,0))</f>
        <v/>
      </c>
      <c r="G412" s="233" t="str">
        <f>IF(C412=$X$4,IF(ISERROR($V412),"Enter smelter details","RMI"),IF(ISERROR($V412),"",OFFSET('Smelter Look-up'!$F$4,$V412-4,0)))</f>
        <v/>
      </c>
      <c r="H412" s="235" t="str">
        <f>IF(ISERROR($V412),"",OFFSET('Smelter Look-up'!$G$4,$V412-4,0))</f>
        <v/>
      </c>
      <c r="I412" s="237" t="str">
        <f>IF(ISERROR($V412),"",OFFSET('Smelter Look-up'!$H$4,$V412-4,0))</f>
        <v/>
      </c>
      <c r="J412" s="237" t="str">
        <f>IF(ISERROR($V412),"",OFFSET('Smelter Look-up'!$I$4,$V412-4,0))</f>
        <v/>
      </c>
      <c r="K412" s="234"/>
      <c r="L412" s="234"/>
      <c r="M412" s="234"/>
      <c r="N412" s="234"/>
      <c r="O412" s="234"/>
      <c r="P412" s="237"/>
      <c r="Q412" s="238"/>
      <c r="R412" s="233" t="str">
        <f>IF(ISERROR($V412),"",OFFSET('Smelter Look-up'!$C$4,$V412-4,0)&amp;"")</f>
        <v/>
      </c>
      <c r="S412" s="239" t="str">
        <f t="array" ref="S412">IF(B412="","",IF(ISERROR(MATCH($E412,CL,0)),"Unknown",INDIRECT("'C'!$A$"&amp;MATCH($E412,CL,0)+1)))</f>
        <v/>
      </c>
      <c r="T412" s="239" t="str">
        <f t="array" ref="T412">IF(B412="","",IF(ISERROR(MATCH($J412,SorP!$B$1:$B$6226,0)),"",INDIRECT("'SorP'!$A$"&amp;MATCH($S412&amp;$J412,SorP!C:C,0))))</f>
        <v/>
      </c>
      <c r="U412" s="240"/>
      <c r="V412" s="228" t="str">
        <f>IF(C412="",NA(),IF(OR(C412="Smelter not listed",C412="Smelter not yet identified"),MATCH($B412&amp;$D412,'Smelter Look-up'!$J:$J,0),MATCH($B412&amp;$C412,'Smelter Look-up'!$J:$J,0)))</f>
        <v>#N/A</v>
      </c>
      <c r="W412" s="208"/>
      <c r="X412" s="208">
        <f t="shared" si="1"/>
        <v>0</v>
      </c>
      <c r="Y412" s="208"/>
      <c r="Z412" s="208"/>
      <c r="AA412" s="208"/>
      <c r="AB412" s="241" t="str">
        <f t="shared" si="2"/>
        <v/>
      </c>
      <c r="AC412" s="208"/>
      <c r="AD412" s="208"/>
      <c r="AE412" s="208"/>
      <c r="AF412" s="208"/>
      <c r="AG412" s="208"/>
      <c r="AH412" s="208"/>
    </row>
    <row r="413" ht="13.5" customHeight="1">
      <c r="A413" s="239"/>
      <c r="B413" s="233" t="str">
        <f t="array" ref="B413">IF(LEN(A413)=0,"",INDEX('Smelter Look-up'!$A:$A,MATCH($A413,'Smelter Look-up'!$E:$E,0)))</f>
        <v/>
      </c>
      <c r="C413" s="234" t="str">
        <f t="array" ref="C413">IF(LEN(A413)=0,"",INDEX('Smelter Look-up'!$C:$C,MATCH($A413,'Smelter Look-up'!$E:$E,0)))</f>
        <v/>
      </c>
      <c r="D413" s="233"/>
      <c r="E413" s="233" t="str">
        <f>IF(ISERROR($V413),"",OFFSET('Smelter Look-up'!$D$4,$V413-4,0)&amp;"")</f>
        <v/>
      </c>
      <c r="F413" s="233" t="str">
        <f>IF(ISERROR($V413),"",OFFSET('Smelter Look-up'!$E$4,$V413-4,0))</f>
        <v/>
      </c>
      <c r="G413" s="233" t="str">
        <f>IF(C413=$X$4,IF(ISERROR($V413),"Enter smelter details","RMI"),IF(ISERROR($V413),"",OFFSET('Smelter Look-up'!$F$4,$V413-4,0)))</f>
        <v/>
      </c>
      <c r="H413" s="235" t="str">
        <f>IF(ISERROR($V413),"",OFFSET('Smelter Look-up'!$G$4,$V413-4,0))</f>
        <v/>
      </c>
      <c r="I413" s="237" t="str">
        <f>IF(ISERROR($V413),"",OFFSET('Smelter Look-up'!$H$4,$V413-4,0))</f>
        <v/>
      </c>
      <c r="J413" s="237" t="str">
        <f>IF(ISERROR($V413),"",OFFSET('Smelter Look-up'!$I$4,$V413-4,0))</f>
        <v/>
      </c>
      <c r="K413" s="234"/>
      <c r="L413" s="234"/>
      <c r="M413" s="234"/>
      <c r="N413" s="234"/>
      <c r="O413" s="234"/>
      <c r="P413" s="237"/>
      <c r="Q413" s="238"/>
      <c r="R413" s="233" t="str">
        <f>IF(ISERROR($V413),"",OFFSET('Smelter Look-up'!$C$4,$V413-4,0)&amp;"")</f>
        <v/>
      </c>
      <c r="S413" s="239" t="str">
        <f t="array" ref="S413">IF(B413="","",IF(ISERROR(MATCH($E413,CL,0)),"Unknown",INDIRECT("'C'!$A$"&amp;MATCH($E413,CL,0)+1)))</f>
        <v/>
      </c>
      <c r="T413" s="239" t="str">
        <f t="array" ref="T413">IF(B413="","",IF(ISERROR(MATCH($J413,SorP!$B$1:$B$6226,0)),"",INDIRECT("'SorP'!$A$"&amp;MATCH($S413&amp;$J413,SorP!C:C,0))))</f>
        <v/>
      </c>
      <c r="U413" s="240"/>
      <c r="V413" s="228" t="str">
        <f>IF(C413="",NA(),IF(OR(C413="Smelter not listed",C413="Smelter not yet identified"),MATCH($B413&amp;$D413,'Smelter Look-up'!$J:$J,0),MATCH($B413&amp;$C413,'Smelter Look-up'!$J:$J,0)))</f>
        <v>#N/A</v>
      </c>
      <c r="W413" s="208"/>
      <c r="X413" s="208">
        <f t="shared" si="1"/>
        <v>0</v>
      </c>
      <c r="Y413" s="208"/>
      <c r="Z413" s="208"/>
      <c r="AA413" s="208"/>
      <c r="AB413" s="241" t="str">
        <f t="shared" si="2"/>
        <v/>
      </c>
      <c r="AC413" s="208"/>
      <c r="AD413" s="208"/>
      <c r="AE413" s="208"/>
      <c r="AF413" s="208"/>
      <c r="AG413" s="208"/>
      <c r="AH413" s="208"/>
    </row>
    <row r="414" ht="13.5" customHeight="1">
      <c r="A414" s="239"/>
      <c r="B414" s="233" t="str">
        <f t="array" ref="B414">IF(LEN(A414)=0,"",INDEX('Smelter Look-up'!$A:$A,MATCH($A414,'Smelter Look-up'!$E:$E,0)))</f>
        <v/>
      </c>
      <c r="C414" s="234" t="str">
        <f t="array" ref="C414">IF(LEN(A414)=0,"",INDEX('Smelter Look-up'!$C:$C,MATCH($A414,'Smelter Look-up'!$E:$E,0)))</f>
        <v/>
      </c>
      <c r="D414" s="233"/>
      <c r="E414" s="233" t="str">
        <f>IF(ISERROR($V414),"",OFFSET('Smelter Look-up'!$D$4,$V414-4,0)&amp;"")</f>
        <v/>
      </c>
      <c r="F414" s="233" t="str">
        <f>IF(ISERROR($V414),"",OFFSET('Smelter Look-up'!$E$4,$V414-4,0))</f>
        <v/>
      </c>
      <c r="G414" s="233" t="str">
        <f>IF(C414=$X$4,IF(ISERROR($V414),"Enter smelter details","RMI"),IF(ISERROR($V414),"",OFFSET('Smelter Look-up'!$F$4,$V414-4,0)))</f>
        <v/>
      </c>
      <c r="H414" s="235" t="str">
        <f>IF(ISERROR($V414),"",OFFSET('Smelter Look-up'!$G$4,$V414-4,0))</f>
        <v/>
      </c>
      <c r="I414" s="237" t="str">
        <f>IF(ISERROR($V414),"",OFFSET('Smelter Look-up'!$H$4,$V414-4,0))</f>
        <v/>
      </c>
      <c r="J414" s="237" t="str">
        <f>IF(ISERROR($V414),"",OFFSET('Smelter Look-up'!$I$4,$V414-4,0))</f>
        <v/>
      </c>
      <c r="K414" s="234"/>
      <c r="L414" s="234"/>
      <c r="M414" s="234"/>
      <c r="N414" s="234"/>
      <c r="O414" s="234"/>
      <c r="P414" s="237"/>
      <c r="Q414" s="238"/>
      <c r="R414" s="233" t="str">
        <f>IF(ISERROR($V414),"",OFFSET('Smelter Look-up'!$C$4,$V414-4,0)&amp;"")</f>
        <v/>
      </c>
      <c r="S414" s="239" t="str">
        <f t="array" ref="S414">IF(B414="","",IF(ISERROR(MATCH($E414,CL,0)),"Unknown",INDIRECT("'C'!$A$"&amp;MATCH($E414,CL,0)+1)))</f>
        <v/>
      </c>
      <c r="T414" s="239" t="str">
        <f t="array" ref="T414">IF(B414="","",IF(ISERROR(MATCH($J414,SorP!$B$1:$B$6226,0)),"",INDIRECT("'SorP'!$A$"&amp;MATCH($S414&amp;$J414,SorP!C:C,0))))</f>
        <v/>
      </c>
      <c r="U414" s="240"/>
      <c r="V414" s="228" t="str">
        <f>IF(C414="",NA(),IF(OR(C414="Smelter not listed",C414="Smelter not yet identified"),MATCH($B414&amp;$D414,'Smelter Look-up'!$J:$J,0),MATCH($B414&amp;$C414,'Smelter Look-up'!$J:$J,0)))</f>
        <v>#N/A</v>
      </c>
      <c r="W414" s="208"/>
      <c r="X414" s="208">
        <f t="shared" si="1"/>
        <v>0</v>
      </c>
      <c r="Y414" s="208"/>
      <c r="Z414" s="208"/>
      <c r="AA414" s="208"/>
      <c r="AB414" s="241" t="str">
        <f t="shared" si="2"/>
        <v/>
      </c>
      <c r="AC414" s="208"/>
      <c r="AD414" s="208"/>
      <c r="AE414" s="208"/>
      <c r="AF414" s="208"/>
      <c r="AG414" s="208"/>
      <c r="AH414" s="208"/>
    </row>
    <row r="415" ht="13.5" customHeight="1">
      <c r="A415" s="239"/>
      <c r="B415" s="233" t="str">
        <f t="array" ref="B415">IF(LEN(A415)=0,"",INDEX('Smelter Look-up'!$A:$A,MATCH($A415,'Smelter Look-up'!$E:$E,0)))</f>
        <v/>
      </c>
      <c r="C415" s="234" t="str">
        <f t="array" ref="C415">IF(LEN(A415)=0,"",INDEX('Smelter Look-up'!$C:$C,MATCH($A415,'Smelter Look-up'!$E:$E,0)))</f>
        <v/>
      </c>
      <c r="D415" s="233"/>
      <c r="E415" s="233" t="str">
        <f>IF(ISERROR($V415),"",OFFSET('Smelter Look-up'!$D$4,$V415-4,0)&amp;"")</f>
        <v/>
      </c>
      <c r="F415" s="233" t="str">
        <f>IF(ISERROR($V415),"",OFFSET('Smelter Look-up'!$E$4,$V415-4,0))</f>
        <v/>
      </c>
      <c r="G415" s="233" t="str">
        <f>IF(C415=$X$4,IF(ISERROR($V415),"Enter smelter details","RMI"),IF(ISERROR($V415),"",OFFSET('Smelter Look-up'!$F$4,$V415-4,0)))</f>
        <v/>
      </c>
      <c r="H415" s="235" t="str">
        <f>IF(ISERROR($V415),"",OFFSET('Smelter Look-up'!$G$4,$V415-4,0))</f>
        <v/>
      </c>
      <c r="I415" s="237" t="str">
        <f>IF(ISERROR($V415),"",OFFSET('Smelter Look-up'!$H$4,$V415-4,0))</f>
        <v/>
      </c>
      <c r="J415" s="237" t="str">
        <f>IF(ISERROR($V415),"",OFFSET('Smelter Look-up'!$I$4,$V415-4,0))</f>
        <v/>
      </c>
      <c r="K415" s="234"/>
      <c r="L415" s="234"/>
      <c r="M415" s="234"/>
      <c r="N415" s="234"/>
      <c r="O415" s="234"/>
      <c r="P415" s="237"/>
      <c r="Q415" s="238"/>
      <c r="R415" s="233" t="str">
        <f>IF(ISERROR($V415),"",OFFSET('Smelter Look-up'!$C$4,$V415-4,0)&amp;"")</f>
        <v/>
      </c>
      <c r="S415" s="239" t="str">
        <f t="array" ref="S415">IF(B415="","",IF(ISERROR(MATCH($E415,CL,0)),"Unknown",INDIRECT("'C'!$A$"&amp;MATCH($E415,CL,0)+1)))</f>
        <v/>
      </c>
      <c r="T415" s="239" t="str">
        <f t="array" ref="T415">IF(B415="","",IF(ISERROR(MATCH($J415,SorP!$B$1:$B$6226,0)),"",INDIRECT("'SorP'!$A$"&amp;MATCH($S415&amp;$J415,SorP!C:C,0))))</f>
        <v/>
      </c>
      <c r="U415" s="240"/>
      <c r="V415" s="228" t="str">
        <f>IF(C415="",NA(),IF(OR(C415="Smelter not listed",C415="Smelter not yet identified"),MATCH($B415&amp;$D415,'Smelter Look-up'!$J:$J,0),MATCH($B415&amp;$C415,'Smelter Look-up'!$J:$J,0)))</f>
        <v>#N/A</v>
      </c>
      <c r="W415" s="208"/>
      <c r="X415" s="208">
        <f t="shared" si="1"/>
        <v>0</v>
      </c>
      <c r="Y415" s="208"/>
      <c r="Z415" s="208"/>
      <c r="AA415" s="208"/>
      <c r="AB415" s="241" t="str">
        <f t="shared" si="2"/>
        <v/>
      </c>
      <c r="AC415" s="208"/>
      <c r="AD415" s="208"/>
      <c r="AE415" s="208"/>
      <c r="AF415" s="208"/>
      <c r="AG415" s="208"/>
      <c r="AH415" s="208"/>
    </row>
    <row r="416" ht="13.5" customHeight="1">
      <c r="A416" s="239"/>
      <c r="B416" s="233" t="str">
        <f t="array" ref="B416">IF(LEN(A416)=0,"",INDEX('Smelter Look-up'!$A:$A,MATCH($A416,'Smelter Look-up'!$E:$E,0)))</f>
        <v/>
      </c>
      <c r="C416" s="234" t="str">
        <f t="array" ref="C416">IF(LEN(A416)=0,"",INDEX('Smelter Look-up'!$C:$C,MATCH($A416,'Smelter Look-up'!$E:$E,0)))</f>
        <v/>
      </c>
      <c r="D416" s="233"/>
      <c r="E416" s="233" t="str">
        <f>IF(ISERROR($V416),"",OFFSET('Smelter Look-up'!$D$4,$V416-4,0)&amp;"")</f>
        <v/>
      </c>
      <c r="F416" s="233" t="str">
        <f>IF(ISERROR($V416),"",OFFSET('Smelter Look-up'!$E$4,$V416-4,0))</f>
        <v/>
      </c>
      <c r="G416" s="233" t="str">
        <f>IF(C416=$X$4,IF(ISERROR($V416),"Enter smelter details","RMI"),IF(ISERROR($V416),"",OFFSET('Smelter Look-up'!$F$4,$V416-4,0)))</f>
        <v/>
      </c>
      <c r="H416" s="235" t="str">
        <f>IF(ISERROR($V416),"",OFFSET('Smelter Look-up'!$G$4,$V416-4,0))</f>
        <v/>
      </c>
      <c r="I416" s="237" t="str">
        <f>IF(ISERROR($V416),"",OFFSET('Smelter Look-up'!$H$4,$V416-4,0))</f>
        <v/>
      </c>
      <c r="J416" s="237" t="str">
        <f>IF(ISERROR($V416),"",OFFSET('Smelter Look-up'!$I$4,$V416-4,0))</f>
        <v/>
      </c>
      <c r="K416" s="234"/>
      <c r="L416" s="234"/>
      <c r="M416" s="234"/>
      <c r="N416" s="234"/>
      <c r="O416" s="234"/>
      <c r="P416" s="237"/>
      <c r="Q416" s="238"/>
      <c r="R416" s="233" t="str">
        <f>IF(ISERROR($V416),"",OFFSET('Smelter Look-up'!$C$4,$V416-4,0)&amp;"")</f>
        <v/>
      </c>
      <c r="S416" s="239" t="str">
        <f t="array" ref="S416">IF(B416="","",IF(ISERROR(MATCH($E416,CL,0)),"Unknown",INDIRECT("'C'!$A$"&amp;MATCH($E416,CL,0)+1)))</f>
        <v/>
      </c>
      <c r="T416" s="239" t="str">
        <f t="array" ref="T416">IF(B416="","",IF(ISERROR(MATCH($J416,SorP!$B$1:$B$6226,0)),"",INDIRECT("'SorP'!$A$"&amp;MATCH($S416&amp;$J416,SorP!C:C,0))))</f>
        <v/>
      </c>
      <c r="U416" s="240"/>
      <c r="V416" s="228" t="str">
        <f>IF(C416="",NA(),IF(OR(C416="Smelter not listed",C416="Smelter not yet identified"),MATCH($B416&amp;$D416,'Smelter Look-up'!$J:$J,0),MATCH($B416&amp;$C416,'Smelter Look-up'!$J:$J,0)))</f>
        <v>#N/A</v>
      </c>
      <c r="W416" s="208"/>
      <c r="X416" s="208">
        <f t="shared" si="1"/>
        <v>0</v>
      </c>
      <c r="Y416" s="208"/>
      <c r="Z416" s="208"/>
      <c r="AA416" s="208"/>
      <c r="AB416" s="241" t="str">
        <f t="shared" si="2"/>
        <v/>
      </c>
      <c r="AC416" s="208"/>
      <c r="AD416" s="208"/>
      <c r="AE416" s="208"/>
      <c r="AF416" s="208"/>
      <c r="AG416" s="208"/>
      <c r="AH416" s="208"/>
    </row>
    <row r="417" ht="13.5" customHeight="1">
      <c r="A417" s="239"/>
      <c r="B417" s="233" t="str">
        <f t="array" ref="B417">IF(LEN(A417)=0,"",INDEX('Smelter Look-up'!$A:$A,MATCH($A417,'Smelter Look-up'!$E:$E,0)))</f>
        <v/>
      </c>
      <c r="C417" s="234" t="str">
        <f t="array" ref="C417">IF(LEN(A417)=0,"",INDEX('Smelter Look-up'!$C:$C,MATCH($A417,'Smelter Look-up'!$E:$E,0)))</f>
        <v/>
      </c>
      <c r="D417" s="233"/>
      <c r="E417" s="233" t="str">
        <f>IF(ISERROR($V417),"",OFFSET('Smelter Look-up'!$D$4,$V417-4,0)&amp;"")</f>
        <v/>
      </c>
      <c r="F417" s="233" t="str">
        <f>IF(ISERROR($V417),"",OFFSET('Smelter Look-up'!$E$4,$V417-4,0))</f>
        <v/>
      </c>
      <c r="G417" s="233" t="str">
        <f>IF(C417=$X$4,IF(ISERROR($V417),"Enter smelter details","RMI"),IF(ISERROR($V417),"",OFFSET('Smelter Look-up'!$F$4,$V417-4,0)))</f>
        <v/>
      </c>
      <c r="H417" s="235" t="str">
        <f>IF(ISERROR($V417),"",OFFSET('Smelter Look-up'!$G$4,$V417-4,0))</f>
        <v/>
      </c>
      <c r="I417" s="237" t="str">
        <f>IF(ISERROR($V417),"",OFFSET('Smelter Look-up'!$H$4,$V417-4,0))</f>
        <v/>
      </c>
      <c r="J417" s="237" t="str">
        <f>IF(ISERROR($V417),"",OFFSET('Smelter Look-up'!$I$4,$V417-4,0))</f>
        <v/>
      </c>
      <c r="K417" s="234"/>
      <c r="L417" s="234"/>
      <c r="M417" s="234"/>
      <c r="N417" s="234"/>
      <c r="O417" s="234"/>
      <c r="P417" s="237"/>
      <c r="Q417" s="238"/>
      <c r="R417" s="233" t="str">
        <f>IF(ISERROR($V417),"",OFFSET('Smelter Look-up'!$C$4,$V417-4,0)&amp;"")</f>
        <v/>
      </c>
      <c r="S417" s="239" t="str">
        <f t="array" ref="S417">IF(B417="","",IF(ISERROR(MATCH($E417,CL,0)),"Unknown",INDIRECT("'C'!$A$"&amp;MATCH($E417,CL,0)+1)))</f>
        <v/>
      </c>
      <c r="T417" s="239" t="str">
        <f t="array" ref="T417">IF(B417="","",IF(ISERROR(MATCH($J417,SorP!$B$1:$B$6226,0)),"",INDIRECT("'SorP'!$A$"&amp;MATCH($S417&amp;$J417,SorP!C:C,0))))</f>
        <v/>
      </c>
      <c r="U417" s="240"/>
      <c r="V417" s="228" t="str">
        <f>IF(C417="",NA(),IF(OR(C417="Smelter not listed",C417="Smelter not yet identified"),MATCH($B417&amp;$D417,'Smelter Look-up'!$J:$J,0),MATCH($B417&amp;$C417,'Smelter Look-up'!$J:$J,0)))</f>
        <v>#N/A</v>
      </c>
      <c r="W417" s="208"/>
      <c r="X417" s="208">
        <f t="shared" si="1"/>
        <v>0</v>
      </c>
      <c r="Y417" s="208"/>
      <c r="Z417" s="208"/>
      <c r="AA417" s="208"/>
      <c r="AB417" s="241" t="str">
        <f t="shared" si="2"/>
        <v/>
      </c>
      <c r="AC417" s="208"/>
      <c r="AD417" s="208"/>
      <c r="AE417" s="208"/>
      <c r="AF417" s="208"/>
      <c r="AG417" s="208"/>
      <c r="AH417" s="208"/>
    </row>
    <row r="418" ht="13.5" customHeight="1">
      <c r="A418" s="239"/>
      <c r="B418" s="233" t="str">
        <f t="array" ref="B418">IF(LEN(A418)=0,"",INDEX('Smelter Look-up'!$A:$A,MATCH($A418,'Smelter Look-up'!$E:$E,0)))</f>
        <v/>
      </c>
      <c r="C418" s="234" t="str">
        <f t="array" ref="C418">IF(LEN(A418)=0,"",INDEX('Smelter Look-up'!$C:$C,MATCH($A418,'Smelter Look-up'!$E:$E,0)))</f>
        <v/>
      </c>
      <c r="D418" s="233"/>
      <c r="E418" s="233" t="str">
        <f>IF(ISERROR($V418),"",OFFSET('Smelter Look-up'!$D$4,$V418-4,0)&amp;"")</f>
        <v/>
      </c>
      <c r="F418" s="233" t="str">
        <f>IF(ISERROR($V418),"",OFFSET('Smelter Look-up'!$E$4,$V418-4,0))</f>
        <v/>
      </c>
      <c r="G418" s="233" t="str">
        <f>IF(C418=$X$4,IF(ISERROR($V418),"Enter smelter details","RMI"),IF(ISERROR($V418),"",OFFSET('Smelter Look-up'!$F$4,$V418-4,0)))</f>
        <v/>
      </c>
      <c r="H418" s="235" t="str">
        <f>IF(ISERROR($V418),"",OFFSET('Smelter Look-up'!$G$4,$V418-4,0))</f>
        <v/>
      </c>
      <c r="I418" s="237" t="str">
        <f>IF(ISERROR($V418),"",OFFSET('Smelter Look-up'!$H$4,$V418-4,0))</f>
        <v/>
      </c>
      <c r="J418" s="237" t="str">
        <f>IF(ISERROR($V418),"",OFFSET('Smelter Look-up'!$I$4,$V418-4,0))</f>
        <v/>
      </c>
      <c r="K418" s="234"/>
      <c r="L418" s="234"/>
      <c r="M418" s="234"/>
      <c r="N418" s="234"/>
      <c r="O418" s="234"/>
      <c r="P418" s="237"/>
      <c r="Q418" s="238"/>
      <c r="R418" s="233" t="str">
        <f>IF(ISERROR($V418),"",OFFSET('Smelter Look-up'!$C$4,$V418-4,0)&amp;"")</f>
        <v/>
      </c>
      <c r="S418" s="239" t="str">
        <f t="array" ref="S418">IF(B418="","",IF(ISERROR(MATCH($E418,CL,0)),"Unknown",INDIRECT("'C'!$A$"&amp;MATCH($E418,CL,0)+1)))</f>
        <v/>
      </c>
      <c r="T418" s="239" t="str">
        <f t="array" ref="T418">IF(B418="","",IF(ISERROR(MATCH($J418,SorP!$B$1:$B$6226,0)),"",INDIRECT("'SorP'!$A$"&amp;MATCH($S418&amp;$J418,SorP!C:C,0))))</f>
        <v/>
      </c>
      <c r="U418" s="240"/>
      <c r="V418" s="228" t="str">
        <f>IF(C418="",NA(),IF(OR(C418="Smelter not listed",C418="Smelter not yet identified"),MATCH($B418&amp;$D418,'Smelter Look-up'!$J:$J,0),MATCH($B418&amp;$C418,'Smelter Look-up'!$J:$J,0)))</f>
        <v>#N/A</v>
      </c>
      <c r="W418" s="208"/>
      <c r="X418" s="208">
        <f t="shared" si="1"/>
        <v>0</v>
      </c>
      <c r="Y418" s="208"/>
      <c r="Z418" s="208"/>
      <c r="AA418" s="208"/>
      <c r="AB418" s="241" t="str">
        <f t="shared" si="2"/>
        <v/>
      </c>
      <c r="AC418" s="208"/>
      <c r="AD418" s="208"/>
      <c r="AE418" s="208"/>
      <c r="AF418" s="208"/>
      <c r="AG418" s="208"/>
      <c r="AH418" s="208"/>
    </row>
    <row r="419" ht="13.5" customHeight="1">
      <c r="A419" s="239"/>
      <c r="B419" s="233" t="str">
        <f t="array" ref="B419">IF(LEN(A419)=0,"",INDEX('Smelter Look-up'!$A:$A,MATCH($A419,'Smelter Look-up'!$E:$E,0)))</f>
        <v/>
      </c>
      <c r="C419" s="234" t="str">
        <f t="array" ref="C419">IF(LEN(A419)=0,"",INDEX('Smelter Look-up'!$C:$C,MATCH($A419,'Smelter Look-up'!$E:$E,0)))</f>
        <v/>
      </c>
      <c r="D419" s="233"/>
      <c r="E419" s="233" t="str">
        <f>IF(ISERROR($V419),"",OFFSET('Smelter Look-up'!$D$4,$V419-4,0)&amp;"")</f>
        <v/>
      </c>
      <c r="F419" s="233" t="str">
        <f>IF(ISERROR($V419),"",OFFSET('Smelter Look-up'!$E$4,$V419-4,0))</f>
        <v/>
      </c>
      <c r="G419" s="233" t="str">
        <f>IF(C419=$X$4,IF(ISERROR($V419),"Enter smelter details","RMI"),IF(ISERROR($V419),"",OFFSET('Smelter Look-up'!$F$4,$V419-4,0)))</f>
        <v/>
      </c>
      <c r="H419" s="235" t="str">
        <f>IF(ISERROR($V419),"",OFFSET('Smelter Look-up'!$G$4,$V419-4,0))</f>
        <v/>
      </c>
      <c r="I419" s="237" t="str">
        <f>IF(ISERROR($V419),"",OFFSET('Smelter Look-up'!$H$4,$V419-4,0))</f>
        <v/>
      </c>
      <c r="J419" s="237" t="str">
        <f>IF(ISERROR($V419),"",OFFSET('Smelter Look-up'!$I$4,$V419-4,0))</f>
        <v/>
      </c>
      <c r="K419" s="234"/>
      <c r="L419" s="234"/>
      <c r="M419" s="234"/>
      <c r="N419" s="234"/>
      <c r="O419" s="234"/>
      <c r="P419" s="237"/>
      <c r="Q419" s="238"/>
      <c r="R419" s="233" t="str">
        <f>IF(ISERROR($V419),"",OFFSET('Smelter Look-up'!$C$4,$V419-4,0)&amp;"")</f>
        <v/>
      </c>
      <c r="S419" s="239" t="str">
        <f t="array" ref="S419">IF(B419="","",IF(ISERROR(MATCH($E419,CL,0)),"Unknown",INDIRECT("'C'!$A$"&amp;MATCH($E419,CL,0)+1)))</f>
        <v/>
      </c>
      <c r="T419" s="239" t="str">
        <f t="array" ref="T419">IF(B419="","",IF(ISERROR(MATCH($J419,SorP!$B$1:$B$6226,0)),"",INDIRECT("'SorP'!$A$"&amp;MATCH($S419&amp;$J419,SorP!C:C,0))))</f>
        <v/>
      </c>
      <c r="U419" s="240"/>
      <c r="V419" s="228" t="str">
        <f>IF(C419="",NA(),IF(OR(C419="Smelter not listed",C419="Smelter not yet identified"),MATCH($B419&amp;$D419,'Smelter Look-up'!$J:$J,0),MATCH($B419&amp;$C419,'Smelter Look-up'!$J:$J,0)))</f>
        <v>#N/A</v>
      </c>
      <c r="W419" s="208"/>
      <c r="X419" s="208">
        <f t="shared" si="1"/>
        <v>0</v>
      </c>
      <c r="Y419" s="208"/>
      <c r="Z419" s="208"/>
      <c r="AA419" s="208"/>
      <c r="AB419" s="241" t="str">
        <f t="shared" si="2"/>
        <v/>
      </c>
      <c r="AC419" s="208"/>
      <c r="AD419" s="208"/>
      <c r="AE419" s="208"/>
      <c r="AF419" s="208"/>
      <c r="AG419" s="208"/>
      <c r="AH419" s="208"/>
    </row>
    <row r="420" ht="13.5" customHeight="1">
      <c r="A420" s="239"/>
      <c r="B420" s="233" t="str">
        <f t="array" ref="B420">IF(LEN(A420)=0,"",INDEX('Smelter Look-up'!$A:$A,MATCH($A420,'Smelter Look-up'!$E:$E,0)))</f>
        <v/>
      </c>
      <c r="C420" s="234" t="str">
        <f t="array" ref="C420">IF(LEN(A420)=0,"",INDEX('Smelter Look-up'!$C:$C,MATCH($A420,'Smelter Look-up'!$E:$E,0)))</f>
        <v/>
      </c>
      <c r="D420" s="233"/>
      <c r="E420" s="233" t="str">
        <f>IF(ISERROR($V420),"",OFFSET('Smelter Look-up'!$D$4,$V420-4,0)&amp;"")</f>
        <v/>
      </c>
      <c r="F420" s="233" t="str">
        <f>IF(ISERROR($V420),"",OFFSET('Smelter Look-up'!$E$4,$V420-4,0))</f>
        <v/>
      </c>
      <c r="G420" s="233" t="str">
        <f>IF(C420=$X$4,IF(ISERROR($V420),"Enter smelter details","RMI"),IF(ISERROR($V420),"",OFFSET('Smelter Look-up'!$F$4,$V420-4,0)))</f>
        <v/>
      </c>
      <c r="H420" s="235" t="str">
        <f>IF(ISERROR($V420),"",OFFSET('Smelter Look-up'!$G$4,$V420-4,0))</f>
        <v/>
      </c>
      <c r="I420" s="237" t="str">
        <f>IF(ISERROR($V420),"",OFFSET('Smelter Look-up'!$H$4,$V420-4,0))</f>
        <v/>
      </c>
      <c r="J420" s="237" t="str">
        <f>IF(ISERROR($V420),"",OFFSET('Smelter Look-up'!$I$4,$V420-4,0))</f>
        <v/>
      </c>
      <c r="K420" s="234"/>
      <c r="L420" s="234"/>
      <c r="M420" s="234"/>
      <c r="N420" s="234"/>
      <c r="O420" s="234"/>
      <c r="P420" s="237"/>
      <c r="Q420" s="238"/>
      <c r="R420" s="233" t="str">
        <f>IF(ISERROR($V420),"",OFFSET('Smelter Look-up'!$C$4,$V420-4,0)&amp;"")</f>
        <v/>
      </c>
      <c r="S420" s="239" t="str">
        <f t="array" ref="S420">IF(B420="","",IF(ISERROR(MATCH($E420,CL,0)),"Unknown",INDIRECT("'C'!$A$"&amp;MATCH($E420,CL,0)+1)))</f>
        <v/>
      </c>
      <c r="T420" s="239" t="str">
        <f t="array" ref="T420">IF(B420="","",IF(ISERROR(MATCH($J420,SorP!$B$1:$B$6226,0)),"",INDIRECT("'SorP'!$A$"&amp;MATCH($S420&amp;$J420,SorP!C:C,0))))</f>
        <v/>
      </c>
      <c r="U420" s="240"/>
      <c r="V420" s="228" t="str">
        <f>IF(C420="",NA(),IF(OR(C420="Smelter not listed",C420="Smelter not yet identified"),MATCH($B420&amp;$D420,'Smelter Look-up'!$J:$J,0),MATCH($B420&amp;$C420,'Smelter Look-up'!$J:$J,0)))</f>
        <v>#N/A</v>
      </c>
      <c r="W420" s="208"/>
      <c r="X420" s="208">
        <f t="shared" si="1"/>
        <v>0</v>
      </c>
      <c r="Y420" s="208"/>
      <c r="Z420" s="208"/>
      <c r="AA420" s="208"/>
      <c r="AB420" s="241" t="str">
        <f t="shared" si="2"/>
        <v/>
      </c>
      <c r="AC420" s="208"/>
      <c r="AD420" s="208"/>
      <c r="AE420" s="208"/>
      <c r="AF420" s="208"/>
      <c r="AG420" s="208"/>
      <c r="AH420" s="208"/>
    </row>
    <row r="421" ht="13.5" customHeight="1">
      <c r="A421" s="239"/>
      <c r="B421" s="233" t="str">
        <f t="array" ref="B421">IF(LEN(A421)=0,"",INDEX('Smelter Look-up'!$A:$A,MATCH($A421,'Smelter Look-up'!$E:$E,0)))</f>
        <v/>
      </c>
      <c r="C421" s="234" t="str">
        <f t="array" ref="C421">IF(LEN(A421)=0,"",INDEX('Smelter Look-up'!$C:$C,MATCH($A421,'Smelter Look-up'!$E:$E,0)))</f>
        <v/>
      </c>
      <c r="D421" s="233"/>
      <c r="E421" s="233" t="str">
        <f>IF(ISERROR($V421),"",OFFSET('Smelter Look-up'!$D$4,$V421-4,0)&amp;"")</f>
        <v/>
      </c>
      <c r="F421" s="233" t="str">
        <f>IF(ISERROR($V421),"",OFFSET('Smelter Look-up'!$E$4,$V421-4,0))</f>
        <v/>
      </c>
      <c r="G421" s="233" t="str">
        <f>IF(C421=$X$4,IF(ISERROR($V421),"Enter smelter details","RMI"),IF(ISERROR($V421),"",OFFSET('Smelter Look-up'!$F$4,$V421-4,0)))</f>
        <v/>
      </c>
      <c r="H421" s="235" t="str">
        <f>IF(ISERROR($V421),"",OFFSET('Smelter Look-up'!$G$4,$V421-4,0))</f>
        <v/>
      </c>
      <c r="I421" s="237" t="str">
        <f>IF(ISERROR($V421),"",OFFSET('Smelter Look-up'!$H$4,$V421-4,0))</f>
        <v/>
      </c>
      <c r="J421" s="237" t="str">
        <f>IF(ISERROR($V421),"",OFFSET('Smelter Look-up'!$I$4,$V421-4,0))</f>
        <v/>
      </c>
      <c r="K421" s="234"/>
      <c r="L421" s="234"/>
      <c r="M421" s="234"/>
      <c r="N421" s="234"/>
      <c r="O421" s="234"/>
      <c r="P421" s="237"/>
      <c r="Q421" s="238"/>
      <c r="R421" s="233" t="str">
        <f>IF(ISERROR($V421),"",OFFSET('Smelter Look-up'!$C$4,$V421-4,0)&amp;"")</f>
        <v/>
      </c>
      <c r="S421" s="239" t="str">
        <f t="array" ref="S421">IF(B421="","",IF(ISERROR(MATCH($E421,CL,0)),"Unknown",INDIRECT("'C'!$A$"&amp;MATCH($E421,CL,0)+1)))</f>
        <v/>
      </c>
      <c r="T421" s="239" t="str">
        <f t="array" ref="T421">IF(B421="","",IF(ISERROR(MATCH($J421,SorP!$B$1:$B$6226,0)),"",INDIRECT("'SorP'!$A$"&amp;MATCH($S421&amp;$J421,SorP!C:C,0))))</f>
        <v/>
      </c>
      <c r="U421" s="240"/>
      <c r="V421" s="228" t="str">
        <f>IF(C421="",NA(),IF(OR(C421="Smelter not listed",C421="Smelter not yet identified"),MATCH($B421&amp;$D421,'Smelter Look-up'!$J:$J,0),MATCH($B421&amp;$C421,'Smelter Look-up'!$J:$J,0)))</f>
        <v>#N/A</v>
      </c>
      <c r="W421" s="208"/>
      <c r="X421" s="208">
        <f t="shared" si="1"/>
        <v>0</v>
      </c>
      <c r="Y421" s="208"/>
      <c r="Z421" s="208"/>
      <c r="AA421" s="208"/>
      <c r="AB421" s="241" t="str">
        <f t="shared" si="2"/>
        <v/>
      </c>
      <c r="AC421" s="208"/>
      <c r="AD421" s="208"/>
      <c r="AE421" s="208"/>
      <c r="AF421" s="208"/>
      <c r="AG421" s="208"/>
      <c r="AH421" s="208"/>
    </row>
    <row r="422" ht="13.5" customHeight="1">
      <c r="A422" s="239"/>
      <c r="B422" s="233" t="str">
        <f t="array" ref="B422">IF(LEN(A422)=0,"",INDEX('Smelter Look-up'!$A:$A,MATCH($A422,'Smelter Look-up'!$E:$E,0)))</f>
        <v/>
      </c>
      <c r="C422" s="234" t="str">
        <f t="array" ref="C422">IF(LEN(A422)=0,"",INDEX('Smelter Look-up'!$C:$C,MATCH($A422,'Smelter Look-up'!$E:$E,0)))</f>
        <v/>
      </c>
      <c r="D422" s="233"/>
      <c r="E422" s="233" t="str">
        <f>IF(ISERROR($V422),"",OFFSET('Smelter Look-up'!$D$4,$V422-4,0)&amp;"")</f>
        <v/>
      </c>
      <c r="F422" s="233" t="str">
        <f>IF(ISERROR($V422),"",OFFSET('Smelter Look-up'!$E$4,$V422-4,0))</f>
        <v/>
      </c>
      <c r="G422" s="233" t="str">
        <f>IF(C422=$X$4,IF(ISERROR($V422),"Enter smelter details","RMI"),IF(ISERROR($V422),"",OFFSET('Smelter Look-up'!$F$4,$V422-4,0)))</f>
        <v/>
      </c>
      <c r="H422" s="235" t="str">
        <f>IF(ISERROR($V422),"",OFFSET('Smelter Look-up'!$G$4,$V422-4,0))</f>
        <v/>
      </c>
      <c r="I422" s="237" t="str">
        <f>IF(ISERROR($V422),"",OFFSET('Smelter Look-up'!$H$4,$V422-4,0))</f>
        <v/>
      </c>
      <c r="J422" s="237" t="str">
        <f>IF(ISERROR($V422),"",OFFSET('Smelter Look-up'!$I$4,$V422-4,0))</f>
        <v/>
      </c>
      <c r="K422" s="234"/>
      <c r="L422" s="234"/>
      <c r="M422" s="234"/>
      <c r="N422" s="234"/>
      <c r="O422" s="234"/>
      <c r="P422" s="237"/>
      <c r="Q422" s="238"/>
      <c r="R422" s="233" t="str">
        <f>IF(ISERROR($V422),"",OFFSET('Smelter Look-up'!$C$4,$V422-4,0)&amp;"")</f>
        <v/>
      </c>
      <c r="S422" s="239" t="str">
        <f t="array" ref="S422">IF(B422="","",IF(ISERROR(MATCH($E422,CL,0)),"Unknown",INDIRECT("'C'!$A$"&amp;MATCH($E422,CL,0)+1)))</f>
        <v/>
      </c>
      <c r="T422" s="239" t="str">
        <f t="array" ref="T422">IF(B422="","",IF(ISERROR(MATCH($J422,SorP!$B$1:$B$6226,0)),"",INDIRECT("'SorP'!$A$"&amp;MATCH($S422&amp;$J422,SorP!C:C,0))))</f>
        <v/>
      </c>
      <c r="U422" s="240"/>
      <c r="V422" s="228" t="str">
        <f>IF(C422="",NA(),IF(OR(C422="Smelter not listed",C422="Smelter not yet identified"),MATCH($B422&amp;$D422,'Smelter Look-up'!$J:$J,0),MATCH($B422&amp;$C422,'Smelter Look-up'!$J:$J,0)))</f>
        <v>#N/A</v>
      </c>
      <c r="W422" s="208"/>
      <c r="X422" s="208">
        <f t="shared" si="1"/>
        <v>0</v>
      </c>
      <c r="Y422" s="208"/>
      <c r="Z422" s="208"/>
      <c r="AA422" s="208"/>
      <c r="AB422" s="241" t="str">
        <f t="shared" si="2"/>
        <v/>
      </c>
      <c r="AC422" s="208"/>
      <c r="AD422" s="208"/>
      <c r="AE422" s="208"/>
      <c r="AF422" s="208"/>
      <c r="AG422" s="208"/>
      <c r="AH422" s="208"/>
    </row>
    <row r="423" ht="13.5" customHeight="1">
      <c r="A423" s="239"/>
      <c r="B423" s="233" t="str">
        <f t="array" ref="B423">IF(LEN(A423)=0,"",INDEX('Smelter Look-up'!$A:$A,MATCH($A423,'Smelter Look-up'!$E:$E,0)))</f>
        <v/>
      </c>
      <c r="C423" s="234" t="str">
        <f t="array" ref="C423">IF(LEN(A423)=0,"",INDEX('Smelter Look-up'!$C:$C,MATCH($A423,'Smelter Look-up'!$E:$E,0)))</f>
        <v/>
      </c>
      <c r="D423" s="233"/>
      <c r="E423" s="233" t="str">
        <f>IF(ISERROR($V423),"",OFFSET('Smelter Look-up'!$D$4,$V423-4,0)&amp;"")</f>
        <v/>
      </c>
      <c r="F423" s="233" t="str">
        <f>IF(ISERROR($V423),"",OFFSET('Smelter Look-up'!$E$4,$V423-4,0))</f>
        <v/>
      </c>
      <c r="G423" s="233" t="str">
        <f>IF(C423=$X$4,IF(ISERROR($V423),"Enter smelter details","RMI"),IF(ISERROR($V423),"",OFFSET('Smelter Look-up'!$F$4,$V423-4,0)))</f>
        <v/>
      </c>
      <c r="H423" s="235" t="str">
        <f>IF(ISERROR($V423),"",OFFSET('Smelter Look-up'!$G$4,$V423-4,0))</f>
        <v/>
      </c>
      <c r="I423" s="237" t="str">
        <f>IF(ISERROR($V423),"",OFFSET('Smelter Look-up'!$H$4,$V423-4,0))</f>
        <v/>
      </c>
      <c r="J423" s="237" t="str">
        <f>IF(ISERROR($V423),"",OFFSET('Smelter Look-up'!$I$4,$V423-4,0))</f>
        <v/>
      </c>
      <c r="K423" s="234"/>
      <c r="L423" s="234"/>
      <c r="M423" s="234"/>
      <c r="N423" s="234"/>
      <c r="O423" s="234"/>
      <c r="P423" s="237"/>
      <c r="Q423" s="238"/>
      <c r="R423" s="233" t="str">
        <f>IF(ISERROR($V423),"",OFFSET('Smelter Look-up'!$C$4,$V423-4,0)&amp;"")</f>
        <v/>
      </c>
      <c r="S423" s="239" t="str">
        <f t="array" ref="S423">IF(B423="","",IF(ISERROR(MATCH($E423,CL,0)),"Unknown",INDIRECT("'C'!$A$"&amp;MATCH($E423,CL,0)+1)))</f>
        <v/>
      </c>
      <c r="T423" s="239" t="str">
        <f t="array" ref="T423">IF(B423="","",IF(ISERROR(MATCH($J423,SorP!$B$1:$B$6226,0)),"",INDIRECT("'SorP'!$A$"&amp;MATCH($S423&amp;$J423,SorP!C:C,0))))</f>
        <v/>
      </c>
      <c r="U423" s="240"/>
      <c r="V423" s="228" t="str">
        <f>IF(C423="",NA(),IF(OR(C423="Smelter not listed",C423="Smelter not yet identified"),MATCH($B423&amp;$D423,'Smelter Look-up'!$J:$J,0),MATCH($B423&amp;$C423,'Smelter Look-up'!$J:$J,0)))</f>
        <v>#N/A</v>
      </c>
      <c r="W423" s="208"/>
      <c r="X423" s="208">
        <f t="shared" si="1"/>
        <v>0</v>
      </c>
      <c r="Y423" s="208"/>
      <c r="Z423" s="208"/>
      <c r="AA423" s="208"/>
      <c r="AB423" s="241" t="str">
        <f t="shared" si="2"/>
        <v/>
      </c>
      <c r="AC423" s="208"/>
      <c r="AD423" s="208"/>
      <c r="AE423" s="208"/>
      <c r="AF423" s="208"/>
      <c r="AG423" s="208"/>
      <c r="AH423" s="208"/>
    </row>
    <row r="424" ht="13.5" customHeight="1">
      <c r="A424" s="239"/>
      <c r="B424" s="233" t="str">
        <f t="array" ref="B424">IF(LEN(A424)=0,"",INDEX('Smelter Look-up'!$A:$A,MATCH($A424,'Smelter Look-up'!$E:$E,0)))</f>
        <v/>
      </c>
      <c r="C424" s="234" t="str">
        <f t="array" ref="C424">IF(LEN(A424)=0,"",INDEX('Smelter Look-up'!$C:$C,MATCH($A424,'Smelter Look-up'!$E:$E,0)))</f>
        <v/>
      </c>
      <c r="D424" s="233"/>
      <c r="E424" s="233" t="str">
        <f>IF(ISERROR($V424),"",OFFSET('Smelter Look-up'!$D$4,$V424-4,0)&amp;"")</f>
        <v/>
      </c>
      <c r="F424" s="233" t="str">
        <f>IF(ISERROR($V424),"",OFFSET('Smelter Look-up'!$E$4,$V424-4,0))</f>
        <v/>
      </c>
      <c r="G424" s="233" t="str">
        <f>IF(C424=$X$4,IF(ISERROR($V424),"Enter smelter details","RMI"),IF(ISERROR($V424),"",OFFSET('Smelter Look-up'!$F$4,$V424-4,0)))</f>
        <v/>
      </c>
      <c r="H424" s="235" t="str">
        <f>IF(ISERROR($V424),"",OFFSET('Smelter Look-up'!$G$4,$V424-4,0))</f>
        <v/>
      </c>
      <c r="I424" s="237" t="str">
        <f>IF(ISERROR($V424),"",OFFSET('Smelter Look-up'!$H$4,$V424-4,0))</f>
        <v/>
      </c>
      <c r="J424" s="237" t="str">
        <f>IF(ISERROR($V424),"",OFFSET('Smelter Look-up'!$I$4,$V424-4,0))</f>
        <v/>
      </c>
      <c r="K424" s="234"/>
      <c r="L424" s="234"/>
      <c r="M424" s="234"/>
      <c r="N424" s="234"/>
      <c r="O424" s="234"/>
      <c r="P424" s="237"/>
      <c r="Q424" s="238"/>
      <c r="R424" s="233" t="str">
        <f>IF(ISERROR($V424),"",OFFSET('Smelter Look-up'!$C$4,$V424-4,0)&amp;"")</f>
        <v/>
      </c>
      <c r="S424" s="239" t="str">
        <f t="array" ref="S424">IF(B424="","",IF(ISERROR(MATCH($E424,CL,0)),"Unknown",INDIRECT("'C'!$A$"&amp;MATCH($E424,CL,0)+1)))</f>
        <v/>
      </c>
      <c r="T424" s="239" t="str">
        <f t="array" ref="T424">IF(B424="","",IF(ISERROR(MATCH($J424,SorP!$B$1:$B$6226,0)),"",INDIRECT("'SorP'!$A$"&amp;MATCH($S424&amp;$J424,SorP!C:C,0))))</f>
        <v/>
      </c>
      <c r="U424" s="240"/>
      <c r="V424" s="228" t="str">
        <f>IF(C424="",NA(),IF(OR(C424="Smelter not listed",C424="Smelter not yet identified"),MATCH($B424&amp;$D424,'Smelter Look-up'!$J:$J,0),MATCH($B424&amp;$C424,'Smelter Look-up'!$J:$J,0)))</f>
        <v>#N/A</v>
      </c>
      <c r="W424" s="208"/>
      <c r="X424" s="208">
        <f t="shared" si="1"/>
        <v>0</v>
      </c>
      <c r="Y424" s="208"/>
      <c r="Z424" s="208"/>
      <c r="AA424" s="208"/>
      <c r="AB424" s="241" t="str">
        <f t="shared" si="2"/>
        <v/>
      </c>
      <c r="AC424" s="208"/>
      <c r="AD424" s="208"/>
      <c r="AE424" s="208"/>
      <c r="AF424" s="208"/>
      <c r="AG424" s="208"/>
      <c r="AH424" s="208"/>
    </row>
    <row r="425" ht="13.5" customHeight="1">
      <c r="A425" s="239"/>
      <c r="B425" s="233" t="str">
        <f t="array" ref="B425">IF(LEN(A425)=0,"",INDEX('Smelter Look-up'!$A:$A,MATCH($A425,'Smelter Look-up'!$E:$E,0)))</f>
        <v/>
      </c>
      <c r="C425" s="234" t="str">
        <f t="array" ref="C425">IF(LEN(A425)=0,"",INDEX('Smelter Look-up'!$C:$C,MATCH($A425,'Smelter Look-up'!$E:$E,0)))</f>
        <v/>
      </c>
      <c r="D425" s="233"/>
      <c r="E425" s="233" t="str">
        <f>IF(ISERROR($V425),"",OFFSET('Smelter Look-up'!$D$4,$V425-4,0)&amp;"")</f>
        <v/>
      </c>
      <c r="F425" s="233" t="str">
        <f>IF(ISERROR($V425),"",OFFSET('Smelter Look-up'!$E$4,$V425-4,0))</f>
        <v/>
      </c>
      <c r="G425" s="233" t="str">
        <f>IF(C425=$X$4,IF(ISERROR($V425),"Enter smelter details","RMI"),IF(ISERROR($V425),"",OFFSET('Smelter Look-up'!$F$4,$V425-4,0)))</f>
        <v/>
      </c>
      <c r="H425" s="235" t="str">
        <f>IF(ISERROR($V425),"",OFFSET('Smelter Look-up'!$G$4,$V425-4,0))</f>
        <v/>
      </c>
      <c r="I425" s="237" t="str">
        <f>IF(ISERROR($V425),"",OFFSET('Smelter Look-up'!$H$4,$V425-4,0))</f>
        <v/>
      </c>
      <c r="J425" s="237" t="str">
        <f>IF(ISERROR($V425),"",OFFSET('Smelter Look-up'!$I$4,$V425-4,0))</f>
        <v/>
      </c>
      <c r="K425" s="234"/>
      <c r="L425" s="234"/>
      <c r="M425" s="234"/>
      <c r="N425" s="234"/>
      <c r="O425" s="234"/>
      <c r="P425" s="237"/>
      <c r="Q425" s="238"/>
      <c r="R425" s="233" t="str">
        <f>IF(ISERROR($V425),"",OFFSET('Smelter Look-up'!$C$4,$V425-4,0)&amp;"")</f>
        <v/>
      </c>
      <c r="S425" s="239" t="str">
        <f t="array" ref="S425">IF(B425="","",IF(ISERROR(MATCH($E425,CL,0)),"Unknown",INDIRECT("'C'!$A$"&amp;MATCH($E425,CL,0)+1)))</f>
        <v/>
      </c>
      <c r="T425" s="239" t="str">
        <f t="array" ref="T425">IF(B425="","",IF(ISERROR(MATCH($J425,SorP!$B$1:$B$6226,0)),"",INDIRECT("'SorP'!$A$"&amp;MATCH($S425&amp;$J425,SorP!C:C,0))))</f>
        <v/>
      </c>
      <c r="U425" s="240"/>
      <c r="V425" s="228" t="str">
        <f>IF(C425="",NA(),IF(OR(C425="Smelter not listed",C425="Smelter not yet identified"),MATCH($B425&amp;$D425,'Smelter Look-up'!$J:$J,0),MATCH($B425&amp;$C425,'Smelter Look-up'!$J:$J,0)))</f>
        <v>#N/A</v>
      </c>
      <c r="W425" s="208"/>
      <c r="X425" s="208">
        <f t="shared" si="1"/>
        <v>0</v>
      </c>
      <c r="Y425" s="208"/>
      <c r="Z425" s="208"/>
      <c r="AA425" s="208"/>
      <c r="AB425" s="241" t="str">
        <f t="shared" si="2"/>
        <v/>
      </c>
      <c r="AC425" s="208"/>
      <c r="AD425" s="208"/>
      <c r="AE425" s="208"/>
      <c r="AF425" s="208"/>
      <c r="AG425" s="208"/>
      <c r="AH425" s="208"/>
    </row>
    <row r="426" ht="13.5" customHeight="1">
      <c r="A426" s="239"/>
      <c r="B426" s="233" t="str">
        <f t="array" ref="B426">IF(LEN(A426)=0,"",INDEX('Smelter Look-up'!$A:$A,MATCH($A426,'Smelter Look-up'!$E:$E,0)))</f>
        <v/>
      </c>
      <c r="C426" s="234" t="str">
        <f t="array" ref="C426">IF(LEN(A426)=0,"",INDEX('Smelter Look-up'!$C:$C,MATCH($A426,'Smelter Look-up'!$E:$E,0)))</f>
        <v/>
      </c>
      <c r="D426" s="233"/>
      <c r="E426" s="233" t="str">
        <f>IF(ISERROR($V426),"",OFFSET('Smelter Look-up'!$D$4,$V426-4,0)&amp;"")</f>
        <v/>
      </c>
      <c r="F426" s="233" t="str">
        <f>IF(ISERROR($V426),"",OFFSET('Smelter Look-up'!$E$4,$V426-4,0))</f>
        <v/>
      </c>
      <c r="G426" s="233" t="str">
        <f>IF(C426=$X$4,IF(ISERROR($V426),"Enter smelter details","RMI"),IF(ISERROR($V426),"",OFFSET('Smelter Look-up'!$F$4,$V426-4,0)))</f>
        <v/>
      </c>
      <c r="H426" s="235" t="str">
        <f>IF(ISERROR($V426),"",OFFSET('Smelter Look-up'!$G$4,$V426-4,0))</f>
        <v/>
      </c>
      <c r="I426" s="237" t="str">
        <f>IF(ISERROR($V426),"",OFFSET('Smelter Look-up'!$H$4,$V426-4,0))</f>
        <v/>
      </c>
      <c r="J426" s="237" t="str">
        <f>IF(ISERROR($V426),"",OFFSET('Smelter Look-up'!$I$4,$V426-4,0))</f>
        <v/>
      </c>
      <c r="K426" s="234"/>
      <c r="L426" s="234"/>
      <c r="M426" s="234"/>
      <c r="N426" s="234"/>
      <c r="O426" s="234"/>
      <c r="P426" s="237"/>
      <c r="Q426" s="238"/>
      <c r="R426" s="233" t="str">
        <f>IF(ISERROR($V426),"",OFFSET('Smelter Look-up'!$C$4,$V426-4,0)&amp;"")</f>
        <v/>
      </c>
      <c r="S426" s="239" t="str">
        <f t="array" ref="S426">IF(B426="","",IF(ISERROR(MATCH($E426,CL,0)),"Unknown",INDIRECT("'C'!$A$"&amp;MATCH($E426,CL,0)+1)))</f>
        <v/>
      </c>
      <c r="T426" s="239" t="str">
        <f t="array" ref="T426">IF(B426="","",IF(ISERROR(MATCH($J426,SorP!$B$1:$B$6226,0)),"",INDIRECT("'SorP'!$A$"&amp;MATCH($S426&amp;$J426,SorP!C:C,0))))</f>
        <v/>
      </c>
      <c r="U426" s="240"/>
      <c r="V426" s="228" t="str">
        <f>IF(C426="",NA(),IF(OR(C426="Smelter not listed",C426="Smelter not yet identified"),MATCH($B426&amp;$D426,'Smelter Look-up'!$J:$J,0),MATCH($B426&amp;$C426,'Smelter Look-up'!$J:$J,0)))</f>
        <v>#N/A</v>
      </c>
      <c r="W426" s="208"/>
      <c r="X426" s="208">
        <f t="shared" si="1"/>
        <v>0</v>
      </c>
      <c r="Y426" s="208"/>
      <c r="Z426" s="208"/>
      <c r="AA426" s="208"/>
      <c r="AB426" s="241" t="str">
        <f t="shared" si="2"/>
        <v/>
      </c>
      <c r="AC426" s="208"/>
      <c r="AD426" s="208"/>
      <c r="AE426" s="208"/>
      <c r="AF426" s="208"/>
      <c r="AG426" s="208"/>
      <c r="AH426" s="208"/>
    </row>
    <row r="427" ht="13.5" customHeight="1">
      <c r="A427" s="239"/>
      <c r="B427" s="233" t="str">
        <f t="array" ref="B427">IF(LEN(A427)=0,"",INDEX('Smelter Look-up'!$A:$A,MATCH($A427,'Smelter Look-up'!$E:$E,0)))</f>
        <v/>
      </c>
      <c r="C427" s="234" t="str">
        <f t="array" ref="C427">IF(LEN(A427)=0,"",INDEX('Smelter Look-up'!$C:$C,MATCH($A427,'Smelter Look-up'!$E:$E,0)))</f>
        <v/>
      </c>
      <c r="D427" s="233"/>
      <c r="E427" s="233" t="str">
        <f>IF(ISERROR($V427),"",OFFSET('Smelter Look-up'!$D$4,$V427-4,0)&amp;"")</f>
        <v/>
      </c>
      <c r="F427" s="233" t="str">
        <f>IF(ISERROR($V427),"",OFFSET('Smelter Look-up'!$E$4,$V427-4,0))</f>
        <v/>
      </c>
      <c r="G427" s="233" t="str">
        <f>IF(C427=$X$4,IF(ISERROR($V427),"Enter smelter details","RMI"),IF(ISERROR($V427),"",OFFSET('Smelter Look-up'!$F$4,$V427-4,0)))</f>
        <v/>
      </c>
      <c r="H427" s="235" t="str">
        <f>IF(ISERROR($V427),"",OFFSET('Smelter Look-up'!$G$4,$V427-4,0))</f>
        <v/>
      </c>
      <c r="I427" s="237" t="str">
        <f>IF(ISERROR($V427),"",OFFSET('Smelter Look-up'!$H$4,$V427-4,0))</f>
        <v/>
      </c>
      <c r="J427" s="237" t="str">
        <f>IF(ISERROR($V427),"",OFFSET('Smelter Look-up'!$I$4,$V427-4,0))</f>
        <v/>
      </c>
      <c r="K427" s="234"/>
      <c r="L427" s="234"/>
      <c r="M427" s="234"/>
      <c r="N427" s="234"/>
      <c r="O427" s="234"/>
      <c r="P427" s="237"/>
      <c r="Q427" s="238"/>
      <c r="R427" s="233" t="str">
        <f>IF(ISERROR($V427),"",OFFSET('Smelter Look-up'!$C$4,$V427-4,0)&amp;"")</f>
        <v/>
      </c>
      <c r="S427" s="239" t="str">
        <f t="array" ref="S427">IF(B427="","",IF(ISERROR(MATCH($E427,CL,0)),"Unknown",INDIRECT("'C'!$A$"&amp;MATCH($E427,CL,0)+1)))</f>
        <v/>
      </c>
      <c r="T427" s="239" t="str">
        <f t="array" ref="T427">IF(B427="","",IF(ISERROR(MATCH($J427,SorP!$B$1:$B$6226,0)),"",INDIRECT("'SorP'!$A$"&amp;MATCH($S427&amp;$J427,SorP!C:C,0))))</f>
        <v/>
      </c>
      <c r="U427" s="240"/>
      <c r="V427" s="228" t="str">
        <f>IF(C427="",NA(),IF(OR(C427="Smelter not listed",C427="Smelter not yet identified"),MATCH($B427&amp;$D427,'Smelter Look-up'!$J:$J,0),MATCH($B427&amp;$C427,'Smelter Look-up'!$J:$J,0)))</f>
        <v>#N/A</v>
      </c>
      <c r="W427" s="208"/>
      <c r="X427" s="208">
        <f t="shared" si="1"/>
        <v>0</v>
      </c>
      <c r="Y427" s="208"/>
      <c r="Z427" s="208"/>
      <c r="AA427" s="208"/>
      <c r="AB427" s="241" t="str">
        <f t="shared" si="2"/>
        <v/>
      </c>
      <c r="AC427" s="208"/>
      <c r="AD427" s="208"/>
      <c r="AE427" s="208"/>
      <c r="AF427" s="208"/>
      <c r="AG427" s="208"/>
      <c r="AH427" s="208"/>
    </row>
    <row r="428" ht="13.5" customHeight="1">
      <c r="A428" s="239"/>
      <c r="B428" s="233" t="str">
        <f t="array" ref="B428">IF(LEN(A428)=0,"",INDEX('Smelter Look-up'!$A:$A,MATCH($A428,'Smelter Look-up'!$E:$E,0)))</f>
        <v/>
      </c>
      <c r="C428" s="234" t="str">
        <f t="array" ref="C428">IF(LEN(A428)=0,"",INDEX('Smelter Look-up'!$C:$C,MATCH($A428,'Smelter Look-up'!$E:$E,0)))</f>
        <v/>
      </c>
      <c r="D428" s="233"/>
      <c r="E428" s="233" t="str">
        <f>IF(ISERROR($V428),"",OFFSET('Smelter Look-up'!$D$4,$V428-4,0)&amp;"")</f>
        <v/>
      </c>
      <c r="F428" s="233" t="str">
        <f>IF(ISERROR($V428),"",OFFSET('Smelter Look-up'!$E$4,$V428-4,0))</f>
        <v/>
      </c>
      <c r="G428" s="233" t="str">
        <f>IF(C428=$X$4,IF(ISERROR($V428),"Enter smelter details","RMI"),IF(ISERROR($V428),"",OFFSET('Smelter Look-up'!$F$4,$V428-4,0)))</f>
        <v/>
      </c>
      <c r="H428" s="235" t="str">
        <f>IF(ISERROR($V428),"",OFFSET('Smelter Look-up'!$G$4,$V428-4,0))</f>
        <v/>
      </c>
      <c r="I428" s="237" t="str">
        <f>IF(ISERROR($V428),"",OFFSET('Smelter Look-up'!$H$4,$V428-4,0))</f>
        <v/>
      </c>
      <c r="J428" s="237" t="str">
        <f>IF(ISERROR($V428),"",OFFSET('Smelter Look-up'!$I$4,$V428-4,0))</f>
        <v/>
      </c>
      <c r="K428" s="234"/>
      <c r="L428" s="234"/>
      <c r="M428" s="234"/>
      <c r="N428" s="234"/>
      <c r="O428" s="234"/>
      <c r="P428" s="237"/>
      <c r="Q428" s="238"/>
      <c r="R428" s="233" t="str">
        <f>IF(ISERROR($V428),"",OFFSET('Smelter Look-up'!$C$4,$V428-4,0)&amp;"")</f>
        <v/>
      </c>
      <c r="S428" s="239" t="str">
        <f t="array" ref="S428">IF(B428="","",IF(ISERROR(MATCH($E428,CL,0)),"Unknown",INDIRECT("'C'!$A$"&amp;MATCH($E428,CL,0)+1)))</f>
        <v/>
      </c>
      <c r="T428" s="239" t="str">
        <f t="array" ref="T428">IF(B428="","",IF(ISERROR(MATCH($J428,SorP!$B$1:$B$6226,0)),"",INDIRECT("'SorP'!$A$"&amp;MATCH($S428&amp;$J428,SorP!C:C,0))))</f>
        <v/>
      </c>
      <c r="U428" s="240"/>
      <c r="V428" s="228" t="str">
        <f>IF(C428="",NA(),IF(OR(C428="Smelter not listed",C428="Smelter not yet identified"),MATCH($B428&amp;$D428,'Smelter Look-up'!$J:$J,0),MATCH($B428&amp;$C428,'Smelter Look-up'!$J:$J,0)))</f>
        <v>#N/A</v>
      </c>
      <c r="W428" s="208"/>
      <c r="X428" s="208">
        <f t="shared" si="1"/>
        <v>0</v>
      </c>
      <c r="Y428" s="208"/>
      <c r="Z428" s="208"/>
      <c r="AA428" s="208"/>
      <c r="AB428" s="241" t="str">
        <f t="shared" si="2"/>
        <v/>
      </c>
      <c r="AC428" s="208"/>
      <c r="AD428" s="208"/>
      <c r="AE428" s="208"/>
      <c r="AF428" s="208"/>
      <c r="AG428" s="208"/>
      <c r="AH428" s="208"/>
    </row>
    <row r="429" ht="13.5" customHeight="1">
      <c r="A429" s="239"/>
      <c r="B429" s="233" t="str">
        <f t="array" ref="B429">IF(LEN(A429)=0,"",INDEX('Smelter Look-up'!$A:$A,MATCH($A429,'Smelter Look-up'!$E:$E,0)))</f>
        <v/>
      </c>
      <c r="C429" s="234" t="str">
        <f t="array" ref="C429">IF(LEN(A429)=0,"",INDEX('Smelter Look-up'!$C:$C,MATCH($A429,'Smelter Look-up'!$E:$E,0)))</f>
        <v/>
      </c>
      <c r="D429" s="233"/>
      <c r="E429" s="233" t="str">
        <f>IF(ISERROR($V429),"",OFFSET('Smelter Look-up'!$D$4,$V429-4,0)&amp;"")</f>
        <v/>
      </c>
      <c r="F429" s="233" t="str">
        <f>IF(ISERROR($V429),"",OFFSET('Smelter Look-up'!$E$4,$V429-4,0))</f>
        <v/>
      </c>
      <c r="G429" s="233" t="str">
        <f>IF(C429=$X$4,IF(ISERROR($V429),"Enter smelter details","RMI"),IF(ISERROR($V429),"",OFFSET('Smelter Look-up'!$F$4,$V429-4,0)))</f>
        <v/>
      </c>
      <c r="H429" s="235" t="str">
        <f>IF(ISERROR($V429),"",OFFSET('Smelter Look-up'!$G$4,$V429-4,0))</f>
        <v/>
      </c>
      <c r="I429" s="237" t="str">
        <f>IF(ISERROR($V429),"",OFFSET('Smelter Look-up'!$H$4,$V429-4,0))</f>
        <v/>
      </c>
      <c r="J429" s="237" t="str">
        <f>IF(ISERROR($V429),"",OFFSET('Smelter Look-up'!$I$4,$V429-4,0))</f>
        <v/>
      </c>
      <c r="K429" s="234"/>
      <c r="L429" s="234"/>
      <c r="M429" s="234"/>
      <c r="N429" s="234"/>
      <c r="O429" s="234"/>
      <c r="P429" s="237"/>
      <c r="Q429" s="238"/>
      <c r="R429" s="233" t="str">
        <f>IF(ISERROR($V429),"",OFFSET('Smelter Look-up'!$C$4,$V429-4,0)&amp;"")</f>
        <v/>
      </c>
      <c r="S429" s="239" t="str">
        <f t="array" ref="S429">IF(B429="","",IF(ISERROR(MATCH($E429,CL,0)),"Unknown",INDIRECT("'C'!$A$"&amp;MATCH($E429,CL,0)+1)))</f>
        <v/>
      </c>
      <c r="T429" s="239" t="str">
        <f t="array" ref="T429">IF(B429="","",IF(ISERROR(MATCH($J429,SorP!$B$1:$B$6226,0)),"",INDIRECT("'SorP'!$A$"&amp;MATCH($S429&amp;$J429,SorP!C:C,0))))</f>
        <v/>
      </c>
      <c r="U429" s="240"/>
      <c r="V429" s="228" t="str">
        <f>IF(C429="",NA(),IF(OR(C429="Smelter not listed",C429="Smelter not yet identified"),MATCH($B429&amp;$D429,'Smelter Look-up'!$J:$J,0),MATCH($B429&amp;$C429,'Smelter Look-up'!$J:$J,0)))</f>
        <v>#N/A</v>
      </c>
      <c r="W429" s="208"/>
      <c r="X429" s="208">
        <f t="shared" si="1"/>
        <v>0</v>
      </c>
      <c r="Y429" s="208"/>
      <c r="Z429" s="208"/>
      <c r="AA429" s="208"/>
      <c r="AB429" s="241" t="str">
        <f t="shared" si="2"/>
        <v/>
      </c>
      <c r="AC429" s="208"/>
      <c r="AD429" s="208"/>
      <c r="AE429" s="208"/>
      <c r="AF429" s="208"/>
      <c r="AG429" s="208"/>
      <c r="AH429" s="208"/>
    </row>
    <row r="430" ht="13.5" customHeight="1">
      <c r="A430" s="239"/>
      <c r="B430" s="233" t="str">
        <f t="array" ref="B430">IF(LEN(A430)=0,"",INDEX('Smelter Look-up'!$A:$A,MATCH($A430,'Smelter Look-up'!$E:$E,0)))</f>
        <v/>
      </c>
      <c r="C430" s="234" t="str">
        <f t="array" ref="C430">IF(LEN(A430)=0,"",INDEX('Smelter Look-up'!$C:$C,MATCH($A430,'Smelter Look-up'!$E:$E,0)))</f>
        <v/>
      </c>
      <c r="D430" s="233"/>
      <c r="E430" s="233" t="str">
        <f>IF(ISERROR($V430),"",OFFSET('Smelter Look-up'!$D$4,$V430-4,0)&amp;"")</f>
        <v/>
      </c>
      <c r="F430" s="233" t="str">
        <f>IF(ISERROR($V430),"",OFFSET('Smelter Look-up'!$E$4,$V430-4,0))</f>
        <v/>
      </c>
      <c r="G430" s="233" t="str">
        <f>IF(C430=$X$4,IF(ISERROR($V430),"Enter smelter details","RMI"),IF(ISERROR($V430),"",OFFSET('Smelter Look-up'!$F$4,$V430-4,0)))</f>
        <v/>
      </c>
      <c r="H430" s="235" t="str">
        <f>IF(ISERROR($V430),"",OFFSET('Smelter Look-up'!$G$4,$V430-4,0))</f>
        <v/>
      </c>
      <c r="I430" s="237" t="str">
        <f>IF(ISERROR($V430),"",OFFSET('Smelter Look-up'!$H$4,$V430-4,0))</f>
        <v/>
      </c>
      <c r="J430" s="237" t="str">
        <f>IF(ISERROR($V430),"",OFFSET('Smelter Look-up'!$I$4,$V430-4,0))</f>
        <v/>
      </c>
      <c r="K430" s="234"/>
      <c r="L430" s="234"/>
      <c r="M430" s="234"/>
      <c r="N430" s="234"/>
      <c r="O430" s="234"/>
      <c r="P430" s="237"/>
      <c r="Q430" s="238"/>
      <c r="R430" s="233" t="str">
        <f>IF(ISERROR($V430),"",OFFSET('Smelter Look-up'!$C$4,$V430-4,0)&amp;"")</f>
        <v/>
      </c>
      <c r="S430" s="239" t="str">
        <f t="array" ref="S430">IF(B430="","",IF(ISERROR(MATCH($E430,CL,0)),"Unknown",INDIRECT("'C'!$A$"&amp;MATCH($E430,CL,0)+1)))</f>
        <v/>
      </c>
      <c r="T430" s="239" t="str">
        <f t="array" ref="T430">IF(B430="","",IF(ISERROR(MATCH($J430,SorP!$B$1:$B$6226,0)),"",INDIRECT("'SorP'!$A$"&amp;MATCH($S430&amp;$J430,SorP!C:C,0))))</f>
        <v/>
      </c>
      <c r="U430" s="240"/>
      <c r="V430" s="228" t="str">
        <f>IF(C430="",NA(),IF(OR(C430="Smelter not listed",C430="Smelter not yet identified"),MATCH($B430&amp;$D430,'Smelter Look-up'!$J:$J,0),MATCH($B430&amp;$C430,'Smelter Look-up'!$J:$J,0)))</f>
        <v>#N/A</v>
      </c>
      <c r="W430" s="208"/>
      <c r="X430" s="208">
        <f t="shared" si="1"/>
        <v>0</v>
      </c>
      <c r="Y430" s="208"/>
      <c r="Z430" s="208"/>
      <c r="AA430" s="208"/>
      <c r="AB430" s="241" t="str">
        <f t="shared" si="2"/>
        <v/>
      </c>
      <c r="AC430" s="208"/>
      <c r="AD430" s="208"/>
      <c r="AE430" s="208"/>
      <c r="AF430" s="208"/>
      <c r="AG430" s="208"/>
      <c r="AH430" s="208"/>
    </row>
    <row r="431" ht="13.5" customHeight="1">
      <c r="A431" s="239"/>
      <c r="B431" s="233" t="str">
        <f t="array" ref="B431">IF(LEN(A431)=0,"",INDEX('Smelter Look-up'!$A:$A,MATCH($A431,'Smelter Look-up'!$E:$E,0)))</f>
        <v/>
      </c>
      <c r="C431" s="234" t="str">
        <f t="array" ref="C431">IF(LEN(A431)=0,"",INDEX('Smelter Look-up'!$C:$C,MATCH($A431,'Smelter Look-up'!$E:$E,0)))</f>
        <v/>
      </c>
      <c r="D431" s="233"/>
      <c r="E431" s="233" t="str">
        <f>IF(ISERROR($V431),"",OFFSET('Smelter Look-up'!$D$4,$V431-4,0)&amp;"")</f>
        <v/>
      </c>
      <c r="F431" s="233" t="str">
        <f>IF(ISERROR($V431),"",OFFSET('Smelter Look-up'!$E$4,$V431-4,0))</f>
        <v/>
      </c>
      <c r="G431" s="233" t="str">
        <f>IF(C431=$X$4,IF(ISERROR($V431),"Enter smelter details","RMI"),IF(ISERROR($V431),"",OFFSET('Smelter Look-up'!$F$4,$V431-4,0)))</f>
        <v/>
      </c>
      <c r="H431" s="235" t="str">
        <f>IF(ISERROR($V431),"",OFFSET('Smelter Look-up'!$G$4,$V431-4,0))</f>
        <v/>
      </c>
      <c r="I431" s="237" t="str">
        <f>IF(ISERROR($V431),"",OFFSET('Smelter Look-up'!$H$4,$V431-4,0))</f>
        <v/>
      </c>
      <c r="J431" s="237" t="str">
        <f>IF(ISERROR($V431),"",OFFSET('Smelter Look-up'!$I$4,$V431-4,0))</f>
        <v/>
      </c>
      <c r="K431" s="234"/>
      <c r="L431" s="234"/>
      <c r="M431" s="234"/>
      <c r="N431" s="234"/>
      <c r="O431" s="234"/>
      <c r="P431" s="237"/>
      <c r="Q431" s="238"/>
      <c r="R431" s="233" t="str">
        <f>IF(ISERROR($V431),"",OFFSET('Smelter Look-up'!$C$4,$V431-4,0)&amp;"")</f>
        <v/>
      </c>
      <c r="S431" s="239" t="str">
        <f t="array" ref="S431">IF(B431="","",IF(ISERROR(MATCH($E431,CL,0)),"Unknown",INDIRECT("'C'!$A$"&amp;MATCH($E431,CL,0)+1)))</f>
        <v/>
      </c>
      <c r="T431" s="239" t="str">
        <f t="array" ref="T431">IF(B431="","",IF(ISERROR(MATCH($J431,SorP!$B$1:$B$6226,0)),"",INDIRECT("'SorP'!$A$"&amp;MATCH($S431&amp;$J431,SorP!C:C,0))))</f>
        <v/>
      </c>
      <c r="U431" s="240"/>
      <c r="V431" s="228" t="str">
        <f>IF(C431="",NA(),IF(OR(C431="Smelter not listed",C431="Smelter not yet identified"),MATCH($B431&amp;$D431,'Smelter Look-up'!$J:$J,0),MATCH($B431&amp;$C431,'Smelter Look-up'!$J:$J,0)))</f>
        <v>#N/A</v>
      </c>
      <c r="W431" s="208"/>
      <c r="X431" s="208">
        <f t="shared" si="1"/>
        <v>0</v>
      </c>
      <c r="Y431" s="208"/>
      <c r="Z431" s="208"/>
      <c r="AA431" s="208"/>
      <c r="AB431" s="241" t="str">
        <f t="shared" si="2"/>
        <v/>
      </c>
      <c r="AC431" s="208"/>
      <c r="AD431" s="208"/>
      <c r="AE431" s="208"/>
      <c r="AF431" s="208"/>
      <c r="AG431" s="208"/>
      <c r="AH431" s="208"/>
    </row>
    <row r="432" ht="13.5" customHeight="1">
      <c r="A432" s="239"/>
      <c r="B432" s="233" t="str">
        <f t="array" ref="B432">IF(LEN(A432)=0,"",INDEX('Smelter Look-up'!$A:$A,MATCH($A432,'Smelter Look-up'!$E:$E,0)))</f>
        <v/>
      </c>
      <c r="C432" s="234" t="str">
        <f t="array" ref="C432">IF(LEN(A432)=0,"",INDEX('Smelter Look-up'!$C:$C,MATCH($A432,'Smelter Look-up'!$E:$E,0)))</f>
        <v/>
      </c>
      <c r="D432" s="233"/>
      <c r="E432" s="233" t="str">
        <f>IF(ISERROR($V432),"",OFFSET('Smelter Look-up'!$D$4,$V432-4,0)&amp;"")</f>
        <v/>
      </c>
      <c r="F432" s="233" t="str">
        <f>IF(ISERROR($V432),"",OFFSET('Smelter Look-up'!$E$4,$V432-4,0))</f>
        <v/>
      </c>
      <c r="G432" s="233" t="str">
        <f>IF(C432=$X$4,IF(ISERROR($V432),"Enter smelter details","RMI"),IF(ISERROR($V432),"",OFFSET('Smelter Look-up'!$F$4,$V432-4,0)))</f>
        <v/>
      </c>
      <c r="H432" s="235" t="str">
        <f>IF(ISERROR($V432),"",OFFSET('Smelter Look-up'!$G$4,$V432-4,0))</f>
        <v/>
      </c>
      <c r="I432" s="237" t="str">
        <f>IF(ISERROR($V432),"",OFFSET('Smelter Look-up'!$H$4,$V432-4,0))</f>
        <v/>
      </c>
      <c r="J432" s="237" t="str">
        <f>IF(ISERROR($V432),"",OFFSET('Smelter Look-up'!$I$4,$V432-4,0))</f>
        <v/>
      </c>
      <c r="K432" s="234"/>
      <c r="L432" s="234"/>
      <c r="M432" s="234"/>
      <c r="N432" s="234"/>
      <c r="O432" s="234"/>
      <c r="P432" s="237"/>
      <c r="Q432" s="238"/>
      <c r="R432" s="233" t="str">
        <f>IF(ISERROR($V432),"",OFFSET('Smelter Look-up'!$C$4,$V432-4,0)&amp;"")</f>
        <v/>
      </c>
      <c r="S432" s="239" t="str">
        <f t="array" ref="S432">IF(B432="","",IF(ISERROR(MATCH($E432,CL,0)),"Unknown",INDIRECT("'C'!$A$"&amp;MATCH($E432,CL,0)+1)))</f>
        <v/>
      </c>
      <c r="T432" s="239" t="str">
        <f t="array" ref="T432">IF(B432="","",IF(ISERROR(MATCH($J432,SorP!$B$1:$B$6226,0)),"",INDIRECT("'SorP'!$A$"&amp;MATCH($S432&amp;$J432,SorP!C:C,0))))</f>
        <v/>
      </c>
      <c r="U432" s="240"/>
      <c r="V432" s="228" t="str">
        <f>IF(C432="",NA(),IF(OR(C432="Smelter not listed",C432="Smelter not yet identified"),MATCH($B432&amp;$D432,'Smelter Look-up'!$J:$J,0),MATCH($B432&amp;$C432,'Smelter Look-up'!$J:$J,0)))</f>
        <v>#N/A</v>
      </c>
      <c r="W432" s="208"/>
      <c r="X432" s="208">
        <f t="shared" si="1"/>
        <v>0</v>
      </c>
      <c r="Y432" s="208"/>
      <c r="Z432" s="208"/>
      <c r="AA432" s="208"/>
      <c r="AB432" s="241" t="str">
        <f t="shared" si="2"/>
        <v/>
      </c>
      <c r="AC432" s="208"/>
      <c r="AD432" s="208"/>
      <c r="AE432" s="208"/>
      <c r="AF432" s="208"/>
      <c r="AG432" s="208"/>
      <c r="AH432" s="208"/>
    </row>
    <row r="433" ht="13.5" customHeight="1">
      <c r="A433" s="239"/>
      <c r="B433" s="233" t="str">
        <f t="array" ref="B433">IF(LEN(A433)=0,"",INDEX('Smelter Look-up'!$A:$A,MATCH($A433,'Smelter Look-up'!$E:$E,0)))</f>
        <v/>
      </c>
      <c r="C433" s="234" t="str">
        <f t="array" ref="C433">IF(LEN(A433)=0,"",INDEX('Smelter Look-up'!$C:$C,MATCH($A433,'Smelter Look-up'!$E:$E,0)))</f>
        <v/>
      </c>
      <c r="D433" s="233"/>
      <c r="E433" s="233" t="str">
        <f>IF(ISERROR($V433),"",OFFSET('Smelter Look-up'!$D$4,$V433-4,0)&amp;"")</f>
        <v/>
      </c>
      <c r="F433" s="233" t="str">
        <f>IF(ISERROR($V433),"",OFFSET('Smelter Look-up'!$E$4,$V433-4,0))</f>
        <v/>
      </c>
      <c r="G433" s="233" t="str">
        <f>IF(C433=$X$4,IF(ISERROR($V433),"Enter smelter details","RMI"),IF(ISERROR($V433),"",OFFSET('Smelter Look-up'!$F$4,$V433-4,0)))</f>
        <v/>
      </c>
      <c r="H433" s="235" t="str">
        <f>IF(ISERROR($V433),"",OFFSET('Smelter Look-up'!$G$4,$V433-4,0))</f>
        <v/>
      </c>
      <c r="I433" s="237" t="str">
        <f>IF(ISERROR($V433),"",OFFSET('Smelter Look-up'!$H$4,$V433-4,0))</f>
        <v/>
      </c>
      <c r="J433" s="237" t="str">
        <f>IF(ISERROR($V433),"",OFFSET('Smelter Look-up'!$I$4,$V433-4,0))</f>
        <v/>
      </c>
      <c r="K433" s="234"/>
      <c r="L433" s="234"/>
      <c r="M433" s="234"/>
      <c r="N433" s="234"/>
      <c r="O433" s="234"/>
      <c r="P433" s="237"/>
      <c r="Q433" s="238"/>
      <c r="R433" s="233" t="str">
        <f>IF(ISERROR($V433),"",OFFSET('Smelter Look-up'!$C$4,$V433-4,0)&amp;"")</f>
        <v/>
      </c>
      <c r="S433" s="239" t="str">
        <f t="array" ref="S433">IF(B433="","",IF(ISERROR(MATCH($E433,CL,0)),"Unknown",INDIRECT("'C'!$A$"&amp;MATCH($E433,CL,0)+1)))</f>
        <v/>
      </c>
      <c r="T433" s="239" t="str">
        <f t="array" ref="T433">IF(B433="","",IF(ISERROR(MATCH($J433,SorP!$B$1:$B$6226,0)),"",INDIRECT("'SorP'!$A$"&amp;MATCH($S433&amp;$J433,SorP!C:C,0))))</f>
        <v/>
      </c>
      <c r="U433" s="240"/>
      <c r="V433" s="228" t="str">
        <f>IF(C433="",NA(),IF(OR(C433="Smelter not listed",C433="Smelter not yet identified"),MATCH($B433&amp;$D433,'Smelter Look-up'!$J:$J,0),MATCH($B433&amp;$C433,'Smelter Look-up'!$J:$J,0)))</f>
        <v>#N/A</v>
      </c>
      <c r="W433" s="208"/>
      <c r="X433" s="208">
        <f t="shared" si="1"/>
        <v>0</v>
      </c>
      <c r="Y433" s="208"/>
      <c r="Z433" s="208"/>
      <c r="AA433" s="208"/>
      <c r="AB433" s="241" t="str">
        <f t="shared" si="2"/>
        <v/>
      </c>
      <c r="AC433" s="208"/>
      <c r="AD433" s="208"/>
      <c r="AE433" s="208"/>
      <c r="AF433" s="208"/>
      <c r="AG433" s="208"/>
      <c r="AH433" s="208"/>
    </row>
    <row r="434" ht="13.5" customHeight="1">
      <c r="A434" s="239"/>
      <c r="B434" s="233" t="str">
        <f t="array" ref="B434">IF(LEN(A434)=0,"",INDEX('Smelter Look-up'!$A:$A,MATCH($A434,'Smelter Look-up'!$E:$E,0)))</f>
        <v/>
      </c>
      <c r="C434" s="234" t="str">
        <f t="array" ref="C434">IF(LEN(A434)=0,"",INDEX('Smelter Look-up'!$C:$C,MATCH($A434,'Smelter Look-up'!$E:$E,0)))</f>
        <v/>
      </c>
      <c r="D434" s="233"/>
      <c r="E434" s="233" t="str">
        <f>IF(ISERROR($V434),"",OFFSET('Smelter Look-up'!$D$4,$V434-4,0)&amp;"")</f>
        <v/>
      </c>
      <c r="F434" s="233" t="str">
        <f>IF(ISERROR($V434),"",OFFSET('Smelter Look-up'!$E$4,$V434-4,0))</f>
        <v/>
      </c>
      <c r="G434" s="233" t="str">
        <f>IF(C434=$X$4,IF(ISERROR($V434),"Enter smelter details","RMI"),IF(ISERROR($V434),"",OFFSET('Smelter Look-up'!$F$4,$V434-4,0)))</f>
        <v/>
      </c>
      <c r="H434" s="235" t="str">
        <f>IF(ISERROR($V434),"",OFFSET('Smelter Look-up'!$G$4,$V434-4,0))</f>
        <v/>
      </c>
      <c r="I434" s="237" t="str">
        <f>IF(ISERROR($V434),"",OFFSET('Smelter Look-up'!$H$4,$V434-4,0))</f>
        <v/>
      </c>
      <c r="J434" s="237" t="str">
        <f>IF(ISERROR($V434),"",OFFSET('Smelter Look-up'!$I$4,$V434-4,0))</f>
        <v/>
      </c>
      <c r="K434" s="234"/>
      <c r="L434" s="234"/>
      <c r="M434" s="234"/>
      <c r="N434" s="234"/>
      <c r="O434" s="234"/>
      <c r="P434" s="237"/>
      <c r="Q434" s="238"/>
      <c r="R434" s="233" t="str">
        <f>IF(ISERROR($V434),"",OFFSET('Smelter Look-up'!$C$4,$V434-4,0)&amp;"")</f>
        <v/>
      </c>
      <c r="S434" s="239" t="str">
        <f t="array" ref="S434">IF(B434="","",IF(ISERROR(MATCH($E434,CL,0)),"Unknown",INDIRECT("'C'!$A$"&amp;MATCH($E434,CL,0)+1)))</f>
        <v/>
      </c>
      <c r="T434" s="239" t="str">
        <f t="array" ref="T434">IF(B434="","",IF(ISERROR(MATCH($J434,SorP!$B$1:$B$6226,0)),"",INDIRECT("'SorP'!$A$"&amp;MATCH($S434&amp;$J434,SorP!C:C,0))))</f>
        <v/>
      </c>
      <c r="U434" s="240"/>
      <c r="V434" s="228" t="str">
        <f>IF(C434="",NA(),IF(OR(C434="Smelter not listed",C434="Smelter not yet identified"),MATCH($B434&amp;$D434,'Smelter Look-up'!$J:$J,0),MATCH($B434&amp;$C434,'Smelter Look-up'!$J:$J,0)))</f>
        <v>#N/A</v>
      </c>
      <c r="W434" s="208"/>
      <c r="X434" s="208">
        <f t="shared" si="1"/>
        <v>0</v>
      </c>
      <c r="Y434" s="208"/>
      <c r="Z434" s="208"/>
      <c r="AA434" s="208"/>
      <c r="AB434" s="241" t="str">
        <f t="shared" si="2"/>
        <v/>
      </c>
      <c r="AC434" s="208"/>
      <c r="AD434" s="208"/>
      <c r="AE434" s="208"/>
      <c r="AF434" s="208"/>
      <c r="AG434" s="208"/>
      <c r="AH434" s="208"/>
    </row>
    <row r="435" ht="13.5" customHeight="1">
      <c r="A435" s="239"/>
      <c r="B435" s="233" t="str">
        <f t="array" ref="B435">IF(LEN(A435)=0,"",INDEX('Smelter Look-up'!$A:$A,MATCH($A435,'Smelter Look-up'!$E:$E,0)))</f>
        <v/>
      </c>
      <c r="C435" s="234" t="str">
        <f t="array" ref="C435">IF(LEN(A435)=0,"",INDEX('Smelter Look-up'!$C:$C,MATCH($A435,'Smelter Look-up'!$E:$E,0)))</f>
        <v/>
      </c>
      <c r="D435" s="233"/>
      <c r="E435" s="233" t="str">
        <f>IF(ISERROR($V435),"",OFFSET('Smelter Look-up'!$D$4,$V435-4,0)&amp;"")</f>
        <v/>
      </c>
      <c r="F435" s="233" t="str">
        <f>IF(ISERROR($V435),"",OFFSET('Smelter Look-up'!$E$4,$V435-4,0))</f>
        <v/>
      </c>
      <c r="G435" s="233" t="str">
        <f>IF(C435=$X$4,IF(ISERROR($V435),"Enter smelter details","RMI"),IF(ISERROR($V435),"",OFFSET('Smelter Look-up'!$F$4,$V435-4,0)))</f>
        <v/>
      </c>
      <c r="H435" s="235" t="str">
        <f>IF(ISERROR($V435),"",OFFSET('Smelter Look-up'!$G$4,$V435-4,0))</f>
        <v/>
      </c>
      <c r="I435" s="237" t="str">
        <f>IF(ISERROR($V435),"",OFFSET('Smelter Look-up'!$H$4,$V435-4,0))</f>
        <v/>
      </c>
      <c r="J435" s="237" t="str">
        <f>IF(ISERROR($V435),"",OFFSET('Smelter Look-up'!$I$4,$V435-4,0))</f>
        <v/>
      </c>
      <c r="K435" s="234"/>
      <c r="L435" s="234"/>
      <c r="M435" s="234"/>
      <c r="N435" s="234"/>
      <c r="O435" s="234"/>
      <c r="P435" s="237"/>
      <c r="Q435" s="238"/>
      <c r="R435" s="233" t="str">
        <f>IF(ISERROR($V435),"",OFFSET('Smelter Look-up'!$C$4,$V435-4,0)&amp;"")</f>
        <v/>
      </c>
      <c r="S435" s="239" t="str">
        <f t="array" ref="S435">IF(B435="","",IF(ISERROR(MATCH($E435,CL,0)),"Unknown",INDIRECT("'C'!$A$"&amp;MATCH($E435,CL,0)+1)))</f>
        <v/>
      </c>
      <c r="T435" s="239" t="str">
        <f t="array" ref="T435">IF(B435="","",IF(ISERROR(MATCH($J435,SorP!$B$1:$B$6226,0)),"",INDIRECT("'SorP'!$A$"&amp;MATCH($S435&amp;$J435,SorP!C:C,0))))</f>
        <v/>
      </c>
      <c r="U435" s="240"/>
      <c r="V435" s="228" t="str">
        <f>IF(C435="",NA(),IF(OR(C435="Smelter not listed",C435="Smelter not yet identified"),MATCH($B435&amp;$D435,'Smelter Look-up'!$J:$J,0),MATCH($B435&amp;$C435,'Smelter Look-up'!$J:$J,0)))</f>
        <v>#N/A</v>
      </c>
      <c r="W435" s="208"/>
      <c r="X435" s="208">
        <f t="shared" si="1"/>
        <v>0</v>
      </c>
      <c r="Y435" s="208"/>
      <c r="Z435" s="208"/>
      <c r="AA435" s="208"/>
      <c r="AB435" s="241" t="str">
        <f t="shared" si="2"/>
        <v/>
      </c>
      <c r="AC435" s="208"/>
      <c r="AD435" s="208"/>
      <c r="AE435" s="208"/>
      <c r="AF435" s="208"/>
      <c r="AG435" s="208"/>
      <c r="AH435" s="208"/>
    </row>
    <row r="436" ht="13.5" customHeight="1">
      <c r="A436" s="239"/>
      <c r="B436" s="233" t="str">
        <f t="array" ref="B436">IF(LEN(A436)=0,"",INDEX('Smelter Look-up'!$A:$A,MATCH($A436,'Smelter Look-up'!$E:$E,0)))</f>
        <v/>
      </c>
      <c r="C436" s="234" t="str">
        <f t="array" ref="C436">IF(LEN(A436)=0,"",INDEX('Smelter Look-up'!$C:$C,MATCH($A436,'Smelter Look-up'!$E:$E,0)))</f>
        <v/>
      </c>
      <c r="D436" s="233"/>
      <c r="E436" s="233" t="str">
        <f>IF(ISERROR($V436),"",OFFSET('Smelter Look-up'!$D$4,$V436-4,0)&amp;"")</f>
        <v/>
      </c>
      <c r="F436" s="233" t="str">
        <f>IF(ISERROR($V436),"",OFFSET('Smelter Look-up'!$E$4,$V436-4,0))</f>
        <v/>
      </c>
      <c r="G436" s="233" t="str">
        <f>IF(C436=$X$4,IF(ISERROR($V436),"Enter smelter details","RMI"),IF(ISERROR($V436),"",OFFSET('Smelter Look-up'!$F$4,$V436-4,0)))</f>
        <v/>
      </c>
      <c r="H436" s="235" t="str">
        <f>IF(ISERROR($V436),"",OFFSET('Smelter Look-up'!$G$4,$V436-4,0))</f>
        <v/>
      </c>
      <c r="I436" s="237" t="str">
        <f>IF(ISERROR($V436),"",OFFSET('Smelter Look-up'!$H$4,$V436-4,0))</f>
        <v/>
      </c>
      <c r="J436" s="237" t="str">
        <f>IF(ISERROR($V436),"",OFFSET('Smelter Look-up'!$I$4,$V436-4,0))</f>
        <v/>
      </c>
      <c r="K436" s="234"/>
      <c r="L436" s="234"/>
      <c r="M436" s="234"/>
      <c r="N436" s="234"/>
      <c r="O436" s="234"/>
      <c r="P436" s="237"/>
      <c r="Q436" s="238"/>
      <c r="R436" s="233" t="str">
        <f>IF(ISERROR($V436),"",OFFSET('Smelter Look-up'!$C$4,$V436-4,0)&amp;"")</f>
        <v/>
      </c>
      <c r="S436" s="239" t="str">
        <f t="array" ref="S436">IF(B436="","",IF(ISERROR(MATCH($E436,CL,0)),"Unknown",INDIRECT("'C'!$A$"&amp;MATCH($E436,CL,0)+1)))</f>
        <v/>
      </c>
      <c r="T436" s="239" t="str">
        <f t="array" ref="T436">IF(B436="","",IF(ISERROR(MATCH($J436,SorP!$B$1:$B$6226,0)),"",INDIRECT("'SorP'!$A$"&amp;MATCH($S436&amp;$J436,SorP!C:C,0))))</f>
        <v/>
      </c>
      <c r="U436" s="240"/>
      <c r="V436" s="228" t="str">
        <f>IF(C436="",NA(),IF(OR(C436="Smelter not listed",C436="Smelter not yet identified"),MATCH($B436&amp;$D436,'Smelter Look-up'!$J:$J,0),MATCH($B436&amp;$C436,'Smelter Look-up'!$J:$J,0)))</f>
        <v>#N/A</v>
      </c>
      <c r="W436" s="208"/>
      <c r="X436" s="208">
        <f t="shared" si="1"/>
        <v>0</v>
      </c>
      <c r="Y436" s="208"/>
      <c r="Z436" s="208"/>
      <c r="AA436" s="208"/>
      <c r="AB436" s="241" t="str">
        <f t="shared" si="2"/>
        <v/>
      </c>
      <c r="AC436" s="208"/>
      <c r="AD436" s="208"/>
      <c r="AE436" s="208"/>
      <c r="AF436" s="208"/>
      <c r="AG436" s="208"/>
      <c r="AH436" s="208"/>
    </row>
    <row r="437" ht="13.5" customHeight="1">
      <c r="A437" s="239"/>
      <c r="B437" s="233" t="str">
        <f t="array" ref="B437">IF(LEN(A437)=0,"",INDEX('Smelter Look-up'!$A:$A,MATCH($A437,'Smelter Look-up'!$E:$E,0)))</f>
        <v/>
      </c>
      <c r="C437" s="234" t="str">
        <f t="array" ref="C437">IF(LEN(A437)=0,"",INDEX('Smelter Look-up'!$C:$C,MATCH($A437,'Smelter Look-up'!$E:$E,0)))</f>
        <v/>
      </c>
      <c r="D437" s="233"/>
      <c r="E437" s="233" t="str">
        <f>IF(ISERROR($V437),"",OFFSET('Smelter Look-up'!$D$4,$V437-4,0)&amp;"")</f>
        <v/>
      </c>
      <c r="F437" s="233" t="str">
        <f>IF(ISERROR($V437),"",OFFSET('Smelter Look-up'!$E$4,$V437-4,0))</f>
        <v/>
      </c>
      <c r="G437" s="233" t="str">
        <f>IF(C437=$X$4,IF(ISERROR($V437),"Enter smelter details","RMI"),IF(ISERROR($V437),"",OFFSET('Smelter Look-up'!$F$4,$V437-4,0)))</f>
        <v/>
      </c>
      <c r="H437" s="235" t="str">
        <f>IF(ISERROR($V437),"",OFFSET('Smelter Look-up'!$G$4,$V437-4,0))</f>
        <v/>
      </c>
      <c r="I437" s="237" t="str">
        <f>IF(ISERROR($V437),"",OFFSET('Smelter Look-up'!$H$4,$V437-4,0))</f>
        <v/>
      </c>
      <c r="J437" s="237" t="str">
        <f>IF(ISERROR($V437),"",OFFSET('Smelter Look-up'!$I$4,$V437-4,0))</f>
        <v/>
      </c>
      <c r="K437" s="234"/>
      <c r="L437" s="234"/>
      <c r="M437" s="234"/>
      <c r="N437" s="234"/>
      <c r="O437" s="234"/>
      <c r="P437" s="237"/>
      <c r="Q437" s="238"/>
      <c r="R437" s="233" t="str">
        <f>IF(ISERROR($V437),"",OFFSET('Smelter Look-up'!$C$4,$V437-4,0)&amp;"")</f>
        <v/>
      </c>
      <c r="S437" s="239" t="str">
        <f t="array" ref="S437">IF(B437="","",IF(ISERROR(MATCH($E437,CL,0)),"Unknown",INDIRECT("'C'!$A$"&amp;MATCH($E437,CL,0)+1)))</f>
        <v/>
      </c>
      <c r="T437" s="239" t="str">
        <f t="array" ref="T437">IF(B437="","",IF(ISERROR(MATCH($J437,SorP!$B$1:$B$6226,0)),"",INDIRECT("'SorP'!$A$"&amp;MATCH($S437&amp;$J437,SorP!C:C,0))))</f>
        <v/>
      </c>
      <c r="U437" s="240"/>
      <c r="V437" s="228" t="str">
        <f>IF(C437="",NA(),IF(OR(C437="Smelter not listed",C437="Smelter not yet identified"),MATCH($B437&amp;$D437,'Smelter Look-up'!$J:$J,0),MATCH($B437&amp;$C437,'Smelter Look-up'!$J:$J,0)))</f>
        <v>#N/A</v>
      </c>
      <c r="W437" s="208"/>
      <c r="X437" s="208">
        <f t="shared" si="1"/>
        <v>0</v>
      </c>
      <c r="Y437" s="208"/>
      <c r="Z437" s="208"/>
      <c r="AA437" s="208"/>
      <c r="AB437" s="241" t="str">
        <f t="shared" si="2"/>
        <v/>
      </c>
      <c r="AC437" s="208"/>
      <c r="AD437" s="208"/>
      <c r="AE437" s="208"/>
      <c r="AF437" s="208"/>
      <c r="AG437" s="208"/>
      <c r="AH437" s="208"/>
    </row>
    <row r="438" ht="13.5" customHeight="1">
      <c r="A438" s="239"/>
      <c r="B438" s="233" t="str">
        <f t="array" ref="B438">IF(LEN(A438)=0,"",INDEX('Smelter Look-up'!$A:$A,MATCH($A438,'Smelter Look-up'!$E:$E,0)))</f>
        <v/>
      </c>
      <c r="C438" s="234" t="str">
        <f t="array" ref="C438">IF(LEN(A438)=0,"",INDEX('Smelter Look-up'!$C:$C,MATCH($A438,'Smelter Look-up'!$E:$E,0)))</f>
        <v/>
      </c>
      <c r="D438" s="233"/>
      <c r="E438" s="233" t="str">
        <f>IF(ISERROR($V438),"",OFFSET('Smelter Look-up'!$D$4,$V438-4,0)&amp;"")</f>
        <v/>
      </c>
      <c r="F438" s="233" t="str">
        <f>IF(ISERROR($V438),"",OFFSET('Smelter Look-up'!$E$4,$V438-4,0))</f>
        <v/>
      </c>
      <c r="G438" s="233" t="str">
        <f>IF(C438=$X$4,IF(ISERROR($V438),"Enter smelter details","RMI"),IF(ISERROR($V438),"",OFFSET('Smelter Look-up'!$F$4,$V438-4,0)))</f>
        <v/>
      </c>
      <c r="H438" s="235" t="str">
        <f>IF(ISERROR($V438),"",OFFSET('Smelter Look-up'!$G$4,$V438-4,0))</f>
        <v/>
      </c>
      <c r="I438" s="237" t="str">
        <f>IF(ISERROR($V438),"",OFFSET('Smelter Look-up'!$H$4,$V438-4,0))</f>
        <v/>
      </c>
      <c r="J438" s="237" t="str">
        <f>IF(ISERROR($V438),"",OFFSET('Smelter Look-up'!$I$4,$V438-4,0))</f>
        <v/>
      </c>
      <c r="K438" s="234"/>
      <c r="L438" s="234"/>
      <c r="M438" s="234"/>
      <c r="N438" s="234"/>
      <c r="O438" s="234"/>
      <c r="P438" s="237"/>
      <c r="Q438" s="238"/>
      <c r="R438" s="233" t="str">
        <f>IF(ISERROR($V438),"",OFFSET('Smelter Look-up'!$C$4,$V438-4,0)&amp;"")</f>
        <v/>
      </c>
      <c r="S438" s="239" t="str">
        <f t="array" ref="S438">IF(B438="","",IF(ISERROR(MATCH($E438,CL,0)),"Unknown",INDIRECT("'C'!$A$"&amp;MATCH($E438,CL,0)+1)))</f>
        <v/>
      </c>
      <c r="T438" s="239" t="str">
        <f t="array" ref="T438">IF(B438="","",IF(ISERROR(MATCH($J438,SorP!$B$1:$B$6226,0)),"",INDIRECT("'SorP'!$A$"&amp;MATCH($S438&amp;$J438,SorP!C:C,0))))</f>
        <v/>
      </c>
      <c r="U438" s="240"/>
      <c r="V438" s="228" t="str">
        <f>IF(C438="",NA(),IF(OR(C438="Smelter not listed",C438="Smelter not yet identified"),MATCH($B438&amp;$D438,'Smelter Look-up'!$J:$J,0),MATCH($B438&amp;$C438,'Smelter Look-up'!$J:$J,0)))</f>
        <v>#N/A</v>
      </c>
      <c r="W438" s="208"/>
      <c r="X438" s="208">
        <f t="shared" si="1"/>
        <v>0</v>
      </c>
      <c r="Y438" s="208"/>
      <c r="Z438" s="208"/>
      <c r="AA438" s="208"/>
      <c r="AB438" s="241" t="str">
        <f t="shared" si="2"/>
        <v/>
      </c>
      <c r="AC438" s="208"/>
      <c r="AD438" s="208"/>
      <c r="AE438" s="208"/>
      <c r="AF438" s="208"/>
      <c r="AG438" s="208"/>
      <c r="AH438" s="208"/>
    </row>
    <row r="439" ht="13.5" customHeight="1">
      <c r="A439" s="239"/>
      <c r="B439" s="233" t="str">
        <f t="array" ref="B439">IF(LEN(A439)=0,"",INDEX('Smelter Look-up'!$A:$A,MATCH($A439,'Smelter Look-up'!$E:$E,0)))</f>
        <v/>
      </c>
      <c r="C439" s="234" t="str">
        <f t="array" ref="C439">IF(LEN(A439)=0,"",INDEX('Smelter Look-up'!$C:$C,MATCH($A439,'Smelter Look-up'!$E:$E,0)))</f>
        <v/>
      </c>
      <c r="D439" s="233"/>
      <c r="E439" s="233" t="str">
        <f>IF(ISERROR($V439),"",OFFSET('Smelter Look-up'!$D$4,$V439-4,0)&amp;"")</f>
        <v/>
      </c>
      <c r="F439" s="233" t="str">
        <f>IF(ISERROR($V439),"",OFFSET('Smelter Look-up'!$E$4,$V439-4,0))</f>
        <v/>
      </c>
      <c r="G439" s="233" t="str">
        <f>IF(C439=$X$4,IF(ISERROR($V439),"Enter smelter details","RMI"),IF(ISERROR($V439),"",OFFSET('Smelter Look-up'!$F$4,$V439-4,0)))</f>
        <v/>
      </c>
      <c r="H439" s="235" t="str">
        <f>IF(ISERROR($V439),"",OFFSET('Smelter Look-up'!$G$4,$V439-4,0))</f>
        <v/>
      </c>
      <c r="I439" s="237" t="str">
        <f>IF(ISERROR($V439),"",OFFSET('Smelter Look-up'!$H$4,$V439-4,0))</f>
        <v/>
      </c>
      <c r="J439" s="237" t="str">
        <f>IF(ISERROR($V439),"",OFFSET('Smelter Look-up'!$I$4,$V439-4,0))</f>
        <v/>
      </c>
      <c r="K439" s="234"/>
      <c r="L439" s="234"/>
      <c r="M439" s="234"/>
      <c r="N439" s="234"/>
      <c r="O439" s="234"/>
      <c r="P439" s="237"/>
      <c r="Q439" s="238"/>
      <c r="R439" s="233" t="str">
        <f>IF(ISERROR($V439),"",OFFSET('Smelter Look-up'!$C$4,$V439-4,0)&amp;"")</f>
        <v/>
      </c>
      <c r="S439" s="239" t="str">
        <f t="array" ref="S439">IF(B439="","",IF(ISERROR(MATCH($E439,CL,0)),"Unknown",INDIRECT("'C'!$A$"&amp;MATCH($E439,CL,0)+1)))</f>
        <v/>
      </c>
      <c r="T439" s="239" t="str">
        <f t="array" ref="T439">IF(B439="","",IF(ISERROR(MATCH($J439,SorP!$B$1:$B$6226,0)),"",INDIRECT("'SorP'!$A$"&amp;MATCH($S439&amp;$J439,SorP!C:C,0))))</f>
        <v/>
      </c>
      <c r="U439" s="240"/>
      <c r="V439" s="228" t="str">
        <f>IF(C439="",NA(),IF(OR(C439="Smelter not listed",C439="Smelter not yet identified"),MATCH($B439&amp;$D439,'Smelter Look-up'!$J:$J,0),MATCH($B439&amp;$C439,'Smelter Look-up'!$J:$J,0)))</f>
        <v>#N/A</v>
      </c>
      <c r="W439" s="208"/>
      <c r="X439" s="208">
        <f t="shared" si="1"/>
        <v>0</v>
      </c>
      <c r="Y439" s="208"/>
      <c r="Z439" s="208"/>
      <c r="AA439" s="208"/>
      <c r="AB439" s="241" t="str">
        <f t="shared" si="2"/>
        <v/>
      </c>
      <c r="AC439" s="208"/>
      <c r="AD439" s="208"/>
      <c r="AE439" s="208"/>
      <c r="AF439" s="208"/>
      <c r="AG439" s="208"/>
      <c r="AH439" s="208"/>
    </row>
    <row r="440" ht="13.5" customHeight="1">
      <c r="A440" s="239"/>
      <c r="B440" s="233" t="str">
        <f t="array" ref="B440">IF(LEN(A440)=0,"",INDEX('Smelter Look-up'!$A:$A,MATCH($A440,'Smelter Look-up'!$E:$E,0)))</f>
        <v/>
      </c>
      <c r="C440" s="234" t="str">
        <f t="array" ref="C440">IF(LEN(A440)=0,"",INDEX('Smelter Look-up'!$C:$C,MATCH($A440,'Smelter Look-up'!$E:$E,0)))</f>
        <v/>
      </c>
      <c r="D440" s="233"/>
      <c r="E440" s="233" t="str">
        <f>IF(ISERROR($V440),"",OFFSET('Smelter Look-up'!$D$4,$V440-4,0)&amp;"")</f>
        <v/>
      </c>
      <c r="F440" s="233" t="str">
        <f>IF(ISERROR($V440),"",OFFSET('Smelter Look-up'!$E$4,$V440-4,0))</f>
        <v/>
      </c>
      <c r="G440" s="233" t="str">
        <f>IF(C440=$X$4,IF(ISERROR($V440),"Enter smelter details","RMI"),IF(ISERROR($V440),"",OFFSET('Smelter Look-up'!$F$4,$V440-4,0)))</f>
        <v/>
      </c>
      <c r="H440" s="235" t="str">
        <f>IF(ISERROR($V440),"",OFFSET('Smelter Look-up'!$G$4,$V440-4,0))</f>
        <v/>
      </c>
      <c r="I440" s="237" t="str">
        <f>IF(ISERROR($V440),"",OFFSET('Smelter Look-up'!$H$4,$V440-4,0))</f>
        <v/>
      </c>
      <c r="J440" s="237" t="str">
        <f>IF(ISERROR($V440),"",OFFSET('Smelter Look-up'!$I$4,$V440-4,0))</f>
        <v/>
      </c>
      <c r="K440" s="234"/>
      <c r="L440" s="234"/>
      <c r="M440" s="234"/>
      <c r="N440" s="234"/>
      <c r="O440" s="234"/>
      <c r="P440" s="237"/>
      <c r="Q440" s="238"/>
      <c r="R440" s="233" t="str">
        <f>IF(ISERROR($V440),"",OFFSET('Smelter Look-up'!$C$4,$V440-4,0)&amp;"")</f>
        <v/>
      </c>
      <c r="S440" s="239" t="str">
        <f t="array" ref="S440">IF(B440="","",IF(ISERROR(MATCH($E440,CL,0)),"Unknown",INDIRECT("'C'!$A$"&amp;MATCH($E440,CL,0)+1)))</f>
        <v/>
      </c>
      <c r="T440" s="239" t="str">
        <f t="array" ref="T440">IF(B440="","",IF(ISERROR(MATCH($J440,SorP!$B$1:$B$6226,0)),"",INDIRECT("'SorP'!$A$"&amp;MATCH($S440&amp;$J440,SorP!C:C,0))))</f>
        <v/>
      </c>
      <c r="U440" s="240"/>
      <c r="V440" s="228" t="str">
        <f>IF(C440="",NA(),IF(OR(C440="Smelter not listed",C440="Smelter not yet identified"),MATCH($B440&amp;$D440,'Smelter Look-up'!$J:$J,0),MATCH($B440&amp;$C440,'Smelter Look-up'!$J:$J,0)))</f>
        <v>#N/A</v>
      </c>
      <c r="W440" s="208"/>
      <c r="X440" s="208">
        <f t="shared" si="1"/>
        <v>0</v>
      </c>
      <c r="Y440" s="208"/>
      <c r="Z440" s="208"/>
      <c r="AA440" s="208"/>
      <c r="AB440" s="241" t="str">
        <f t="shared" si="2"/>
        <v/>
      </c>
      <c r="AC440" s="208"/>
      <c r="AD440" s="208"/>
      <c r="AE440" s="208"/>
      <c r="AF440" s="208"/>
      <c r="AG440" s="208"/>
      <c r="AH440" s="208"/>
    </row>
    <row r="441" ht="13.5" customHeight="1">
      <c r="A441" s="239"/>
      <c r="B441" s="233" t="str">
        <f t="array" ref="B441">IF(LEN(A441)=0,"",INDEX('Smelter Look-up'!$A:$A,MATCH($A441,'Smelter Look-up'!$E:$E,0)))</f>
        <v/>
      </c>
      <c r="C441" s="234" t="str">
        <f t="array" ref="C441">IF(LEN(A441)=0,"",INDEX('Smelter Look-up'!$C:$C,MATCH($A441,'Smelter Look-up'!$E:$E,0)))</f>
        <v/>
      </c>
      <c r="D441" s="233"/>
      <c r="E441" s="233" t="str">
        <f>IF(ISERROR($V441),"",OFFSET('Smelter Look-up'!$D$4,$V441-4,0)&amp;"")</f>
        <v/>
      </c>
      <c r="F441" s="233" t="str">
        <f>IF(ISERROR($V441),"",OFFSET('Smelter Look-up'!$E$4,$V441-4,0))</f>
        <v/>
      </c>
      <c r="G441" s="233" t="str">
        <f>IF(C441=$X$4,IF(ISERROR($V441),"Enter smelter details","RMI"),IF(ISERROR($V441),"",OFFSET('Smelter Look-up'!$F$4,$V441-4,0)))</f>
        <v/>
      </c>
      <c r="H441" s="235" t="str">
        <f>IF(ISERROR($V441),"",OFFSET('Smelter Look-up'!$G$4,$V441-4,0))</f>
        <v/>
      </c>
      <c r="I441" s="237" t="str">
        <f>IF(ISERROR($V441),"",OFFSET('Smelter Look-up'!$H$4,$V441-4,0))</f>
        <v/>
      </c>
      <c r="J441" s="237" t="str">
        <f>IF(ISERROR($V441),"",OFFSET('Smelter Look-up'!$I$4,$V441-4,0))</f>
        <v/>
      </c>
      <c r="K441" s="234"/>
      <c r="L441" s="234"/>
      <c r="M441" s="234"/>
      <c r="N441" s="234"/>
      <c r="O441" s="234"/>
      <c r="P441" s="237"/>
      <c r="Q441" s="238"/>
      <c r="R441" s="233" t="str">
        <f>IF(ISERROR($V441),"",OFFSET('Smelter Look-up'!$C$4,$V441-4,0)&amp;"")</f>
        <v/>
      </c>
      <c r="S441" s="239" t="str">
        <f t="array" ref="S441">IF(B441="","",IF(ISERROR(MATCH($E441,CL,0)),"Unknown",INDIRECT("'C'!$A$"&amp;MATCH($E441,CL,0)+1)))</f>
        <v/>
      </c>
      <c r="T441" s="239" t="str">
        <f t="array" ref="T441">IF(B441="","",IF(ISERROR(MATCH($J441,SorP!$B$1:$B$6226,0)),"",INDIRECT("'SorP'!$A$"&amp;MATCH($S441&amp;$J441,SorP!C:C,0))))</f>
        <v/>
      </c>
      <c r="U441" s="240"/>
      <c r="V441" s="228" t="str">
        <f>IF(C441="",NA(),IF(OR(C441="Smelter not listed",C441="Smelter not yet identified"),MATCH($B441&amp;$D441,'Smelter Look-up'!$J:$J,0),MATCH($B441&amp;$C441,'Smelter Look-up'!$J:$J,0)))</f>
        <v>#N/A</v>
      </c>
      <c r="W441" s="208"/>
      <c r="X441" s="208">
        <f t="shared" si="1"/>
        <v>0</v>
      </c>
      <c r="Y441" s="208"/>
      <c r="Z441" s="208"/>
      <c r="AA441" s="208"/>
      <c r="AB441" s="241" t="str">
        <f t="shared" si="2"/>
        <v/>
      </c>
      <c r="AC441" s="208"/>
      <c r="AD441" s="208"/>
      <c r="AE441" s="208"/>
      <c r="AF441" s="208"/>
      <c r="AG441" s="208"/>
      <c r="AH441" s="208"/>
    </row>
    <row r="442" ht="13.5" customHeight="1">
      <c r="A442" s="239"/>
      <c r="B442" s="233" t="str">
        <f t="array" ref="B442">IF(LEN(A442)=0,"",INDEX('Smelter Look-up'!$A:$A,MATCH($A442,'Smelter Look-up'!$E:$E,0)))</f>
        <v/>
      </c>
      <c r="C442" s="234" t="str">
        <f t="array" ref="C442">IF(LEN(A442)=0,"",INDEX('Smelter Look-up'!$C:$C,MATCH($A442,'Smelter Look-up'!$E:$E,0)))</f>
        <v/>
      </c>
      <c r="D442" s="233"/>
      <c r="E442" s="233" t="str">
        <f>IF(ISERROR($V442),"",OFFSET('Smelter Look-up'!$D$4,$V442-4,0)&amp;"")</f>
        <v/>
      </c>
      <c r="F442" s="233" t="str">
        <f>IF(ISERROR($V442),"",OFFSET('Smelter Look-up'!$E$4,$V442-4,0))</f>
        <v/>
      </c>
      <c r="G442" s="233" t="str">
        <f>IF(C442=$X$4,IF(ISERROR($V442),"Enter smelter details","RMI"),IF(ISERROR($V442),"",OFFSET('Smelter Look-up'!$F$4,$V442-4,0)))</f>
        <v/>
      </c>
      <c r="H442" s="235" t="str">
        <f>IF(ISERROR($V442),"",OFFSET('Smelter Look-up'!$G$4,$V442-4,0))</f>
        <v/>
      </c>
      <c r="I442" s="237" t="str">
        <f>IF(ISERROR($V442),"",OFFSET('Smelter Look-up'!$H$4,$V442-4,0))</f>
        <v/>
      </c>
      <c r="J442" s="237" t="str">
        <f>IF(ISERROR($V442),"",OFFSET('Smelter Look-up'!$I$4,$V442-4,0))</f>
        <v/>
      </c>
      <c r="K442" s="234"/>
      <c r="L442" s="234"/>
      <c r="M442" s="234"/>
      <c r="N442" s="234"/>
      <c r="O442" s="234"/>
      <c r="P442" s="237"/>
      <c r="Q442" s="238"/>
      <c r="R442" s="233" t="str">
        <f>IF(ISERROR($V442),"",OFFSET('Smelter Look-up'!$C$4,$V442-4,0)&amp;"")</f>
        <v/>
      </c>
      <c r="S442" s="239" t="str">
        <f t="array" ref="S442">IF(B442="","",IF(ISERROR(MATCH($E442,CL,0)),"Unknown",INDIRECT("'C'!$A$"&amp;MATCH($E442,CL,0)+1)))</f>
        <v/>
      </c>
      <c r="T442" s="239" t="str">
        <f t="array" ref="T442">IF(B442="","",IF(ISERROR(MATCH($J442,SorP!$B$1:$B$6226,0)),"",INDIRECT("'SorP'!$A$"&amp;MATCH($S442&amp;$J442,SorP!C:C,0))))</f>
        <v/>
      </c>
      <c r="U442" s="240"/>
      <c r="V442" s="228" t="str">
        <f>IF(C442="",NA(),IF(OR(C442="Smelter not listed",C442="Smelter not yet identified"),MATCH($B442&amp;$D442,'Smelter Look-up'!$J:$J,0),MATCH($B442&amp;$C442,'Smelter Look-up'!$J:$J,0)))</f>
        <v>#N/A</v>
      </c>
      <c r="W442" s="208"/>
      <c r="X442" s="208">
        <f t="shared" si="1"/>
        <v>0</v>
      </c>
      <c r="Y442" s="208"/>
      <c r="Z442" s="208"/>
      <c r="AA442" s="208"/>
      <c r="AB442" s="241" t="str">
        <f t="shared" si="2"/>
        <v/>
      </c>
      <c r="AC442" s="208"/>
      <c r="AD442" s="208"/>
      <c r="AE442" s="208"/>
      <c r="AF442" s="208"/>
      <c r="AG442" s="208"/>
      <c r="AH442" s="208"/>
    </row>
    <row r="443" ht="13.5" customHeight="1">
      <c r="A443" s="239"/>
      <c r="B443" s="233" t="str">
        <f t="array" ref="B443">IF(LEN(A443)=0,"",INDEX('Smelter Look-up'!$A:$A,MATCH($A443,'Smelter Look-up'!$E:$E,0)))</f>
        <v/>
      </c>
      <c r="C443" s="234" t="str">
        <f t="array" ref="C443">IF(LEN(A443)=0,"",INDEX('Smelter Look-up'!$C:$C,MATCH($A443,'Smelter Look-up'!$E:$E,0)))</f>
        <v/>
      </c>
      <c r="D443" s="233"/>
      <c r="E443" s="233" t="str">
        <f>IF(ISERROR($V443),"",OFFSET('Smelter Look-up'!$D$4,$V443-4,0)&amp;"")</f>
        <v/>
      </c>
      <c r="F443" s="233" t="str">
        <f>IF(ISERROR($V443),"",OFFSET('Smelter Look-up'!$E$4,$V443-4,0))</f>
        <v/>
      </c>
      <c r="G443" s="233" t="str">
        <f>IF(C443=$X$4,IF(ISERROR($V443),"Enter smelter details","RMI"),IF(ISERROR($V443),"",OFFSET('Smelter Look-up'!$F$4,$V443-4,0)))</f>
        <v/>
      </c>
      <c r="H443" s="235" t="str">
        <f>IF(ISERROR($V443),"",OFFSET('Smelter Look-up'!$G$4,$V443-4,0))</f>
        <v/>
      </c>
      <c r="I443" s="237" t="str">
        <f>IF(ISERROR($V443),"",OFFSET('Smelter Look-up'!$H$4,$V443-4,0))</f>
        <v/>
      </c>
      <c r="J443" s="237" t="str">
        <f>IF(ISERROR($V443),"",OFFSET('Smelter Look-up'!$I$4,$V443-4,0))</f>
        <v/>
      </c>
      <c r="K443" s="234"/>
      <c r="L443" s="234"/>
      <c r="M443" s="234"/>
      <c r="N443" s="234"/>
      <c r="O443" s="234"/>
      <c r="P443" s="237"/>
      <c r="Q443" s="238"/>
      <c r="R443" s="233" t="str">
        <f>IF(ISERROR($V443),"",OFFSET('Smelter Look-up'!$C$4,$V443-4,0)&amp;"")</f>
        <v/>
      </c>
      <c r="S443" s="239" t="str">
        <f t="array" ref="S443">IF(B443="","",IF(ISERROR(MATCH($E443,CL,0)),"Unknown",INDIRECT("'C'!$A$"&amp;MATCH($E443,CL,0)+1)))</f>
        <v/>
      </c>
      <c r="T443" s="239" t="str">
        <f t="array" ref="T443">IF(B443="","",IF(ISERROR(MATCH($J443,SorP!$B$1:$B$6226,0)),"",INDIRECT("'SorP'!$A$"&amp;MATCH($S443&amp;$J443,SorP!C:C,0))))</f>
        <v/>
      </c>
      <c r="U443" s="240"/>
      <c r="V443" s="228" t="str">
        <f>IF(C443="",NA(),IF(OR(C443="Smelter not listed",C443="Smelter not yet identified"),MATCH($B443&amp;$D443,'Smelter Look-up'!$J:$J,0),MATCH($B443&amp;$C443,'Smelter Look-up'!$J:$J,0)))</f>
        <v>#N/A</v>
      </c>
      <c r="W443" s="208"/>
      <c r="X443" s="208">
        <f t="shared" si="1"/>
        <v>0</v>
      </c>
      <c r="Y443" s="208"/>
      <c r="Z443" s="208"/>
      <c r="AA443" s="208"/>
      <c r="AB443" s="241" t="str">
        <f t="shared" si="2"/>
        <v/>
      </c>
      <c r="AC443" s="208"/>
      <c r="AD443" s="208"/>
      <c r="AE443" s="208"/>
      <c r="AF443" s="208"/>
      <c r="AG443" s="208"/>
      <c r="AH443" s="208"/>
    </row>
    <row r="444" ht="13.5" customHeight="1">
      <c r="A444" s="239"/>
      <c r="B444" s="233" t="str">
        <f t="array" ref="B444">IF(LEN(A444)=0,"",INDEX('Smelter Look-up'!$A:$A,MATCH($A444,'Smelter Look-up'!$E:$E,0)))</f>
        <v/>
      </c>
      <c r="C444" s="234" t="str">
        <f t="array" ref="C444">IF(LEN(A444)=0,"",INDEX('Smelter Look-up'!$C:$C,MATCH($A444,'Smelter Look-up'!$E:$E,0)))</f>
        <v/>
      </c>
      <c r="D444" s="233"/>
      <c r="E444" s="233" t="str">
        <f>IF(ISERROR($V444),"",OFFSET('Smelter Look-up'!$D$4,$V444-4,0)&amp;"")</f>
        <v/>
      </c>
      <c r="F444" s="233" t="str">
        <f>IF(ISERROR($V444),"",OFFSET('Smelter Look-up'!$E$4,$V444-4,0))</f>
        <v/>
      </c>
      <c r="G444" s="233" t="str">
        <f>IF(C444=$X$4,IF(ISERROR($V444),"Enter smelter details","RMI"),IF(ISERROR($V444),"",OFFSET('Smelter Look-up'!$F$4,$V444-4,0)))</f>
        <v/>
      </c>
      <c r="H444" s="235" t="str">
        <f>IF(ISERROR($V444),"",OFFSET('Smelter Look-up'!$G$4,$V444-4,0))</f>
        <v/>
      </c>
      <c r="I444" s="237" t="str">
        <f>IF(ISERROR($V444),"",OFFSET('Smelter Look-up'!$H$4,$V444-4,0))</f>
        <v/>
      </c>
      <c r="J444" s="237" t="str">
        <f>IF(ISERROR($V444),"",OFFSET('Smelter Look-up'!$I$4,$V444-4,0))</f>
        <v/>
      </c>
      <c r="K444" s="234"/>
      <c r="L444" s="234"/>
      <c r="M444" s="234"/>
      <c r="N444" s="234"/>
      <c r="O444" s="234"/>
      <c r="P444" s="237"/>
      <c r="Q444" s="238"/>
      <c r="R444" s="233" t="str">
        <f>IF(ISERROR($V444),"",OFFSET('Smelter Look-up'!$C$4,$V444-4,0)&amp;"")</f>
        <v/>
      </c>
      <c r="S444" s="239" t="str">
        <f t="array" ref="S444">IF(B444="","",IF(ISERROR(MATCH($E444,CL,0)),"Unknown",INDIRECT("'C'!$A$"&amp;MATCH($E444,CL,0)+1)))</f>
        <v/>
      </c>
      <c r="T444" s="239" t="str">
        <f t="array" ref="T444">IF(B444="","",IF(ISERROR(MATCH($J444,SorP!$B$1:$B$6226,0)),"",INDIRECT("'SorP'!$A$"&amp;MATCH($S444&amp;$J444,SorP!C:C,0))))</f>
        <v/>
      </c>
      <c r="U444" s="240"/>
      <c r="V444" s="228" t="str">
        <f>IF(C444="",NA(),IF(OR(C444="Smelter not listed",C444="Smelter not yet identified"),MATCH($B444&amp;$D444,'Smelter Look-up'!$J:$J,0),MATCH($B444&amp;$C444,'Smelter Look-up'!$J:$J,0)))</f>
        <v>#N/A</v>
      </c>
      <c r="W444" s="208"/>
      <c r="X444" s="208">
        <f t="shared" si="1"/>
        <v>0</v>
      </c>
      <c r="Y444" s="208"/>
      <c r="Z444" s="208"/>
      <c r="AA444" s="208"/>
      <c r="AB444" s="241" t="str">
        <f t="shared" si="2"/>
        <v/>
      </c>
      <c r="AC444" s="208"/>
      <c r="AD444" s="208"/>
      <c r="AE444" s="208"/>
      <c r="AF444" s="208"/>
      <c r="AG444" s="208"/>
      <c r="AH444" s="208"/>
    </row>
    <row r="445" ht="13.5" customHeight="1">
      <c r="A445" s="239"/>
      <c r="B445" s="233" t="str">
        <f t="array" ref="B445">IF(LEN(A445)=0,"",INDEX('Smelter Look-up'!$A:$A,MATCH($A445,'Smelter Look-up'!$E:$E,0)))</f>
        <v/>
      </c>
      <c r="C445" s="234" t="str">
        <f t="array" ref="C445">IF(LEN(A445)=0,"",INDEX('Smelter Look-up'!$C:$C,MATCH($A445,'Smelter Look-up'!$E:$E,0)))</f>
        <v/>
      </c>
      <c r="D445" s="233"/>
      <c r="E445" s="233" t="str">
        <f>IF(ISERROR($V445),"",OFFSET('Smelter Look-up'!$D$4,$V445-4,0)&amp;"")</f>
        <v/>
      </c>
      <c r="F445" s="233" t="str">
        <f>IF(ISERROR($V445),"",OFFSET('Smelter Look-up'!$E$4,$V445-4,0))</f>
        <v/>
      </c>
      <c r="G445" s="233" t="str">
        <f>IF(C445=$X$4,IF(ISERROR($V445),"Enter smelter details","RMI"),IF(ISERROR($V445),"",OFFSET('Smelter Look-up'!$F$4,$V445-4,0)))</f>
        <v/>
      </c>
      <c r="H445" s="235" t="str">
        <f>IF(ISERROR($V445),"",OFFSET('Smelter Look-up'!$G$4,$V445-4,0))</f>
        <v/>
      </c>
      <c r="I445" s="237" t="str">
        <f>IF(ISERROR($V445),"",OFFSET('Smelter Look-up'!$H$4,$V445-4,0))</f>
        <v/>
      </c>
      <c r="J445" s="237" t="str">
        <f>IF(ISERROR($V445),"",OFFSET('Smelter Look-up'!$I$4,$V445-4,0))</f>
        <v/>
      </c>
      <c r="K445" s="234"/>
      <c r="L445" s="234"/>
      <c r="M445" s="234"/>
      <c r="N445" s="234"/>
      <c r="O445" s="234"/>
      <c r="P445" s="237"/>
      <c r="Q445" s="238"/>
      <c r="R445" s="233" t="str">
        <f>IF(ISERROR($V445),"",OFFSET('Smelter Look-up'!$C$4,$V445-4,0)&amp;"")</f>
        <v/>
      </c>
      <c r="S445" s="239" t="str">
        <f t="array" ref="S445">IF(B445="","",IF(ISERROR(MATCH($E445,CL,0)),"Unknown",INDIRECT("'C'!$A$"&amp;MATCH($E445,CL,0)+1)))</f>
        <v/>
      </c>
      <c r="T445" s="239" t="str">
        <f t="array" ref="T445">IF(B445="","",IF(ISERROR(MATCH($J445,SorP!$B$1:$B$6226,0)),"",INDIRECT("'SorP'!$A$"&amp;MATCH($S445&amp;$J445,SorP!C:C,0))))</f>
        <v/>
      </c>
      <c r="U445" s="240"/>
      <c r="V445" s="228" t="str">
        <f>IF(C445="",NA(),IF(OR(C445="Smelter not listed",C445="Smelter not yet identified"),MATCH($B445&amp;$D445,'Smelter Look-up'!$J:$J,0),MATCH($B445&amp;$C445,'Smelter Look-up'!$J:$J,0)))</f>
        <v>#N/A</v>
      </c>
      <c r="W445" s="208"/>
      <c r="X445" s="208">
        <f t="shared" si="1"/>
        <v>0</v>
      </c>
      <c r="Y445" s="208"/>
      <c r="Z445" s="208"/>
      <c r="AA445" s="208"/>
      <c r="AB445" s="241" t="str">
        <f t="shared" si="2"/>
        <v/>
      </c>
      <c r="AC445" s="208"/>
      <c r="AD445" s="208"/>
      <c r="AE445" s="208"/>
      <c r="AF445" s="208"/>
      <c r="AG445" s="208"/>
      <c r="AH445" s="208"/>
    </row>
    <row r="446" ht="13.5" customHeight="1">
      <c r="A446" s="239"/>
      <c r="B446" s="233" t="str">
        <f t="array" ref="B446">IF(LEN(A446)=0,"",INDEX('Smelter Look-up'!$A:$A,MATCH($A446,'Smelter Look-up'!$E:$E,0)))</f>
        <v/>
      </c>
      <c r="C446" s="234" t="str">
        <f t="array" ref="C446">IF(LEN(A446)=0,"",INDEX('Smelter Look-up'!$C:$C,MATCH($A446,'Smelter Look-up'!$E:$E,0)))</f>
        <v/>
      </c>
      <c r="D446" s="233"/>
      <c r="E446" s="233" t="str">
        <f>IF(ISERROR($V446),"",OFFSET('Smelter Look-up'!$D$4,$V446-4,0)&amp;"")</f>
        <v/>
      </c>
      <c r="F446" s="233" t="str">
        <f>IF(ISERROR($V446),"",OFFSET('Smelter Look-up'!$E$4,$V446-4,0))</f>
        <v/>
      </c>
      <c r="G446" s="233" t="str">
        <f>IF(C446=$X$4,IF(ISERROR($V446),"Enter smelter details","RMI"),IF(ISERROR($V446),"",OFFSET('Smelter Look-up'!$F$4,$V446-4,0)))</f>
        <v/>
      </c>
      <c r="H446" s="235" t="str">
        <f>IF(ISERROR($V446),"",OFFSET('Smelter Look-up'!$G$4,$V446-4,0))</f>
        <v/>
      </c>
      <c r="I446" s="237" t="str">
        <f>IF(ISERROR($V446),"",OFFSET('Smelter Look-up'!$H$4,$V446-4,0))</f>
        <v/>
      </c>
      <c r="J446" s="237" t="str">
        <f>IF(ISERROR($V446),"",OFFSET('Smelter Look-up'!$I$4,$V446-4,0))</f>
        <v/>
      </c>
      <c r="K446" s="234"/>
      <c r="L446" s="234"/>
      <c r="M446" s="234"/>
      <c r="N446" s="234"/>
      <c r="O446" s="234"/>
      <c r="P446" s="237"/>
      <c r="Q446" s="238"/>
      <c r="R446" s="233" t="str">
        <f>IF(ISERROR($V446),"",OFFSET('Smelter Look-up'!$C$4,$V446-4,0)&amp;"")</f>
        <v/>
      </c>
      <c r="S446" s="239" t="str">
        <f t="array" ref="S446">IF(B446="","",IF(ISERROR(MATCH($E446,CL,0)),"Unknown",INDIRECT("'C'!$A$"&amp;MATCH($E446,CL,0)+1)))</f>
        <v/>
      </c>
      <c r="T446" s="239" t="str">
        <f t="array" ref="T446">IF(B446="","",IF(ISERROR(MATCH($J446,SorP!$B$1:$B$6226,0)),"",INDIRECT("'SorP'!$A$"&amp;MATCH($S446&amp;$J446,SorP!C:C,0))))</f>
        <v/>
      </c>
      <c r="U446" s="240"/>
      <c r="V446" s="228" t="str">
        <f>IF(C446="",NA(),IF(OR(C446="Smelter not listed",C446="Smelter not yet identified"),MATCH($B446&amp;$D446,'Smelter Look-up'!$J:$J,0),MATCH($B446&amp;$C446,'Smelter Look-up'!$J:$J,0)))</f>
        <v>#N/A</v>
      </c>
      <c r="W446" s="208"/>
      <c r="X446" s="208">
        <f t="shared" si="1"/>
        <v>0</v>
      </c>
      <c r="Y446" s="208"/>
      <c r="Z446" s="208"/>
      <c r="AA446" s="208"/>
      <c r="AB446" s="241" t="str">
        <f t="shared" si="2"/>
        <v/>
      </c>
      <c r="AC446" s="208"/>
      <c r="AD446" s="208"/>
      <c r="AE446" s="208"/>
      <c r="AF446" s="208"/>
      <c r="AG446" s="208"/>
      <c r="AH446" s="208"/>
    </row>
    <row r="447" ht="13.5" customHeight="1">
      <c r="A447" s="239"/>
      <c r="B447" s="233" t="str">
        <f t="array" ref="B447">IF(LEN(A447)=0,"",INDEX('Smelter Look-up'!$A:$A,MATCH($A447,'Smelter Look-up'!$E:$E,0)))</f>
        <v/>
      </c>
      <c r="C447" s="234" t="str">
        <f t="array" ref="C447">IF(LEN(A447)=0,"",INDEX('Smelter Look-up'!$C:$C,MATCH($A447,'Smelter Look-up'!$E:$E,0)))</f>
        <v/>
      </c>
      <c r="D447" s="233"/>
      <c r="E447" s="233" t="str">
        <f>IF(ISERROR($V447),"",OFFSET('Smelter Look-up'!$D$4,$V447-4,0)&amp;"")</f>
        <v/>
      </c>
      <c r="F447" s="233" t="str">
        <f>IF(ISERROR($V447),"",OFFSET('Smelter Look-up'!$E$4,$V447-4,0))</f>
        <v/>
      </c>
      <c r="G447" s="233" t="str">
        <f>IF(C447=$X$4,IF(ISERROR($V447),"Enter smelter details","RMI"),IF(ISERROR($V447),"",OFFSET('Smelter Look-up'!$F$4,$V447-4,0)))</f>
        <v/>
      </c>
      <c r="H447" s="235" t="str">
        <f>IF(ISERROR($V447),"",OFFSET('Smelter Look-up'!$G$4,$V447-4,0))</f>
        <v/>
      </c>
      <c r="I447" s="237" t="str">
        <f>IF(ISERROR($V447),"",OFFSET('Smelter Look-up'!$H$4,$V447-4,0))</f>
        <v/>
      </c>
      <c r="J447" s="237" t="str">
        <f>IF(ISERROR($V447),"",OFFSET('Smelter Look-up'!$I$4,$V447-4,0))</f>
        <v/>
      </c>
      <c r="K447" s="234"/>
      <c r="L447" s="234"/>
      <c r="M447" s="234"/>
      <c r="N447" s="234"/>
      <c r="O447" s="234"/>
      <c r="P447" s="237"/>
      <c r="Q447" s="238"/>
      <c r="R447" s="233" t="str">
        <f>IF(ISERROR($V447),"",OFFSET('Smelter Look-up'!$C$4,$V447-4,0)&amp;"")</f>
        <v/>
      </c>
      <c r="S447" s="239" t="str">
        <f t="array" ref="S447">IF(B447="","",IF(ISERROR(MATCH($E447,CL,0)),"Unknown",INDIRECT("'C'!$A$"&amp;MATCH($E447,CL,0)+1)))</f>
        <v/>
      </c>
      <c r="T447" s="239" t="str">
        <f t="array" ref="T447">IF(B447="","",IF(ISERROR(MATCH($J447,SorP!$B$1:$B$6226,0)),"",INDIRECT("'SorP'!$A$"&amp;MATCH($S447&amp;$J447,SorP!C:C,0))))</f>
        <v/>
      </c>
      <c r="U447" s="240"/>
      <c r="V447" s="228" t="str">
        <f>IF(C447="",NA(),IF(OR(C447="Smelter not listed",C447="Smelter not yet identified"),MATCH($B447&amp;$D447,'Smelter Look-up'!$J:$J,0),MATCH($B447&amp;$C447,'Smelter Look-up'!$J:$J,0)))</f>
        <v>#N/A</v>
      </c>
      <c r="W447" s="208"/>
      <c r="X447" s="208">
        <f t="shared" si="1"/>
        <v>0</v>
      </c>
      <c r="Y447" s="208"/>
      <c r="Z447" s="208"/>
      <c r="AA447" s="208"/>
      <c r="AB447" s="241" t="str">
        <f t="shared" si="2"/>
        <v/>
      </c>
      <c r="AC447" s="208"/>
      <c r="AD447" s="208"/>
      <c r="AE447" s="208"/>
      <c r="AF447" s="208"/>
      <c r="AG447" s="208"/>
      <c r="AH447" s="208"/>
    </row>
    <row r="448" ht="13.5" customHeight="1">
      <c r="A448" s="239"/>
      <c r="B448" s="233" t="str">
        <f t="array" ref="B448">IF(LEN(A448)=0,"",INDEX('Smelter Look-up'!$A:$A,MATCH($A448,'Smelter Look-up'!$E:$E,0)))</f>
        <v/>
      </c>
      <c r="C448" s="234" t="str">
        <f t="array" ref="C448">IF(LEN(A448)=0,"",INDEX('Smelter Look-up'!$C:$C,MATCH($A448,'Smelter Look-up'!$E:$E,0)))</f>
        <v/>
      </c>
      <c r="D448" s="233"/>
      <c r="E448" s="233" t="str">
        <f>IF(ISERROR($V448),"",OFFSET('Smelter Look-up'!$D$4,$V448-4,0)&amp;"")</f>
        <v/>
      </c>
      <c r="F448" s="233" t="str">
        <f>IF(ISERROR($V448),"",OFFSET('Smelter Look-up'!$E$4,$V448-4,0))</f>
        <v/>
      </c>
      <c r="G448" s="233" t="str">
        <f>IF(C448=$X$4,IF(ISERROR($V448),"Enter smelter details","RMI"),IF(ISERROR($V448),"",OFFSET('Smelter Look-up'!$F$4,$V448-4,0)))</f>
        <v/>
      </c>
      <c r="H448" s="235" t="str">
        <f>IF(ISERROR($V448),"",OFFSET('Smelter Look-up'!$G$4,$V448-4,0))</f>
        <v/>
      </c>
      <c r="I448" s="237" t="str">
        <f>IF(ISERROR($V448),"",OFFSET('Smelter Look-up'!$H$4,$V448-4,0))</f>
        <v/>
      </c>
      <c r="J448" s="237" t="str">
        <f>IF(ISERROR($V448),"",OFFSET('Smelter Look-up'!$I$4,$V448-4,0))</f>
        <v/>
      </c>
      <c r="K448" s="234"/>
      <c r="L448" s="234"/>
      <c r="M448" s="234"/>
      <c r="N448" s="234"/>
      <c r="O448" s="234"/>
      <c r="P448" s="237"/>
      <c r="Q448" s="238"/>
      <c r="R448" s="233" t="str">
        <f>IF(ISERROR($V448),"",OFFSET('Smelter Look-up'!$C$4,$V448-4,0)&amp;"")</f>
        <v/>
      </c>
      <c r="S448" s="239" t="str">
        <f t="array" ref="S448">IF(B448="","",IF(ISERROR(MATCH($E448,CL,0)),"Unknown",INDIRECT("'C'!$A$"&amp;MATCH($E448,CL,0)+1)))</f>
        <v/>
      </c>
      <c r="T448" s="239" t="str">
        <f t="array" ref="T448">IF(B448="","",IF(ISERROR(MATCH($J448,SorP!$B$1:$B$6226,0)),"",INDIRECT("'SorP'!$A$"&amp;MATCH($S448&amp;$J448,SorP!C:C,0))))</f>
        <v/>
      </c>
      <c r="U448" s="240"/>
      <c r="V448" s="228" t="str">
        <f>IF(C448="",NA(),IF(OR(C448="Smelter not listed",C448="Smelter not yet identified"),MATCH($B448&amp;$D448,'Smelter Look-up'!$J:$J,0),MATCH($B448&amp;$C448,'Smelter Look-up'!$J:$J,0)))</f>
        <v>#N/A</v>
      </c>
      <c r="W448" s="208"/>
      <c r="X448" s="208">
        <f t="shared" si="1"/>
        <v>0</v>
      </c>
      <c r="Y448" s="208"/>
      <c r="Z448" s="208"/>
      <c r="AA448" s="208"/>
      <c r="AB448" s="241" t="str">
        <f t="shared" si="2"/>
        <v/>
      </c>
      <c r="AC448" s="208"/>
      <c r="AD448" s="208"/>
      <c r="AE448" s="208"/>
      <c r="AF448" s="208"/>
      <c r="AG448" s="208"/>
      <c r="AH448" s="208"/>
    </row>
    <row r="449" ht="13.5" customHeight="1">
      <c r="A449" s="239"/>
      <c r="B449" s="233" t="str">
        <f t="array" ref="B449">IF(LEN(A449)=0,"",INDEX('Smelter Look-up'!$A:$A,MATCH($A449,'Smelter Look-up'!$E:$E,0)))</f>
        <v/>
      </c>
      <c r="C449" s="234" t="str">
        <f t="array" ref="C449">IF(LEN(A449)=0,"",INDEX('Smelter Look-up'!$C:$C,MATCH($A449,'Smelter Look-up'!$E:$E,0)))</f>
        <v/>
      </c>
      <c r="D449" s="233"/>
      <c r="E449" s="233" t="str">
        <f>IF(ISERROR($V449),"",OFFSET('Smelter Look-up'!$D$4,$V449-4,0)&amp;"")</f>
        <v/>
      </c>
      <c r="F449" s="233" t="str">
        <f>IF(ISERROR($V449),"",OFFSET('Smelter Look-up'!$E$4,$V449-4,0))</f>
        <v/>
      </c>
      <c r="G449" s="233" t="str">
        <f>IF(C449=$X$4,IF(ISERROR($V449),"Enter smelter details","RMI"),IF(ISERROR($V449),"",OFFSET('Smelter Look-up'!$F$4,$V449-4,0)))</f>
        <v/>
      </c>
      <c r="H449" s="235" t="str">
        <f>IF(ISERROR($V449),"",OFFSET('Smelter Look-up'!$G$4,$V449-4,0))</f>
        <v/>
      </c>
      <c r="I449" s="237" t="str">
        <f>IF(ISERROR($V449),"",OFFSET('Smelter Look-up'!$H$4,$V449-4,0))</f>
        <v/>
      </c>
      <c r="J449" s="237" t="str">
        <f>IF(ISERROR($V449),"",OFFSET('Smelter Look-up'!$I$4,$V449-4,0))</f>
        <v/>
      </c>
      <c r="K449" s="234"/>
      <c r="L449" s="234"/>
      <c r="M449" s="234"/>
      <c r="N449" s="234"/>
      <c r="O449" s="234"/>
      <c r="P449" s="237"/>
      <c r="Q449" s="238"/>
      <c r="R449" s="233" t="str">
        <f>IF(ISERROR($V449),"",OFFSET('Smelter Look-up'!$C$4,$V449-4,0)&amp;"")</f>
        <v/>
      </c>
      <c r="S449" s="239" t="str">
        <f t="array" ref="S449">IF(B449="","",IF(ISERROR(MATCH($E449,CL,0)),"Unknown",INDIRECT("'C'!$A$"&amp;MATCH($E449,CL,0)+1)))</f>
        <v/>
      </c>
      <c r="T449" s="239" t="str">
        <f t="array" ref="T449">IF(B449="","",IF(ISERROR(MATCH($J449,SorP!$B$1:$B$6226,0)),"",INDIRECT("'SorP'!$A$"&amp;MATCH($S449&amp;$J449,SorP!C:C,0))))</f>
        <v/>
      </c>
      <c r="U449" s="240"/>
      <c r="V449" s="228" t="str">
        <f>IF(C449="",NA(),IF(OR(C449="Smelter not listed",C449="Smelter not yet identified"),MATCH($B449&amp;$D449,'Smelter Look-up'!$J:$J,0),MATCH($B449&amp;$C449,'Smelter Look-up'!$J:$J,0)))</f>
        <v>#N/A</v>
      </c>
      <c r="W449" s="208"/>
      <c r="X449" s="208">
        <f t="shared" si="1"/>
        <v>0</v>
      </c>
      <c r="Y449" s="208"/>
      <c r="Z449" s="208"/>
      <c r="AA449" s="208"/>
      <c r="AB449" s="241" t="str">
        <f t="shared" si="2"/>
        <v/>
      </c>
      <c r="AC449" s="208"/>
      <c r="AD449" s="208"/>
      <c r="AE449" s="208"/>
      <c r="AF449" s="208"/>
      <c r="AG449" s="208"/>
      <c r="AH449" s="208"/>
    </row>
    <row r="450" ht="13.5" customHeight="1">
      <c r="A450" s="239"/>
      <c r="B450" s="233" t="str">
        <f t="array" ref="B450">IF(LEN(A450)=0,"",INDEX('Smelter Look-up'!$A:$A,MATCH($A450,'Smelter Look-up'!$E:$E,0)))</f>
        <v/>
      </c>
      <c r="C450" s="234" t="str">
        <f t="array" ref="C450">IF(LEN(A450)=0,"",INDEX('Smelter Look-up'!$C:$C,MATCH($A450,'Smelter Look-up'!$E:$E,0)))</f>
        <v/>
      </c>
      <c r="D450" s="233"/>
      <c r="E450" s="233" t="str">
        <f>IF(ISERROR($V450),"",OFFSET('Smelter Look-up'!$D$4,$V450-4,0)&amp;"")</f>
        <v/>
      </c>
      <c r="F450" s="233" t="str">
        <f>IF(ISERROR($V450),"",OFFSET('Smelter Look-up'!$E$4,$V450-4,0))</f>
        <v/>
      </c>
      <c r="G450" s="233" t="str">
        <f>IF(C450=$X$4,IF(ISERROR($V450),"Enter smelter details","RMI"),IF(ISERROR($V450),"",OFFSET('Smelter Look-up'!$F$4,$V450-4,0)))</f>
        <v/>
      </c>
      <c r="H450" s="235" t="str">
        <f>IF(ISERROR($V450),"",OFFSET('Smelter Look-up'!$G$4,$V450-4,0))</f>
        <v/>
      </c>
      <c r="I450" s="237" t="str">
        <f>IF(ISERROR($V450),"",OFFSET('Smelter Look-up'!$H$4,$V450-4,0))</f>
        <v/>
      </c>
      <c r="J450" s="237" t="str">
        <f>IF(ISERROR($V450),"",OFFSET('Smelter Look-up'!$I$4,$V450-4,0))</f>
        <v/>
      </c>
      <c r="K450" s="234"/>
      <c r="L450" s="234"/>
      <c r="M450" s="234"/>
      <c r="N450" s="234"/>
      <c r="O450" s="234"/>
      <c r="P450" s="237"/>
      <c r="Q450" s="238"/>
      <c r="R450" s="233" t="str">
        <f>IF(ISERROR($V450),"",OFFSET('Smelter Look-up'!$C$4,$V450-4,0)&amp;"")</f>
        <v/>
      </c>
      <c r="S450" s="239" t="str">
        <f t="array" ref="S450">IF(B450="","",IF(ISERROR(MATCH($E450,CL,0)),"Unknown",INDIRECT("'C'!$A$"&amp;MATCH($E450,CL,0)+1)))</f>
        <v/>
      </c>
      <c r="T450" s="239" t="str">
        <f t="array" ref="T450">IF(B450="","",IF(ISERROR(MATCH($J450,SorP!$B$1:$B$6226,0)),"",INDIRECT("'SorP'!$A$"&amp;MATCH($S450&amp;$J450,SorP!C:C,0))))</f>
        <v/>
      </c>
      <c r="U450" s="240"/>
      <c r="V450" s="228" t="str">
        <f>IF(C450="",NA(),IF(OR(C450="Smelter not listed",C450="Smelter not yet identified"),MATCH($B450&amp;$D450,'Smelter Look-up'!$J:$J,0),MATCH($B450&amp;$C450,'Smelter Look-up'!$J:$J,0)))</f>
        <v>#N/A</v>
      </c>
      <c r="W450" s="208"/>
      <c r="X450" s="208">
        <f t="shared" si="1"/>
        <v>0</v>
      </c>
      <c r="Y450" s="208"/>
      <c r="Z450" s="208"/>
      <c r="AA450" s="208"/>
      <c r="AB450" s="241" t="str">
        <f t="shared" si="2"/>
        <v/>
      </c>
      <c r="AC450" s="208"/>
      <c r="AD450" s="208"/>
      <c r="AE450" s="208"/>
      <c r="AF450" s="208"/>
      <c r="AG450" s="208"/>
      <c r="AH450" s="208"/>
    </row>
    <row r="451" ht="13.5" customHeight="1">
      <c r="A451" s="239"/>
      <c r="B451" s="233" t="str">
        <f t="array" ref="B451">IF(LEN(A451)=0,"",INDEX('Smelter Look-up'!$A:$A,MATCH($A451,'Smelter Look-up'!$E:$E,0)))</f>
        <v/>
      </c>
      <c r="C451" s="234" t="str">
        <f t="array" ref="C451">IF(LEN(A451)=0,"",INDEX('Smelter Look-up'!$C:$C,MATCH($A451,'Smelter Look-up'!$E:$E,0)))</f>
        <v/>
      </c>
      <c r="D451" s="233"/>
      <c r="E451" s="233" t="str">
        <f>IF(ISERROR($V451),"",OFFSET('Smelter Look-up'!$D$4,$V451-4,0)&amp;"")</f>
        <v/>
      </c>
      <c r="F451" s="233" t="str">
        <f>IF(ISERROR($V451),"",OFFSET('Smelter Look-up'!$E$4,$V451-4,0))</f>
        <v/>
      </c>
      <c r="G451" s="233" t="str">
        <f>IF(C451=$X$4,IF(ISERROR($V451),"Enter smelter details","RMI"),IF(ISERROR($V451),"",OFFSET('Smelter Look-up'!$F$4,$V451-4,0)))</f>
        <v/>
      </c>
      <c r="H451" s="235" t="str">
        <f>IF(ISERROR($V451),"",OFFSET('Smelter Look-up'!$G$4,$V451-4,0))</f>
        <v/>
      </c>
      <c r="I451" s="237" t="str">
        <f>IF(ISERROR($V451),"",OFFSET('Smelter Look-up'!$H$4,$V451-4,0))</f>
        <v/>
      </c>
      <c r="J451" s="237" t="str">
        <f>IF(ISERROR($V451),"",OFFSET('Smelter Look-up'!$I$4,$V451-4,0))</f>
        <v/>
      </c>
      <c r="K451" s="234"/>
      <c r="L451" s="234"/>
      <c r="M451" s="234"/>
      <c r="N451" s="234"/>
      <c r="O451" s="234"/>
      <c r="P451" s="237"/>
      <c r="Q451" s="238"/>
      <c r="R451" s="233" t="str">
        <f>IF(ISERROR($V451),"",OFFSET('Smelter Look-up'!$C$4,$V451-4,0)&amp;"")</f>
        <v/>
      </c>
      <c r="S451" s="239" t="str">
        <f t="array" ref="S451">IF(B451="","",IF(ISERROR(MATCH($E451,CL,0)),"Unknown",INDIRECT("'C'!$A$"&amp;MATCH($E451,CL,0)+1)))</f>
        <v/>
      </c>
      <c r="T451" s="239" t="str">
        <f t="array" ref="T451">IF(B451="","",IF(ISERROR(MATCH($J451,SorP!$B$1:$B$6226,0)),"",INDIRECT("'SorP'!$A$"&amp;MATCH($S451&amp;$J451,SorP!C:C,0))))</f>
        <v/>
      </c>
      <c r="U451" s="240"/>
      <c r="V451" s="228" t="str">
        <f>IF(C451="",NA(),IF(OR(C451="Smelter not listed",C451="Smelter not yet identified"),MATCH($B451&amp;$D451,'Smelter Look-up'!$J:$J,0),MATCH($B451&amp;$C451,'Smelter Look-up'!$J:$J,0)))</f>
        <v>#N/A</v>
      </c>
      <c r="W451" s="208"/>
      <c r="X451" s="208">
        <f t="shared" si="1"/>
        <v>0</v>
      </c>
      <c r="Y451" s="208"/>
      <c r="Z451" s="208"/>
      <c r="AA451" s="208"/>
      <c r="AB451" s="241" t="str">
        <f t="shared" si="2"/>
        <v/>
      </c>
      <c r="AC451" s="208"/>
      <c r="AD451" s="208"/>
      <c r="AE451" s="208"/>
      <c r="AF451" s="208"/>
      <c r="AG451" s="208"/>
      <c r="AH451" s="208"/>
    </row>
    <row r="452" ht="13.5" customHeight="1">
      <c r="A452" s="239"/>
      <c r="B452" s="233" t="str">
        <f t="array" ref="B452">IF(LEN(A452)=0,"",INDEX('Smelter Look-up'!$A:$A,MATCH($A452,'Smelter Look-up'!$E:$E,0)))</f>
        <v/>
      </c>
      <c r="C452" s="234" t="str">
        <f t="array" ref="C452">IF(LEN(A452)=0,"",INDEX('Smelter Look-up'!$C:$C,MATCH($A452,'Smelter Look-up'!$E:$E,0)))</f>
        <v/>
      </c>
      <c r="D452" s="233"/>
      <c r="E452" s="233" t="str">
        <f>IF(ISERROR($V452),"",OFFSET('Smelter Look-up'!$D$4,$V452-4,0)&amp;"")</f>
        <v/>
      </c>
      <c r="F452" s="233" t="str">
        <f>IF(ISERROR($V452),"",OFFSET('Smelter Look-up'!$E$4,$V452-4,0))</f>
        <v/>
      </c>
      <c r="G452" s="233" t="str">
        <f>IF(C452=$X$4,IF(ISERROR($V452),"Enter smelter details","RMI"),IF(ISERROR($V452),"",OFFSET('Smelter Look-up'!$F$4,$V452-4,0)))</f>
        <v/>
      </c>
      <c r="H452" s="235" t="str">
        <f>IF(ISERROR($V452),"",OFFSET('Smelter Look-up'!$G$4,$V452-4,0))</f>
        <v/>
      </c>
      <c r="I452" s="237" t="str">
        <f>IF(ISERROR($V452),"",OFFSET('Smelter Look-up'!$H$4,$V452-4,0))</f>
        <v/>
      </c>
      <c r="J452" s="237" t="str">
        <f>IF(ISERROR($V452),"",OFFSET('Smelter Look-up'!$I$4,$V452-4,0))</f>
        <v/>
      </c>
      <c r="K452" s="234"/>
      <c r="L452" s="234"/>
      <c r="M452" s="234"/>
      <c r="N452" s="234"/>
      <c r="O452" s="234"/>
      <c r="P452" s="237"/>
      <c r="Q452" s="238"/>
      <c r="R452" s="233" t="str">
        <f>IF(ISERROR($V452),"",OFFSET('Smelter Look-up'!$C$4,$V452-4,0)&amp;"")</f>
        <v/>
      </c>
      <c r="S452" s="239" t="str">
        <f t="array" ref="S452">IF(B452="","",IF(ISERROR(MATCH($E452,CL,0)),"Unknown",INDIRECT("'C'!$A$"&amp;MATCH($E452,CL,0)+1)))</f>
        <v/>
      </c>
      <c r="T452" s="239" t="str">
        <f t="array" ref="T452">IF(B452="","",IF(ISERROR(MATCH($J452,SorP!$B$1:$B$6226,0)),"",INDIRECT("'SorP'!$A$"&amp;MATCH($S452&amp;$J452,SorP!C:C,0))))</f>
        <v/>
      </c>
      <c r="U452" s="240"/>
      <c r="V452" s="228" t="str">
        <f>IF(C452="",NA(),IF(OR(C452="Smelter not listed",C452="Smelter not yet identified"),MATCH($B452&amp;$D452,'Smelter Look-up'!$J:$J,0),MATCH($B452&amp;$C452,'Smelter Look-up'!$J:$J,0)))</f>
        <v>#N/A</v>
      </c>
      <c r="W452" s="208"/>
      <c r="X452" s="208">
        <f t="shared" si="1"/>
        <v>0</v>
      </c>
      <c r="Y452" s="208"/>
      <c r="Z452" s="208"/>
      <c r="AA452" s="208"/>
      <c r="AB452" s="241" t="str">
        <f t="shared" si="2"/>
        <v/>
      </c>
      <c r="AC452" s="208"/>
      <c r="AD452" s="208"/>
      <c r="AE452" s="208"/>
      <c r="AF452" s="208"/>
      <c r="AG452" s="208"/>
      <c r="AH452" s="208"/>
    </row>
    <row r="453" ht="13.5" customHeight="1">
      <c r="A453" s="239"/>
      <c r="B453" s="233" t="str">
        <f t="array" ref="B453">IF(LEN(A453)=0,"",INDEX('Smelter Look-up'!$A:$A,MATCH($A453,'Smelter Look-up'!$E:$E,0)))</f>
        <v/>
      </c>
      <c r="C453" s="234" t="str">
        <f t="array" ref="C453">IF(LEN(A453)=0,"",INDEX('Smelter Look-up'!$C:$C,MATCH($A453,'Smelter Look-up'!$E:$E,0)))</f>
        <v/>
      </c>
      <c r="D453" s="233"/>
      <c r="E453" s="233" t="str">
        <f>IF(ISERROR($V453),"",OFFSET('Smelter Look-up'!$D$4,$V453-4,0)&amp;"")</f>
        <v/>
      </c>
      <c r="F453" s="233" t="str">
        <f>IF(ISERROR($V453),"",OFFSET('Smelter Look-up'!$E$4,$V453-4,0))</f>
        <v/>
      </c>
      <c r="G453" s="233" t="str">
        <f>IF(C453=$X$4,IF(ISERROR($V453),"Enter smelter details","RMI"),IF(ISERROR($V453),"",OFFSET('Smelter Look-up'!$F$4,$V453-4,0)))</f>
        <v/>
      </c>
      <c r="H453" s="235" t="str">
        <f>IF(ISERROR($V453),"",OFFSET('Smelter Look-up'!$G$4,$V453-4,0))</f>
        <v/>
      </c>
      <c r="I453" s="237" t="str">
        <f>IF(ISERROR($V453),"",OFFSET('Smelter Look-up'!$H$4,$V453-4,0))</f>
        <v/>
      </c>
      <c r="J453" s="237" t="str">
        <f>IF(ISERROR($V453),"",OFFSET('Smelter Look-up'!$I$4,$V453-4,0))</f>
        <v/>
      </c>
      <c r="K453" s="234"/>
      <c r="L453" s="234"/>
      <c r="M453" s="234"/>
      <c r="N453" s="234"/>
      <c r="O453" s="234"/>
      <c r="P453" s="237"/>
      <c r="Q453" s="238"/>
      <c r="R453" s="233" t="str">
        <f>IF(ISERROR($V453),"",OFFSET('Smelter Look-up'!$C$4,$V453-4,0)&amp;"")</f>
        <v/>
      </c>
      <c r="S453" s="239" t="str">
        <f t="array" ref="S453">IF(B453="","",IF(ISERROR(MATCH($E453,CL,0)),"Unknown",INDIRECT("'C'!$A$"&amp;MATCH($E453,CL,0)+1)))</f>
        <v/>
      </c>
      <c r="T453" s="239" t="str">
        <f t="array" ref="T453">IF(B453="","",IF(ISERROR(MATCH($J453,SorP!$B$1:$B$6226,0)),"",INDIRECT("'SorP'!$A$"&amp;MATCH($S453&amp;$J453,SorP!C:C,0))))</f>
        <v/>
      </c>
      <c r="U453" s="240"/>
      <c r="V453" s="228" t="str">
        <f>IF(C453="",NA(),IF(OR(C453="Smelter not listed",C453="Smelter not yet identified"),MATCH($B453&amp;$D453,'Smelter Look-up'!$J:$J,0),MATCH($B453&amp;$C453,'Smelter Look-up'!$J:$J,0)))</f>
        <v>#N/A</v>
      </c>
      <c r="W453" s="208"/>
      <c r="X453" s="208">
        <f t="shared" si="1"/>
        <v>0</v>
      </c>
      <c r="Y453" s="208"/>
      <c r="Z453" s="208"/>
      <c r="AA453" s="208"/>
      <c r="AB453" s="241" t="str">
        <f t="shared" si="2"/>
        <v/>
      </c>
      <c r="AC453" s="208"/>
      <c r="AD453" s="208"/>
      <c r="AE453" s="208"/>
      <c r="AF453" s="208"/>
      <c r="AG453" s="208"/>
      <c r="AH453" s="208"/>
    </row>
    <row r="454" ht="13.5" customHeight="1">
      <c r="A454" s="239"/>
      <c r="B454" s="233" t="str">
        <f t="array" ref="B454">IF(LEN(A454)=0,"",INDEX('Smelter Look-up'!$A:$A,MATCH($A454,'Smelter Look-up'!$E:$E,0)))</f>
        <v/>
      </c>
      <c r="C454" s="234" t="str">
        <f t="array" ref="C454">IF(LEN(A454)=0,"",INDEX('Smelter Look-up'!$C:$C,MATCH($A454,'Smelter Look-up'!$E:$E,0)))</f>
        <v/>
      </c>
      <c r="D454" s="233"/>
      <c r="E454" s="233" t="str">
        <f>IF(ISERROR($V454),"",OFFSET('Smelter Look-up'!$D$4,$V454-4,0)&amp;"")</f>
        <v/>
      </c>
      <c r="F454" s="233" t="str">
        <f>IF(ISERROR($V454),"",OFFSET('Smelter Look-up'!$E$4,$V454-4,0))</f>
        <v/>
      </c>
      <c r="G454" s="233" t="str">
        <f>IF(C454=$X$4,IF(ISERROR($V454),"Enter smelter details","RMI"),IF(ISERROR($V454),"",OFFSET('Smelter Look-up'!$F$4,$V454-4,0)))</f>
        <v/>
      </c>
      <c r="H454" s="235" t="str">
        <f>IF(ISERROR($V454),"",OFFSET('Smelter Look-up'!$G$4,$V454-4,0))</f>
        <v/>
      </c>
      <c r="I454" s="237" t="str">
        <f>IF(ISERROR($V454),"",OFFSET('Smelter Look-up'!$H$4,$V454-4,0))</f>
        <v/>
      </c>
      <c r="J454" s="237" t="str">
        <f>IF(ISERROR($V454),"",OFFSET('Smelter Look-up'!$I$4,$V454-4,0))</f>
        <v/>
      </c>
      <c r="K454" s="234"/>
      <c r="L454" s="234"/>
      <c r="M454" s="234"/>
      <c r="N454" s="234"/>
      <c r="O454" s="234"/>
      <c r="P454" s="237"/>
      <c r="Q454" s="238"/>
      <c r="R454" s="233" t="str">
        <f>IF(ISERROR($V454),"",OFFSET('Smelter Look-up'!$C$4,$V454-4,0)&amp;"")</f>
        <v/>
      </c>
      <c r="S454" s="239" t="str">
        <f t="array" ref="S454">IF(B454="","",IF(ISERROR(MATCH($E454,CL,0)),"Unknown",INDIRECT("'C'!$A$"&amp;MATCH($E454,CL,0)+1)))</f>
        <v/>
      </c>
      <c r="T454" s="239" t="str">
        <f t="array" ref="T454">IF(B454="","",IF(ISERROR(MATCH($J454,SorP!$B$1:$B$6226,0)),"",INDIRECT("'SorP'!$A$"&amp;MATCH($S454&amp;$J454,SorP!C:C,0))))</f>
        <v/>
      </c>
      <c r="U454" s="240"/>
      <c r="V454" s="228" t="str">
        <f>IF(C454="",NA(),IF(OR(C454="Smelter not listed",C454="Smelter not yet identified"),MATCH($B454&amp;$D454,'Smelter Look-up'!$J:$J,0),MATCH($B454&amp;$C454,'Smelter Look-up'!$J:$J,0)))</f>
        <v>#N/A</v>
      </c>
      <c r="W454" s="208"/>
      <c r="X454" s="208">
        <f t="shared" si="1"/>
        <v>0</v>
      </c>
      <c r="Y454" s="208"/>
      <c r="Z454" s="208"/>
      <c r="AA454" s="208"/>
      <c r="AB454" s="241" t="str">
        <f t="shared" si="2"/>
        <v/>
      </c>
      <c r="AC454" s="208"/>
      <c r="AD454" s="208"/>
      <c r="AE454" s="208"/>
      <c r="AF454" s="208"/>
      <c r="AG454" s="208"/>
      <c r="AH454" s="208"/>
    </row>
    <row r="455" ht="13.5" customHeight="1">
      <c r="A455" s="239"/>
      <c r="B455" s="233" t="str">
        <f t="array" ref="B455">IF(LEN(A455)=0,"",INDEX('Smelter Look-up'!$A:$A,MATCH($A455,'Smelter Look-up'!$E:$E,0)))</f>
        <v/>
      </c>
      <c r="C455" s="234" t="str">
        <f t="array" ref="C455">IF(LEN(A455)=0,"",INDEX('Smelter Look-up'!$C:$C,MATCH($A455,'Smelter Look-up'!$E:$E,0)))</f>
        <v/>
      </c>
      <c r="D455" s="233"/>
      <c r="E455" s="233" t="str">
        <f>IF(ISERROR($V455),"",OFFSET('Smelter Look-up'!$D$4,$V455-4,0)&amp;"")</f>
        <v/>
      </c>
      <c r="F455" s="233" t="str">
        <f>IF(ISERROR($V455),"",OFFSET('Smelter Look-up'!$E$4,$V455-4,0))</f>
        <v/>
      </c>
      <c r="G455" s="233" t="str">
        <f>IF(C455=$X$4,IF(ISERROR($V455),"Enter smelter details","RMI"),IF(ISERROR($V455),"",OFFSET('Smelter Look-up'!$F$4,$V455-4,0)))</f>
        <v/>
      </c>
      <c r="H455" s="235" t="str">
        <f>IF(ISERROR($V455),"",OFFSET('Smelter Look-up'!$G$4,$V455-4,0))</f>
        <v/>
      </c>
      <c r="I455" s="237" t="str">
        <f>IF(ISERROR($V455),"",OFFSET('Smelter Look-up'!$H$4,$V455-4,0))</f>
        <v/>
      </c>
      <c r="J455" s="237" t="str">
        <f>IF(ISERROR($V455),"",OFFSET('Smelter Look-up'!$I$4,$V455-4,0))</f>
        <v/>
      </c>
      <c r="K455" s="234"/>
      <c r="L455" s="234"/>
      <c r="M455" s="234"/>
      <c r="N455" s="234"/>
      <c r="O455" s="234"/>
      <c r="P455" s="237"/>
      <c r="Q455" s="238"/>
      <c r="R455" s="233" t="str">
        <f>IF(ISERROR($V455),"",OFFSET('Smelter Look-up'!$C$4,$V455-4,0)&amp;"")</f>
        <v/>
      </c>
      <c r="S455" s="239" t="str">
        <f t="array" ref="S455">IF(B455="","",IF(ISERROR(MATCH($E455,CL,0)),"Unknown",INDIRECT("'C'!$A$"&amp;MATCH($E455,CL,0)+1)))</f>
        <v/>
      </c>
      <c r="T455" s="239" t="str">
        <f t="array" ref="T455">IF(B455="","",IF(ISERROR(MATCH($J455,SorP!$B$1:$B$6226,0)),"",INDIRECT("'SorP'!$A$"&amp;MATCH($S455&amp;$J455,SorP!C:C,0))))</f>
        <v/>
      </c>
      <c r="U455" s="240"/>
      <c r="V455" s="228" t="str">
        <f>IF(C455="",NA(),IF(OR(C455="Smelter not listed",C455="Smelter not yet identified"),MATCH($B455&amp;$D455,'Smelter Look-up'!$J:$J,0),MATCH($B455&amp;$C455,'Smelter Look-up'!$J:$J,0)))</f>
        <v>#N/A</v>
      </c>
      <c r="W455" s="208"/>
      <c r="X455" s="208">
        <f t="shared" si="1"/>
        <v>0</v>
      </c>
      <c r="Y455" s="208"/>
      <c r="Z455" s="208"/>
      <c r="AA455" s="208"/>
      <c r="AB455" s="241" t="str">
        <f t="shared" si="2"/>
        <v/>
      </c>
      <c r="AC455" s="208"/>
      <c r="AD455" s="208"/>
      <c r="AE455" s="208"/>
      <c r="AF455" s="208"/>
      <c r="AG455" s="208"/>
      <c r="AH455" s="208"/>
    </row>
    <row r="456" ht="13.5" customHeight="1">
      <c r="A456" s="239"/>
      <c r="B456" s="233" t="str">
        <f t="array" ref="B456">IF(LEN(A456)=0,"",INDEX('Smelter Look-up'!$A:$A,MATCH($A456,'Smelter Look-up'!$E:$E,0)))</f>
        <v/>
      </c>
      <c r="C456" s="234" t="str">
        <f t="array" ref="C456">IF(LEN(A456)=0,"",INDEX('Smelter Look-up'!$C:$C,MATCH($A456,'Smelter Look-up'!$E:$E,0)))</f>
        <v/>
      </c>
      <c r="D456" s="233"/>
      <c r="E456" s="233" t="str">
        <f>IF(ISERROR($V456),"",OFFSET('Smelter Look-up'!$D$4,$V456-4,0)&amp;"")</f>
        <v/>
      </c>
      <c r="F456" s="233" t="str">
        <f>IF(ISERROR($V456),"",OFFSET('Smelter Look-up'!$E$4,$V456-4,0))</f>
        <v/>
      </c>
      <c r="G456" s="233" t="str">
        <f>IF(C456=$X$4,IF(ISERROR($V456),"Enter smelter details","RMI"),IF(ISERROR($V456),"",OFFSET('Smelter Look-up'!$F$4,$V456-4,0)))</f>
        <v/>
      </c>
      <c r="H456" s="235" t="str">
        <f>IF(ISERROR($V456),"",OFFSET('Smelter Look-up'!$G$4,$V456-4,0))</f>
        <v/>
      </c>
      <c r="I456" s="237" t="str">
        <f>IF(ISERROR($V456),"",OFFSET('Smelter Look-up'!$H$4,$V456-4,0))</f>
        <v/>
      </c>
      <c r="J456" s="237" t="str">
        <f>IF(ISERROR($V456),"",OFFSET('Smelter Look-up'!$I$4,$V456-4,0))</f>
        <v/>
      </c>
      <c r="K456" s="234"/>
      <c r="L456" s="234"/>
      <c r="M456" s="234"/>
      <c r="N456" s="234"/>
      <c r="O456" s="234"/>
      <c r="P456" s="237"/>
      <c r="Q456" s="238"/>
      <c r="R456" s="233" t="str">
        <f>IF(ISERROR($V456),"",OFFSET('Smelter Look-up'!$C$4,$V456-4,0)&amp;"")</f>
        <v/>
      </c>
      <c r="S456" s="239" t="str">
        <f t="array" ref="S456">IF(B456="","",IF(ISERROR(MATCH($E456,CL,0)),"Unknown",INDIRECT("'C'!$A$"&amp;MATCH($E456,CL,0)+1)))</f>
        <v/>
      </c>
      <c r="T456" s="239" t="str">
        <f t="array" ref="T456">IF(B456="","",IF(ISERROR(MATCH($J456,SorP!$B$1:$B$6226,0)),"",INDIRECT("'SorP'!$A$"&amp;MATCH($S456&amp;$J456,SorP!C:C,0))))</f>
        <v/>
      </c>
      <c r="U456" s="240"/>
      <c r="V456" s="228" t="str">
        <f>IF(C456="",NA(),IF(OR(C456="Smelter not listed",C456="Smelter not yet identified"),MATCH($B456&amp;$D456,'Smelter Look-up'!$J:$J,0),MATCH($B456&amp;$C456,'Smelter Look-up'!$J:$J,0)))</f>
        <v>#N/A</v>
      </c>
      <c r="W456" s="208"/>
      <c r="X456" s="208">
        <f t="shared" si="1"/>
        <v>0</v>
      </c>
      <c r="Y456" s="208"/>
      <c r="Z456" s="208"/>
      <c r="AA456" s="208"/>
      <c r="AB456" s="241" t="str">
        <f t="shared" si="2"/>
        <v/>
      </c>
      <c r="AC456" s="208"/>
      <c r="AD456" s="208"/>
      <c r="AE456" s="208"/>
      <c r="AF456" s="208"/>
      <c r="AG456" s="208"/>
      <c r="AH456" s="208"/>
    </row>
    <row r="457" ht="13.5" customHeight="1">
      <c r="A457" s="239"/>
      <c r="B457" s="233" t="str">
        <f t="array" ref="B457">IF(LEN(A457)=0,"",INDEX('Smelter Look-up'!$A:$A,MATCH($A457,'Smelter Look-up'!$E:$E,0)))</f>
        <v/>
      </c>
      <c r="C457" s="234" t="str">
        <f t="array" ref="C457">IF(LEN(A457)=0,"",INDEX('Smelter Look-up'!$C:$C,MATCH($A457,'Smelter Look-up'!$E:$E,0)))</f>
        <v/>
      </c>
      <c r="D457" s="233"/>
      <c r="E457" s="233" t="str">
        <f>IF(ISERROR($V457),"",OFFSET('Smelter Look-up'!$D$4,$V457-4,0)&amp;"")</f>
        <v/>
      </c>
      <c r="F457" s="233" t="str">
        <f>IF(ISERROR($V457),"",OFFSET('Smelter Look-up'!$E$4,$V457-4,0))</f>
        <v/>
      </c>
      <c r="G457" s="233" t="str">
        <f>IF(C457=$X$4,IF(ISERROR($V457),"Enter smelter details","RMI"),IF(ISERROR($V457),"",OFFSET('Smelter Look-up'!$F$4,$V457-4,0)))</f>
        <v/>
      </c>
      <c r="H457" s="235" t="str">
        <f>IF(ISERROR($V457),"",OFFSET('Smelter Look-up'!$G$4,$V457-4,0))</f>
        <v/>
      </c>
      <c r="I457" s="237" t="str">
        <f>IF(ISERROR($V457),"",OFFSET('Smelter Look-up'!$H$4,$V457-4,0))</f>
        <v/>
      </c>
      <c r="J457" s="237" t="str">
        <f>IF(ISERROR($V457),"",OFFSET('Smelter Look-up'!$I$4,$V457-4,0))</f>
        <v/>
      </c>
      <c r="K457" s="234"/>
      <c r="L457" s="234"/>
      <c r="M457" s="234"/>
      <c r="N457" s="234"/>
      <c r="O457" s="234"/>
      <c r="P457" s="237"/>
      <c r="Q457" s="238"/>
      <c r="R457" s="233" t="str">
        <f>IF(ISERROR($V457),"",OFFSET('Smelter Look-up'!$C$4,$V457-4,0)&amp;"")</f>
        <v/>
      </c>
      <c r="S457" s="239" t="str">
        <f t="array" ref="S457">IF(B457="","",IF(ISERROR(MATCH($E457,CL,0)),"Unknown",INDIRECT("'C'!$A$"&amp;MATCH($E457,CL,0)+1)))</f>
        <v/>
      </c>
      <c r="T457" s="239" t="str">
        <f t="array" ref="T457">IF(B457="","",IF(ISERROR(MATCH($J457,SorP!$B$1:$B$6226,0)),"",INDIRECT("'SorP'!$A$"&amp;MATCH($S457&amp;$J457,SorP!C:C,0))))</f>
        <v/>
      </c>
      <c r="U457" s="240"/>
      <c r="V457" s="228" t="str">
        <f>IF(C457="",NA(),IF(OR(C457="Smelter not listed",C457="Smelter not yet identified"),MATCH($B457&amp;$D457,'Smelter Look-up'!$J:$J,0),MATCH($B457&amp;$C457,'Smelter Look-up'!$J:$J,0)))</f>
        <v>#N/A</v>
      </c>
      <c r="W457" s="208"/>
      <c r="X457" s="208">
        <f t="shared" si="1"/>
        <v>0</v>
      </c>
      <c r="Y457" s="208"/>
      <c r="Z457" s="208"/>
      <c r="AA457" s="208"/>
      <c r="AB457" s="241" t="str">
        <f t="shared" si="2"/>
        <v/>
      </c>
      <c r="AC457" s="208"/>
      <c r="AD457" s="208"/>
      <c r="AE457" s="208"/>
      <c r="AF457" s="208"/>
      <c r="AG457" s="208"/>
      <c r="AH457" s="208"/>
    </row>
    <row r="458" ht="13.5" customHeight="1">
      <c r="A458" s="239"/>
      <c r="B458" s="233" t="str">
        <f t="array" ref="B458">IF(LEN(A458)=0,"",INDEX('Smelter Look-up'!$A:$A,MATCH($A458,'Smelter Look-up'!$E:$E,0)))</f>
        <v/>
      </c>
      <c r="C458" s="234" t="str">
        <f t="array" ref="C458">IF(LEN(A458)=0,"",INDEX('Smelter Look-up'!$C:$C,MATCH($A458,'Smelter Look-up'!$E:$E,0)))</f>
        <v/>
      </c>
      <c r="D458" s="233"/>
      <c r="E458" s="233" t="str">
        <f>IF(ISERROR($V458),"",OFFSET('Smelter Look-up'!$D$4,$V458-4,0)&amp;"")</f>
        <v/>
      </c>
      <c r="F458" s="233" t="str">
        <f>IF(ISERROR($V458),"",OFFSET('Smelter Look-up'!$E$4,$V458-4,0))</f>
        <v/>
      </c>
      <c r="G458" s="233" t="str">
        <f>IF(C458=$X$4,IF(ISERROR($V458),"Enter smelter details","RMI"),IF(ISERROR($V458),"",OFFSET('Smelter Look-up'!$F$4,$V458-4,0)))</f>
        <v/>
      </c>
      <c r="H458" s="235" t="str">
        <f>IF(ISERROR($V458),"",OFFSET('Smelter Look-up'!$G$4,$V458-4,0))</f>
        <v/>
      </c>
      <c r="I458" s="237" t="str">
        <f>IF(ISERROR($V458),"",OFFSET('Smelter Look-up'!$H$4,$V458-4,0))</f>
        <v/>
      </c>
      <c r="J458" s="237" t="str">
        <f>IF(ISERROR($V458),"",OFFSET('Smelter Look-up'!$I$4,$V458-4,0))</f>
        <v/>
      </c>
      <c r="K458" s="234"/>
      <c r="L458" s="234"/>
      <c r="M458" s="234"/>
      <c r="N458" s="234"/>
      <c r="O458" s="234"/>
      <c r="P458" s="237"/>
      <c r="Q458" s="238"/>
      <c r="R458" s="233" t="str">
        <f>IF(ISERROR($V458),"",OFFSET('Smelter Look-up'!$C$4,$V458-4,0)&amp;"")</f>
        <v/>
      </c>
      <c r="S458" s="239" t="str">
        <f t="array" ref="S458">IF(B458="","",IF(ISERROR(MATCH($E458,CL,0)),"Unknown",INDIRECT("'C'!$A$"&amp;MATCH($E458,CL,0)+1)))</f>
        <v/>
      </c>
      <c r="T458" s="239" t="str">
        <f t="array" ref="T458">IF(B458="","",IF(ISERROR(MATCH($J458,SorP!$B$1:$B$6226,0)),"",INDIRECT("'SorP'!$A$"&amp;MATCH($S458&amp;$J458,SorP!C:C,0))))</f>
        <v/>
      </c>
      <c r="U458" s="240"/>
      <c r="V458" s="228" t="str">
        <f>IF(C458="",NA(),IF(OR(C458="Smelter not listed",C458="Smelter not yet identified"),MATCH($B458&amp;$D458,'Smelter Look-up'!$J:$J,0),MATCH($B458&amp;$C458,'Smelter Look-up'!$J:$J,0)))</f>
        <v>#N/A</v>
      </c>
      <c r="W458" s="208"/>
      <c r="X458" s="208">
        <f t="shared" si="1"/>
        <v>0</v>
      </c>
      <c r="Y458" s="208"/>
      <c r="Z458" s="208"/>
      <c r="AA458" s="208"/>
      <c r="AB458" s="241" t="str">
        <f t="shared" si="2"/>
        <v/>
      </c>
      <c r="AC458" s="208"/>
      <c r="AD458" s="208"/>
      <c r="AE458" s="208"/>
      <c r="AF458" s="208"/>
      <c r="AG458" s="208"/>
      <c r="AH458" s="208"/>
    </row>
    <row r="459" ht="13.5" customHeight="1">
      <c r="A459" s="239"/>
      <c r="B459" s="233" t="str">
        <f t="array" ref="B459">IF(LEN(A459)=0,"",INDEX('Smelter Look-up'!$A:$A,MATCH($A459,'Smelter Look-up'!$E:$E,0)))</f>
        <v/>
      </c>
      <c r="C459" s="234" t="str">
        <f t="array" ref="C459">IF(LEN(A459)=0,"",INDEX('Smelter Look-up'!$C:$C,MATCH($A459,'Smelter Look-up'!$E:$E,0)))</f>
        <v/>
      </c>
      <c r="D459" s="233"/>
      <c r="E459" s="233" t="str">
        <f>IF(ISERROR($V459),"",OFFSET('Smelter Look-up'!$D$4,$V459-4,0)&amp;"")</f>
        <v/>
      </c>
      <c r="F459" s="233" t="str">
        <f>IF(ISERROR($V459),"",OFFSET('Smelter Look-up'!$E$4,$V459-4,0))</f>
        <v/>
      </c>
      <c r="G459" s="233" t="str">
        <f>IF(C459=$X$4,IF(ISERROR($V459),"Enter smelter details","RMI"),IF(ISERROR($V459),"",OFFSET('Smelter Look-up'!$F$4,$V459-4,0)))</f>
        <v/>
      </c>
      <c r="H459" s="235" t="str">
        <f>IF(ISERROR($V459),"",OFFSET('Smelter Look-up'!$G$4,$V459-4,0))</f>
        <v/>
      </c>
      <c r="I459" s="237" t="str">
        <f>IF(ISERROR($V459),"",OFFSET('Smelter Look-up'!$H$4,$V459-4,0))</f>
        <v/>
      </c>
      <c r="J459" s="237" t="str">
        <f>IF(ISERROR($V459),"",OFFSET('Smelter Look-up'!$I$4,$V459-4,0))</f>
        <v/>
      </c>
      <c r="K459" s="234"/>
      <c r="L459" s="234"/>
      <c r="M459" s="234"/>
      <c r="N459" s="234"/>
      <c r="O459" s="234"/>
      <c r="P459" s="237"/>
      <c r="Q459" s="238"/>
      <c r="R459" s="233" t="str">
        <f>IF(ISERROR($V459),"",OFFSET('Smelter Look-up'!$C$4,$V459-4,0)&amp;"")</f>
        <v/>
      </c>
      <c r="S459" s="239" t="str">
        <f t="array" ref="S459">IF(B459="","",IF(ISERROR(MATCH($E459,CL,0)),"Unknown",INDIRECT("'C'!$A$"&amp;MATCH($E459,CL,0)+1)))</f>
        <v/>
      </c>
      <c r="T459" s="239" t="str">
        <f t="array" ref="T459">IF(B459="","",IF(ISERROR(MATCH($J459,SorP!$B$1:$B$6226,0)),"",INDIRECT("'SorP'!$A$"&amp;MATCH($S459&amp;$J459,SorP!C:C,0))))</f>
        <v/>
      </c>
      <c r="U459" s="240"/>
      <c r="V459" s="228" t="str">
        <f>IF(C459="",NA(),IF(OR(C459="Smelter not listed",C459="Smelter not yet identified"),MATCH($B459&amp;$D459,'Smelter Look-up'!$J:$J,0),MATCH($B459&amp;$C459,'Smelter Look-up'!$J:$J,0)))</f>
        <v>#N/A</v>
      </c>
      <c r="W459" s="208"/>
      <c r="X459" s="208">
        <f t="shared" si="1"/>
        <v>0</v>
      </c>
      <c r="Y459" s="208"/>
      <c r="Z459" s="208"/>
      <c r="AA459" s="208"/>
      <c r="AB459" s="241" t="str">
        <f t="shared" si="2"/>
        <v/>
      </c>
      <c r="AC459" s="208"/>
      <c r="AD459" s="208"/>
      <c r="AE459" s="208"/>
      <c r="AF459" s="208"/>
      <c r="AG459" s="208"/>
      <c r="AH459" s="208"/>
    </row>
    <row r="460" ht="13.5" customHeight="1">
      <c r="A460" s="239"/>
      <c r="B460" s="233" t="str">
        <f t="array" ref="B460">IF(LEN(A460)=0,"",INDEX('Smelter Look-up'!$A:$A,MATCH($A460,'Smelter Look-up'!$E:$E,0)))</f>
        <v/>
      </c>
      <c r="C460" s="234" t="str">
        <f t="array" ref="C460">IF(LEN(A460)=0,"",INDEX('Smelter Look-up'!$C:$C,MATCH($A460,'Smelter Look-up'!$E:$E,0)))</f>
        <v/>
      </c>
      <c r="D460" s="233"/>
      <c r="E460" s="233" t="str">
        <f>IF(ISERROR($V460),"",OFFSET('Smelter Look-up'!$D$4,$V460-4,0)&amp;"")</f>
        <v/>
      </c>
      <c r="F460" s="233" t="str">
        <f>IF(ISERROR($V460),"",OFFSET('Smelter Look-up'!$E$4,$V460-4,0))</f>
        <v/>
      </c>
      <c r="G460" s="233" t="str">
        <f>IF(C460=$X$4,IF(ISERROR($V460),"Enter smelter details","RMI"),IF(ISERROR($V460),"",OFFSET('Smelter Look-up'!$F$4,$V460-4,0)))</f>
        <v/>
      </c>
      <c r="H460" s="235" t="str">
        <f>IF(ISERROR($V460),"",OFFSET('Smelter Look-up'!$G$4,$V460-4,0))</f>
        <v/>
      </c>
      <c r="I460" s="237" t="str">
        <f>IF(ISERROR($V460),"",OFFSET('Smelter Look-up'!$H$4,$V460-4,0))</f>
        <v/>
      </c>
      <c r="J460" s="237" t="str">
        <f>IF(ISERROR($V460),"",OFFSET('Smelter Look-up'!$I$4,$V460-4,0))</f>
        <v/>
      </c>
      <c r="K460" s="234"/>
      <c r="L460" s="234"/>
      <c r="M460" s="234"/>
      <c r="N460" s="234"/>
      <c r="O460" s="234"/>
      <c r="P460" s="237"/>
      <c r="Q460" s="238"/>
      <c r="R460" s="233" t="str">
        <f>IF(ISERROR($V460),"",OFFSET('Smelter Look-up'!$C$4,$V460-4,0)&amp;"")</f>
        <v/>
      </c>
      <c r="S460" s="239" t="str">
        <f t="array" ref="S460">IF(B460="","",IF(ISERROR(MATCH($E460,CL,0)),"Unknown",INDIRECT("'C'!$A$"&amp;MATCH($E460,CL,0)+1)))</f>
        <v/>
      </c>
      <c r="T460" s="239" t="str">
        <f t="array" ref="T460">IF(B460="","",IF(ISERROR(MATCH($J460,SorP!$B$1:$B$6226,0)),"",INDIRECT("'SorP'!$A$"&amp;MATCH($S460&amp;$J460,SorP!C:C,0))))</f>
        <v/>
      </c>
      <c r="U460" s="240"/>
      <c r="V460" s="228" t="str">
        <f>IF(C460="",NA(),IF(OR(C460="Smelter not listed",C460="Smelter not yet identified"),MATCH($B460&amp;$D460,'Smelter Look-up'!$J:$J,0),MATCH($B460&amp;$C460,'Smelter Look-up'!$J:$J,0)))</f>
        <v>#N/A</v>
      </c>
      <c r="W460" s="208"/>
      <c r="X460" s="208">
        <f t="shared" si="1"/>
        <v>0</v>
      </c>
      <c r="Y460" s="208"/>
      <c r="Z460" s="208"/>
      <c r="AA460" s="208"/>
      <c r="AB460" s="241" t="str">
        <f t="shared" si="2"/>
        <v/>
      </c>
      <c r="AC460" s="208"/>
      <c r="AD460" s="208"/>
      <c r="AE460" s="208"/>
      <c r="AF460" s="208"/>
      <c r="AG460" s="208"/>
      <c r="AH460" s="208"/>
    </row>
    <row r="461" ht="13.5" customHeight="1">
      <c r="A461" s="239"/>
      <c r="B461" s="233" t="str">
        <f t="array" ref="B461">IF(LEN(A461)=0,"",INDEX('Smelter Look-up'!$A:$A,MATCH($A461,'Smelter Look-up'!$E:$E,0)))</f>
        <v/>
      </c>
      <c r="C461" s="234" t="str">
        <f t="array" ref="C461">IF(LEN(A461)=0,"",INDEX('Smelter Look-up'!$C:$C,MATCH($A461,'Smelter Look-up'!$E:$E,0)))</f>
        <v/>
      </c>
      <c r="D461" s="233"/>
      <c r="E461" s="233" t="str">
        <f>IF(ISERROR($V461),"",OFFSET('Smelter Look-up'!$D$4,$V461-4,0)&amp;"")</f>
        <v/>
      </c>
      <c r="F461" s="233" t="str">
        <f>IF(ISERROR($V461),"",OFFSET('Smelter Look-up'!$E$4,$V461-4,0))</f>
        <v/>
      </c>
      <c r="G461" s="233" t="str">
        <f>IF(C461=$X$4,IF(ISERROR($V461),"Enter smelter details","RMI"),IF(ISERROR($V461),"",OFFSET('Smelter Look-up'!$F$4,$V461-4,0)))</f>
        <v/>
      </c>
      <c r="H461" s="235" t="str">
        <f>IF(ISERROR($V461),"",OFFSET('Smelter Look-up'!$G$4,$V461-4,0))</f>
        <v/>
      </c>
      <c r="I461" s="237" t="str">
        <f>IF(ISERROR($V461),"",OFFSET('Smelter Look-up'!$H$4,$V461-4,0))</f>
        <v/>
      </c>
      <c r="J461" s="237" t="str">
        <f>IF(ISERROR($V461),"",OFFSET('Smelter Look-up'!$I$4,$V461-4,0))</f>
        <v/>
      </c>
      <c r="K461" s="234"/>
      <c r="L461" s="234"/>
      <c r="M461" s="234"/>
      <c r="N461" s="234"/>
      <c r="O461" s="234"/>
      <c r="P461" s="237"/>
      <c r="Q461" s="238"/>
      <c r="R461" s="233" t="str">
        <f>IF(ISERROR($V461),"",OFFSET('Smelter Look-up'!$C$4,$V461-4,0)&amp;"")</f>
        <v/>
      </c>
      <c r="S461" s="239" t="str">
        <f t="array" ref="S461">IF(B461="","",IF(ISERROR(MATCH($E461,CL,0)),"Unknown",INDIRECT("'C'!$A$"&amp;MATCH($E461,CL,0)+1)))</f>
        <v/>
      </c>
      <c r="T461" s="239" t="str">
        <f t="array" ref="T461">IF(B461="","",IF(ISERROR(MATCH($J461,SorP!$B$1:$B$6226,0)),"",INDIRECT("'SorP'!$A$"&amp;MATCH($S461&amp;$J461,SorP!C:C,0))))</f>
        <v/>
      </c>
      <c r="U461" s="240"/>
      <c r="V461" s="228" t="str">
        <f>IF(C461="",NA(),IF(OR(C461="Smelter not listed",C461="Smelter not yet identified"),MATCH($B461&amp;$D461,'Smelter Look-up'!$J:$J,0),MATCH($B461&amp;$C461,'Smelter Look-up'!$J:$J,0)))</f>
        <v>#N/A</v>
      </c>
      <c r="W461" s="208"/>
      <c r="X461" s="208">
        <f t="shared" si="1"/>
        <v>0</v>
      </c>
      <c r="Y461" s="208"/>
      <c r="Z461" s="208"/>
      <c r="AA461" s="208"/>
      <c r="AB461" s="241" t="str">
        <f t="shared" si="2"/>
        <v/>
      </c>
      <c r="AC461" s="208"/>
      <c r="AD461" s="208"/>
      <c r="AE461" s="208"/>
      <c r="AF461" s="208"/>
      <c r="AG461" s="208"/>
      <c r="AH461" s="208"/>
    </row>
    <row r="462" ht="13.5" customHeight="1">
      <c r="A462" s="239"/>
      <c r="B462" s="233" t="str">
        <f t="array" ref="B462">IF(LEN(A462)=0,"",INDEX('Smelter Look-up'!$A:$A,MATCH($A462,'Smelter Look-up'!$E:$E,0)))</f>
        <v/>
      </c>
      <c r="C462" s="234" t="str">
        <f t="array" ref="C462">IF(LEN(A462)=0,"",INDEX('Smelter Look-up'!$C:$C,MATCH($A462,'Smelter Look-up'!$E:$E,0)))</f>
        <v/>
      </c>
      <c r="D462" s="233"/>
      <c r="E462" s="233" t="str">
        <f>IF(ISERROR($V462),"",OFFSET('Smelter Look-up'!$D$4,$V462-4,0)&amp;"")</f>
        <v/>
      </c>
      <c r="F462" s="233" t="str">
        <f>IF(ISERROR($V462),"",OFFSET('Smelter Look-up'!$E$4,$V462-4,0))</f>
        <v/>
      </c>
      <c r="G462" s="233" t="str">
        <f>IF(C462=$X$4,IF(ISERROR($V462),"Enter smelter details","RMI"),IF(ISERROR($V462),"",OFFSET('Smelter Look-up'!$F$4,$V462-4,0)))</f>
        <v/>
      </c>
      <c r="H462" s="235" t="str">
        <f>IF(ISERROR($V462),"",OFFSET('Smelter Look-up'!$G$4,$V462-4,0))</f>
        <v/>
      </c>
      <c r="I462" s="237" t="str">
        <f>IF(ISERROR($V462),"",OFFSET('Smelter Look-up'!$H$4,$V462-4,0))</f>
        <v/>
      </c>
      <c r="J462" s="237" t="str">
        <f>IF(ISERROR($V462),"",OFFSET('Smelter Look-up'!$I$4,$V462-4,0))</f>
        <v/>
      </c>
      <c r="K462" s="234"/>
      <c r="L462" s="234"/>
      <c r="M462" s="234"/>
      <c r="N462" s="234"/>
      <c r="O462" s="234"/>
      <c r="P462" s="237"/>
      <c r="Q462" s="238"/>
      <c r="R462" s="233" t="str">
        <f>IF(ISERROR($V462),"",OFFSET('Smelter Look-up'!$C$4,$V462-4,0)&amp;"")</f>
        <v/>
      </c>
      <c r="S462" s="239" t="str">
        <f t="array" ref="S462">IF(B462="","",IF(ISERROR(MATCH($E462,CL,0)),"Unknown",INDIRECT("'C'!$A$"&amp;MATCH($E462,CL,0)+1)))</f>
        <v/>
      </c>
      <c r="T462" s="239" t="str">
        <f t="array" ref="T462">IF(B462="","",IF(ISERROR(MATCH($J462,SorP!$B$1:$B$6226,0)),"",INDIRECT("'SorP'!$A$"&amp;MATCH($S462&amp;$J462,SorP!C:C,0))))</f>
        <v/>
      </c>
      <c r="U462" s="240"/>
      <c r="V462" s="228" t="str">
        <f>IF(C462="",NA(),IF(OR(C462="Smelter not listed",C462="Smelter not yet identified"),MATCH($B462&amp;$D462,'Smelter Look-up'!$J:$J,0),MATCH($B462&amp;$C462,'Smelter Look-up'!$J:$J,0)))</f>
        <v>#N/A</v>
      </c>
      <c r="W462" s="208"/>
      <c r="X462" s="208">
        <f t="shared" si="1"/>
        <v>0</v>
      </c>
      <c r="Y462" s="208"/>
      <c r="Z462" s="208"/>
      <c r="AA462" s="208"/>
      <c r="AB462" s="241" t="str">
        <f t="shared" si="2"/>
        <v/>
      </c>
      <c r="AC462" s="208"/>
      <c r="AD462" s="208"/>
      <c r="AE462" s="208"/>
      <c r="AF462" s="208"/>
      <c r="AG462" s="208"/>
      <c r="AH462" s="208"/>
    </row>
    <row r="463" ht="13.5" customHeight="1">
      <c r="A463" s="239"/>
      <c r="B463" s="233" t="str">
        <f t="array" ref="B463">IF(LEN(A463)=0,"",INDEX('Smelter Look-up'!$A:$A,MATCH($A463,'Smelter Look-up'!$E:$E,0)))</f>
        <v/>
      </c>
      <c r="C463" s="234" t="str">
        <f t="array" ref="C463">IF(LEN(A463)=0,"",INDEX('Smelter Look-up'!$C:$C,MATCH($A463,'Smelter Look-up'!$E:$E,0)))</f>
        <v/>
      </c>
      <c r="D463" s="233"/>
      <c r="E463" s="233" t="str">
        <f>IF(ISERROR($V463),"",OFFSET('Smelter Look-up'!$D$4,$V463-4,0)&amp;"")</f>
        <v/>
      </c>
      <c r="F463" s="233" t="str">
        <f>IF(ISERROR($V463),"",OFFSET('Smelter Look-up'!$E$4,$V463-4,0))</f>
        <v/>
      </c>
      <c r="G463" s="233" t="str">
        <f>IF(C463=$X$4,IF(ISERROR($V463),"Enter smelter details","RMI"),IF(ISERROR($V463),"",OFFSET('Smelter Look-up'!$F$4,$V463-4,0)))</f>
        <v/>
      </c>
      <c r="H463" s="235" t="str">
        <f>IF(ISERROR($V463),"",OFFSET('Smelter Look-up'!$G$4,$V463-4,0))</f>
        <v/>
      </c>
      <c r="I463" s="237" t="str">
        <f>IF(ISERROR($V463),"",OFFSET('Smelter Look-up'!$H$4,$V463-4,0))</f>
        <v/>
      </c>
      <c r="J463" s="237" t="str">
        <f>IF(ISERROR($V463),"",OFFSET('Smelter Look-up'!$I$4,$V463-4,0))</f>
        <v/>
      </c>
      <c r="K463" s="234"/>
      <c r="L463" s="234"/>
      <c r="M463" s="234"/>
      <c r="N463" s="234"/>
      <c r="O463" s="234"/>
      <c r="P463" s="237"/>
      <c r="Q463" s="238"/>
      <c r="R463" s="233" t="str">
        <f>IF(ISERROR($V463),"",OFFSET('Smelter Look-up'!$C$4,$V463-4,0)&amp;"")</f>
        <v/>
      </c>
      <c r="S463" s="239" t="str">
        <f t="array" ref="S463">IF(B463="","",IF(ISERROR(MATCH($E463,CL,0)),"Unknown",INDIRECT("'C'!$A$"&amp;MATCH($E463,CL,0)+1)))</f>
        <v/>
      </c>
      <c r="T463" s="239" t="str">
        <f t="array" ref="T463">IF(B463="","",IF(ISERROR(MATCH($J463,SorP!$B$1:$B$6226,0)),"",INDIRECT("'SorP'!$A$"&amp;MATCH($S463&amp;$J463,SorP!C:C,0))))</f>
        <v/>
      </c>
      <c r="U463" s="240"/>
      <c r="V463" s="228" t="str">
        <f>IF(C463="",NA(),IF(OR(C463="Smelter not listed",C463="Smelter not yet identified"),MATCH($B463&amp;$D463,'Smelter Look-up'!$J:$J,0),MATCH($B463&amp;$C463,'Smelter Look-up'!$J:$J,0)))</f>
        <v>#N/A</v>
      </c>
      <c r="W463" s="208"/>
      <c r="X463" s="208">
        <f t="shared" si="1"/>
        <v>0</v>
      </c>
      <c r="Y463" s="208"/>
      <c r="Z463" s="208"/>
      <c r="AA463" s="208"/>
      <c r="AB463" s="241" t="str">
        <f t="shared" si="2"/>
        <v/>
      </c>
      <c r="AC463" s="208"/>
      <c r="AD463" s="208"/>
      <c r="AE463" s="208"/>
      <c r="AF463" s="208"/>
      <c r="AG463" s="208"/>
      <c r="AH463" s="208"/>
    </row>
    <row r="464" ht="13.5" customHeight="1">
      <c r="A464" s="239"/>
      <c r="B464" s="233" t="str">
        <f t="array" ref="B464">IF(LEN(A464)=0,"",INDEX('Smelter Look-up'!$A:$A,MATCH($A464,'Smelter Look-up'!$E:$E,0)))</f>
        <v/>
      </c>
      <c r="C464" s="234" t="str">
        <f t="array" ref="C464">IF(LEN(A464)=0,"",INDEX('Smelter Look-up'!$C:$C,MATCH($A464,'Smelter Look-up'!$E:$E,0)))</f>
        <v/>
      </c>
      <c r="D464" s="233"/>
      <c r="E464" s="233" t="str">
        <f>IF(ISERROR($V464),"",OFFSET('Smelter Look-up'!$D$4,$V464-4,0)&amp;"")</f>
        <v/>
      </c>
      <c r="F464" s="233" t="str">
        <f>IF(ISERROR($V464),"",OFFSET('Smelter Look-up'!$E$4,$V464-4,0))</f>
        <v/>
      </c>
      <c r="G464" s="233" t="str">
        <f>IF(C464=$X$4,IF(ISERROR($V464),"Enter smelter details","RMI"),IF(ISERROR($V464),"",OFFSET('Smelter Look-up'!$F$4,$V464-4,0)))</f>
        <v/>
      </c>
      <c r="H464" s="235" t="str">
        <f>IF(ISERROR($V464),"",OFFSET('Smelter Look-up'!$G$4,$V464-4,0))</f>
        <v/>
      </c>
      <c r="I464" s="237" t="str">
        <f>IF(ISERROR($V464),"",OFFSET('Smelter Look-up'!$H$4,$V464-4,0))</f>
        <v/>
      </c>
      <c r="J464" s="237" t="str">
        <f>IF(ISERROR($V464),"",OFFSET('Smelter Look-up'!$I$4,$V464-4,0))</f>
        <v/>
      </c>
      <c r="K464" s="234"/>
      <c r="L464" s="234"/>
      <c r="M464" s="234"/>
      <c r="N464" s="234"/>
      <c r="O464" s="234"/>
      <c r="P464" s="237"/>
      <c r="Q464" s="238"/>
      <c r="R464" s="233" t="str">
        <f>IF(ISERROR($V464),"",OFFSET('Smelter Look-up'!$C$4,$V464-4,0)&amp;"")</f>
        <v/>
      </c>
      <c r="S464" s="239" t="str">
        <f t="array" ref="S464">IF(B464="","",IF(ISERROR(MATCH($E464,CL,0)),"Unknown",INDIRECT("'C'!$A$"&amp;MATCH($E464,CL,0)+1)))</f>
        <v/>
      </c>
      <c r="T464" s="239" t="str">
        <f t="array" ref="T464">IF(B464="","",IF(ISERROR(MATCH($J464,SorP!$B$1:$B$6226,0)),"",INDIRECT("'SorP'!$A$"&amp;MATCH($S464&amp;$J464,SorP!C:C,0))))</f>
        <v/>
      </c>
      <c r="U464" s="240"/>
      <c r="V464" s="228" t="str">
        <f>IF(C464="",NA(),IF(OR(C464="Smelter not listed",C464="Smelter not yet identified"),MATCH($B464&amp;$D464,'Smelter Look-up'!$J:$J,0),MATCH($B464&amp;$C464,'Smelter Look-up'!$J:$J,0)))</f>
        <v>#N/A</v>
      </c>
      <c r="W464" s="208"/>
      <c r="X464" s="208">
        <f t="shared" si="1"/>
        <v>0</v>
      </c>
      <c r="Y464" s="208"/>
      <c r="Z464" s="208"/>
      <c r="AA464" s="208"/>
      <c r="AB464" s="241" t="str">
        <f t="shared" si="2"/>
        <v/>
      </c>
      <c r="AC464" s="208"/>
      <c r="AD464" s="208"/>
      <c r="AE464" s="208"/>
      <c r="AF464" s="208"/>
      <c r="AG464" s="208"/>
      <c r="AH464" s="208"/>
    </row>
    <row r="465" ht="13.5" customHeight="1">
      <c r="A465" s="239"/>
      <c r="B465" s="233" t="str">
        <f t="array" ref="B465">IF(LEN(A465)=0,"",INDEX('Smelter Look-up'!$A:$A,MATCH($A465,'Smelter Look-up'!$E:$E,0)))</f>
        <v/>
      </c>
      <c r="C465" s="234" t="str">
        <f t="array" ref="C465">IF(LEN(A465)=0,"",INDEX('Smelter Look-up'!$C:$C,MATCH($A465,'Smelter Look-up'!$E:$E,0)))</f>
        <v/>
      </c>
      <c r="D465" s="233"/>
      <c r="E465" s="233" t="str">
        <f>IF(ISERROR($V465),"",OFFSET('Smelter Look-up'!$D$4,$V465-4,0)&amp;"")</f>
        <v/>
      </c>
      <c r="F465" s="233" t="str">
        <f>IF(ISERROR($V465),"",OFFSET('Smelter Look-up'!$E$4,$V465-4,0))</f>
        <v/>
      </c>
      <c r="G465" s="233" t="str">
        <f>IF(C465=$X$4,IF(ISERROR($V465),"Enter smelter details","RMI"),IF(ISERROR($V465),"",OFFSET('Smelter Look-up'!$F$4,$V465-4,0)))</f>
        <v/>
      </c>
      <c r="H465" s="235" t="str">
        <f>IF(ISERROR($V465),"",OFFSET('Smelter Look-up'!$G$4,$V465-4,0))</f>
        <v/>
      </c>
      <c r="I465" s="237" t="str">
        <f>IF(ISERROR($V465),"",OFFSET('Smelter Look-up'!$H$4,$V465-4,0))</f>
        <v/>
      </c>
      <c r="J465" s="237" t="str">
        <f>IF(ISERROR($V465),"",OFFSET('Smelter Look-up'!$I$4,$V465-4,0))</f>
        <v/>
      </c>
      <c r="K465" s="234"/>
      <c r="L465" s="234"/>
      <c r="M465" s="234"/>
      <c r="N465" s="234"/>
      <c r="O465" s="234"/>
      <c r="P465" s="237"/>
      <c r="Q465" s="238"/>
      <c r="R465" s="233" t="str">
        <f>IF(ISERROR($V465),"",OFFSET('Smelter Look-up'!$C$4,$V465-4,0)&amp;"")</f>
        <v/>
      </c>
      <c r="S465" s="239" t="str">
        <f t="array" ref="S465">IF(B465="","",IF(ISERROR(MATCH($E465,CL,0)),"Unknown",INDIRECT("'C'!$A$"&amp;MATCH($E465,CL,0)+1)))</f>
        <v/>
      </c>
      <c r="T465" s="239" t="str">
        <f t="array" ref="T465">IF(B465="","",IF(ISERROR(MATCH($J465,SorP!$B$1:$B$6226,0)),"",INDIRECT("'SorP'!$A$"&amp;MATCH($S465&amp;$J465,SorP!C:C,0))))</f>
        <v/>
      </c>
      <c r="U465" s="240"/>
      <c r="V465" s="228" t="str">
        <f>IF(C465="",NA(),IF(OR(C465="Smelter not listed",C465="Smelter not yet identified"),MATCH($B465&amp;$D465,'Smelter Look-up'!$J:$J,0),MATCH($B465&amp;$C465,'Smelter Look-up'!$J:$J,0)))</f>
        <v>#N/A</v>
      </c>
      <c r="W465" s="208"/>
      <c r="X465" s="208">
        <f t="shared" si="1"/>
        <v>0</v>
      </c>
      <c r="Y465" s="208"/>
      <c r="Z465" s="208"/>
      <c r="AA465" s="208"/>
      <c r="AB465" s="241" t="str">
        <f t="shared" si="2"/>
        <v/>
      </c>
      <c r="AC465" s="208"/>
      <c r="AD465" s="208"/>
      <c r="AE465" s="208"/>
      <c r="AF465" s="208"/>
      <c r="AG465" s="208"/>
      <c r="AH465" s="208"/>
    </row>
    <row r="466" ht="13.5" customHeight="1">
      <c r="A466" s="239"/>
      <c r="B466" s="233" t="str">
        <f t="array" ref="B466">IF(LEN(A466)=0,"",INDEX('Smelter Look-up'!$A:$A,MATCH($A466,'Smelter Look-up'!$E:$E,0)))</f>
        <v/>
      </c>
      <c r="C466" s="234" t="str">
        <f t="array" ref="C466">IF(LEN(A466)=0,"",INDEX('Smelter Look-up'!$C:$C,MATCH($A466,'Smelter Look-up'!$E:$E,0)))</f>
        <v/>
      </c>
      <c r="D466" s="233"/>
      <c r="E466" s="233" t="str">
        <f>IF(ISERROR($V466),"",OFFSET('Smelter Look-up'!$D$4,$V466-4,0)&amp;"")</f>
        <v/>
      </c>
      <c r="F466" s="233" t="str">
        <f>IF(ISERROR($V466),"",OFFSET('Smelter Look-up'!$E$4,$V466-4,0))</f>
        <v/>
      </c>
      <c r="G466" s="233" t="str">
        <f>IF(C466=$X$4,IF(ISERROR($V466),"Enter smelter details","RMI"),IF(ISERROR($V466),"",OFFSET('Smelter Look-up'!$F$4,$V466-4,0)))</f>
        <v/>
      </c>
      <c r="H466" s="235" t="str">
        <f>IF(ISERROR($V466),"",OFFSET('Smelter Look-up'!$G$4,$V466-4,0))</f>
        <v/>
      </c>
      <c r="I466" s="237" t="str">
        <f>IF(ISERROR($V466),"",OFFSET('Smelter Look-up'!$H$4,$V466-4,0))</f>
        <v/>
      </c>
      <c r="J466" s="237" t="str">
        <f>IF(ISERROR($V466),"",OFFSET('Smelter Look-up'!$I$4,$V466-4,0))</f>
        <v/>
      </c>
      <c r="K466" s="234"/>
      <c r="L466" s="234"/>
      <c r="M466" s="234"/>
      <c r="N466" s="234"/>
      <c r="O466" s="234"/>
      <c r="P466" s="237"/>
      <c r="Q466" s="238"/>
      <c r="R466" s="233" t="str">
        <f>IF(ISERROR($V466),"",OFFSET('Smelter Look-up'!$C$4,$V466-4,0)&amp;"")</f>
        <v/>
      </c>
      <c r="S466" s="239" t="str">
        <f t="array" ref="S466">IF(B466="","",IF(ISERROR(MATCH($E466,CL,0)),"Unknown",INDIRECT("'C'!$A$"&amp;MATCH($E466,CL,0)+1)))</f>
        <v/>
      </c>
      <c r="T466" s="239" t="str">
        <f t="array" ref="T466">IF(B466="","",IF(ISERROR(MATCH($J466,SorP!$B$1:$B$6226,0)),"",INDIRECT("'SorP'!$A$"&amp;MATCH($S466&amp;$J466,SorP!C:C,0))))</f>
        <v/>
      </c>
      <c r="U466" s="240"/>
      <c r="V466" s="228" t="str">
        <f>IF(C466="",NA(),IF(OR(C466="Smelter not listed",C466="Smelter not yet identified"),MATCH($B466&amp;$D466,'Smelter Look-up'!$J:$J,0),MATCH($B466&amp;$C466,'Smelter Look-up'!$J:$J,0)))</f>
        <v>#N/A</v>
      </c>
      <c r="W466" s="208"/>
      <c r="X466" s="208">
        <f t="shared" si="1"/>
        <v>0</v>
      </c>
      <c r="Y466" s="208"/>
      <c r="Z466" s="208"/>
      <c r="AA466" s="208"/>
      <c r="AB466" s="241" t="str">
        <f t="shared" si="2"/>
        <v/>
      </c>
      <c r="AC466" s="208"/>
      <c r="AD466" s="208"/>
      <c r="AE466" s="208"/>
      <c r="AF466" s="208"/>
      <c r="AG466" s="208"/>
      <c r="AH466" s="208"/>
    </row>
    <row r="467" ht="13.5" customHeight="1">
      <c r="A467" s="239"/>
      <c r="B467" s="233" t="str">
        <f t="array" ref="B467">IF(LEN(A467)=0,"",INDEX('Smelter Look-up'!$A:$A,MATCH($A467,'Smelter Look-up'!$E:$E,0)))</f>
        <v/>
      </c>
      <c r="C467" s="234" t="str">
        <f t="array" ref="C467">IF(LEN(A467)=0,"",INDEX('Smelter Look-up'!$C:$C,MATCH($A467,'Smelter Look-up'!$E:$E,0)))</f>
        <v/>
      </c>
      <c r="D467" s="233"/>
      <c r="E467" s="233" t="str">
        <f>IF(ISERROR($V467),"",OFFSET('Smelter Look-up'!$D$4,$V467-4,0)&amp;"")</f>
        <v/>
      </c>
      <c r="F467" s="233" t="str">
        <f>IF(ISERROR($V467),"",OFFSET('Smelter Look-up'!$E$4,$V467-4,0))</f>
        <v/>
      </c>
      <c r="G467" s="233" t="str">
        <f>IF(C467=$X$4,IF(ISERROR($V467),"Enter smelter details","RMI"),IF(ISERROR($V467),"",OFFSET('Smelter Look-up'!$F$4,$V467-4,0)))</f>
        <v/>
      </c>
      <c r="H467" s="235" t="str">
        <f>IF(ISERROR($V467),"",OFFSET('Smelter Look-up'!$G$4,$V467-4,0))</f>
        <v/>
      </c>
      <c r="I467" s="237" t="str">
        <f>IF(ISERROR($V467),"",OFFSET('Smelter Look-up'!$H$4,$V467-4,0))</f>
        <v/>
      </c>
      <c r="J467" s="237" t="str">
        <f>IF(ISERROR($V467),"",OFFSET('Smelter Look-up'!$I$4,$V467-4,0))</f>
        <v/>
      </c>
      <c r="K467" s="234"/>
      <c r="L467" s="234"/>
      <c r="M467" s="234"/>
      <c r="N467" s="234"/>
      <c r="O467" s="234"/>
      <c r="P467" s="237"/>
      <c r="Q467" s="238"/>
      <c r="R467" s="233" t="str">
        <f>IF(ISERROR($V467),"",OFFSET('Smelter Look-up'!$C$4,$V467-4,0)&amp;"")</f>
        <v/>
      </c>
      <c r="S467" s="239" t="str">
        <f t="array" ref="S467">IF(B467="","",IF(ISERROR(MATCH($E467,CL,0)),"Unknown",INDIRECT("'C'!$A$"&amp;MATCH($E467,CL,0)+1)))</f>
        <v/>
      </c>
      <c r="T467" s="239" t="str">
        <f t="array" ref="T467">IF(B467="","",IF(ISERROR(MATCH($J467,SorP!$B$1:$B$6226,0)),"",INDIRECT("'SorP'!$A$"&amp;MATCH($S467&amp;$J467,SorP!C:C,0))))</f>
        <v/>
      </c>
      <c r="U467" s="240"/>
      <c r="V467" s="228" t="str">
        <f>IF(C467="",NA(),IF(OR(C467="Smelter not listed",C467="Smelter not yet identified"),MATCH($B467&amp;$D467,'Smelter Look-up'!$J:$J,0),MATCH($B467&amp;$C467,'Smelter Look-up'!$J:$J,0)))</f>
        <v>#N/A</v>
      </c>
      <c r="W467" s="208"/>
      <c r="X467" s="208">
        <f t="shared" si="1"/>
        <v>0</v>
      </c>
      <c r="Y467" s="208"/>
      <c r="Z467" s="208"/>
      <c r="AA467" s="208"/>
      <c r="AB467" s="241" t="str">
        <f t="shared" si="2"/>
        <v/>
      </c>
      <c r="AC467" s="208"/>
      <c r="AD467" s="208"/>
      <c r="AE467" s="208"/>
      <c r="AF467" s="208"/>
      <c r="AG467" s="208"/>
      <c r="AH467" s="208"/>
    </row>
    <row r="468" ht="13.5" customHeight="1">
      <c r="A468" s="239"/>
      <c r="B468" s="233" t="str">
        <f t="array" ref="B468">IF(LEN(A468)=0,"",INDEX('Smelter Look-up'!$A:$A,MATCH($A468,'Smelter Look-up'!$E:$E,0)))</f>
        <v/>
      </c>
      <c r="C468" s="234" t="str">
        <f t="array" ref="C468">IF(LEN(A468)=0,"",INDEX('Smelter Look-up'!$C:$C,MATCH($A468,'Smelter Look-up'!$E:$E,0)))</f>
        <v/>
      </c>
      <c r="D468" s="233"/>
      <c r="E468" s="233" t="str">
        <f>IF(ISERROR($V468),"",OFFSET('Smelter Look-up'!$D$4,$V468-4,0)&amp;"")</f>
        <v/>
      </c>
      <c r="F468" s="233" t="str">
        <f>IF(ISERROR($V468),"",OFFSET('Smelter Look-up'!$E$4,$V468-4,0))</f>
        <v/>
      </c>
      <c r="G468" s="233" t="str">
        <f>IF(C468=$X$4,IF(ISERROR($V468),"Enter smelter details","RMI"),IF(ISERROR($V468),"",OFFSET('Smelter Look-up'!$F$4,$V468-4,0)))</f>
        <v/>
      </c>
      <c r="H468" s="235" t="str">
        <f>IF(ISERROR($V468),"",OFFSET('Smelter Look-up'!$G$4,$V468-4,0))</f>
        <v/>
      </c>
      <c r="I468" s="237" t="str">
        <f>IF(ISERROR($V468),"",OFFSET('Smelter Look-up'!$H$4,$V468-4,0))</f>
        <v/>
      </c>
      <c r="J468" s="237" t="str">
        <f>IF(ISERROR($V468),"",OFFSET('Smelter Look-up'!$I$4,$V468-4,0))</f>
        <v/>
      </c>
      <c r="K468" s="234"/>
      <c r="L468" s="234"/>
      <c r="M468" s="234"/>
      <c r="N468" s="234"/>
      <c r="O468" s="234"/>
      <c r="P468" s="237"/>
      <c r="Q468" s="238"/>
      <c r="R468" s="233" t="str">
        <f>IF(ISERROR($V468),"",OFFSET('Smelter Look-up'!$C$4,$V468-4,0)&amp;"")</f>
        <v/>
      </c>
      <c r="S468" s="239" t="str">
        <f t="array" ref="S468">IF(B468="","",IF(ISERROR(MATCH($E468,CL,0)),"Unknown",INDIRECT("'C'!$A$"&amp;MATCH($E468,CL,0)+1)))</f>
        <v/>
      </c>
      <c r="T468" s="239" t="str">
        <f t="array" ref="T468">IF(B468="","",IF(ISERROR(MATCH($J468,SorP!$B$1:$B$6226,0)),"",INDIRECT("'SorP'!$A$"&amp;MATCH($S468&amp;$J468,SorP!C:C,0))))</f>
        <v/>
      </c>
      <c r="U468" s="240"/>
      <c r="V468" s="228" t="str">
        <f>IF(C468="",NA(),IF(OR(C468="Smelter not listed",C468="Smelter not yet identified"),MATCH($B468&amp;$D468,'Smelter Look-up'!$J:$J,0),MATCH($B468&amp;$C468,'Smelter Look-up'!$J:$J,0)))</f>
        <v>#N/A</v>
      </c>
      <c r="W468" s="208"/>
      <c r="X468" s="208">
        <f t="shared" si="1"/>
        <v>0</v>
      </c>
      <c r="Y468" s="208"/>
      <c r="Z468" s="208"/>
      <c r="AA468" s="208"/>
      <c r="AB468" s="241" t="str">
        <f t="shared" si="2"/>
        <v/>
      </c>
      <c r="AC468" s="208"/>
      <c r="AD468" s="208"/>
      <c r="AE468" s="208"/>
      <c r="AF468" s="208"/>
      <c r="AG468" s="208"/>
      <c r="AH468" s="208"/>
    </row>
    <row r="469" ht="13.5" customHeight="1">
      <c r="A469" s="239"/>
      <c r="B469" s="233" t="str">
        <f t="array" ref="B469">IF(LEN(A469)=0,"",INDEX('Smelter Look-up'!$A:$A,MATCH($A469,'Smelter Look-up'!$E:$E,0)))</f>
        <v/>
      </c>
      <c r="C469" s="234" t="str">
        <f t="array" ref="C469">IF(LEN(A469)=0,"",INDEX('Smelter Look-up'!$C:$C,MATCH($A469,'Smelter Look-up'!$E:$E,0)))</f>
        <v/>
      </c>
      <c r="D469" s="233"/>
      <c r="E469" s="233" t="str">
        <f>IF(ISERROR($V469),"",OFFSET('Smelter Look-up'!$D$4,$V469-4,0)&amp;"")</f>
        <v/>
      </c>
      <c r="F469" s="233" t="str">
        <f>IF(ISERROR($V469),"",OFFSET('Smelter Look-up'!$E$4,$V469-4,0))</f>
        <v/>
      </c>
      <c r="G469" s="233" t="str">
        <f>IF(C469=$X$4,IF(ISERROR($V469),"Enter smelter details","RMI"),IF(ISERROR($V469),"",OFFSET('Smelter Look-up'!$F$4,$V469-4,0)))</f>
        <v/>
      </c>
      <c r="H469" s="235" t="str">
        <f>IF(ISERROR($V469),"",OFFSET('Smelter Look-up'!$G$4,$V469-4,0))</f>
        <v/>
      </c>
      <c r="I469" s="237" t="str">
        <f>IF(ISERROR($V469),"",OFFSET('Smelter Look-up'!$H$4,$V469-4,0))</f>
        <v/>
      </c>
      <c r="J469" s="237" t="str">
        <f>IF(ISERROR($V469),"",OFFSET('Smelter Look-up'!$I$4,$V469-4,0))</f>
        <v/>
      </c>
      <c r="K469" s="234"/>
      <c r="L469" s="234"/>
      <c r="M469" s="234"/>
      <c r="N469" s="234"/>
      <c r="O469" s="234"/>
      <c r="P469" s="237"/>
      <c r="Q469" s="238"/>
      <c r="R469" s="233" t="str">
        <f>IF(ISERROR($V469),"",OFFSET('Smelter Look-up'!$C$4,$V469-4,0)&amp;"")</f>
        <v/>
      </c>
      <c r="S469" s="239" t="str">
        <f t="array" ref="S469">IF(B469="","",IF(ISERROR(MATCH($E469,CL,0)),"Unknown",INDIRECT("'C'!$A$"&amp;MATCH($E469,CL,0)+1)))</f>
        <v/>
      </c>
      <c r="T469" s="239" t="str">
        <f t="array" ref="T469">IF(B469="","",IF(ISERROR(MATCH($J469,SorP!$B$1:$B$6226,0)),"",INDIRECT("'SorP'!$A$"&amp;MATCH($S469&amp;$J469,SorP!C:C,0))))</f>
        <v/>
      </c>
      <c r="U469" s="240"/>
      <c r="V469" s="228" t="str">
        <f>IF(C469="",NA(),IF(OR(C469="Smelter not listed",C469="Smelter not yet identified"),MATCH($B469&amp;$D469,'Smelter Look-up'!$J:$J,0),MATCH($B469&amp;$C469,'Smelter Look-up'!$J:$J,0)))</f>
        <v>#N/A</v>
      </c>
      <c r="W469" s="208"/>
      <c r="X469" s="208">
        <f t="shared" si="1"/>
        <v>0</v>
      </c>
      <c r="Y469" s="208"/>
      <c r="Z469" s="208"/>
      <c r="AA469" s="208"/>
      <c r="AB469" s="241" t="str">
        <f t="shared" si="2"/>
        <v/>
      </c>
      <c r="AC469" s="208"/>
      <c r="AD469" s="208"/>
      <c r="AE469" s="208"/>
      <c r="AF469" s="208"/>
      <c r="AG469" s="208"/>
      <c r="AH469" s="208"/>
    </row>
    <row r="470" ht="13.5" customHeight="1">
      <c r="A470" s="239"/>
      <c r="B470" s="233" t="str">
        <f t="array" ref="B470">IF(LEN(A470)=0,"",INDEX('Smelter Look-up'!$A:$A,MATCH($A470,'Smelter Look-up'!$E:$E,0)))</f>
        <v/>
      </c>
      <c r="C470" s="234" t="str">
        <f t="array" ref="C470">IF(LEN(A470)=0,"",INDEX('Smelter Look-up'!$C:$C,MATCH($A470,'Smelter Look-up'!$E:$E,0)))</f>
        <v/>
      </c>
      <c r="D470" s="233"/>
      <c r="E470" s="233" t="str">
        <f>IF(ISERROR($V470),"",OFFSET('Smelter Look-up'!$D$4,$V470-4,0)&amp;"")</f>
        <v/>
      </c>
      <c r="F470" s="233" t="str">
        <f>IF(ISERROR($V470),"",OFFSET('Smelter Look-up'!$E$4,$V470-4,0))</f>
        <v/>
      </c>
      <c r="G470" s="233" t="str">
        <f>IF(C470=$X$4,IF(ISERROR($V470),"Enter smelter details","RMI"),IF(ISERROR($V470),"",OFFSET('Smelter Look-up'!$F$4,$V470-4,0)))</f>
        <v/>
      </c>
      <c r="H470" s="235" t="str">
        <f>IF(ISERROR($V470),"",OFFSET('Smelter Look-up'!$G$4,$V470-4,0))</f>
        <v/>
      </c>
      <c r="I470" s="237" t="str">
        <f>IF(ISERROR($V470),"",OFFSET('Smelter Look-up'!$H$4,$V470-4,0))</f>
        <v/>
      </c>
      <c r="J470" s="237" t="str">
        <f>IF(ISERROR($V470),"",OFFSET('Smelter Look-up'!$I$4,$V470-4,0))</f>
        <v/>
      </c>
      <c r="K470" s="234"/>
      <c r="L470" s="234"/>
      <c r="M470" s="234"/>
      <c r="N470" s="234"/>
      <c r="O470" s="234"/>
      <c r="P470" s="237"/>
      <c r="Q470" s="238"/>
      <c r="R470" s="233" t="str">
        <f>IF(ISERROR($V470),"",OFFSET('Smelter Look-up'!$C$4,$V470-4,0)&amp;"")</f>
        <v/>
      </c>
      <c r="S470" s="239" t="str">
        <f t="array" ref="S470">IF(B470="","",IF(ISERROR(MATCH($E470,CL,0)),"Unknown",INDIRECT("'C'!$A$"&amp;MATCH($E470,CL,0)+1)))</f>
        <v/>
      </c>
      <c r="T470" s="239" t="str">
        <f t="array" ref="T470">IF(B470="","",IF(ISERROR(MATCH($J470,SorP!$B$1:$B$6226,0)),"",INDIRECT("'SorP'!$A$"&amp;MATCH($S470&amp;$J470,SorP!C:C,0))))</f>
        <v/>
      </c>
      <c r="U470" s="240"/>
      <c r="V470" s="228" t="str">
        <f>IF(C470="",NA(),IF(OR(C470="Smelter not listed",C470="Smelter not yet identified"),MATCH($B470&amp;$D470,'Smelter Look-up'!$J:$J,0),MATCH($B470&amp;$C470,'Smelter Look-up'!$J:$J,0)))</f>
        <v>#N/A</v>
      </c>
      <c r="W470" s="208"/>
      <c r="X470" s="208">
        <f t="shared" si="1"/>
        <v>0</v>
      </c>
      <c r="Y470" s="208"/>
      <c r="Z470" s="208"/>
      <c r="AA470" s="208"/>
      <c r="AB470" s="241" t="str">
        <f t="shared" si="2"/>
        <v/>
      </c>
      <c r="AC470" s="208"/>
      <c r="AD470" s="208"/>
      <c r="AE470" s="208"/>
      <c r="AF470" s="208"/>
      <c r="AG470" s="208"/>
      <c r="AH470" s="208"/>
    </row>
    <row r="471" ht="13.5" customHeight="1">
      <c r="A471" s="239"/>
      <c r="B471" s="233" t="str">
        <f t="array" ref="B471">IF(LEN(A471)=0,"",INDEX('Smelter Look-up'!$A:$A,MATCH($A471,'Smelter Look-up'!$E:$E,0)))</f>
        <v/>
      </c>
      <c r="C471" s="234" t="str">
        <f t="array" ref="C471">IF(LEN(A471)=0,"",INDEX('Smelter Look-up'!$C:$C,MATCH($A471,'Smelter Look-up'!$E:$E,0)))</f>
        <v/>
      </c>
      <c r="D471" s="233"/>
      <c r="E471" s="233" t="str">
        <f>IF(ISERROR($V471),"",OFFSET('Smelter Look-up'!$D$4,$V471-4,0)&amp;"")</f>
        <v/>
      </c>
      <c r="F471" s="233" t="str">
        <f>IF(ISERROR($V471),"",OFFSET('Smelter Look-up'!$E$4,$V471-4,0))</f>
        <v/>
      </c>
      <c r="G471" s="233" t="str">
        <f>IF(C471=$X$4,IF(ISERROR($V471),"Enter smelter details","RMI"),IF(ISERROR($V471),"",OFFSET('Smelter Look-up'!$F$4,$V471-4,0)))</f>
        <v/>
      </c>
      <c r="H471" s="235" t="str">
        <f>IF(ISERROR($V471),"",OFFSET('Smelter Look-up'!$G$4,$V471-4,0))</f>
        <v/>
      </c>
      <c r="I471" s="237" t="str">
        <f>IF(ISERROR($V471),"",OFFSET('Smelter Look-up'!$H$4,$V471-4,0))</f>
        <v/>
      </c>
      <c r="J471" s="237" t="str">
        <f>IF(ISERROR($V471),"",OFFSET('Smelter Look-up'!$I$4,$V471-4,0))</f>
        <v/>
      </c>
      <c r="K471" s="234"/>
      <c r="L471" s="234"/>
      <c r="M471" s="234"/>
      <c r="N471" s="234"/>
      <c r="O471" s="234"/>
      <c r="P471" s="237"/>
      <c r="Q471" s="238"/>
      <c r="R471" s="233" t="str">
        <f>IF(ISERROR($V471),"",OFFSET('Smelter Look-up'!$C$4,$V471-4,0)&amp;"")</f>
        <v/>
      </c>
      <c r="S471" s="239" t="str">
        <f t="array" ref="S471">IF(B471="","",IF(ISERROR(MATCH($E471,CL,0)),"Unknown",INDIRECT("'C'!$A$"&amp;MATCH($E471,CL,0)+1)))</f>
        <v/>
      </c>
      <c r="T471" s="239" t="str">
        <f t="array" ref="T471">IF(B471="","",IF(ISERROR(MATCH($J471,SorP!$B$1:$B$6226,0)),"",INDIRECT("'SorP'!$A$"&amp;MATCH($S471&amp;$J471,SorP!C:C,0))))</f>
        <v/>
      </c>
      <c r="U471" s="240"/>
      <c r="V471" s="228" t="str">
        <f>IF(C471="",NA(),IF(OR(C471="Smelter not listed",C471="Smelter not yet identified"),MATCH($B471&amp;$D471,'Smelter Look-up'!$J:$J,0),MATCH($B471&amp;$C471,'Smelter Look-up'!$J:$J,0)))</f>
        <v>#N/A</v>
      </c>
      <c r="W471" s="208"/>
      <c r="X471" s="208">
        <f t="shared" si="1"/>
        <v>0</v>
      </c>
      <c r="Y471" s="208"/>
      <c r="Z471" s="208"/>
      <c r="AA471" s="208"/>
      <c r="AB471" s="241" t="str">
        <f t="shared" si="2"/>
        <v/>
      </c>
      <c r="AC471" s="208"/>
      <c r="AD471" s="208"/>
      <c r="AE471" s="208"/>
      <c r="AF471" s="208"/>
      <c r="AG471" s="208"/>
      <c r="AH471" s="208"/>
    </row>
    <row r="472" ht="13.5" customHeight="1">
      <c r="A472" s="239"/>
      <c r="B472" s="233" t="str">
        <f t="array" ref="B472">IF(LEN(A472)=0,"",INDEX('Smelter Look-up'!$A:$A,MATCH($A472,'Smelter Look-up'!$E:$E,0)))</f>
        <v/>
      </c>
      <c r="C472" s="234" t="str">
        <f t="array" ref="C472">IF(LEN(A472)=0,"",INDEX('Smelter Look-up'!$C:$C,MATCH($A472,'Smelter Look-up'!$E:$E,0)))</f>
        <v/>
      </c>
      <c r="D472" s="233"/>
      <c r="E472" s="233" t="str">
        <f>IF(ISERROR($V472),"",OFFSET('Smelter Look-up'!$D$4,$V472-4,0)&amp;"")</f>
        <v/>
      </c>
      <c r="F472" s="233" t="str">
        <f>IF(ISERROR($V472),"",OFFSET('Smelter Look-up'!$E$4,$V472-4,0))</f>
        <v/>
      </c>
      <c r="G472" s="233" t="str">
        <f>IF(C472=$X$4,IF(ISERROR($V472),"Enter smelter details","RMI"),IF(ISERROR($V472),"",OFFSET('Smelter Look-up'!$F$4,$V472-4,0)))</f>
        <v/>
      </c>
      <c r="H472" s="235" t="str">
        <f>IF(ISERROR($V472),"",OFFSET('Smelter Look-up'!$G$4,$V472-4,0))</f>
        <v/>
      </c>
      <c r="I472" s="237" t="str">
        <f>IF(ISERROR($V472),"",OFFSET('Smelter Look-up'!$H$4,$V472-4,0))</f>
        <v/>
      </c>
      <c r="J472" s="237" t="str">
        <f>IF(ISERROR($V472),"",OFFSET('Smelter Look-up'!$I$4,$V472-4,0))</f>
        <v/>
      </c>
      <c r="K472" s="234"/>
      <c r="L472" s="234"/>
      <c r="M472" s="234"/>
      <c r="N472" s="234"/>
      <c r="O472" s="234"/>
      <c r="P472" s="237"/>
      <c r="Q472" s="238"/>
      <c r="R472" s="233" t="str">
        <f>IF(ISERROR($V472),"",OFFSET('Smelter Look-up'!$C$4,$V472-4,0)&amp;"")</f>
        <v/>
      </c>
      <c r="S472" s="239" t="str">
        <f t="array" ref="S472">IF(B472="","",IF(ISERROR(MATCH($E472,CL,0)),"Unknown",INDIRECT("'C'!$A$"&amp;MATCH($E472,CL,0)+1)))</f>
        <v/>
      </c>
      <c r="T472" s="239" t="str">
        <f t="array" ref="T472">IF(B472="","",IF(ISERROR(MATCH($J472,SorP!$B$1:$B$6226,0)),"",INDIRECT("'SorP'!$A$"&amp;MATCH($S472&amp;$J472,SorP!C:C,0))))</f>
        <v/>
      </c>
      <c r="U472" s="240"/>
      <c r="V472" s="228" t="str">
        <f>IF(C472="",NA(),IF(OR(C472="Smelter not listed",C472="Smelter not yet identified"),MATCH($B472&amp;$D472,'Smelter Look-up'!$J:$J,0),MATCH($B472&amp;$C472,'Smelter Look-up'!$J:$J,0)))</f>
        <v>#N/A</v>
      </c>
      <c r="W472" s="208"/>
      <c r="X472" s="208">
        <f t="shared" si="1"/>
        <v>0</v>
      </c>
      <c r="Y472" s="208"/>
      <c r="Z472" s="208"/>
      <c r="AA472" s="208"/>
      <c r="AB472" s="241" t="str">
        <f t="shared" si="2"/>
        <v/>
      </c>
      <c r="AC472" s="208"/>
      <c r="AD472" s="208"/>
      <c r="AE472" s="208"/>
      <c r="AF472" s="208"/>
      <c r="AG472" s="208"/>
      <c r="AH472" s="208"/>
    </row>
    <row r="473" ht="13.5" customHeight="1">
      <c r="A473" s="239"/>
      <c r="B473" s="233" t="str">
        <f t="array" ref="B473">IF(LEN(A473)=0,"",INDEX('Smelter Look-up'!$A:$A,MATCH($A473,'Smelter Look-up'!$E:$E,0)))</f>
        <v/>
      </c>
      <c r="C473" s="234" t="str">
        <f t="array" ref="C473">IF(LEN(A473)=0,"",INDEX('Smelter Look-up'!$C:$C,MATCH($A473,'Smelter Look-up'!$E:$E,0)))</f>
        <v/>
      </c>
      <c r="D473" s="233"/>
      <c r="E473" s="233" t="str">
        <f>IF(ISERROR($V473),"",OFFSET('Smelter Look-up'!$D$4,$V473-4,0)&amp;"")</f>
        <v/>
      </c>
      <c r="F473" s="233" t="str">
        <f>IF(ISERROR($V473),"",OFFSET('Smelter Look-up'!$E$4,$V473-4,0))</f>
        <v/>
      </c>
      <c r="G473" s="233" t="str">
        <f>IF(C473=$X$4,IF(ISERROR($V473),"Enter smelter details","RMI"),IF(ISERROR($V473),"",OFFSET('Smelter Look-up'!$F$4,$V473-4,0)))</f>
        <v/>
      </c>
      <c r="H473" s="235" t="str">
        <f>IF(ISERROR($V473),"",OFFSET('Smelter Look-up'!$G$4,$V473-4,0))</f>
        <v/>
      </c>
      <c r="I473" s="237" t="str">
        <f>IF(ISERROR($V473),"",OFFSET('Smelter Look-up'!$H$4,$V473-4,0))</f>
        <v/>
      </c>
      <c r="J473" s="237" t="str">
        <f>IF(ISERROR($V473),"",OFFSET('Smelter Look-up'!$I$4,$V473-4,0))</f>
        <v/>
      </c>
      <c r="K473" s="234"/>
      <c r="L473" s="234"/>
      <c r="M473" s="234"/>
      <c r="N473" s="234"/>
      <c r="O473" s="234"/>
      <c r="P473" s="237"/>
      <c r="Q473" s="238"/>
      <c r="R473" s="233" t="str">
        <f>IF(ISERROR($V473),"",OFFSET('Smelter Look-up'!$C$4,$V473-4,0)&amp;"")</f>
        <v/>
      </c>
      <c r="S473" s="239" t="str">
        <f t="array" ref="S473">IF(B473="","",IF(ISERROR(MATCH($E473,CL,0)),"Unknown",INDIRECT("'C'!$A$"&amp;MATCH($E473,CL,0)+1)))</f>
        <v/>
      </c>
      <c r="T473" s="239" t="str">
        <f t="array" ref="T473">IF(B473="","",IF(ISERROR(MATCH($J473,SorP!$B$1:$B$6226,0)),"",INDIRECT("'SorP'!$A$"&amp;MATCH($S473&amp;$J473,SorP!C:C,0))))</f>
        <v/>
      </c>
      <c r="U473" s="240"/>
      <c r="V473" s="228" t="str">
        <f>IF(C473="",NA(),IF(OR(C473="Smelter not listed",C473="Smelter not yet identified"),MATCH($B473&amp;$D473,'Smelter Look-up'!$J:$J,0),MATCH($B473&amp;$C473,'Smelter Look-up'!$J:$J,0)))</f>
        <v>#N/A</v>
      </c>
      <c r="W473" s="208"/>
      <c r="X473" s="208">
        <f t="shared" si="1"/>
        <v>0</v>
      </c>
      <c r="Y473" s="208"/>
      <c r="Z473" s="208"/>
      <c r="AA473" s="208"/>
      <c r="AB473" s="241" t="str">
        <f t="shared" si="2"/>
        <v/>
      </c>
      <c r="AC473" s="208"/>
      <c r="AD473" s="208"/>
      <c r="AE473" s="208"/>
      <c r="AF473" s="208"/>
      <c r="AG473" s="208"/>
      <c r="AH473" s="208"/>
    </row>
    <row r="474" ht="13.5" customHeight="1">
      <c r="A474" s="239"/>
      <c r="B474" s="233" t="str">
        <f t="array" ref="B474">IF(LEN(A474)=0,"",INDEX('Smelter Look-up'!$A:$A,MATCH($A474,'Smelter Look-up'!$E:$E,0)))</f>
        <v/>
      </c>
      <c r="C474" s="234" t="str">
        <f t="array" ref="C474">IF(LEN(A474)=0,"",INDEX('Smelter Look-up'!$C:$C,MATCH($A474,'Smelter Look-up'!$E:$E,0)))</f>
        <v/>
      </c>
      <c r="D474" s="233"/>
      <c r="E474" s="233" t="str">
        <f>IF(ISERROR($V474),"",OFFSET('Smelter Look-up'!$D$4,$V474-4,0)&amp;"")</f>
        <v/>
      </c>
      <c r="F474" s="233" t="str">
        <f>IF(ISERROR($V474),"",OFFSET('Smelter Look-up'!$E$4,$V474-4,0))</f>
        <v/>
      </c>
      <c r="G474" s="233" t="str">
        <f>IF(C474=$X$4,IF(ISERROR($V474),"Enter smelter details","RMI"),IF(ISERROR($V474),"",OFFSET('Smelter Look-up'!$F$4,$V474-4,0)))</f>
        <v/>
      </c>
      <c r="H474" s="235" t="str">
        <f>IF(ISERROR($V474),"",OFFSET('Smelter Look-up'!$G$4,$V474-4,0))</f>
        <v/>
      </c>
      <c r="I474" s="237" t="str">
        <f>IF(ISERROR($V474),"",OFFSET('Smelter Look-up'!$H$4,$V474-4,0))</f>
        <v/>
      </c>
      <c r="J474" s="237" t="str">
        <f>IF(ISERROR($V474),"",OFFSET('Smelter Look-up'!$I$4,$V474-4,0))</f>
        <v/>
      </c>
      <c r="K474" s="234"/>
      <c r="L474" s="234"/>
      <c r="M474" s="234"/>
      <c r="N474" s="234"/>
      <c r="O474" s="234"/>
      <c r="P474" s="237"/>
      <c r="Q474" s="238"/>
      <c r="R474" s="233" t="str">
        <f>IF(ISERROR($V474),"",OFFSET('Smelter Look-up'!$C$4,$V474-4,0)&amp;"")</f>
        <v/>
      </c>
      <c r="S474" s="239" t="str">
        <f t="array" ref="S474">IF(B474="","",IF(ISERROR(MATCH($E474,CL,0)),"Unknown",INDIRECT("'C'!$A$"&amp;MATCH($E474,CL,0)+1)))</f>
        <v/>
      </c>
      <c r="T474" s="239" t="str">
        <f t="array" ref="T474">IF(B474="","",IF(ISERROR(MATCH($J474,SorP!$B$1:$B$6226,0)),"",INDIRECT("'SorP'!$A$"&amp;MATCH($S474&amp;$J474,SorP!C:C,0))))</f>
        <v/>
      </c>
      <c r="U474" s="240"/>
      <c r="V474" s="228" t="str">
        <f>IF(C474="",NA(),IF(OR(C474="Smelter not listed",C474="Smelter not yet identified"),MATCH($B474&amp;$D474,'Smelter Look-up'!$J:$J,0),MATCH($B474&amp;$C474,'Smelter Look-up'!$J:$J,0)))</f>
        <v>#N/A</v>
      </c>
      <c r="W474" s="208"/>
      <c r="X474" s="208">
        <f t="shared" si="1"/>
        <v>0</v>
      </c>
      <c r="Y474" s="208"/>
      <c r="Z474" s="208"/>
      <c r="AA474" s="208"/>
      <c r="AB474" s="241" t="str">
        <f t="shared" si="2"/>
        <v/>
      </c>
      <c r="AC474" s="208"/>
      <c r="AD474" s="208"/>
      <c r="AE474" s="208"/>
      <c r="AF474" s="208"/>
      <c r="AG474" s="208"/>
      <c r="AH474" s="208"/>
    </row>
    <row r="475" ht="13.5" customHeight="1">
      <c r="A475" s="239"/>
      <c r="B475" s="233" t="str">
        <f t="array" ref="B475">IF(LEN(A475)=0,"",INDEX('Smelter Look-up'!$A:$A,MATCH($A475,'Smelter Look-up'!$E:$E,0)))</f>
        <v/>
      </c>
      <c r="C475" s="234" t="str">
        <f t="array" ref="C475">IF(LEN(A475)=0,"",INDEX('Smelter Look-up'!$C:$C,MATCH($A475,'Smelter Look-up'!$E:$E,0)))</f>
        <v/>
      </c>
      <c r="D475" s="233"/>
      <c r="E475" s="233" t="str">
        <f>IF(ISERROR($V475),"",OFFSET('Smelter Look-up'!$D$4,$V475-4,0)&amp;"")</f>
        <v/>
      </c>
      <c r="F475" s="233" t="str">
        <f>IF(ISERROR($V475),"",OFFSET('Smelter Look-up'!$E$4,$V475-4,0))</f>
        <v/>
      </c>
      <c r="G475" s="233" t="str">
        <f>IF(C475=$X$4,IF(ISERROR($V475),"Enter smelter details","RMI"),IF(ISERROR($V475),"",OFFSET('Smelter Look-up'!$F$4,$V475-4,0)))</f>
        <v/>
      </c>
      <c r="H475" s="235" t="str">
        <f>IF(ISERROR($V475),"",OFFSET('Smelter Look-up'!$G$4,$V475-4,0))</f>
        <v/>
      </c>
      <c r="I475" s="237" t="str">
        <f>IF(ISERROR($V475),"",OFFSET('Smelter Look-up'!$H$4,$V475-4,0))</f>
        <v/>
      </c>
      <c r="J475" s="237" t="str">
        <f>IF(ISERROR($V475),"",OFFSET('Smelter Look-up'!$I$4,$V475-4,0))</f>
        <v/>
      </c>
      <c r="K475" s="234"/>
      <c r="L475" s="234"/>
      <c r="M475" s="234"/>
      <c r="N475" s="234"/>
      <c r="O475" s="234"/>
      <c r="P475" s="237"/>
      <c r="Q475" s="238"/>
      <c r="R475" s="233" t="str">
        <f>IF(ISERROR($V475),"",OFFSET('Smelter Look-up'!$C$4,$V475-4,0)&amp;"")</f>
        <v/>
      </c>
      <c r="S475" s="239" t="str">
        <f t="array" ref="S475">IF(B475="","",IF(ISERROR(MATCH($E475,CL,0)),"Unknown",INDIRECT("'C'!$A$"&amp;MATCH($E475,CL,0)+1)))</f>
        <v/>
      </c>
      <c r="T475" s="239" t="str">
        <f t="array" ref="T475">IF(B475="","",IF(ISERROR(MATCH($J475,SorP!$B$1:$B$6226,0)),"",INDIRECT("'SorP'!$A$"&amp;MATCH($S475&amp;$J475,SorP!C:C,0))))</f>
        <v/>
      </c>
      <c r="U475" s="240"/>
      <c r="V475" s="228" t="str">
        <f>IF(C475="",NA(),IF(OR(C475="Smelter not listed",C475="Smelter not yet identified"),MATCH($B475&amp;$D475,'Smelter Look-up'!$J:$J,0),MATCH($B475&amp;$C475,'Smelter Look-up'!$J:$J,0)))</f>
        <v>#N/A</v>
      </c>
      <c r="W475" s="208"/>
      <c r="X475" s="208">
        <f t="shared" si="1"/>
        <v>0</v>
      </c>
      <c r="Y475" s="208"/>
      <c r="Z475" s="208"/>
      <c r="AA475" s="208"/>
      <c r="AB475" s="241" t="str">
        <f t="shared" si="2"/>
        <v/>
      </c>
      <c r="AC475" s="208"/>
      <c r="AD475" s="208"/>
      <c r="AE475" s="208"/>
      <c r="AF475" s="208"/>
      <c r="AG475" s="208"/>
      <c r="AH475" s="208"/>
    </row>
    <row r="476" ht="13.5" customHeight="1">
      <c r="A476" s="239"/>
      <c r="B476" s="233" t="str">
        <f t="array" ref="B476">IF(LEN(A476)=0,"",INDEX('Smelter Look-up'!$A:$A,MATCH($A476,'Smelter Look-up'!$E:$E,0)))</f>
        <v/>
      </c>
      <c r="C476" s="234" t="str">
        <f t="array" ref="C476">IF(LEN(A476)=0,"",INDEX('Smelter Look-up'!$C:$C,MATCH($A476,'Smelter Look-up'!$E:$E,0)))</f>
        <v/>
      </c>
      <c r="D476" s="233"/>
      <c r="E476" s="233" t="str">
        <f>IF(ISERROR($V476),"",OFFSET('Smelter Look-up'!$D$4,$V476-4,0)&amp;"")</f>
        <v/>
      </c>
      <c r="F476" s="233" t="str">
        <f>IF(ISERROR($V476),"",OFFSET('Smelter Look-up'!$E$4,$V476-4,0))</f>
        <v/>
      </c>
      <c r="G476" s="233" t="str">
        <f>IF(C476=$X$4,IF(ISERROR($V476),"Enter smelter details","RMI"),IF(ISERROR($V476),"",OFFSET('Smelter Look-up'!$F$4,$V476-4,0)))</f>
        <v/>
      </c>
      <c r="H476" s="235" t="str">
        <f>IF(ISERROR($V476),"",OFFSET('Smelter Look-up'!$G$4,$V476-4,0))</f>
        <v/>
      </c>
      <c r="I476" s="237" t="str">
        <f>IF(ISERROR($V476),"",OFFSET('Smelter Look-up'!$H$4,$V476-4,0))</f>
        <v/>
      </c>
      <c r="J476" s="237" t="str">
        <f>IF(ISERROR($V476),"",OFFSET('Smelter Look-up'!$I$4,$V476-4,0))</f>
        <v/>
      </c>
      <c r="K476" s="234"/>
      <c r="L476" s="234"/>
      <c r="M476" s="234"/>
      <c r="N476" s="234"/>
      <c r="O476" s="234"/>
      <c r="P476" s="237"/>
      <c r="Q476" s="238"/>
      <c r="R476" s="233" t="str">
        <f>IF(ISERROR($V476),"",OFFSET('Smelter Look-up'!$C$4,$V476-4,0)&amp;"")</f>
        <v/>
      </c>
      <c r="S476" s="239" t="str">
        <f t="array" ref="S476">IF(B476="","",IF(ISERROR(MATCH($E476,CL,0)),"Unknown",INDIRECT("'C'!$A$"&amp;MATCH($E476,CL,0)+1)))</f>
        <v/>
      </c>
      <c r="T476" s="239" t="str">
        <f t="array" ref="T476">IF(B476="","",IF(ISERROR(MATCH($J476,SorP!$B$1:$B$6226,0)),"",INDIRECT("'SorP'!$A$"&amp;MATCH($S476&amp;$J476,SorP!C:C,0))))</f>
        <v/>
      </c>
      <c r="U476" s="240"/>
      <c r="V476" s="228" t="str">
        <f>IF(C476="",NA(),IF(OR(C476="Smelter not listed",C476="Smelter not yet identified"),MATCH($B476&amp;$D476,'Smelter Look-up'!$J:$J,0),MATCH($B476&amp;$C476,'Smelter Look-up'!$J:$J,0)))</f>
        <v>#N/A</v>
      </c>
      <c r="W476" s="208"/>
      <c r="X476" s="208">
        <f t="shared" si="1"/>
        <v>0</v>
      </c>
      <c r="Y476" s="208"/>
      <c r="Z476" s="208"/>
      <c r="AA476" s="208"/>
      <c r="AB476" s="241" t="str">
        <f t="shared" si="2"/>
        <v/>
      </c>
      <c r="AC476" s="208"/>
      <c r="AD476" s="208"/>
      <c r="AE476" s="208"/>
      <c r="AF476" s="208"/>
      <c r="AG476" s="208"/>
      <c r="AH476" s="208"/>
    </row>
    <row r="477" ht="13.5" customHeight="1">
      <c r="A477" s="239"/>
      <c r="B477" s="233" t="str">
        <f t="array" ref="B477">IF(LEN(A477)=0,"",INDEX('Smelter Look-up'!$A:$A,MATCH($A477,'Smelter Look-up'!$E:$E,0)))</f>
        <v/>
      </c>
      <c r="C477" s="234" t="str">
        <f t="array" ref="C477">IF(LEN(A477)=0,"",INDEX('Smelter Look-up'!$C:$C,MATCH($A477,'Smelter Look-up'!$E:$E,0)))</f>
        <v/>
      </c>
      <c r="D477" s="233"/>
      <c r="E477" s="233" t="str">
        <f>IF(ISERROR($V477),"",OFFSET('Smelter Look-up'!$D$4,$V477-4,0)&amp;"")</f>
        <v/>
      </c>
      <c r="F477" s="233" t="str">
        <f>IF(ISERROR($V477),"",OFFSET('Smelter Look-up'!$E$4,$V477-4,0))</f>
        <v/>
      </c>
      <c r="G477" s="233" t="str">
        <f>IF(C477=$X$4,IF(ISERROR($V477),"Enter smelter details","RMI"),IF(ISERROR($V477),"",OFFSET('Smelter Look-up'!$F$4,$V477-4,0)))</f>
        <v/>
      </c>
      <c r="H477" s="235" t="str">
        <f>IF(ISERROR($V477),"",OFFSET('Smelter Look-up'!$G$4,$V477-4,0))</f>
        <v/>
      </c>
      <c r="I477" s="237" t="str">
        <f>IF(ISERROR($V477),"",OFFSET('Smelter Look-up'!$H$4,$V477-4,0))</f>
        <v/>
      </c>
      <c r="J477" s="237" t="str">
        <f>IF(ISERROR($V477),"",OFFSET('Smelter Look-up'!$I$4,$V477-4,0))</f>
        <v/>
      </c>
      <c r="K477" s="234"/>
      <c r="L477" s="234"/>
      <c r="M477" s="234"/>
      <c r="N477" s="234"/>
      <c r="O477" s="234"/>
      <c r="P477" s="237"/>
      <c r="Q477" s="238"/>
      <c r="R477" s="233" t="str">
        <f>IF(ISERROR($V477),"",OFFSET('Smelter Look-up'!$C$4,$V477-4,0)&amp;"")</f>
        <v/>
      </c>
      <c r="S477" s="239" t="str">
        <f t="array" ref="S477">IF(B477="","",IF(ISERROR(MATCH($E477,CL,0)),"Unknown",INDIRECT("'C'!$A$"&amp;MATCH($E477,CL,0)+1)))</f>
        <v/>
      </c>
      <c r="T477" s="239" t="str">
        <f t="array" ref="T477">IF(B477="","",IF(ISERROR(MATCH($J477,SorP!$B$1:$B$6226,0)),"",INDIRECT("'SorP'!$A$"&amp;MATCH($S477&amp;$J477,SorP!C:C,0))))</f>
        <v/>
      </c>
      <c r="U477" s="240"/>
      <c r="V477" s="228" t="str">
        <f>IF(C477="",NA(),IF(OR(C477="Smelter not listed",C477="Smelter not yet identified"),MATCH($B477&amp;$D477,'Smelter Look-up'!$J:$J,0),MATCH($B477&amp;$C477,'Smelter Look-up'!$J:$J,0)))</f>
        <v>#N/A</v>
      </c>
      <c r="W477" s="208"/>
      <c r="X477" s="208">
        <f t="shared" si="1"/>
        <v>0</v>
      </c>
      <c r="Y477" s="208"/>
      <c r="Z477" s="208"/>
      <c r="AA477" s="208"/>
      <c r="AB477" s="241" t="str">
        <f t="shared" si="2"/>
        <v/>
      </c>
      <c r="AC477" s="208"/>
      <c r="AD477" s="208"/>
      <c r="AE477" s="208"/>
      <c r="AF477" s="208"/>
      <c r="AG477" s="208"/>
      <c r="AH477" s="208"/>
    </row>
    <row r="478" ht="13.5" customHeight="1">
      <c r="A478" s="239"/>
      <c r="B478" s="233" t="str">
        <f t="array" ref="B478">IF(LEN(A478)=0,"",INDEX('Smelter Look-up'!$A:$A,MATCH($A478,'Smelter Look-up'!$E:$E,0)))</f>
        <v/>
      </c>
      <c r="C478" s="234" t="str">
        <f t="array" ref="C478">IF(LEN(A478)=0,"",INDEX('Smelter Look-up'!$C:$C,MATCH($A478,'Smelter Look-up'!$E:$E,0)))</f>
        <v/>
      </c>
      <c r="D478" s="233"/>
      <c r="E478" s="233" t="str">
        <f>IF(ISERROR($V478),"",OFFSET('Smelter Look-up'!$D$4,$V478-4,0)&amp;"")</f>
        <v/>
      </c>
      <c r="F478" s="233" t="str">
        <f>IF(ISERROR($V478),"",OFFSET('Smelter Look-up'!$E$4,$V478-4,0))</f>
        <v/>
      </c>
      <c r="G478" s="233" t="str">
        <f>IF(C478=$X$4,IF(ISERROR($V478),"Enter smelter details","RMI"),IF(ISERROR($V478),"",OFFSET('Smelter Look-up'!$F$4,$V478-4,0)))</f>
        <v/>
      </c>
      <c r="H478" s="235" t="str">
        <f>IF(ISERROR($V478),"",OFFSET('Smelter Look-up'!$G$4,$V478-4,0))</f>
        <v/>
      </c>
      <c r="I478" s="237" t="str">
        <f>IF(ISERROR($V478),"",OFFSET('Smelter Look-up'!$H$4,$V478-4,0))</f>
        <v/>
      </c>
      <c r="J478" s="237" t="str">
        <f>IF(ISERROR($V478),"",OFFSET('Smelter Look-up'!$I$4,$V478-4,0))</f>
        <v/>
      </c>
      <c r="K478" s="234"/>
      <c r="L478" s="234"/>
      <c r="M478" s="234"/>
      <c r="N478" s="234"/>
      <c r="O478" s="234"/>
      <c r="P478" s="237"/>
      <c r="Q478" s="238"/>
      <c r="R478" s="233" t="str">
        <f>IF(ISERROR($V478),"",OFFSET('Smelter Look-up'!$C$4,$V478-4,0)&amp;"")</f>
        <v/>
      </c>
      <c r="S478" s="239" t="str">
        <f t="array" ref="S478">IF(B478="","",IF(ISERROR(MATCH($E478,CL,0)),"Unknown",INDIRECT("'C'!$A$"&amp;MATCH($E478,CL,0)+1)))</f>
        <v/>
      </c>
      <c r="T478" s="239" t="str">
        <f t="array" ref="T478">IF(B478="","",IF(ISERROR(MATCH($J478,SorP!$B$1:$B$6226,0)),"",INDIRECT("'SorP'!$A$"&amp;MATCH($S478&amp;$J478,SorP!C:C,0))))</f>
        <v/>
      </c>
      <c r="U478" s="240"/>
      <c r="V478" s="228" t="str">
        <f>IF(C478="",NA(),IF(OR(C478="Smelter not listed",C478="Smelter not yet identified"),MATCH($B478&amp;$D478,'Smelter Look-up'!$J:$J,0),MATCH($B478&amp;$C478,'Smelter Look-up'!$J:$J,0)))</f>
        <v>#N/A</v>
      </c>
      <c r="W478" s="208"/>
      <c r="X478" s="208">
        <f t="shared" si="1"/>
        <v>0</v>
      </c>
      <c r="Y478" s="208"/>
      <c r="Z478" s="208"/>
      <c r="AA478" s="208"/>
      <c r="AB478" s="241" t="str">
        <f t="shared" si="2"/>
        <v/>
      </c>
      <c r="AC478" s="208"/>
      <c r="AD478" s="208"/>
      <c r="AE478" s="208"/>
      <c r="AF478" s="208"/>
      <c r="AG478" s="208"/>
      <c r="AH478" s="208"/>
    </row>
    <row r="479" ht="13.5" customHeight="1">
      <c r="A479" s="239"/>
      <c r="B479" s="233" t="str">
        <f t="array" ref="B479">IF(LEN(A479)=0,"",INDEX('Smelter Look-up'!$A:$A,MATCH($A479,'Smelter Look-up'!$E:$E,0)))</f>
        <v/>
      </c>
      <c r="C479" s="234" t="str">
        <f t="array" ref="C479">IF(LEN(A479)=0,"",INDEX('Smelter Look-up'!$C:$C,MATCH($A479,'Smelter Look-up'!$E:$E,0)))</f>
        <v/>
      </c>
      <c r="D479" s="233"/>
      <c r="E479" s="233" t="str">
        <f>IF(ISERROR($V479),"",OFFSET('Smelter Look-up'!$D$4,$V479-4,0)&amp;"")</f>
        <v/>
      </c>
      <c r="F479" s="233" t="str">
        <f>IF(ISERROR($V479),"",OFFSET('Smelter Look-up'!$E$4,$V479-4,0))</f>
        <v/>
      </c>
      <c r="G479" s="233" t="str">
        <f>IF(C479=$X$4,IF(ISERROR($V479),"Enter smelter details","RMI"),IF(ISERROR($V479),"",OFFSET('Smelter Look-up'!$F$4,$V479-4,0)))</f>
        <v/>
      </c>
      <c r="H479" s="235" t="str">
        <f>IF(ISERROR($V479),"",OFFSET('Smelter Look-up'!$G$4,$V479-4,0))</f>
        <v/>
      </c>
      <c r="I479" s="237" t="str">
        <f>IF(ISERROR($V479),"",OFFSET('Smelter Look-up'!$H$4,$V479-4,0))</f>
        <v/>
      </c>
      <c r="J479" s="237" t="str">
        <f>IF(ISERROR($V479),"",OFFSET('Smelter Look-up'!$I$4,$V479-4,0))</f>
        <v/>
      </c>
      <c r="K479" s="234"/>
      <c r="L479" s="234"/>
      <c r="M479" s="234"/>
      <c r="N479" s="234"/>
      <c r="O479" s="234"/>
      <c r="P479" s="237"/>
      <c r="Q479" s="238"/>
      <c r="R479" s="233" t="str">
        <f>IF(ISERROR($V479),"",OFFSET('Smelter Look-up'!$C$4,$V479-4,0)&amp;"")</f>
        <v/>
      </c>
      <c r="S479" s="239" t="str">
        <f t="array" ref="S479">IF(B479="","",IF(ISERROR(MATCH($E479,CL,0)),"Unknown",INDIRECT("'C'!$A$"&amp;MATCH($E479,CL,0)+1)))</f>
        <v/>
      </c>
      <c r="T479" s="239" t="str">
        <f t="array" ref="T479">IF(B479="","",IF(ISERROR(MATCH($J479,SorP!$B$1:$B$6226,0)),"",INDIRECT("'SorP'!$A$"&amp;MATCH($S479&amp;$J479,SorP!C:C,0))))</f>
        <v/>
      </c>
      <c r="U479" s="240"/>
      <c r="V479" s="228" t="str">
        <f>IF(C479="",NA(),IF(OR(C479="Smelter not listed",C479="Smelter not yet identified"),MATCH($B479&amp;$D479,'Smelter Look-up'!$J:$J,0),MATCH($B479&amp;$C479,'Smelter Look-up'!$J:$J,0)))</f>
        <v>#N/A</v>
      </c>
      <c r="W479" s="208"/>
      <c r="X479" s="208">
        <f t="shared" si="1"/>
        <v>0</v>
      </c>
      <c r="Y479" s="208"/>
      <c r="Z479" s="208"/>
      <c r="AA479" s="208"/>
      <c r="AB479" s="241" t="str">
        <f t="shared" si="2"/>
        <v/>
      </c>
      <c r="AC479" s="208"/>
      <c r="AD479" s="208"/>
      <c r="AE479" s="208"/>
      <c r="AF479" s="208"/>
      <c r="AG479" s="208"/>
      <c r="AH479" s="208"/>
    </row>
    <row r="480" ht="13.5" customHeight="1">
      <c r="A480" s="239"/>
      <c r="B480" s="233" t="str">
        <f t="array" ref="B480">IF(LEN(A480)=0,"",INDEX('Smelter Look-up'!$A:$A,MATCH($A480,'Smelter Look-up'!$E:$E,0)))</f>
        <v/>
      </c>
      <c r="C480" s="234" t="str">
        <f t="array" ref="C480">IF(LEN(A480)=0,"",INDEX('Smelter Look-up'!$C:$C,MATCH($A480,'Smelter Look-up'!$E:$E,0)))</f>
        <v/>
      </c>
      <c r="D480" s="233"/>
      <c r="E480" s="233" t="str">
        <f>IF(ISERROR($V480),"",OFFSET('Smelter Look-up'!$D$4,$V480-4,0)&amp;"")</f>
        <v/>
      </c>
      <c r="F480" s="233" t="str">
        <f>IF(ISERROR($V480),"",OFFSET('Smelter Look-up'!$E$4,$V480-4,0))</f>
        <v/>
      </c>
      <c r="G480" s="233" t="str">
        <f>IF(C480=$X$4,IF(ISERROR($V480),"Enter smelter details","RMI"),IF(ISERROR($V480),"",OFFSET('Smelter Look-up'!$F$4,$V480-4,0)))</f>
        <v/>
      </c>
      <c r="H480" s="235" t="str">
        <f>IF(ISERROR($V480),"",OFFSET('Smelter Look-up'!$G$4,$V480-4,0))</f>
        <v/>
      </c>
      <c r="I480" s="237" t="str">
        <f>IF(ISERROR($V480),"",OFFSET('Smelter Look-up'!$H$4,$V480-4,0))</f>
        <v/>
      </c>
      <c r="J480" s="237" t="str">
        <f>IF(ISERROR($V480),"",OFFSET('Smelter Look-up'!$I$4,$V480-4,0))</f>
        <v/>
      </c>
      <c r="K480" s="234"/>
      <c r="L480" s="234"/>
      <c r="M480" s="234"/>
      <c r="N480" s="234"/>
      <c r="O480" s="234"/>
      <c r="P480" s="237"/>
      <c r="Q480" s="238"/>
      <c r="R480" s="233" t="str">
        <f>IF(ISERROR($V480),"",OFFSET('Smelter Look-up'!$C$4,$V480-4,0)&amp;"")</f>
        <v/>
      </c>
      <c r="S480" s="239" t="str">
        <f t="array" ref="S480">IF(B480="","",IF(ISERROR(MATCH($E480,CL,0)),"Unknown",INDIRECT("'C'!$A$"&amp;MATCH($E480,CL,0)+1)))</f>
        <v/>
      </c>
      <c r="T480" s="239" t="str">
        <f t="array" ref="T480">IF(B480="","",IF(ISERROR(MATCH($J480,SorP!$B$1:$B$6226,0)),"",INDIRECT("'SorP'!$A$"&amp;MATCH($S480&amp;$J480,SorP!C:C,0))))</f>
        <v/>
      </c>
      <c r="U480" s="240"/>
      <c r="V480" s="228" t="str">
        <f>IF(C480="",NA(),IF(OR(C480="Smelter not listed",C480="Smelter not yet identified"),MATCH($B480&amp;$D480,'Smelter Look-up'!$J:$J,0),MATCH($B480&amp;$C480,'Smelter Look-up'!$J:$J,0)))</f>
        <v>#N/A</v>
      </c>
      <c r="W480" s="208"/>
      <c r="X480" s="208">
        <f t="shared" si="1"/>
        <v>0</v>
      </c>
      <c r="Y480" s="208"/>
      <c r="Z480" s="208"/>
      <c r="AA480" s="208"/>
      <c r="AB480" s="241" t="str">
        <f t="shared" si="2"/>
        <v/>
      </c>
      <c r="AC480" s="208"/>
      <c r="AD480" s="208"/>
      <c r="AE480" s="208"/>
      <c r="AF480" s="208"/>
      <c r="AG480" s="208"/>
      <c r="AH480" s="208"/>
    </row>
    <row r="481" ht="13.5" customHeight="1">
      <c r="A481" s="239"/>
      <c r="B481" s="233" t="str">
        <f t="array" ref="B481">IF(LEN(A481)=0,"",INDEX('Smelter Look-up'!$A:$A,MATCH($A481,'Smelter Look-up'!$E:$E,0)))</f>
        <v/>
      </c>
      <c r="C481" s="234" t="str">
        <f t="array" ref="C481">IF(LEN(A481)=0,"",INDEX('Smelter Look-up'!$C:$C,MATCH($A481,'Smelter Look-up'!$E:$E,0)))</f>
        <v/>
      </c>
      <c r="D481" s="233"/>
      <c r="E481" s="233" t="str">
        <f>IF(ISERROR($V481),"",OFFSET('Smelter Look-up'!$D$4,$V481-4,0)&amp;"")</f>
        <v/>
      </c>
      <c r="F481" s="233" t="str">
        <f>IF(ISERROR($V481),"",OFFSET('Smelter Look-up'!$E$4,$V481-4,0))</f>
        <v/>
      </c>
      <c r="G481" s="233" t="str">
        <f>IF(C481=$X$4,IF(ISERROR($V481),"Enter smelter details","RMI"),IF(ISERROR($V481),"",OFFSET('Smelter Look-up'!$F$4,$V481-4,0)))</f>
        <v/>
      </c>
      <c r="H481" s="235" t="str">
        <f>IF(ISERROR($V481),"",OFFSET('Smelter Look-up'!$G$4,$V481-4,0))</f>
        <v/>
      </c>
      <c r="I481" s="237" t="str">
        <f>IF(ISERROR($V481),"",OFFSET('Smelter Look-up'!$H$4,$V481-4,0))</f>
        <v/>
      </c>
      <c r="J481" s="237" t="str">
        <f>IF(ISERROR($V481),"",OFFSET('Smelter Look-up'!$I$4,$V481-4,0))</f>
        <v/>
      </c>
      <c r="K481" s="234"/>
      <c r="L481" s="234"/>
      <c r="M481" s="234"/>
      <c r="N481" s="234"/>
      <c r="O481" s="234"/>
      <c r="P481" s="237"/>
      <c r="Q481" s="238"/>
      <c r="R481" s="233" t="str">
        <f>IF(ISERROR($V481),"",OFFSET('Smelter Look-up'!$C$4,$V481-4,0)&amp;"")</f>
        <v/>
      </c>
      <c r="S481" s="239" t="str">
        <f t="array" ref="S481">IF(B481="","",IF(ISERROR(MATCH($E481,CL,0)),"Unknown",INDIRECT("'C'!$A$"&amp;MATCH($E481,CL,0)+1)))</f>
        <v/>
      </c>
      <c r="T481" s="239" t="str">
        <f t="array" ref="T481">IF(B481="","",IF(ISERROR(MATCH($J481,SorP!$B$1:$B$6226,0)),"",INDIRECT("'SorP'!$A$"&amp;MATCH($S481&amp;$J481,SorP!C:C,0))))</f>
        <v/>
      </c>
      <c r="U481" s="240"/>
      <c r="V481" s="228" t="str">
        <f>IF(C481="",NA(),IF(OR(C481="Smelter not listed",C481="Smelter not yet identified"),MATCH($B481&amp;$D481,'Smelter Look-up'!$J:$J,0),MATCH($B481&amp;$C481,'Smelter Look-up'!$J:$J,0)))</f>
        <v>#N/A</v>
      </c>
      <c r="W481" s="208"/>
      <c r="X481" s="208">
        <f t="shared" si="1"/>
        <v>0</v>
      </c>
      <c r="Y481" s="208"/>
      <c r="Z481" s="208"/>
      <c r="AA481" s="208"/>
      <c r="AB481" s="241" t="str">
        <f t="shared" si="2"/>
        <v/>
      </c>
      <c r="AC481" s="208"/>
      <c r="AD481" s="208"/>
      <c r="AE481" s="208"/>
      <c r="AF481" s="208"/>
      <c r="AG481" s="208"/>
      <c r="AH481" s="208"/>
    </row>
    <row r="482" ht="13.5" customHeight="1">
      <c r="A482" s="239"/>
      <c r="B482" s="233" t="str">
        <f t="array" ref="B482">IF(LEN(A482)=0,"",INDEX('Smelter Look-up'!$A:$A,MATCH($A482,'Smelter Look-up'!$E:$E,0)))</f>
        <v/>
      </c>
      <c r="C482" s="234" t="str">
        <f t="array" ref="C482">IF(LEN(A482)=0,"",INDEX('Smelter Look-up'!$C:$C,MATCH($A482,'Smelter Look-up'!$E:$E,0)))</f>
        <v/>
      </c>
      <c r="D482" s="233"/>
      <c r="E482" s="233" t="str">
        <f>IF(ISERROR($V482),"",OFFSET('Smelter Look-up'!$D$4,$V482-4,0)&amp;"")</f>
        <v/>
      </c>
      <c r="F482" s="233" t="str">
        <f>IF(ISERROR($V482),"",OFFSET('Smelter Look-up'!$E$4,$V482-4,0))</f>
        <v/>
      </c>
      <c r="G482" s="233" t="str">
        <f>IF(C482=$X$4,IF(ISERROR($V482),"Enter smelter details","RMI"),IF(ISERROR($V482),"",OFFSET('Smelter Look-up'!$F$4,$V482-4,0)))</f>
        <v/>
      </c>
      <c r="H482" s="235" t="str">
        <f>IF(ISERROR($V482),"",OFFSET('Smelter Look-up'!$G$4,$V482-4,0))</f>
        <v/>
      </c>
      <c r="I482" s="237" t="str">
        <f>IF(ISERROR($V482),"",OFFSET('Smelter Look-up'!$H$4,$V482-4,0))</f>
        <v/>
      </c>
      <c r="J482" s="237" t="str">
        <f>IF(ISERROR($V482),"",OFFSET('Smelter Look-up'!$I$4,$V482-4,0))</f>
        <v/>
      </c>
      <c r="K482" s="234"/>
      <c r="L482" s="234"/>
      <c r="M482" s="234"/>
      <c r="N482" s="234"/>
      <c r="O482" s="234"/>
      <c r="P482" s="237"/>
      <c r="Q482" s="238"/>
      <c r="R482" s="233" t="str">
        <f>IF(ISERROR($V482),"",OFFSET('Smelter Look-up'!$C$4,$V482-4,0)&amp;"")</f>
        <v/>
      </c>
      <c r="S482" s="239" t="str">
        <f t="array" ref="S482">IF(B482="","",IF(ISERROR(MATCH($E482,CL,0)),"Unknown",INDIRECT("'C'!$A$"&amp;MATCH($E482,CL,0)+1)))</f>
        <v/>
      </c>
      <c r="T482" s="239" t="str">
        <f t="array" ref="T482">IF(B482="","",IF(ISERROR(MATCH($J482,SorP!$B$1:$B$6226,0)),"",INDIRECT("'SorP'!$A$"&amp;MATCH($S482&amp;$J482,SorP!C:C,0))))</f>
        <v/>
      </c>
      <c r="U482" s="240"/>
      <c r="V482" s="228" t="str">
        <f>IF(C482="",NA(),IF(OR(C482="Smelter not listed",C482="Smelter not yet identified"),MATCH($B482&amp;$D482,'Smelter Look-up'!$J:$J,0),MATCH($B482&amp;$C482,'Smelter Look-up'!$J:$J,0)))</f>
        <v>#N/A</v>
      </c>
      <c r="W482" s="208"/>
      <c r="X482" s="208">
        <f t="shared" si="1"/>
        <v>0</v>
      </c>
      <c r="Y482" s="208"/>
      <c r="Z482" s="208"/>
      <c r="AA482" s="208"/>
      <c r="AB482" s="241" t="str">
        <f t="shared" si="2"/>
        <v/>
      </c>
      <c r="AC482" s="208"/>
      <c r="AD482" s="208"/>
      <c r="AE482" s="208"/>
      <c r="AF482" s="208"/>
      <c r="AG482" s="208"/>
      <c r="AH482" s="208"/>
    </row>
    <row r="483" ht="13.5" customHeight="1">
      <c r="A483" s="239"/>
      <c r="B483" s="233" t="str">
        <f t="array" ref="B483">IF(LEN(A483)=0,"",INDEX('Smelter Look-up'!$A:$A,MATCH($A483,'Smelter Look-up'!$E:$E,0)))</f>
        <v/>
      </c>
      <c r="C483" s="234" t="str">
        <f t="array" ref="C483">IF(LEN(A483)=0,"",INDEX('Smelter Look-up'!$C:$C,MATCH($A483,'Smelter Look-up'!$E:$E,0)))</f>
        <v/>
      </c>
      <c r="D483" s="233"/>
      <c r="E483" s="233" t="str">
        <f>IF(ISERROR($V483),"",OFFSET('Smelter Look-up'!$D$4,$V483-4,0)&amp;"")</f>
        <v/>
      </c>
      <c r="F483" s="233" t="str">
        <f>IF(ISERROR($V483),"",OFFSET('Smelter Look-up'!$E$4,$V483-4,0))</f>
        <v/>
      </c>
      <c r="G483" s="233" t="str">
        <f>IF(C483=$X$4,IF(ISERROR($V483),"Enter smelter details","RMI"),IF(ISERROR($V483),"",OFFSET('Smelter Look-up'!$F$4,$V483-4,0)))</f>
        <v/>
      </c>
      <c r="H483" s="235" t="str">
        <f>IF(ISERROR($V483),"",OFFSET('Smelter Look-up'!$G$4,$V483-4,0))</f>
        <v/>
      </c>
      <c r="I483" s="237" t="str">
        <f>IF(ISERROR($V483),"",OFFSET('Smelter Look-up'!$H$4,$V483-4,0))</f>
        <v/>
      </c>
      <c r="J483" s="237" t="str">
        <f>IF(ISERROR($V483),"",OFFSET('Smelter Look-up'!$I$4,$V483-4,0))</f>
        <v/>
      </c>
      <c r="K483" s="234"/>
      <c r="L483" s="234"/>
      <c r="M483" s="234"/>
      <c r="N483" s="234"/>
      <c r="O483" s="234"/>
      <c r="P483" s="237"/>
      <c r="Q483" s="238"/>
      <c r="R483" s="233" t="str">
        <f>IF(ISERROR($V483),"",OFFSET('Smelter Look-up'!$C$4,$V483-4,0)&amp;"")</f>
        <v/>
      </c>
      <c r="S483" s="239" t="str">
        <f t="array" ref="S483">IF(B483="","",IF(ISERROR(MATCH($E483,CL,0)),"Unknown",INDIRECT("'C'!$A$"&amp;MATCH($E483,CL,0)+1)))</f>
        <v/>
      </c>
      <c r="T483" s="239" t="str">
        <f t="array" ref="T483">IF(B483="","",IF(ISERROR(MATCH($J483,SorP!$B$1:$B$6226,0)),"",INDIRECT("'SorP'!$A$"&amp;MATCH($S483&amp;$J483,SorP!C:C,0))))</f>
        <v/>
      </c>
      <c r="U483" s="240"/>
      <c r="V483" s="228" t="str">
        <f>IF(C483="",NA(),IF(OR(C483="Smelter not listed",C483="Smelter not yet identified"),MATCH($B483&amp;$D483,'Smelter Look-up'!$J:$J,0),MATCH($B483&amp;$C483,'Smelter Look-up'!$J:$J,0)))</f>
        <v>#N/A</v>
      </c>
      <c r="W483" s="208"/>
      <c r="X483" s="208">
        <f t="shared" si="1"/>
        <v>0</v>
      </c>
      <c r="Y483" s="208"/>
      <c r="Z483" s="208"/>
      <c r="AA483" s="208"/>
      <c r="AB483" s="241" t="str">
        <f t="shared" si="2"/>
        <v/>
      </c>
      <c r="AC483" s="208"/>
      <c r="AD483" s="208"/>
      <c r="AE483" s="208"/>
      <c r="AF483" s="208"/>
      <c r="AG483" s="208"/>
      <c r="AH483" s="208"/>
    </row>
    <row r="484" ht="13.5" customHeight="1">
      <c r="A484" s="239"/>
      <c r="B484" s="233" t="str">
        <f t="array" ref="B484">IF(LEN(A484)=0,"",INDEX('Smelter Look-up'!$A:$A,MATCH($A484,'Smelter Look-up'!$E:$E,0)))</f>
        <v/>
      </c>
      <c r="C484" s="234" t="str">
        <f t="array" ref="C484">IF(LEN(A484)=0,"",INDEX('Smelter Look-up'!$C:$C,MATCH($A484,'Smelter Look-up'!$E:$E,0)))</f>
        <v/>
      </c>
      <c r="D484" s="233"/>
      <c r="E484" s="233" t="str">
        <f>IF(ISERROR($V484),"",OFFSET('Smelter Look-up'!$D$4,$V484-4,0)&amp;"")</f>
        <v/>
      </c>
      <c r="F484" s="233" t="str">
        <f>IF(ISERROR($V484),"",OFFSET('Smelter Look-up'!$E$4,$V484-4,0))</f>
        <v/>
      </c>
      <c r="G484" s="233" t="str">
        <f>IF(C484=$X$4,IF(ISERROR($V484),"Enter smelter details","RMI"),IF(ISERROR($V484),"",OFFSET('Smelter Look-up'!$F$4,$V484-4,0)))</f>
        <v/>
      </c>
      <c r="H484" s="235" t="str">
        <f>IF(ISERROR($V484),"",OFFSET('Smelter Look-up'!$G$4,$V484-4,0))</f>
        <v/>
      </c>
      <c r="I484" s="237" t="str">
        <f>IF(ISERROR($V484),"",OFFSET('Smelter Look-up'!$H$4,$V484-4,0))</f>
        <v/>
      </c>
      <c r="J484" s="237" t="str">
        <f>IF(ISERROR($V484),"",OFFSET('Smelter Look-up'!$I$4,$V484-4,0))</f>
        <v/>
      </c>
      <c r="K484" s="234"/>
      <c r="L484" s="234"/>
      <c r="M484" s="234"/>
      <c r="N484" s="234"/>
      <c r="O484" s="234"/>
      <c r="P484" s="237"/>
      <c r="Q484" s="238"/>
      <c r="R484" s="233" t="str">
        <f>IF(ISERROR($V484),"",OFFSET('Smelter Look-up'!$C$4,$V484-4,0)&amp;"")</f>
        <v/>
      </c>
      <c r="S484" s="239" t="str">
        <f t="array" ref="S484">IF(B484="","",IF(ISERROR(MATCH($E484,CL,0)),"Unknown",INDIRECT("'C'!$A$"&amp;MATCH($E484,CL,0)+1)))</f>
        <v/>
      </c>
      <c r="T484" s="239" t="str">
        <f t="array" ref="T484">IF(B484="","",IF(ISERROR(MATCH($J484,SorP!$B$1:$B$6226,0)),"",INDIRECT("'SorP'!$A$"&amp;MATCH($S484&amp;$J484,SorP!C:C,0))))</f>
        <v/>
      </c>
      <c r="U484" s="240"/>
      <c r="V484" s="228" t="str">
        <f>IF(C484="",NA(),IF(OR(C484="Smelter not listed",C484="Smelter not yet identified"),MATCH($B484&amp;$D484,'Smelter Look-up'!$J:$J,0),MATCH($B484&amp;$C484,'Smelter Look-up'!$J:$J,0)))</f>
        <v>#N/A</v>
      </c>
      <c r="W484" s="208"/>
      <c r="X484" s="208">
        <f t="shared" si="1"/>
        <v>0</v>
      </c>
      <c r="Y484" s="208"/>
      <c r="Z484" s="208"/>
      <c r="AA484" s="208"/>
      <c r="AB484" s="241" t="str">
        <f t="shared" si="2"/>
        <v/>
      </c>
      <c r="AC484" s="208"/>
      <c r="AD484" s="208"/>
      <c r="AE484" s="208"/>
      <c r="AF484" s="208"/>
      <c r="AG484" s="208"/>
      <c r="AH484" s="208"/>
    </row>
    <row r="485" ht="13.5" customHeight="1">
      <c r="A485" s="239"/>
      <c r="B485" s="233" t="str">
        <f t="array" ref="B485">IF(LEN(A485)=0,"",INDEX('Smelter Look-up'!$A:$A,MATCH($A485,'Smelter Look-up'!$E:$E,0)))</f>
        <v/>
      </c>
      <c r="C485" s="234" t="str">
        <f t="array" ref="C485">IF(LEN(A485)=0,"",INDEX('Smelter Look-up'!$C:$C,MATCH($A485,'Smelter Look-up'!$E:$E,0)))</f>
        <v/>
      </c>
      <c r="D485" s="233"/>
      <c r="E485" s="233" t="str">
        <f>IF(ISERROR($V485),"",OFFSET('Smelter Look-up'!$D$4,$V485-4,0)&amp;"")</f>
        <v/>
      </c>
      <c r="F485" s="233" t="str">
        <f>IF(ISERROR($V485),"",OFFSET('Smelter Look-up'!$E$4,$V485-4,0))</f>
        <v/>
      </c>
      <c r="G485" s="233" t="str">
        <f>IF(C485=$X$4,IF(ISERROR($V485),"Enter smelter details","RMI"),IF(ISERROR($V485),"",OFFSET('Smelter Look-up'!$F$4,$V485-4,0)))</f>
        <v/>
      </c>
      <c r="H485" s="235" t="str">
        <f>IF(ISERROR($V485),"",OFFSET('Smelter Look-up'!$G$4,$V485-4,0))</f>
        <v/>
      </c>
      <c r="I485" s="237" t="str">
        <f>IF(ISERROR($V485),"",OFFSET('Smelter Look-up'!$H$4,$V485-4,0))</f>
        <v/>
      </c>
      <c r="J485" s="237" t="str">
        <f>IF(ISERROR($V485),"",OFFSET('Smelter Look-up'!$I$4,$V485-4,0))</f>
        <v/>
      </c>
      <c r="K485" s="234"/>
      <c r="L485" s="234"/>
      <c r="M485" s="234"/>
      <c r="N485" s="234"/>
      <c r="O485" s="234"/>
      <c r="P485" s="237"/>
      <c r="Q485" s="238"/>
      <c r="R485" s="233" t="str">
        <f>IF(ISERROR($V485),"",OFFSET('Smelter Look-up'!$C$4,$V485-4,0)&amp;"")</f>
        <v/>
      </c>
      <c r="S485" s="239" t="str">
        <f t="array" ref="S485">IF(B485="","",IF(ISERROR(MATCH($E485,CL,0)),"Unknown",INDIRECT("'C'!$A$"&amp;MATCH($E485,CL,0)+1)))</f>
        <v/>
      </c>
      <c r="T485" s="239" t="str">
        <f t="array" ref="T485">IF(B485="","",IF(ISERROR(MATCH($J485,SorP!$B$1:$B$6226,0)),"",INDIRECT("'SorP'!$A$"&amp;MATCH($S485&amp;$J485,SorP!C:C,0))))</f>
        <v/>
      </c>
      <c r="U485" s="240"/>
      <c r="V485" s="228" t="str">
        <f>IF(C485="",NA(),IF(OR(C485="Smelter not listed",C485="Smelter not yet identified"),MATCH($B485&amp;$D485,'Smelter Look-up'!$J:$J,0),MATCH($B485&amp;$C485,'Smelter Look-up'!$J:$J,0)))</f>
        <v>#N/A</v>
      </c>
      <c r="W485" s="208"/>
      <c r="X485" s="208">
        <f t="shared" si="1"/>
        <v>0</v>
      </c>
      <c r="Y485" s="208"/>
      <c r="Z485" s="208"/>
      <c r="AA485" s="208"/>
      <c r="AB485" s="241" t="str">
        <f t="shared" si="2"/>
        <v/>
      </c>
      <c r="AC485" s="208"/>
      <c r="AD485" s="208"/>
      <c r="AE485" s="208"/>
      <c r="AF485" s="208"/>
      <c r="AG485" s="208"/>
      <c r="AH485" s="208"/>
    </row>
    <row r="486" ht="13.5" customHeight="1">
      <c r="A486" s="239"/>
      <c r="B486" s="233" t="str">
        <f t="array" ref="B486">IF(LEN(A486)=0,"",INDEX('Smelter Look-up'!$A:$A,MATCH($A486,'Smelter Look-up'!$E:$E,0)))</f>
        <v/>
      </c>
      <c r="C486" s="234" t="str">
        <f t="array" ref="C486">IF(LEN(A486)=0,"",INDEX('Smelter Look-up'!$C:$C,MATCH($A486,'Smelter Look-up'!$E:$E,0)))</f>
        <v/>
      </c>
      <c r="D486" s="233"/>
      <c r="E486" s="233" t="str">
        <f>IF(ISERROR($V486),"",OFFSET('Smelter Look-up'!$D$4,$V486-4,0)&amp;"")</f>
        <v/>
      </c>
      <c r="F486" s="233" t="str">
        <f>IF(ISERROR($V486),"",OFFSET('Smelter Look-up'!$E$4,$V486-4,0))</f>
        <v/>
      </c>
      <c r="G486" s="233" t="str">
        <f>IF(C486=$X$4,IF(ISERROR($V486),"Enter smelter details","RMI"),IF(ISERROR($V486),"",OFFSET('Smelter Look-up'!$F$4,$V486-4,0)))</f>
        <v/>
      </c>
      <c r="H486" s="235" t="str">
        <f>IF(ISERROR($V486),"",OFFSET('Smelter Look-up'!$G$4,$V486-4,0))</f>
        <v/>
      </c>
      <c r="I486" s="237" t="str">
        <f>IF(ISERROR($V486),"",OFFSET('Smelter Look-up'!$H$4,$V486-4,0))</f>
        <v/>
      </c>
      <c r="J486" s="237" t="str">
        <f>IF(ISERROR($V486),"",OFFSET('Smelter Look-up'!$I$4,$V486-4,0))</f>
        <v/>
      </c>
      <c r="K486" s="234"/>
      <c r="L486" s="234"/>
      <c r="M486" s="234"/>
      <c r="N486" s="234"/>
      <c r="O486" s="234"/>
      <c r="P486" s="237"/>
      <c r="Q486" s="238"/>
      <c r="R486" s="233" t="str">
        <f>IF(ISERROR($V486),"",OFFSET('Smelter Look-up'!$C$4,$V486-4,0)&amp;"")</f>
        <v/>
      </c>
      <c r="S486" s="239" t="str">
        <f t="array" ref="S486">IF(B486="","",IF(ISERROR(MATCH($E486,CL,0)),"Unknown",INDIRECT("'C'!$A$"&amp;MATCH($E486,CL,0)+1)))</f>
        <v/>
      </c>
      <c r="T486" s="239" t="str">
        <f t="array" ref="T486">IF(B486="","",IF(ISERROR(MATCH($J486,SorP!$B$1:$B$6226,0)),"",INDIRECT("'SorP'!$A$"&amp;MATCH($S486&amp;$J486,SorP!C:C,0))))</f>
        <v/>
      </c>
      <c r="U486" s="240"/>
      <c r="V486" s="228" t="str">
        <f>IF(C486="",NA(),IF(OR(C486="Smelter not listed",C486="Smelter not yet identified"),MATCH($B486&amp;$D486,'Smelter Look-up'!$J:$J,0),MATCH($B486&amp;$C486,'Smelter Look-up'!$J:$J,0)))</f>
        <v>#N/A</v>
      </c>
      <c r="W486" s="208"/>
      <c r="X486" s="208">
        <f t="shared" si="1"/>
        <v>0</v>
      </c>
      <c r="Y486" s="208"/>
      <c r="Z486" s="208"/>
      <c r="AA486" s="208"/>
      <c r="AB486" s="241" t="str">
        <f t="shared" si="2"/>
        <v/>
      </c>
      <c r="AC486" s="208"/>
      <c r="AD486" s="208"/>
      <c r="AE486" s="208"/>
      <c r="AF486" s="208"/>
      <c r="AG486" s="208"/>
      <c r="AH486" s="208"/>
    </row>
    <row r="487" ht="13.5" customHeight="1">
      <c r="A487" s="239"/>
      <c r="B487" s="233" t="str">
        <f t="array" ref="B487">IF(LEN(A487)=0,"",INDEX('Smelter Look-up'!$A:$A,MATCH($A487,'Smelter Look-up'!$E:$E,0)))</f>
        <v/>
      </c>
      <c r="C487" s="234" t="str">
        <f t="array" ref="C487">IF(LEN(A487)=0,"",INDEX('Smelter Look-up'!$C:$C,MATCH($A487,'Smelter Look-up'!$E:$E,0)))</f>
        <v/>
      </c>
      <c r="D487" s="233"/>
      <c r="E487" s="233" t="str">
        <f>IF(ISERROR($V487),"",OFFSET('Smelter Look-up'!$D$4,$V487-4,0)&amp;"")</f>
        <v/>
      </c>
      <c r="F487" s="233" t="str">
        <f>IF(ISERROR($V487),"",OFFSET('Smelter Look-up'!$E$4,$V487-4,0))</f>
        <v/>
      </c>
      <c r="G487" s="233" t="str">
        <f>IF(C487=$X$4,IF(ISERROR($V487),"Enter smelter details","RMI"),IF(ISERROR($V487),"",OFFSET('Smelter Look-up'!$F$4,$V487-4,0)))</f>
        <v/>
      </c>
      <c r="H487" s="235" t="str">
        <f>IF(ISERROR($V487),"",OFFSET('Smelter Look-up'!$G$4,$V487-4,0))</f>
        <v/>
      </c>
      <c r="I487" s="237" t="str">
        <f>IF(ISERROR($V487),"",OFFSET('Smelter Look-up'!$H$4,$V487-4,0))</f>
        <v/>
      </c>
      <c r="J487" s="237" t="str">
        <f>IF(ISERROR($V487),"",OFFSET('Smelter Look-up'!$I$4,$V487-4,0))</f>
        <v/>
      </c>
      <c r="K487" s="234"/>
      <c r="L487" s="234"/>
      <c r="M487" s="234"/>
      <c r="N487" s="234"/>
      <c r="O487" s="234"/>
      <c r="P487" s="237"/>
      <c r="Q487" s="238"/>
      <c r="R487" s="233" t="str">
        <f>IF(ISERROR($V487),"",OFFSET('Smelter Look-up'!$C$4,$V487-4,0)&amp;"")</f>
        <v/>
      </c>
      <c r="S487" s="239" t="str">
        <f t="array" ref="S487">IF(B487="","",IF(ISERROR(MATCH($E487,CL,0)),"Unknown",INDIRECT("'C'!$A$"&amp;MATCH($E487,CL,0)+1)))</f>
        <v/>
      </c>
      <c r="T487" s="239" t="str">
        <f t="array" ref="T487">IF(B487="","",IF(ISERROR(MATCH($J487,SorP!$B$1:$B$6226,0)),"",INDIRECT("'SorP'!$A$"&amp;MATCH($S487&amp;$J487,SorP!C:C,0))))</f>
        <v/>
      </c>
      <c r="U487" s="240"/>
      <c r="V487" s="228" t="str">
        <f>IF(C487="",NA(),IF(OR(C487="Smelter not listed",C487="Smelter not yet identified"),MATCH($B487&amp;$D487,'Smelter Look-up'!$J:$J,0),MATCH($B487&amp;$C487,'Smelter Look-up'!$J:$J,0)))</f>
        <v>#N/A</v>
      </c>
      <c r="W487" s="208"/>
      <c r="X487" s="208">
        <f t="shared" si="1"/>
        <v>0</v>
      </c>
      <c r="Y487" s="208"/>
      <c r="Z487" s="208"/>
      <c r="AA487" s="208"/>
      <c r="AB487" s="241" t="str">
        <f t="shared" si="2"/>
        <v/>
      </c>
      <c r="AC487" s="208"/>
      <c r="AD487" s="208"/>
      <c r="AE487" s="208"/>
      <c r="AF487" s="208"/>
      <c r="AG487" s="208"/>
      <c r="AH487" s="208"/>
    </row>
    <row r="488" ht="13.5" customHeight="1">
      <c r="A488" s="239"/>
      <c r="B488" s="233" t="str">
        <f t="array" ref="B488">IF(LEN(A488)=0,"",INDEX('Smelter Look-up'!$A:$A,MATCH($A488,'Smelter Look-up'!$E:$E,0)))</f>
        <v/>
      </c>
      <c r="C488" s="234" t="str">
        <f t="array" ref="C488">IF(LEN(A488)=0,"",INDEX('Smelter Look-up'!$C:$C,MATCH($A488,'Smelter Look-up'!$E:$E,0)))</f>
        <v/>
      </c>
      <c r="D488" s="233"/>
      <c r="E488" s="233" t="str">
        <f>IF(ISERROR($V488),"",OFFSET('Smelter Look-up'!$D$4,$V488-4,0)&amp;"")</f>
        <v/>
      </c>
      <c r="F488" s="233" t="str">
        <f>IF(ISERROR($V488),"",OFFSET('Smelter Look-up'!$E$4,$V488-4,0))</f>
        <v/>
      </c>
      <c r="G488" s="233" t="str">
        <f>IF(C488=$X$4,IF(ISERROR($V488),"Enter smelter details","RMI"),IF(ISERROR($V488),"",OFFSET('Smelter Look-up'!$F$4,$V488-4,0)))</f>
        <v/>
      </c>
      <c r="H488" s="235" t="str">
        <f>IF(ISERROR($V488),"",OFFSET('Smelter Look-up'!$G$4,$V488-4,0))</f>
        <v/>
      </c>
      <c r="I488" s="237" t="str">
        <f>IF(ISERROR($V488),"",OFFSET('Smelter Look-up'!$H$4,$V488-4,0))</f>
        <v/>
      </c>
      <c r="J488" s="237" t="str">
        <f>IF(ISERROR($V488),"",OFFSET('Smelter Look-up'!$I$4,$V488-4,0))</f>
        <v/>
      </c>
      <c r="K488" s="234"/>
      <c r="L488" s="234"/>
      <c r="M488" s="234"/>
      <c r="N488" s="234"/>
      <c r="O488" s="234"/>
      <c r="P488" s="237"/>
      <c r="Q488" s="238"/>
      <c r="R488" s="233" t="str">
        <f>IF(ISERROR($V488),"",OFFSET('Smelter Look-up'!$C$4,$V488-4,0)&amp;"")</f>
        <v/>
      </c>
      <c r="S488" s="239" t="str">
        <f t="array" ref="S488">IF(B488="","",IF(ISERROR(MATCH($E488,CL,0)),"Unknown",INDIRECT("'C'!$A$"&amp;MATCH($E488,CL,0)+1)))</f>
        <v/>
      </c>
      <c r="T488" s="239" t="str">
        <f t="array" ref="T488">IF(B488="","",IF(ISERROR(MATCH($J488,SorP!$B$1:$B$6226,0)),"",INDIRECT("'SorP'!$A$"&amp;MATCH($S488&amp;$J488,SorP!C:C,0))))</f>
        <v/>
      </c>
      <c r="U488" s="240"/>
      <c r="V488" s="228" t="str">
        <f>IF(C488="",NA(),IF(OR(C488="Smelter not listed",C488="Smelter not yet identified"),MATCH($B488&amp;$D488,'Smelter Look-up'!$J:$J,0),MATCH($B488&amp;$C488,'Smelter Look-up'!$J:$J,0)))</f>
        <v>#N/A</v>
      </c>
      <c r="W488" s="208"/>
      <c r="X488" s="208">
        <f t="shared" si="1"/>
        <v>0</v>
      </c>
      <c r="Y488" s="208"/>
      <c r="Z488" s="208"/>
      <c r="AA488" s="208"/>
      <c r="AB488" s="241" t="str">
        <f t="shared" si="2"/>
        <v/>
      </c>
      <c r="AC488" s="208"/>
      <c r="AD488" s="208"/>
      <c r="AE488" s="208"/>
      <c r="AF488" s="208"/>
      <c r="AG488" s="208"/>
      <c r="AH488" s="208"/>
    </row>
    <row r="489" ht="13.5" customHeight="1">
      <c r="A489" s="239"/>
      <c r="B489" s="233" t="str">
        <f t="array" ref="B489">IF(LEN(A489)=0,"",INDEX('Smelter Look-up'!$A:$A,MATCH($A489,'Smelter Look-up'!$E:$E,0)))</f>
        <v/>
      </c>
      <c r="C489" s="234" t="str">
        <f t="array" ref="C489">IF(LEN(A489)=0,"",INDEX('Smelter Look-up'!$C:$C,MATCH($A489,'Smelter Look-up'!$E:$E,0)))</f>
        <v/>
      </c>
      <c r="D489" s="233"/>
      <c r="E489" s="233" t="str">
        <f>IF(ISERROR($V489),"",OFFSET('Smelter Look-up'!$D$4,$V489-4,0)&amp;"")</f>
        <v/>
      </c>
      <c r="F489" s="233" t="str">
        <f>IF(ISERROR($V489),"",OFFSET('Smelter Look-up'!$E$4,$V489-4,0))</f>
        <v/>
      </c>
      <c r="G489" s="233" t="str">
        <f>IF(C489=$X$4,IF(ISERROR($V489),"Enter smelter details","RMI"),IF(ISERROR($V489),"",OFFSET('Smelter Look-up'!$F$4,$V489-4,0)))</f>
        <v/>
      </c>
      <c r="H489" s="235" t="str">
        <f>IF(ISERROR($V489),"",OFFSET('Smelter Look-up'!$G$4,$V489-4,0))</f>
        <v/>
      </c>
      <c r="I489" s="237" t="str">
        <f>IF(ISERROR($V489),"",OFFSET('Smelter Look-up'!$H$4,$V489-4,0))</f>
        <v/>
      </c>
      <c r="J489" s="237" t="str">
        <f>IF(ISERROR($V489),"",OFFSET('Smelter Look-up'!$I$4,$V489-4,0))</f>
        <v/>
      </c>
      <c r="K489" s="234"/>
      <c r="L489" s="234"/>
      <c r="M489" s="234"/>
      <c r="N489" s="234"/>
      <c r="O489" s="234"/>
      <c r="P489" s="237"/>
      <c r="Q489" s="238"/>
      <c r="R489" s="233" t="str">
        <f>IF(ISERROR($V489),"",OFFSET('Smelter Look-up'!$C$4,$V489-4,0)&amp;"")</f>
        <v/>
      </c>
      <c r="S489" s="239" t="str">
        <f t="array" ref="S489">IF(B489="","",IF(ISERROR(MATCH($E489,CL,0)),"Unknown",INDIRECT("'C'!$A$"&amp;MATCH($E489,CL,0)+1)))</f>
        <v/>
      </c>
      <c r="T489" s="239" t="str">
        <f t="array" ref="T489">IF(B489="","",IF(ISERROR(MATCH($J489,SorP!$B$1:$B$6226,0)),"",INDIRECT("'SorP'!$A$"&amp;MATCH($S489&amp;$J489,SorP!C:C,0))))</f>
        <v/>
      </c>
      <c r="U489" s="240"/>
      <c r="V489" s="228" t="str">
        <f>IF(C489="",NA(),IF(OR(C489="Smelter not listed",C489="Smelter not yet identified"),MATCH($B489&amp;$D489,'Smelter Look-up'!$J:$J,0),MATCH($B489&amp;$C489,'Smelter Look-up'!$J:$J,0)))</f>
        <v>#N/A</v>
      </c>
      <c r="W489" s="208"/>
      <c r="X489" s="208">
        <f t="shared" si="1"/>
        <v>0</v>
      </c>
      <c r="Y489" s="208"/>
      <c r="Z489" s="208"/>
      <c r="AA489" s="208"/>
      <c r="AB489" s="241" t="str">
        <f t="shared" si="2"/>
        <v/>
      </c>
      <c r="AC489" s="208"/>
      <c r="AD489" s="208"/>
      <c r="AE489" s="208"/>
      <c r="AF489" s="208"/>
      <c r="AG489" s="208"/>
      <c r="AH489" s="208"/>
    </row>
    <row r="490" ht="13.5" customHeight="1">
      <c r="A490" s="239"/>
      <c r="B490" s="233" t="str">
        <f t="array" ref="B490">IF(LEN(A490)=0,"",INDEX('Smelter Look-up'!$A:$A,MATCH($A490,'Smelter Look-up'!$E:$E,0)))</f>
        <v/>
      </c>
      <c r="C490" s="234" t="str">
        <f t="array" ref="C490">IF(LEN(A490)=0,"",INDEX('Smelter Look-up'!$C:$C,MATCH($A490,'Smelter Look-up'!$E:$E,0)))</f>
        <v/>
      </c>
      <c r="D490" s="233"/>
      <c r="E490" s="233" t="str">
        <f>IF(ISERROR($V490),"",OFFSET('Smelter Look-up'!$D$4,$V490-4,0)&amp;"")</f>
        <v/>
      </c>
      <c r="F490" s="233" t="str">
        <f>IF(ISERROR($V490),"",OFFSET('Smelter Look-up'!$E$4,$V490-4,0))</f>
        <v/>
      </c>
      <c r="G490" s="233" t="str">
        <f>IF(C490=$X$4,IF(ISERROR($V490),"Enter smelter details","RMI"),IF(ISERROR($V490),"",OFFSET('Smelter Look-up'!$F$4,$V490-4,0)))</f>
        <v/>
      </c>
      <c r="H490" s="235" t="str">
        <f>IF(ISERROR($V490),"",OFFSET('Smelter Look-up'!$G$4,$V490-4,0))</f>
        <v/>
      </c>
      <c r="I490" s="237" t="str">
        <f>IF(ISERROR($V490),"",OFFSET('Smelter Look-up'!$H$4,$V490-4,0))</f>
        <v/>
      </c>
      <c r="J490" s="237" t="str">
        <f>IF(ISERROR($V490),"",OFFSET('Smelter Look-up'!$I$4,$V490-4,0))</f>
        <v/>
      </c>
      <c r="K490" s="234"/>
      <c r="L490" s="234"/>
      <c r="M490" s="234"/>
      <c r="N490" s="234"/>
      <c r="O490" s="234"/>
      <c r="P490" s="237"/>
      <c r="Q490" s="238"/>
      <c r="R490" s="233" t="str">
        <f>IF(ISERROR($V490),"",OFFSET('Smelter Look-up'!$C$4,$V490-4,0)&amp;"")</f>
        <v/>
      </c>
      <c r="S490" s="239" t="str">
        <f t="array" ref="S490">IF(B490="","",IF(ISERROR(MATCH($E490,CL,0)),"Unknown",INDIRECT("'C'!$A$"&amp;MATCH($E490,CL,0)+1)))</f>
        <v/>
      </c>
      <c r="T490" s="239" t="str">
        <f t="array" ref="T490">IF(B490="","",IF(ISERROR(MATCH($J490,SorP!$B$1:$B$6226,0)),"",INDIRECT("'SorP'!$A$"&amp;MATCH($S490&amp;$J490,SorP!C:C,0))))</f>
        <v/>
      </c>
      <c r="U490" s="240"/>
      <c r="V490" s="228" t="str">
        <f>IF(C490="",NA(),IF(OR(C490="Smelter not listed",C490="Smelter not yet identified"),MATCH($B490&amp;$D490,'Smelter Look-up'!$J:$J,0),MATCH($B490&amp;$C490,'Smelter Look-up'!$J:$J,0)))</f>
        <v>#N/A</v>
      </c>
      <c r="W490" s="208"/>
      <c r="X490" s="208">
        <f t="shared" si="1"/>
        <v>0</v>
      </c>
      <c r="Y490" s="208"/>
      <c r="Z490" s="208"/>
      <c r="AA490" s="208"/>
      <c r="AB490" s="241" t="str">
        <f t="shared" si="2"/>
        <v/>
      </c>
      <c r="AC490" s="208"/>
      <c r="AD490" s="208"/>
      <c r="AE490" s="208"/>
      <c r="AF490" s="208"/>
      <c r="AG490" s="208"/>
      <c r="AH490" s="208"/>
    </row>
    <row r="491" ht="13.5" customHeight="1">
      <c r="A491" s="239"/>
      <c r="B491" s="233" t="str">
        <f t="array" ref="B491">IF(LEN(A491)=0,"",INDEX('Smelter Look-up'!$A:$A,MATCH($A491,'Smelter Look-up'!$E:$E,0)))</f>
        <v/>
      </c>
      <c r="C491" s="234" t="str">
        <f t="array" ref="C491">IF(LEN(A491)=0,"",INDEX('Smelter Look-up'!$C:$C,MATCH($A491,'Smelter Look-up'!$E:$E,0)))</f>
        <v/>
      </c>
      <c r="D491" s="233"/>
      <c r="E491" s="233" t="str">
        <f>IF(ISERROR($V491),"",OFFSET('Smelter Look-up'!$D$4,$V491-4,0)&amp;"")</f>
        <v/>
      </c>
      <c r="F491" s="233" t="str">
        <f>IF(ISERROR($V491),"",OFFSET('Smelter Look-up'!$E$4,$V491-4,0))</f>
        <v/>
      </c>
      <c r="G491" s="233" t="str">
        <f>IF(C491=$X$4,IF(ISERROR($V491),"Enter smelter details","RMI"),IF(ISERROR($V491),"",OFFSET('Smelter Look-up'!$F$4,$V491-4,0)))</f>
        <v/>
      </c>
      <c r="H491" s="235" t="str">
        <f>IF(ISERROR($V491),"",OFFSET('Smelter Look-up'!$G$4,$V491-4,0))</f>
        <v/>
      </c>
      <c r="I491" s="237" t="str">
        <f>IF(ISERROR($V491),"",OFFSET('Smelter Look-up'!$H$4,$V491-4,0))</f>
        <v/>
      </c>
      <c r="J491" s="237" t="str">
        <f>IF(ISERROR($V491),"",OFFSET('Smelter Look-up'!$I$4,$V491-4,0))</f>
        <v/>
      </c>
      <c r="K491" s="234"/>
      <c r="L491" s="234"/>
      <c r="M491" s="234"/>
      <c r="N491" s="234"/>
      <c r="O491" s="234"/>
      <c r="P491" s="237"/>
      <c r="Q491" s="238"/>
      <c r="R491" s="233" t="str">
        <f>IF(ISERROR($V491),"",OFFSET('Smelter Look-up'!$C$4,$V491-4,0)&amp;"")</f>
        <v/>
      </c>
      <c r="S491" s="239" t="str">
        <f t="array" ref="S491">IF(B491="","",IF(ISERROR(MATCH($E491,CL,0)),"Unknown",INDIRECT("'C'!$A$"&amp;MATCH($E491,CL,0)+1)))</f>
        <v/>
      </c>
      <c r="T491" s="239" t="str">
        <f t="array" ref="T491">IF(B491="","",IF(ISERROR(MATCH($J491,SorP!$B$1:$B$6226,0)),"",INDIRECT("'SorP'!$A$"&amp;MATCH($S491&amp;$J491,SorP!C:C,0))))</f>
        <v/>
      </c>
      <c r="U491" s="240"/>
      <c r="V491" s="228" t="str">
        <f>IF(C491="",NA(),IF(OR(C491="Smelter not listed",C491="Smelter not yet identified"),MATCH($B491&amp;$D491,'Smelter Look-up'!$J:$J,0),MATCH($B491&amp;$C491,'Smelter Look-up'!$J:$J,0)))</f>
        <v>#N/A</v>
      </c>
      <c r="W491" s="208"/>
      <c r="X491" s="208">
        <f t="shared" si="1"/>
        <v>0</v>
      </c>
      <c r="Y491" s="208"/>
      <c r="Z491" s="208"/>
      <c r="AA491" s="208"/>
      <c r="AB491" s="241" t="str">
        <f t="shared" si="2"/>
        <v/>
      </c>
      <c r="AC491" s="208"/>
      <c r="AD491" s="208"/>
      <c r="AE491" s="208"/>
      <c r="AF491" s="208"/>
      <c r="AG491" s="208"/>
      <c r="AH491" s="208"/>
    </row>
    <row r="492" ht="13.5" customHeight="1">
      <c r="A492" s="239"/>
      <c r="B492" s="233" t="str">
        <f t="array" ref="B492">IF(LEN(A492)=0,"",INDEX('Smelter Look-up'!$A:$A,MATCH($A492,'Smelter Look-up'!$E:$E,0)))</f>
        <v/>
      </c>
      <c r="C492" s="234" t="str">
        <f t="array" ref="C492">IF(LEN(A492)=0,"",INDEX('Smelter Look-up'!$C:$C,MATCH($A492,'Smelter Look-up'!$E:$E,0)))</f>
        <v/>
      </c>
      <c r="D492" s="233"/>
      <c r="E492" s="233" t="str">
        <f>IF(ISERROR($V492),"",OFFSET('Smelter Look-up'!$D$4,$V492-4,0)&amp;"")</f>
        <v/>
      </c>
      <c r="F492" s="233" t="str">
        <f>IF(ISERROR($V492),"",OFFSET('Smelter Look-up'!$E$4,$V492-4,0))</f>
        <v/>
      </c>
      <c r="G492" s="233" t="str">
        <f>IF(C492=$X$4,IF(ISERROR($V492),"Enter smelter details","RMI"),IF(ISERROR($V492),"",OFFSET('Smelter Look-up'!$F$4,$V492-4,0)))</f>
        <v/>
      </c>
      <c r="H492" s="235" t="str">
        <f>IF(ISERROR($V492),"",OFFSET('Smelter Look-up'!$G$4,$V492-4,0))</f>
        <v/>
      </c>
      <c r="I492" s="237" t="str">
        <f>IF(ISERROR($V492),"",OFFSET('Smelter Look-up'!$H$4,$V492-4,0))</f>
        <v/>
      </c>
      <c r="J492" s="237" t="str">
        <f>IF(ISERROR($V492),"",OFFSET('Smelter Look-up'!$I$4,$V492-4,0))</f>
        <v/>
      </c>
      <c r="K492" s="234"/>
      <c r="L492" s="234"/>
      <c r="M492" s="234"/>
      <c r="N492" s="234"/>
      <c r="O492" s="234"/>
      <c r="P492" s="237"/>
      <c r="Q492" s="238"/>
      <c r="R492" s="233" t="str">
        <f>IF(ISERROR($V492),"",OFFSET('Smelter Look-up'!$C$4,$V492-4,0)&amp;"")</f>
        <v/>
      </c>
      <c r="S492" s="239" t="str">
        <f t="array" ref="S492">IF(B492="","",IF(ISERROR(MATCH($E492,CL,0)),"Unknown",INDIRECT("'C'!$A$"&amp;MATCH($E492,CL,0)+1)))</f>
        <v/>
      </c>
      <c r="T492" s="239" t="str">
        <f t="array" ref="T492">IF(B492="","",IF(ISERROR(MATCH($J492,SorP!$B$1:$B$6226,0)),"",INDIRECT("'SorP'!$A$"&amp;MATCH($S492&amp;$J492,SorP!C:C,0))))</f>
        <v/>
      </c>
      <c r="U492" s="240"/>
      <c r="V492" s="228" t="str">
        <f>IF(C492="",NA(),IF(OR(C492="Smelter not listed",C492="Smelter not yet identified"),MATCH($B492&amp;$D492,'Smelter Look-up'!$J:$J,0),MATCH($B492&amp;$C492,'Smelter Look-up'!$J:$J,0)))</f>
        <v>#N/A</v>
      </c>
      <c r="W492" s="208"/>
      <c r="X492" s="208">
        <f t="shared" si="1"/>
        <v>0</v>
      </c>
      <c r="Y492" s="208"/>
      <c r="Z492" s="208"/>
      <c r="AA492" s="208"/>
      <c r="AB492" s="241" t="str">
        <f t="shared" si="2"/>
        <v/>
      </c>
      <c r="AC492" s="208"/>
      <c r="AD492" s="208"/>
      <c r="AE492" s="208"/>
      <c r="AF492" s="208"/>
      <c r="AG492" s="208"/>
      <c r="AH492" s="208"/>
    </row>
    <row r="493" ht="13.5" customHeight="1">
      <c r="A493" s="239"/>
      <c r="B493" s="233" t="str">
        <f t="array" ref="B493">IF(LEN(A493)=0,"",INDEX('Smelter Look-up'!$A:$A,MATCH($A493,'Smelter Look-up'!$E:$E,0)))</f>
        <v/>
      </c>
      <c r="C493" s="234" t="str">
        <f t="array" ref="C493">IF(LEN(A493)=0,"",INDEX('Smelter Look-up'!$C:$C,MATCH($A493,'Smelter Look-up'!$E:$E,0)))</f>
        <v/>
      </c>
      <c r="D493" s="233"/>
      <c r="E493" s="233" t="str">
        <f>IF(ISERROR($V493),"",OFFSET('Smelter Look-up'!$D$4,$V493-4,0)&amp;"")</f>
        <v/>
      </c>
      <c r="F493" s="233" t="str">
        <f>IF(ISERROR($V493),"",OFFSET('Smelter Look-up'!$E$4,$V493-4,0))</f>
        <v/>
      </c>
      <c r="G493" s="233" t="str">
        <f>IF(C493=$X$4,IF(ISERROR($V493),"Enter smelter details","RMI"),IF(ISERROR($V493),"",OFFSET('Smelter Look-up'!$F$4,$V493-4,0)))</f>
        <v/>
      </c>
      <c r="H493" s="235" t="str">
        <f>IF(ISERROR($V493),"",OFFSET('Smelter Look-up'!$G$4,$V493-4,0))</f>
        <v/>
      </c>
      <c r="I493" s="237" t="str">
        <f>IF(ISERROR($V493),"",OFFSET('Smelter Look-up'!$H$4,$V493-4,0))</f>
        <v/>
      </c>
      <c r="J493" s="237" t="str">
        <f>IF(ISERROR($V493),"",OFFSET('Smelter Look-up'!$I$4,$V493-4,0))</f>
        <v/>
      </c>
      <c r="K493" s="234"/>
      <c r="L493" s="234"/>
      <c r="M493" s="234"/>
      <c r="N493" s="234"/>
      <c r="O493" s="234"/>
      <c r="P493" s="237"/>
      <c r="Q493" s="238"/>
      <c r="R493" s="233" t="str">
        <f>IF(ISERROR($V493),"",OFFSET('Smelter Look-up'!$C$4,$V493-4,0)&amp;"")</f>
        <v/>
      </c>
      <c r="S493" s="239" t="str">
        <f t="array" ref="S493">IF(B493="","",IF(ISERROR(MATCH($E493,CL,0)),"Unknown",INDIRECT("'C'!$A$"&amp;MATCH($E493,CL,0)+1)))</f>
        <v/>
      </c>
      <c r="T493" s="239" t="str">
        <f t="array" ref="T493">IF(B493="","",IF(ISERROR(MATCH($J493,SorP!$B$1:$B$6226,0)),"",INDIRECT("'SorP'!$A$"&amp;MATCH($S493&amp;$J493,SorP!C:C,0))))</f>
        <v/>
      </c>
      <c r="U493" s="240"/>
      <c r="V493" s="228" t="str">
        <f>IF(C493="",NA(),IF(OR(C493="Smelter not listed",C493="Smelter not yet identified"),MATCH($B493&amp;$D493,'Smelter Look-up'!$J:$J,0),MATCH($B493&amp;$C493,'Smelter Look-up'!$J:$J,0)))</f>
        <v>#N/A</v>
      </c>
      <c r="W493" s="208"/>
      <c r="X493" s="208">
        <f t="shared" si="1"/>
        <v>0</v>
      </c>
      <c r="Y493" s="208"/>
      <c r="Z493" s="208"/>
      <c r="AA493" s="208"/>
      <c r="AB493" s="241" t="str">
        <f t="shared" si="2"/>
        <v/>
      </c>
      <c r="AC493" s="208"/>
      <c r="AD493" s="208"/>
      <c r="AE493" s="208"/>
      <c r="AF493" s="208"/>
      <c r="AG493" s="208"/>
      <c r="AH493" s="208"/>
    </row>
    <row r="494" ht="13.5" customHeight="1">
      <c r="A494" s="239"/>
      <c r="B494" s="233" t="str">
        <f t="array" ref="B494">IF(LEN(A494)=0,"",INDEX('Smelter Look-up'!$A:$A,MATCH($A494,'Smelter Look-up'!$E:$E,0)))</f>
        <v/>
      </c>
      <c r="C494" s="234" t="str">
        <f t="array" ref="C494">IF(LEN(A494)=0,"",INDEX('Smelter Look-up'!$C:$C,MATCH($A494,'Smelter Look-up'!$E:$E,0)))</f>
        <v/>
      </c>
      <c r="D494" s="233"/>
      <c r="E494" s="233" t="str">
        <f>IF(ISERROR($V494),"",OFFSET('Smelter Look-up'!$D$4,$V494-4,0)&amp;"")</f>
        <v/>
      </c>
      <c r="F494" s="233" t="str">
        <f>IF(ISERROR($V494),"",OFFSET('Smelter Look-up'!$E$4,$V494-4,0))</f>
        <v/>
      </c>
      <c r="G494" s="233" t="str">
        <f>IF(C494=$X$4,IF(ISERROR($V494),"Enter smelter details","RMI"),IF(ISERROR($V494),"",OFFSET('Smelter Look-up'!$F$4,$V494-4,0)))</f>
        <v/>
      </c>
      <c r="H494" s="235" t="str">
        <f>IF(ISERROR($V494),"",OFFSET('Smelter Look-up'!$G$4,$V494-4,0))</f>
        <v/>
      </c>
      <c r="I494" s="237" t="str">
        <f>IF(ISERROR($V494),"",OFFSET('Smelter Look-up'!$H$4,$V494-4,0))</f>
        <v/>
      </c>
      <c r="J494" s="237" t="str">
        <f>IF(ISERROR($V494),"",OFFSET('Smelter Look-up'!$I$4,$V494-4,0))</f>
        <v/>
      </c>
      <c r="K494" s="234"/>
      <c r="L494" s="234"/>
      <c r="M494" s="234"/>
      <c r="N494" s="234"/>
      <c r="O494" s="234"/>
      <c r="P494" s="237"/>
      <c r="Q494" s="238"/>
      <c r="R494" s="233" t="str">
        <f>IF(ISERROR($V494),"",OFFSET('Smelter Look-up'!$C$4,$V494-4,0)&amp;"")</f>
        <v/>
      </c>
      <c r="S494" s="239" t="str">
        <f t="array" ref="S494">IF(B494="","",IF(ISERROR(MATCH($E494,CL,0)),"Unknown",INDIRECT("'C'!$A$"&amp;MATCH($E494,CL,0)+1)))</f>
        <v/>
      </c>
      <c r="T494" s="239" t="str">
        <f t="array" ref="T494">IF(B494="","",IF(ISERROR(MATCH($J494,SorP!$B$1:$B$6226,0)),"",INDIRECT("'SorP'!$A$"&amp;MATCH($S494&amp;$J494,SorP!C:C,0))))</f>
        <v/>
      </c>
      <c r="U494" s="240"/>
      <c r="V494" s="228" t="str">
        <f>IF(C494="",NA(),IF(OR(C494="Smelter not listed",C494="Smelter not yet identified"),MATCH($B494&amp;$D494,'Smelter Look-up'!$J:$J,0),MATCH($B494&amp;$C494,'Smelter Look-up'!$J:$J,0)))</f>
        <v>#N/A</v>
      </c>
      <c r="W494" s="208"/>
      <c r="X494" s="208">
        <f t="shared" si="1"/>
        <v>0</v>
      </c>
      <c r="Y494" s="208"/>
      <c r="Z494" s="208"/>
      <c r="AA494" s="208"/>
      <c r="AB494" s="241" t="str">
        <f t="shared" si="2"/>
        <v/>
      </c>
      <c r="AC494" s="208"/>
      <c r="AD494" s="208"/>
      <c r="AE494" s="208"/>
      <c r="AF494" s="208"/>
      <c r="AG494" s="208"/>
      <c r="AH494" s="208"/>
    </row>
    <row r="495" ht="13.5" customHeight="1">
      <c r="A495" s="239"/>
      <c r="B495" s="233" t="str">
        <f t="array" ref="B495">IF(LEN(A495)=0,"",INDEX('Smelter Look-up'!$A:$A,MATCH($A495,'Smelter Look-up'!$E:$E,0)))</f>
        <v/>
      </c>
      <c r="C495" s="234" t="str">
        <f t="array" ref="C495">IF(LEN(A495)=0,"",INDEX('Smelter Look-up'!$C:$C,MATCH($A495,'Smelter Look-up'!$E:$E,0)))</f>
        <v/>
      </c>
      <c r="D495" s="233"/>
      <c r="E495" s="233" t="str">
        <f>IF(ISERROR($V495),"",OFFSET('Smelter Look-up'!$D$4,$V495-4,0)&amp;"")</f>
        <v/>
      </c>
      <c r="F495" s="233" t="str">
        <f>IF(ISERROR($V495),"",OFFSET('Smelter Look-up'!$E$4,$V495-4,0))</f>
        <v/>
      </c>
      <c r="G495" s="233" t="str">
        <f>IF(C495=$X$4,IF(ISERROR($V495),"Enter smelter details","RMI"),IF(ISERROR($V495),"",OFFSET('Smelter Look-up'!$F$4,$V495-4,0)))</f>
        <v/>
      </c>
      <c r="H495" s="235" t="str">
        <f>IF(ISERROR($V495),"",OFFSET('Smelter Look-up'!$G$4,$V495-4,0))</f>
        <v/>
      </c>
      <c r="I495" s="237" t="str">
        <f>IF(ISERROR($V495),"",OFFSET('Smelter Look-up'!$H$4,$V495-4,0))</f>
        <v/>
      </c>
      <c r="J495" s="237" t="str">
        <f>IF(ISERROR($V495),"",OFFSET('Smelter Look-up'!$I$4,$V495-4,0))</f>
        <v/>
      </c>
      <c r="K495" s="234"/>
      <c r="L495" s="234"/>
      <c r="M495" s="234"/>
      <c r="N495" s="234"/>
      <c r="O495" s="234"/>
      <c r="P495" s="237"/>
      <c r="Q495" s="238"/>
      <c r="R495" s="233" t="str">
        <f>IF(ISERROR($V495),"",OFFSET('Smelter Look-up'!$C$4,$V495-4,0)&amp;"")</f>
        <v/>
      </c>
      <c r="S495" s="239" t="str">
        <f t="array" ref="S495">IF(B495="","",IF(ISERROR(MATCH($E495,CL,0)),"Unknown",INDIRECT("'C'!$A$"&amp;MATCH($E495,CL,0)+1)))</f>
        <v/>
      </c>
      <c r="T495" s="239" t="str">
        <f t="array" ref="T495">IF(B495="","",IF(ISERROR(MATCH($J495,SorP!$B$1:$B$6226,0)),"",INDIRECT("'SorP'!$A$"&amp;MATCH($S495&amp;$J495,SorP!C:C,0))))</f>
        <v/>
      </c>
      <c r="U495" s="240"/>
      <c r="V495" s="228" t="str">
        <f>IF(C495="",NA(),IF(OR(C495="Smelter not listed",C495="Smelter not yet identified"),MATCH($B495&amp;$D495,'Smelter Look-up'!$J:$J,0),MATCH($B495&amp;$C495,'Smelter Look-up'!$J:$J,0)))</f>
        <v>#N/A</v>
      </c>
      <c r="W495" s="208"/>
      <c r="X495" s="208">
        <f t="shared" si="1"/>
        <v>0</v>
      </c>
      <c r="Y495" s="208"/>
      <c r="Z495" s="208"/>
      <c r="AA495" s="208"/>
      <c r="AB495" s="241" t="str">
        <f t="shared" si="2"/>
        <v/>
      </c>
      <c r="AC495" s="208"/>
      <c r="AD495" s="208"/>
      <c r="AE495" s="208"/>
      <c r="AF495" s="208"/>
      <c r="AG495" s="208"/>
      <c r="AH495" s="208"/>
    </row>
    <row r="496" ht="13.5" customHeight="1">
      <c r="A496" s="239"/>
      <c r="B496" s="233" t="str">
        <f t="array" ref="B496">IF(LEN(A496)=0,"",INDEX('Smelter Look-up'!$A:$A,MATCH($A496,'Smelter Look-up'!$E:$E,0)))</f>
        <v/>
      </c>
      <c r="C496" s="234" t="str">
        <f t="array" ref="C496">IF(LEN(A496)=0,"",INDEX('Smelter Look-up'!$C:$C,MATCH($A496,'Smelter Look-up'!$E:$E,0)))</f>
        <v/>
      </c>
      <c r="D496" s="233"/>
      <c r="E496" s="233" t="str">
        <f>IF(ISERROR($V496),"",OFFSET('Smelter Look-up'!$D$4,$V496-4,0)&amp;"")</f>
        <v/>
      </c>
      <c r="F496" s="233" t="str">
        <f>IF(ISERROR($V496),"",OFFSET('Smelter Look-up'!$E$4,$V496-4,0))</f>
        <v/>
      </c>
      <c r="G496" s="233" t="str">
        <f>IF(C496=$X$4,IF(ISERROR($V496),"Enter smelter details","RMI"),IF(ISERROR($V496),"",OFFSET('Smelter Look-up'!$F$4,$V496-4,0)))</f>
        <v/>
      </c>
      <c r="H496" s="235" t="str">
        <f>IF(ISERROR($V496),"",OFFSET('Smelter Look-up'!$G$4,$V496-4,0))</f>
        <v/>
      </c>
      <c r="I496" s="237" t="str">
        <f>IF(ISERROR($V496),"",OFFSET('Smelter Look-up'!$H$4,$V496-4,0))</f>
        <v/>
      </c>
      <c r="J496" s="237" t="str">
        <f>IF(ISERROR($V496),"",OFFSET('Smelter Look-up'!$I$4,$V496-4,0))</f>
        <v/>
      </c>
      <c r="K496" s="234"/>
      <c r="L496" s="234"/>
      <c r="M496" s="234"/>
      <c r="N496" s="234"/>
      <c r="O496" s="234"/>
      <c r="P496" s="237"/>
      <c r="Q496" s="238"/>
      <c r="R496" s="233" t="str">
        <f>IF(ISERROR($V496),"",OFFSET('Smelter Look-up'!$C$4,$V496-4,0)&amp;"")</f>
        <v/>
      </c>
      <c r="S496" s="239" t="str">
        <f t="array" ref="S496">IF(B496="","",IF(ISERROR(MATCH($E496,CL,0)),"Unknown",INDIRECT("'C'!$A$"&amp;MATCH($E496,CL,0)+1)))</f>
        <v/>
      </c>
      <c r="T496" s="239" t="str">
        <f t="array" ref="T496">IF(B496="","",IF(ISERROR(MATCH($J496,SorP!$B$1:$B$6226,0)),"",INDIRECT("'SorP'!$A$"&amp;MATCH($S496&amp;$J496,SorP!C:C,0))))</f>
        <v/>
      </c>
      <c r="U496" s="240"/>
      <c r="V496" s="228" t="str">
        <f>IF(C496="",NA(),IF(OR(C496="Smelter not listed",C496="Smelter not yet identified"),MATCH($B496&amp;$D496,'Smelter Look-up'!$J:$J,0),MATCH($B496&amp;$C496,'Smelter Look-up'!$J:$J,0)))</f>
        <v>#N/A</v>
      </c>
      <c r="W496" s="208"/>
      <c r="X496" s="208">
        <f t="shared" si="1"/>
        <v>0</v>
      </c>
      <c r="Y496" s="208"/>
      <c r="Z496" s="208"/>
      <c r="AA496" s="208"/>
      <c r="AB496" s="241" t="str">
        <f t="shared" si="2"/>
        <v/>
      </c>
      <c r="AC496" s="208"/>
      <c r="AD496" s="208"/>
      <c r="AE496" s="208"/>
      <c r="AF496" s="208"/>
      <c r="AG496" s="208"/>
      <c r="AH496" s="208"/>
    </row>
    <row r="497" ht="13.5" customHeight="1">
      <c r="A497" s="239"/>
      <c r="B497" s="233" t="str">
        <f t="array" ref="B497">IF(LEN(A497)=0,"",INDEX('Smelter Look-up'!$A:$A,MATCH($A497,'Smelter Look-up'!$E:$E,0)))</f>
        <v/>
      </c>
      <c r="C497" s="234" t="str">
        <f t="array" ref="C497">IF(LEN(A497)=0,"",INDEX('Smelter Look-up'!$C:$C,MATCH($A497,'Smelter Look-up'!$E:$E,0)))</f>
        <v/>
      </c>
      <c r="D497" s="233"/>
      <c r="E497" s="233" t="str">
        <f>IF(ISERROR($V497),"",OFFSET('Smelter Look-up'!$D$4,$V497-4,0)&amp;"")</f>
        <v/>
      </c>
      <c r="F497" s="233" t="str">
        <f>IF(ISERROR($V497),"",OFFSET('Smelter Look-up'!$E$4,$V497-4,0))</f>
        <v/>
      </c>
      <c r="G497" s="233" t="str">
        <f>IF(C497=$X$4,IF(ISERROR($V497),"Enter smelter details","RMI"),IF(ISERROR($V497),"",OFFSET('Smelter Look-up'!$F$4,$V497-4,0)))</f>
        <v/>
      </c>
      <c r="H497" s="235" t="str">
        <f>IF(ISERROR($V497),"",OFFSET('Smelter Look-up'!$G$4,$V497-4,0))</f>
        <v/>
      </c>
      <c r="I497" s="237" t="str">
        <f>IF(ISERROR($V497),"",OFFSET('Smelter Look-up'!$H$4,$V497-4,0))</f>
        <v/>
      </c>
      <c r="J497" s="237" t="str">
        <f>IF(ISERROR($V497),"",OFFSET('Smelter Look-up'!$I$4,$V497-4,0))</f>
        <v/>
      </c>
      <c r="K497" s="234"/>
      <c r="L497" s="234"/>
      <c r="M497" s="234"/>
      <c r="N497" s="234"/>
      <c r="O497" s="234"/>
      <c r="P497" s="237"/>
      <c r="Q497" s="238"/>
      <c r="R497" s="233" t="str">
        <f>IF(ISERROR($V497),"",OFFSET('Smelter Look-up'!$C$4,$V497-4,0)&amp;"")</f>
        <v/>
      </c>
      <c r="S497" s="239" t="str">
        <f t="array" ref="S497">IF(B497="","",IF(ISERROR(MATCH($E497,CL,0)),"Unknown",INDIRECT("'C'!$A$"&amp;MATCH($E497,CL,0)+1)))</f>
        <v/>
      </c>
      <c r="T497" s="239" t="str">
        <f t="array" ref="T497">IF(B497="","",IF(ISERROR(MATCH($J497,SorP!$B$1:$B$6226,0)),"",INDIRECT("'SorP'!$A$"&amp;MATCH($S497&amp;$J497,SorP!C:C,0))))</f>
        <v/>
      </c>
      <c r="U497" s="240"/>
      <c r="V497" s="228" t="str">
        <f>IF(C497="",NA(),IF(OR(C497="Smelter not listed",C497="Smelter not yet identified"),MATCH($B497&amp;$D497,'Smelter Look-up'!$J:$J,0),MATCH($B497&amp;$C497,'Smelter Look-up'!$J:$J,0)))</f>
        <v>#N/A</v>
      </c>
      <c r="W497" s="208"/>
      <c r="X497" s="208">
        <f t="shared" si="1"/>
        <v>0</v>
      </c>
      <c r="Y497" s="208"/>
      <c r="Z497" s="208"/>
      <c r="AA497" s="208"/>
      <c r="AB497" s="241" t="str">
        <f t="shared" si="2"/>
        <v/>
      </c>
      <c r="AC497" s="208"/>
      <c r="AD497" s="208"/>
      <c r="AE497" s="208"/>
      <c r="AF497" s="208"/>
      <c r="AG497" s="208"/>
      <c r="AH497" s="208"/>
    </row>
    <row r="498" ht="13.5" customHeight="1">
      <c r="A498" s="239"/>
      <c r="B498" s="233" t="str">
        <f t="array" ref="B498">IF(LEN(A498)=0,"",INDEX('Smelter Look-up'!$A:$A,MATCH($A498,'Smelter Look-up'!$E:$E,0)))</f>
        <v/>
      </c>
      <c r="C498" s="234" t="str">
        <f t="array" ref="C498">IF(LEN(A498)=0,"",INDEX('Smelter Look-up'!$C:$C,MATCH($A498,'Smelter Look-up'!$E:$E,0)))</f>
        <v/>
      </c>
      <c r="D498" s="233"/>
      <c r="E498" s="233" t="str">
        <f>IF(ISERROR($V498),"",OFFSET('Smelter Look-up'!$D$4,$V498-4,0)&amp;"")</f>
        <v/>
      </c>
      <c r="F498" s="233" t="str">
        <f>IF(ISERROR($V498),"",OFFSET('Smelter Look-up'!$E$4,$V498-4,0))</f>
        <v/>
      </c>
      <c r="G498" s="233" t="str">
        <f>IF(C498=$X$4,IF(ISERROR($V498),"Enter smelter details","RMI"),IF(ISERROR($V498),"",OFFSET('Smelter Look-up'!$F$4,$V498-4,0)))</f>
        <v/>
      </c>
      <c r="H498" s="235" t="str">
        <f>IF(ISERROR($V498),"",OFFSET('Smelter Look-up'!$G$4,$V498-4,0))</f>
        <v/>
      </c>
      <c r="I498" s="237" t="str">
        <f>IF(ISERROR($V498),"",OFFSET('Smelter Look-up'!$H$4,$V498-4,0))</f>
        <v/>
      </c>
      <c r="J498" s="237" t="str">
        <f>IF(ISERROR($V498),"",OFFSET('Smelter Look-up'!$I$4,$V498-4,0))</f>
        <v/>
      </c>
      <c r="K498" s="234"/>
      <c r="L498" s="234"/>
      <c r="M498" s="234"/>
      <c r="N498" s="234"/>
      <c r="O498" s="234"/>
      <c r="P498" s="237"/>
      <c r="Q498" s="238"/>
      <c r="R498" s="233" t="str">
        <f>IF(ISERROR($V498),"",OFFSET('Smelter Look-up'!$C$4,$V498-4,0)&amp;"")</f>
        <v/>
      </c>
      <c r="S498" s="239" t="str">
        <f t="array" ref="S498">IF(B498="","",IF(ISERROR(MATCH($E498,CL,0)),"Unknown",INDIRECT("'C'!$A$"&amp;MATCH($E498,CL,0)+1)))</f>
        <v/>
      </c>
      <c r="T498" s="239" t="str">
        <f t="array" ref="T498">IF(B498="","",IF(ISERROR(MATCH($J498,SorP!$B$1:$B$6226,0)),"",INDIRECT("'SorP'!$A$"&amp;MATCH($S498&amp;$J498,SorP!C:C,0))))</f>
        <v/>
      </c>
      <c r="U498" s="240"/>
      <c r="V498" s="228" t="str">
        <f>IF(C498="",NA(),IF(OR(C498="Smelter not listed",C498="Smelter not yet identified"),MATCH($B498&amp;$D498,'Smelter Look-up'!$J:$J,0),MATCH($B498&amp;$C498,'Smelter Look-up'!$J:$J,0)))</f>
        <v>#N/A</v>
      </c>
      <c r="W498" s="208"/>
      <c r="X498" s="208">
        <f t="shared" si="1"/>
        <v>0</v>
      </c>
      <c r="Y498" s="208"/>
      <c r="Z498" s="208"/>
      <c r="AA498" s="208"/>
      <c r="AB498" s="241" t="str">
        <f t="shared" si="2"/>
        <v/>
      </c>
      <c r="AC498" s="208"/>
      <c r="AD498" s="208"/>
      <c r="AE498" s="208"/>
      <c r="AF498" s="208"/>
      <c r="AG498" s="208"/>
      <c r="AH498" s="208"/>
    </row>
    <row r="499" ht="13.5" customHeight="1">
      <c r="A499" s="239"/>
      <c r="B499" s="233" t="str">
        <f t="array" ref="B499">IF(LEN(A499)=0,"",INDEX('Smelter Look-up'!$A:$A,MATCH($A499,'Smelter Look-up'!$E:$E,0)))</f>
        <v/>
      </c>
      <c r="C499" s="234" t="str">
        <f t="array" ref="C499">IF(LEN(A499)=0,"",INDEX('Smelter Look-up'!$C:$C,MATCH($A499,'Smelter Look-up'!$E:$E,0)))</f>
        <v/>
      </c>
      <c r="D499" s="233"/>
      <c r="E499" s="233" t="str">
        <f>IF(ISERROR($V499),"",OFFSET('Smelter Look-up'!$D$4,$V499-4,0)&amp;"")</f>
        <v/>
      </c>
      <c r="F499" s="233" t="str">
        <f>IF(ISERROR($V499),"",OFFSET('Smelter Look-up'!$E$4,$V499-4,0))</f>
        <v/>
      </c>
      <c r="G499" s="233" t="str">
        <f>IF(C499=$X$4,IF(ISERROR($V499),"Enter smelter details","RMI"),IF(ISERROR($V499),"",OFFSET('Smelter Look-up'!$F$4,$V499-4,0)))</f>
        <v/>
      </c>
      <c r="H499" s="235" t="str">
        <f>IF(ISERROR($V499),"",OFFSET('Smelter Look-up'!$G$4,$V499-4,0))</f>
        <v/>
      </c>
      <c r="I499" s="237" t="str">
        <f>IF(ISERROR($V499),"",OFFSET('Smelter Look-up'!$H$4,$V499-4,0))</f>
        <v/>
      </c>
      <c r="J499" s="237" t="str">
        <f>IF(ISERROR($V499),"",OFFSET('Smelter Look-up'!$I$4,$V499-4,0))</f>
        <v/>
      </c>
      <c r="K499" s="234"/>
      <c r="L499" s="234"/>
      <c r="M499" s="234"/>
      <c r="N499" s="234"/>
      <c r="O499" s="234"/>
      <c r="P499" s="237"/>
      <c r="Q499" s="238"/>
      <c r="R499" s="233" t="str">
        <f>IF(ISERROR($V499),"",OFFSET('Smelter Look-up'!$C$4,$V499-4,0)&amp;"")</f>
        <v/>
      </c>
      <c r="S499" s="239" t="str">
        <f t="array" ref="S499">IF(B499="","",IF(ISERROR(MATCH($E499,CL,0)),"Unknown",INDIRECT("'C'!$A$"&amp;MATCH($E499,CL,0)+1)))</f>
        <v/>
      </c>
      <c r="T499" s="239" t="str">
        <f t="array" ref="T499">IF(B499="","",IF(ISERROR(MATCH($J499,SorP!$B$1:$B$6226,0)),"",INDIRECT("'SorP'!$A$"&amp;MATCH($S499&amp;$J499,SorP!C:C,0))))</f>
        <v/>
      </c>
      <c r="U499" s="240"/>
      <c r="V499" s="228" t="str">
        <f>IF(C499="",NA(),IF(OR(C499="Smelter not listed",C499="Smelter not yet identified"),MATCH($B499&amp;$D499,'Smelter Look-up'!$J:$J,0),MATCH($B499&amp;$C499,'Smelter Look-up'!$J:$J,0)))</f>
        <v>#N/A</v>
      </c>
      <c r="W499" s="208"/>
      <c r="X499" s="208">
        <f t="shared" si="1"/>
        <v>0</v>
      </c>
      <c r="Y499" s="208"/>
      <c r="Z499" s="208"/>
      <c r="AA499" s="208"/>
      <c r="AB499" s="241" t="str">
        <f t="shared" si="2"/>
        <v/>
      </c>
      <c r="AC499" s="208"/>
      <c r="AD499" s="208"/>
      <c r="AE499" s="208"/>
      <c r="AF499" s="208"/>
      <c r="AG499" s="208"/>
      <c r="AH499" s="208"/>
    </row>
    <row r="500" ht="13.5" customHeight="1">
      <c r="A500" s="239"/>
      <c r="B500" s="233" t="str">
        <f t="array" ref="B500">IF(LEN(A500)=0,"",INDEX('Smelter Look-up'!$A:$A,MATCH($A500,'Smelter Look-up'!$E:$E,0)))</f>
        <v/>
      </c>
      <c r="C500" s="234" t="str">
        <f t="array" ref="C500">IF(LEN(A500)=0,"",INDEX('Smelter Look-up'!$C:$C,MATCH($A500,'Smelter Look-up'!$E:$E,0)))</f>
        <v/>
      </c>
      <c r="D500" s="233"/>
      <c r="E500" s="233" t="str">
        <f>IF(ISERROR($V500),"",OFFSET('Smelter Look-up'!$D$4,$V500-4,0)&amp;"")</f>
        <v/>
      </c>
      <c r="F500" s="233" t="str">
        <f>IF(ISERROR($V500),"",OFFSET('Smelter Look-up'!$E$4,$V500-4,0))</f>
        <v/>
      </c>
      <c r="G500" s="233" t="str">
        <f>IF(C500=$X$4,IF(ISERROR($V500),"Enter smelter details","RMI"),IF(ISERROR($V500),"",OFFSET('Smelter Look-up'!$F$4,$V500-4,0)))</f>
        <v/>
      </c>
      <c r="H500" s="235" t="str">
        <f>IF(ISERROR($V500),"",OFFSET('Smelter Look-up'!$G$4,$V500-4,0))</f>
        <v/>
      </c>
      <c r="I500" s="237" t="str">
        <f>IF(ISERROR($V500),"",OFFSET('Smelter Look-up'!$H$4,$V500-4,0))</f>
        <v/>
      </c>
      <c r="J500" s="237" t="str">
        <f>IF(ISERROR($V500),"",OFFSET('Smelter Look-up'!$I$4,$V500-4,0))</f>
        <v/>
      </c>
      <c r="K500" s="234"/>
      <c r="L500" s="234"/>
      <c r="M500" s="234"/>
      <c r="N500" s="234"/>
      <c r="O500" s="234"/>
      <c r="P500" s="237"/>
      <c r="Q500" s="238"/>
      <c r="R500" s="233" t="str">
        <f>IF(ISERROR($V500),"",OFFSET('Smelter Look-up'!$C$4,$V500-4,0)&amp;"")</f>
        <v/>
      </c>
      <c r="S500" s="239" t="str">
        <f t="array" ref="S500">IF(B500="","",IF(ISERROR(MATCH($E500,CL,0)),"Unknown",INDIRECT("'C'!$A$"&amp;MATCH($E500,CL,0)+1)))</f>
        <v/>
      </c>
      <c r="T500" s="239" t="str">
        <f t="array" ref="T500">IF(B500="","",IF(ISERROR(MATCH($J500,SorP!$B$1:$B$6226,0)),"",INDIRECT("'SorP'!$A$"&amp;MATCH($S500&amp;$J500,SorP!C:C,0))))</f>
        <v/>
      </c>
      <c r="U500" s="240"/>
      <c r="V500" s="228" t="str">
        <f>IF(C500="",NA(),IF(OR(C500="Smelter not listed",C500="Smelter not yet identified"),MATCH($B500&amp;$D500,'Smelter Look-up'!$J:$J,0),MATCH($B500&amp;$C500,'Smelter Look-up'!$J:$J,0)))</f>
        <v>#N/A</v>
      </c>
      <c r="W500" s="208"/>
      <c r="X500" s="208">
        <f t="shared" si="1"/>
        <v>0</v>
      </c>
      <c r="Y500" s="208"/>
      <c r="Z500" s="208"/>
      <c r="AA500" s="208"/>
      <c r="AB500" s="241" t="str">
        <f t="shared" si="2"/>
        <v/>
      </c>
      <c r="AC500" s="208"/>
      <c r="AD500" s="208"/>
      <c r="AE500" s="208"/>
      <c r="AF500" s="208"/>
      <c r="AG500" s="208"/>
      <c r="AH500" s="208"/>
    </row>
    <row r="501" ht="13.5" customHeight="1">
      <c r="A501" s="239"/>
      <c r="B501" s="233" t="str">
        <f t="array" ref="B501">IF(LEN(A501)=0,"",INDEX('Smelter Look-up'!$A:$A,MATCH($A501,'Smelter Look-up'!$E:$E,0)))</f>
        <v/>
      </c>
      <c r="C501" s="234" t="str">
        <f t="array" ref="C501">IF(LEN(A501)=0,"",INDEX('Smelter Look-up'!$C:$C,MATCH($A501,'Smelter Look-up'!$E:$E,0)))</f>
        <v/>
      </c>
      <c r="D501" s="233"/>
      <c r="E501" s="233" t="str">
        <f>IF(ISERROR($V501),"",OFFSET('Smelter Look-up'!$D$4,$V501-4,0)&amp;"")</f>
        <v/>
      </c>
      <c r="F501" s="233" t="str">
        <f>IF(ISERROR($V501),"",OFFSET('Smelter Look-up'!$E$4,$V501-4,0))</f>
        <v/>
      </c>
      <c r="G501" s="233" t="str">
        <f>IF(C501=$X$4,IF(ISERROR($V501),"Enter smelter details","RMI"),IF(ISERROR($V501),"",OFFSET('Smelter Look-up'!$F$4,$V501-4,0)))</f>
        <v/>
      </c>
      <c r="H501" s="235" t="str">
        <f>IF(ISERROR($V501),"",OFFSET('Smelter Look-up'!$G$4,$V501-4,0))</f>
        <v/>
      </c>
      <c r="I501" s="237" t="str">
        <f>IF(ISERROR($V501),"",OFFSET('Smelter Look-up'!$H$4,$V501-4,0))</f>
        <v/>
      </c>
      <c r="J501" s="237" t="str">
        <f>IF(ISERROR($V501),"",OFFSET('Smelter Look-up'!$I$4,$V501-4,0))</f>
        <v/>
      </c>
      <c r="K501" s="234"/>
      <c r="L501" s="234"/>
      <c r="M501" s="234"/>
      <c r="N501" s="234"/>
      <c r="O501" s="234"/>
      <c r="P501" s="237"/>
      <c r="Q501" s="238"/>
      <c r="R501" s="233" t="str">
        <f>IF(ISERROR($V501),"",OFFSET('Smelter Look-up'!$C$4,$V501-4,0)&amp;"")</f>
        <v/>
      </c>
      <c r="S501" s="239" t="str">
        <f t="array" ref="S501">IF(B501="","",IF(ISERROR(MATCH($E501,CL,0)),"Unknown",INDIRECT("'C'!$A$"&amp;MATCH($E501,CL,0)+1)))</f>
        <v/>
      </c>
      <c r="T501" s="239" t="str">
        <f t="array" ref="T501">IF(B501="","",IF(ISERROR(MATCH($J501,SorP!$B$1:$B$6226,0)),"",INDIRECT("'SorP'!$A$"&amp;MATCH($S501&amp;$J501,SorP!C:C,0))))</f>
        <v/>
      </c>
      <c r="U501" s="240"/>
      <c r="V501" s="228" t="str">
        <f>IF(C501="",NA(),IF(OR(C501="Smelter not listed",C501="Smelter not yet identified"),MATCH($B501&amp;$D501,'Smelter Look-up'!$J:$J,0),MATCH($B501&amp;$C501,'Smelter Look-up'!$J:$J,0)))</f>
        <v>#N/A</v>
      </c>
      <c r="W501" s="208"/>
      <c r="X501" s="208">
        <f t="shared" si="1"/>
        <v>0</v>
      </c>
      <c r="Y501" s="208"/>
      <c r="Z501" s="208"/>
      <c r="AA501" s="208"/>
      <c r="AB501" s="241" t="str">
        <f t="shared" si="2"/>
        <v/>
      </c>
      <c r="AC501" s="208"/>
      <c r="AD501" s="208"/>
      <c r="AE501" s="208"/>
      <c r="AF501" s="208"/>
      <c r="AG501" s="208"/>
      <c r="AH501" s="208"/>
    </row>
    <row r="502" ht="13.5" customHeight="1">
      <c r="A502" s="239"/>
      <c r="B502" s="233" t="str">
        <f t="array" ref="B502">IF(LEN(A502)=0,"",INDEX('Smelter Look-up'!$A:$A,MATCH($A502,'Smelter Look-up'!$E:$E,0)))</f>
        <v/>
      </c>
      <c r="C502" s="234" t="str">
        <f t="array" ref="C502">IF(LEN(A502)=0,"",INDEX('Smelter Look-up'!$C:$C,MATCH($A502,'Smelter Look-up'!$E:$E,0)))</f>
        <v/>
      </c>
      <c r="D502" s="233"/>
      <c r="E502" s="233" t="str">
        <f>IF(ISERROR($V502),"",OFFSET('Smelter Look-up'!$D$4,$V502-4,0)&amp;"")</f>
        <v/>
      </c>
      <c r="F502" s="233" t="str">
        <f>IF(ISERROR($V502),"",OFFSET('Smelter Look-up'!$E$4,$V502-4,0))</f>
        <v/>
      </c>
      <c r="G502" s="233" t="str">
        <f>IF(C502=$X$4,IF(ISERROR($V502),"Enter smelter details","RMI"),IF(ISERROR($V502),"",OFFSET('Smelter Look-up'!$F$4,$V502-4,0)))</f>
        <v/>
      </c>
      <c r="H502" s="235" t="str">
        <f>IF(ISERROR($V502),"",OFFSET('Smelter Look-up'!$G$4,$V502-4,0))</f>
        <v/>
      </c>
      <c r="I502" s="237" t="str">
        <f>IF(ISERROR($V502),"",OFFSET('Smelter Look-up'!$H$4,$V502-4,0))</f>
        <v/>
      </c>
      <c r="J502" s="237" t="str">
        <f>IF(ISERROR($V502),"",OFFSET('Smelter Look-up'!$I$4,$V502-4,0))</f>
        <v/>
      </c>
      <c r="K502" s="234"/>
      <c r="L502" s="234"/>
      <c r="M502" s="234"/>
      <c r="N502" s="234"/>
      <c r="O502" s="234"/>
      <c r="P502" s="237"/>
      <c r="Q502" s="238"/>
      <c r="R502" s="233" t="str">
        <f>IF(ISERROR($V502),"",OFFSET('Smelter Look-up'!$C$4,$V502-4,0)&amp;"")</f>
        <v/>
      </c>
      <c r="S502" s="239" t="str">
        <f t="array" ref="S502">IF(B502="","",IF(ISERROR(MATCH($E502,CL,0)),"Unknown",INDIRECT("'C'!$A$"&amp;MATCH($E502,CL,0)+1)))</f>
        <v/>
      </c>
      <c r="T502" s="239" t="str">
        <f t="array" ref="T502">IF(B502="","",IF(ISERROR(MATCH($J502,SorP!$B$1:$B$6226,0)),"",INDIRECT("'SorP'!$A$"&amp;MATCH($S502&amp;$J502,SorP!C:C,0))))</f>
        <v/>
      </c>
      <c r="U502" s="240"/>
      <c r="V502" s="228" t="str">
        <f>IF(C502="",NA(),IF(OR(C502="Smelter not listed",C502="Smelter not yet identified"),MATCH($B502&amp;$D502,'Smelter Look-up'!$J:$J,0),MATCH($B502&amp;$C502,'Smelter Look-up'!$J:$J,0)))</f>
        <v>#N/A</v>
      </c>
      <c r="W502" s="208"/>
      <c r="X502" s="208">
        <f t="shared" si="1"/>
        <v>0</v>
      </c>
      <c r="Y502" s="208"/>
      <c r="Z502" s="208"/>
      <c r="AA502" s="208"/>
      <c r="AB502" s="241" t="str">
        <f t="shared" si="2"/>
        <v/>
      </c>
      <c r="AC502" s="208"/>
      <c r="AD502" s="208"/>
      <c r="AE502" s="208"/>
      <c r="AF502" s="208"/>
      <c r="AG502" s="208"/>
      <c r="AH502" s="208"/>
    </row>
    <row r="503" ht="13.5" customHeight="1">
      <c r="A503" s="239"/>
      <c r="B503" s="233" t="str">
        <f t="array" ref="B503">IF(LEN(A503)=0,"",INDEX('Smelter Look-up'!$A:$A,MATCH($A503,'Smelter Look-up'!$E:$E,0)))</f>
        <v/>
      </c>
      <c r="C503" s="234" t="str">
        <f t="array" ref="C503">IF(LEN(A503)=0,"",INDEX('Smelter Look-up'!$C:$C,MATCH($A503,'Smelter Look-up'!$E:$E,0)))</f>
        <v/>
      </c>
      <c r="D503" s="233"/>
      <c r="E503" s="233" t="str">
        <f>IF(ISERROR($V503),"",OFFSET('Smelter Look-up'!$D$4,$V503-4,0)&amp;"")</f>
        <v/>
      </c>
      <c r="F503" s="233" t="str">
        <f>IF(ISERROR($V503),"",OFFSET('Smelter Look-up'!$E$4,$V503-4,0))</f>
        <v/>
      </c>
      <c r="G503" s="233" t="str">
        <f>IF(C503=$X$4,IF(ISERROR($V503),"Enter smelter details","RMI"),IF(ISERROR($V503),"",OFFSET('Smelter Look-up'!$F$4,$V503-4,0)))</f>
        <v/>
      </c>
      <c r="H503" s="235" t="str">
        <f>IF(ISERROR($V503),"",OFFSET('Smelter Look-up'!$G$4,$V503-4,0))</f>
        <v/>
      </c>
      <c r="I503" s="237" t="str">
        <f>IF(ISERROR($V503),"",OFFSET('Smelter Look-up'!$H$4,$V503-4,0))</f>
        <v/>
      </c>
      <c r="J503" s="237" t="str">
        <f>IF(ISERROR($V503),"",OFFSET('Smelter Look-up'!$I$4,$V503-4,0))</f>
        <v/>
      </c>
      <c r="K503" s="234"/>
      <c r="L503" s="234"/>
      <c r="M503" s="234"/>
      <c r="N503" s="234"/>
      <c r="O503" s="234"/>
      <c r="P503" s="237"/>
      <c r="Q503" s="238"/>
      <c r="R503" s="233" t="str">
        <f>IF(ISERROR($V503),"",OFFSET('Smelter Look-up'!$C$4,$V503-4,0)&amp;"")</f>
        <v/>
      </c>
      <c r="S503" s="239" t="str">
        <f t="array" ref="S503">IF(B503="","",IF(ISERROR(MATCH($E503,CL,0)),"Unknown",INDIRECT("'C'!$A$"&amp;MATCH($E503,CL,0)+1)))</f>
        <v/>
      </c>
      <c r="T503" s="239" t="str">
        <f t="array" ref="T503">IF(B503="","",IF(ISERROR(MATCH($J503,SorP!$B$1:$B$6226,0)),"",INDIRECT("'SorP'!$A$"&amp;MATCH($S503&amp;$J503,SorP!C:C,0))))</f>
        <v/>
      </c>
      <c r="U503" s="240"/>
      <c r="V503" s="228" t="str">
        <f>IF(C503="",NA(),IF(OR(C503="Smelter not listed",C503="Smelter not yet identified"),MATCH($B503&amp;$D503,'Smelter Look-up'!$J:$J,0),MATCH($B503&amp;$C503,'Smelter Look-up'!$J:$J,0)))</f>
        <v>#N/A</v>
      </c>
      <c r="W503" s="208"/>
      <c r="X503" s="208">
        <f t="shared" si="1"/>
        <v>0</v>
      </c>
      <c r="Y503" s="208"/>
      <c r="Z503" s="208"/>
      <c r="AA503" s="208"/>
      <c r="AB503" s="241" t="str">
        <f t="shared" si="2"/>
        <v/>
      </c>
      <c r="AC503" s="208"/>
      <c r="AD503" s="208"/>
      <c r="AE503" s="208"/>
      <c r="AF503" s="208"/>
      <c r="AG503" s="208"/>
      <c r="AH503" s="208"/>
    </row>
    <row r="504" ht="13.5" customHeight="1">
      <c r="A504" s="239"/>
      <c r="B504" s="233" t="str">
        <f t="array" ref="B504">IF(LEN(A504)=0,"",INDEX('Smelter Look-up'!$A:$A,MATCH($A504,'Smelter Look-up'!$E:$E,0)))</f>
        <v/>
      </c>
      <c r="C504" s="234" t="str">
        <f t="array" ref="C504">IF(LEN(A504)=0,"",INDEX('Smelter Look-up'!$C:$C,MATCH($A504,'Smelter Look-up'!$E:$E,0)))</f>
        <v/>
      </c>
      <c r="D504" s="233"/>
      <c r="E504" s="233" t="str">
        <f>IF(ISERROR($V504),"",OFFSET('Smelter Look-up'!$D$4,$V504-4,0)&amp;"")</f>
        <v/>
      </c>
      <c r="F504" s="233" t="str">
        <f>IF(ISERROR($V504),"",OFFSET('Smelter Look-up'!$E$4,$V504-4,0))</f>
        <v/>
      </c>
      <c r="G504" s="233" t="str">
        <f>IF(C504=$X$4,IF(ISERROR($V504),"Enter smelter details","RMI"),IF(ISERROR($V504),"",OFFSET('Smelter Look-up'!$F$4,$V504-4,0)))</f>
        <v/>
      </c>
      <c r="H504" s="235" t="str">
        <f>IF(ISERROR($V504),"",OFFSET('Smelter Look-up'!$G$4,$V504-4,0))</f>
        <v/>
      </c>
      <c r="I504" s="237" t="str">
        <f>IF(ISERROR($V504),"",OFFSET('Smelter Look-up'!$H$4,$V504-4,0))</f>
        <v/>
      </c>
      <c r="J504" s="237" t="str">
        <f>IF(ISERROR($V504),"",OFFSET('Smelter Look-up'!$I$4,$V504-4,0))</f>
        <v/>
      </c>
      <c r="K504" s="234"/>
      <c r="L504" s="234"/>
      <c r="M504" s="234"/>
      <c r="N504" s="234"/>
      <c r="O504" s="234"/>
      <c r="P504" s="237"/>
      <c r="Q504" s="238"/>
      <c r="R504" s="233" t="str">
        <f>IF(ISERROR($V504),"",OFFSET('Smelter Look-up'!$C$4,$V504-4,0)&amp;"")</f>
        <v/>
      </c>
      <c r="S504" s="239" t="str">
        <f t="array" ref="S504">IF(B504="","",IF(ISERROR(MATCH($E504,CL,0)),"Unknown",INDIRECT("'C'!$A$"&amp;MATCH($E504,CL,0)+1)))</f>
        <v/>
      </c>
      <c r="T504" s="239" t="str">
        <f t="array" ref="T504">IF(B504="","",IF(ISERROR(MATCH($J504,SorP!$B$1:$B$6226,0)),"",INDIRECT("'SorP'!$A$"&amp;MATCH($S504&amp;$J504,SorP!C:C,0))))</f>
        <v/>
      </c>
      <c r="U504" s="240"/>
      <c r="V504" s="228" t="str">
        <f>IF(C504="",NA(),IF(OR(C504="Smelter not listed",C504="Smelter not yet identified"),MATCH($B504&amp;$D504,'Smelter Look-up'!$J:$J,0),MATCH($B504&amp;$C504,'Smelter Look-up'!$J:$J,0)))</f>
        <v>#N/A</v>
      </c>
      <c r="W504" s="208"/>
      <c r="X504" s="208">
        <f t="shared" si="1"/>
        <v>0</v>
      </c>
      <c r="Y504" s="208"/>
      <c r="Z504" s="208"/>
      <c r="AA504" s="208"/>
      <c r="AB504" s="241" t="str">
        <f t="shared" si="2"/>
        <v/>
      </c>
      <c r="AC504" s="208"/>
      <c r="AD504" s="208"/>
      <c r="AE504" s="208"/>
      <c r="AF504" s="208"/>
      <c r="AG504" s="208"/>
      <c r="AH504" s="208"/>
    </row>
    <row r="505" ht="13.5" customHeight="1">
      <c r="A505" s="239"/>
      <c r="B505" s="233" t="str">
        <f t="array" ref="B505">IF(LEN(A505)=0,"",INDEX('Smelter Look-up'!$A:$A,MATCH($A505,'Smelter Look-up'!$E:$E,0)))</f>
        <v/>
      </c>
      <c r="C505" s="234" t="str">
        <f t="array" ref="C505">IF(LEN(A505)=0,"",INDEX('Smelter Look-up'!$C:$C,MATCH($A505,'Smelter Look-up'!$E:$E,0)))</f>
        <v/>
      </c>
      <c r="D505" s="233"/>
      <c r="E505" s="233" t="str">
        <f>IF(ISERROR($V505),"",OFFSET('Smelter Look-up'!$D$4,$V505-4,0)&amp;"")</f>
        <v/>
      </c>
      <c r="F505" s="233" t="str">
        <f>IF(ISERROR($V505),"",OFFSET('Smelter Look-up'!$E$4,$V505-4,0))</f>
        <v/>
      </c>
      <c r="G505" s="233" t="str">
        <f>IF(C505=$X$4,IF(ISERROR($V505),"Enter smelter details","RMI"),IF(ISERROR($V505),"",OFFSET('Smelter Look-up'!$F$4,$V505-4,0)))</f>
        <v/>
      </c>
      <c r="H505" s="235" t="str">
        <f>IF(ISERROR($V505),"",OFFSET('Smelter Look-up'!$G$4,$V505-4,0))</f>
        <v/>
      </c>
      <c r="I505" s="237" t="str">
        <f>IF(ISERROR($V505),"",OFFSET('Smelter Look-up'!$H$4,$V505-4,0))</f>
        <v/>
      </c>
      <c r="J505" s="237" t="str">
        <f>IF(ISERROR($V505),"",OFFSET('Smelter Look-up'!$I$4,$V505-4,0))</f>
        <v/>
      </c>
      <c r="K505" s="234"/>
      <c r="L505" s="234"/>
      <c r="M505" s="234"/>
      <c r="N505" s="234"/>
      <c r="O505" s="234"/>
      <c r="P505" s="237"/>
      <c r="Q505" s="238"/>
      <c r="R505" s="233" t="str">
        <f>IF(ISERROR($V505),"",OFFSET('Smelter Look-up'!$C$4,$V505-4,0)&amp;"")</f>
        <v/>
      </c>
      <c r="S505" s="239" t="str">
        <f t="array" ref="S505">IF(B505="","",IF(ISERROR(MATCH($E505,CL,0)),"Unknown",INDIRECT("'C'!$A$"&amp;MATCH($E505,CL,0)+1)))</f>
        <v/>
      </c>
      <c r="T505" s="239" t="str">
        <f t="array" ref="T505">IF(B505="","",IF(ISERROR(MATCH($J505,SorP!$B$1:$B$6226,0)),"",INDIRECT("'SorP'!$A$"&amp;MATCH($S505&amp;$J505,SorP!C:C,0))))</f>
        <v/>
      </c>
      <c r="U505" s="240"/>
      <c r="V505" s="228" t="str">
        <f>IF(C505="",NA(),IF(OR(C505="Smelter not listed",C505="Smelter not yet identified"),MATCH($B505&amp;$D505,'Smelter Look-up'!$J:$J,0),MATCH($B505&amp;$C505,'Smelter Look-up'!$J:$J,0)))</f>
        <v>#N/A</v>
      </c>
      <c r="W505" s="208"/>
      <c r="X505" s="208">
        <f t="shared" si="1"/>
        <v>0</v>
      </c>
      <c r="Y505" s="208"/>
      <c r="Z505" s="208"/>
      <c r="AA505" s="208"/>
      <c r="AB505" s="241" t="str">
        <f t="shared" si="2"/>
        <v/>
      </c>
      <c r="AC505" s="208"/>
      <c r="AD505" s="208"/>
      <c r="AE505" s="208"/>
      <c r="AF505" s="208"/>
      <c r="AG505" s="208"/>
      <c r="AH505" s="208"/>
    </row>
    <row r="506" ht="13.5" customHeight="1">
      <c r="A506" s="239"/>
      <c r="B506" s="233" t="str">
        <f t="array" ref="B506">IF(LEN(A506)=0,"",INDEX('Smelter Look-up'!$A:$A,MATCH($A506,'Smelter Look-up'!$E:$E,0)))</f>
        <v/>
      </c>
      <c r="C506" s="234" t="str">
        <f t="array" ref="C506">IF(LEN(A506)=0,"",INDEX('Smelter Look-up'!$C:$C,MATCH($A506,'Smelter Look-up'!$E:$E,0)))</f>
        <v/>
      </c>
      <c r="D506" s="233"/>
      <c r="E506" s="233" t="str">
        <f>IF(ISERROR($V506),"",OFFSET('Smelter Look-up'!$D$4,$V506-4,0)&amp;"")</f>
        <v/>
      </c>
      <c r="F506" s="233" t="str">
        <f>IF(ISERROR($V506),"",OFFSET('Smelter Look-up'!$E$4,$V506-4,0))</f>
        <v/>
      </c>
      <c r="G506" s="233" t="str">
        <f>IF(C506=$X$4,IF(ISERROR($V506),"Enter smelter details","RMI"),IF(ISERROR($V506),"",OFFSET('Smelter Look-up'!$F$4,$V506-4,0)))</f>
        <v/>
      </c>
      <c r="H506" s="235" t="str">
        <f>IF(ISERROR($V506),"",OFFSET('Smelter Look-up'!$G$4,$V506-4,0))</f>
        <v/>
      </c>
      <c r="I506" s="237" t="str">
        <f>IF(ISERROR($V506),"",OFFSET('Smelter Look-up'!$H$4,$V506-4,0))</f>
        <v/>
      </c>
      <c r="J506" s="237" t="str">
        <f>IF(ISERROR($V506),"",OFFSET('Smelter Look-up'!$I$4,$V506-4,0))</f>
        <v/>
      </c>
      <c r="K506" s="234"/>
      <c r="L506" s="234"/>
      <c r="M506" s="234"/>
      <c r="N506" s="234"/>
      <c r="O506" s="234"/>
      <c r="P506" s="237"/>
      <c r="Q506" s="238"/>
      <c r="R506" s="233" t="str">
        <f>IF(ISERROR($V506),"",OFFSET('Smelter Look-up'!$C$4,$V506-4,0)&amp;"")</f>
        <v/>
      </c>
      <c r="S506" s="239" t="str">
        <f t="array" ref="S506">IF(B506="","",IF(ISERROR(MATCH($E506,CL,0)),"Unknown",INDIRECT("'C'!$A$"&amp;MATCH($E506,CL,0)+1)))</f>
        <v/>
      </c>
      <c r="T506" s="239" t="str">
        <f t="array" ref="T506">IF(B506="","",IF(ISERROR(MATCH($J506,SorP!$B$1:$B$6226,0)),"",INDIRECT("'SorP'!$A$"&amp;MATCH($S506&amp;$J506,SorP!C:C,0))))</f>
        <v/>
      </c>
      <c r="U506" s="240"/>
      <c r="V506" s="228" t="str">
        <f>IF(C506="",NA(),IF(OR(C506="Smelter not listed",C506="Smelter not yet identified"),MATCH($B506&amp;$D506,'Smelter Look-up'!$J:$J,0),MATCH($B506&amp;$C506,'Smelter Look-up'!$J:$J,0)))</f>
        <v>#N/A</v>
      </c>
      <c r="W506" s="208"/>
      <c r="X506" s="208">
        <f t="shared" si="1"/>
        <v>0</v>
      </c>
      <c r="Y506" s="208"/>
      <c r="Z506" s="208"/>
      <c r="AA506" s="208"/>
      <c r="AB506" s="241" t="str">
        <f t="shared" si="2"/>
        <v/>
      </c>
      <c r="AC506" s="208"/>
      <c r="AD506" s="208"/>
      <c r="AE506" s="208"/>
      <c r="AF506" s="208"/>
      <c r="AG506" s="208"/>
      <c r="AH506" s="208"/>
    </row>
    <row r="507" ht="13.5" customHeight="1">
      <c r="A507" s="239"/>
      <c r="B507" s="233" t="str">
        <f t="array" ref="B507">IF(LEN(A507)=0,"",INDEX('Smelter Look-up'!$A:$A,MATCH($A507,'Smelter Look-up'!$E:$E,0)))</f>
        <v/>
      </c>
      <c r="C507" s="234" t="str">
        <f t="array" ref="C507">IF(LEN(A507)=0,"",INDEX('Smelter Look-up'!$C:$C,MATCH($A507,'Smelter Look-up'!$E:$E,0)))</f>
        <v/>
      </c>
      <c r="D507" s="233"/>
      <c r="E507" s="233" t="str">
        <f>IF(ISERROR($V507),"",OFFSET('Smelter Look-up'!$D$4,$V507-4,0)&amp;"")</f>
        <v/>
      </c>
      <c r="F507" s="233" t="str">
        <f>IF(ISERROR($V507),"",OFFSET('Smelter Look-up'!$E$4,$V507-4,0))</f>
        <v/>
      </c>
      <c r="G507" s="233" t="str">
        <f>IF(C507=$X$4,IF(ISERROR($V507),"Enter smelter details","RMI"),IF(ISERROR($V507),"",OFFSET('Smelter Look-up'!$F$4,$V507-4,0)))</f>
        <v/>
      </c>
      <c r="H507" s="235" t="str">
        <f>IF(ISERROR($V507),"",OFFSET('Smelter Look-up'!$G$4,$V507-4,0))</f>
        <v/>
      </c>
      <c r="I507" s="237" t="str">
        <f>IF(ISERROR($V507),"",OFFSET('Smelter Look-up'!$H$4,$V507-4,0))</f>
        <v/>
      </c>
      <c r="J507" s="237" t="str">
        <f>IF(ISERROR($V507),"",OFFSET('Smelter Look-up'!$I$4,$V507-4,0))</f>
        <v/>
      </c>
      <c r="K507" s="234"/>
      <c r="L507" s="234"/>
      <c r="M507" s="234"/>
      <c r="N507" s="234"/>
      <c r="O507" s="234"/>
      <c r="P507" s="237"/>
      <c r="Q507" s="238"/>
      <c r="R507" s="233" t="str">
        <f>IF(ISERROR($V507),"",OFFSET('Smelter Look-up'!$C$4,$V507-4,0)&amp;"")</f>
        <v/>
      </c>
      <c r="S507" s="239" t="str">
        <f t="array" ref="S507">IF(B507="","",IF(ISERROR(MATCH($E507,CL,0)),"Unknown",INDIRECT("'C'!$A$"&amp;MATCH($E507,CL,0)+1)))</f>
        <v/>
      </c>
      <c r="T507" s="239" t="str">
        <f t="array" ref="T507">IF(B507="","",IF(ISERROR(MATCH($J507,SorP!$B$1:$B$6226,0)),"",INDIRECT("'SorP'!$A$"&amp;MATCH($S507&amp;$J507,SorP!C:C,0))))</f>
        <v/>
      </c>
      <c r="U507" s="240"/>
      <c r="V507" s="228" t="str">
        <f>IF(C507="",NA(),IF(OR(C507="Smelter not listed",C507="Smelter not yet identified"),MATCH($B507&amp;$D507,'Smelter Look-up'!$J:$J,0),MATCH($B507&amp;$C507,'Smelter Look-up'!$J:$J,0)))</f>
        <v>#N/A</v>
      </c>
      <c r="W507" s="208"/>
      <c r="X507" s="208">
        <f t="shared" si="1"/>
        <v>0</v>
      </c>
      <c r="Y507" s="208"/>
      <c r="Z507" s="208"/>
      <c r="AA507" s="208"/>
      <c r="AB507" s="241" t="str">
        <f t="shared" si="2"/>
        <v/>
      </c>
      <c r="AC507" s="208"/>
      <c r="AD507" s="208"/>
      <c r="AE507" s="208"/>
      <c r="AF507" s="208"/>
      <c r="AG507" s="208"/>
      <c r="AH507" s="208"/>
    </row>
    <row r="508" ht="13.5" customHeight="1">
      <c r="A508" s="239"/>
      <c r="B508" s="233" t="str">
        <f t="array" ref="B508">IF(LEN(A508)=0,"",INDEX('Smelter Look-up'!$A:$A,MATCH($A508,'Smelter Look-up'!$E:$E,0)))</f>
        <v/>
      </c>
      <c r="C508" s="234" t="str">
        <f t="array" ref="C508">IF(LEN(A508)=0,"",INDEX('Smelter Look-up'!$C:$C,MATCH($A508,'Smelter Look-up'!$E:$E,0)))</f>
        <v/>
      </c>
      <c r="D508" s="233"/>
      <c r="E508" s="233" t="str">
        <f>IF(ISERROR($V508),"",OFFSET('Smelter Look-up'!$D$4,$V508-4,0)&amp;"")</f>
        <v/>
      </c>
      <c r="F508" s="233" t="str">
        <f>IF(ISERROR($V508),"",OFFSET('Smelter Look-up'!$E$4,$V508-4,0))</f>
        <v/>
      </c>
      <c r="G508" s="233" t="str">
        <f>IF(C508=$X$4,IF(ISERROR($V508),"Enter smelter details","RMI"),IF(ISERROR($V508),"",OFFSET('Smelter Look-up'!$F$4,$V508-4,0)))</f>
        <v/>
      </c>
      <c r="H508" s="235" t="str">
        <f>IF(ISERROR($V508),"",OFFSET('Smelter Look-up'!$G$4,$V508-4,0))</f>
        <v/>
      </c>
      <c r="I508" s="237" t="str">
        <f>IF(ISERROR($V508),"",OFFSET('Smelter Look-up'!$H$4,$V508-4,0))</f>
        <v/>
      </c>
      <c r="J508" s="237" t="str">
        <f>IF(ISERROR($V508),"",OFFSET('Smelter Look-up'!$I$4,$V508-4,0))</f>
        <v/>
      </c>
      <c r="K508" s="234"/>
      <c r="L508" s="234"/>
      <c r="M508" s="234"/>
      <c r="N508" s="234"/>
      <c r="O508" s="234"/>
      <c r="P508" s="237"/>
      <c r="Q508" s="238"/>
      <c r="R508" s="233" t="str">
        <f>IF(ISERROR($V508),"",OFFSET('Smelter Look-up'!$C$4,$V508-4,0)&amp;"")</f>
        <v/>
      </c>
      <c r="S508" s="239" t="str">
        <f t="array" ref="S508">IF(B508="","",IF(ISERROR(MATCH($E508,CL,0)),"Unknown",INDIRECT("'C'!$A$"&amp;MATCH($E508,CL,0)+1)))</f>
        <v/>
      </c>
      <c r="T508" s="239" t="str">
        <f t="array" ref="T508">IF(B508="","",IF(ISERROR(MATCH($J508,SorP!$B$1:$B$6226,0)),"",INDIRECT("'SorP'!$A$"&amp;MATCH($S508&amp;$J508,SorP!C:C,0))))</f>
        <v/>
      </c>
      <c r="U508" s="240"/>
      <c r="V508" s="228" t="str">
        <f>IF(C508="",NA(),IF(OR(C508="Smelter not listed",C508="Smelter not yet identified"),MATCH($B508&amp;$D508,'Smelter Look-up'!$J:$J,0),MATCH($B508&amp;$C508,'Smelter Look-up'!$J:$J,0)))</f>
        <v>#N/A</v>
      </c>
      <c r="W508" s="208"/>
      <c r="X508" s="208">
        <f t="shared" si="1"/>
        <v>0</v>
      </c>
      <c r="Y508" s="208"/>
      <c r="Z508" s="208"/>
      <c r="AA508" s="208"/>
      <c r="AB508" s="241" t="str">
        <f t="shared" si="2"/>
        <v/>
      </c>
      <c r="AC508" s="208"/>
      <c r="AD508" s="208"/>
      <c r="AE508" s="208"/>
      <c r="AF508" s="208"/>
      <c r="AG508" s="208"/>
      <c r="AH508" s="208"/>
    </row>
    <row r="509" ht="13.5" customHeight="1">
      <c r="A509" s="239"/>
      <c r="B509" s="233" t="str">
        <f t="array" ref="B509">IF(LEN(A509)=0,"",INDEX('Smelter Look-up'!$A:$A,MATCH($A509,'Smelter Look-up'!$E:$E,0)))</f>
        <v/>
      </c>
      <c r="C509" s="234" t="str">
        <f t="array" ref="C509">IF(LEN(A509)=0,"",INDEX('Smelter Look-up'!$C:$C,MATCH($A509,'Smelter Look-up'!$E:$E,0)))</f>
        <v/>
      </c>
      <c r="D509" s="233"/>
      <c r="E509" s="233" t="str">
        <f>IF(ISERROR($V509),"",OFFSET('Smelter Look-up'!$D$4,$V509-4,0)&amp;"")</f>
        <v/>
      </c>
      <c r="F509" s="233" t="str">
        <f>IF(ISERROR($V509),"",OFFSET('Smelter Look-up'!$E$4,$V509-4,0))</f>
        <v/>
      </c>
      <c r="G509" s="233" t="str">
        <f>IF(C509=$X$4,IF(ISERROR($V509),"Enter smelter details","RMI"),IF(ISERROR($V509),"",OFFSET('Smelter Look-up'!$F$4,$V509-4,0)))</f>
        <v/>
      </c>
      <c r="H509" s="235" t="str">
        <f>IF(ISERROR($V509),"",OFFSET('Smelter Look-up'!$G$4,$V509-4,0))</f>
        <v/>
      </c>
      <c r="I509" s="237" t="str">
        <f>IF(ISERROR($V509),"",OFFSET('Smelter Look-up'!$H$4,$V509-4,0))</f>
        <v/>
      </c>
      <c r="J509" s="237" t="str">
        <f>IF(ISERROR($V509),"",OFFSET('Smelter Look-up'!$I$4,$V509-4,0))</f>
        <v/>
      </c>
      <c r="K509" s="234"/>
      <c r="L509" s="234"/>
      <c r="M509" s="234"/>
      <c r="N509" s="234"/>
      <c r="O509" s="234"/>
      <c r="P509" s="237"/>
      <c r="Q509" s="238"/>
      <c r="R509" s="233" t="str">
        <f>IF(ISERROR($V509),"",OFFSET('Smelter Look-up'!$C$4,$V509-4,0)&amp;"")</f>
        <v/>
      </c>
      <c r="S509" s="239" t="str">
        <f t="array" ref="S509">IF(B509="","",IF(ISERROR(MATCH($E509,CL,0)),"Unknown",INDIRECT("'C'!$A$"&amp;MATCH($E509,CL,0)+1)))</f>
        <v/>
      </c>
      <c r="T509" s="239" t="str">
        <f t="array" ref="T509">IF(B509="","",IF(ISERROR(MATCH($J509,SorP!$B$1:$B$6226,0)),"",INDIRECT("'SorP'!$A$"&amp;MATCH($S509&amp;$J509,SorP!C:C,0))))</f>
        <v/>
      </c>
      <c r="U509" s="240"/>
      <c r="V509" s="228" t="str">
        <f>IF(C509="",NA(),IF(OR(C509="Smelter not listed",C509="Smelter not yet identified"),MATCH($B509&amp;$D509,'Smelter Look-up'!$J:$J,0),MATCH($B509&amp;$C509,'Smelter Look-up'!$J:$J,0)))</f>
        <v>#N/A</v>
      </c>
      <c r="W509" s="208"/>
      <c r="X509" s="208">
        <f t="shared" si="1"/>
        <v>0</v>
      </c>
      <c r="Y509" s="208"/>
      <c r="Z509" s="208"/>
      <c r="AA509" s="208"/>
      <c r="AB509" s="241" t="str">
        <f t="shared" si="2"/>
        <v/>
      </c>
      <c r="AC509" s="208"/>
      <c r="AD509" s="208"/>
      <c r="AE509" s="208"/>
      <c r="AF509" s="208"/>
      <c r="AG509" s="208"/>
      <c r="AH509" s="208"/>
    </row>
    <row r="510" ht="13.5" customHeight="1">
      <c r="A510" s="239"/>
      <c r="B510" s="233" t="str">
        <f t="array" ref="B510">IF(LEN(A510)=0,"",INDEX('Smelter Look-up'!$A:$A,MATCH($A510,'Smelter Look-up'!$E:$E,0)))</f>
        <v/>
      </c>
      <c r="C510" s="234" t="str">
        <f t="array" ref="C510">IF(LEN(A510)=0,"",INDEX('Smelter Look-up'!$C:$C,MATCH($A510,'Smelter Look-up'!$E:$E,0)))</f>
        <v/>
      </c>
      <c r="D510" s="233"/>
      <c r="E510" s="233" t="str">
        <f>IF(ISERROR($V510),"",OFFSET('Smelter Look-up'!$D$4,$V510-4,0)&amp;"")</f>
        <v/>
      </c>
      <c r="F510" s="233" t="str">
        <f>IF(ISERROR($V510),"",OFFSET('Smelter Look-up'!$E$4,$V510-4,0))</f>
        <v/>
      </c>
      <c r="G510" s="233" t="str">
        <f>IF(C510=$X$4,IF(ISERROR($V510),"Enter smelter details","RMI"),IF(ISERROR($V510),"",OFFSET('Smelter Look-up'!$F$4,$V510-4,0)))</f>
        <v/>
      </c>
      <c r="H510" s="235" t="str">
        <f>IF(ISERROR($V510),"",OFFSET('Smelter Look-up'!$G$4,$V510-4,0))</f>
        <v/>
      </c>
      <c r="I510" s="237" t="str">
        <f>IF(ISERROR($V510),"",OFFSET('Smelter Look-up'!$H$4,$V510-4,0))</f>
        <v/>
      </c>
      <c r="J510" s="237" t="str">
        <f>IF(ISERROR($V510),"",OFFSET('Smelter Look-up'!$I$4,$V510-4,0))</f>
        <v/>
      </c>
      <c r="K510" s="234"/>
      <c r="L510" s="234"/>
      <c r="M510" s="234"/>
      <c r="N510" s="234"/>
      <c r="O510" s="234"/>
      <c r="P510" s="237"/>
      <c r="Q510" s="238"/>
      <c r="R510" s="233" t="str">
        <f>IF(ISERROR($V510),"",OFFSET('Smelter Look-up'!$C$4,$V510-4,0)&amp;"")</f>
        <v/>
      </c>
      <c r="S510" s="239" t="str">
        <f t="array" ref="S510">IF(B510="","",IF(ISERROR(MATCH($E510,CL,0)),"Unknown",INDIRECT("'C'!$A$"&amp;MATCH($E510,CL,0)+1)))</f>
        <v/>
      </c>
      <c r="T510" s="239" t="str">
        <f t="array" ref="T510">IF(B510="","",IF(ISERROR(MATCH($J510,SorP!$B$1:$B$6226,0)),"",INDIRECT("'SorP'!$A$"&amp;MATCH($S510&amp;$J510,SorP!C:C,0))))</f>
        <v/>
      </c>
      <c r="U510" s="240"/>
      <c r="V510" s="228" t="str">
        <f>IF(C510="",NA(),IF(OR(C510="Smelter not listed",C510="Smelter not yet identified"),MATCH($B510&amp;$D510,'Smelter Look-up'!$J:$J,0),MATCH($B510&amp;$C510,'Smelter Look-up'!$J:$J,0)))</f>
        <v>#N/A</v>
      </c>
      <c r="W510" s="208"/>
      <c r="X510" s="208">
        <f t="shared" si="1"/>
        <v>0</v>
      </c>
      <c r="Y510" s="208"/>
      <c r="Z510" s="208"/>
      <c r="AA510" s="208"/>
      <c r="AB510" s="241" t="str">
        <f t="shared" si="2"/>
        <v/>
      </c>
      <c r="AC510" s="208"/>
      <c r="AD510" s="208"/>
      <c r="AE510" s="208"/>
      <c r="AF510" s="208"/>
      <c r="AG510" s="208"/>
      <c r="AH510" s="208"/>
    </row>
    <row r="511" ht="13.5" customHeight="1">
      <c r="A511" s="239"/>
      <c r="B511" s="233" t="str">
        <f t="array" ref="B511">IF(LEN(A511)=0,"",INDEX('Smelter Look-up'!$A:$A,MATCH($A511,'Smelter Look-up'!$E:$E,0)))</f>
        <v/>
      </c>
      <c r="C511" s="234" t="str">
        <f t="array" ref="C511">IF(LEN(A511)=0,"",INDEX('Smelter Look-up'!$C:$C,MATCH($A511,'Smelter Look-up'!$E:$E,0)))</f>
        <v/>
      </c>
      <c r="D511" s="233"/>
      <c r="E511" s="233" t="str">
        <f>IF(ISERROR($V511),"",OFFSET('Smelter Look-up'!$D$4,$V511-4,0)&amp;"")</f>
        <v/>
      </c>
      <c r="F511" s="233" t="str">
        <f>IF(ISERROR($V511),"",OFFSET('Smelter Look-up'!$E$4,$V511-4,0))</f>
        <v/>
      </c>
      <c r="G511" s="233" t="str">
        <f>IF(C511=$X$4,IF(ISERROR($V511),"Enter smelter details","RMI"),IF(ISERROR($V511),"",OFFSET('Smelter Look-up'!$F$4,$V511-4,0)))</f>
        <v/>
      </c>
      <c r="H511" s="235" t="str">
        <f>IF(ISERROR($V511),"",OFFSET('Smelter Look-up'!$G$4,$V511-4,0))</f>
        <v/>
      </c>
      <c r="I511" s="237" t="str">
        <f>IF(ISERROR($V511),"",OFFSET('Smelter Look-up'!$H$4,$V511-4,0))</f>
        <v/>
      </c>
      <c r="J511" s="237" t="str">
        <f>IF(ISERROR($V511),"",OFFSET('Smelter Look-up'!$I$4,$V511-4,0))</f>
        <v/>
      </c>
      <c r="K511" s="234"/>
      <c r="L511" s="234"/>
      <c r="M511" s="234"/>
      <c r="N511" s="234"/>
      <c r="O511" s="234"/>
      <c r="P511" s="237"/>
      <c r="Q511" s="238"/>
      <c r="R511" s="233" t="str">
        <f>IF(ISERROR($V511),"",OFFSET('Smelter Look-up'!$C$4,$V511-4,0)&amp;"")</f>
        <v/>
      </c>
      <c r="S511" s="239" t="str">
        <f t="array" ref="S511">IF(B511="","",IF(ISERROR(MATCH($E511,CL,0)),"Unknown",INDIRECT("'C'!$A$"&amp;MATCH($E511,CL,0)+1)))</f>
        <v/>
      </c>
      <c r="T511" s="239" t="str">
        <f t="array" ref="T511">IF(B511="","",IF(ISERROR(MATCH($J511,SorP!$B$1:$B$6226,0)),"",INDIRECT("'SorP'!$A$"&amp;MATCH($S511&amp;$J511,SorP!C:C,0))))</f>
        <v/>
      </c>
      <c r="U511" s="240"/>
      <c r="V511" s="228" t="str">
        <f>IF(C511="",NA(),IF(OR(C511="Smelter not listed",C511="Smelter not yet identified"),MATCH($B511&amp;$D511,'Smelter Look-up'!$J:$J,0),MATCH($B511&amp;$C511,'Smelter Look-up'!$J:$J,0)))</f>
        <v>#N/A</v>
      </c>
      <c r="W511" s="208"/>
      <c r="X511" s="208">
        <f t="shared" si="1"/>
        <v>0</v>
      </c>
      <c r="Y511" s="208"/>
      <c r="Z511" s="208"/>
      <c r="AA511" s="208"/>
      <c r="AB511" s="241" t="str">
        <f t="shared" si="2"/>
        <v/>
      </c>
      <c r="AC511" s="208"/>
      <c r="AD511" s="208"/>
      <c r="AE511" s="208"/>
      <c r="AF511" s="208"/>
      <c r="AG511" s="208"/>
      <c r="AH511" s="208"/>
    </row>
    <row r="512" ht="13.5" customHeight="1">
      <c r="A512" s="239"/>
      <c r="B512" s="233" t="str">
        <f t="array" ref="B512">IF(LEN(A512)=0,"",INDEX('Smelter Look-up'!$A:$A,MATCH($A512,'Smelter Look-up'!$E:$E,0)))</f>
        <v/>
      </c>
      <c r="C512" s="234" t="str">
        <f t="array" ref="C512">IF(LEN(A512)=0,"",INDEX('Smelter Look-up'!$C:$C,MATCH($A512,'Smelter Look-up'!$E:$E,0)))</f>
        <v/>
      </c>
      <c r="D512" s="233"/>
      <c r="E512" s="233" t="str">
        <f>IF(ISERROR($V512),"",OFFSET('Smelter Look-up'!$D$4,$V512-4,0)&amp;"")</f>
        <v/>
      </c>
      <c r="F512" s="233" t="str">
        <f>IF(ISERROR($V512),"",OFFSET('Smelter Look-up'!$E$4,$V512-4,0))</f>
        <v/>
      </c>
      <c r="G512" s="233" t="str">
        <f>IF(C512=$X$4,IF(ISERROR($V512),"Enter smelter details","RMI"),IF(ISERROR($V512),"",OFFSET('Smelter Look-up'!$F$4,$V512-4,0)))</f>
        <v/>
      </c>
      <c r="H512" s="235" t="str">
        <f>IF(ISERROR($V512),"",OFFSET('Smelter Look-up'!$G$4,$V512-4,0))</f>
        <v/>
      </c>
      <c r="I512" s="237" t="str">
        <f>IF(ISERROR($V512),"",OFFSET('Smelter Look-up'!$H$4,$V512-4,0))</f>
        <v/>
      </c>
      <c r="J512" s="237" t="str">
        <f>IF(ISERROR($V512),"",OFFSET('Smelter Look-up'!$I$4,$V512-4,0))</f>
        <v/>
      </c>
      <c r="K512" s="234"/>
      <c r="L512" s="234"/>
      <c r="M512" s="234"/>
      <c r="N512" s="234"/>
      <c r="O512" s="234"/>
      <c r="P512" s="237"/>
      <c r="Q512" s="238"/>
      <c r="R512" s="233" t="str">
        <f>IF(ISERROR($V512),"",OFFSET('Smelter Look-up'!$C$4,$V512-4,0)&amp;"")</f>
        <v/>
      </c>
      <c r="S512" s="239" t="str">
        <f t="array" ref="S512">IF(B512="","",IF(ISERROR(MATCH($E512,CL,0)),"Unknown",INDIRECT("'C'!$A$"&amp;MATCH($E512,CL,0)+1)))</f>
        <v/>
      </c>
      <c r="T512" s="239" t="str">
        <f t="array" ref="T512">IF(B512="","",IF(ISERROR(MATCH($J512,SorP!$B$1:$B$6226,0)),"",INDIRECT("'SorP'!$A$"&amp;MATCH($S512&amp;$J512,SorP!C:C,0))))</f>
        <v/>
      </c>
      <c r="U512" s="240"/>
      <c r="V512" s="228" t="str">
        <f>IF(C512="",NA(),IF(OR(C512="Smelter not listed",C512="Smelter not yet identified"),MATCH($B512&amp;$D512,'Smelter Look-up'!$J:$J,0),MATCH($B512&amp;$C512,'Smelter Look-up'!$J:$J,0)))</f>
        <v>#N/A</v>
      </c>
      <c r="W512" s="208"/>
      <c r="X512" s="208">
        <f t="shared" si="1"/>
        <v>0</v>
      </c>
      <c r="Y512" s="208"/>
      <c r="Z512" s="208"/>
      <c r="AA512" s="208"/>
      <c r="AB512" s="241" t="str">
        <f t="shared" si="2"/>
        <v/>
      </c>
      <c r="AC512" s="208"/>
      <c r="AD512" s="208"/>
      <c r="AE512" s="208"/>
      <c r="AF512" s="208"/>
      <c r="AG512" s="208"/>
      <c r="AH512" s="208"/>
    </row>
    <row r="513" ht="13.5" customHeight="1">
      <c r="A513" s="239"/>
      <c r="B513" s="233" t="str">
        <f t="array" ref="B513">IF(LEN(A513)=0,"",INDEX('Smelter Look-up'!$A:$A,MATCH($A513,'Smelter Look-up'!$E:$E,0)))</f>
        <v/>
      </c>
      <c r="C513" s="234" t="str">
        <f t="array" ref="C513">IF(LEN(A513)=0,"",INDEX('Smelter Look-up'!$C:$C,MATCH($A513,'Smelter Look-up'!$E:$E,0)))</f>
        <v/>
      </c>
      <c r="D513" s="233"/>
      <c r="E513" s="233" t="str">
        <f>IF(ISERROR($V513),"",OFFSET('Smelter Look-up'!$D$4,$V513-4,0)&amp;"")</f>
        <v/>
      </c>
      <c r="F513" s="233" t="str">
        <f>IF(ISERROR($V513),"",OFFSET('Smelter Look-up'!$E$4,$V513-4,0))</f>
        <v/>
      </c>
      <c r="G513" s="233" t="str">
        <f>IF(C513=$X$4,IF(ISERROR($V513),"Enter smelter details","RMI"),IF(ISERROR($V513),"",OFFSET('Smelter Look-up'!$F$4,$V513-4,0)))</f>
        <v/>
      </c>
      <c r="H513" s="235" t="str">
        <f>IF(ISERROR($V513),"",OFFSET('Smelter Look-up'!$G$4,$V513-4,0))</f>
        <v/>
      </c>
      <c r="I513" s="237" t="str">
        <f>IF(ISERROR($V513),"",OFFSET('Smelter Look-up'!$H$4,$V513-4,0))</f>
        <v/>
      </c>
      <c r="J513" s="237" t="str">
        <f>IF(ISERROR($V513),"",OFFSET('Smelter Look-up'!$I$4,$V513-4,0))</f>
        <v/>
      </c>
      <c r="K513" s="234"/>
      <c r="L513" s="234"/>
      <c r="M513" s="234"/>
      <c r="N513" s="234"/>
      <c r="O513" s="234"/>
      <c r="P513" s="237"/>
      <c r="Q513" s="238"/>
      <c r="R513" s="233" t="str">
        <f>IF(ISERROR($V513),"",OFFSET('Smelter Look-up'!$C$4,$V513-4,0)&amp;"")</f>
        <v/>
      </c>
      <c r="S513" s="239" t="str">
        <f t="array" ref="S513">IF(B513="","",IF(ISERROR(MATCH($E513,CL,0)),"Unknown",INDIRECT("'C'!$A$"&amp;MATCH($E513,CL,0)+1)))</f>
        <v/>
      </c>
      <c r="T513" s="239" t="str">
        <f t="array" ref="T513">IF(B513="","",IF(ISERROR(MATCH($J513,SorP!$B$1:$B$6226,0)),"",INDIRECT("'SorP'!$A$"&amp;MATCH($S513&amp;$J513,SorP!C:C,0))))</f>
        <v/>
      </c>
      <c r="U513" s="240"/>
      <c r="V513" s="228" t="str">
        <f>IF(C513="",NA(),IF(OR(C513="Smelter not listed",C513="Smelter not yet identified"),MATCH($B513&amp;$D513,'Smelter Look-up'!$J:$J,0),MATCH($B513&amp;$C513,'Smelter Look-up'!$J:$J,0)))</f>
        <v>#N/A</v>
      </c>
      <c r="W513" s="208"/>
      <c r="X513" s="208">
        <f t="shared" si="1"/>
        <v>0</v>
      </c>
      <c r="Y513" s="208"/>
      <c r="Z513" s="208"/>
      <c r="AA513" s="208"/>
      <c r="AB513" s="241" t="str">
        <f t="shared" si="2"/>
        <v/>
      </c>
      <c r="AC513" s="208"/>
      <c r="AD513" s="208"/>
      <c r="AE513" s="208"/>
      <c r="AF513" s="208"/>
      <c r="AG513" s="208"/>
      <c r="AH513" s="208"/>
    </row>
    <row r="514" ht="13.5" customHeight="1">
      <c r="A514" s="239"/>
      <c r="B514" s="233" t="str">
        <f t="array" ref="B514">IF(LEN(A514)=0,"",INDEX('Smelter Look-up'!$A:$A,MATCH($A514,'Smelter Look-up'!$E:$E,0)))</f>
        <v/>
      </c>
      <c r="C514" s="234" t="str">
        <f t="array" ref="C514">IF(LEN(A514)=0,"",INDEX('Smelter Look-up'!$C:$C,MATCH($A514,'Smelter Look-up'!$E:$E,0)))</f>
        <v/>
      </c>
      <c r="D514" s="233"/>
      <c r="E514" s="233" t="str">
        <f>IF(ISERROR($V514),"",OFFSET('Smelter Look-up'!$D$4,$V514-4,0)&amp;"")</f>
        <v/>
      </c>
      <c r="F514" s="233" t="str">
        <f>IF(ISERROR($V514),"",OFFSET('Smelter Look-up'!$E$4,$V514-4,0))</f>
        <v/>
      </c>
      <c r="G514" s="233" t="str">
        <f>IF(C514=$X$4,IF(ISERROR($V514),"Enter smelter details","RMI"),IF(ISERROR($V514),"",OFFSET('Smelter Look-up'!$F$4,$V514-4,0)))</f>
        <v/>
      </c>
      <c r="H514" s="235" t="str">
        <f>IF(ISERROR($V514),"",OFFSET('Smelter Look-up'!$G$4,$V514-4,0))</f>
        <v/>
      </c>
      <c r="I514" s="237" t="str">
        <f>IF(ISERROR($V514),"",OFFSET('Smelter Look-up'!$H$4,$V514-4,0))</f>
        <v/>
      </c>
      <c r="J514" s="237" t="str">
        <f>IF(ISERROR($V514),"",OFFSET('Smelter Look-up'!$I$4,$V514-4,0))</f>
        <v/>
      </c>
      <c r="K514" s="234"/>
      <c r="L514" s="234"/>
      <c r="M514" s="234"/>
      <c r="N514" s="234"/>
      <c r="O514" s="234"/>
      <c r="P514" s="237"/>
      <c r="Q514" s="238"/>
      <c r="R514" s="233" t="str">
        <f>IF(ISERROR($V514),"",OFFSET('Smelter Look-up'!$C$4,$V514-4,0)&amp;"")</f>
        <v/>
      </c>
      <c r="S514" s="239" t="str">
        <f t="array" ref="S514">IF(B514="","",IF(ISERROR(MATCH($E514,CL,0)),"Unknown",INDIRECT("'C'!$A$"&amp;MATCH($E514,CL,0)+1)))</f>
        <v/>
      </c>
      <c r="T514" s="239" t="str">
        <f t="array" ref="T514">IF(B514="","",IF(ISERROR(MATCH($J514,SorP!$B$1:$B$6226,0)),"",INDIRECT("'SorP'!$A$"&amp;MATCH($S514&amp;$J514,SorP!C:C,0))))</f>
        <v/>
      </c>
      <c r="U514" s="240"/>
      <c r="V514" s="228" t="str">
        <f>IF(C514="",NA(),IF(OR(C514="Smelter not listed",C514="Smelter not yet identified"),MATCH($B514&amp;$D514,'Smelter Look-up'!$J:$J,0),MATCH($B514&amp;$C514,'Smelter Look-up'!$J:$J,0)))</f>
        <v>#N/A</v>
      </c>
      <c r="W514" s="208"/>
      <c r="X514" s="208">
        <f t="shared" si="1"/>
        <v>0</v>
      </c>
      <c r="Y514" s="208"/>
      <c r="Z514" s="208"/>
      <c r="AA514" s="208"/>
      <c r="AB514" s="241" t="str">
        <f t="shared" si="2"/>
        <v/>
      </c>
      <c r="AC514" s="208"/>
      <c r="AD514" s="208"/>
      <c r="AE514" s="208"/>
      <c r="AF514" s="208"/>
      <c r="AG514" s="208"/>
      <c r="AH514" s="208"/>
    </row>
    <row r="515" ht="13.5" customHeight="1">
      <c r="A515" s="239"/>
      <c r="B515" s="233" t="str">
        <f t="array" ref="B515">IF(LEN(A515)=0,"",INDEX('Smelter Look-up'!$A:$A,MATCH($A515,'Smelter Look-up'!$E:$E,0)))</f>
        <v/>
      </c>
      <c r="C515" s="234" t="str">
        <f t="array" ref="C515">IF(LEN(A515)=0,"",INDEX('Smelter Look-up'!$C:$C,MATCH($A515,'Smelter Look-up'!$E:$E,0)))</f>
        <v/>
      </c>
      <c r="D515" s="233"/>
      <c r="E515" s="233" t="str">
        <f>IF(ISERROR($V515),"",OFFSET('Smelter Look-up'!$D$4,$V515-4,0)&amp;"")</f>
        <v/>
      </c>
      <c r="F515" s="233" t="str">
        <f>IF(ISERROR($V515),"",OFFSET('Smelter Look-up'!$E$4,$V515-4,0))</f>
        <v/>
      </c>
      <c r="G515" s="233" t="str">
        <f>IF(C515=$X$4,IF(ISERROR($V515),"Enter smelter details","RMI"),IF(ISERROR($V515),"",OFFSET('Smelter Look-up'!$F$4,$V515-4,0)))</f>
        <v/>
      </c>
      <c r="H515" s="235" t="str">
        <f>IF(ISERROR($V515),"",OFFSET('Smelter Look-up'!$G$4,$V515-4,0))</f>
        <v/>
      </c>
      <c r="I515" s="237" t="str">
        <f>IF(ISERROR($V515),"",OFFSET('Smelter Look-up'!$H$4,$V515-4,0))</f>
        <v/>
      </c>
      <c r="J515" s="237" t="str">
        <f>IF(ISERROR($V515),"",OFFSET('Smelter Look-up'!$I$4,$V515-4,0))</f>
        <v/>
      </c>
      <c r="K515" s="234"/>
      <c r="L515" s="234"/>
      <c r="M515" s="234"/>
      <c r="N515" s="234"/>
      <c r="O515" s="234"/>
      <c r="P515" s="237"/>
      <c r="Q515" s="238"/>
      <c r="R515" s="233" t="str">
        <f>IF(ISERROR($V515),"",OFFSET('Smelter Look-up'!$C$4,$V515-4,0)&amp;"")</f>
        <v/>
      </c>
      <c r="S515" s="239" t="str">
        <f t="array" ref="S515">IF(B515="","",IF(ISERROR(MATCH($E515,CL,0)),"Unknown",INDIRECT("'C'!$A$"&amp;MATCH($E515,CL,0)+1)))</f>
        <v/>
      </c>
      <c r="T515" s="239" t="str">
        <f t="array" ref="T515">IF(B515="","",IF(ISERROR(MATCH($J515,SorP!$B$1:$B$6226,0)),"",INDIRECT("'SorP'!$A$"&amp;MATCH($S515&amp;$J515,SorP!C:C,0))))</f>
        <v/>
      </c>
      <c r="U515" s="240"/>
      <c r="V515" s="228" t="str">
        <f>IF(C515="",NA(),IF(OR(C515="Smelter not listed",C515="Smelter not yet identified"),MATCH($B515&amp;$D515,'Smelter Look-up'!$J:$J,0),MATCH($B515&amp;$C515,'Smelter Look-up'!$J:$J,0)))</f>
        <v>#N/A</v>
      </c>
      <c r="W515" s="208"/>
      <c r="X515" s="208">
        <f t="shared" si="1"/>
        <v>0</v>
      </c>
      <c r="Y515" s="208"/>
      <c r="Z515" s="208"/>
      <c r="AA515" s="208"/>
      <c r="AB515" s="241" t="str">
        <f t="shared" si="2"/>
        <v/>
      </c>
      <c r="AC515" s="208"/>
      <c r="AD515" s="208"/>
      <c r="AE515" s="208"/>
      <c r="AF515" s="208"/>
      <c r="AG515" s="208"/>
      <c r="AH515" s="208"/>
    </row>
    <row r="516" ht="13.5" customHeight="1">
      <c r="A516" s="239"/>
      <c r="B516" s="233" t="str">
        <f t="array" ref="B516">IF(LEN(A516)=0,"",INDEX('Smelter Look-up'!$A:$A,MATCH($A516,'Smelter Look-up'!$E:$E,0)))</f>
        <v/>
      </c>
      <c r="C516" s="234" t="str">
        <f t="array" ref="C516">IF(LEN(A516)=0,"",INDEX('Smelter Look-up'!$C:$C,MATCH($A516,'Smelter Look-up'!$E:$E,0)))</f>
        <v/>
      </c>
      <c r="D516" s="233"/>
      <c r="E516" s="233" t="str">
        <f>IF(ISERROR($V516),"",OFFSET('Smelter Look-up'!$D$4,$V516-4,0)&amp;"")</f>
        <v/>
      </c>
      <c r="F516" s="233" t="str">
        <f>IF(ISERROR($V516),"",OFFSET('Smelter Look-up'!$E$4,$V516-4,0))</f>
        <v/>
      </c>
      <c r="G516" s="233" t="str">
        <f>IF(C516=$X$4,IF(ISERROR($V516),"Enter smelter details","RMI"),IF(ISERROR($V516),"",OFFSET('Smelter Look-up'!$F$4,$V516-4,0)))</f>
        <v/>
      </c>
      <c r="H516" s="235" t="str">
        <f>IF(ISERROR($V516),"",OFFSET('Smelter Look-up'!$G$4,$V516-4,0))</f>
        <v/>
      </c>
      <c r="I516" s="237" t="str">
        <f>IF(ISERROR($V516),"",OFFSET('Smelter Look-up'!$H$4,$V516-4,0))</f>
        <v/>
      </c>
      <c r="J516" s="237" t="str">
        <f>IF(ISERROR($V516),"",OFFSET('Smelter Look-up'!$I$4,$V516-4,0))</f>
        <v/>
      </c>
      <c r="K516" s="234"/>
      <c r="L516" s="234"/>
      <c r="M516" s="234"/>
      <c r="N516" s="234"/>
      <c r="O516" s="234"/>
      <c r="P516" s="237"/>
      <c r="Q516" s="238"/>
      <c r="R516" s="233" t="str">
        <f>IF(ISERROR($V516),"",OFFSET('Smelter Look-up'!$C$4,$V516-4,0)&amp;"")</f>
        <v/>
      </c>
      <c r="S516" s="239" t="str">
        <f t="array" ref="S516">IF(B516="","",IF(ISERROR(MATCH($E516,CL,0)),"Unknown",INDIRECT("'C'!$A$"&amp;MATCH($E516,CL,0)+1)))</f>
        <v/>
      </c>
      <c r="T516" s="239" t="str">
        <f t="array" ref="T516">IF(B516="","",IF(ISERROR(MATCH($J516,SorP!$B$1:$B$6226,0)),"",INDIRECT("'SorP'!$A$"&amp;MATCH($S516&amp;$J516,SorP!C:C,0))))</f>
        <v/>
      </c>
      <c r="U516" s="240"/>
      <c r="V516" s="228" t="str">
        <f>IF(C516="",NA(),IF(OR(C516="Smelter not listed",C516="Smelter not yet identified"),MATCH($B516&amp;$D516,'Smelter Look-up'!$J:$J,0),MATCH($B516&amp;$C516,'Smelter Look-up'!$J:$J,0)))</f>
        <v>#N/A</v>
      </c>
      <c r="W516" s="208"/>
      <c r="X516" s="208">
        <f t="shared" si="1"/>
        <v>0</v>
      </c>
      <c r="Y516" s="208"/>
      <c r="Z516" s="208"/>
      <c r="AA516" s="208"/>
      <c r="AB516" s="241" t="str">
        <f t="shared" si="2"/>
        <v/>
      </c>
      <c r="AC516" s="208"/>
      <c r="AD516" s="208"/>
      <c r="AE516" s="208"/>
      <c r="AF516" s="208"/>
      <c r="AG516" s="208"/>
      <c r="AH516" s="208"/>
    </row>
    <row r="517" ht="13.5" customHeight="1">
      <c r="A517" s="239"/>
      <c r="B517" s="233" t="str">
        <f t="array" ref="B517">IF(LEN(A517)=0,"",INDEX('Smelter Look-up'!$A:$A,MATCH($A517,'Smelter Look-up'!$E:$E,0)))</f>
        <v/>
      </c>
      <c r="C517" s="234" t="str">
        <f t="array" ref="C517">IF(LEN(A517)=0,"",INDEX('Smelter Look-up'!$C:$C,MATCH($A517,'Smelter Look-up'!$E:$E,0)))</f>
        <v/>
      </c>
      <c r="D517" s="233"/>
      <c r="E517" s="233" t="str">
        <f>IF(ISERROR($V517),"",OFFSET('Smelter Look-up'!$D$4,$V517-4,0)&amp;"")</f>
        <v/>
      </c>
      <c r="F517" s="233" t="str">
        <f>IF(ISERROR($V517),"",OFFSET('Smelter Look-up'!$E$4,$V517-4,0))</f>
        <v/>
      </c>
      <c r="G517" s="233" t="str">
        <f>IF(C517=$X$4,IF(ISERROR($V517),"Enter smelter details","RMI"),IF(ISERROR($V517),"",OFFSET('Smelter Look-up'!$F$4,$V517-4,0)))</f>
        <v/>
      </c>
      <c r="H517" s="235" t="str">
        <f>IF(ISERROR($V517),"",OFFSET('Smelter Look-up'!$G$4,$V517-4,0))</f>
        <v/>
      </c>
      <c r="I517" s="237" t="str">
        <f>IF(ISERROR($V517),"",OFFSET('Smelter Look-up'!$H$4,$V517-4,0))</f>
        <v/>
      </c>
      <c r="J517" s="237" t="str">
        <f>IF(ISERROR($V517),"",OFFSET('Smelter Look-up'!$I$4,$V517-4,0))</f>
        <v/>
      </c>
      <c r="K517" s="234"/>
      <c r="L517" s="234"/>
      <c r="M517" s="234"/>
      <c r="N517" s="234"/>
      <c r="O517" s="234"/>
      <c r="P517" s="237"/>
      <c r="Q517" s="238"/>
      <c r="R517" s="233" t="str">
        <f>IF(ISERROR($V517),"",OFFSET('Smelter Look-up'!$C$4,$V517-4,0)&amp;"")</f>
        <v/>
      </c>
      <c r="S517" s="239" t="str">
        <f t="array" ref="S517">IF(B517="","",IF(ISERROR(MATCH($E517,CL,0)),"Unknown",INDIRECT("'C'!$A$"&amp;MATCH($E517,CL,0)+1)))</f>
        <v/>
      </c>
      <c r="T517" s="239" t="str">
        <f t="array" ref="T517">IF(B517="","",IF(ISERROR(MATCH($J517,SorP!$B$1:$B$6226,0)),"",INDIRECT("'SorP'!$A$"&amp;MATCH($S517&amp;$J517,SorP!C:C,0))))</f>
        <v/>
      </c>
      <c r="U517" s="240"/>
      <c r="V517" s="228" t="str">
        <f>IF(C517="",NA(),IF(OR(C517="Smelter not listed",C517="Smelter not yet identified"),MATCH($B517&amp;$D517,'Smelter Look-up'!$J:$J,0),MATCH($B517&amp;$C517,'Smelter Look-up'!$J:$J,0)))</f>
        <v>#N/A</v>
      </c>
      <c r="W517" s="208"/>
      <c r="X517" s="208">
        <f t="shared" si="1"/>
        <v>0</v>
      </c>
      <c r="Y517" s="208"/>
      <c r="Z517" s="208"/>
      <c r="AA517" s="208"/>
      <c r="AB517" s="241" t="str">
        <f t="shared" si="2"/>
        <v/>
      </c>
      <c r="AC517" s="208"/>
      <c r="AD517" s="208"/>
      <c r="AE517" s="208"/>
      <c r="AF517" s="208"/>
      <c r="AG517" s="208"/>
      <c r="AH517" s="208"/>
    </row>
    <row r="518" ht="13.5" customHeight="1">
      <c r="A518" s="239"/>
      <c r="B518" s="233" t="str">
        <f t="array" ref="B518">IF(LEN(A518)=0,"",INDEX('Smelter Look-up'!$A:$A,MATCH($A518,'Smelter Look-up'!$E:$E,0)))</f>
        <v/>
      </c>
      <c r="C518" s="234" t="str">
        <f t="array" ref="C518">IF(LEN(A518)=0,"",INDEX('Smelter Look-up'!$C:$C,MATCH($A518,'Smelter Look-up'!$E:$E,0)))</f>
        <v/>
      </c>
      <c r="D518" s="233"/>
      <c r="E518" s="233" t="str">
        <f>IF(ISERROR($V518),"",OFFSET('Smelter Look-up'!$D$4,$V518-4,0)&amp;"")</f>
        <v/>
      </c>
      <c r="F518" s="233" t="str">
        <f>IF(ISERROR($V518),"",OFFSET('Smelter Look-up'!$E$4,$V518-4,0))</f>
        <v/>
      </c>
      <c r="G518" s="233" t="str">
        <f>IF(C518=$X$4,IF(ISERROR($V518),"Enter smelter details","RMI"),IF(ISERROR($V518),"",OFFSET('Smelter Look-up'!$F$4,$V518-4,0)))</f>
        <v/>
      </c>
      <c r="H518" s="235" t="str">
        <f>IF(ISERROR($V518),"",OFFSET('Smelter Look-up'!$G$4,$V518-4,0))</f>
        <v/>
      </c>
      <c r="I518" s="237" t="str">
        <f>IF(ISERROR($V518),"",OFFSET('Smelter Look-up'!$H$4,$V518-4,0))</f>
        <v/>
      </c>
      <c r="J518" s="237" t="str">
        <f>IF(ISERROR($V518),"",OFFSET('Smelter Look-up'!$I$4,$V518-4,0))</f>
        <v/>
      </c>
      <c r="K518" s="234"/>
      <c r="L518" s="234"/>
      <c r="M518" s="234"/>
      <c r="N518" s="234"/>
      <c r="O518" s="234"/>
      <c r="P518" s="237"/>
      <c r="Q518" s="238"/>
      <c r="R518" s="233" t="str">
        <f>IF(ISERROR($V518),"",OFFSET('Smelter Look-up'!$C$4,$V518-4,0)&amp;"")</f>
        <v/>
      </c>
      <c r="S518" s="239" t="str">
        <f t="array" ref="S518">IF(B518="","",IF(ISERROR(MATCH($E518,CL,0)),"Unknown",INDIRECT("'C'!$A$"&amp;MATCH($E518,CL,0)+1)))</f>
        <v/>
      </c>
      <c r="T518" s="239" t="str">
        <f t="array" ref="T518">IF(B518="","",IF(ISERROR(MATCH($J518,SorP!$B$1:$B$6226,0)),"",INDIRECT("'SorP'!$A$"&amp;MATCH($S518&amp;$J518,SorP!C:C,0))))</f>
        <v/>
      </c>
      <c r="U518" s="240"/>
      <c r="V518" s="228" t="str">
        <f>IF(C518="",NA(),IF(OR(C518="Smelter not listed",C518="Smelter not yet identified"),MATCH($B518&amp;$D518,'Smelter Look-up'!$J:$J,0),MATCH($B518&amp;$C518,'Smelter Look-up'!$J:$J,0)))</f>
        <v>#N/A</v>
      </c>
      <c r="W518" s="208"/>
      <c r="X518" s="208">
        <f t="shared" si="1"/>
        <v>0</v>
      </c>
      <c r="Y518" s="208"/>
      <c r="Z518" s="208"/>
      <c r="AA518" s="208"/>
      <c r="AB518" s="241" t="str">
        <f t="shared" si="2"/>
        <v/>
      </c>
      <c r="AC518" s="208"/>
      <c r="AD518" s="208"/>
      <c r="AE518" s="208"/>
      <c r="AF518" s="208"/>
      <c r="AG518" s="208"/>
      <c r="AH518" s="208"/>
    </row>
    <row r="519" ht="13.5" customHeight="1">
      <c r="A519" s="239"/>
      <c r="B519" s="233" t="str">
        <f t="array" ref="B519">IF(LEN(A519)=0,"",INDEX('Smelter Look-up'!$A:$A,MATCH($A519,'Smelter Look-up'!$E:$E,0)))</f>
        <v/>
      </c>
      <c r="C519" s="234" t="str">
        <f t="array" ref="C519">IF(LEN(A519)=0,"",INDEX('Smelter Look-up'!$C:$C,MATCH($A519,'Smelter Look-up'!$E:$E,0)))</f>
        <v/>
      </c>
      <c r="D519" s="233"/>
      <c r="E519" s="233" t="str">
        <f>IF(ISERROR($V519),"",OFFSET('Smelter Look-up'!$D$4,$V519-4,0)&amp;"")</f>
        <v/>
      </c>
      <c r="F519" s="233" t="str">
        <f>IF(ISERROR($V519),"",OFFSET('Smelter Look-up'!$E$4,$V519-4,0))</f>
        <v/>
      </c>
      <c r="G519" s="233" t="str">
        <f>IF(C519=$X$4,IF(ISERROR($V519),"Enter smelter details","RMI"),IF(ISERROR($V519),"",OFFSET('Smelter Look-up'!$F$4,$V519-4,0)))</f>
        <v/>
      </c>
      <c r="H519" s="235" t="str">
        <f>IF(ISERROR($V519),"",OFFSET('Smelter Look-up'!$G$4,$V519-4,0))</f>
        <v/>
      </c>
      <c r="I519" s="237" t="str">
        <f>IF(ISERROR($V519),"",OFFSET('Smelter Look-up'!$H$4,$V519-4,0))</f>
        <v/>
      </c>
      <c r="J519" s="237" t="str">
        <f>IF(ISERROR($V519),"",OFFSET('Smelter Look-up'!$I$4,$V519-4,0))</f>
        <v/>
      </c>
      <c r="K519" s="234"/>
      <c r="L519" s="234"/>
      <c r="M519" s="234"/>
      <c r="N519" s="234"/>
      <c r="O519" s="234"/>
      <c r="P519" s="237"/>
      <c r="Q519" s="238"/>
      <c r="R519" s="233" t="str">
        <f>IF(ISERROR($V519),"",OFFSET('Smelter Look-up'!$C$4,$V519-4,0)&amp;"")</f>
        <v/>
      </c>
      <c r="S519" s="239" t="str">
        <f t="array" ref="S519">IF(B519="","",IF(ISERROR(MATCH($E519,CL,0)),"Unknown",INDIRECT("'C'!$A$"&amp;MATCH($E519,CL,0)+1)))</f>
        <v/>
      </c>
      <c r="T519" s="239" t="str">
        <f t="array" ref="T519">IF(B519="","",IF(ISERROR(MATCH($J519,SorP!$B$1:$B$6226,0)),"",INDIRECT("'SorP'!$A$"&amp;MATCH($S519&amp;$J519,SorP!C:C,0))))</f>
        <v/>
      </c>
      <c r="U519" s="240"/>
      <c r="V519" s="228" t="str">
        <f>IF(C519="",NA(),IF(OR(C519="Smelter not listed",C519="Smelter not yet identified"),MATCH($B519&amp;$D519,'Smelter Look-up'!$J:$J,0),MATCH($B519&amp;$C519,'Smelter Look-up'!$J:$J,0)))</f>
        <v>#N/A</v>
      </c>
      <c r="W519" s="208"/>
      <c r="X519" s="208">
        <f t="shared" si="1"/>
        <v>0</v>
      </c>
      <c r="Y519" s="208"/>
      <c r="Z519" s="208"/>
      <c r="AA519" s="208"/>
      <c r="AB519" s="241" t="str">
        <f t="shared" si="2"/>
        <v/>
      </c>
      <c r="AC519" s="208"/>
      <c r="AD519" s="208"/>
      <c r="AE519" s="208"/>
      <c r="AF519" s="208"/>
      <c r="AG519" s="208"/>
      <c r="AH519" s="208"/>
    </row>
    <row r="520" ht="13.5" customHeight="1">
      <c r="A520" s="239"/>
      <c r="B520" s="233" t="str">
        <f t="array" ref="B520">IF(LEN(A520)=0,"",INDEX('Smelter Look-up'!$A:$A,MATCH($A520,'Smelter Look-up'!$E:$E,0)))</f>
        <v/>
      </c>
      <c r="C520" s="234" t="str">
        <f t="array" ref="C520">IF(LEN(A520)=0,"",INDEX('Smelter Look-up'!$C:$C,MATCH($A520,'Smelter Look-up'!$E:$E,0)))</f>
        <v/>
      </c>
      <c r="D520" s="233"/>
      <c r="E520" s="233" t="str">
        <f>IF(ISERROR($V520),"",OFFSET('Smelter Look-up'!$D$4,$V520-4,0)&amp;"")</f>
        <v/>
      </c>
      <c r="F520" s="233" t="str">
        <f>IF(ISERROR($V520),"",OFFSET('Smelter Look-up'!$E$4,$V520-4,0))</f>
        <v/>
      </c>
      <c r="G520" s="233" t="str">
        <f>IF(C520=$X$4,IF(ISERROR($V520),"Enter smelter details","RMI"),IF(ISERROR($V520),"",OFFSET('Smelter Look-up'!$F$4,$V520-4,0)))</f>
        <v/>
      </c>
      <c r="H520" s="235" t="str">
        <f>IF(ISERROR($V520),"",OFFSET('Smelter Look-up'!$G$4,$V520-4,0))</f>
        <v/>
      </c>
      <c r="I520" s="237" t="str">
        <f>IF(ISERROR($V520),"",OFFSET('Smelter Look-up'!$H$4,$V520-4,0))</f>
        <v/>
      </c>
      <c r="J520" s="237" t="str">
        <f>IF(ISERROR($V520),"",OFFSET('Smelter Look-up'!$I$4,$V520-4,0))</f>
        <v/>
      </c>
      <c r="K520" s="234"/>
      <c r="L520" s="234"/>
      <c r="M520" s="234"/>
      <c r="N520" s="234"/>
      <c r="O520" s="234"/>
      <c r="P520" s="237"/>
      <c r="Q520" s="238"/>
      <c r="R520" s="233" t="str">
        <f>IF(ISERROR($V520),"",OFFSET('Smelter Look-up'!$C$4,$V520-4,0)&amp;"")</f>
        <v/>
      </c>
      <c r="S520" s="239" t="str">
        <f t="array" ref="S520">IF(B520="","",IF(ISERROR(MATCH($E520,CL,0)),"Unknown",INDIRECT("'C'!$A$"&amp;MATCH($E520,CL,0)+1)))</f>
        <v/>
      </c>
      <c r="T520" s="239" t="str">
        <f t="array" ref="T520">IF(B520="","",IF(ISERROR(MATCH($J520,SorP!$B$1:$B$6226,0)),"",INDIRECT("'SorP'!$A$"&amp;MATCH($S520&amp;$J520,SorP!C:C,0))))</f>
        <v/>
      </c>
      <c r="U520" s="240"/>
      <c r="V520" s="228" t="str">
        <f>IF(C520="",NA(),IF(OR(C520="Smelter not listed",C520="Smelter not yet identified"),MATCH($B520&amp;$D520,'Smelter Look-up'!$J:$J,0),MATCH($B520&amp;$C520,'Smelter Look-up'!$J:$J,0)))</f>
        <v>#N/A</v>
      </c>
      <c r="W520" s="208"/>
      <c r="X520" s="208">
        <f t="shared" si="1"/>
        <v>0</v>
      </c>
      <c r="Y520" s="208"/>
      <c r="Z520" s="208"/>
      <c r="AA520" s="208"/>
      <c r="AB520" s="241" t="str">
        <f t="shared" si="2"/>
        <v/>
      </c>
      <c r="AC520" s="208"/>
      <c r="AD520" s="208"/>
      <c r="AE520" s="208"/>
      <c r="AF520" s="208"/>
      <c r="AG520" s="208"/>
      <c r="AH520" s="208"/>
    </row>
    <row r="521" ht="13.5" customHeight="1">
      <c r="A521" s="239"/>
      <c r="B521" s="233" t="str">
        <f t="array" ref="B521">IF(LEN(A521)=0,"",INDEX('Smelter Look-up'!$A:$A,MATCH($A521,'Smelter Look-up'!$E:$E,0)))</f>
        <v/>
      </c>
      <c r="C521" s="234" t="str">
        <f t="array" ref="C521">IF(LEN(A521)=0,"",INDEX('Smelter Look-up'!$C:$C,MATCH($A521,'Smelter Look-up'!$E:$E,0)))</f>
        <v/>
      </c>
      <c r="D521" s="233"/>
      <c r="E521" s="233" t="str">
        <f>IF(ISERROR($V521),"",OFFSET('Smelter Look-up'!$D$4,$V521-4,0)&amp;"")</f>
        <v/>
      </c>
      <c r="F521" s="233" t="str">
        <f>IF(ISERROR($V521),"",OFFSET('Smelter Look-up'!$E$4,$V521-4,0))</f>
        <v/>
      </c>
      <c r="G521" s="233" t="str">
        <f>IF(C521=$X$4,IF(ISERROR($V521),"Enter smelter details","RMI"),IF(ISERROR($V521),"",OFFSET('Smelter Look-up'!$F$4,$V521-4,0)))</f>
        <v/>
      </c>
      <c r="H521" s="235" t="str">
        <f>IF(ISERROR($V521),"",OFFSET('Smelter Look-up'!$G$4,$V521-4,0))</f>
        <v/>
      </c>
      <c r="I521" s="237" t="str">
        <f>IF(ISERROR($V521),"",OFFSET('Smelter Look-up'!$H$4,$V521-4,0))</f>
        <v/>
      </c>
      <c r="J521" s="237" t="str">
        <f>IF(ISERROR($V521),"",OFFSET('Smelter Look-up'!$I$4,$V521-4,0))</f>
        <v/>
      </c>
      <c r="K521" s="234"/>
      <c r="L521" s="234"/>
      <c r="M521" s="234"/>
      <c r="N521" s="234"/>
      <c r="O521" s="234"/>
      <c r="P521" s="237"/>
      <c r="Q521" s="238"/>
      <c r="R521" s="233" t="str">
        <f>IF(ISERROR($V521),"",OFFSET('Smelter Look-up'!$C$4,$V521-4,0)&amp;"")</f>
        <v/>
      </c>
      <c r="S521" s="239" t="str">
        <f t="array" ref="S521">IF(B521="","",IF(ISERROR(MATCH($E521,CL,0)),"Unknown",INDIRECT("'C'!$A$"&amp;MATCH($E521,CL,0)+1)))</f>
        <v/>
      </c>
      <c r="T521" s="239" t="str">
        <f t="array" ref="T521">IF(B521="","",IF(ISERROR(MATCH($J521,SorP!$B$1:$B$6226,0)),"",INDIRECT("'SorP'!$A$"&amp;MATCH($S521&amp;$J521,SorP!C:C,0))))</f>
        <v/>
      </c>
      <c r="U521" s="240"/>
      <c r="V521" s="228" t="str">
        <f>IF(C521="",NA(),IF(OR(C521="Smelter not listed",C521="Smelter not yet identified"),MATCH($B521&amp;$D521,'Smelter Look-up'!$J:$J,0),MATCH($B521&amp;$C521,'Smelter Look-up'!$J:$J,0)))</f>
        <v>#N/A</v>
      </c>
      <c r="W521" s="208"/>
      <c r="X521" s="208">
        <f t="shared" si="1"/>
        <v>0</v>
      </c>
      <c r="Y521" s="208"/>
      <c r="Z521" s="208"/>
      <c r="AA521" s="208"/>
      <c r="AB521" s="241" t="str">
        <f t="shared" si="2"/>
        <v/>
      </c>
      <c r="AC521" s="208"/>
      <c r="AD521" s="208"/>
      <c r="AE521" s="208"/>
      <c r="AF521" s="208"/>
      <c r="AG521" s="208"/>
      <c r="AH521" s="208"/>
    </row>
    <row r="522" ht="13.5" customHeight="1">
      <c r="A522" s="239"/>
      <c r="B522" s="233" t="str">
        <f t="array" ref="B522">IF(LEN(A522)=0,"",INDEX('Smelter Look-up'!$A:$A,MATCH($A522,'Smelter Look-up'!$E:$E,0)))</f>
        <v/>
      </c>
      <c r="C522" s="234" t="str">
        <f t="array" ref="C522">IF(LEN(A522)=0,"",INDEX('Smelter Look-up'!$C:$C,MATCH($A522,'Smelter Look-up'!$E:$E,0)))</f>
        <v/>
      </c>
      <c r="D522" s="233"/>
      <c r="E522" s="233" t="str">
        <f>IF(ISERROR($V522),"",OFFSET('Smelter Look-up'!$D$4,$V522-4,0)&amp;"")</f>
        <v/>
      </c>
      <c r="F522" s="233" t="str">
        <f>IF(ISERROR($V522),"",OFFSET('Smelter Look-up'!$E$4,$V522-4,0))</f>
        <v/>
      </c>
      <c r="G522" s="233" t="str">
        <f>IF(C522=$X$4,IF(ISERROR($V522),"Enter smelter details","RMI"),IF(ISERROR($V522),"",OFFSET('Smelter Look-up'!$F$4,$V522-4,0)))</f>
        <v/>
      </c>
      <c r="H522" s="235" t="str">
        <f>IF(ISERROR($V522),"",OFFSET('Smelter Look-up'!$G$4,$V522-4,0))</f>
        <v/>
      </c>
      <c r="I522" s="237" t="str">
        <f>IF(ISERROR($V522),"",OFFSET('Smelter Look-up'!$H$4,$V522-4,0))</f>
        <v/>
      </c>
      <c r="J522" s="237" t="str">
        <f>IF(ISERROR($V522),"",OFFSET('Smelter Look-up'!$I$4,$V522-4,0))</f>
        <v/>
      </c>
      <c r="K522" s="234"/>
      <c r="L522" s="234"/>
      <c r="M522" s="234"/>
      <c r="N522" s="234"/>
      <c r="O522" s="234"/>
      <c r="P522" s="237"/>
      <c r="Q522" s="238"/>
      <c r="R522" s="233" t="str">
        <f>IF(ISERROR($V522),"",OFFSET('Smelter Look-up'!$C$4,$V522-4,0)&amp;"")</f>
        <v/>
      </c>
      <c r="S522" s="239" t="str">
        <f t="array" ref="S522">IF(B522="","",IF(ISERROR(MATCH($E522,CL,0)),"Unknown",INDIRECT("'C'!$A$"&amp;MATCH($E522,CL,0)+1)))</f>
        <v/>
      </c>
      <c r="T522" s="239" t="str">
        <f t="array" ref="T522">IF(B522="","",IF(ISERROR(MATCH($J522,SorP!$B$1:$B$6226,0)),"",INDIRECT("'SorP'!$A$"&amp;MATCH($S522&amp;$J522,SorP!C:C,0))))</f>
        <v/>
      </c>
      <c r="U522" s="240"/>
      <c r="V522" s="228" t="str">
        <f>IF(C522="",NA(),IF(OR(C522="Smelter not listed",C522="Smelter not yet identified"),MATCH($B522&amp;$D522,'Smelter Look-up'!$J:$J,0),MATCH($B522&amp;$C522,'Smelter Look-up'!$J:$J,0)))</f>
        <v>#N/A</v>
      </c>
      <c r="W522" s="208"/>
      <c r="X522" s="208">
        <f t="shared" si="1"/>
        <v>0</v>
      </c>
      <c r="Y522" s="208"/>
      <c r="Z522" s="208"/>
      <c r="AA522" s="208"/>
      <c r="AB522" s="241" t="str">
        <f t="shared" si="2"/>
        <v/>
      </c>
      <c r="AC522" s="208"/>
      <c r="AD522" s="208"/>
      <c r="AE522" s="208"/>
      <c r="AF522" s="208"/>
      <c r="AG522" s="208"/>
      <c r="AH522" s="208"/>
    </row>
    <row r="523" ht="13.5" customHeight="1">
      <c r="A523" s="239"/>
      <c r="B523" s="233" t="str">
        <f t="array" ref="B523">IF(LEN(A523)=0,"",INDEX('Smelter Look-up'!$A:$A,MATCH($A523,'Smelter Look-up'!$E:$E,0)))</f>
        <v/>
      </c>
      <c r="C523" s="234" t="str">
        <f t="array" ref="C523">IF(LEN(A523)=0,"",INDEX('Smelter Look-up'!$C:$C,MATCH($A523,'Smelter Look-up'!$E:$E,0)))</f>
        <v/>
      </c>
      <c r="D523" s="233"/>
      <c r="E523" s="233" t="str">
        <f>IF(ISERROR($V523),"",OFFSET('Smelter Look-up'!$D$4,$V523-4,0)&amp;"")</f>
        <v/>
      </c>
      <c r="F523" s="233" t="str">
        <f>IF(ISERROR($V523),"",OFFSET('Smelter Look-up'!$E$4,$V523-4,0))</f>
        <v/>
      </c>
      <c r="G523" s="233" t="str">
        <f>IF(C523=$X$4,IF(ISERROR($V523),"Enter smelter details","RMI"),IF(ISERROR($V523),"",OFFSET('Smelter Look-up'!$F$4,$V523-4,0)))</f>
        <v/>
      </c>
      <c r="H523" s="235" t="str">
        <f>IF(ISERROR($V523),"",OFFSET('Smelter Look-up'!$G$4,$V523-4,0))</f>
        <v/>
      </c>
      <c r="I523" s="237" t="str">
        <f>IF(ISERROR($V523),"",OFFSET('Smelter Look-up'!$H$4,$V523-4,0))</f>
        <v/>
      </c>
      <c r="J523" s="237" t="str">
        <f>IF(ISERROR($V523),"",OFFSET('Smelter Look-up'!$I$4,$V523-4,0))</f>
        <v/>
      </c>
      <c r="K523" s="234"/>
      <c r="L523" s="234"/>
      <c r="M523" s="234"/>
      <c r="N523" s="234"/>
      <c r="O523" s="234"/>
      <c r="P523" s="237"/>
      <c r="Q523" s="238"/>
      <c r="R523" s="233" t="str">
        <f>IF(ISERROR($V523),"",OFFSET('Smelter Look-up'!$C$4,$V523-4,0)&amp;"")</f>
        <v/>
      </c>
      <c r="S523" s="239" t="str">
        <f t="array" ref="S523">IF(B523="","",IF(ISERROR(MATCH($E523,CL,0)),"Unknown",INDIRECT("'C'!$A$"&amp;MATCH($E523,CL,0)+1)))</f>
        <v/>
      </c>
      <c r="T523" s="239" t="str">
        <f t="array" ref="T523">IF(B523="","",IF(ISERROR(MATCH($J523,SorP!$B$1:$B$6226,0)),"",INDIRECT("'SorP'!$A$"&amp;MATCH($S523&amp;$J523,SorP!C:C,0))))</f>
        <v/>
      </c>
      <c r="U523" s="240"/>
      <c r="V523" s="228" t="str">
        <f>IF(C523="",NA(),IF(OR(C523="Smelter not listed",C523="Smelter not yet identified"),MATCH($B523&amp;$D523,'Smelter Look-up'!$J:$J,0),MATCH($B523&amp;$C523,'Smelter Look-up'!$J:$J,0)))</f>
        <v>#N/A</v>
      </c>
      <c r="W523" s="208"/>
      <c r="X523" s="208">
        <f t="shared" si="1"/>
        <v>0</v>
      </c>
      <c r="Y523" s="208"/>
      <c r="Z523" s="208"/>
      <c r="AA523" s="208"/>
      <c r="AB523" s="241" t="str">
        <f t="shared" si="2"/>
        <v/>
      </c>
      <c r="AC523" s="208"/>
      <c r="AD523" s="208"/>
      <c r="AE523" s="208"/>
      <c r="AF523" s="208"/>
      <c r="AG523" s="208"/>
      <c r="AH523" s="208"/>
    </row>
    <row r="524" ht="13.5" customHeight="1">
      <c r="A524" s="239"/>
      <c r="B524" s="233" t="str">
        <f t="array" ref="B524">IF(LEN(A524)=0,"",INDEX('Smelter Look-up'!$A:$A,MATCH($A524,'Smelter Look-up'!$E:$E,0)))</f>
        <v/>
      </c>
      <c r="C524" s="234" t="str">
        <f t="array" ref="C524">IF(LEN(A524)=0,"",INDEX('Smelter Look-up'!$C:$C,MATCH($A524,'Smelter Look-up'!$E:$E,0)))</f>
        <v/>
      </c>
      <c r="D524" s="233"/>
      <c r="E524" s="233" t="str">
        <f>IF(ISERROR($V524),"",OFFSET('Smelter Look-up'!$D$4,$V524-4,0)&amp;"")</f>
        <v/>
      </c>
      <c r="F524" s="233" t="str">
        <f>IF(ISERROR($V524),"",OFFSET('Smelter Look-up'!$E$4,$V524-4,0))</f>
        <v/>
      </c>
      <c r="G524" s="233" t="str">
        <f>IF(C524=$X$4,IF(ISERROR($V524),"Enter smelter details","RMI"),IF(ISERROR($V524),"",OFFSET('Smelter Look-up'!$F$4,$V524-4,0)))</f>
        <v/>
      </c>
      <c r="H524" s="235" t="str">
        <f>IF(ISERROR($V524),"",OFFSET('Smelter Look-up'!$G$4,$V524-4,0))</f>
        <v/>
      </c>
      <c r="I524" s="237" t="str">
        <f>IF(ISERROR($V524),"",OFFSET('Smelter Look-up'!$H$4,$V524-4,0))</f>
        <v/>
      </c>
      <c r="J524" s="237" t="str">
        <f>IF(ISERROR($V524),"",OFFSET('Smelter Look-up'!$I$4,$V524-4,0))</f>
        <v/>
      </c>
      <c r="K524" s="234"/>
      <c r="L524" s="234"/>
      <c r="M524" s="234"/>
      <c r="N524" s="234"/>
      <c r="O524" s="234"/>
      <c r="P524" s="237"/>
      <c r="Q524" s="238"/>
      <c r="R524" s="233" t="str">
        <f>IF(ISERROR($V524),"",OFFSET('Smelter Look-up'!$C$4,$V524-4,0)&amp;"")</f>
        <v/>
      </c>
      <c r="S524" s="239" t="str">
        <f t="array" ref="S524">IF(B524="","",IF(ISERROR(MATCH($E524,CL,0)),"Unknown",INDIRECT("'C'!$A$"&amp;MATCH($E524,CL,0)+1)))</f>
        <v/>
      </c>
      <c r="T524" s="239" t="str">
        <f t="array" ref="T524">IF(B524="","",IF(ISERROR(MATCH($J524,SorP!$B$1:$B$6226,0)),"",INDIRECT("'SorP'!$A$"&amp;MATCH($S524&amp;$J524,SorP!C:C,0))))</f>
        <v/>
      </c>
      <c r="U524" s="240"/>
      <c r="V524" s="228" t="str">
        <f>IF(C524="",NA(),IF(OR(C524="Smelter not listed",C524="Smelter not yet identified"),MATCH($B524&amp;$D524,'Smelter Look-up'!$J:$J,0),MATCH($B524&amp;$C524,'Smelter Look-up'!$J:$J,0)))</f>
        <v>#N/A</v>
      </c>
      <c r="W524" s="208"/>
      <c r="X524" s="208">
        <f t="shared" si="1"/>
        <v>0</v>
      </c>
      <c r="Y524" s="208"/>
      <c r="Z524" s="208"/>
      <c r="AA524" s="208"/>
      <c r="AB524" s="241" t="str">
        <f t="shared" si="2"/>
        <v/>
      </c>
      <c r="AC524" s="208"/>
      <c r="AD524" s="208"/>
      <c r="AE524" s="208"/>
      <c r="AF524" s="208"/>
      <c r="AG524" s="208"/>
      <c r="AH524" s="208"/>
    </row>
    <row r="525" ht="13.5" customHeight="1">
      <c r="A525" s="239"/>
      <c r="B525" s="233" t="str">
        <f t="array" ref="B525">IF(LEN(A525)=0,"",INDEX('Smelter Look-up'!$A:$A,MATCH($A525,'Smelter Look-up'!$E:$E,0)))</f>
        <v/>
      </c>
      <c r="C525" s="234" t="str">
        <f t="array" ref="C525">IF(LEN(A525)=0,"",INDEX('Smelter Look-up'!$C:$C,MATCH($A525,'Smelter Look-up'!$E:$E,0)))</f>
        <v/>
      </c>
      <c r="D525" s="233"/>
      <c r="E525" s="233" t="str">
        <f>IF(ISERROR($V525),"",OFFSET('Smelter Look-up'!$D$4,$V525-4,0)&amp;"")</f>
        <v/>
      </c>
      <c r="F525" s="233" t="str">
        <f>IF(ISERROR($V525),"",OFFSET('Smelter Look-up'!$E$4,$V525-4,0))</f>
        <v/>
      </c>
      <c r="G525" s="233" t="str">
        <f>IF(C525=$X$4,IF(ISERROR($V525),"Enter smelter details","RMI"),IF(ISERROR($V525),"",OFFSET('Smelter Look-up'!$F$4,$V525-4,0)))</f>
        <v/>
      </c>
      <c r="H525" s="235" t="str">
        <f>IF(ISERROR($V525),"",OFFSET('Smelter Look-up'!$G$4,$V525-4,0))</f>
        <v/>
      </c>
      <c r="I525" s="237" t="str">
        <f>IF(ISERROR($V525),"",OFFSET('Smelter Look-up'!$H$4,$V525-4,0))</f>
        <v/>
      </c>
      <c r="J525" s="237" t="str">
        <f>IF(ISERROR($V525),"",OFFSET('Smelter Look-up'!$I$4,$V525-4,0))</f>
        <v/>
      </c>
      <c r="K525" s="234"/>
      <c r="L525" s="234"/>
      <c r="M525" s="234"/>
      <c r="N525" s="234"/>
      <c r="O525" s="234"/>
      <c r="P525" s="237"/>
      <c r="Q525" s="238"/>
      <c r="R525" s="233" t="str">
        <f>IF(ISERROR($V525),"",OFFSET('Smelter Look-up'!$C$4,$V525-4,0)&amp;"")</f>
        <v/>
      </c>
      <c r="S525" s="239" t="str">
        <f t="array" ref="S525">IF(B525="","",IF(ISERROR(MATCH($E525,CL,0)),"Unknown",INDIRECT("'C'!$A$"&amp;MATCH($E525,CL,0)+1)))</f>
        <v/>
      </c>
      <c r="T525" s="239" t="str">
        <f t="array" ref="T525">IF(B525="","",IF(ISERROR(MATCH($J525,SorP!$B$1:$B$6226,0)),"",INDIRECT("'SorP'!$A$"&amp;MATCH($S525&amp;$J525,SorP!C:C,0))))</f>
        <v/>
      </c>
      <c r="U525" s="240"/>
      <c r="V525" s="228" t="str">
        <f>IF(C525="",NA(),IF(OR(C525="Smelter not listed",C525="Smelter not yet identified"),MATCH($B525&amp;$D525,'Smelter Look-up'!$J:$J,0),MATCH($B525&amp;$C525,'Smelter Look-up'!$J:$J,0)))</f>
        <v>#N/A</v>
      </c>
      <c r="W525" s="208"/>
      <c r="X525" s="208">
        <f t="shared" si="1"/>
        <v>0</v>
      </c>
      <c r="Y525" s="208"/>
      <c r="Z525" s="208"/>
      <c r="AA525" s="208"/>
      <c r="AB525" s="241" t="str">
        <f t="shared" si="2"/>
        <v/>
      </c>
      <c r="AC525" s="208"/>
      <c r="AD525" s="208"/>
      <c r="AE525" s="208"/>
      <c r="AF525" s="208"/>
      <c r="AG525" s="208"/>
      <c r="AH525" s="208"/>
    </row>
    <row r="526" ht="13.5" customHeight="1">
      <c r="A526" s="239"/>
      <c r="B526" s="233" t="str">
        <f t="array" ref="B526">IF(LEN(A526)=0,"",INDEX('Smelter Look-up'!$A:$A,MATCH($A526,'Smelter Look-up'!$E:$E,0)))</f>
        <v/>
      </c>
      <c r="C526" s="234" t="str">
        <f t="array" ref="C526">IF(LEN(A526)=0,"",INDEX('Smelter Look-up'!$C:$C,MATCH($A526,'Smelter Look-up'!$E:$E,0)))</f>
        <v/>
      </c>
      <c r="D526" s="233"/>
      <c r="E526" s="233" t="str">
        <f>IF(ISERROR($V526),"",OFFSET('Smelter Look-up'!$D$4,$V526-4,0)&amp;"")</f>
        <v/>
      </c>
      <c r="F526" s="233" t="str">
        <f>IF(ISERROR($V526),"",OFFSET('Smelter Look-up'!$E$4,$V526-4,0))</f>
        <v/>
      </c>
      <c r="G526" s="233" t="str">
        <f>IF(C526=$X$4,IF(ISERROR($V526),"Enter smelter details","RMI"),IF(ISERROR($V526),"",OFFSET('Smelter Look-up'!$F$4,$V526-4,0)))</f>
        <v/>
      </c>
      <c r="H526" s="235" t="str">
        <f>IF(ISERROR($V526),"",OFFSET('Smelter Look-up'!$G$4,$V526-4,0))</f>
        <v/>
      </c>
      <c r="I526" s="237" t="str">
        <f>IF(ISERROR($V526),"",OFFSET('Smelter Look-up'!$H$4,$V526-4,0))</f>
        <v/>
      </c>
      <c r="J526" s="237" t="str">
        <f>IF(ISERROR($V526),"",OFFSET('Smelter Look-up'!$I$4,$V526-4,0))</f>
        <v/>
      </c>
      <c r="K526" s="234"/>
      <c r="L526" s="234"/>
      <c r="M526" s="234"/>
      <c r="N526" s="234"/>
      <c r="O526" s="234"/>
      <c r="P526" s="237"/>
      <c r="Q526" s="238"/>
      <c r="R526" s="233" t="str">
        <f>IF(ISERROR($V526),"",OFFSET('Smelter Look-up'!$C$4,$V526-4,0)&amp;"")</f>
        <v/>
      </c>
      <c r="S526" s="239" t="str">
        <f t="array" ref="S526">IF(B526="","",IF(ISERROR(MATCH($E526,CL,0)),"Unknown",INDIRECT("'C'!$A$"&amp;MATCH($E526,CL,0)+1)))</f>
        <v/>
      </c>
      <c r="T526" s="239" t="str">
        <f t="array" ref="T526">IF(B526="","",IF(ISERROR(MATCH($J526,SorP!$B$1:$B$6226,0)),"",INDIRECT("'SorP'!$A$"&amp;MATCH($S526&amp;$J526,SorP!C:C,0))))</f>
        <v/>
      </c>
      <c r="U526" s="240"/>
      <c r="V526" s="228" t="str">
        <f>IF(C526="",NA(),IF(OR(C526="Smelter not listed",C526="Smelter not yet identified"),MATCH($B526&amp;$D526,'Smelter Look-up'!$J:$J,0),MATCH($B526&amp;$C526,'Smelter Look-up'!$J:$J,0)))</f>
        <v>#N/A</v>
      </c>
      <c r="W526" s="208"/>
      <c r="X526" s="208">
        <f t="shared" si="1"/>
        <v>0</v>
      </c>
      <c r="Y526" s="208"/>
      <c r="Z526" s="208"/>
      <c r="AA526" s="208"/>
      <c r="AB526" s="241" t="str">
        <f t="shared" si="2"/>
        <v/>
      </c>
      <c r="AC526" s="208"/>
      <c r="AD526" s="208"/>
      <c r="AE526" s="208"/>
      <c r="AF526" s="208"/>
      <c r="AG526" s="208"/>
      <c r="AH526" s="208"/>
    </row>
    <row r="527" ht="13.5" customHeight="1">
      <c r="A527" s="239"/>
      <c r="B527" s="233" t="str">
        <f t="array" ref="B527">IF(LEN(A527)=0,"",INDEX('Smelter Look-up'!$A:$A,MATCH($A527,'Smelter Look-up'!$E:$E,0)))</f>
        <v/>
      </c>
      <c r="C527" s="234" t="str">
        <f t="array" ref="C527">IF(LEN(A527)=0,"",INDEX('Smelter Look-up'!$C:$C,MATCH($A527,'Smelter Look-up'!$E:$E,0)))</f>
        <v/>
      </c>
      <c r="D527" s="233"/>
      <c r="E527" s="233" t="str">
        <f>IF(ISERROR($V527),"",OFFSET('Smelter Look-up'!$D$4,$V527-4,0)&amp;"")</f>
        <v/>
      </c>
      <c r="F527" s="233" t="str">
        <f>IF(ISERROR($V527),"",OFFSET('Smelter Look-up'!$E$4,$V527-4,0))</f>
        <v/>
      </c>
      <c r="G527" s="233" t="str">
        <f>IF(C527=$X$4,IF(ISERROR($V527),"Enter smelter details","RMI"),IF(ISERROR($V527),"",OFFSET('Smelter Look-up'!$F$4,$V527-4,0)))</f>
        <v/>
      </c>
      <c r="H527" s="235" t="str">
        <f>IF(ISERROR($V527),"",OFFSET('Smelter Look-up'!$G$4,$V527-4,0))</f>
        <v/>
      </c>
      <c r="I527" s="237" t="str">
        <f>IF(ISERROR($V527),"",OFFSET('Smelter Look-up'!$H$4,$V527-4,0))</f>
        <v/>
      </c>
      <c r="J527" s="237" t="str">
        <f>IF(ISERROR($V527),"",OFFSET('Smelter Look-up'!$I$4,$V527-4,0))</f>
        <v/>
      </c>
      <c r="K527" s="234"/>
      <c r="L527" s="234"/>
      <c r="M527" s="234"/>
      <c r="N527" s="234"/>
      <c r="O527" s="234"/>
      <c r="P527" s="237"/>
      <c r="Q527" s="238"/>
      <c r="R527" s="233" t="str">
        <f>IF(ISERROR($V527),"",OFFSET('Smelter Look-up'!$C$4,$V527-4,0)&amp;"")</f>
        <v/>
      </c>
      <c r="S527" s="239" t="str">
        <f t="array" ref="S527">IF(B527="","",IF(ISERROR(MATCH($E527,CL,0)),"Unknown",INDIRECT("'C'!$A$"&amp;MATCH($E527,CL,0)+1)))</f>
        <v/>
      </c>
      <c r="T527" s="239" t="str">
        <f t="array" ref="T527">IF(B527="","",IF(ISERROR(MATCH($J527,SorP!$B$1:$B$6226,0)),"",INDIRECT("'SorP'!$A$"&amp;MATCH($S527&amp;$J527,SorP!C:C,0))))</f>
        <v/>
      </c>
      <c r="U527" s="240"/>
      <c r="V527" s="228" t="str">
        <f>IF(C527="",NA(),IF(OR(C527="Smelter not listed",C527="Smelter not yet identified"),MATCH($B527&amp;$D527,'Smelter Look-up'!$J:$J,0),MATCH($B527&amp;$C527,'Smelter Look-up'!$J:$J,0)))</f>
        <v>#N/A</v>
      </c>
      <c r="W527" s="208"/>
      <c r="X527" s="208">
        <f t="shared" si="1"/>
        <v>0</v>
      </c>
      <c r="Y527" s="208"/>
      <c r="Z527" s="208"/>
      <c r="AA527" s="208"/>
      <c r="AB527" s="241" t="str">
        <f t="shared" si="2"/>
        <v/>
      </c>
      <c r="AC527" s="208"/>
      <c r="AD527" s="208"/>
      <c r="AE527" s="208"/>
      <c r="AF527" s="208"/>
      <c r="AG527" s="208"/>
      <c r="AH527" s="208"/>
    </row>
    <row r="528" ht="13.5" customHeight="1">
      <c r="A528" s="239"/>
      <c r="B528" s="233" t="str">
        <f t="array" ref="B528">IF(LEN(A528)=0,"",INDEX('Smelter Look-up'!$A:$A,MATCH($A528,'Smelter Look-up'!$E:$E,0)))</f>
        <v/>
      </c>
      <c r="C528" s="234" t="str">
        <f t="array" ref="C528">IF(LEN(A528)=0,"",INDEX('Smelter Look-up'!$C:$C,MATCH($A528,'Smelter Look-up'!$E:$E,0)))</f>
        <v/>
      </c>
      <c r="D528" s="233"/>
      <c r="E528" s="233" t="str">
        <f>IF(ISERROR($V528),"",OFFSET('Smelter Look-up'!$D$4,$V528-4,0)&amp;"")</f>
        <v/>
      </c>
      <c r="F528" s="233" t="str">
        <f>IF(ISERROR($V528),"",OFFSET('Smelter Look-up'!$E$4,$V528-4,0))</f>
        <v/>
      </c>
      <c r="G528" s="233" t="str">
        <f>IF(C528=$X$4,IF(ISERROR($V528),"Enter smelter details","RMI"),IF(ISERROR($V528),"",OFFSET('Smelter Look-up'!$F$4,$V528-4,0)))</f>
        <v/>
      </c>
      <c r="H528" s="235" t="str">
        <f>IF(ISERROR($V528),"",OFFSET('Smelter Look-up'!$G$4,$V528-4,0))</f>
        <v/>
      </c>
      <c r="I528" s="237" t="str">
        <f>IF(ISERROR($V528),"",OFFSET('Smelter Look-up'!$H$4,$V528-4,0))</f>
        <v/>
      </c>
      <c r="J528" s="237" t="str">
        <f>IF(ISERROR($V528),"",OFFSET('Smelter Look-up'!$I$4,$V528-4,0))</f>
        <v/>
      </c>
      <c r="K528" s="234"/>
      <c r="L528" s="234"/>
      <c r="M528" s="234"/>
      <c r="N528" s="234"/>
      <c r="O528" s="234"/>
      <c r="P528" s="237"/>
      <c r="Q528" s="238"/>
      <c r="R528" s="233" t="str">
        <f>IF(ISERROR($V528),"",OFFSET('Smelter Look-up'!$C$4,$V528-4,0)&amp;"")</f>
        <v/>
      </c>
      <c r="S528" s="239" t="str">
        <f t="array" ref="S528">IF(B528="","",IF(ISERROR(MATCH($E528,CL,0)),"Unknown",INDIRECT("'C'!$A$"&amp;MATCH($E528,CL,0)+1)))</f>
        <v/>
      </c>
      <c r="T528" s="239" t="str">
        <f t="array" ref="T528">IF(B528="","",IF(ISERROR(MATCH($J528,SorP!$B$1:$B$6226,0)),"",INDIRECT("'SorP'!$A$"&amp;MATCH($S528&amp;$J528,SorP!C:C,0))))</f>
        <v/>
      </c>
      <c r="U528" s="240"/>
      <c r="V528" s="228" t="str">
        <f>IF(C528="",NA(),IF(OR(C528="Smelter not listed",C528="Smelter not yet identified"),MATCH($B528&amp;$D528,'Smelter Look-up'!$J:$J,0),MATCH($B528&amp;$C528,'Smelter Look-up'!$J:$J,0)))</f>
        <v>#N/A</v>
      </c>
      <c r="W528" s="208"/>
      <c r="X528" s="208">
        <f t="shared" si="1"/>
        <v>0</v>
      </c>
      <c r="Y528" s="208"/>
      <c r="Z528" s="208"/>
      <c r="AA528" s="208"/>
      <c r="AB528" s="241" t="str">
        <f t="shared" si="2"/>
        <v/>
      </c>
      <c r="AC528" s="208"/>
      <c r="AD528" s="208"/>
      <c r="AE528" s="208"/>
      <c r="AF528" s="208"/>
      <c r="AG528" s="208"/>
      <c r="AH528" s="208"/>
    </row>
    <row r="529" ht="13.5" customHeight="1">
      <c r="A529" s="239"/>
      <c r="B529" s="233" t="str">
        <f t="array" ref="B529">IF(LEN(A529)=0,"",INDEX('Smelter Look-up'!$A:$A,MATCH($A529,'Smelter Look-up'!$E:$E,0)))</f>
        <v/>
      </c>
      <c r="C529" s="234" t="str">
        <f t="array" ref="C529">IF(LEN(A529)=0,"",INDEX('Smelter Look-up'!$C:$C,MATCH($A529,'Smelter Look-up'!$E:$E,0)))</f>
        <v/>
      </c>
      <c r="D529" s="233"/>
      <c r="E529" s="233" t="str">
        <f>IF(ISERROR($V529),"",OFFSET('Smelter Look-up'!$D$4,$V529-4,0)&amp;"")</f>
        <v/>
      </c>
      <c r="F529" s="233" t="str">
        <f>IF(ISERROR($V529),"",OFFSET('Smelter Look-up'!$E$4,$V529-4,0))</f>
        <v/>
      </c>
      <c r="G529" s="233" t="str">
        <f>IF(C529=$X$4,IF(ISERROR($V529),"Enter smelter details","RMI"),IF(ISERROR($V529),"",OFFSET('Smelter Look-up'!$F$4,$V529-4,0)))</f>
        <v/>
      </c>
      <c r="H529" s="235" t="str">
        <f>IF(ISERROR($V529),"",OFFSET('Smelter Look-up'!$G$4,$V529-4,0))</f>
        <v/>
      </c>
      <c r="I529" s="237" t="str">
        <f>IF(ISERROR($V529),"",OFFSET('Smelter Look-up'!$H$4,$V529-4,0))</f>
        <v/>
      </c>
      <c r="J529" s="237" t="str">
        <f>IF(ISERROR($V529),"",OFFSET('Smelter Look-up'!$I$4,$V529-4,0))</f>
        <v/>
      </c>
      <c r="K529" s="234"/>
      <c r="L529" s="234"/>
      <c r="M529" s="234"/>
      <c r="N529" s="234"/>
      <c r="O529" s="234"/>
      <c r="P529" s="237"/>
      <c r="Q529" s="238"/>
      <c r="R529" s="233" t="str">
        <f>IF(ISERROR($V529),"",OFFSET('Smelter Look-up'!$C$4,$V529-4,0)&amp;"")</f>
        <v/>
      </c>
      <c r="S529" s="239" t="str">
        <f t="array" ref="S529">IF(B529="","",IF(ISERROR(MATCH($E529,CL,0)),"Unknown",INDIRECT("'C'!$A$"&amp;MATCH($E529,CL,0)+1)))</f>
        <v/>
      </c>
      <c r="T529" s="239" t="str">
        <f t="array" ref="T529">IF(B529="","",IF(ISERROR(MATCH($J529,SorP!$B$1:$B$6226,0)),"",INDIRECT("'SorP'!$A$"&amp;MATCH($S529&amp;$J529,SorP!C:C,0))))</f>
        <v/>
      </c>
      <c r="U529" s="240"/>
      <c r="V529" s="228" t="str">
        <f>IF(C529="",NA(),IF(OR(C529="Smelter not listed",C529="Smelter not yet identified"),MATCH($B529&amp;$D529,'Smelter Look-up'!$J:$J,0),MATCH($B529&amp;$C529,'Smelter Look-up'!$J:$J,0)))</f>
        <v>#N/A</v>
      </c>
      <c r="W529" s="208"/>
      <c r="X529" s="208">
        <f t="shared" si="1"/>
        <v>0</v>
      </c>
      <c r="Y529" s="208"/>
      <c r="Z529" s="208"/>
      <c r="AA529" s="208"/>
      <c r="AB529" s="241" t="str">
        <f t="shared" si="2"/>
        <v/>
      </c>
      <c r="AC529" s="208"/>
      <c r="AD529" s="208"/>
      <c r="AE529" s="208"/>
      <c r="AF529" s="208"/>
      <c r="AG529" s="208"/>
      <c r="AH529" s="208"/>
    </row>
    <row r="530" ht="13.5" customHeight="1">
      <c r="A530" s="239"/>
      <c r="B530" s="233" t="str">
        <f t="array" ref="B530">IF(LEN(A530)=0,"",INDEX('Smelter Look-up'!$A:$A,MATCH($A530,'Smelter Look-up'!$E:$E,0)))</f>
        <v/>
      </c>
      <c r="C530" s="234" t="str">
        <f t="array" ref="C530">IF(LEN(A530)=0,"",INDEX('Smelter Look-up'!$C:$C,MATCH($A530,'Smelter Look-up'!$E:$E,0)))</f>
        <v/>
      </c>
      <c r="D530" s="233"/>
      <c r="E530" s="233" t="str">
        <f>IF(ISERROR($V530),"",OFFSET('Smelter Look-up'!$D$4,$V530-4,0)&amp;"")</f>
        <v/>
      </c>
      <c r="F530" s="233" t="str">
        <f>IF(ISERROR($V530),"",OFFSET('Smelter Look-up'!$E$4,$V530-4,0))</f>
        <v/>
      </c>
      <c r="G530" s="233" t="str">
        <f>IF(C530=$X$4,IF(ISERROR($V530),"Enter smelter details","RMI"),IF(ISERROR($V530),"",OFFSET('Smelter Look-up'!$F$4,$V530-4,0)))</f>
        <v/>
      </c>
      <c r="H530" s="235" t="str">
        <f>IF(ISERROR($V530),"",OFFSET('Smelter Look-up'!$G$4,$V530-4,0))</f>
        <v/>
      </c>
      <c r="I530" s="237" t="str">
        <f>IF(ISERROR($V530),"",OFFSET('Smelter Look-up'!$H$4,$V530-4,0))</f>
        <v/>
      </c>
      <c r="J530" s="237" t="str">
        <f>IF(ISERROR($V530),"",OFFSET('Smelter Look-up'!$I$4,$V530-4,0))</f>
        <v/>
      </c>
      <c r="K530" s="234"/>
      <c r="L530" s="234"/>
      <c r="M530" s="234"/>
      <c r="N530" s="234"/>
      <c r="O530" s="234"/>
      <c r="P530" s="237"/>
      <c r="Q530" s="238"/>
      <c r="R530" s="233" t="str">
        <f>IF(ISERROR($V530),"",OFFSET('Smelter Look-up'!$C$4,$V530-4,0)&amp;"")</f>
        <v/>
      </c>
      <c r="S530" s="239" t="str">
        <f t="array" ref="S530">IF(B530="","",IF(ISERROR(MATCH($E530,CL,0)),"Unknown",INDIRECT("'C'!$A$"&amp;MATCH($E530,CL,0)+1)))</f>
        <v/>
      </c>
      <c r="T530" s="239" t="str">
        <f t="array" ref="T530">IF(B530="","",IF(ISERROR(MATCH($J530,SorP!$B$1:$B$6226,0)),"",INDIRECT("'SorP'!$A$"&amp;MATCH($S530&amp;$J530,SorP!C:C,0))))</f>
        <v/>
      </c>
      <c r="U530" s="240"/>
      <c r="V530" s="228" t="str">
        <f>IF(C530="",NA(),IF(OR(C530="Smelter not listed",C530="Smelter not yet identified"),MATCH($B530&amp;$D530,'Smelter Look-up'!$J:$J,0),MATCH($B530&amp;$C530,'Smelter Look-up'!$J:$J,0)))</f>
        <v>#N/A</v>
      </c>
      <c r="W530" s="208"/>
      <c r="X530" s="208">
        <f t="shared" si="1"/>
        <v>0</v>
      </c>
      <c r="Y530" s="208"/>
      <c r="Z530" s="208"/>
      <c r="AA530" s="208"/>
      <c r="AB530" s="241" t="str">
        <f t="shared" si="2"/>
        <v/>
      </c>
      <c r="AC530" s="208"/>
      <c r="AD530" s="208"/>
      <c r="AE530" s="208"/>
      <c r="AF530" s="208"/>
      <c r="AG530" s="208"/>
      <c r="AH530" s="208"/>
    </row>
    <row r="531" ht="13.5" customHeight="1">
      <c r="A531" s="239"/>
      <c r="B531" s="233" t="str">
        <f t="array" ref="B531">IF(LEN(A531)=0,"",INDEX('Smelter Look-up'!$A:$A,MATCH($A531,'Smelter Look-up'!$E:$E,0)))</f>
        <v/>
      </c>
      <c r="C531" s="234" t="str">
        <f t="array" ref="C531">IF(LEN(A531)=0,"",INDEX('Smelter Look-up'!$C:$C,MATCH($A531,'Smelter Look-up'!$E:$E,0)))</f>
        <v/>
      </c>
      <c r="D531" s="233"/>
      <c r="E531" s="233" t="str">
        <f>IF(ISERROR($V531),"",OFFSET('Smelter Look-up'!$D$4,$V531-4,0)&amp;"")</f>
        <v/>
      </c>
      <c r="F531" s="233" t="str">
        <f>IF(ISERROR($V531),"",OFFSET('Smelter Look-up'!$E$4,$V531-4,0))</f>
        <v/>
      </c>
      <c r="G531" s="233" t="str">
        <f>IF(C531=$X$4,IF(ISERROR($V531),"Enter smelter details","RMI"),IF(ISERROR($V531),"",OFFSET('Smelter Look-up'!$F$4,$V531-4,0)))</f>
        <v/>
      </c>
      <c r="H531" s="235" t="str">
        <f>IF(ISERROR($V531),"",OFFSET('Smelter Look-up'!$G$4,$V531-4,0))</f>
        <v/>
      </c>
      <c r="I531" s="237" t="str">
        <f>IF(ISERROR($V531),"",OFFSET('Smelter Look-up'!$H$4,$V531-4,0))</f>
        <v/>
      </c>
      <c r="J531" s="237" t="str">
        <f>IF(ISERROR($V531),"",OFFSET('Smelter Look-up'!$I$4,$V531-4,0))</f>
        <v/>
      </c>
      <c r="K531" s="234"/>
      <c r="L531" s="234"/>
      <c r="M531" s="234"/>
      <c r="N531" s="234"/>
      <c r="O531" s="234"/>
      <c r="P531" s="237"/>
      <c r="Q531" s="238"/>
      <c r="R531" s="233" t="str">
        <f>IF(ISERROR($V531),"",OFFSET('Smelter Look-up'!$C$4,$V531-4,0)&amp;"")</f>
        <v/>
      </c>
      <c r="S531" s="239" t="str">
        <f t="array" ref="S531">IF(B531="","",IF(ISERROR(MATCH($E531,CL,0)),"Unknown",INDIRECT("'C'!$A$"&amp;MATCH($E531,CL,0)+1)))</f>
        <v/>
      </c>
      <c r="T531" s="239" t="str">
        <f t="array" ref="T531">IF(B531="","",IF(ISERROR(MATCH($J531,SorP!$B$1:$B$6226,0)),"",INDIRECT("'SorP'!$A$"&amp;MATCH($S531&amp;$J531,SorP!C:C,0))))</f>
        <v/>
      </c>
      <c r="U531" s="240"/>
      <c r="V531" s="228" t="str">
        <f>IF(C531="",NA(),IF(OR(C531="Smelter not listed",C531="Smelter not yet identified"),MATCH($B531&amp;$D531,'Smelter Look-up'!$J:$J,0),MATCH($B531&amp;$C531,'Smelter Look-up'!$J:$J,0)))</f>
        <v>#N/A</v>
      </c>
      <c r="W531" s="208"/>
      <c r="X531" s="208">
        <f t="shared" si="1"/>
        <v>0</v>
      </c>
      <c r="Y531" s="208"/>
      <c r="Z531" s="208"/>
      <c r="AA531" s="208"/>
      <c r="AB531" s="241" t="str">
        <f t="shared" si="2"/>
        <v/>
      </c>
      <c r="AC531" s="208"/>
      <c r="AD531" s="208"/>
      <c r="AE531" s="208"/>
      <c r="AF531" s="208"/>
      <c r="AG531" s="208"/>
      <c r="AH531" s="208"/>
    </row>
    <row r="532" ht="13.5" customHeight="1">
      <c r="A532" s="239"/>
      <c r="B532" s="233" t="str">
        <f t="array" ref="B532">IF(LEN(A532)=0,"",INDEX('Smelter Look-up'!$A:$A,MATCH($A532,'Smelter Look-up'!$E:$E,0)))</f>
        <v/>
      </c>
      <c r="C532" s="234" t="str">
        <f t="array" ref="C532">IF(LEN(A532)=0,"",INDEX('Smelter Look-up'!$C:$C,MATCH($A532,'Smelter Look-up'!$E:$E,0)))</f>
        <v/>
      </c>
      <c r="D532" s="233"/>
      <c r="E532" s="233" t="str">
        <f>IF(ISERROR($V532),"",OFFSET('Smelter Look-up'!$D$4,$V532-4,0)&amp;"")</f>
        <v/>
      </c>
      <c r="F532" s="233" t="str">
        <f>IF(ISERROR($V532),"",OFFSET('Smelter Look-up'!$E$4,$V532-4,0))</f>
        <v/>
      </c>
      <c r="G532" s="233" t="str">
        <f>IF(C532=$X$4,IF(ISERROR($V532),"Enter smelter details","RMI"),IF(ISERROR($V532),"",OFFSET('Smelter Look-up'!$F$4,$V532-4,0)))</f>
        <v/>
      </c>
      <c r="H532" s="235" t="str">
        <f>IF(ISERROR($V532),"",OFFSET('Smelter Look-up'!$G$4,$V532-4,0))</f>
        <v/>
      </c>
      <c r="I532" s="237" t="str">
        <f>IF(ISERROR($V532),"",OFFSET('Smelter Look-up'!$H$4,$V532-4,0))</f>
        <v/>
      </c>
      <c r="J532" s="237" t="str">
        <f>IF(ISERROR($V532),"",OFFSET('Smelter Look-up'!$I$4,$V532-4,0))</f>
        <v/>
      </c>
      <c r="K532" s="234"/>
      <c r="L532" s="234"/>
      <c r="M532" s="234"/>
      <c r="N532" s="234"/>
      <c r="O532" s="234"/>
      <c r="P532" s="237"/>
      <c r="Q532" s="238"/>
      <c r="R532" s="233" t="str">
        <f>IF(ISERROR($V532),"",OFFSET('Smelter Look-up'!$C$4,$V532-4,0)&amp;"")</f>
        <v/>
      </c>
      <c r="S532" s="239" t="str">
        <f t="array" ref="S532">IF(B532="","",IF(ISERROR(MATCH($E532,CL,0)),"Unknown",INDIRECT("'C'!$A$"&amp;MATCH($E532,CL,0)+1)))</f>
        <v/>
      </c>
      <c r="T532" s="239" t="str">
        <f t="array" ref="T532">IF(B532="","",IF(ISERROR(MATCH($J532,SorP!$B$1:$B$6226,0)),"",INDIRECT("'SorP'!$A$"&amp;MATCH($S532&amp;$J532,SorP!C:C,0))))</f>
        <v/>
      </c>
      <c r="U532" s="240"/>
      <c r="V532" s="228" t="str">
        <f>IF(C532="",NA(),IF(OR(C532="Smelter not listed",C532="Smelter not yet identified"),MATCH($B532&amp;$D532,'Smelter Look-up'!$J:$J,0),MATCH($B532&amp;$C532,'Smelter Look-up'!$J:$J,0)))</f>
        <v>#N/A</v>
      </c>
      <c r="W532" s="208"/>
      <c r="X532" s="208">
        <f t="shared" si="1"/>
        <v>0</v>
      </c>
      <c r="Y532" s="208"/>
      <c r="Z532" s="208"/>
      <c r="AA532" s="208"/>
      <c r="AB532" s="241" t="str">
        <f t="shared" si="2"/>
        <v/>
      </c>
      <c r="AC532" s="208"/>
      <c r="AD532" s="208"/>
      <c r="AE532" s="208"/>
      <c r="AF532" s="208"/>
      <c r="AG532" s="208"/>
      <c r="AH532" s="208"/>
    </row>
    <row r="533" ht="13.5" customHeight="1">
      <c r="A533" s="239"/>
      <c r="B533" s="233" t="str">
        <f t="array" ref="B533">IF(LEN(A533)=0,"",INDEX('Smelter Look-up'!$A:$A,MATCH($A533,'Smelter Look-up'!$E:$E,0)))</f>
        <v/>
      </c>
      <c r="C533" s="234" t="str">
        <f t="array" ref="C533">IF(LEN(A533)=0,"",INDEX('Smelter Look-up'!$C:$C,MATCH($A533,'Smelter Look-up'!$E:$E,0)))</f>
        <v/>
      </c>
      <c r="D533" s="233"/>
      <c r="E533" s="233" t="str">
        <f>IF(ISERROR($V533),"",OFFSET('Smelter Look-up'!$D$4,$V533-4,0)&amp;"")</f>
        <v/>
      </c>
      <c r="F533" s="233" t="str">
        <f>IF(ISERROR($V533),"",OFFSET('Smelter Look-up'!$E$4,$V533-4,0))</f>
        <v/>
      </c>
      <c r="G533" s="233" t="str">
        <f>IF(C533=$X$4,IF(ISERROR($V533),"Enter smelter details","RMI"),IF(ISERROR($V533),"",OFFSET('Smelter Look-up'!$F$4,$V533-4,0)))</f>
        <v/>
      </c>
      <c r="H533" s="235" t="str">
        <f>IF(ISERROR($V533),"",OFFSET('Smelter Look-up'!$G$4,$V533-4,0))</f>
        <v/>
      </c>
      <c r="I533" s="237" t="str">
        <f>IF(ISERROR($V533),"",OFFSET('Smelter Look-up'!$H$4,$V533-4,0))</f>
        <v/>
      </c>
      <c r="J533" s="237" t="str">
        <f>IF(ISERROR($V533),"",OFFSET('Smelter Look-up'!$I$4,$V533-4,0))</f>
        <v/>
      </c>
      <c r="K533" s="234"/>
      <c r="L533" s="234"/>
      <c r="M533" s="234"/>
      <c r="N533" s="234"/>
      <c r="O533" s="234"/>
      <c r="P533" s="237"/>
      <c r="Q533" s="238"/>
      <c r="R533" s="233" t="str">
        <f>IF(ISERROR($V533),"",OFFSET('Smelter Look-up'!$C$4,$V533-4,0)&amp;"")</f>
        <v/>
      </c>
      <c r="S533" s="239" t="str">
        <f t="array" ref="S533">IF(B533="","",IF(ISERROR(MATCH($E533,CL,0)),"Unknown",INDIRECT("'C'!$A$"&amp;MATCH($E533,CL,0)+1)))</f>
        <v/>
      </c>
      <c r="T533" s="239" t="str">
        <f t="array" ref="T533">IF(B533="","",IF(ISERROR(MATCH($J533,SorP!$B$1:$B$6226,0)),"",INDIRECT("'SorP'!$A$"&amp;MATCH($S533&amp;$J533,SorP!C:C,0))))</f>
        <v/>
      </c>
      <c r="U533" s="240"/>
      <c r="V533" s="228" t="str">
        <f>IF(C533="",NA(),IF(OR(C533="Smelter not listed",C533="Smelter not yet identified"),MATCH($B533&amp;$D533,'Smelter Look-up'!$J:$J,0),MATCH($B533&amp;$C533,'Smelter Look-up'!$J:$J,0)))</f>
        <v>#N/A</v>
      </c>
      <c r="W533" s="208"/>
      <c r="X533" s="208">
        <f t="shared" si="1"/>
        <v>0</v>
      </c>
      <c r="Y533" s="208"/>
      <c r="Z533" s="208"/>
      <c r="AA533" s="208"/>
      <c r="AB533" s="241" t="str">
        <f t="shared" si="2"/>
        <v/>
      </c>
      <c r="AC533" s="208"/>
      <c r="AD533" s="208"/>
      <c r="AE533" s="208"/>
      <c r="AF533" s="208"/>
      <c r="AG533" s="208"/>
      <c r="AH533" s="208"/>
    </row>
    <row r="534" ht="13.5" customHeight="1">
      <c r="A534" s="239"/>
      <c r="B534" s="233" t="str">
        <f t="array" ref="B534">IF(LEN(A534)=0,"",INDEX('Smelter Look-up'!$A:$A,MATCH($A534,'Smelter Look-up'!$E:$E,0)))</f>
        <v/>
      </c>
      <c r="C534" s="234" t="str">
        <f t="array" ref="C534">IF(LEN(A534)=0,"",INDEX('Smelter Look-up'!$C:$C,MATCH($A534,'Smelter Look-up'!$E:$E,0)))</f>
        <v/>
      </c>
      <c r="D534" s="233"/>
      <c r="E534" s="233" t="str">
        <f>IF(ISERROR($V534),"",OFFSET('Smelter Look-up'!$D$4,$V534-4,0)&amp;"")</f>
        <v/>
      </c>
      <c r="F534" s="233" t="str">
        <f>IF(ISERROR($V534),"",OFFSET('Smelter Look-up'!$E$4,$V534-4,0))</f>
        <v/>
      </c>
      <c r="G534" s="233" t="str">
        <f>IF(C534=$X$4,IF(ISERROR($V534),"Enter smelter details","RMI"),IF(ISERROR($V534),"",OFFSET('Smelter Look-up'!$F$4,$V534-4,0)))</f>
        <v/>
      </c>
      <c r="H534" s="235" t="str">
        <f>IF(ISERROR($V534),"",OFFSET('Smelter Look-up'!$G$4,$V534-4,0))</f>
        <v/>
      </c>
      <c r="I534" s="237" t="str">
        <f>IF(ISERROR($V534),"",OFFSET('Smelter Look-up'!$H$4,$V534-4,0))</f>
        <v/>
      </c>
      <c r="J534" s="237" t="str">
        <f>IF(ISERROR($V534),"",OFFSET('Smelter Look-up'!$I$4,$V534-4,0))</f>
        <v/>
      </c>
      <c r="K534" s="234"/>
      <c r="L534" s="234"/>
      <c r="M534" s="234"/>
      <c r="N534" s="234"/>
      <c r="O534" s="234"/>
      <c r="P534" s="237"/>
      <c r="Q534" s="238"/>
      <c r="R534" s="233" t="str">
        <f>IF(ISERROR($V534),"",OFFSET('Smelter Look-up'!$C$4,$V534-4,0)&amp;"")</f>
        <v/>
      </c>
      <c r="S534" s="239" t="str">
        <f t="array" ref="S534">IF(B534="","",IF(ISERROR(MATCH($E534,CL,0)),"Unknown",INDIRECT("'C'!$A$"&amp;MATCH($E534,CL,0)+1)))</f>
        <v/>
      </c>
      <c r="T534" s="239" t="str">
        <f t="array" ref="T534">IF(B534="","",IF(ISERROR(MATCH($J534,SorP!$B$1:$B$6226,0)),"",INDIRECT("'SorP'!$A$"&amp;MATCH($S534&amp;$J534,SorP!C:C,0))))</f>
        <v/>
      </c>
      <c r="U534" s="240"/>
      <c r="V534" s="228" t="str">
        <f>IF(C534="",NA(),IF(OR(C534="Smelter not listed",C534="Smelter not yet identified"),MATCH($B534&amp;$D534,'Smelter Look-up'!$J:$J,0),MATCH($B534&amp;$C534,'Smelter Look-up'!$J:$J,0)))</f>
        <v>#N/A</v>
      </c>
      <c r="W534" s="208"/>
      <c r="X534" s="208">
        <f t="shared" si="1"/>
        <v>0</v>
      </c>
      <c r="Y534" s="208"/>
      <c r="Z534" s="208"/>
      <c r="AA534" s="208"/>
      <c r="AB534" s="241" t="str">
        <f t="shared" si="2"/>
        <v/>
      </c>
      <c r="AC534" s="208"/>
      <c r="AD534" s="208"/>
      <c r="AE534" s="208"/>
      <c r="AF534" s="208"/>
      <c r="AG534" s="208"/>
      <c r="AH534" s="208"/>
    </row>
    <row r="535" ht="13.5" customHeight="1">
      <c r="A535" s="239"/>
      <c r="B535" s="233" t="str">
        <f t="array" ref="B535">IF(LEN(A535)=0,"",INDEX('Smelter Look-up'!$A:$A,MATCH($A535,'Smelter Look-up'!$E:$E,0)))</f>
        <v/>
      </c>
      <c r="C535" s="234" t="str">
        <f t="array" ref="C535">IF(LEN(A535)=0,"",INDEX('Smelter Look-up'!$C:$C,MATCH($A535,'Smelter Look-up'!$E:$E,0)))</f>
        <v/>
      </c>
      <c r="D535" s="233"/>
      <c r="E535" s="233" t="str">
        <f>IF(ISERROR($V535),"",OFFSET('Smelter Look-up'!$D$4,$V535-4,0)&amp;"")</f>
        <v/>
      </c>
      <c r="F535" s="233" t="str">
        <f>IF(ISERROR($V535),"",OFFSET('Smelter Look-up'!$E$4,$V535-4,0))</f>
        <v/>
      </c>
      <c r="G535" s="233" t="str">
        <f>IF(C535=$X$4,IF(ISERROR($V535),"Enter smelter details","RMI"),IF(ISERROR($V535),"",OFFSET('Smelter Look-up'!$F$4,$V535-4,0)))</f>
        <v/>
      </c>
      <c r="H535" s="235" t="str">
        <f>IF(ISERROR($V535),"",OFFSET('Smelter Look-up'!$G$4,$V535-4,0))</f>
        <v/>
      </c>
      <c r="I535" s="237" t="str">
        <f>IF(ISERROR($V535),"",OFFSET('Smelter Look-up'!$H$4,$V535-4,0))</f>
        <v/>
      </c>
      <c r="J535" s="237" t="str">
        <f>IF(ISERROR($V535),"",OFFSET('Smelter Look-up'!$I$4,$V535-4,0))</f>
        <v/>
      </c>
      <c r="K535" s="234"/>
      <c r="L535" s="234"/>
      <c r="M535" s="234"/>
      <c r="N535" s="234"/>
      <c r="O535" s="234"/>
      <c r="P535" s="237"/>
      <c r="Q535" s="238"/>
      <c r="R535" s="233" t="str">
        <f>IF(ISERROR($V535),"",OFFSET('Smelter Look-up'!$C$4,$V535-4,0)&amp;"")</f>
        <v/>
      </c>
      <c r="S535" s="239" t="str">
        <f t="array" ref="S535">IF(B535="","",IF(ISERROR(MATCH($E535,CL,0)),"Unknown",INDIRECT("'C'!$A$"&amp;MATCH($E535,CL,0)+1)))</f>
        <v/>
      </c>
      <c r="T535" s="239" t="str">
        <f t="array" ref="T535">IF(B535="","",IF(ISERROR(MATCH($J535,SorP!$B$1:$B$6226,0)),"",INDIRECT("'SorP'!$A$"&amp;MATCH($S535&amp;$J535,SorP!C:C,0))))</f>
        <v/>
      </c>
      <c r="U535" s="240"/>
      <c r="V535" s="228" t="str">
        <f>IF(C535="",NA(),IF(OR(C535="Smelter not listed",C535="Smelter not yet identified"),MATCH($B535&amp;$D535,'Smelter Look-up'!$J:$J,0),MATCH($B535&amp;$C535,'Smelter Look-up'!$J:$J,0)))</f>
        <v>#N/A</v>
      </c>
      <c r="W535" s="208"/>
      <c r="X535" s="208">
        <f t="shared" si="1"/>
        <v>0</v>
      </c>
      <c r="Y535" s="208"/>
      <c r="Z535" s="208"/>
      <c r="AA535" s="208"/>
      <c r="AB535" s="241" t="str">
        <f t="shared" si="2"/>
        <v/>
      </c>
      <c r="AC535" s="208"/>
      <c r="AD535" s="208"/>
      <c r="AE535" s="208"/>
      <c r="AF535" s="208"/>
      <c r="AG535" s="208"/>
      <c r="AH535" s="208"/>
    </row>
    <row r="536" ht="13.5" customHeight="1">
      <c r="A536" s="239"/>
      <c r="B536" s="233" t="str">
        <f t="array" ref="B536">IF(LEN(A536)=0,"",INDEX('Smelter Look-up'!$A:$A,MATCH($A536,'Smelter Look-up'!$E:$E,0)))</f>
        <v/>
      </c>
      <c r="C536" s="234" t="str">
        <f t="array" ref="C536">IF(LEN(A536)=0,"",INDEX('Smelter Look-up'!$C:$C,MATCH($A536,'Smelter Look-up'!$E:$E,0)))</f>
        <v/>
      </c>
      <c r="D536" s="233"/>
      <c r="E536" s="233" t="str">
        <f>IF(ISERROR($V536),"",OFFSET('Smelter Look-up'!$D$4,$V536-4,0)&amp;"")</f>
        <v/>
      </c>
      <c r="F536" s="233" t="str">
        <f>IF(ISERROR($V536),"",OFFSET('Smelter Look-up'!$E$4,$V536-4,0))</f>
        <v/>
      </c>
      <c r="G536" s="233" t="str">
        <f>IF(C536=$X$4,IF(ISERROR($V536),"Enter smelter details","RMI"),IF(ISERROR($V536),"",OFFSET('Smelter Look-up'!$F$4,$V536-4,0)))</f>
        <v/>
      </c>
      <c r="H536" s="235" t="str">
        <f>IF(ISERROR($V536),"",OFFSET('Smelter Look-up'!$G$4,$V536-4,0))</f>
        <v/>
      </c>
      <c r="I536" s="237" t="str">
        <f>IF(ISERROR($V536),"",OFFSET('Smelter Look-up'!$H$4,$V536-4,0))</f>
        <v/>
      </c>
      <c r="J536" s="237" t="str">
        <f>IF(ISERROR($V536),"",OFFSET('Smelter Look-up'!$I$4,$V536-4,0))</f>
        <v/>
      </c>
      <c r="K536" s="234"/>
      <c r="L536" s="234"/>
      <c r="M536" s="234"/>
      <c r="N536" s="234"/>
      <c r="O536" s="234"/>
      <c r="P536" s="237"/>
      <c r="Q536" s="238"/>
      <c r="R536" s="233" t="str">
        <f>IF(ISERROR($V536),"",OFFSET('Smelter Look-up'!$C$4,$V536-4,0)&amp;"")</f>
        <v/>
      </c>
      <c r="S536" s="239" t="str">
        <f t="array" ref="S536">IF(B536="","",IF(ISERROR(MATCH($E536,CL,0)),"Unknown",INDIRECT("'C'!$A$"&amp;MATCH($E536,CL,0)+1)))</f>
        <v/>
      </c>
      <c r="T536" s="239" t="str">
        <f t="array" ref="T536">IF(B536="","",IF(ISERROR(MATCH($J536,SorP!$B$1:$B$6226,0)),"",INDIRECT("'SorP'!$A$"&amp;MATCH($S536&amp;$J536,SorP!C:C,0))))</f>
        <v/>
      </c>
      <c r="U536" s="240"/>
      <c r="V536" s="228" t="str">
        <f>IF(C536="",NA(),IF(OR(C536="Smelter not listed",C536="Smelter not yet identified"),MATCH($B536&amp;$D536,'Smelter Look-up'!$J:$J,0),MATCH($B536&amp;$C536,'Smelter Look-up'!$J:$J,0)))</f>
        <v>#N/A</v>
      </c>
      <c r="W536" s="208"/>
      <c r="X536" s="208">
        <f t="shared" si="1"/>
        <v>0</v>
      </c>
      <c r="Y536" s="208"/>
      <c r="Z536" s="208"/>
      <c r="AA536" s="208"/>
      <c r="AB536" s="241" t="str">
        <f t="shared" si="2"/>
        <v/>
      </c>
      <c r="AC536" s="208"/>
      <c r="AD536" s="208"/>
      <c r="AE536" s="208"/>
      <c r="AF536" s="208"/>
      <c r="AG536" s="208"/>
      <c r="AH536" s="208"/>
    </row>
    <row r="537" ht="13.5" customHeight="1">
      <c r="A537" s="239"/>
      <c r="B537" s="233" t="str">
        <f t="array" ref="B537">IF(LEN(A537)=0,"",INDEX('Smelter Look-up'!$A:$A,MATCH($A537,'Smelter Look-up'!$E:$E,0)))</f>
        <v/>
      </c>
      <c r="C537" s="234" t="str">
        <f t="array" ref="C537">IF(LEN(A537)=0,"",INDEX('Smelter Look-up'!$C:$C,MATCH($A537,'Smelter Look-up'!$E:$E,0)))</f>
        <v/>
      </c>
      <c r="D537" s="233"/>
      <c r="E537" s="233" t="str">
        <f>IF(ISERROR($V537),"",OFFSET('Smelter Look-up'!$D$4,$V537-4,0)&amp;"")</f>
        <v/>
      </c>
      <c r="F537" s="233" t="str">
        <f>IF(ISERROR($V537),"",OFFSET('Smelter Look-up'!$E$4,$V537-4,0))</f>
        <v/>
      </c>
      <c r="G537" s="233" t="str">
        <f>IF(C537=$X$4,IF(ISERROR($V537),"Enter smelter details","RMI"),IF(ISERROR($V537),"",OFFSET('Smelter Look-up'!$F$4,$V537-4,0)))</f>
        <v/>
      </c>
      <c r="H537" s="235" t="str">
        <f>IF(ISERROR($V537),"",OFFSET('Smelter Look-up'!$G$4,$V537-4,0))</f>
        <v/>
      </c>
      <c r="I537" s="237" t="str">
        <f>IF(ISERROR($V537),"",OFFSET('Smelter Look-up'!$H$4,$V537-4,0))</f>
        <v/>
      </c>
      <c r="J537" s="237" t="str">
        <f>IF(ISERROR($V537),"",OFFSET('Smelter Look-up'!$I$4,$V537-4,0))</f>
        <v/>
      </c>
      <c r="K537" s="234"/>
      <c r="L537" s="234"/>
      <c r="M537" s="234"/>
      <c r="N537" s="234"/>
      <c r="O537" s="234"/>
      <c r="P537" s="237"/>
      <c r="Q537" s="238"/>
      <c r="R537" s="233" t="str">
        <f>IF(ISERROR($V537),"",OFFSET('Smelter Look-up'!$C$4,$V537-4,0)&amp;"")</f>
        <v/>
      </c>
      <c r="S537" s="239" t="str">
        <f t="array" ref="S537">IF(B537="","",IF(ISERROR(MATCH($E537,CL,0)),"Unknown",INDIRECT("'C'!$A$"&amp;MATCH($E537,CL,0)+1)))</f>
        <v/>
      </c>
      <c r="T537" s="239" t="str">
        <f t="array" ref="T537">IF(B537="","",IF(ISERROR(MATCH($J537,SorP!$B$1:$B$6226,0)),"",INDIRECT("'SorP'!$A$"&amp;MATCH($S537&amp;$J537,SorP!C:C,0))))</f>
        <v/>
      </c>
      <c r="U537" s="240"/>
      <c r="V537" s="228" t="str">
        <f>IF(C537="",NA(),IF(OR(C537="Smelter not listed",C537="Smelter not yet identified"),MATCH($B537&amp;$D537,'Smelter Look-up'!$J:$J,0),MATCH($B537&amp;$C537,'Smelter Look-up'!$J:$J,0)))</f>
        <v>#N/A</v>
      </c>
      <c r="W537" s="208"/>
      <c r="X537" s="208">
        <f t="shared" si="1"/>
        <v>0</v>
      </c>
      <c r="Y537" s="208"/>
      <c r="Z537" s="208"/>
      <c r="AA537" s="208"/>
      <c r="AB537" s="241" t="str">
        <f t="shared" si="2"/>
        <v/>
      </c>
      <c r="AC537" s="208"/>
      <c r="AD537" s="208"/>
      <c r="AE537" s="208"/>
      <c r="AF537" s="208"/>
      <c r="AG537" s="208"/>
      <c r="AH537" s="208"/>
    </row>
    <row r="538" ht="13.5" customHeight="1">
      <c r="A538" s="239"/>
      <c r="B538" s="233" t="str">
        <f t="array" ref="B538">IF(LEN(A538)=0,"",INDEX('Smelter Look-up'!$A:$A,MATCH($A538,'Smelter Look-up'!$E:$E,0)))</f>
        <v/>
      </c>
      <c r="C538" s="234" t="str">
        <f t="array" ref="C538">IF(LEN(A538)=0,"",INDEX('Smelter Look-up'!$C:$C,MATCH($A538,'Smelter Look-up'!$E:$E,0)))</f>
        <v/>
      </c>
      <c r="D538" s="233"/>
      <c r="E538" s="233" t="str">
        <f>IF(ISERROR($V538),"",OFFSET('Smelter Look-up'!$D$4,$V538-4,0)&amp;"")</f>
        <v/>
      </c>
      <c r="F538" s="233" t="str">
        <f>IF(ISERROR($V538),"",OFFSET('Smelter Look-up'!$E$4,$V538-4,0))</f>
        <v/>
      </c>
      <c r="G538" s="233" t="str">
        <f>IF(C538=$X$4,IF(ISERROR($V538),"Enter smelter details","RMI"),IF(ISERROR($V538),"",OFFSET('Smelter Look-up'!$F$4,$V538-4,0)))</f>
        <v/>
      </c>
      <c r="H538" s="235" t="str">
        <f>IF(ISERROR($V538),"",OFFSET('Smelter Look-up'!$G$4,$V538-4,0))</f>
        <v/>
      </c>
      <c r="I538" s="237" t="str">
        <f>IF(ISERROR($V538),"",OFFSET('Smelter Look-up'!$H$4,$V538-4,0))</f>
        <v/>
      </c>
      <c r="J538" s="237" t="str">
        <f>IF(ISERROR($V538),"",OFFSET('Smelter Look-up'!$I$4,$V538-4,0))</f>
        <v/>
      </c>
      <c r="K538" s="234"/>
      <c r="L538" s="234"/>
      <c r="M538" s="234"/>
      <c r="N538" s="234"/>
      <c r="O538" s="234"/>
      <c r="P538" s="237"/>
      <c r="Q538" s="238"/>
      <c r="R538" s="233" t="str">
        <f>IF(ISERROR($V538),"",OFFSET('Smelter Look-up'!$C$4,$V538-4,0)&amp;"")</f>
        <v/>
      </c>
      <c r="S538" s="239" t="str">
        <f t="array" ref="S538">IF(B538="","",IF(ISERROR(MATCH($E538,CL,0)),"Unknown",INDIRECT("'C'!$A$"&amp;MATCH($E538,CL,0)+1)))</f>
        <v/>
      </c>
      <c r="T538" s="239" t="str">
        <f t="array" ref="T538">IF(B538="","",IF(ISERROR(MATCH($J538,SorP!$B$1:$B$6226,0)),"",INDIRECT("'SorP'!$A$"&amp;MATCH($S538&amp;$J538,SorP!C:C,0))))</f>
        <v/>
      </c>
      <c r="U538" s="240"/>
      <c r="V538" s="228" t="str">
        <f>IF(C538="",NA(),IF(OR(C538="Smelter not listed",C538="Smelter not yet identified"),MATCH($B538&amp;$D538,'Smelter Look-up'!$J:$J,0),MATCH($B538&amp;$C538,'Smelter Look-up'!$J:$J,0)))</f>
        <v>#N/A</v>
      </c>
      <c r="W538" s="208"/>
      <c r="X538" s="208">
        <f t="shared" si="1"/>
        <v>0</v>
      </c>
      <c r="Y538" s="208"/>
      <c r="Z538" s="208"/>
      <c r="AA538" s="208"/>
      <c r="AB538" s="241" t="str">
        <f t="shared" si="2"/>
        <v/>
      </c>
      <c r="AC538" s="208"/>
      <c r="AD538" s="208"/>
      <c r="AE538" s="208"/>
      <c r="AF538" s="208"/>
      <c r="AG538" s="208"/>
      <c r="AH538" s="208"/>
    </row>
    <row r="539" ht="13.5" customHeight="1">
      <c r="A539" s="239"/>
      <c r="B539" s="233" t="str">
        <f t="array" ref="B539">IF(LEN(A539)=0,"",INDEX('Smelter Look-up'!$A:$A,MATCH($A539,'Smelter Look-up'!$E:$E,0)))</f>
        <v/>
      </c>
      <c r="C539" s="234" t="str">
        <f t="array" ref="C539">IF(LEN(A539)=0,"",INDEX('Smelter Look-up'!$C:$C,MATCH($A539,'Smelter Look-up'!$E:$E,0)))</f>
        <v/>
      </c>
      <c r="D539" s="233"/>
      <c r="E539" s="233" t="str">
        <f>IF(ISERROR($V539),"",OFFSET('Smelter Look-up'!$D$4,$V539-4,0)&amp;"")</f>
        <v/>
      </c>
      <c r="F539" s="233" t="str">
        <f>IF(ISERROR($V539),"",OFFSET('Smelter Look-up'!$E$4,$V539-4,0))</f>
        <v/>
      </c>
      <c r="G539" s="233" t="str">
        <f>IF(C539=$X$4,IF(ISERROR($V539),"Enter smelter details","RMI"),IF(ISERROR($V539),"",OFFSET('Smelter Look-up'!$F$4,$V539-4,0)))</f>
        <v/>
      </c>
      <c r="H539" s="235" t="str">
        <f>IF(ISERROR($V539),"",OFFSET('Smelter Look-up'!$G$4,$V539-4,0))</f>
        <v/>
      </c>
      <c r="I539" s="237" t="str">
        <f>IF(ISERROR($V539),"",OFFSET('Smelter Look-up'!$H$4,$V539-4,0))</f>
        <v/>
      </c>
      <c r="J539" s="237" t="str">
        <f>IF(ISERROR($V539),"",OFFSET('Smelter Look-up'!$I$4,$V539-4,0))</f>
        <v/>
      </c>
      <c r="K539" s="234"/>
      <c r="L539" s="234"/>
      <c r="M539" s="234"/>
      <c r="N539" s="234"/>
      <c r="O539" s="234"/>
      <c r="P539" s="237"/>
      <c r="Q539" s="238"/>
      <c r="R539" s="233" t="str">
        <f>IF(ISERROR($V539),"",OFFSET('Smelter Look-up'!$C$4,$V539-4,0)&amp;"")</f>
        <v/>
      </c>
      <c r="S539" s="239" t="str">
        <f t="array" ref="S539">IF(B539="","",IF(ISERROR(MATCH($E539,CL,0)),"Unknown",INDIRECT("'C'!$A$"&amp;MATCH($E539,CL,0)+1)))</f>
        <v/>
      </c>
      <c r="T539" s="239" t="str">
        <f t="array" ref="T539">IF(B539="","",IF(ISERROR(MATCH($J539,SorP!$B$1:$B$6226,0)),"",INDIRECT("'SorP'!$A$"&amp;MATCH($S539&amp;$J539,SorP!C:C,0))))</f>
        <v/>
      </c>
      <c r="U539" s="240"/>
      <c r="V539" s="228" t="str">
        <f>IF(C539="",NA(),IF(OR(C539="Smelter not listed",C539="Smelter not yet identified"),MATCH($B539&amp;$D539,'Smelter Look-up'!$J:$J,0),MATCH($B539&amp;$C539,'Smelter Look-up'!$J:$J,0)))</f>
        <v>#N/A</v>
      </c>
      <c r="W539" s="208"/>
      <c r="X539" s="208">
        <f t="shared" si="1"/>
        <v>0</v>
      </c>
      <c r="Y539" s="208"/>
      <c r="Z539" s="208"/>
      <c r="AA539" s="208"/>
      <c r="AB539" s="241" t="str">
        <f t="shared" si="2"/>
        <v/>
      </c>
      <c r="AC539" s="208"/>
      <c r="AD539" s="208"/>
      <c r="AE539" s="208"/>
      <c r="AF539" s="208"/>
      <c r="AG539" s="208"/>
      <c r="AH539" s="208"/>
    </row>
    <row r="540" ht="13.5" customHeight="1">
      <c r="A540" s="239"/>
      <c r="B540" s="233" t="str">
        <f t="array" ref="B540">IF(LEN(A540)=0,"",INDEX('Smelter Look-up'!$A:$A,MATCH($A540,'Smelter Look-up'!$E:$E,0)))</f>
        <v/>
      </c>
      <c r="C540" s="234" t="str">
        <f t="array" ref="C540">IF(LEN(A540)=0,"",INDEX('Smelter Look-up'!$C:$C,MATCH($A540,'Smelter Look-up'!$E:$E,0)))</f>
        <v/>
      </c>
      <c r="D540" s="233"/>
      <c r="E540" s="233" t="str">
        <f>IF(ISERROR($V540),"",OFFSET('Smelter Look-up'!$D$4,$V540-4,0)&amp;"")</f>
        <v/>
      </c>
      <c r="F540" s="233" t="str">
        <f>IF(ISERROR($V540),"",OFFSET('Smelter Look-up'!$E$4,$V540-4,0))</f>
        <v/>
      </c>
      <c r="G540" s="233" t="str">
        <f>IF(C540=$X$4,IF(ISERROR($V540),"Enter smelter details","RMI"),IF(ISERROR($V540),"",OFFSET('Smelter Look-up'!$F$4,$V540-4,0)))</f>
        <v/>
      </c>
      <c r="H540" s="235" t="str">
        <f>IF(ISERROR($V540),"",OFFSET('Smelter Look-up'!$G$4,$V540-4,0))</f>
        <v/>
      </c>
      <c r="I540" s="237" t="str">
        <f>IF(ISERROR($V540),"",OFFSET('Smelter Look-up'!$H$4,$V540-4,0))</f>
        <v/>
      </c>
      <c r="J540" s="237" t="str">
        <f>IF(ISERROR($V540),"",OFFSET('Smelter Look-up'!$I$4,$V540-4,0))</f>
        <v/>
      </c>
      <c r="K540" s="234"/>
      <c r="L540" s="234"/>
      <c r="M540" s="234"/>
      <c r="N540" s="234"/>
      <c r="O540" s="234"/>
      <c r="P540" s="237"/>
      <c r="Q540" s="238"/>
      <c r="R540" s="233" t="str">
        <f>IF(ISERROR($V540),"",OFFSET('Smelter Look-up'!$C$4,$V540-4,0)&amp;"")</f>
        <v/>
      </c>
      <c r="S540" s="239" t="str">
        <f t="array" ref="S540">IF(B540="","",IF(ISERROR(MATCH($E540,CL,0)),"Unknown",INDIRECT("'C'!$A$"&amp;MATCH($E540,CL,0)+1)))</f>
        <v/>
      </c>
      <c r="T540" s="239" t="str">
        <f t="array" ref="T540">IF(B540="","",IF(ISERROR(MATCH($J540,SorP!$B$1:$B$6226,0)),"",INDIRECT("'SorP'!$A$"&amp;MATCH($S540&amp;$J540,SorP!C:C,0))))</f>
        <v/>
      </c>
      <c r="U540" s="240"/>
      <c r="V540" s="228" t="str">
        <f>IF(C540="",NA(),IF(OR(C540="Smelter not listed",C540="Smelter not yet identified"),MATCH($B540&amp;$D540,'Smelter Look-up'!$J:$J,0),MATCH($B540&amp;$C540,'Smelter Look-up'!$J:$J,0)))</f>
        <v>#N/A</v>
      </c>
      <c r="W540" s="208"/>
      <c r="X540" s="208">
        <f t="shared" si="1"/>
        <v>0</v>
      </c>
      <c r="Y540" s="208"/>
      <c r="Z540" s="208"/>
      <c r="AA540" s="208"/>
      <c r="AB540" s="241" t="str">
        <f t="shared" si="2"/>
        <v/>
      </c>
      <c r="AC540" s="208"/>
      <c r="AD540" s="208"/>
      <c r="AE540" s="208"/>
      <c r="AF540" s="208"/>
      <c r="AG540" s="208"/>
      <c r="AH540" s="208"/>
    </row>
    <row r="541" ht="13.5" customHeight="1">
      <c r="A541" s="239"/>
      <c r="B541" s="233" t="str">
        <f t="array" ref="B541">IF(LEN(A541)=0,"",INDEX('Smelter Look-up'!$A:$A,MATCH($A541,'Smelter Look-up'!$E:$E,0)))</f>
        <v/>
      </c>
      <c r="C541" s="234" t="str">
        <f t="array" ref="C541">IF(LEN(A541)=0,"",INDEX('Smelter Look-up'!$C:$C,MATCH($A541,'Smelter Look-up'!$E:$E,0)))</f>
        <v/>
      </c>
      <c r="D541" s="233"/>
      <c r="E541" s="233" t="str">
        <f>IF(ISERROR($V541),"",OFFSET('Smelter Look-up'!$D$4,$V541-4,0)&amp;"")</f>
        <v/>
      </c>
      <c r="F541" s="233" t="str">
        <f>IF(ISERROR($V541),"",OFFSET('Smelter Look-up'!$E$4,$V541-4,0))</f>
        <v/>
      </c>
      <c r="G541" s="233" t="str">
        <f>IF(C541=$X$4,IF(ISERROR($V541),"Enter smelter details","RMI"),IF(ISERROR($V541),"",OFFSET('Smelter Look-up'!$F$4,$V541-4,0)))</f>
        <v/>
      </c>
      <c r="H541" s="235" t="str">
        <f>IF(ISERROR($V541),"",OFFSET('Smelter Look-up'!$G$4,$V541-4,0))</f>
        <v/>
      </c>
      <c r="I541" s="237" t="str">
        <f>IF(ISERROR($V541),"",OFFSET('Smelter Look-up'!$H$4,$V541-4,0))</f>
        <v/>
      </c>
      <c r="J541" s="237" t="str">
        <f>IF(ISERROR($V541),"",OFFSET('Smelter Look-up'!$I$4,$V541-4,0))</f>
        <v/>
      </c>
      <c r="K541" s="234"/>
      <c r="L541" s="234"/>
      <c r="M541" s="234"/>
      <c r="N541" s="234"/>
      <c r="O541" s="234"/>
      <c r="P541" s="237"/>
      <c r="Q541" s="238"/>
      <c r="R541" s="233" t="str">
        <f>IF(ISERROR($V541),"",OFFSET('Smelter Look-up'!$C$4,$V541-4,0)&amp;"")</f>
        <v/>
      </c>
      <c r="S541" s="239" t="str">
        <f t="array" ref="S541">IF(B541="","",IF(ISERROR(MATCH($E541,CL,0)),"Unknown",INDIRECT("'C'!$A$"&amp;MATCH($E541,CL,0)+1)))</f>
        <v/>
      </c>
      <c r="T541" s="239" t="str">
        <f t="array" ref="T541">IF(B541="","",IF(ISERROR(MATCH($J541,SorP!$B$1:$B$6226,0)),"",INDIRECT("'SorP'!$A$"&amp;MATCH($S541&amp;$J541,SorP!C:C,0))))</f>
        <v/>
      </c>
      <c r="U541" s="240"/>
      <c r="V541" s="228" t="str">
        <f>IF(C541="",NA(),IF(OR(C541="Smelter not listed",C541="Smelter not yet identified"),MATCH($B541&amp;$D541,'Smelter Look-up'!$J:$J,0),MATCH($B541&amp;$C541,'Smelter Look-up'!$J:$J,0)))</f>
        <v>#N/A</v>
      </c>
      <c r="W541" s="208"/>
      <c r="X541" s="208">
        <f t="shared" si="1"/>
        <v>0</v>
      </c>
      <c r="Y541" s="208"/>
      <c r="Z541" s="208"/>
      <c r="AA541" s="208"/>
      <c r="AB541" s="241" t="str">
        <f t="shared" si="2"/>
        <v/>
      </c>
      <c r="AC541" s="208"/>
      <c r="AD541" s="208"/>
      <c r="AE541" s="208"/>
      <c r="AF541" s="208"/>
      <c r="AG541" s="208"/>
      <c r="AH541" s="208"/>
    </row>
    <row r="542" ht="13.5" customHeight="1">
      <c r="A542" s="239"/>
      <c r="B542" s="233" t="str">
        <f t="array" ref="B542">IF(LEN(A542)=0,"",INDEX('Smelter Look-up'!$A:$A,MATCH($A542,'Smelter Look-up'!$E:$E,0)))</f>
        <v/>
      </c>
      <c r="C542" s="234" t="str">
        <f t="array" ref="C542">IF(LEN(A542)=0,"",INDEX('Smelter Look-up'!$C:$C,MATCH($A542,'Smelter Look-up'!$E:$E,0)))</f>
        <v/>
      </c>
      <c r="D542" s="233"/>
      <c r="E542" s="233" t="str">
        <f>IF(ISERROR($V542),"",OFFSET('Smelter Look-up'!$D$4,$V542-4,0)&amp;"")</f>
        <v/>
      </c>
      <c r="F542" s="233" t="str">
        <f>IF(ISERROR($V542),"",OFFSET('Smelter Look-up'!$E$4,$V542-4,0))</f>
        <v/>
      </c>
      <c r="G542" s="233" t="str">
        <f>IF(C542=$X$4,IF(ISERROR($V542),"Enter smelter details","RMI"),IF(ISERROR($V542),"",OFFSET('Smelter Look-up'!$F$4,$V542-4,0)))</f>
        <v/>
      </c>
      <c r="H542" s="235" t="str">
        <f>IF(ISERROR($V542),"",OFFSET('Smelter Look-up'!$G$4,$V542-4,0))</f>
        <v/>
      </c>
      <c r="I542" s="237" t="str">
        <f>IF(ISERROR($V542),"",OFFSET('Smelter Look-up'!$H$4,$V542-4,0))</f>
        <v/>
      </c>
      <c r="J542" s="237" t="str">
        <f>IF(ISERROR($V542),"",OFFSET('Smelter Look-up'!$I$4,$V542-4,0))</f>
        <v/>
      </c>
      <c r="K542" s="234"/>
      <c r="L542" s="234"/>
      <c r="M542" s="234"/>
      <c r="N542" s="234"/>
      <c r="O542" s="234"/>
      <c r="P542" s="237"/>
      <c r="Q542" s="238"/>
      <c r="R542" s="233" t="str">
        <f>IF(ISERROR($V542),"",OFFSET('Smelter Look-up'!$C$4,$V542-4,0)&amp;"")</f>
        <v/>
      </c>
      <c r="S542" s="239" t="str">
        <f t="array" ref="S542">IF(B542="","",IF(ISERROR(MATCH($E542,CL,0)),"Unknown",INDIRECT("'C'!$A$"&amp;MATCH($E542,CL,0)+1)))</f>
        <v/>
      </c>
      <c r="T542" s="239" t="str">
        <f t="array" ref="T542">IF(B542="","",IF(ISERROR(MATCH($J542,SorP!$B$1:$B$6226,0)),"",INDIRECT("'SorP'!$A$"&amp;MATCH($S542&amp;$J542,SorP!C:C,0))))</f>
        <v/>
      </c>
      <c r="U542" s="240"/>
      <c r="V542" s="228" t="str">
        <f>IF(C542="",NA(),IF(OR(C542="Smelter not listed",C542="Smelter not yet identified"),MATCH($B542&amp;$D542,'Smelter Look-up'!$J:$J,0),MATCH($B542&amp;$C542,'Smelter Look-up'!$J:$J,0)))</f>
        <v>#N/A</v>
      </c>
      <c r="W542" s="208"/>
      <c r="X542" s="208">
        <f t="shared" si="1"/>
        <v>0</v>
      </c>
      <c r="Y542" s="208"/>
      <c r="Z542" s="208"/>
      <c r="AA542" s="208"/>
      <c r="AB542" s="241" t="str">
        <f t="shared" si="2"/>
        <v/>
      </c>
      <c r="AC542" s="208"/>
      <c r="AD542" s="208"/>
      <c r="AE542" s="208"/>
      <c r="AF542" s="208"/>
      <c r="AG542" s="208"/>
      <c r="AH542" s="208"/>
    </row>
    <row r="543" ht="13.5" customHeight="1">
      <c r="A543" s="239"/>
      <c r="B543" s="233" t="str">
        <f t="array" ref="B543">IF(LEN(A543)=0,"",INDEX('Smelter Look-up'!$A:$A,MATCH($A543,'Smelter Look-up'!$E:$E,0)))</f>
        <v/>
      </c>
      <c r="C543" s="234" t="str">
        <f t="array" ref="C543">IF(LEN(A543)=0,"",INDEX('Smelter Look-up'!$C:$C,MATCH($A543,'Smelter Look-up'!$E:$E,0)))</f>
        <v/>
      </c>
      <c r="D543" s="233"/>
      <c r="E543" s="233" t="str">
        <f>IF(ISERROR($V543),"",OFFSET('Smelter Look-up'!$D$4,$V543-4,0)&amp;"")</f>
        <v/>
      </c>
      <c r="F543" s="233" t="str">
        <f>IF(ISERROR($V543),"",OFFSET('Smelter Look-up'!$E$4,$V543-4,0))</f>
        <v/>
      </c>
      <c r="G543" s="233" t="str">
        <f>IF(C543=$X$4,IF(ISERROR($V543),"Enter smelter details","RMI"),IF(ISERROR($V543),"",OFFSET('Smelter Look-up'!$F$4,$V543-4,0)))</f>
        <v/>
      </c>
      <c r="H543" s="235" t="str">
        <f>IF(ISERROR($V543),"",OFFSET('Smelter Look-up'!$G$4,$V543-4,0))</f>
        <v/>
      </c>
      <c r="I543" s="237" t="str">
        <f>IF(ISERROR($V543),"",OFFSET('Smelter Look-up'!$H$4,$V543-4,0))</f>
        <v/>
      </c>
      <c r="J543" s="237" t="str">
        <f>IF(ISERROR($V543),"",OFFSET('Smelter Look-up'!$I$4,$V543-4,0))</f>
        <v/>
      </c>
      <c r="K543" s="234"/>
      <c r="L543" s="234"/>
      <c r="M543" s="234"/>
      <c r="N543" s="234"/>
      <c r="O543" s="234"/>
      <c r="P543" s="237"/>
      <c r="Q543" s="238"/>
      <c r="R543" s="233" t="str">
        <f>IF(ISERROR($V543),"",OFFSET('Smelter Look-up'!$C$4,$V543-4,0)&amp;"")</f>
        <v/>
      </c>
      <c r="S543" s="239" t="str">
        <f t="array" ref="S543">IF(B543="","",IF(ISERROR(MATCH($E543,CL,0)),"Unknown",INDIRECT("'C'!$A$"&amp;MATCH($E543,CL,0)+1)))</f>
        <v/>
      </c>
      <c r="T543" s="239" t="str">
        <f t="array" ref="T543">IF(B543="","",IF(ISERROR(MATCH($J543,SorP!$B$1:$B$6226,0)),"",INDIRECT("'SorP'!$A$"&amp;MATCH($S543&amp;$J543,SorP!C:C,0))))</f>
        <v/>
      </c>
      <c r="U543" s="240"/>
      <c r="V543" s="228" t="str">
        <f>IF(C543="",NA(),IF(OR(C543="Smelter not listed",C543="Smelter not yet identified"),MATCH($B543&amp;$D543,'Smelter Look-up'!$J:$J,0),MATCH($B543&amp;$C543,'Smelter Look-up'!$J:$J,0)))</f>
        <v>#N/A</v>
      </c>
      <c r="W543" s="208"/>
      <c r="X543" s="208">
        <f t="shared" si="1"/>
        <v>0</v>
      </c>
      <c r="Y543" s="208"/>
      <c r="Z543" s="208"/>
      <c r="AA543" s="208"/>
      <c r="AB543" s="241" t="str">
        <f t="shared" si="2"/>
        <v/>
      </c>
      <c r="AC543" s="208"/>
      <c r="AD543" s="208"/>
      <c r="AE543" s="208"/>
      <c r="AF543" s="208"/>
      <c r="AG543" s="208"/>
      <c r="AH543" s="208"/>
    </row>
    <row r="544" ht="13.5" customHeight="1">
      <c r="A544" s="239"/>
      <c r="B544" s="233" t="str">
        <f t="array" ref="B544">IF(LEN(A544)=0,"",INDEX('Smelter Look-up'!$A:$A,MATCH($A544,'Smelter Look-up'!$E:$E,0)))</f>
        <v/>
      </c>
      <c r="C544" s="234" t="str">
        <f t="array" ref="C544">IF(LEN(A544)=0,"",INDEX('Smelter Look-up'!$C:$C,MATCH($A544,'Smelter Look-up'!$E:$E,0)))</f>
        <v/>
      </c>
      <c r="D544" s="233"/>
      <c r="E544" s="233" t="str">
        <f>IF(ISERROR($V544),"",OFFSET('Smelter Look-up'!$D$4,$V544-4,0)&amp;"")</f>
        <v/>
      </c>
      <c r="F544" s="233" t="str">
        <f>IF(ISERROR($V544),"",OFFSET('Smelter Look-up'!$E$4,$V544-4,0))</f>
        <v/>
      </c>
      <c r="G544" s="233" t="str">
        <f>IF(C544=$X$4,IF(ISERROR($V544),"Enter smelter details","RMI"),IF(ISERROR($V544),"",OFFSET('Smelter Look-up'!$F$4,$V544-4,0)))</f>
        <v/>
      </c>
      <c r="H544" s="235" t="str">
        <f>IF(ISERROR($V544),"",OFFSET('Smelter Look-up'!$G$4,$V544-4,0))</f>
        <v/>
      </c>
      <c r="I544" s="237" t="str">
        <f>IF(ISERROR($V544),"",OFFSET('Smelter Look-up'!$H$4,$V544-4,0))</f>
        <v/>
      </c>
      <c r="J544" s="237" t="str">
        <f>IF(ISERROR($V544),"",OFFSET('Smelter Look-up'!$I$4,$V544-4,0))</f>
        <v/>
      </c>
      <c r="K544" s="234"/>
      <c r="L544" s="234"/>
      <c r="M544" s="234"/>
      <c r="N544" s="234"/>
      <c r="O544" s="234"/>
      <c r="P544" s="237"/>
      <c r="Q544" s="238"/>
      <c r="R544" s="233" t="str">
        <f>IF(ISERROR($V544),"",OFFSET('Smelter Look-up'!$C$4,$V544-4,0)&amp;"")</f>
        <v/>
      </c>
      <c r="S544" s="239" t="str">
        <f t="array" ref="S544">IF(B544="","",IF(ISERROR(MATCH($E544,CL,0)),"Unknown",INDIRECT("'C'!$A$"&amp;MATCH($E544,CL,0)+1)))</f>
        <v/>
      </c>
      <c r="T544" s="239" t="str">
        <f t="array" ref="T544">IF(B544="","",IF(ISERROR(MATCH($J544,SorP!$B$1:$B$6226,0)),"",INDIRECT("'SorP'!$A$"&amp;MATCH($S544&amp;$J544,SorP!C:C,0))))</f>
        <v/>
      </c>
      <c r="U544" s="240"/>
      <c r="V544" s="228" t="str">
        <f>IF(C544="",NA(),IF(OR(C544="Smelter not listed",C544="Smelter not yet identified"),MATCH($B544&amp;$D544,'Smelter Look-up'!$J:$J,0),MATCH($B544&amp;$C544,'Smelter Look-up'!$J:$J,0)))</f>
        <v>#N/A</v>
      </c>
      <c r="W544" s="208"/>
      <c r="X544" s="208">
        <f t="shared" si="1"/>
        <v>0</v>
      </c>
      <c r="Y544" s="208"/>
      <c r="Z544" s="208"/>
      <c r="AA544" s="208"/>
      <c r="AB544" s="241" t="str">
        <f t="shared" si="2"/>
        <v/>
      </c>
      <c r="AC544" s="208"/>
      <c r="AD544" s="208"/>
      <c r="AE544" s="208"/>
      <c r="AF544" s="208"/>
      <c r="AG544" s="208"/>
      <c r="AH544" s="208"/>
    </row>
    <row r="545" ht="13.5" customHeight="1">
      <c r="A545" s="239"/>
      <c r="B545" s="233" t="str">
        <f t="array" ref="B545">IF(LEN(A545)=0,"",INDEX('Smelter Look-up'!$A:$A,MATCH($A545,'Smelter Look-up'!$E:$E,0)))</f>
        <v/>
      </c>
      <c r="C545" s="234" t="str">
        <f t="array" ref="C545">IF(LEN(A545)=0,"",INDEX('Smelter Look-up'!$C:$C,MATCH($A545,'Smelter Look-up'!$E:$E,0)))</f>
        <v/>
      </c>
      <c r="D545" s="233"/>
      <c r="E545" s="233" t="str">
        <f>IF(ISERROR($V545),"",OFFSET('Smelter Look-up'!$D$4,$V545-4,0)&amp;"")</f>
        <v/>
      </c>
      <c r="F545" s="233" t="str">
        <f>IF(ISERROR($V545),"",OFFSET('Smelter Look-up'!$E$4,$V545-4,0))</f>
        <v/>
      </c>
      <c r="G545" s="233" t="str">
        <f>IF(C545=$X$4,IF(ISERROR($V545),"Enter smelter details","RMI"),IF(ISERROR($V545),"",OFFSET('Smelter Look-up'!$F$4,$V545-4,0)))</f>
        <v/>
      </c>
      <c r="H545" s="235" t="str">
        <f>IF(ISERROR($V545),"",OFFSET('Smelter Look-up'!$G$4,$V545-4,0))</f>
        <v/>
      </c>
      <c r="I545" s="237" t="str">
        <f>IF(ISERROR($V545),"",OFFSET('Smelter Look-up'!$H$4,$V545-4,0))</f>
        <v/>
      </c>
      <c r="J545" s="237" t="str">
        <f>IF(ISERROR($V545),"",OFFSET('Smelter Look-up'!$I$4,$V545-4,0))</f>
        <v/>
      </c>
      <c r="K545" s="234"/>
      <c r="L545" s="234"/>
      <c r="M545" s="234"/>
      <c r="N545" s="234"/>
      <c r="O545" s="234"/>
      <c r="P545" s="237"/>
      <c r="Q545" s="238"/>
      <c r="R545" s="233" t="str">
        <f>IF(ISERROR($V545),"",OFFSET('Smelter Look-up'!$C$4,$V545-4,0)&amp;"")</f>
        <v/>
      </c>
      <c r="S545" s="239" t="str">
        <f t="array" ref="S545">IF(B545="","",IF(ISERROR(MATCH($E545,CL,0)),"Unknown",INDIRECT("'C'!$A$"&amp;MATCH($E545,CL,0)+1)))</f>
        <v/>
      </c>
      <c r="T545" s="239" t="str">
        <f t="array" ref="T545">IF(B545="","",IF(ISERROR(MATCH($J545,SorP!$B$1:$B$6226,0)),"",INDIRECT("'SorP'!$A$"&amp;MATCH($S545&amp;$J545,SorP!C:C,0))))</f>
        <v/>
      </c>
      <c r="U545" s="240"/>
      <c r="V545" s="228" t="str">
        <f>IF(C545="",NA(),IF(OR(C545="Smelter not listed",C545="Smelter not yet identified"),MATCH($B545&amp;$D545,'Smelter Look-up'!$J:$J,0),MATCH($B545&amp;$C545,'Smelter Look-up'!$J:$J,0)))</f>
        <v>#N/A</v>
      </c>
      <c r="W545" s="208"/>
      <c r="X545" s="208">
        <f t="shared" si="1"/>
        <v>0</v>
      </c>
      <c r="Y545" s="208"/>
      <c r="Z545" s="208"/>
      <c r="AA545" s="208"/>
      <c r="AB545" s="241" t="str">
        <f t="shared" si="2"/>
        <v/>
      </c>
      <c r="AC545" s="208"/>
      <c r="AD545" s="208"/>
      <c r="AE545" s="208"/>
      <c r="AF545" s="208"/>
      <c r="AG545" s="208"/>
      <c r="AH545" s="208"/>
    </row>
    <row r="546" ht="13.5" customHeight="1">
      <c r="A546" s="239"/>
      <c r="B546" s="233" t="str">
        <f t="array" ref="B546">IF(LEN(A546)=0,"",INDEX('Smelter Look-up'!$A:$A,MATCH($A546,'Smelter Look-up'!$E:$E,0)))</f>
        <v/>
      </c>
      <c r="C546" s="234" t="str">
        <f t="array" ref="C546">IF(LEN(A546)=0,"",INDEX('Smelter Look-up'!$C:$C,MATCH($A546,'Smelter Look-up'!$E:$E,0)))</f>
        <v/>
      </c>
      <c r="D546" s="233"/>
      <c r="E546" s="233" t="str">
        <f>IF(ISERROR($V546),"",OFFSET('Smelter Look-up'!$D$4,$V546-4,0)&amp;"")</f>
        <v/>
      </c>
      <c r="F546" s="233" t="str">
        <f>IF(ISERROR($V546),"",OFFSET('Smelter Look-up'!$E$4,$V546-4,0))</f>
        <v/>
      </c>
      <c r="G546" s="233" t="str">
        <f>IF(C546=$X$4,IF(ISERROR($V546),"Enter smelter details","RMI"),IF(ISERROR($V546),"",OFFSET('Smelter Look-up'!$F$4,$V546-4,0)))</f>
        <v/>
      </c>
      <c r="H546" s="235" t="str">
        <f>IF(ISERROR($V546),"",OFFSET('Smelter Look-up'!$G$4,$V546-4,0))</f>
        <v/>
      </c>
      <c r="I546" s="237" t="str">
        <f>IF(ISERROR($V546),"",OFFSET('Smelter Look-up'!$H$4,$V546-4,0))</f>
        <v/>
      </c>
      <c r="J546" s="237" t="str">
        <f>IF(ISERROR($V546),"",OFFSET('Smelter Look-up'!$I$4,$V546-4,0))</f>
        <v/>
      </c>
      <c r="K546" s="234"/>
      <c r="L546" s="234"/>
      <c r="M546" s="234"/>
      <c r="N546" s="234"/>
      <c r="O546" s="234"/>
      <c r="P546" s="237"/>
      <c r="Q546" s="238"/>
      <c r="R546" s="233" t="str">
        <f>IF(ISERROR($V546),"",OFFSET('Smelter Look-up'!$C$4,$V546-4,0)&amp;"")</f>
        <v/>
      </c>
      <c r="S546" s="239" t="str">
        <f t="array" ref="S546">IF(B546="","",IF(ISERROR(MATCH($E546,CL,0)),"Unknown",INDIRECT("'C'!$A$"&amp;MATCH($E546,CL,0)+1)))</f>
        <v/>
      </c>
      <c r="T546" s="239" t="str">
        <f t="array" ref="T546">IF(B546="","",IF(ISERROR(MATCH($J546,SorP!$B$1:$B$6226,0)),"",INDIRECT("'SorP'!$A$"&amp;MATCH($S546&amp;$J546,SorP!C:C,0))))</f>
        <v/>
      </c>
      <c r="U546" s="240"/>
      <c r="V546" s="228" t="str">
        <f>IF(C546="",NA(),IF(OR(C546="Smelter not listed",C546="Smelter not yet identified"),MATCH($B546&amp;$D546,'Smelter Look-up'!$J:$J,0),MATCH($B546&amp;$C546,'Smelter Look-up'!$J:$J,0)))</f>
        <v>#N/A</v>
      </c>
      <c r="W546" s="208"/>
      <c r="X546" s="208">
        <f t="shared" si="1"/>
        <v>0</v>
      </c>
      <c r="Y546" s="208"/>
      <c r="Z546" s="208"/>
      <c r="AA546" s="208"/>
      <c r="AB546" s="241" t="str">
        <f t="shared" si="2"/>
        <v/>
      </c>
      <c r="AC546" s="208"/>
      <c r="AD546" s="208"/>
      <c r="AE546" s="208"/>
      <c r="AF546" s="208"/>
      <c r="AG546" s="208"/>
      <c r="AH546" s="208"/>
    </row>
    <row r="547" ht="13.5" customHeight="1">
      <c r="A547" s="239"/>
      <c r="B547" s="233" t="str">
        <f t="array" ref="B547">IF(LEN(A547)=0,"",INDEX('Smelter Look-up'!$A:$A,MATCH($A547,'Smelter Look-up'!$E:$E,0)))</f>
        <v/>
      </c>
      <c r="C547" s="234" t="str">
        <f t="array" ref="C547">IF(LEN(A547)=0,"",INDEX('Smelter Look-up'!$C:$C,MATCH($A547,'Smelter Look-up'!$E:$E,0)))</f>
        <v/>
      </c>
      <c r="D547" s="233"/>
      <c r="E547" s="233" t="str">
        <f>IF(ISERROR($V547),"",OFFSET('Smelter Look-up'!$D$4,$V547-4,0)&amp;"")</f>
        <v/>
      </c>
      <c r="F547" s="233" t="str">
        <f>IF(ISERROR($V547),"",OFFSET('Smelter Look-up'!$E$4,$V547-4,0))</f>
        <v/>
      </c>
      <c r="G547" s="233" t="str">
        <f>IF(C547=$X$4,IF(ISERROR($V547),"Enter smelter details","RMI"),IF(ISERROR($V547),"",OFFSET('Smelter Look-up'!$F$4,$V547-4,0)))</f>
        <v/>
      </c>
      <c r="H547" s="235" t="str">
        <f>IF(ISERROR($V547),"",OFFSET('Smelter Look-up'!$G$4,$V547-4,0))</f>
        <v/>
      </c>
      <c r="I547" s="237" t="str">
        <f>IF(ISERROR($V547),"",OFFSET('Smelter Look-up'!$H$4,$V547-4,0))</f>
        <v/>
      </c>
      <c r="J547" s="237" t="str">
        <f>IF(ISERROR($V547),"",OFFSET('Smelter Look-up'!$I$4,$V547-4,0))</f>
        <v/>
      </c>
      <c r="K547" s="234"/>
      <c r="L547" s="234"/>
      <c r="M547" s="234"/>
      <c r="N547" s="234"/>
      <c r="O547" s="234"/>
      <c r="P547" s="237"/>
      <c r="Q547" s="238"/>
      <c r="R547" s="233" t="str">
        <f>IF(ISERROR($V547),"",OFFSET('Smelter Look-up'!$C$4,$V547-4,0)&amp;"")</f>
        <v/>
      </c>
      <c r="S547" s="239" t="str">
        <f t="array" ref="S547">IF(B547="","",IF(ISERROR(MATCH($E547,CL,0)),"Unknown",INDIRECT("'C'!$A$"&amp;MATCH($E547,CL,0)+1)))</f>
        <v/>
      </c>
      <c r="T547" s="239" t="str">
        <f t="array" ref="T547">IF(B547="","",IF(ISERROR(MATCH($J547,SorP!$B$1:$B$6226,0)),"",INDIRECT("'SorP'!$A$"&amp;MATCH($S547&amp;$J547,SorP!C:C,0))))</f>
        <v/>
      </c>
      <c r="U547" s="240"/>
      <c r="V547" s="228" t="str">
        <f>IF(C547="",NA(),IF(OR(C547="Smelter not listed",C547="Smelter not yet identified"),MATCH($B547&amp;$D547,'Smelter Look-up'!$J:$J,0),MATCH($B547&amp;$C547,'Smelter Look-up'!$J:$J,0)))</f>
        <v>#N/A</v>
      </c>
      <c r="W547" s="208"/>
      <c r="X547" s="208">
        <f t="shared" si="1"/>
        <v>0</v>
      </c>
      <c r="Y547" s="208"/>
      <c r="Z547" s="208"/>
      <c r="AA547" s="208"/>
      <c r="AB547" s="241" t="str">
        <f t="shared" si="2"/>
        <v/>
      </c>
      <c r="AC547" s="208"/>
      <c r="AD547" s="208"/>
      <c r="AE547" s="208"/>
      <c r="AF547" s="208"/>
      <c r="AG547" s="208"/>
      <c r="AH547" s="208"/>
    </row>
    <row r="548" ht="13.5" customHeight="1">
      <c r="A548" s="239"/>
      <c r="B548" s="233" t="str">
        <f t="array" ref="B548">IF(LEN(A548)=0,"",INDEX('Smelter Look-up'!$A:$A,MATCH($A548,'Smelter Look-up'!$E:$E,0)))</f>
        <v/>
      </c>
      <c r="C548" s="234" t="str">
        <f t="array" ref="C548">IF(LEN(A548)=0,"",INDEX('Smelter Look-up'!$C:$C,MATCH($A548,'Smelter Look-up'!$E:$E,0)))</f>
        <v/>
      </c>
      <c r="D548" s="233"/>
      <c r="E548" s="233" t="str">
        <f>IF(ISERROR($V548),"",OFFSET('Smelter Look-up'!$D$4,$V548-4,0)&amp;"")</f>
        <v/>
      </c>
      <c r="F548" s="233" t="str">
        <f>IF(ISERROR($V548),"",OFFSET('Smelter Look-up'!$E$4,$V548-4,0))</f>
        <v/>
      </c>
      <c r="G548" s="233" t="str">
        <f>IF(C548=$X$4,IF(ISERROR($V548),"Enter smelter details","RMI"),IF(ISERROR($V548),"",OFFSET('Smelter Look-up'!$F$4,$V548-4,0)))</f>
        <v/>
      </c>
      <c r="H548" s="235" t="str">
        <f>IF(ISERROR($V548),"",OFFSET('Smelter Look-up'!$G$4,$V548-4,0))</f>
        <v/>
      </c>
      <c r="I548" s="237" t="str">
        <f>IF(ISERROR($V548),"",OFFSET('Smelter Look-up'!$H$4,$V548-4,0))</f>
        <v/>
      </c>
      <c r="J548" s="237" t="str">
        <f>IF(ISERROR($V548),"",OFFSET('Smelter Look-up'!$I$4,$V548-4,0))</f>
        <v/>
      </c>
      <c r="K548" s="234"/>
      <c r="L548" s="234"/>
      <c r="M548" s="234"/>
      <c r="N548" s="234"/>
      <c r="O548" s="234"/>
      <c r="P548" s="237"/>
      <c r="Q548" s="238"/>
      <c r="R548" s="233" t="str">
        <f>IF(ISERROR($V548),"",OFFSET('Smelter Look-up'!$C$4,$V548-4,0)&amp;"")</f>
        <v/>
      </c>
      <c r="S548" s="239" t="str">
        <f t="array" ref="S548">IF(B548="","",IF(ISERROR(MATCH($E548,CL,0)),"Unknown",INDIRECT("'C'!$A$"&amp;MATCH($E548,CL,0)+1)))</f>
        <v/>
      </c>
      <c r="T548" s="239" t="str">
        <f t="array" ref="T548">IF(B548="","",IF(ISERROR(MATCH($J548,SorP!$B$1:$B$6226,0)),"",INDIRECT("'SorP'!$A$"&amp;MATCH($S548&amp;$J548,SorP!C:C,0))))</f>
        <v/>
      </c>
      <c r="U548" s="240"/>
      <c r="V548" s="228" t="str">
        <f>IF(C548="",NA(),IF(OR(C548="Smelter not listed",C548="Smelter not yet identified"),MATCH($B548&amp;$D548,'Smelter Look-up'!$J:$J,0),MATCH($B548&amp;$C548,'Smelter Look-up'!$J:$J,0)))</f>
        <v>#N/A</v>
      </c>
      <c r="W548" s="208"/>
      <c r="X548" s="208">
        <f t="shared" si="1"/>
        <v>0</v>
      </c>
      <c r="Y548" s="208"/>
      <c r="Z548" s="208"/>
      <c r="AA548" s="208"/>
      <c r="AB548" s="241" t="str">
        <f t="shared" si="2"/>
        <v/>
      </c>
      <c r="AC548" s="208"/>
      <c r="AD548" s="208"/>
      <c r="AE548" s="208"/>
      <c r="AF548" s="208"/>
      <c r="AG548" s="208"/>
      <c r="AH548" s="208"/>
    </row>
    <row r="549" ht="13.5" customHeight="1">
      <c r="A549" s="239"/>
      <c r="B549" s="233" t="str">
        <f t="array" ref="B549">IF(LEN(A549)=0,"",INDEX('Smelter Look-up'!$A:$A,MATCH($A549,'Smelter Look-up'!$E:$E,0)))</f>
        <v/>
      </c>
      <c r="C549" s="234" t="str">
        <f t="array" ref="C549">IF(LEN(A549)=0,"",INDEX('Smelter Look-up'!$C:$C,MATCH($A549,'Smelter Look-up'!$E:$E,0)))</f>
        <v/>
      </c>
      <c r="D549" s="233"/>
      <c r="E549" s="233" t="str">
        <f>IF(ISERROR($V549),"",OFFSET('Smelter Look-up'!$D$4,$V549-4,0)&amp;"")</f>
        <v/>
      </c>
      <c r="F549" s="233" t="str">
        <f>IF(ISERROR($V549),"",OFFSET('Smelter Look-up'!$E$4,$V549-4,0))</f>
        <v/>
      </c>
      <c r="G549" s="233" t="str">
        <f>IF(C549=$X$4,IF(ISERROR($V549),"Enter smelter details","RMI"),IF(ISERROR($V549),"",OFFSET('Smelter Look-up'!$F$4,$V549-4,0)))</f>
        <v/>
      </c>
      <c r="H549" s="235" t="str">
        <f>IF(ISERROR($V549),"",OFFSET('Smelter Look-up'!$G$4,$V549-4,0))</f>
        <v/>
      </c>
      <c r="I549" s="237" t="str">
        <f>IF(ISERROR($V549),"",OFFSET('Smelter Look-up'!$H$4,$V549-4,0))</f>
        <v/>
      </c>
      <c r="J549" s="237" t="str">
        <f>IF(ISERROR($V549),"",OFFSET('Smelter Look-up'!$I$4,$V549-4,0))</f>
        <v/>
      </c>
      <c r="K549" s="234"/>
      <c r="L549" s="234"/>
      <c r="M549" s="234"/>
      <c r="N549" s="234"/>
      <c r="O549" s="234"/>
      <c r="P549" s="237"/>
      <c r="Q549" s="238"/>
      <c r="R549" s="233" t="str">
        <f>IF(ISERROR($V549),"",OFFSET('Smelter Look-up'!$C$4,$V549-4,0)&amp;"")</f>
        <v/>
      </c>
      <c r="S549" s="239" t="str">
        <f t="array" ref="S549">IF(B549="","",IF(ISERROR(MATCH($E549,CL,0)),"Unknown",INDIRECT("'C'!$A$"&amp;MATCH($E549,CL,0)+1)))</f>
        <v/>
      </c>
      <c r="T549" s="239" t="str">
        <f t="array" ref="T549">IF(B549="","",IF(ISERROR(MATCH($J549,SorP!$B$1:$B$6226,0)),"",INDIRECT("'SorP'!$A$"&amp;MATCH($S549&amp;$J549,SorP!C:C,0))))</f>
        <v/>
      </c>
      <c r="U549" s="240"/>
      <c r="V549" s="228" t="str">
        <f>IF(C549="",NA(),IF(OR(C549="Smelter not listed",C549="Smelter not yet identified"),MATCH($B549&amp;$D549,'Smelter Look-up'!$J:$J,0),MATCH($B549&amp;$C549,'Smelter Look-up'!$J:$J,0)))</f>
        <v>#N/A</v>
      </c>
      <c r="W549" s="208"/>
      <c r="X549" s="208">
        <f t="shared" si="1"/>
        <v>0</v>
      </c>
      <c r="Y549" s="208"/>
      <c r="Z549" s="208"/>
      <c r="AA549" s="208"/>
      <c r="AB549" s="241" t="str">
        <f t="shared" si="2"/>
        <v/>
      </c>
      <c r="AC549" s="208"/>
      <c r="AD549" s="208"/>
      <c r="AE549" s="208"/>
      <c r="AF549" s="208"/>
      <c r="AG549" s="208"/>
      <c r="AH549" s="208"/>
    </row>
    <row r="550" ht="13.5" customHeight="1">
      <c r="A550" s="239"/>
      <c r="B550" s="233" t="str">
        <f t="array" ref="B550">IF(LEN(A550)=0,"",INDEX('Smelter Look-up'!$A:$A,MATCH($A550,'Smelter Look-up'!$E:$E,0)))</f>
        <v/>
      </c>
      <c r="C550" s="234" t="str">
        <f t="array" ref="C550">IF(LEN(A550)=0,"",INDEX('Smelter Look-up'!$C:$C,MATCH($A550,'Smelter Look-up'!$E:$E,0)))</f>
        <v/>
      </c>
      <c r="D550" s="233"/>
      <c r="E550" s="233" t="str">
        <f>IF(ISERROR($V550),"",OFFSET('Smelter Look-up'!$D$4,$V550-4,0)&amp;"")</f>
        <v/>
      </c>
      <c r="F550" s="233" t="str">
        <f>IF(ISERROR($V550),"",OFFSET('Smelter Look-up'!$E$4,$V550-4,0))</f>
        <v/>
      </c>
      <c r="G550" s="233" t="str">
        <f>IF(C550=$X$4,IF(ISERROR($V550),"Enter smelter details","RMI"),IF(ISERROR($V550),"",OFFSET('Smelter Look-up'!$F$4,$V550-4,0)))</f>
        <v/>
      </c>
      <c r="H550" s="235" t="str">
        <f>IF(ISERROR($V550),"",OFFSET('Smelter Look-up'!$G$4,$V550-4,0))</f>
        <v/>
      </c>
      <c r="I550" s="237" t="str">
        <f>IF(ISERROR($V550),"",OFFSET('Smelter Look-up'!$H$4,$V550-4,0))</f>
        <v/>
      </c>
      <c r="J550" s="237" t="str">
        <f>IF(ISERROR($V550),"",OFFSET('Smelter Look-up'!$I$4,$V550-4,0))</f>
        <v/>
      </c>
      <c r="K550" s="234"/>
      <c r="L550" s="234"/>
      <c r="M550" s="234"/>
      <c r="N550" s="234"/>
      <c r="O550" s="234"/>
      <c r="P550" s="237"/>
      <c r="Q550" s="238"/>
      <c r="R550" s="233" t="str">
        <f>IF(ISERROR($V550),"",OFFSET('Smelter Look-up'!$C$4,$V550-4,0)&amp;"")</f>
        <v/>
      </c>
      <c r="S550" s="239" t="str">
        <f t="array" ref="S550">IF(B550="","",IF(ISERROR(MATCH($E550,CL,0)),"Unknown",INDIRECT("'C'!$A$"&amp;MATCH($E550,CL,0)+1)))</f>
        <v/>
      </c>
      <c r="T550" s="239" t="str">
        <f t="array" ref="T550">IF(B550="","",IF(ISERROR(MATCH($J550,SorP!$B$1:$B$6226,0)),"",INDIRECT("'SorP'!$A$"&amp;MATCH($S550&amp;$J550,SorP!C:C,0))))</f>
        <v/>
      </c>
      <c r="U550" s="240"/>
      <c r="V550" s="228" t="str">
        <f>IF(C550="",NA(),IF(OR(C550="Smelter not listed",C550="Smelter not yet identified"),MATCH($B550&amp;$D550,'Smelter Look-up'!$J:$J,0),MATCH($B550&amp;$C550,'Smelter Look-up'!$J:$J,0)))</f>
        <v>#N/A</v>
      </c>
      <c r="W550" s="208"/>
      <c r="X550" s="208">
        <f t="shared" si="1"/>
        <v>0</v>
      </c>
      <c r="Y550" s="208"/>
      <c r="Z550" s="208"/>
      <c r="AA550" s="208"/>
      <c r="AB550" s="241" t="str">
        <f t="shared" si="2"/>
        <v/>
      </c>
      <c r="AC550" s="208"/>
      <c r="AD550" s="208"/>
      <c r="AE550" s="208"/>
      <c r="AF550" s="208"/>
      <c r="AG550" s="208"/>
      <c r="AH550" s="208"/>
    </row>
    <row r="551" ht="13.5" customHeight="1">
      <c r="A551" s="239"/>
      <c r="B551" s="233" t="str">
        <f t="array" ref="B551">IF(LEN(A551)=0,"",INDEX('Smelter Look-up'!$A:$A,MATCH($A551,'Smelter Look-up'!$E:$E,0)))</f>
        <v/>
      </c>
      <c r="C551" s="234" t="str">
        <f t="array" ref="C551">IF(LEN(A551)=0,"",INDEX('Smelter Look-up'!$C:$C,MATCH($A551,'Smelter Look-up'!$E:$E,0)))</f>
        <v/>
      </c>
      <c r="D551" s="233"/>
      <c r="E551" s="233" t="str">
        <f>IF(ISERROR($V551),"",OFFSET('Smelter Look-up'!$D$4,$V551-4,0)&amp;"")</f>
        <v/>
      </c>
      <c r="F551" s="233" t="str">
        <f>IF(ISERROR($V551),"",OFFSET('Smelter Look-up'!$E$4,$V551-4,0))</f>
        <v/>
      </c>
      <c r="G551" s="233" t="str">
        <f>IF(C551=$X$4,IF(ISERROR($V551),"Enter smelter details","RMI"),IF(ISERROR($V551),"",OFFSET('Smelter Look-up'!$F$4,$V551-4,0)))</f>
        <v/>
      </c>
      <c r="H551" s="235" t="str">
        <f>IF(ISERROR($V551),"",OFFSET('Smelter Look-up'!$G$4,$V551-4,0))</f>
        <v/>
      </c>
      <c r="I551" s="237" t="str">
        <f>IF(ISERROR($V551),"",OFFSET('Smelter Look-up'!$H$4,$V551-4,0))</f>
        <v/>
      </c>
      <c r="J551" s="237" t="str">
        <f>IF(ISERROR($V551),"",OFFSET('Smelter Look-up'!$I$4,$V551-4,0))</f>
        <v/>
      </c>
      <c r="K551" s="234"/>
      <c r="L551" s="234"/>
      <c r="M551" s="234"/>
      <c r="N551" s="234"/>
      <c r="O551" s="234"/>
      <c r="P551" s="237"/>
      <c r="Q551" s="238"/>
      <c r="R551" s="233" t="str">
        <f>IF(ISERROR($V551),"",OFFSET('Smelter Look-up'!$C$4,$V551-4,0)&amp;"")</f>
        <v/>
      </c>
      <c r="S551" s="239" t="str">
        <f t="array" ref="S551">IF(B551="","",IF(ISERROR(MATCH($E551,CL,0)),"Unknown",INDIRECT("'C'!$A$"&amp;MATCH($E551,CL,0)+1)))</f>
        <v/>
      </c>
      <c r="T551" s="239" t="str">
        <f t="array" ref="T551">IF(B551="","",IF(ISERROR(MATCH($J551,SorP!$B$1:$B$6226,0)),"",INDIRECT("'SorP'!$A$"&amp;MATCH($S551&amp;$J551,SorP!C:C,0))))</f>
        <v/>
      </c>
      <c r="U551" s="240"/>
      <c r="V551" s="228" t="str">
        <f>IF(C551="",NA(),IF(OR(C551="Smelter not listed",C551="Smelter not yet identified"),MATCH($B551&amp;$D551,'Smelter Look-up'!$J:$J,0),MATCH($B551&amp;$C551,'Smelter Look-up'!$J:$J,0)))</f>
        <v>#N/A</v>
      </c>
      <c r="W551" s="208"/>
      <c r="X551" s="208">
        <f t="shared" si="1"/>
        <v>0</v>
      </c>
      <c r="Y551" s="208"/>
      <c r="Z551" s="208"/>
      <c r="AA551" s="208"/>
      <c r="AB551" s="241" t="str">
        <f t="shared" si="2"/>
        <v/>
      </c>
      <c r="AC551" s="208"/>
      <c r="AD551" s="208"/>
      <c r="AE551" s="208"/>
      <c r="AF551" s="208"/>
      <c r="AG551" s="208"/>
      <c r="AH551" s="208"/>
    </row>
    <row r="552" ht="13.5" customHeight="1">
      <c r="A552" s="239"/>
      <c r="B552" s="233" t="str">
        <f t="array" ref="B552">IF(LEN(A552)=0,"",INDEX('Smelter Look-up'!$A:$A,MATCH($A552,'Smelter Look-up'!$E:$E,0)))</f>
        <v/>
      </c>
      <c r="C552" s="234" t="str">
        <f t="array" ref="C552">IF(LEN(A552)=0,"",INDEX('Smelter Look-up'!$C:$C,MATCH($A552,'Smelter Look-up'!$E:$E,0)))</f>
        <v/>
      </c>
      <c r="D552" s="233"/>
      <c r="E552" s="233" t="str">
        <f>IF(ISERROR($V552),"",OFFSET('Smelter Look-up'!$D$4,$V552-4,0)&amp;"")</f>
        <v/>
      </c>
      <c r="F552" s="233" t="str">
        <f>IF(ISERROR($V552),"",OFFSET('Smelter Look-up'!$E$4,$V552-4,0))</f>
        <v/>
      </c>
      <c r="G552" s="233" t="str">
        <f>IF(C552=$X$4,IF(ISERROR($V552),"Enter smelter details","RMI"),IF(ISERROR($V552),"",OFFSET('Smelter Look-up'!$F$4,$V552-4,0)))</f>
        <v/>
      </c>
      <c r="H552" s="235" t="str">
        <f>IF(ISERROR($V552),"",OFFSET('Smelter Look-up'!$G$4,$V552-4,0))</f>
        <v/>
      </c>
      <c r="I552" s="237" t="str">
        <f>IF(ISERROR($V552),"",OFFSET('Smelter Look-up'!$H$4,$V552-4,0))</f>
        <v/>
      </c>
      <c r="J552" s="237" t="str">
        <f>IF(ISERROR($V552),"",OFFSET('Smelter Look-up'!$I$4,$V552-4,0))</f>
        <v/>
      </c>
      <c r="K552" s="234"/>
      <c r="L552" s="234"/>
      <c r="M552" s="234"/>
      <c r="N552" s="234"/>
      <c r="O552" s="234"/>
      <c r="P552" s="237"/>
      <c r="Q552" s="238"/>
      <c r="R552" s="233" t="str">
        <f>IF(ISERROR($V552),"",OFFSET('Smelter Look-up'!$C$4,$V552-4,0)&amp;"")</f>
        <v/>
      </c>
      <c r="S552" s="239" t="str">
        <f t="array" ref="S552">IF(B552="","",IF(ISERROR(MATCH($E552,CL,0)),"Unknown",INDIRECT("'C'!$A$"&amp;MATCH($E552,CL,0)+1)))</f>
        <v/>
      </c>
      <c r="T552" s="239" t="str">
        <f t="array" ref="T552">IF(B552="","",IF(ISERROR(MATCH($J552,SorP!$B$1:$B$6226,0)),"",INDIRECT("'SorP'!$A$"&amp;MATCH($S552&amp;$J552,SorP!C:C,0))))</f>
        <v/>
      </c>
      <c r="U552" s="240"/>
      <c r="V552" s="228" t="str">
        <f>IF(C552="",NA(),IF(OR(C552="Smelter not listed",C552="Smelter not yet identified"),MATCH($B552&amp;$D552,'Smelter Look-up'!$J:$J,0),MATCH($B552&amp;$C552,'Smelter Look-up'!$J:$J,0)))</f>
        <v>#N/A</v>
      </c>
      <c r="W552" s="208"/>
      <c r="X552" s="208">
        <f t="shared" si="1"/>
        <v>0</v>
      </c>
      <c r="Y552" s="208"/>
      <c r="Z552" s="208"/>
      <c r="AA552" s="208"/>
      <c r="AB552" s="241" t="str">
        <f t="shared" si="2"/>
        <v/>
      </c>
      <c r="AC552" s="208"/>
      <c r="AD552" s="208"/>
      <c r="AE552" s="208"/>
      <c r="AF552" s="208"/>
      <c r="AG552" s="208"/>
      <c r="AH552" s="208"/>
    </row>
    <row r="553" ht="13.5" customHeight="1">
      <c r="A553" s="239"/>
      <c r="B553" s="233" t="str">
        <f t="array" ref="B553">IF(LEN(A553)=0,"",INDEX('Smelter Look-up'!$A:$A,MATCH($A553,'Smelter Look-up'!$E:$E,0)))</f>
        <v/>
      </c>
      <c r="C553" s="234" t="str">
        <f t="array" ref="C553">IF(LEN(A553)=0,"",INDEX('Smelter Look-up'!$C:$C,MATCH($A553,'Smelter Look-up'!$E:$E,0)))</f>
        <v/>
      </c>
      <c r="D553" s="233"/>
      <c r="E553" s="233" t="str">
        <f>IF(ISERROR($V553),"",OFFSET('Smelter Look-up'!$D$4,$V553-4,0)&amp;"")</f>
        <v/>
      </c>
      <c r="F553" s="233" t="str">
        <f>IF(ISERROR($V553),"",OFFSET('Smelter Look-up'!$E$4,$V553-4,0))</f>
        <v/>
      </c>
      <c r="G553" s="233" t="str">
        <f>IF(C553=$X$4,IF(ISERROR($V553),"Enter smelter details","RMI"),IF(ISERROR($V553),"",OFFSET('Smelter Look-up'!$F$4,$V553-4,0)))</f>
        <v/>
      </c>
      <c r="H553" s="235" t="str">
        <f>IF(ISERROR($V553),"",OFFSET('Smelter Look-up'!$G$4,$V553-4,0))</f>
        <v/>
      </c>
      <c r="I553" s="237" t="str">
        <f>IF(ISERROR($V553),"",OFFSET('Smelter Look-up'!$H$4,$V553-4,0))</f>
        <v/>
      </c>
      <c r="J553" s="237" t="str">
        <f>IF(ISERROR($V553),"",OFFSET('Smelter Look-up'!$I$4,$V553-4,0))</f>
        <v/>
      </c>
      <c r="K553" s="234"/>
      <c r="L553" s="234"/>
      <c r="M553" s="234"/>
      <c r="N553" s="234"/>
      <c r="O553" s="234"/>
      <c r="P553" s="237"/>
      <c r="Q553" s="238"/>
      <c r="R553" s="233" t="str">
        <f>IF(ISERROR($V553),"",OFFSET('Smelter Look-up'!$C$4,$V553-4,0)&amp;"")</f>
        <v/>
      </c>
      <c r="S553" s="239" t="str">
        <f t="array" ref="S553">IF(B553="","",IF(ISERROR(MATCH($E553,CL,0)),"Unknown",INDIRECT("'C'!$A$"&amp;MATCH($E553,CL,0)+1)))</f>
        <v/>
      </c>
      <c r="T553" s="239" t="str">
        <f t="array" ref="T553">IF(B553="","",IF(ISERROR(MATCH($J553,SorP!$B$1:$B$6226,0)),"",INDIRECT("'SorP'!$A$"&amp;MATCH($S553&amp;$J553,SorP!C:C,0))))</f>
        <v/>
      </c>
      <c r="U553" s="240"/>
      <c r="V553" s="228" t="str">
        <f>IF(C553="",NA(),IF(OR(C553="Smelter not listed",C553="Smelter not yet identified"),MATCH($B553&amp;$D553,'Smelter Look-up'!$J:$J,0),MATCH($B553&amp;$C553,'Smelter Look-up'!$J:$J,0)))</f>
        <v>#N/A</v>
      </c>
      <c r="W553" s="208"/>
      <c r="X553" s="208">
        <f t="shared" si="1"/>
        <v>0</v>
      </c>
      <c r="Y553" s="208"/>
      <c r="Z553" s="208"/>
      <c r="AA553" s="208"/>
      <c r="AB553" s="241" t="str">
        <f t="shared" si="2"/>
        <v/>
      </c>
      <c r="AC553" s="208"/>
      <c r="AD553" s="208"/>
      <c r="AE553" s="208"/>
      <c r="AF553" s="208"/>
      <c r="AG553" s="208"/>
      <c r="AH553" s="208"/>
    </row>
    <row r="554" ht="13.5" customHeight="1">
      <c r="A554" s="239"/>
      <c r="B554" s="233" t="str">
        <f t="array" ref="B554">IF(LEN(A554)=0,"",INDEX('Smelter Look-up'!$A:$A,MATCH($A554,'Smelter Look-up'!$E:$E,0)))</f>
        <v/>
      </c>
      <c r="C554" s="234" t="str">
        <f t="array" ref="C554">IF(LEN(A554)=0,"",INDEX('Smelter Look-up'!$C:$C,MATCH($A554,'Smelter Look-up'!$E:$E,0)))</f>
        <v/>
      </c>
      <c r="D554" s="233"/>
      <c r="E554" s="233" t="str">
        <f>IF(ISERROR($V554),"",OFFSET('Smelter Look-up'!$D$4,$V554-4,0)&amp;"")</f>
        <v/>
      </c>
      <c r="F554" s="233" t="str">
        <f>IF(ISERROR($V554),"",OFFSET('Smelter Look-up'!$E$4,$V554-4,0))</f>
        <v/>
      </c>
      <c r="G554" s="233" t="str">
        <f>IF(C554=$X$4,IF(ISERROR($V554),"Enter smelter details","RMI"),IF(ISERROR($V554),"",OFFSET('Smelter Look-up'!$F$4,$V554-4,0)))</f>
        <v/>
      </c>
      <c r="H554" s="235" t="str">
        <f>IF(ISERROR($V554),"",OFFSET('Smelter Look-up'!$G$4,$V554-4,0))</f>
        <v/>
      </c>
      <c r="I554" s="237" t="str">
        <f>IF(ISERROR($V554),"",OFFSET('Smelter Look-up'!$H$4,$V554-4,0))</f>
        <v/>
      </c>
      <c r="J554" s="237" t="str">
        <f>IF(ISERROR($V554),"",OFFSET('Smelter Look-up'!$I$4,$V554-4,0))</f>
        <v/>
      </c>
      <c r="K554" s="234"/>
      <c r="L554" s="234"/>
      <c r="M554" s="234"/>
      <c r="N554" s="234"/>
      <c r="O554" s="234"/>
      <c r="P554" s="237"/>
      <c r="Q554" s="238"/>
      <c r="R554" s="233" t="str">
        <f>IF(ISERROR($V554),"",OFFSET('Smelter Look-up'!$C$4,$V554-4,0)&amp;"")</f>
        <v/>
      </c>
      <c r="S554" s="239" t="str">
        <f t="array" ref="S554">IF(B554="","",IF(ISERROR(MATCH($E554,CL,0)),"Unknown",INDIRECT("'C'!$A$"&amp;MATCH($E554,CL,0)+1)))</f>
        <v/>
      </c>
      <c r="T554" s="239" t="str">
        <f t="array" ref="T554">IF(B554="","",IF(ISERROR(MATCH($J554,SorP!$B$1:$B$6226,0)),"",INDIRECT("'SorP'!$A$"&amp;MATCH($S554&amp;$J554,SorP!C:C,0))))</f>
        <v/>
      </c>
      <c r="U554" s="240"/>
      <c r="V554" s="228" t="str">
        <f>IF(C554="",NA(),IF(OR(C554="Smelter not listed",C554="Smelter not yet identified"),MATCH($B554&amp;$D554,'Smelter Look-up'!$J:$J,0),MATCH($B554&amp;$C554,'Smelter Look-up'!$J:$J,0)))</f>
        <v>#N/A</v>
      </c>
      <c r="W554" s="208"/>
      <c r="X554" s="208">
        <f t="shared" si="1"/>
        <v>0</v>
      </c>
      <c r="Y554" s="208"/>
      <c r="Z554" s="208"/>
      <c r="AA554" s="208"/>
      <c r="AB554" s="241" t="str">
        <f t="shared" si="2"/>
        <v/>
      </c>
      <c r="AC554" s="208"/>
      <c r="AD554" s="208"/>
      <c r="AE554" s="208"/>
      <c r="AF554" s="208"/>
      <c r="AG554" s="208"/>
      <c r="AH554" s="208"/>
    </row>
    <row r="555" ht="13.5" customHeight="1">
      <c r="A555" s="239"/>
      <c r="B555" s="233" t="str">
        <f t="array" ref="B555">IF(LEN(A555)=0,"",INDEX('Smelter Look-up'!$A:$A,MATCH($A555,'Smelter Look-up'!$E:$E,0)))</f>
        <v/>
      </c>
      <c r="C555" s="234" t="str">
        <f t="array" ref="C555">IF(LEN(A555)=0,"",INDEX('Smelter Look-up'!$C:$C,MATCH($A555,'Smelter Look-up'!$E:$E,0)))</f>
        <v/>
      </c>
      <c r="D555" s="233"/>
      <c r="E555" s="233" t="str">
        <f>IF(ISERROR($V555),"",OFFSET('Smelter Look-up'!$D$4,$V555-4,0)&amp;"")</f>
        <v/>
      </c>
      <c r="F555" s="233" t="str">
        <f>IF(ISERROR($V555),"",OFFSET('Smelter Look-up'!$E$4,$V555-4,0))</f>
        <v/>
      </c>
      <c r="G555" s="233" t="str">
        <f>IF(C555=$X$4,IF(ISERROR($V555),"Enter smelter details","RMI"),IF(ISERROR($V555),"",OFFSET('Smelter Look-up'!$F$4,$V555-4,0)))</f>
        <v/>
      </c>
      <c r="H555" s="235" t="str">
        <f>IF(ISERROR($V555),"",OFFSET('Smelter Look-up'!$G$4,$V555-4,0))</f>
        <v/>
      </c>
      <c r="I555" s="237" t="str">
        <f>IF(ISERROR($V555),"",OFFSET('Smelter Look-up'!$H$4,$V555-4,0))</f>
        <v/>
      </c>
      <c r="J555" s="237" t="str">
        <f>IF(ISERROR($V555),"",OFFSET('Smelter Look-up'!$I$4,$V555-4,0))</f>
        <v/>
      </c>
      <c r="K555" s="234"/>
      <c r="L555" s="234"/>
      <c r="M555" s="234"/>
      <c r="N555" s="234"/>
      <c r="O555" s="234"/>
      <c r="P555" s="237"/>
      <c r="Q555" s="238"/>
      <c r="R555" s="233" t="str">
        <f>IF(ISERROR($V555),"",OFFSET('Smelter Look-up'!$C$4,$V555-4,0)&amp;"")</f>
        <v/>
      </c>
      <c r="S555" s="239" t="str">
        <f t="array" ref="S555">IF(B555="","",IF(ISERROR(MATCH($E555,CL,0)),"Unknown",INDIRECT("'C'!$A$"&amp;MATCH($E555,CL,0)+1)))</f>
        <v/>
      </c>
      <c r="T555" s="239" t="str">
        <f t="array" ref="T555">IF(B555="","",IF(ISERROR(MATCH($J555,SorP!$B$1:$B$6226,0)),"",INDIRECT("'SorP'!$A$"&amp;MATCH($S555&amp;$J555,SorP!C:C,0))))</f>
        <v/>
      </c>
      <c r="U555" s="240"/>
      <c r="V555" s="228" t="str">
        <f>IF(C555="",NA(),IF(OR(C555="Smelter not listed",C555="Smelter not yet identified"),MATCH($B555&amp;$D555,'Smelter Look-up'!$J:$J,0),MATCH($B555&amp;$C555,'Smelter Look-up'!$J:$J,0)))</f>
        <v>#N/A</v>
      </c>
      <c r="W555" s="208"/>
      <c r="X555" s="208">
        <f t="shared" si="1"/>
        <v>0</v>
      </c>
      <c r="Y555" s="208"/>
      <c r="Z555" s="208"/>
      <c r="AA555" s="208"/>
      <c r="AB555" s="241" t="str">
        <f t="shared" si="2"/>
        <v/>
      </c>
      <c r="AC555" s="208"/>
      <c r="AD555" s="208"/>
      <c r="AE555" s="208"/>
      <c r="AF555" s="208"/>
      <c r="AG555" s="208"/>
      <c r="AH555" s="208"/>
    </row>
    <row r="556" ht="13.5" customHeight="1">
      <c r="A556" s="239"/>
      <c r="B556" s="233" t="str">
        <f t="array" ref="B556">IF(LEN(A556)=0,"",INDEX('Smelter Look-up'!$A:$A,MATCH($A556,'Smelter Look-up'!$E:$E,0)))</f>
        <v/>
      </c>
      <c r="C556" s="234" t="str">
        <f t="array" ref="C556">IF(LEN(A556)=0,"",INDEX('Smelter Look-up'!$C:$C,MATCH($A556,'Smelter Look-up'!$E:$E,0)))</f>
        <v/>
      </c>
      <c r="D556" s="233"/>
      <c r="E556" s="233" t="str">
        <f>IF(ISERROR($V556),"",OFFSET('Smelter Look-up'!$D$4,$V556-4,0)&amp;"")</f>
        <v/>
      </c>
      <c r="F556" s="233" t="str">
        <f>IF(ISERROR($V556),"",OFFSET('Smelter Look-up'!$E$4,$V556-4,0))</f>
        <v/>
      </c>
      <c r="G556" s="233" t="str">
        <f>IF(C556=$X$4,IF(ISERROR($V556),"Enter smelter details","RMI"),IF(ISERROR($V556),"",OFFSET('Smelter Look-up'!$F$4,$V556-4,0)))</f>
        <v/>
      </c>
      <c r="H556" s="235" t="str">
        <f>IF(ISERROR($V556),"",OFFSET('Smelter Look-up'!$G$4,$V556-4,0))</f>
        <v/>
      </c>
      <c r="I556" s="237" t="str">
        <f>IF(ISERROR($V556),"",OFFSET('Smelter Look-up'!$H$4,$V556-4,0))</f>
        <v/>
      </c>
      <c r="J556" s="237" t="str">
        <f>IF(ISERROR($V556),"",OFFSET('Smelter Look-up'!$I$4,$V556-4,0))</f>
        <v/>
      </c>
      <c r="K556" s="234"/>
      <c r="L556" s="234"/>
      <c r="M556" s="234"/>
      <c r="N556" s="234"/>
      <c r="O556" s="234"/>
      <c r="P556" s="237"/>
      <c r="Q556" s="238"/>
      <c r="R556" s="233" t="str">
        <f>IF(ISERROR($V556),"",OFFSET('Smelter Look-up'!$C$4,$V556-4,0)&amp;"")</f>
        <v/>
      </c>
      <c r="S556" s="239" t="str">
        <f t="array" ref="S556">IF(B556="","",IF(ISERROR(MATCH($E556,CL,0)),"Unknown",INDIRECT("'C'!$A$"&amp;MATCH($E556,CL,0)+1)))</f>
        <v/>
      </c>
      <c r="T556" s="239" t="str">
        <f t="array" ref="T556">IF(B556="","",IF(ISERROR(MATCH($J556,SorP!$B$1:$B$6226,0)),"",INDIRECT("'SorP'!$A$"&amp;MATCH($S556&amp;$J556,SorP!C:C,0))))</f>
        <v/>
      </c>
      <c r="U556" s="240"/>
      <c r="V556" s="228" t="str">
        <f>IF(C556="",NA(),IF(OR(C556="Smelter not listed",C556="Smelter not yet identified"),MATCH($B556&amp;$D556,'Smelter Look-up'!$J:$J,0),MATCH($B556&amp;$C556,'Smelter Look-up'!$J:$J,0)))</f>
        <v>#N/A</v>
      </c>
      <c r="W556" s="208"/>
      <c r="X556" s="208">
        <f t="shared" si="1"/>
        <v>0</v>
      </c>
      <c r="Y556" s="208"/>
      <c r="Z556" s="208"/>
      <c r="AA556" s="208"/>
      <c r="AB556" s="241" t="str">
        <f t="shared" si="2"/>
        <v/>
      </c>
      <c r="AC556" s="208"/>
      <c r="AD556" s="208"/>
      <c r="AE556" s="208"/>
      <c r="AF556" s="208"/>
      <c r="AG556" s="208"/>
      <c r="AH556" s="208"/>
    </row>
    <row r="557" ht="13.5" customHeight="1">
      <c r="A557" s="239"/>
      <c r="B557" s="233" t="str">
        <f t="array" ref="B557">IF(LEN(A557)=0,"",INDEX('Smelter Look-up'!$A:$A,MATCH($A557,'Smelter Look-up'!$E:$E,0)))</f>
        <v/>
      </c>
      <c r="C557" s="234" t="str">
        <f t="array" ref="C557">IF(LEN(A557)=0,"",INDEX('Smelter Look-up'!$C:$C,MATCH($A557,'Smelter Look-up'!$E:$E,0)))</f>
        <v/>
      </c>
      <c r="D557" s="233"/>
      <c r="E557" s="233" t="str">
        <f>IF(ISERROR($V557),"",OFFSET('Smelter Look-up'!$D$4,$V557-4,0)&amp;"")</f>
        <v/>
      </c>
      <c r="F557" s="233" t="str">
        <f>IF(ISERROR($V557),"",OFFSET('Smelter Look-up'!$E$4,$V557-4,0))</f>
        <v/>
      </c>
      <c r="G557" s="233" t="str">
        <f>IF(C557=$X$4,IF(ISERROR($V557),"Enter smelter details","RMI"),IF(ISERROR($V557),"",OFFSET('Smelter Look-up'!$F$4,$V557-4,0)))</f>
        <v/>
      </c>
      <c r="H557" s="235" t="str">
        <f>IF(ISERROR($V557),"",OFFSET('Smelter Look-up'!$G$4,$V557-4,0))</f>
        <v/>
      </c>
      <c r="I557" s="237" t="str">
        <f>IF(ISERROR($V557),"",OFFSET('Smelter Look-up'!$H$4,$V557-4,0))</f>
        <v/>
      </c>
      <c r="J557" s="237" t="str">
        <f>IF(ISERROR($V557),"",OFFSET('Smelter Look-up'!$I$4,$V557-4,0))</f>
        <v/>
      </c>
      <c r="K557" s="234"/>
      <c r="L557" s="234"/>
      <c r="M557" s="234"/>
      <c r="N557" s="234"/>
      <c r="O557" s="234"/>
      <c r="P557" s="237"/>
      <c r="Q557" s="238"/>
      <c r="R557" s="233" t="str">
        <f>IF(ISERROR($V557),"",OFFSET('Smelter Look-up'!$C$4,$V557-4,0)&amp;"")</f>
        <v/>
      </c>
      <c r="S557" s="239" t="str">
        <f t="array" ref="S557">IF(B557="","",IF(ISERROR(MATCH($E557,CL,0)),"Unknown",INDIRECT("'C'!$A$"&amp;MATCH($E557,CL,0)+1)))</f>
        <v/>
      </c>
      <c r="T557" s="239" t="str">
        <f t="array" ref="T557">IF(B557="","",IF(ISERROR(MATCH($J557,SorP!$B$1:$B$6226,0)),"",INDIRECT("'SorP'!$A$"&amp;MATCH($S557&amp;$J557,SorP!C:C,0))))</f>
        <v/>
      </c>
      <c r="U557" s="240"/>
      <c r="V557" s="228" t="str">
        <f>IF(C557="",NA(),IF(OR(C557="Smelter not listed",C557="Smelter not yet identified"),MATCH($B557&amp;$D557,'Smelter Look-up'!$J:$J,0),MATCH($B557&amp;$C557,'Smelter Look-up'!$J:$J,0)))</f>
        <v>#N/A</v>
      </c>
      <c r="W557" s="208"/>
      <c r="X557" s="208">
        <f t="shared" si="1"/>
        <v>0</v>
      </c>
      <c r="Y557" s="208"/>
      <c r="Z557" s="208"/>
      <c r="AA557" s="208"/>
      <c r="AB557" s="241" t="str">
        <f t="shared" si="2"/>
        <v/>
      </c>
      <c r="AC557" s="208"/>
      <c r="AD557" s="208"/>
      <c r="AE557" s="208"/>
      <c r="AF557" s="208"/>
      <c r="AG557" s="208"/>
      <c r="AH557" s="208"/>
    </row>
    <row r="558" ht="13.5" customHeight="1">
      <c r="A558" s="239"/>
      <c r="B558" s="233" t="str">
        <f t="array" ref="B558">IF(LEN(A558)=0,"",INDEX('Smelter Look-up'!$A:$A,MATCH($A558,'Smelter Look-up'!$E:$E,0)))</f>
        <v/>
      </c>
      <c r="C558" s="234" t="str">
        <f t="array" ref="C558">IF(LEN(A558)=0,"",INDEX('Smelter Look-up'!$C:$C,MATCH($A558,'Smelter Look-up'!$E:$E,0)))</f>
        <v/>
      </c>
      <c r="D558" s="233"/>
      <c r="E558" s="233" t="str">
        <f>IF(ISERROR($V558),"",OFFSET('Smelter Look-up'!$D$4,$V558-4,0)&amp;"")</f>
        <v/>
      </c>
      <c r="F558" s="233" t="str">
        <f>IF(ISERROR($V558),"",OFFSET('Smelter Look-up'!$E$4,$V558-4,0))</f>
        <v/>
      </c>
      <c r="G558" s="233" t="str">
        <f>IF(C558=$X$4,IF(ISERROR($V558),"Enter smelter details","RMI"),IF(ISERROR($V558),"",OFFSET('Smelter Look-up'!$F$4,$V558-4,0)))</f>
        <v/>
      </c>
      <c r="H558" s="235" t="str">
        <f>IF(ISERROR($V558),"",OFFSET('Smelter Look-up'!$G$4,$V558-4,0))</f>
        <v/>
      </c>
      <c r="I558" s="237" t="str">
        <f>IF(ISERROR($V558),"",OFFSET('Smelter Look-up'!$H$4,$V558-4,0))</f>
        <v/>
      </c>
      <c r="J558" s="237" t="str">
        <f>IF(ISERROR($V558),"",OFFSET('Smelter Look-up'!$I$4,$V558-4,0))</f>
        <v/>
      </c>
      <c r="K558" s="234"/>
      <c r="L558" s="234"/>
      <c r="M558" s="234"/>
      <c r="N558" s="234"/>
      <c r="O558" s="234"/>
      <c r="P558" s="237"/>
      <c r="Q558" s="238"/>
      <c r="R558" s="233" t="str">
        <f>IF(ISERROR($V558),"",OFFSET('Smelter Look-up'!$C$4,$V558-4,0)&amp;"")</f>
        <v/>
      </c>
      <c r="S558" s="239" t="str">
        <f t="array" ref="S558">IF(B558="","",IF(ISERROR(MATCH($E558,CL,0)),"Unknown",INDIRECT("'C'!$A$"&amp;MATCH($E558,CL,0)+1)))</f>
        <v/>
      </c>
      <c r="T558" s="239" t="str">
        <f t="array" ref="T558">IF(B558="","",IF(ISERROR(MATCH($J558,SorP!$B$1:$B$6226,0)),"",INDIRECT("'SorP'!$A$"&amp;MATCH($S558&amp;$J558,SorP!C:C,0))))</f>
        <v/>
      </c>
      <c r="U558" s="240"/>
      <c r="V558" s="228" t="str">
        <f>IF(C558="",NA(),IF(OR(C558="Smelter not listed",C558="Smelter not yet identified"),MATCH($B558&amp;$D558,'Smelter Look-up'!$J:$J,0),MATCH($B558&amp;$C558,'Smelter Look-up'!$J:$J,0)))</f>
        <v>#N/A</v>
      </c>
      <c r="W558" s="208"/>
      <c r="X558" s="208">
        <f t="shared" si="1"/>
        <v>0</v>
      </c>
      <c r="Y558" s="208"/>
      <c r="Z558" s="208"/>
      <c r="AA558" s="208"/>
      <c r="AB558" s="241" t="str">
        <f t="shared" si="2"/>
        <v/>
      </c>
      <c r="AC558" s="208"/>
      <c r="AD558" s="208"/>
      <c r="AE558" s="208"/>
      <c r="AF558" s="208"/>
      <c r="AG558" s="208"/>
      <c r="AH558" s="208"/>
    </row>
    <row r="559" ht="13.5" customHeight="1">
      <c r="A559" s="239"/>
      <c r="B559" s="233" t="str">
        <f t="array" ref="B559">IF(LEN(A559)=0,"",INDEX('Smelter Look-up'!$A:$A,MATCH($A559,'Smelter Look-up'!$E:$E,0)))</f>
        <v/>
      </c>
      <c r="C559" s="234" t="str">
        <f t="array" ref="C559">IF(LEN(A559)=0,"",INDEX('Smelter Look-up'!$C:$C,MATCH($A559,'Smelter Look-up'!$E:$E,0)))</f>
        <v/>
      </c>
      <c r="D559" s="233"/>
      <c r="E559" s="233" t="str">
        <f>IF(ISERROR($V559),"",OFFSET('Smelter Look-up'!$D$4,$V559-4,0)&amp;"")</f>
        <v/>
      </c>
      <c r="F559" s="233" t="str">
        <f>IF(ISERROR($V559),"",OFFSET('Smelter Look-up'!$E$4,$V559-4,0))</f>
        <v/>
      </c>
      <c r="G559" s="233" t="str">
        <f>IF(C559=$X$4,IF(ISERROR($V559),"Enter smelter details","RMI"),IF(ISERROR($V559),"",OFFSET('Smelter Look-up'!$F$4,$V559-4,0)))</f>
        <v/>
      </c>
      <c r="H559" s="235" t="str">
        <f>IF(ISERROR($V559),"",OFFSET('Smelter Look-up'!$G$4,$V559-4,0))</f>
        <v/>
      </c>
      <c r="I559" s="237" t="str">
        <f>IF(ISERROR($V559),"",OFFSET('Smelter Look-up'!$H$4,$V559-4,0))</f>
        <v/>
      </c>
      <c r="J559" s="237" t="str">
        <f>IF(ISERROR($V559),"",OFFSET('Smelter Look-up'!$I$4,$V559-4,0))</f>
        <v/>
      </c>
      <c r="K559" s="234"/>
      <c r="L559" s="234"/>
      <c r="M559" s="234"/>
      <c r="N559" s="234"/>
      <c r="O559" s="234"/>
      <c r="P559" s="237"/>
      <c r="Q559" s="238"/>
      <c r="R559" s="233" t="str">
        <f>IF(ISERROR($V559),"",OFFSET('Smelter Look-up'!$C$4,$V559-4,0)&amp;"")</f>
        <v/>
      </c>
      <c r="S559" s="239" t="str">
        <f t="array" ref="S559">IF(B559="","",IF(ISERROR(MATCH($E559,CL,0)),"Unknown",INDIRECT("'C'!$A$"&amp;MATCH($E559,CL,0)+1)))</f>
        <v/>
      </c>
      <c r="T559" s="239" t="str">
        <f t="array" ref="T559">IF(B559="","",IF(ISERROR(MATCH($J559,SorP!$B$1:$B$6226,0)),"",INDIRECT("'SorP'!$A$"&amp;MATCH($S559&amp;$J559,SorP!C:C,0))))</f>
        <v/>
      </c>
      <c r="U559" s="240"/>
      <c r="V559" s="228" t="str">
        <f>IF(C559="",NA(),IF(OR(C559="Smelter not listed",C559="Smelter not yet identified"),MATCH($B559&amp;$D559,'Smelter Look-up'!$J:$J,0),MATCH($B559&amp;$C559,'Smelter Look-up'!$J:$J,0)))</f>
        <v>#N/A</v>
      </c>
      <c r="W559" s="208"/>
      <c r="X559" s="208">
        <f t="shared" si="1"/>
        <v>0</v>
      </c>
      <c r="Y559" s="208"/>
      <c r="Z559" s="208"/>
      <c r="AA559" s="208"/>
      <c r="AB559" s="241" t="str">
        <f t="shared" si="2"/>
        <v/>
      </c>
      <c r="AC559" s="208"/>
      <c r="AD559" s="208"/>
      <c r="AE559" s="208"/>
      <c r="AF559" s="208"/>
      <c r="AG559" s="208"/>
      <c r="AH559" s="208"/>
    </row>
    <row r="560" ht="13.5" customHeight="1">
      <c r="A560" s="239"/>
      <c r="B560" s="233" t="str">
        <f t="array" ref="B560">IF(LEN(A560)=0,"",INDEX('Smelter Look-up'!$A:$A,MATCH($A560,'Smelter Look-up'!$E:$E,0)))</f>
        <v/>
      </c>
      <c r="C560" s="234" t="str">
        <f t="array" ref="C560">IF(LEN(A560)=0,"",INDEX('Smelter Look-up'!$C:$C,MATCH($A560,'Smelter Look-up'!$E:$E,0)))</f>
        <v/>
      </c>
      <c r="D560" s="233"/>
      <c r="E560" s="233" t="str">
        <f>IF(ISERROR($V560),"",OFFSET('Smelter Look-up'!$D$4,$V560-4,0)&amp;"")</f>
        <v/>
      </c>
      <c r="F560" s="233" t="str">
        <f>IF(ISERROR($V560),"",OFFSET('Smelter Look-up'!$E$4,$V560-4,0))</f>
        <v/>
      </c>
      <c r="G560" s="233" t="str">
        <f>IF(C560=$X$4,IF(ISERROR($V560),"Enter smelter details","RMI"),IF(ISERROR($V560),"",OFFSET('Smelter Look-up'!$F$4,$V560-4,0)))</f>
        <v/>
      </c>
      <c r="H560" s="235" t="str">
        <f>IF(ISERROR($V560),"",OFFSET('Smelter Look-up'!$G$4,$V560-4,0))</f>
        <v/>
      </c>
      <c r="I560" s="237" t="str">
        <f>IF(ISERROR($V560),"",OFFSET('Smelter Look-up'!$H$4,$V560-4,0))</f>
        <v/>
      </c>
      <c r="J560" s="237" t="str">
        <f>IF(ISERROR($V560),"",OFFSET('Smelter Look-up'!$I$4,$V560-4,0))</f>
        <v/>
      </c>
      <c r="K560" s="234"/>
      <c r="L560" s="234"/>
      <c r="M560" s="234"/>
      <c r="N560" s="234"/>
      <c r="O560" s="234"/>
      <c r="P560" s="237"/>
      <c r="Q560" s="238"/>
      <c r="R560" s="233" t="str">
        <f>IF(ISERROR($V560),"",OFFSET('Smelter Look-up'!$C$4,$V560-4,0)&amp;"")</f>
        <v/>
      </c>
      <c r="S560" s="239" t="str">
        <f t="array" ref="S560">IF(B560="","",IF(ISERROR(MATCH($E560,CL,0)),"Unknown",INDIRECT("'C'!$A$"&amp;MATCH($E560,CL,0)+1)))</f>
        <v/>
      </c>
      <c r="T560" s="239" t="str">
        <f t="array" ref="T560">IF(B560="","",IF(ISERROR(MATCH($J560,SorP!$B$1:$B$6226,0)),"",INDIRECT("'SorP'!$A$"&amp;MATCH($S560&amp;$J560,SorP!C:C,0))))</f>
        <v/>
      </c>
      <c r="U560" s="240"/>
      <c r="V560" s="228" t="str">
        <f>IF(C560="",NA(),IF(OR(C560="Smelter not listed",C560="Smelter not yet identified"),MATCH($B560&amp;$D560,'Smelter Look-up'!$J:$J,0),MATCH($B560&amp;$C560,'Smelter Look-up'!$J:$J,0)))</f>
        <v>#N/A</v>
      </c>
      <c r="W560" s="208"/>
      <c r="X560" s="208">
        <f t="shared" si="1"/>
        <v>0</v>
      </c>
      <c r="Y560" s="208"/>
      <c r="Z560" s="208"/>
      <c r="AA560" s="208"/>
      <c r="AB560" s="241" t="str">
        <f t="shared" si="2"/>
        <v/>
      </c>
      <c r="AC560" s="208"/>
      <c r="AD560" s="208"/>
      <c r="AE560" s="208"/>
      <c r="AF560" s="208"/>
      <c r="AG560" s="208"/>
      <c r="AH560" s="208"/>
    </row>
    <row r="561" ht="13.5" customHeight="1">
      <c r="A561" s="239"/>
      <c r="B561" s="233" t="str">
        <f t="array" ref="B561">IF(LEN(A561)=0,"",INDEX('Smelter Look-up'!$A:$A,MATCH($A561,'Smelter Look-up'!$E:$E,0)))</f>
        <v/>
      </c>
      <c r="C561" s="234" t="str">
        <f t="array" ref="C561">IF(LEN(A561)=0,"",INDEX('Smelter Look-up'!$C:$C,MATCH($A561,'Smelter Look-up'!$E:$E,0)))</f>
        <v/>
      </c>
      <c r="D561" s="233"/>
      <c r="E561" s="233" t="str">
        <f>IF(ISERROR($V561),"",OFFSET('Smelter Look-up'!$D$4,$V561-4,0)&amp;"")</f>
        <v/>
      </c>
      <c r="F561" s="233" t="str">
        <f>IF(ISERROR($V561),"",OFFSET('Smelter Look-up'!$E$4,$V561-4,0))</f>
        <v/>
      </c>
      <c r="G561" s="233" t="str">
        <f>IF(C561=$X$4,IF(ISERROR($V561),"Enter smelter details","RMI"),IF(ISERROR($V561),"",OFFSET('Smelter Look-up'!$F$4,$V561-4,0)))</f>
        <v/>
      </c>
      <c r="H561" s="235" t="str">
        <f>IF(ISERROR($V561),"",OFFSET('Smelter Look-up'!$G$4,$V561-4,0))</f>
        <v/>
      </c>
      <c r="I561" s="237" t="str">
        <f>IF(ISERROR($V561),"",OFFSET('Smelter Look-up'!$H$4,$V561-4,0))</f>
        <v/>
      </c>
      <c r="J561" s="237" t="str">
        <f>IF(ISERROR($V561),"",OFFSET('Smelter Look-up'!$I$4,$V561-4,0))</f>
        <v/>
      </c>
      <c r="K561" s="234"/>
      <c r="L561" s="234"/>
      <c r="M561" s="234"/>
      <c r="N561" s="234"/>
      <c r="O561" s="234"/>
      <c r="P561" s="237"/>
      <c r="Q561" s="238"/>
      <c r="R561" s="233" t="str">
        <f>IF(ISERROR($V561),"",OFFSET('Smelter Look-up'!$C$4,$V561-4,0)&amp;"")</f>
        <v/>
      </c>
      <c r="S561" s="239" t="str">
        <f t="array" ref="S561">IF(B561="","",IF(ISERROR(MATCH($E561,CL,0)),"Unknown",INDIRECT("'C'!$A$"&amp;MATCH($E561,CL,0)+1)))</f>
        <v/>
      </c>
      <c r="T561" s="239" t="str">
        <f t="array" ref="T561">IF(B561="","",IF(ISERROR(MATCH($J561,SorP!$B$1:$B$6226,0)),"",INDIRECT("'SorP'!$A$"&amp;MATCH($S561&amp;$J561,SorP!C:C,0))))</f>
        <v/>
      </c>
      <c r="U561" s="240"/>
      <c r="V561" s="228" t="str">
        <f>IF(C561="",NA(),IF(OR(C561="Smelter not listed",C561="Smelter not yet identified"),MATCH($B561&amp;$D561,'Smelter Look-up'!$J:$J,0),MATCH($B561&amp;$C561,'Smelter Look-up'!$J:$J,0)))</f>
        <v>#N/A</v>
      </c>
      <c r="W561" s="208"/>
      <c r="X561" s="208">
        <f t="shared" si="1"/>
        <v>0</v>
      </c>
      <c r="Y561" s="208"/>
      <c r="Z561" s="208"/>
      <c r="AA561" s="208"/>
      <c r="AB561" s="241" t="str">
        <f t="shared" si="2"/>
        <v/>
      </c>
      <c r="AC561" s="208"/>
      <c r="AD561" s="208"/>
      <c r="AE561" s="208"/>
      <c r="AF561" s="208"/>
      <c r="AG561" s="208"/>
      <c r="AH561" s="208"/>
    </row>
    <row r="562" ht="13.5" customHeight="1">
      <c r="A562" s="239"/>
      <c r="B562" s="233" t="str">
        <f t="array" ref="B562">IF(LEN(A562)=0,"",INDEX('Smelter Look-up'!$A:$A,MATCH($A562,'Smelter Look-up'!$E:$E,0)))</f>
        <v/>
      </c>
      <c r="C562" s="234" t="str">
        <f t="array" ref="C562">IF(LEN(A562)=0,"",INDEX('Smelter Look-up'!$C:$C,MATCH($A562,'Smelter Look-up'!$E:$E,0)))</f>
        <v/>
      </c>
      <c r="D562" s="233"/>
      <c r="E562" s="233" t="str">
        <f>IF(ISERROR($V562),"",OFFSET('Smelter Look-up'!$D$4,$V562-4,0)&amp;"")</f>
        <v/>
      </c>
      <c r="F562" s="233" t="str">
        <f>IF(ISERROR($V562),"",OFFSET('Smelter Look-up'!$E$4,$V562-4,0))</f>
        <v/>
      </c>
      <c r="G562" s="233" t="str">
        <f>IF(C562=$X$4,IF(ISERROR($V562),"Enter smelter details","RMI"),IF(ISERROR($V562),"",OFFSET('Smelter Look-up'!$F$4,$V562-4,0)))</f>
        <v/>
      </c>
      <c r="H562" s="235" t="str">
        <f>IF(ISERROR($V562),"",OFFSET('Smelter Look-up'!$G$4,$V562-4,0))</f>
        <v/>
      </c>
      <c r="I562" s="237" t="str">
        <f>IF(ISERROR($V562),"",OFFSET('Smelter Look-up'!$H$4,$V562-4,0))</f>
        <v/>
      </c>
      <c r="J562" s="237" t="str">
        <f>IF(ISERROR($V562),"",OFFSET('Smelter Look-up'!$I$4,$V562-4,0))</f>
        <v/>
      </c>
      <c r="K562" s="234"/>
      <c r="L562" s="234"/>
      <c r="M562" s="234"/>
      <c r="N562" s="234"/>
      <c r="O562" s="234"/>
      <c r="P562" s="237"/>
      <c r="Q562" s="238"/>
      <c r="R562" s="233" t="str">
        <f>IF(ISERROR($V562),"",OFFSET('Smelter Look-up'!$C$4,$V562-4,0)&amp;"")</f>
        <v/>
      </c>
      <c r="S562" s="239" t="str">
        <f t="array" ref="S562">IF(B562="","",IF(ISERROR(MATCH($E562,CL,0)),"Unknown",INDIRECT("'C'!$A$"&amp;MATCH($E562,CL,0)+1)))</f>
        <v/>
      </c>
      <c r="T562" s="239" t="str">
        <f t="array" ref="T562">IF(B562="","",IF(ISERROR(MATCH($J562,SorP!$B$1:$B$6226,0)),"",INDIRECT("'SorP'!$A$"&amp;MATCH($S562&amp;$J562,SorP!C:C,0))))</f>
        <v/>
      </c>
      <c r="U562" s="240"/>
      <c r="V562" s="228" t="str">
        <f>IF(C562="",NA(),IF(OR(C562="Smelter not listed",C562="Smelter not yet identified"),MATCH($B562&amp;$D562,'Smelter Look-up'!$J:$J,0),MATCH($B562&amp;$C562,'Smelter Look-up'!$J:$J,0)))</f>
        <v>#N/A</v>
      </c>
      <c r="W562" s="208"/>
      <c r="X562" s="208">
        <f t="shared" si="1"/>
        <v>0</v>
      </c>
      <c r="Y562" s="208"/>
      <c r="Z562" s="208"/>
      <c r="AA562" s="208"/>
      <c r="AB562" s="241" t="str">
        <f t="shared" si="2"/>
        <v/>
      </c>
      <c r="AC562" s="208"/>
      <c r="AD562" s="208"/>
      <c r="AE562" s="208"/>
      <c r="AF562" s="208"/>
      <c r="AG562" s="208"/>
      <c r="AH562" s="208"/>
    </row>
    <row r="563" ht="13.5" customHeight="1">
      <c r="A563" s="239"/>
      <c r="B563" s="233" t="str">
        <f t="array" ref="B563">IF(LEN(A563)=0,"",INDEX('Smelter Look-up'!$A:$A,MATCH($A563,'Smelter Look-up'!$E:$E,0)))</f>
        <v/>
      </c>
      <c r="C563" s="234" t="str">
        <f t="array" ref="C563">IF(LEN(A563)=0,"",INDEX('Smelter Look-up'!$C:$C,MATCH($A563,'Smelter Look-up'!$E:$E,0)))</f>
        <v/>
      </c>
      <c r="D563" s="233"/>
      <c r="E563" s="233" t="str">
        <f>IF(ISERROR($V563),"",OFFSET('Smelter Look-up'!$D$4,$V563-4,0)&amp;"")</f>
        <v/>
      </c>
      <c r="F563" s="233" t="str">
        <f>IF(ISERROR($V563),"",OFFSET('Smelter Look-up'!$E$4,$V563-4,0))</f>
        <v/>
      </c>
      <c r="G563" s="233" t="str">
        <f>IF(C563=$X$4,IF(ISERROR($V563),"Enter smelter details","RMI"),IF(ISERROR($V563),"",OFFSET('Smelter Look-up'!$F$4,$V563-4,0)))</f>
        <v/>
      </c>
      <c r="H563" s="235" t="str">
        <f>IF(ISERROR($V563),"",OFFSET('Smelter Look-up'!$G$4,$V563-4,0))</f>
        <v/>
      </c>
      <c r="I563" s="237" t="str">
        <f>IF(ISERROR($V563),"",OFFSET('Smelter Look-up'!$H$4,$V563-4,0))</f>
        <v/>
      </c>
      <c r="J563" s="237" t="str">
        <f>IF(ISERROR($V563),"",OFFSET('Smelter Look-up'!$I$4,$V563-4,0))</f>
        <v/>
      </c>
      <c r="K563" s="234"/>
      <c r="L563" s="234"/>
      <c r="M563" s="234"/>
      <c r="N563" s="234"/>
      <c r="O563" s="234"/>
      <c r="P563" s="237"/>
      <c r="Q563" s="238"/>
      <c r="R563" s="233" t="str">
        <f>IF(ISERROR($V563),"",OFFSET('Smelter Look-up'!$C$4,$V563-4,0)&amp;"")</f>
        <v/>
      </c>
      <c r="S563" s="239" t="str">
        <f t="array" ref="S563">IF(B563="","",IF(ISERROR(MATCH($E563,CL,0)),"Unknown",INDIRECT("'C'!$A$"&amp;MATCH($E563,CL,0)+1)))</f>
        <v/>
      </c>
      <c r="T563" s="239" t="str">
        <f t="array" ref="T563">IF(B563="","",IF(ISERROR(MATCH($J563,SorP!$B$1:$B$6226,0)),"",INDIRECT("'SorP'!$A$"&amp;MATCH($S563&amp;$J563,SorP!C:C,0))))</f>
        <v/>
      </c>
      <c r="U563" s="240"/>
      <c r="V563" s="228" t="str">
        <f>IF(C563="",NA(),IF(OR(C563="Smelter not listed",C563="Smelter not yet identified"),MATCH($B563&amp;$D563,'Smelter Look-up'!$J:$J,0),MATCH($B563&amp;$C563,'Smelter Look-up'!$J:$J,0)))</f>
        <v>#N/A</v>
      </c>
      <c r="W563" s="208"/>
      <c r="X563" s="208">
        <f t="shared" si="1"/>
        <v>0</v>
      </c>
      <c r="Y563" s="208"/>
      <c r="Z563" s="208"/>
      <c r="AA563" s="208"/>
      <c r="AB563" s="241" t="str">
        <f t="shared" si="2"/>
        <v/>
      </c>
      <c r="AC563" s="208"/>
      <c r="AD563" s="208"/>
      <c r="AE563" s="208"/>
      <c r="AF563" s="208"/>
      <c r="AG563" s="208"/>
      <c r="AH563" s="208"/>
    </row>
    <row r="564" ht="13.5" customHeight="1">
      <c r="A564" s="239"/>
      <c r="B564" s="233" t="str">
        <f t="array" ref="B564">IF(LEN(A564)=0,"",INDEX('Smelter Look-up'!$A:$A,MATCH($A564,'Smelter Look-up'!$E:$E,0)))</f>
        <v/>
      </c>
      <c r="C564" s="234" t="str">
        <f t="array" ref="C564">IF(LEN(A564)=0,"",INDEX('Smelter Look-up'!$C:$C,MATCH($A564,'Smelter Look-up'!$E:$E,0)))</f>
        <v/>
      </c>
      <c r="D564" s="233"/>
      <c r="E564" s="233" t="str">
        <f>IF(ISERROR($V564),"",OFFSET('Smelter Look-up'!$D$4,$V564-4,0)&amp;"")</f>
        <v/>
      </c>
      <c r="F564" s="233" t="str">
        <f>IF(ISERROR($V564),"",OFFSET('Smelter Look-up'!$E$4,$V564-4,0))</f>
        <v/>
      </c>
      <c r="G564" s="233" t="str">
        <f>IF(C564=$X$4,IF(ISERROR($V564),"Enter smelter details","RMI"),IF(ISERROR($V564),"",OFFSET('Smelter Look-up'!$F$4,$V564-4,0)))</f>
        <v/>
      </c>
      <c r="H564" s="235" t="str">
        <f>IF(ISERROR($V564),"",OFFSET('Smelter Look-up'!$G$4,$V564-4,0))</f>
        <v/>
      </c>
      <c r="I564" s="237" t="str">
        <f>IF(ISERROR($V564),"",OFFSET('Smelter Look-up'!$H$4,$V564-4,0))</f>
        <v/>
      </c>
      <c r="J564" s="237" t="str">
        <f>IF(ISERROR($V564),"",OFFSET('Smelter Look-up'!$I$4,$V564-4,0))</f>
        <v/>
      </c>
      <c r="K564" s="234"/>
      <c r="L564" s="234"/>
      <c r="M564" s="234"/>
      <c r="N564" s="234"/>
      <c r="O564" s="234"/>
      <c r="P564" s="237"/>
      <c r="Q564" s="238"/>
      <c r="R564" s="233" t="str">
        <f>IF(ISERROR($V564),"",OFFSET('Smelter Look-up'!$C$4,$V564-4,0)&amp;"")</f>
        <v/>
      </c>
      <c r="S564" s="239" t="str">
        <f t="array" ref="S564">IF(B564="","",IF(ISERROR(MATCH($E564,CL,0)),"Unknown",INDIRECT("'C'!$A$"&amp;MATCH($E564,CL,0)+1)))</f>
        <v/>
      </c>
      <c r="T564" s="239" t="str">
        <f t="array" ref="T564">IF(B564="","",IF(ISERROR(MATCH($J564,SorP!$B$1:$B$6226,0)),"",INDIRECT("'SorP'!$A$"&amp;MATCH($S564&amp;$J564,SorP!C:C,0))))</f>
        <v/>
      </c>
      <c r="U564" s="240"/>
      <c r="V564" s="228" t="str">
        <f>IF(C564="",NA(),IF(OR(C564="Smelter not listed",C564="Smelter not yet identified"),MATCH($B564&amp;$D564,'Smelter Look-up'!$J:$J,0),MATCH($B564&amp;$C564,'Smelter Look-up'!$J:$J,0)))</f>
        <v>#N/A</v>
      </c>
      <c r="W564" s="208"/>
      <c r="X564" s="208">
        <f t="shared" si="1"/>
        <v>0</v>
      </c>
      <c r="Y564" s="208"/>
      <c r="Z564" s="208"/>
      <c r="AA564" s="208"/>
      <c r="AB564" s="241" t="str">
        <f t="shared" si="2"/>
        <v/>
      </c>
      <c r="AC564" s="208"/>
      <c r="AD564" s="208"/>
      <c r="AE564" s="208"/>
      <c r="AF564" s="208"/>
      <c r="AG564" s="208"/>
      <c r="AH564" s="208"/>
    </row>
    <row r="565" ht="13.5" customHeight="1">
      <c r="A565" s="239"/>
      <c r="B565" s="233" t="str">
        <f t="array" ref="B565">IF(LEN(A565)=0,"",INDEX('Smelter Look-up'!$A:$A,MATCH($A565,'Smelter Look-up'!$E:$E,0)))</f>
        <v/>
      </c>
      <c r="C565" s="234" t="str">
        <f t="array" ref="C565">IF(LEN(A565)=0,"",INDEX('Smelter Look-up'!$C:$C,MATCH($A565,'Smelter Look-up'!$E:$E,0)))</f>
        <v/>
      </c>
      <c r="D565" s="233"/>
      <c r="E565" s="233" t="str">
        <f>IF(ISERROR($V565),"",OFFSET('Smelter Look-up'!$D$4,$V565-4,0)&amp;"")</f>
        <v/>
      </c>
      <c r="F565" s="233" t="str">
        <f>IF(ISERROR($V565),"",OFFSET('Smelter Look-up'!$E$4,$V565-4,0))</f>
        <v/>
      </c>
      <c r="G565" s="233" t="str">
        <f>IF(C565=$X$4,IF(ISERROR($V565),"Enter smelter details","RMI"),IF(ISERROR($V565),"",OFFSET('Smelter Look-up'!$F$4,$V565-4,0)))</f>
        <v/>
      </c>
      <c r="H565" s="235" t="str">
        <f>IF(ISERROR($V565),"",OFFSET('Smelter Look-up'!$G$4,$V565-4,0))</f>
        <v/>
      </c>
      <c r="I565" s="237" t="str">
        <f>IF(ISERROR($V565),"",OFFSET('Smelter Look-up'!$H$4,$V565-4,0))</f>
        <v/>
      </c>
      <c r="J565" s="237" t="str">
        <f>IF(ISERROR($V565),"",OFFSET('Smelter Look-up'!$I$4,$V565-4,0))</f>
        <v/>
      </c>
      <c r="K565" s="234"/>
      <c r="L565" s="234"/>
      <c r="M565" s="234"/>
      <c r="N565" s="234"/>
      <c r="O565" s="234"/>
      <c r="P565" s="237"/>
      <c r="Q565" s="238"/>
      <c r="R565" s="233" t="str">
        <f>IF(ISERROR($V565),"",OFFSET('Smelter Look-up'!$C$4,$V565-4,0)&amp;"")</f>
        <v/>
      </c>
      <c r="S565" s="239" t="str">
        <f t="array" ref="S565">IF(B565="","",IF(ISERROR(MATCH($E565,CL,0)),"Unknown",INDIRECT("'C'!$A$"&amp;MATCH($E565,CL,0)+1)))</f>
        <v/>
      </c>
      <c r="T565" s="239" t="str">
        <f t="array" ref="T565">IF(B565="","",IF(ISERROR(MATCH($J565,SorP!$B$1:$B$6226,0)),"",INDIRECT("'SorP'!$A$"&amp;MATCH($S565&amp;$J565,SorP!C:C,0))))</f>
        <v/>
      </c>
      <c r="U565" s="240"/>
      <c r="V565" s="228" t="str">
        <f>IF(C565="",NA(),IF(OR(C565="Smelter not listed",C565="Smelter not yet identified"),MATCH($B565&amp;$D565,'Smelter Look-up'!$J:$J,0),MATCH($B565&amp;$C565,'Smelter Look-up'!$J:$J,0)))</f>
        <v>#N/A</v>
      </c>
      <c r="W565" s="208"/>
      <c r="X565" s="208">
        <f t="shared" si="1"/>
        <v>0</v>
      </c>
      <c r="Y565" s="208"/>
      <c r="Z565" s="208"/>
      <c r="AA565" s="208"/>
      <c r="AB565" s="241" t="str">
        <f t="shared" si="2"/>
        <v/>
      </c>
      <c r="AC565" s="208"/>
      <c r="AD565" s="208"/>
      <c r="AE565" s="208"/>
      <c r="AF565" s="208"/>
      <c r="AG565" s="208"/>
      <c r="AH565" s="208"/>
    </row>
    <row r="566" ht="13.5" customHeight="1">
      <c r="A566" s="239"/>
      <c r="B566" s="233" t="str">
        <f t="array" ref="B566">IF(LEN(A566)=0,"",INDEX('Smelter Look-up'!$A:$A,MATCH($A566,'Smelter Look-up'!$E:$E,0)))</f>
        <v/>
      </c>
      <c r="C566" s="234" t="str">
        <f t="array" ref="C566">IF(LEN(A566)=0,"",INDEX('Smelter Look-up'!$C:$C,MATCH($A566,'Smelter Look-up'!$E:$E,0)))</f>
        <v/>
      </c>
      <c r="D566" s="233"/>
      <c r="E566" s="233" t="str">
        <f>IF(ISERROR($V566),"",OFFSET('Smelter Look-up'!$D$4,$V566-4,0)&amp;"")</f>
        <v/>
      </c>
      <c r="F566" s="233" t="str">
        <f>IF(ISERROR($V566),"",OFFSET('Smelter Look-up'!$E$4,$V566-4,0))</f>
        <v/>
      </c>
      <c r="G566" s="233" t="str">
        <f>IF(C566=$X$4,IF(ISERROR($V566),"Enter smelter details","RMI"),IF(ISERROR($V566),"",OFFSET('Smelter Look-up'!$F$4,$V566-4,0)))</f>
        <v/>
      </c>
      <c r="H566" s="235" t="str">
        <f>IF(ISERROR($V566),"",OFFSET('Smelter Look-up'!$G$4,$V566-4,0))</f>
        <v/>
      </c>
      <c r="I566" s="237" t="str">
        <f>IF(ISERROR($V566),"",OFFSET('Smelter Look-up'!$H$4,$V566-4,0))</f>
        <v/>
      </c>
      <c r="J566" s="237" t="str">
        <f>IF(ISERROR($V566),"",OFFSET('Smelter Look-up'!$I$4,$V566-4,0))</f>
        <v/>
      </c>
      <c r="K566" s="234"/>
      <c r="L566" s="234"/>
      <c r="M566" s="234"/>
      <c r="N566" s="234"/>
      <c r="O566" s="234"/>
      <c r="P566" s="237"/>
      <c r="Q566" s="238"/>
      <c r="R566" s="233" t="str">
        <f>IF(ISERROR($V566),"",OFFSET('Smelter Look-up'!$C$4,$V566-4,0)&amp;"")</f>
        <v/>
      </c>
      <c r="S566" s="239" t="str">
        <f t="array" ref="S566">IF(B566="","",IF(ISERROR(MATCH($E566,CL,0)),"Unknown",INDIRECT("'C'!$A$"&amp;MATCH($E566,CL,0)+1)))</f>
        <v/>
      </c>
      <c r="T566" s="239" t="str">
        <f t="array" ref="T566">IF(B566="","",IF(ISERROR(MATCH($J566,SorP!$B$1:$B$6226,0)),"",INDIRECT("'SorP'!$A$"&amp;MATCH($S566&amp;$J566,SorP!C:C,0))))</f>
        <v/>
      </c>
      <c r="U566" s="240"/>
      <c r="V566" s="228" t="str">
        <f>IF(C566="",NA(),IF(OR(C566="Smelter not listed",C566="Smelter not yet identified"),MATCH($B566&amp;$D566,'Smelter Look-up'!$J:$J,0),MATCH($B566&amp;$C566,'Smelter Look-up'!$J:$J,0)))</f>
        <v>#N/A</v>
      </c>
      <c r="W566" s="208"/>
      <c r="X566" s="208">
        <f t="shared" si="1"/>
        <v>0</v>
      </c>
      <c r="Y566" s="208"/>
      <c r="Z566" s="208"/>
      <c r="AA566" s="208"/>
      <c r="AB566" s="241" t="str">
        <f t="shared" si="2"/>
        <v/>
      </c>
      <c r="AC566" s="208"/>
      <c r="AD566" s="208"/>
      <c r="AE566" s="208"/>
      <c r="AF566" s="208"/>
      <c r="AG566" s="208"/>
      <c r="AH566" s="208"/>
    </row>
    <row r="567" ht="13.5" customHeight="1">
      <c r="A567" s="239"/>
      <c r="B567" s="233" t="str">
        <f t="array" ref="B567">IF(LEN(A567)=0,"",INDEX('Smelter Look-up'!$A:$A,MATCH($A567,'Smelter Look-up'!$E:$E,0)))</f>
        <v/>
      </c>
      <c r="C567" s="234" t="str">
        <f t="array" ref="C567">IF(LEN(A567)=0,"",INDEX('Smelter Look-up'!$C:$C,MATCH($A567,'Smelter Look-up'!$E:$E,0)))</f>
        <v/>
      </c>
      <c r="D567" s="233"/>
      <c r="E567" s="233" t="str">
        <f>IF(ISERROR($V567),"",OFFSET('Smelter Look-up'!$D$4,$V567-4,0)&amp;"")</f>
        <v/>
      </c>
      <c r="F567" s="233" t="str">
        <f>IF(ISERROR($V567),"",OFFSET('Smelter Look-up'!$E$4,$V567-4,0))</f>
        <v/>
      </c>
      <c r="G567" s="233" t="str">
        <f>IF(C567=$X$4,IF(ISERROR($V567),"Enter smelter details","RMI"),IF(ISERROR($V567),"",OFFSET('Smelter Look-up'!$F$4,$V567-4,0)))</f>
        <v/>
      </c>
      <c r="H567" s="235" t="str">
        <f>IF(ISERROR($V567),"",OFFSET('Smelter Look-up'!$G$4,$V567-4,0))</f>
        <v/>
      </c>
      <c r="I567" s="237" t="str">
        <f>IF(ISERROR($V567),"",OFFSET('Smelter Look-up'!$H$4,$V567-4,0))</f>
        <v/>
      </c>
      <c r="J567" s="237" t="str">
        <f>IF(ISERROR($V567),"",OFFSET('Smelter Look-up'!$I$4,$V567-4,0))</f>
        <v/>
      </c>
      <c r="K567" s="234"/>
      <c r="L567" s="234"/>
      <c r="M567" s="234"/>
      <c r="N567" s="234"/>
      <c r="O567" s="234"/>
      <c r="P567" s="237"/>
      <c r="Q567" s="238"/>
      <c r="R567" s="233" t="str">
        <f>IF(ISERROR($V567),"",OFFSET('Smelter Look-up'!$C$4,$V567-4,0)&amp;"")</f>
        <v/>
      </c>
      <c r="S567" s="239" t="str">
        <f t="array" ref="S567">IF(B567="","",IF(ISERROR(MATCH($E567,CL,0)),"Unknown",INDIRECT("'C'!$A$"&amp;MATCH($E567,CL,0)+1)))</f>
        <v/>
      </c>
      <c r="T567" s="239" t="str">
        <f t="array" ref="T567">IF(B567="","",IF(ISERROR(MATCH($J567,SorP!$B$1:$B$6226,0)),"",INDIRECT("'SorP'!$A$"&amp;MATCH($S567&amp;$J567,SorP!C:C,0))))</f>
        <v/>
      </c>
      <c r="U567" s="240"/>
      <c r="V567" s="228" t="str">
        <f>IF(C567="",NA(),IF(OR(C567="Smelter not listed",C567="Smelter not yet identified"),MATCH($B567&amp;$D567,'Smelter Look-up'!$J:$J,0),MATCH($B567&amp;$C567,'Smelter Look-up'!$J:$J,0)))</f>
        <v>#N/A</v>
      </c>
      <c r="W567" s="208"/>
      <c r="X567" s="208">
        <f t="shared" si="1"/>
        <v>0</v>
      </c>
      <c r="Y567" s="208"/>
      <c r="Z567" s="208"/>
      <c r="AA567" s="208"/>
      <c r="AB567" s="241" t="str">
        <f t="shared" si="2"/>
        <v/>
      </c>
      <c r="AC567" s="208"/>
      <c r="AD567" s="208"/>
      <c r="AE567" s="208"/>
      <c r="AF567" s="208"/>
      <c r="AG567" s="208"/>
      <c r="AH567" s="208"/>
    </row>
    <row r="568" ht="13.5" customHeight="1">
      <c r="A568" s="239"/>
      <c r="B568" s="233" t="str">
        <f t="array" ref="B568">IF(LEN(A568)=0,"",INDEX('Smelter Look-up'!$A:$A,MATCH($A568,'Smelter Look-up'!$E:$E,0)))</f>
        <v/>
      </c>
      <c r="C568" s="234" t="str">
        <f t="array" ref="C568">IF(LEN(A568)=0,"",INDEX('Smelter Look-up'!$C:$C,MATCH($A568,'Smelter Look-up'!$E:$E,0)))</f>
        <v/>
      </c>
      <c r="D568" s="233"/>
      <c r="E568" s="233" t="str">
        <f>IF(ISERROR($V568),"",OFFSET('Smelter Look-up'!$D$4,$V568-4,0)&amp;"")</f>
        <v/>
      </c>
      <c r="F568" s="233" t="str">
        <f>IF(ISERROR($V568),"",OFFSET('Smelter Look-up'!$E$4,$V568-4,0))</f>
        <v/>
      </c>
      <c r="G568" s="233" t="str">
        <f>IF(C568=$X$4,IF(ISERROR($V568),"Enter smelter details","RMI"),IF(ISERROR($V568),"",OFFSET('Smelter Look-up'!$F$4,$V568-4,0)))</f>
        <v/>
      </c>
      <c r="H568" s="235" t="str">
        <f>IF(ISERROR($V568),"",OFFSET('Smelter Look-up'!$G$4,$V568-4,0))</f>
        <v/>
      </c>
      <c r="I568" s="237" t="str">
        <f>IF(ISERROR($V568),"",OFFSET('Smelter Look-up'!$H$4,$V568-4,0))</f>
        <v/>
      </c>
      <c r="J568" s="237" t="str">
        <f>IF(ISERROR($V568),"",OFFSET('Smelter Look-up'!$I$4,$V568-4,0))</f>
        <v/>
      </c>
      <c r="K568" s="234"/>
      <c r="L568" s="234"/>
      <c r="M568" s="234"/>
      <c r="N568" s="234"/>
      <c r="O568" s="234"/>
      <c r="P568" s="237"/>
      <c r="Q568" s="238"/>
      <c r="R568" s="233" t="str">
        <f>IF(ISERROR($V568),"",OFFSET('Smelter Look-up'!$C$4,$V568-4,0)&amp;"")</f>
        <v/>
      </c>
      <c r="S568" s="239" t="str">
        <f t="array" ref="S568">IF(B568="","",IF(ISERROR(MATCH($E568,CL,0)),"Unknown",INDIRECT("'C'!$A$"&amp;MATCH($E568,CL,0)+1)))</f>
        <v/>
      </c>
      <c r="T568" s="239" t="str">
        <f t="array" ref="T568">IF(B568="","",IF(ISERROR(MATCH($J568,SorP!$B$1:$B$6226,0)),"",INDIRECT("'SorP'!$A$"&amp;MATCH($S568&amp;$J568,SorP!C:C,0))))</f>
        <v/>
      </c>
      <c r="U568" s="240"/>
      <c r="V568" s="228" t="str">
        <f>IF(C568="",NA(),IF(OR(C568="Smelter not listed",C568="Smelter not yet identified"),MATCH($B568&amp;$D568,'Smelter Look-up'!$J:$J,0),MATCH($B568&amp;$C568,'Smelter Look-up'!$J:$J,0)))</f>
        <v>#N/A</v>
      </c>
      <c r="W568" s="208"/>
      <c r="X568" s="208">
        <f t="shared" si="1"/>
        <v>0</v>
      </c>
      <c r="Y568" s="208"/>
      <c r="Z568" s="208"/>
      <c r="AA568" s="208"/>
      <c r="AB568" s="241" t="str">
        <f t="shared" si="2"/>
        <v/>
      </c>
      <c r="AC568" s="208"/>
      <c r="AD568" s="208"/>
      <c r="AE568" s="208"/>
      <c r="AF568" s="208"/>
      <c r="AG568" s="208"/>
      <c r="AH568" s="208"/>
    </row>
    <row r="569" ht="13.5" customHeight="1">
      <c r="A569" s="239"/>
      <c r="B569" s="233" t="str">
        <f t="array" ref="B569">IF(LEN(A569)=0,"",INDEX('Smelter Look-up'!$A:$A,MATCH($A569,'Smelter Look-up'!$E:$E,0)))</f>
        <v/>
      </c>
      <c r="C569" s="234" t="str">
        <f t="array" ref="C569">IF(LEN(A569)=0,"",INDEX('Smelter Look-up'!$C:$C,MATCH($A569,'Smelter Look-up'!$E:$E,0)))</f>
        <v/>
      </c>
      <c r="D569" s="233"/>
      <c r="E569" s="233" t="str">
        <f>IF(ISERROR($V569),"",OFFSET('Smelter Look-up'!$D$4,$V569-4,0)&amp;"")</f>
        <v/>
      </c>
      <c r="F569" s="233" t="str">
        <f>IF(ISERROR($V569),"",OFFSET('Smelter Look-up'!$E$4,$V569-4,0))</f>
        <v/>
      </c>
      <c r="G569" s="233" t="str">
        <f>IF(C569=$X$4,IF(ISERROR($V569),"Enter smelter details","RMI"),IF(ISERROR($V569),"",OFFSET('Smelter Look-up'!$F$4,$V569-4,0)))</f>
        <v/>
      </c>
      <c r="H569" s="235" t="str">
        <f>IF(ISERROR($V569),"",OFFSET('Smelter Look-up'!$G$4,$V569-4,0))</f>
        <v/>
      </c>
      <c r="I569" s="237" t="str">
        <f>IF(ISERROR($V569),"",OFFSET('Smelter Look-up'!$H$4,$V569-4,0))</f>
        <v/>
      </c>
      <c r="J569" s="237" t="str">
        <f>IF(ISERROR($V569),"",OFFSET('Smelter Look-up'!$I$4,$V569-4,0))</f>
        <v/>
      </c>
      <c r="K569" s="234"/>
      <c r="L569" s="234"/>
      <c r="M569" s="234"/>
      <c r="N569" s="234"/>
      <c r="O569" s="234"/>
      <c r="P569" s="237"/>
      <c r="Q569" s="238"/>
      <c r="R569" s="233" t="str">
        <f>IF(ISERROR($V569),"",OFFSET('Smelter Look-up'!$C$4,$V569-4,0)&amp;"")</f>
        <v/>
      </c>
      <c r="S569" s="239" t="str">
        <f t="array" ref="S569">IF(B569="","",IF(ISERROR(MATCH($E569,CL,0)),"Unknown",INDIRECT("'C'!$A$"&amp;MATCH($E569,CL,0)+1)))</f>
        <v/>
      </c>
      <c r="T569" s="239" t="str">
        <f t="array" ref="T569">IF(B569="","",IF(ISERROR(MATCH($J569,SorP!$B$1:$B$6226,0)),"",INDIRECT("'SorP'!$A$"&amp;MATCH($S569&amp;$J569,SorP!C:C,0))))</f>
        <v/>
      </c>
      <c r="U569" s="240"/>
      <c r="V569" s="228" t="str">
        <f>IF(C569="",NA(),IF(OR(C569="Smelter not listed",C569="Smelter not yet identified"),MATCH($B569&amp;$D569,'Smelter Look-up'!$J:$J,0),MATCH($B569&amp;$C569,'Smelter Look-up'!$J:$J,0)))</f>
        <v>#N/A</v>
      </c>
      <c r="W569" s="208"/>
      <c r="X569" s="208">
        <f t="shared" si="1"/>
        <v>0</v>
      </c>
      <c r="Y569" s="208"/>
      <c r="Z569" s="208"/>
      <c r="AA569" s="208"/>
      <c r="AB569" s="241" t="str">
        <f t="shared" si="2"/>
        <v/>
      </c>
      <c r="AC569" s="208"/>
      <c r="AD569" s="208"/>
      <c r="AE569" s="208"/>
      <c r="AF569" s="208"/>
      <c r="AG569" s="208"/>
      <c r="AH569" s="208"/>
    </row>
    <row r="570" ht="13.5" customHeight="1">
      <c r="A570" s="239"/>
      <c r="B570" s="233" t="str">
        <f t="array" ref="B570">IF(LEN(A570)=0,"",INDEX('Smelter Look-up'!$A:$A,MATCH($A570,'Smelter Look-up'!$E:$E,0)))</f>
        <v/>
      </c>
      <c r="C570" s="234" t="str">
        <f t="array" ref="C570">IF(LEN(A570)=0,"",INDEX('Smelter Look-up'!$C:$C,MATCH($A570,'Smelter Look-up'!$E:$E,0)))</f>
        <v/>
      </c>
      <c r="D570" s="233"/>
      <c r="E570" s="233" t="str">
        <f>IF(ISERROR($V570),"",OFFSET('Smelter Look-up'!$D$4,$V570-4,0)&amp;"")</f>
        <v/>
      </c>
      <c r="F570" s="233" t="str">
        <f>IF(ISERROR($V570),"",OFFSET('Smelter Look-up'!$E$4,$V570-4,0))</f>
        <v/>
      </c>
      <c r="G570" s="233" t="str">
        <f>IF(C570=$X$4,IF(ISERROR($V570),"Enter smelter details","RMI"),IF(ISERROR($V570),"",OFFSET('Smelter Look-up'!$F$4,$V570-4,0)))</f>
        <v/>
      </c>
      <c r="H570" s="235" t="str">
        <f>IF(ISERROR($V570),"",OFFSET('Smelter Look-up'!$G$4,$V570-4,0))</f>
        <v/>
      </c>
      <c r="I570" s="237" t="str">
        <f>IF(ISERROR($V570),"",OFFSET('Smelter Look-up'!$H$4,$V570-4,0))</f>
        <v/>
      </c>
      <c r="J570" s="237" t="str">
        <f>IF(ISERROR($V570),"",OFFSET('Smelter Look-up'!$I$4,$V570-4,0))</f>
        <v/>
      </c>
      <c r="K570" s="234"/>
      <c r="L570" s="234"/>
      <c r="M570" s="234"/>
      <c r="N570" s="234"/>
      <c r="O570" s="234"/>
      <c r="P570" s="237"/>
      <c r="Q570" s="238"/>
      <c r="R570" s="233" t="str">
        <f>IF(ISERROR($V570),"",OFFSET('Smelter Look-up'!$C$4,$V570-4,0)&amp;"")</f>
        <v/>
      </c>
      <c r="S570" s="239" t="str">
        <f t="array" ref="S570">IF(B570="","",IF(ISERROR(MATCH($E570,CL,0)),"Unknown",INDIRECT("'C'!$A$"&amp;MATCH($E570,CL,0)+1)))</f>
        <v/>
      </c>
      <c r="T570" s="239" t="str">
        <f t="array" ref="T570">IF(B570="","",IF(ISERROR(MATCH($J570,SorP!$B$1:$B$6226,0)),"",INDIRECT("'SorP'!$A$"&amp;MATCH($S570&amp;$J570,SorP!C:C,0))))</f>
        <v/>
      </c>
      <c r="U570" s="240"/>
      <c r="V570" s="228" t="str">
        <f>IF(C570="",NA(),IF(OR(C570="Smelter not listed",C570="Smelter not yet identified"),MATCH($B570&amp;$D570,'Smelter Look-up'!$J:$J,0),MATCH($B570&amp;$C570,'Smelter Look-up'!$J:$J,0)))</f>
        <v>#N/A</v>
      </c>
      <c r="W570" s="208"/>
      <c r="X570" s="208">
        <f t="shared" si="1"/>
        <v>0</v>
      </c>
      <c r="Y570" s="208"/>
      <c r="Z570" s="208"/>
      <c r="AA570" s="208"/>
      <c r="AB570" s="241" t="str">
        <f t="shared" si="2"/>
        <v/>
      </c>
      <c r="AC570" s="208"/>
      <c r="AD570" s="208"/>
      <c r="AE570" s="208"/>
      <c r="AF570" s="208"/>
      <c r="AG570" s="208"/>
      <c r="AH570" s="208"/>
    </row>
    <row r="571" ht="13.5" customHeight="1">
      <c r="A571" s="239"/>
      <c r="B571" s="233" t="str">
        <f t="array" ref="B571">IF(LEN(A571)=0,"",INDEX('Smelter Look-up'!$A:$A,MATCH($A571,'Smelter Look-up'!$E:$E,0)))</f>
        <v/>
      </c>
      <c r="C571" s="234" t="str">
        <f t="array" ref="C571">IF(LEN(A571)=0,"",INDEX('Smelter Look-up'!$C:$C,MATCH($A571,'Smelter Look-up'!$E:$E,0)))</f>
        <v/>
      </c>
      <c r="D571" s="233"/>
      <c r="E571" s="233" t="str">
        <f>IF(ISERROR($V571),"",OFFSET('Smelter Look-up'!$D$4,$V571-4,0)&amp;"")</f>
        <v/>
      </c>
      <c r="F571" s="233" t="str">
        <f>IF(ISERROR($V571),"",OFFSET('Smelter Look-up'!$E$4,$V571-4,0))</f>
        <v/>
      </c>
      <c r="G571" s="233" t="str">
        <f>IF(C571=$X$4,IF(ISERROR($V571),"Enter smelter details","RMI"),IF(ISERROR($V571),"",OFFSET('Smelter Look-up'!$F$4,$V571-4,0)))</f>
        <v/>
      </c>
      <c r="H571" s="235" t="str">
        <f>IF(ISERROR($V571),"",OFFSET('Smelter Look-up'!$G$4,$V571-4,0))</f>
        <v/>
      </c>
      <c r="I571" s="237" t="str">
        <f>IF(ISERROR($V571),"",OFFSET('Smelter Look-up'!$H$4,$V571-4,0))</f>
        <v/>
      </c>
      <c r="J571" s="237" t="str">
        <f>IF(ISERROR($V571),"",OFFSET('Smelter Look-up'!$I$4,$V571-4,0))</f>
        <v/>
      </c>
      <c r="K571" s="234"/>
      <c r="L571" s="234"/>
      <c r="M571" s="234"/>
      <c r="N571" s="234"/>
      <c r="O571" s="234"/>
      <c r="P571" s="237"/>
      <c r="Q571" s="238"/>
      <c r="R571" s="233" t="str">
        <f>IF(ISERROR($V571),"",OFFSET('Smelter Look-up'!$C$4,$V571-4,0)&amp;"")</f>
        <v/>
      </c>
      <c r="S571" s="239" t="str">
        <f t="array" ref="S571">IF(B571="","",IF(ISERROR(MATCH($E571,CL,0)),"Unknown",INDIRECT("'C'!$A$"&amp;MATCH($E571,CL,0)+1)))</f>
        <v/>
      </c>
      <c r="T571" s="239" t="str">
        <f t="array" ref="T571">IF(B571="","",IF(ISERROR(MATCH($J571,SorP!$B$1:$B$6226,0)),"",INDIRECT("'SorP'!$A$"&amp;MATCH($S571&amp;$J571,SorP!C:C,0))))</f>
        <v/>
      </c>
      <c r="U571" s="240"/>
      <c r="V571" s="228" t="str">
        <f>IF(C571="",NA(),IF(OR(C571="Smelter not listed",C571="Smelter not yet identified"),MATCH($B571&amp;$D571,'Smelter Look-up'!$J:$J,0),MATCH($B571&amp;$C571,'Smelter Look-up'!$J:$J,0)))</f>
        <v>#N/A</v>
      </c>
      <c r="W571" s="208"/>
      <c r="X571" s="208">
        <f t="shared" si="1"/>
        <v>0</v>
      </c>
      <c r="Y571" s="208"/>
      <c r="Z571" s="208"/>
      <c r="AA571" s="208"/>
      <c r="AB571" s="241" t="str">
        <f t="shared" si="2"/>
        <v/>
      </c>
      <c r="AC571" s="208"/>
      <c r="AD571" s="208"/>
      <c r="AE571" s="208"/>
      <c r="AF571" s="208"/>
      <c r="AG571" s="208"/>
      <c r="AH571" s="208"/>
    </row>
    <row r="572" ht="13.5" customHeight="1">
      <c r="A572" s="239"/>
      <c r="B572" s="233" t="str">
        <f t="array" ref="B572">IF(LEN(A572)=0,"",INDEX('Smelter Look-up'!$A:$A,MATCH($A572,'Smelter Look-up'!$E:$E,0)))</f>
        <v/>
      </c>
      <c r="C572" s="234" t="str">
        <f t="array" ref="C572">IF(LEN(A572)=0,"",INDEX('Smelter Look-up'!$C:$C,MATCH($A572,'Smelter Look-up'!$E:$E,0)))</f>
        <v/>
      </c>
      <c r="D572" s="233"/>
      <c r="E572" s="233" t="str">
        <f>IF(ISERROR($V572),"",OFFSET('Smelter Look-up'!$D$4,$V572-4,0)&amp;"")</f>
        <v/>
      </c>
      <c r="F572" s="233" t="str">
        <f>IF(ISERROR($V572),"",OFFSET('Smelter Look-up'!$E$4,$V572-4,0))</f>
        <v/>
      </c>
      <c r="G572" s="233" t="str">
        <f>IF(C572=$X$4,IF(ISERROR($V572),"Enter smelter details","RMI"),IF(ISERROR($V572),"",OFFSET('Smelter Look-up'!$F$4,$V572-4,0)))</f>
        <v/>
      </c>
      <c r="H572" s="235" t="str">
        <f>IF(ISERROR($V572),"",OFFSET('Smelter Look-up'!$G$4,$V572-4,0))</f>
        <v/>
      </c>
      <c r="I572" s="237" t="str">
        <f>IF(ISERROR($V572),"",OFFSET('Smelter Look-up'!$H$4,$V572-4,0))</f>
        <v/>
      </c>
      <c r="J572" s="237" t="str">
        <f>IF(ISERROR($V572),"",OFFSET('Smelter Look-up'!$I$4,$V572-4,0))</f>
        <v/>
      </c>
      <c r="K572" s="234"/>
      <c r="L572" s="234"/>
      <c r="M572" s="234"/>
      <c r="N572" s="234"/>
      <c r="O572" s="234"/>
      <c r="P572" s="237"/>
      <c r="Q572" s="238"/>
      <c r="R572" s="233" t="str">
        <f>IF(ISERROR($V572),"",OFFSET('Smelter Look-up'!$C$4,$V572-4,0)&amp;"")</f>
        <v/>
      </c>
      <c r="S572" s="239" t="str">
        <f t="array" ref="S572">IF(B572="","",IF(ISERROR(MATCH($E572,CL,0)),"Unknown",INDIRECT("'C'!$A$"&amp;MATCH($E572,CL,0)+1)))</f>
        <v/>
      </c>
      <c r="T572" s="239" t="str">
        <f t="array" ref="T572">IF(B572="","",IF(ISERROR(MATCH($J572,SorP!$B$1:$B$6226,0)),"",INDIRECT("'SorP'!$A$"&amp;MATCH($S572&amp;$J572,SorP!C:C,0))))</f>
        <v/>
      </c>
      <c r="U572" s="240"/>
      <c r="V572" s="228" t="str">
        <f>IF(C572="",NA(),IF(OR(C572="Smelter not listed",C572="Smelter not yet identified"),MATCH($B572&amp;$D572,'Smelter Look-up'!$J:$J,0),MATCH($B572&amp;$C572,'Smelter Look-up'!$J:$J,0)))</f>
        <v>#N/A</v>
      </c>
      <c r="W572" s="208"/>
      <c r="X572" s="208">
        <f t="shared" si="1"/>
        <v>0</v>
      </c>
      <c r="Y572" s="208"/>
      <c r="Z572" s="208"/>
      <c r="AA572" s="208"/>
      <c r="AB572" s="241" t="str">
        <f t="shared" si="2"/>
        <v/>
      </c>
      <c r="AC572" s="208"/>
      <c r="AD572" s="208"/>
      <c r="AE572" s="208"/>
      <c r="AF572" s="208"/>
      <c r="AG572" s="208"/>
      <c r="AH572" s="208"/>
    </row>
    <row r="573" ht="13.5" customHeight="1">
      <c r="A573" s="239"/>
      <c r="B573" s="233" t="str">
        <f t="array" ref="B573">IF(LEN(A573)=0,"",INDEX('Smelter Look-up'!$A:$A,MATCH($A573,'Smelter Look-up'!$E:$E,0)))</f>
        <v/>
      </c>
      <c r="C573" s="234" t="str">
        <f t="array" ref="C573">IF(LEN(A573)=0,"",INDEX('Smelter Look-up'!$C:$C,MATCH($A573,'Smelter Look-up'!$E:$E,0)))</f>
        <v/>
      </c>
      <c r="D573" s="233"/>
      <c r="E573" s="233" t="str">
        <f>IF(ISERROR($V573),"",OFFSET('Smelter Look-up'!$D$4,$V573-4,0)&amp;"")</f>
        <v/>
      </c>
      <c r="F573" s="233" t="str">
        <f>IF(ISERROR($V573),"",OFFSET('Smelter Look-up'!$E$4,$V573-4,0))</f>
        <v/>
      </c>
      <c r="G573" s="233" t="str">
        <f>IF(C573=$X$4,IF(ISERROR($V573),"Enter smelter details","RMI"),IF(ISERROR($V573),"",OFFSET('Smelter Look-up'!$F$4,$V573-4,0)))</f>
        <v/>
      </c>
      <c r="H573" s="235" t="str">
        <f>IF(ISERROR($V573),"",OFFSET('Smelter Look-up'!$G$4,$V573-4,0))</f>
        <v/>
      </c>
      <c r="I573" s="237" t="str">
        <f>IF(ISERROR($V573),"",OFFSET('Smelter Look-up'!$H$4,$V573-4,0))</f>
        <v/>
      </c>
      <c r="J573" s="237" t="str">
        <f>IF(ISERROR($V573),"",OFFSET('Smelter Look-up'!$I$4,$V573-4,0))</f>
        <v/>
      </c>
      <c r="K573" s="234"/>
      <c r="L573" s="234"/>
      <c r="M573" s="234"/>
      <c r="N573" s="234"/>
      <c r="O573" s="234"/>
      <c r="P573" s="237"/>
      <c r="Q573" s="238"/>
      <c r="R573" s="233" t="str">
        <f>IF(ISERROR($V573),"",OFFSET('Smelter Look-up'!$C$4,$V573-4,0)&amp;"")</f>
        <v/>
      </c>
      <c r="S573" s="239" t="str">
        <f t="array" ref="S573">IF(B573="","",IF(ISERROR(MATCH($E573,CL,0)),"Unknown",INDIRECT("'C'!$A$"&amp;MATCH($E573,CL,0)+1)))</f>
        <v/>
      </c>
      <c r="T573" s="239" t="str">
        <f t="array" ref="T573">IF(B573="","",IF(ISERROR(MATCH($J573,SorP!$B$1:$B$6226,0)),"",INDIRECT("'SorP'!$A$"&amp;MATCH($S573&amp;$J573,SorP!C:C,0))))</f>
        <v/>
      </c>
      <c r="U573" s="240"/>
      <c r="V573" s="228" t="str">
        <f>IF(C573="",NA(),IF(OR(C573="Smelter not listed",C573="Smelter not yet identified"),MATCH($B573&amp;$D573,'Smelter Look-up'!$J:$J,0),MATCH($B573&amp;$C573,'Smelter Look-up'!$J:$J,0)))</f>
        <v>#N/A</v>
      </c>
      <c r="W573" s="208"/>
      <c r="X573" s="208">
        <f t="shared" si="1"/>
        <v>0</v>
      </c>
      <c r="Y573" s="208"/>
      <c r="Z573" s="208"/>
      <c r="AA573" s="208"/>
      <c r="AB573" s="241" t="str">
        <f t="shared" si="2"/>
        <v/>
      </c>
      <c r="AC573" s="208"/>
      <c r="AD573" s="208"/>
      <c r="AE573" s="208"/>
      <c r="AF573" s="208"/>
      <c r="AG573" s="208"/>
      <c r="AH573" s="208"/>
    </row>
    <row r="574" ht="13.5" customHeight="1">
      <c r="A574" s="239"/>
      <c r="B574" s="233" t="str">
        <f t="array" ref="B574">IF(LEN(A574)=0,"",INDEX('Smelter Look-up'!$A:$A,MATCH($A574,'Smelter Look-up'!$E:$E,0)))</f>
        <v/>
      </c>
      <c r="C574" s="234" t="str">
        <f t="array" ref="C574">IF(LEN(A574)=0,"",INDEX('Smelter Look-up'!$C:$C,MATCH($A574,'Smelter Look-up'!$E:$E,0)))</f>
        <v/>
      </c>
      <c r="D574" s="233"/>
      <c r="E574" s="233" t="str">
        <f>IF(ISERROR($V574),"",OFFSET('Smelter Look-up'!$D$4,$V574-4,0)&amp;"")</f>
        <v/>
      </c>
      <c r="F574" s="233" t="str">
        <f>IF(ISERROR($V574),"",OFFSET('Smelter Look-up'!$E$4,$V574-4,0))</f>
        <v/>
      </c>
      <c r="G574" s="233" t="str">
        <f>IF(C574=$X$4,IF(ISERROR($V574),"Enter smelter details","RMI"),IF(ISERROR($V574),"",OFFSET('Smelter Look-up'!$F$4,$V574-4,0)))</f>
        <v/>
      </c>
      <c r="H574" s="235" t="str">
        <f>IF(ISERROR($V574),"",OFFSET('Smelter Look-up'!$G$4,$V574-4,0))</f>
        <v/>
      </c>
      <c r="I574" s="237" t="str">
        <f>IF(ISERROR($V574),"",OFFSET('Smelter Look-up'!$H$4,$V574-4,0))</f>
        <v/>
      </c>
      <c r="J574" s="237" t="str">
        <f>IF(ISERROR($V574),"",OFFSET('Smelter Look-up'!$I$4,$V574-4,0))</f>
        <v/>
      </c>
      <c r="K574" s="234"/>
      <c r="L574" s="234"/>
      <c r="M574" s="234"/>
      <c r="N574" s="234"/>
      <c r="O574" s="234"/>
      <c r="P574" s="237"/>
      <c r="Q574" s="238"/>
      <c r="R574" s="233" t="str">
        <f>IF(ISERROR($V574),"",OFFSET('Smelter Look-up'!$C$4,$V574-4,0)&amp;"")</f>
        <v/>
      </c>
      <c r="S574" s="239" t="str">
        <f t="array" ref="S574">IF(B574="","",IF(ISERROR(MATCH($E574,CL,0)),"Unknown",INDIRECT("'C'!$A$"&amp;MATCH($E574,CL,0)+1)))</f>
        <v/>
      </c>
      <c r="T574" s="239" t="str">
        <f t="array" ref="T574">IF(B574="","",IF(ISERROR(MATCH($J574,SorP!$B$1:$B$6226,0)),"",INDIRECT("'SorP'!$A$"&amp;MATCH($S574&amp;$J574,SorP!C:C,0))))</f>
        <v/>
      </c>
      <c r="U574" s="240"/>
      <c r="V574" s="228" t="str">
        <f>IF(C574="",NA(),IF(OR(C574="Smelter not listed",C574="Smelter not yet identified"),MATCH($B574&amp;$D574,'Smelter Look-up'!$J:$J,0),MATCH($B574&amp;$C574,'Smelter Look-up'!$J:$J,0)))</f>
        <v>#N/A</v>
      </c>
      <c r="W574" s="208"/>
      <c r="X574" s="208">
        <f t="shared" si="1"/>
        <v>0</v>
      </c>
      <c r="Y574" s="208"/>
      <c r="Z574" s="208"/>
      <c r="AA574" s="208"/>
      <c r="AB574" s="241" t="str">
        <f t="shared" si="2"/>
        <v/>
      </c>
      <c r="AC574" s="208"/>
      <c r="AD574" s="208"/>
      <c r="AE574" s="208"/>
      <c r="AF574" s="208"/>
      <c r="AG574" s="208"/>
      <c r="AH574" s="208"/>
    </row>
    <row r="575" ht="13.5" customHeight="1">
      <c r="A575" s="239"/>
      <c r="B575" s="233" t="str">
        <f t="array" ref="B575">IF(LEN(A575)=0,"",INDEX('Smelter Look-up'!$A:$A,MATCH($A575,'Smelter Look-up'!$E:$E,0)))</f>
        <v/>
      </c>
      <c r="C575" s="234" t="str">
        <f t="array" ref="C575">IF(LEN(A575)=0,"",INDEX('Smelter Look-up'!$C:$C,MATCH($A575,'Smelter Look-up'!$E:$E,0)))</f>
        <v/>
      </c>
      <c r="D575" s="233"/>
      <c r="E575" s="233" t="str">
        <f>IF(ISERROR($V575),"",OFFSET('Smelter Look-up'!$D$4,$V575-4,0)&amp;"")</f>
        <v/>
      </c>
      <c r="F575" s="233" t="str">
        <f>IF(ISERROR($V575),"",OFFSET('Smelter Look-up'!$E$4,$V575-4,0))</f>
        <v/>
      </c>
      <c r="G575" s="233" t="str">
        <f>IF(C575=$X$4,IF(ISERROR($V575),"Enter smelter details","RMI"),IF(ISERROR($V575),"",OFFSET('Smelter Look-up'!$F$4,$V575-4,0)))</f>
        <v/>
      </c>
      <c r="H575" s="235" t="str">
        <f>IF(ISERROR($V575),"",OFFSET('Smelter Look-up'!$G$4,$V575-4,0))</f>
        <v/>
      </c>
      <c r="I575" s="237" t="str">
        <f>IF(ISERROR($V575),"",OFFSET('Smelter Look-up'!$H$4,$V575-4,0))</f>
        <v/>
      </c>
      <c r="J575" s="237" t="str">
        <f>IF(ISERROR($V575),"",OFFSET('Smelter Look-up'!$I$4,$V575-4,0))</f>
        <v/>
      </c>
      <c r="K575" s="234"/>
      <c r="L575" s="234"/>
      <c r="M575" s="234"/>
      <c r="N575" s="234"/>
      <c r="O575" s="234"/>
      <c r="P575" s="237"/>
      <c r="Q575" s="238"/>
      <c r="R575" s="233" t="str">
        <f>IF(ISERROR($V575),"",OFFSET('Smelter Look-up'!$C$4,$V575-4,0)&amp;"")</f>
        <v/>
      </c>
      <c r="S575" s="239" t="str">
        <f t="array" ref="S575">IF(B575="","",IF(ISERROR(MATCH($E575,CL,0)),"Unknown",INDIRECT("'C'!$A$"&amp;MATCH($E575,CL,0)+1)))</f>
        <v/>
      </c>
      <c r="T575" s="239" t="str">
        <f t="array" ref="T575">IF(B575="","",IF(ISERROR(MATCH($J575,SorP!$B$1:$B$6226,0)),"",INDIRECT("'SorP'!$A$"&amp;MATCH($S575&amp;$J575,SorP!C:C,0))))</f>
        <v/>
      </c>
      <c r="U575" s="240"/>
      <c r="V575" s="228" t="str">
        <f>IF(C575="",NA(),IF(OR(C575="Smelter not listed",C575="Smelter not yet identified"),MATCH($B575&amp;$D575,'Smelter Look-up'!$J:$J,0),MATCH($B575&amp;$C575,'Smelter Look-up'!$J:$J,0)))</f>
        <v>#N/A</v>
      </c>
      <c r="W575" s="208"/>
      <c r="X575" s="208">
        <f t="shared" si="1"/>
        <v>0</v>
      </c>
      <c r="Y575" s="208"/>
      <c r="Z575" s="208"/>
      <c r="AA575" s="208"/>
      <c r="AB575" s="241" t="str">
        <f t="shared" si="2"/>
        <v/>
      </c>
      <c r="AC575" s="208"/>
      <c r="AD575" s="208"/>
      <c r="AE575" s="208"/>
      <c r="AF575" s="208"/>
      <c r="AG575" s="208"/>
      <c r="AH575" s="208"/>
    </row>
    <row r="576" ht="13.5" customHeight="1">
      <c r="A576" s="239"/>
      <c r="B576" s="233" t="str">
        <f t="array" ref="B576">IF(LEN(A576)=0,"",INDEX('Smelter Look-up'!$A:$A,MATCH($A576,'Smelter Look-up'!$E:$E,0)))</f>
        <v/>
      </c>
      <c r="C576" s="234" t="str">
        <f t="array" ref="C576">IF(LEN(A576)=0,"",INDEX('Smelter Look-up'!$C:$C,MATCH($A576,'Smelter Look-up'!$E:$E,0)))</f>
        <v/>
      </c>
      <c r="D576" s="233"/>
      <c r="E576" s="233" t="str">
        <f>IF(ISERROR($V576),"",OFFSET('Smelter Look-up'!$D$4,$V576-4,0)&amp;"")</f>
        <v/>
      </c>
      <c r="F576" s="233" t="str">
        <f>IF(ISERROR($V576),"",OFFSET('Smelter Look-up'!$E$4,$V576-4,0))</f>
        <v/>
      </c>
      <c r="G576" s="233" t="str">
        <f>IF(C576=$X$4,IF(ISERROR($V576),"Enter smelter details","RMI"),IF(ISERROR($V576),"",OFFSET('Smelter Look-up'!$F$4,$V576-4,0)))</f>
        <v/>
      </c>
      <c r="H576" s="235" t="str">
        <f>IF(ISERROR($V576),"",OFFSET('Smelter Look-up'!$G$4,$V576-4,0))</f>
        <v/>
      </c>
      <c r="I576" s="237" t="str">
        <f>IF(ISERROR($V576),"",OFFSET('Smelter Look-up'!$H$4,$V576-4,0))</f>
        <v/>
      </c>
      <c r="J576" s="237" t="str">
        <f>IF(ISERROR($V576),"",OFFSET('Smelter Look-up'!$I$4,$V576-4,0))</f>
        <v/>
      </c>
      <c r="K576" s="234"/>
      <c r="L576" s="234"/>
      <c r="M576" s="234"/>
      <c r="N576" s="234"/>
      <c r="O576" s="234"/>
      <c r="P576" s="237"/>
      <c r="Q576" s="238"/>
      <c r="R576" s="233" t="str">
        <f>IF(ISERROR($V576),"",OFFSET('Smelter Look-up'!$C$4,$V576-4,0)&amp;"")</f>
        <v/>
      </c>
      <c r="S576" s="239" t="str">
        <f t="array" ref="S576">IF(B576="","",IF(ISERROR(MATCH($E576,CL,0)),"Unknown",INDIRECT("'C'!$A$"&amp;MATCH($E576,CL,0)+1)))</f>
        <v/>
      </c>
      <c r="T576" s="239" t="str">
        <f t="array" ref="T576">IF(B576="","",IF(ISERROR(MATCH($J576,SorP!$B$1:$B$6226,0)),"",INDIRECT("'SorP'!$A$"&amp;MATCH($S576&amp;$J576,SorP!C:C,0))))</f>
        <v/>
      </c>
      <c r="U576" s="240"/>
      <c r="V576" s="228" t="str">
        <f>IF(C576="",NA(),IF(OR(C576="Smelter not listed",C576="Smelter not yet identified"),MATCH($B576&amp;$D576,'Smelter Look-up'!$J:$J,0),MATCH($B576&amp;$C576,'Smelter Look-up'!$J:$J,0)))</f>
        <v>#N/A</v>
      </c>
      <c r="W576" s="208"/>
      <c r="X576" s="208">
        <f t="shared" si="1"/>
        <v>0</v>
      </c>
      <c r="Y576" s="208"/>
      <c r="Z576" s="208"/>
      <c r="AA576" s="208"/>
      <c r="AB576" s="241" t="str">
        <f t="shared" si="2"/>
        <v/>
      </c>
      <c r="AC576" s="208"/>
      <c r="AD576" s="208"/>
      <c r="AE576" s="208"/>
      <c r="AF576" s="208"/>
      <c r="AG576" s="208"/>
      <c r="AH576" s="208"/>
    </row>
    <row r="577" ht="13.5" customHeight="1">
      <c r="A577" s="239"/>
      <c r="B577" s="233" t="str">
        <f t="array" ref="B577">IF(LEN(A577)=0,"",INDEX('Smelter Look-up'!$A:$A,MATCH($A577,'Smelter Look-up'!$E:$E,0)))</f>
        <v/>
      </c>
      <c r="C577" s="234" t="str">
        <f t="array" ref="C577">IF(LEN(A577)=0,"",INDEX('Smelter Look-up'!$C:$C,MATCH($A577,'Smelter Look-up'!$E:$E,0)))</f>
        <v/>
      </c>
      <c r="D577" s="233"/>
      <c r="E577" s="233" t="str">
        <f>IF(ISERROR($V577),"",OFFSET('Smelter Look-up'!$D$4,$V577-4,0)&amp;"")</f>
        <v/>
      </c>
      <c r="F577" s="233" t="str">
        <f>IF(ISERROR($V577),"",OFFSET('Smelter Look-up'!$E$4,$V577-4,0))</f>
        <v/>
      </c>
      <c r="G577" s="233" t="str">
        <f>IF(C577=$X$4,IF(ISERROR($V577),"Enter smelter details","RMI"),IF(ISERROR($V577),"",OFFSET('Smelter Look-up'!$F$4,$V577-4,0)))</f>
        <v/>
      </c>
      <c r="H577" s="235" t="str">
        <f>IF(ISERROR($V577),"",OFFSET('Smelter Look-up'!$G$4,$V577-4,0))</f>
        <v/>
      </c>
      <c r="I577" s="237" t="str">
        <f>IF(ISERROR($V577),"",OFFSET('Smelter Look-up'!$H$4,$V577-4,0))</f>
        <v/>
      </c>
      <c r="J577" s="237" t="str">
        <f>IF(ISERROR($V577),"",OFFSET('Smelter Look-up'!$I$4,$V577-4,0))</f>
        <v/>
      </c>
      <c r="K577" s="234"/>
      <c r="L577" s="234"/>
      <c r="M577" s="234"/>
      <c r="N577" s="234"/>
      <c r="O577" s="234"/>
      <c r="P577" s="237"/>
      <c r="Q577" s="238"/>
      <c r="R577" s="233" t="str">
        <f>IF(ISERROR($V577),"",OFFSET('Smelter Look-up'!$C$4,$V577-4,0)&amp;"")</f>
        <v/>
      </c>
      <c r="S577" s="239" t="str">
        <f t="array" ref="S577">IF(B577="","",IF(ISERROR(MATCH($E577,CL,0)),"Unknown",INDIRECT("'C'!$A$"&amp;MATCH($E577,CL,0)+1)))</f>
        <v/>
      </c>
      <c r="T577" s="239" t="str">
        <f t="array" ref="T577">IF(B577="","",IF(ISERROR(MATCH($J577,SorP!$B$1:$B$6226,0)),"",INDIRECT("'SorP'!$A$"&amp;MATCH($S577&amp;$J577,SorP!C:C,0))))</f>
        <v/>
      </c>
      <c r="U577" s="240"/>
      <c r="V577" s="228" t="str">
        <f>IF(C577="",NA(),IF(OR(C577="Smelter not listed",C577="Smelter not yet identified"),MATCH($B577&amp;$D577,'Smelter Look-up'!$J:$J,0),MATCH($B577&amp;$C577,'Smelter Look-up'!$J:$J,0)))</f>
        <v>#N/A</v>
      </c>
      <c r="W577" s="208"/>
      <c r="X577" s="208">
        <f t="shared" si="1"/>
        <v>0</v>
      </c>
      <c r="Y577" s="208"/>
      <c r="Z577" s="208"/>
      <c r="AA577" s="208"/>
      <c r="AB577" s="241" t="str">
        <f t="shared" si="2"/>
        <v/>
      </c>
      <c r="AC577" s="208"/>
      <c r="AD577" s="208"/>
      <c r="AE577" s="208"/>
      <c r="AF577" s="208"/>
      <c r="AG577" s="208"/>
      <c r="AH577" s="208"/>
    </row>
    <row r="578" ht="13.5" customHeight="1">
      <c r="A578" s="239"/>
      <c r="B578" s="233" t="str">
        <f t="array" ref="B578">IF(LEN(A578)=0,"",INDEX('Smelter Look-up'!$A:$A,MATCH($A578,'Smelter Look-up'!$E:$E,0)))</f>
        <v/>
      </c>
      <c r="C578" s="234" t="str">
        <f t="array" ref="C578">IF(LEN(A578)=0,"",INDEX('Smelter Look-up'!$C:$C,MATCH($A578,'Smelter Look-up'!$E:$E,0)))</f>
        <v/>
      </c>
      <c r="D578" s="233"/>
      <c r="E578" s="233" t="str">
        <f>IF(ISERROR($V578),"",OFFSET('Smelter Look-up'!$D$4,$V578-4,0)&amp;"")</f>
        <v/>
      </c>
      <c r="F578" s="233" t="str">
        <f>IF(ISERROR($V578),"",OFFSET('Smelter Look-up'!$E$4,$V578-4,0))</f>
        <v/>
      </c>
      <c r="G578" s="233" t="str">
        <f>IF(C578=$X$4,IF(ISERROR($V578),"Enter smelter details","RMI"),IF(ISERROR($V578),"",OFFSET('Smelter Look-up'!$F$4,$V578-4,0)))</f>
        <v/>
      </c>
      <c r="H578" s="235" t="str">
        <f>IF(ISERROR($V578),"",OFFSET('Smelter Look-up'!$G$4,$V578-4,0))</f>
        <v/>
      </c>
      <c r="I578" s="237" t="str">
        <f>IF(ISERROR($V578),"",OFFSET('Smelter Look-up'!$H$4,$V578-4,0))</f>
        <v/>
      </c>
      <c r="J578" s="237" t="str">
        <f>IF(ISERROR($V578),"",OFFSET('Smelter Look-up'!$I$4,$V578-4,0))</f>
        <v/>
      </c>
      <c r="K578" s="234"/>
      <c r="L578" s="234"/>
      <c r="M578" s="234"/>
      <c r="N578" s="234"/>
      <c r="O578" s="234"/>
      <c r="P578" s="237"/>
      <c r="Q578" s="238"/>
      <c r="R578" s="233" t="str">
        <f>IF(ISERROR($V578),"",OFFSET('Smelter Look-up'!$C$4,$V578-4,0)&amp;"")</f>
        <v/>
      </c>
      <c r="S578" s="239" t="str">
        <f t="array" ref="S578">IF(B578="","",IF(ISERROR(MATCH($E578,CL,0)),"Unknown",INDIRECT("'C'!$A$"&amp;MATCH($E578,CL,0)+1)))</f>
        <v/>
      </c>
      <c r="T578" s="239" t="str">
        <f t="array" ref="T578">IF(B578="","",IF(ISERROR(MATCH($J578,SorP!$B$1:$B$6226,0)),"",INDIRECT("'SorP'!$A$"&amp;MATCH($S578&amp;$J578,SorP!C:C,0))))</f>
        <v/>
      </c>
      <c r="U578" s="240"/>
      <c r="V578" s="228" t="str">
        <f>IF(C578="",NA(),IF(OR(C578="Smelter not listed",C578="Smelter not yet identified"),MATCH($B578&amp;$D578,'Smelter Look-up'!$J:$J,0),MATCH($B578&amp;$C578,'Smelter Look-up'!$J:$J,0)))</f>
        <v>#N/A</v>
      </c>
      <c r="W578" s="208"/>
      <c r="X578" s="208">
        <f t="shared" si="1"/>
        <v>0</v>
      </c>
      <c r="Y578" s="208"/>
      <c r="Z578" s="208"/>
      <c r="AA578" s="208"/>
      <c r="AB578" s="241" t="str">
        <f t="shared" si="2"/>
        <v/>
      </c>
      <c r="AC578" s="208"/>
      <c r="AD578" s="208"/>
      <c r="AE578" s="208"/>
      <c r="AF578" s="208"/>
      <c r="AG578" s="208"/>
      <c r="AH578" s="208"/>
    </row>
    <row r="579" ht="13.5" customHeight="1">
      <c r="A579" s="239"/>
      <c r="B579" s="233" t="str">
        <f t="array" ref="B579">IF(LEN(A579)=0,"",INDEX('Smelter Look-up'!$A:$A,MATCH($A579,'Smelter Look-up'!$E:$E,0)))</f>
        <v/>
      </c>
      <c r="C579" s="234" t="str">
        <f t="array" ref="C579">IF(LEN(A579)=0,"",INDEX('Smelter Look-up'!$C:$C,MATCH($A579,'Smelter Look-up'!$E:$E,0)))</f>
        <v/>
      </c>
      <c r="D579" s="233"/>
      <c r="E579" s="233" t="str">
        <f>IF(ISERROR($V579),"",OFFSET('Smelter Look-up'!$D$4,$V579-4,0)&amp;"")</f>
        <v/>
      </c>
      <c r="F579" s="233" t="str">
        <f>IF(ISERROR($V579),"",OFFSET('Smelter Look-up'!$E$4,$V579-4,0))</f>
        <v/>
      </c>
      <c r="G579" s="233" t="str">
        <f>IF(C579=$X$4,IF(ISERROR($V579),"Enter smelter details","RMI"),IF(ISERROR($V579),"",OFFSET('Smelter Look-up'!$F$4,$V579-4,0)))</f>
        <v/>
      </c>
      <c r="H579" s="235" t="str">
        <f>IF(ISERROR($V579),"",OFFSET('Smelter Look-up'!$G$4,$V579-4,0))</f>
        <v/>
      </c>
      <c r="I579" s="237" t="str">
        <f>IF(ISERROR($V579),"",OFFSET('Smelter Look-up'!$H$4,$V579-4,0))</f>
        <v/>
      </c>
      <c r="J579" s="237" t="str">
        <f>IF(ISERROR($V579),"",OFFSET('Smelter Look-up'!$I$4,$V579-4,0))</f>
        <v/>
      </c>
      <c r="K579" s="234"/>
      <c r="L579" s="234"/>
      <c r="M579" s="234"/>
      <c r="N579" s="234"/>
      <c r="O579" s="234"/>
      <c r="P579" s="237"/>
      <c r="Q579" s="238"/>
      <c r="R579" s="233" t="str">
        <f>IF(ISERROR($V579),"",OFFSET('Smelter Look-up'!$C$4,$V579-4,0)&amp;"")</f>
        <v/>
      </c>
      <c r="S579" s="239" t="str">
        <f t="array" ref="S579">IF(B579="","",IF(ISERROR(MATCH($E579,CL,0)),"Unknown",INDIRECT("'C'!$A$"&amp;MATCH($E579,CL,0)+1)))</f>
        <v/>
      </c>
      <c r="T579" s="239" t="str">
        <f t="array" ref="T579">IF(B579="","",IF(ISERROR(MATCH($J579,SorP!$B$1:$B$6226,0)),"",INDIRECT("'SorP'!$A$"&amp;MATCH($S579&amp;$J579,SorP!C:C,0))))</f>
        <v/>
      </c>
      <c r="U579" s="240"/>
      <c r="V579" s="228" t="str">
        <f>IF(C579="",NA(),IF(OR(C579="Smelter not listed",C579="Smelter not yet identified"),MATCH($B579&amp;$D579,'Smelter Look-up'!$J:$J,0),MATCH($B579&amp;$C579,'Smelter Look-up'!$J:$J,0)))</f>
        <v>#N/A</v>
      </c>
      <c r="W579" s="208"/>
      <c r="X579" s="208">
        <f t="shared" si="1"/>
        <v>0</v>
      </c>
      <c r="Y579" s="208"/>
      <c r="Z579" s="208"/>
      <c r="AA579" s="208"/>
      <c r="AB579" s="241" t="str">
        <f t="shared" si="2"/>
        <v/>
      </c>
      <c r="AC579" s="208"/>
      <c r="AD579" s="208"/>
      <c r="AE579" s="208"/>
      <c r="AF579" s="208"/>
      <c r="AG579" s="208"/>
      <c r="AH579" s="208"/>
    </row>
    <row r="580" ht="13.5" customHeight="1">
      <c r="A580" s="239"/>
      <c r="B580" s="233" t="str">
        <f t="array" ref="B580">IF(LEN(A580)=0,"",INDEX('Smelter Look-up'!$A:$A,MATCH($A580,'Smelter Look-up'!$E:$E,0)))</f>
        <v/>
      </c>
      <c r="C580" s="234" t="str">
        <f t="array" ref="C580">IF(LEN(A580)=0,"",INDEX('Smelter Look-up'!$C:$C,MATCH($A580,'Smelter Look-up'!$E:$E,0)))</f>
        <v/>
      </c>
      <c r="D580" s="233"/>
      <c r="E580" s="233" t="str">
        <f>IF(ISERROR($V580),"",OFFSET('Smelter Look-up'!$D$4,$V580-4,0)&amp;"")</f>
        <v/>
      </c>
      <c r="F580" s="233" t="str">
        <f>IF(ISERROR($V580),"",OFFSET('Smelter Look-up'!$E$4,$V580-4,0))</f>
        <v/>
      </c>
      <c r="G580" s="233" t="str">
        <f>IF(C580=$X$4,IF(ISERROR($V580),"Enter smelter details","RMI"),IF(ISERROR($V580),"",OFFSET('Smelter Look-up'!$F$4,$V580-4,0)))</f>
        <v/>
      </c>
      <c r="H580" s="235" t="str">
        <f>IF(ISERROR($V580),"",OFFSET('Smelter Look-up'!$G$4,$V580-4,0))</f>
        <v/>
      </c>
      <c r="I580" s="237" t="str">
        <f>IF(ISERROR($V580),"",OFFSET('Smelter Look-up'!$H$4,$V580-4,0))</f>
        <v/>
      </c>
      <c r="J580" s="237" t="str">
        <f>IF(ISERROR($V580),"",OFFSET('Smelter Look-up'!$I$4,$V580-4,0))</f>
        <v/>
      </c>
      <c r="K580" s="234"/>
      <c r="L580" s="234"/>
      <c r="M580" s="234"/>
      <c r="N580" s="234"/>
      <c r="O580" s="234"/>
      <c r="P580" s="237"/>
      <c r="Q580" s="238"/>
      <c r="R580" s="233" t="str">
        <f>IF(ISERROR($V580),"",OFFSET('Smelter Look-up'!$C$4,$V580-4,0)&amp;"")</f>
        <v/>
      </c>
      <c r="S580" s="239" t="str">
        <f t="array" ref="S580">IF(B580="","",IF(ISERROR(MATCH($E580,CL,0)),"Unknown",INDIRECT("'C'!$A$"&amp;MATCH($E580,CL,0)+1)))</f>
        <v/>
      </c>
      <c r="T580" s="239" t="str">
        <f t="array" ref="T580">IF(B580="","",IF(ISERROR(MATCH($J580,SorP!$B$1:$B$6226,0)),"",INDIRECT("'SorP'!$A$"&amp;MATCH($S580&amp;$J580,SorP!C:C,0))))</f>
        <v/>
      </c>
      <c r="U580" s="240"/>
      <c r="V580" s="228" t="str">
        <f>IF(C580="",NA(),IF(OR(C580="Smelter not listed",C580="Smelter not yet identified"),MATCH($B580&amp;$D580,'Smelter Look-up'!$J:$J,0),MATCH($B580&amp;$C580,'Smelter Look-up'!$J:$J,0)))</f>
        <v>#N/A</v>
      </c>
      <c r="W580" s="208"/>
      <c r="X580" s="208">
        <f t="shared" si="1"/>
        <v>0</v>
      </c>
      <c r="Y580" s="208"/>
      <c r="Z580" s="208"/>
      <c r="AA580" s="208"/>
      <c r="AB580" s="241" t="str">
        <f t="shared" si="2"/>
        <v/>
      </c>
      <c r="AC580" s="208"/>
      <c r="AD580" s="208"/>
      <c r="AE580" s="208"/>
      <c r="AF580" s="208"/>
      <c r="AG580" s="208"/>
      <c r="AH580" s="208"/>
    </row>
    <row r="581" ht="13.5" customHeight="1">
      <c r="A581" s="239"/>
      <c r="B581" s="233" t="str">
        <f t="array" ref="B581">IF(LEN(A581)=0,"",INDEX('Smelter Look-up'!$A:$A,MATCH($A581,'Smelter Look-up'!$E:$E,0)))</f>
        <v/>
      </c>
      <c r="C581" s="234" t="str">
        <f t="array" ref="C581">IF(LEN(A581)=0,"",INDEX('Smelter Look-up'!$C:$C,MATCH($A581,'Smelter Look-up'!$E:$E,0)))</f>
        <v/>
      </c>
      <c r="D581" s="233"/>
      <c r="E581" s="233" t="str">
        <f>IF(ISERROR($V581),"",OFFSET('Smelter Look-up'!$D$4,$V581-4,0)&amp;"")</f>
        <v/>
      </c>
      <c r="F581" s="233" t="str">
        <f>IF(ISERROR($V581),"",OFFSET('Smelter Look-up'!$E$4,$V581-4,0))</f>
        <v/>
      </c>
      <c r="G581" s="233" t="str">
        <f>IF(C581=$X$4,IF(ISERROR($V581),"Enter smelter details","RMI"),IF(ISERROR($V581),"",OFFSET('Smelter Look-up'!$F$4,$V581-4,0)))</f>
        <v/>
      </c>
      <c r="H581" s="235" t="str">
        <f>IF(ISERROR($V581),"",OFFSET('Smelter Look-up'!$G$4,$V581-4,0))</f>
        <v/>
      </c>
      <c r="I581" s="237" t="str">
        <f>IF(ISERROR($V581),"",OFFSET('Smelter Look-up'!$H$4,$V581-4,0))</f>
        <v/>
      </c>
      <c r="J581" s="237" t="str">
        <f>IF(ISERROR($V581),"",OFFSET('Smelter Look-up'!$I$4,$V581-4,0))</f>
        <v/>
      </c>
      <c r="K581" s="234"/>
      <c r="L581" s="234"/>
      <c r="M581" s="234"/>
      <c r="N581" s="234"/>
      <c r="O581" s="234"/>
      <c r="P581" s="237"/>
      <c r="Q581" s="238"/>
      <c r="R581" s="233" t="str">
        <f>IF(ISERROR($V581),"",OFFSET('Smelter Look-up'!$C$4,$V581-4,0)&amp;"")</f>
        <v/>
      </c>
      <c r="S581" s="239" t="str">
        <f t="array" ref="S581">IF(B581="","",IF(ISERROR(MATCH($E581,CL,0)),"Unknown",INDIRECT("'C'!$A$"&amp;MATCH($E581,CL,0)+1)))</f>
        <v/>
      </c>
      <c r="T581" s="239" t="str">
        <f t="array" ref="T581">IF(B581="","",IF(ISERROR(MATCH($J581,SorP!$B$1:$B$6226,0)),"",INDIRECT("'SorP'!$A$"&amp;MATCH($S581&amp;$J581,SorP!C:C,0))))</f>
        <v/>
      </c>
      <c r="U581" s="240"/>
      <c r="V581" s="228" t="str">
        <f>IF(C581="",NA(),IF(OR(C581="Smelter not listed",C581="Smelter not yet identified"),MATCH($B581&amp;$D581,'Smelter Look-up'!$J:$J,0),MATCH($B581&amp;$C581,'Smelter Look-up'!$J:$J,0)))</f>
        <v>#N/A</v>
      </c>
      <c r="W581" s="208"/>
      <c r="X581" s="208">
        <f t="shared" si="1"/>
        <v>0</v>
      </c>
      <c r="Y581" s="208"/>
      <c r="Z581" s="208"/>
      <c r="AA581" s="208"/>
      <c r="AB581" s="241" t="str">
        <f t="shared" si="2"/>
        <v/>
      </c>
      <c r="AC581" s="208"/>
      <c r="AD581" s="208"/>
      <c r="AE581" s="208"/>
      <c r="AF581" s="208"/>
      <c r="AG581" s="208"/>
      <c r="AH581" s="208"/>
    </row>
    <row r="582" ht="13.5" customHeight="1">
      <c r="A582" s="239"/>
      <c r="B582" s="233" t="str">
        <f t="array" ref="B582">IF(LEN(A582)=0,"",INDEX('Smelter Look-up'!$A:$A,MATCH($A582,'Smelter Look-up'!$E:$E,0)))</f>
        <v/>
      </c>
      <c r="C582" s="234" t="str">
        <f t="array" ref="C582">IF(LEN(A582)=0,"",INDEX('Smelter Look-up'!$C:$C,MATCH($A582,'Smelter Look-up'!$E:$E,0)))</f>
        <v/>
      </c>
      <c r="D582" s="233"/>
      <c r="E582" s="233" t="str">
        <f>IF(ISERROR($V582),"",OFFSET('Smelter Look-up'!$D$4,$V582-4,0)&amp;"")</f>
        <v/>
      </c>
      <c r="F582" s="233" t="str">
        <f>IF(ISERROR($V582),"",OFFSET('Smelter Look-up'!$E$4,$V582-4,0))</f>
        <v/>
      </c>
      <c r="G582" s="233" t="str">
        <f>IF(C582=$X$4,IF(ISERROR($V582),"Enter smelter details","RMI"),IF(ISERROR($V582),"",OFFSET('Smelter Look-up'!$F$4,$V582-4,0)))</f>
        <v/>
      </c>
      <c r="H582" s="235" t="str">
        <f>IF(ISERROR($V582),"",OFFSET('Smelter Look-up'!$G$4,$V582-4,0))</f>
        <v/>
      </c>
      <c r="I582" s="237" t="str">
        <f>IF(ISERROR($V582),"",OFFSET('Smelter Look-up'!$H$4,$V582-4,0))</f>
        <v/>
      </c>
      <c r="J582" s="237" t="str">
        <f>IF(ISERROR($V582),"",OFFSET('Smelter Look-up'!$I$4,$V582-4,0))</f>
        <v/>
      </c>
      <c r="K582" s="234"/>
      <c r="L582" s="234"/>
      <c r="M582" s="234"/>
      <c r="N582" s="234"/>
      <c r="O582" s="234"/>
      <c r="P582" s="237"/>
      <c r="Q582" s="238"/>
      <c r="R582" s="233" t="str">
        <f>IF(ISERROR($V582),"",OFFSET('Smelter Look-up'!$C$4,$V582-4,0)&amp;"")</f>
        <v/>
      </c>
      <c r="S582" s="239" t="str">
        <f t="array" ref="S582">IF(B582="","",IF(ISERROR(MATCH($E582,CL,0)),"Unknown",INDIRECT("'C'!$A$"&amp;MATCH($E582,CL,0)+1)))</f>
        <v/>
      </c>
      <c r="T582" s="239" t="str">
        <f t="array" ref="T582">IF(B582="","",IF(ISERROR(MATCH($J582,SorP!$B$1:$B$6226,0)),"",INDIRECT("'SorP'!$A$"&amp;MATCH($S582&amp;$J582,SorP!C:C,0))))</f>
        <v/>
      </c>
      <c r="U582" s="240"/>
      <c r="V582" s="228" t="str">
        <f>IF(C582="",NA(),IF(OR(C582="Smelter not listed",C582="Smelter not yet identified"),MATCH($B582&amp;$D582,'Smelter Look-up'!$J:$J,0),MATCH($B582&amp;$C582,'Smelter Look-up'!$J:$J,0)))</f>
        <v>#N/A</v>
      </c>
      <c r="W582" s="208"/>
      <c r="X582" s="208">
        <f t="shared" si="1"/>
        <v>0</v>
      </c>
      <c r="Y582" s="208"/>
      <c r="Z582" s="208"/>
      <c r="AA582" s="208"/>
      <c r="AB582" s="241" t="str">
        <f t="shared" si="2"/>
        <v/>
      </c>
      <c r="AC582" s="208"/>
      <c r="AD582" s="208"/>
      <c r="AE582" s="208"/>
      <c r="AF582" s="208"/>
      <c r="AG582" s="208"/>
      <c r="AH582" s="208"/>
    </row>
    <row r="583" ht="13.5" customHeight="1">
      <c r="A583" s="239"/>
      <c r="B583" s="233" t="str">
        <f t="array" ref="B583">IF(LEN(A583)=0,"",INDEX('Smelter Look-up'!$A:$A,MATCH($A583,'Smelter Look-up'!$E:$E,0)))</f>
        <v/>
      </c>
      <c r="C583" s="234" t="str">
        <f t="array" ref="C583">IF(LEN(A583)=0,"",INDEX('Smelter Look-up'!$C:$C,MATCH($A583,'Smelter Look-up'!$E:$E,0)))</f>
        <v/>
      </c>
      <c r="D583" s="233"/>
      <c r="E583" s="233" t="str">
        <f>IF(ISERROR($V583),"",OFFSET('Smelter Look-up'!$D$4,$V583-4,0)&amp;"")</f>
        <v/>
      </c>
      <c r="F583" s="233" t="str">
        <f>IF(ISERROR($V583),"",OFFSET('Smelter Look-up'!$E$4,$V583-4,0))</f>
        <v/>
      </c>
      <c r="G583" s="233" t="str">
        <f>IF(C583=$X$4,IF(ISERROR($V583),"Enter smelter details","RMI"),IF(ISERROR($V583),"",OFFSET('Smelter Look-up'!$F$4,$V583-4,0)))</f>
        <v/>
      </c>
      <c r="H583" s="235" t="str">
        <f>IF(ISERROR($V583),"",OFFSET('Smelter Look-up'!$G$4,$V583-4,0))</f>
        <v/>
      </c>
      <c r="I583" s="237" t="str">
        <f>IF(ISERROR($V583),"",OFFSET('Smelter Look-up'!$H$4,$V583-4,0))</f>
        <v/>
      </c>
      <c r="J583" s="237" t="str">
        <f>IF(ISERROR($V583),"",OFFSET('Smelter Look-up'!$I$4,$V583-4,0))</f>
        <v/>
      </c>
      <c r="K583" s="234"/>
      <c r="L583" s="234"/>
      <c r="M583" s="234"/>
      <c r="N583" s="234"/>
      <c r="O583" s="234"/>
      <c r="P583" s="237"/>
      <c r="Q583" s="238"/>
      <c r="R583" s="233" t="str">
        <f>IF(ISERROR($V583),"",OFFSET('Smelter Look-up'!$C$4,$V583-4,0)&amp;"")</f>
        <v/>
      </c>
      <c r="S583" s="239" t="str">
        <f t="array" ref="S583">IF(B583="","",IF(ISERROR(MATCH($E583,CL,0)),"Unknown",INDIRECT("'C'!$A$"&amp;MATCH($E583,CL,0)+1)))</f>
        <v/>
      </c>
      <c r="T583" s="239" t="str">
        <f t="array" ref="T583">IF(B583="","",IF(ISERROR(MATCH($J583,SorP!$B$1:$B$6226,0)),"",INDIRECT("'SorP'!$A$"&amp;MATCH($S583&amp;$J583,SorP!C:C,0))))</f>
        <v/>
      </c>
      <c r="U583" s="240"/>
      <c r="V583" s="228" t="str">
        <f>IF(C583="",NA(),IF(OR(C583="Smelter not listed",C583="Smelter not yet identified"),MATCH($B583&amp;$D583,'Smelter Look-up'!$J:$J,0),MATCH($B583&amp;$C583,'Smelter Look-up'!$J:$J,0)))</f>
        <v>#N/A</v>
      </c>
      <c r="W583" s="208"/>
      <c r="X583" s="208">
        <f t="shared" si="1"/>
        <v>0</v>
      </c>
      <c r="Y583" s="208"/>
      <c r="Z583" s="208"/>
      <c r="AA583" s="208"/>
      <c r="AB583" s="241" t="str">
        <f t="shared" si="2"/>
        <v/>
      </c>
      <c r="AC583" s="208"/>
      <c r="AD583" s="208"/>
      <c r="AE583" s="208"/>
      <c r="AF583" s="208"/>
      <c r="AG583" s="208"/>
      <c r="AH583" s="208"/>
    </row>
    <row r="584" ht="13.5" customHeight="1">
      <c r="A584" s="239"/>
      <c r="B584" s="233" t="str">
        <f t="array" ref="B584">IF(LEN(A584)=0,"",INDEX('Smelter Look-up'!$A:$A,MATCH($A584,'Smelter Look-up'!$E:$E,0)))</f>
        <v/>
      </c>
      <c r="C584" s="234" t="str">
        <f t="array" ref="C584">IF(LEN(A584)=0,"",INDEX('Smelter Look-up'!$C:$C,MATCH($A584,'Smelter Look-up'!$E:$E,0)))</f>
        <v/>
      </c>
      <c r="D584" s="233"/>
      <c r="E584" s="233" t="str">
        <f>IF(ISERROR($V584),"",OFFSET('Smelter Look-up'!$D$4,$V584-4,0)&amp;"")</f>
        <v/>
      </c>
      <c r="F584" s="233" t="str">
        <f>IF(ISERROR($V584),"",OFFSET('Smelter Look-up'!$E$4,$V584-4,0))</f>
        <v/>
      </c>
      <c r="G584" s="233" t="str">
        <f>IF(C584=$X$4,IF(ISERROR($V584),"Enter smelter details","RMI"),IF(ISERROR($V584),"",OFFSET('Smelter Look-up'!$F$4,$V584-4,0)))</f>
        <v/>
      </c>
      <c r="H584" s="235" t="str">
        <f>IF(ISERROR($V584),"",OFFSET('Smelter Look-up'!$G$4,$V584-4,0))</f>
        <v/>
      </c>
      <c r="I584" s="237" t="str">
        <f>IF(ISERROR($V584),"",OFFSET('Smelter Look-up'!$H$4,$V584-4,0))</f>
        <v/>
      </c>
      <c r="J584" s="237" t="str">
        <f>IF(ISERROR($V584),"",OFFSET('Smelter Look-up'!$I$4,$V584-4,0))</f>
        <v/>
      </c>
      <c r="K584" s="234"/>
      <c r="L584" s="234"/>
      <c r="M584" s="234"/>
      <c r="N584" s="234"/>
      <c r="O584" s="234"/>
      <c r="P584" s="237"/>
      <c r="Q584" s="238"/>
      <c r="R584" s="233" t="str">
        <f>IF(ISERROR($V584),"",OFFSET('Smelter Look-up'!$C$4,$V584-4,0)&amp;"")</f>
        <v/>
      </c>
      <c r="S584" s="239" t="str">
        <f t="array" ref="S584">IF(B584="","",IF(ISERROR(MATCH($E584,CL,0)),"Unknown",INDIRECT("'C'!$A$"&amp;MATCH($E584,CL,0)+1)))</f>
        <v/>
      </c>
      <c r="T584" s="239" t="str">
        <f t="array" ref="T584">IF(B584="","",IF(ISERROR(MATCH($J584,SorP!$B$1:$B$6226,0)),"",INDIRECT("'SorP'!$A$"&amp;MATCH($S584&amp;$J584,SorP!C:C,0))))</f>
        <v/>
      </c>
      <c r="U584" s="240"/>
      <c r="V584" s="228" t="str">
        <f>IF(C584="",NA(),IF(OR(C584="Smelter not listed",C584="Smelter not yet identified"),MATCH($B584&amp;$D584,'Smelter Look-up'!$J:$J,0),MATCH($B584&amp;$C584,'Smelter Look-up'!$J:$J,0)))</f>
        <v>#N/A</v>
      </c>
      <c r="W584" s="208"/>
      <c r="X584" s="208">
        <f t="shared" si="1"/>
        <v>0</v>
      </c>
      <c r="Y584" s="208"/>
      <c r="Z584" s="208"/>
      <c r="AA584" s="208"/>
      <c r="AB584" s="241" t="str">
        <f t="shared" si="2"/>
        <v/>
      </c>
      <c r="AC584" s="208"/>
      <c r="AD584" s="208"/>
      <c r="AE584" s="208"/>
      <c r="AF584" s="208"/>
      <c r="AG584" s="208"/>
      <c r="AH584" s="208"/>
    </row>
    <row r="585" ht="13.5" customHeight="1">
      <c r="A585" s="239"/>
      <c r="B585" s="233" t="str">
        <f t="array" ref="B585">IF(LEN(A585)=0,"",INDEX('Smelter Look-up'!$A:$A,MATCH($A585,'Smelter Look-up'!$E:$E,0)))</f>
        <v/>
      </c>
      <c r="C585" s="234" t="str">
        <f t="array" ref="C585">IF(LEN(A585)=0,"",INDEX('Smelter Look-up'!$C:$C,MATCH($A585,'Smelter Look-up'!$E:$E,0)))</f>
        <v/>
      </c>
      <c r="D585" s="233"/>
      <c r="E585" s="233" t="str">
        <f>IF(ISERROR($V585),"",OFFSET('Smelter Look-up'!$D$4,$V585-4,0)&amp;"")</f>
        <v/>
      </c>
      <c r="F585" s="233" t="str">
        <f>IF(ISERROR($V585),"",OFFSET('Smelter Look-up'!$E$4,$V585-4,0))</f>
        <v/>
      </c>
      <c r="G585" s="233" t="str">
        <f>IF(C585=$X$4,IF(ISERROR($V585),"Enter smelter details","RMI"),IF(ISERROR($V585),"",OFFSET('Smelter Look-up'!$F$4,$V585-4,0)))</f>
        <v/>
      </c>
      <c r="H585" s="235" t="str">
        <f>IF(ISERROR($V585),"",OFFSET('Smelter Look-up'!$G$4,$V585-4,0))</f>
        <v/>
      </c>
      <c r="I585" s="237" t="str">
        <f>IF(ISERROR($V585),"",OFFSET('Smelter Look-up'!$H$4,$V585-4,0))</f>
        <v/>
      </c>
      <c r="J585" s="237" t="str">
        <f>IF(ISERROR($V585),"",OFFSET('Smelter Look-up'!$I$4,$V585-4,0))</f>
        <v/>
      </c>
      <c r="K585" s="234"/>
      <c r="L585" s="234"/>
      <c r="M585" s="234"/>
      <c r="N585" s="234"/>
      <c r="O585" s="234"/>
      <c r="P585" s="237"/>
      <c r="Q585" s="238"/>
      <c r="R585" s="233" t="str">
        <f>IF(ISERROR($V585),"",OFFSET('Smelter Look-up'!$C$4,$V585-4,0)&amp;"")</f>
        <v/>
      </c>
      <c r="S585" s="239" t="str">
        <f t="array" ref="S585">IF(B585="","",IF(ISERROR(MATCH($E585,CL,0)),"Unknown",INDIRECT("'C'!$A$"&amp;MATCH($E585,CL,0)+1)))</f>
        <v/>
      </c>
      <c r="T585" s="239" t="str">
        <f t="array" ref="T585">IF(B585="","",IF(ISERROR(MATCH($J585,SorP!$B$1:$B$6226,0)),"",INDIRECT("'SorP'!$A$"&amp;MATCH($S585&amp;$J585,SorP!C:C,0))))</f>
        <v/>
      </c>
      <c r="U585" s="240"/>
      <c r="V585" s="228" t="str">
        <f>IF(C585="",NA(),IF(OR(C585="Smelter not listed",C585="Smelter not yet identified"),MATCH($B585&amp;$D585,'Smelter Look-up'!$J:$J,0),MATCH($B585&amp;$C585,'Smelter Look-up'!$J:$J,0)))</f>
        <v>#N/A</v>
      </c>
      <c r="W585" s="208"/>
      <c r="X585" s="208">
        <f t="shared" si="1"/>
        <v>0</v>
      </c>
      <c r="Y585" s="208"/>
      <c r="Z585" s="208"/>
      <c r="AA585" s="208"/>
      <c r="AB585" s="241" t="str">
        <f t="shared" si="2"/>
        <v/>
      </c>
      <c r="AC585" s="208"/>
      <c r="AD585" s="208"/>
      <c r="AE585" s="208"/>
      <c r="AF585" s="208"/>
      <c r="AG585" s="208"/>
      <c r="AH585" s="208"/>
    </row>
    <row r="586" ht="13.5" customHeight="1">
      <c r="A586" s="239"/>
      <c r="B586" s="233" t="str">
        <f t="array" ref="B586">IF(LEN(A586)=0,"",INDEX('Smelter Look-up'!$A:$A,MATCH($A586,'Smelter Look-up'!$E:$E,0)))</f>
        <v/>
      </c>
      <c r="C586" s="234" t="str">
        <f t="array" ref="C586">IF(LEN(A586)=0,"",INDEX('Smelter Look-up'!$C:$C,MATCH($A586,'Smelter Look-up'!$E:$E,0)))</f>
        <v/>
      </c>
      <c r="D586" s="233"/>
      <c r="E586" s="233" t="str">
        <f>IF(ISERROR($V586),"",OFFSET('Smelter Look-up'!$D$4,$V586-4,0)&amp;"")</f>
        <v/>
      </c>
      <c r="F586" s="233" t="str">
        <f>IF(ISERROR($V586),"",OFFSET('Smelter Look-up'!$E$4,$V586-4,0))</f>
        <v/>
      </c>
      <c r="G586" s="233" t="str">
        <f>IF(C586=$X$4,IF(ISERROR($V586),"Enter smelter details","RMI"),IF(ISERROR($V586),"",OFFSET('Smelter Look-up'!$F$4,$V586-4,0)))</f>
        <v/>
      </c>
      <c r="H586" s="235" t="str">
        <f>IF(ISERROR($V586),"",OFFSET('Smelter Look-up'!$G$4,$V586-4,0))</f>
        <v/>
      </c>
      <c r="I586" s="237" t="str">
        <f>IF(ISERROR($V586),"",OFFSET('Smelter Look-up'!$H$4,$V586-4,0))</f>
        <v/>
      </c>
      <c r="J586" s="237" t="str">
        <f>IF(ISERROR($V586),"",OFFSET('Smelter Look-up'!$I$4,$V586-4,0))</f>
        <v/>
      </c>
      <c r="K586" s="234"/>
      <c r="L586" s="234"/>
      <c r="M586" s="234"/>
      <c r="N586" s="234"/>
      <c r="O586" s="234"/>
      <c r="P586" s="237"/>
      <c r="Q586" s="238"/>
      <c r="R586" s="233" t="str">
        <f>IF(ISERROR($V586),"",OFFSET('Smelter Look-up'!$C$4,$V586-4,0)&amp;"")</f>
        <v/>
      </c>
      <c r="S586" s="239" t="str">
        <f t="array" ref="S586">IF(B586="","",IF(ISERROR(MATCH($E586,CL,0)),"Unknown",INDIRECT("'C'!$A$"&amp;MATCH($E586,CL,0)+1)))</f>
        <v/>
      </c>
      <c r="T586" s="239" t="str">
        <f t="array" ref="T586">IF(B586="","",IF(ISERROR(MATCH($J586,SorP!$B$1:$B$6226,0)),"",INDIRECT("'SorP'!$A$"&amp;MATCH($S586&amp;$J586,SorP!C:C,0))))</f>
        <v/>
      </c>
      <c r="U586" s="240"/>
      <c r="V586" s="228" t="str">
        <f>IF(C586="",NA(),IF(OR(C586="Smelter not listed",C586="Smelter not yet identified"),MATCH($B586&amp;$D586,'Smelter Look-up'!$J:$J,0),MATCH($B586&amp;$C586,'Smelter Look-up'!$J:$J,0)))</f>
        <v>#N/A</v>
      </c>
      <c r="W586" s="208"/>
      <c r="X586" s="208">
        <f t="shared" si="1"/>
        <v>0</v>
      </c>
      <c r="Y586" s="208"/>
      <c r="Z586" s="208"/>
      <c r="AA586" s="208"/>
      <c r="AB586" s="241" t="str">
        <f t="shared" si="2"/>
        <v/>
      </c>
      <c r="AC586" s="208"/>
      <c r="AD586" s="208"/>
      <c r="AE586" s="208"/>
      <c r="AF586" s="208"/>
      <c r="AG586" s="208"/>
      <c r="AH586" s="208"/>
    </row>
    <row r="587" ht="13.5" customHeight="1">
      <c r="A587" s="239"/>
      <c r="B587" s="233" t="str">
        <f t="array" ref="B587">IF(LEN(A587)=0,"",INDEX('Smelter Look-up'!$A:$A,MATCH($A587,'Smelter Look-up'!$E:$E,0)))</f>
        <v/>
      </c>
      <c r="C587" s="234" t="str">
        <f t="array" ref="C587">IF(LEN(A587)=0,"",INDEX('Smelter Look-up'!$C:$C,MATCH($A587,'Smelter Look-up'!$E:$E,0)))</f>
        <v/>
      </c>
      <c r="D587" s="233"/>
      <c r="E587" s="233" t="str">
        <f>IF(ISERROR($V587),"",OFFSET('Smelter Look-up'!$D$4,$V587-4,0)&amp;"")</f>
        <v/>
      </c>
      <c r="F587" s="233" t="str">
        <f>IF(ISERROR($V587),"",OFFSET('Smelter Look-up'!$E$4,$V587-4,0))</f>
        <v/>
      </c>
      <c r="G587" s="233" t="str">
        <f>IF(C587=$X$4,IF(ISERROR($V587),"Enter smelter details","RMI"),IF(ISERROR($V587),"",OFFSET('Smelter Look-up'!$F$4,$V587-4,0)))</f>
        <v/>
      </c>
      <c r="H587" s="235" t="str">
        <f>IF(ISERROR($V587),"",OFFSET('Smelter Look-up'!$G$4,$V587-4,0))</f>
        <v/>
      </c>
      <c r="I587" s="237" t="str">
        <f>IF(ISERROR($V587),"",OFFSET('Smelter Look-up'!$H$4,$V587-4,0))</f>
        <v/>
      </c>
      <c r="J587" s="237" t="str">
        <f>IF(ISERROR($V587),"",OFFSET('Smelter Look-up'!$I$4,$V587-4,0))</f>
        <v/>
      </c>
      <c r="K587" s="234"/>
      <c r="L587" s="234"/>
      <c r="M587" s="234"/>
      <c r="N587" s="234"/>
      <c r="O587" s="234"/>
      <c r="P587" s="237"/>
      <c r="Q587" s="238"/>
      <c r="R587" s="233" t="str">
        <f>IF(ISERROR($V587),"",OFFSET('Smelter Look-up'!$C$4,$V587-4,0)&amp;"")</f>
        <v/>
      </c>
      <c r="S587" s="239" t="str">
        <f t="array" ref="S587">IF(B587="","",IF(ISERROR(MATCH($E587,CL,0)),"Unknown",INDIRECT("'C'!$A$"&amp;MATCH($E587,CL,0)+1)))</f>
        <v/>
      </c>
      <c r="T587" s="239" t="str">
        <f t="array" ref="T587">IF(B587="","",IF(ISERROR(MATCH($J587,SorP!$B$1:$B$6226,0)),"",INDIRECT("'SorP'!$A$"&amp;MATCH($S587&amp;$J587,SorP!C:C,0))))</f>
        <v/>
      </c>
      <c r="U587" s="240"/>
      <c r="V587" s="228" t="str">
        <f>IF(C587="",NA(),IF(OR(C587="Smelter not listed",C587="Smelter not yet identified"),MATCH($B587&amp;$D587,'Smelter Look-up'!$J:$J,0),MATCH($B587&amp;$C587,'Smelter Look-up'!$J:$J,0)))</f>
        <v>#N/A</v>
      </c>
      <c r="W587" s="208"/>
      <c r="X587" s="208">
        <f t="shared" si="1"/>
        <v>0</v>
      </c>
      <c r="Y587" s="208"/>
      <c r="Z587" s="208"/>
      <c r="AA587" s="208"/>
      <c r="AB587" s="241" t="str">
        <f t="shared" si="2"/>
        <v/>
      </c>
      <c r="AC587" s="208"/>
      <c r="AD587" s="208"/>
      <c r="AE587" s="208"/>
      <c r="AF587" s="208"/>
      <c r="AG587" s="208"/>
      <c r="AH587" s="208"/>
    </row>
    <row r="588" ht="13.5" customHeight="1">
      <c r="A588" s="239"/>
      <c r="B588" s="233" t="str">
        <f t="array" ref="B588">IF(LEN(A588)=0,"",INDEX('Smelter Look-up'!$A:$A,MATCH($A588,'Smelter Look-up'!$E:$E,0)))</f>
        <v/>
      </c>
      <c r="C588" s="234" t="str">
        <f t="array" ref="C588">IF(LEN(A588)=0,"",INDEX('Smelter Look-up'!$C:$C,MATCH($A588,'Smelter Look-up'!$E:$E,0)))</f>
        <v/>
      </c>
      <c r="D588" s="233"/>
      <c r="E588" s="233" t="str">
        <f>IF(ISERROR($V588),"",OFFSET('Smelter Look-up'!$D$4,$V588-4,0)&amp;"")</f>
        <v/>
      </c>
      <c r="F588" s="233" t="str">
        <f>IF(ISERROR($V588),"",OFFSET('Smelter Look-up'!$E$4,$V588-4,0))</f>
        <v/>
      </c>
      <c r="G588" s="233" t="str">
        <f>IF(C588=$X$4,IF(ISERROR($V588),"Enter smelter details","RMI"),IF(ISERROR($V588),"",OFFSET('Smelter Look-up'!$F$4,$V588-4,0)))</f>
        <v/>
      </c>
      <c r="H588" s="235" t="str">
        <f>IF(ISERROR($V588),"",OFFSET('Smelter Look-up'!$G$4,$V588-4,0))</f>
        <v/>
      </c>
      <c r="I588" s="237" t="str">
        <f>IF(ISERROR($V588),"",OFFSET('Smelter Look-up'!$H$4,$V588-4,0))</f>
        <v/>
      </c>
      <c r="J588" s="237" t="str">
        <f>IF(ISERROR($V588),"",OFFSET('Smelter Look-up'!$I$4,$V588-4,0))</f>
        <v/>
      </c>
      <c r="K588" s="234"/>
      <c r="L588" s="234"/>
      <c r="M588" s="234"/>
      <c r="N588" s="234"/>
      <c r="O588" s="234"/>
      <c r="P588" s="237"/>
      <c r="Q588" s="238"/>
      <c r="R588" s="233" t="str">
        <f>IF(ISERROR($V588),"",OFFSET('Smelter Look-up'!$C$4,$V588-4,0)&amp;"")</f>
        <v/>
      </c>
      <c r="S588" s="239" t="str">
        <f t="array" ref="S588">IF(B588="","",IF(ISERROR(MATCH($E588,CL,0)),"Unknown",INDIRECT("'C'!$A$"&amp;MATCH($E588,CL,0)+1)))</f>
        <v/>
      </c>
      <c r="T588" s="239" t="str">
        <f t="array" ref="T588">IF(B588="","",IF(ISERROR(MATCH($J588,SorP!$B$1:$B$6226,0)),"",INDIRECT("'SorP'!$A$"&amp;MATCH($S588&amp;$J588,SorP!C:C,0))))</f>
        <v/>
      </c>
      <c r="U588" s="240"/>
      <c r="V588" s="228" t="str">
        <f>IF(C588="",NA(),IF(OR(C588="Smelter not listed",C588="Smelter not yet identified"),MATCH($B588&amp;$D588,'Smelter Look-up'!$J:$J,0),MATCH($B588&amp;$C588,'Smelter Look-up'!$J:$J,0)))</f>
        <v>#N/A</v>
      </c>
      <c r="W588" s="208"/>
      <c r="X588" s="208">
        <f t="shared" si="1"/>
        <v>0</v>
      </c>
      <c r="Y588" s="208"/>
      <c r="Z588" s="208"/>
      <c r="AA588" s="208"/>
      <c r="AB588" s="241" t="str">
        <f t="shared" si="2"/>
        <v/>
      </c>
      <c r="AC588" s="208"/>
      <c r="AD588" s="208"/>
      <c r="AE588" s="208"/>
      <c r="AF588" s="208"/>
      <c r="AG588" s="208"/>
      <c r="AH588" s="208"/>
    </row>
    <row r="589" ht="13.5" customHeight="1">
      <c r="A589" s="239"/>
      <c r="B589" s="233" t="str">
        <f t="array" ref="B589">IF(LEN(A589)=0,"",INDEX('Smelter Look-up'!$A:$A,MATCH($A589,'Smelter Look-up'!$E:$E,0)))</f>
        <v/>
      </c>
      <c r="C589" s="234" t="str">
        <f t="array" ref="C589">IF(LEN(A589)=0,"",INDEX('Smelter Look-up'!$C:$C,MATCH($A589,'Smelter Look-up'!$E:$E,0)))</f>
        <v/>
      </c>
      <c r="D589" s="233"/>
      <c r="E589" s="233" t="str">
        <f>IF(ISERROR($V589),"",OFFSET('Smelter Look-up'!$D$4,$V589-4,0)&amp;"")</f>
        <v/>
      </c>
      <c r="F589" s="233" t="str">
        <f>IF(ISERROR($V589),"",OFFSET('Smelter Look-up'!$E$4,$V589-4,0))</f>
        <v/>
      </c>
      <c r="G589" s="233" t="str">
        <f>IF(C589=$X$4,IF(ISERROR($V589),"Enter smelter details","RMI"),IF(ISERROR($V589),"",OFFSET('Smelter Look-up'!$F$4,$V589-4,0)))</f>
        <v/>
      </c>
      <c r="H589" s="235" t="str">
        <f>IF(ISERROR($V589),"",OFFSET('Smelter Look-up'!$G$4,$V589-4,0))</f>
        <v/>
      </c>
      <c r="I589" s="237" t="str">
        <f>IF(ISERROR($V589),"",OFFSET('Smelter Look-up'!$H$4,$V589-4,0))</f>
        <v/>
      </c>
      <c r="J589" s="237" t="str">
        <f>IF(ISERROR($V589),"",OFFSET('Smelter Look-up'!$I$4,$V589-4,0))</f>
        <v/>
      </c>
      <c r="K589" s="234"/>
      <c r="L589" s="234"/>
      <c r="M589" s="234"/>
      <c r="N589" s="234"/>
      <c r="O589" s="234"/>
      <c r="P589" s="237"/>
      <c r="Q589" s="238"/>
      <c r="R589" s="233" t="str">
        <f>IF(ISERROR($V589),"",OFFSET('Smelter Look-up'!$C$4,$V589-4,0)&amp;"")</f>
        <v/>
      </c>
      <c r="S589" s="239" t="str">
        <f t="array" ref="S589">IF(B589="","",IF(ISERROR(MATCH($E589,CL,0)),"Unknown",INDIRECT("'C'!$A$"&amp;MATCH($E589,CL,0)+1)))</f>
        <v/>
      </c>
      <c r="T589" s="239" t="str">
        <f t="array" ref="T589">IF(B589="","",IF(ISERROR(MATCH($J589,SorP!$B$1:$B$6226,0)),"",INDIRECT("'SorP'!$A$"&amp;MATCH($S589&amp;$J589,SorP!C:C,0))))</f>
        <v/>
      </c>
      <c r="U589" s="240"/>
      <c r="V589" s="228" t="str">
        <f>IF(C589="",NA(),IF(OR(C589="Smelter not listed",C589="Smelter not yet identified"),MATCH($B589&amp;$D589,'Smelter Look-up'!$J:$J,0),MATCH($B589&amp;$C589,'Smelter Look-up'!$J:$J,0)))</f>
        <v>#N/A</v>
      </c>
      <c r="W589" s="208"/>
      <c r="X589" s="208">
        <f t="shared" si="1"/>
        <v>0</v>
      </c>
      <c r="Y589" s="208"/>
      <c r="Z589" s="208"/>
      <c r="AA589" s="208"/>
      <c r="AB589" s="241" t="str">
        <f t="shared" si="2"/>
        <v/>
      </c>
      <c r="AC589" s="208"/>
      <c r="AD589" s="208"/>
      <c r="AE589" s="208"/>
      <c r="AF589" s="208"/>
      <c r="AG589" s="208"/>
      <c r="AH589" s="208"/>
    </row>
    <row r="590" ht="13.5" customHeight="1">
      <c r="A590" s="239"/>
      <c r="B590" s="233" t="str">
        <f t="array" ref="B590">IF(LEN(A590)=0,"",INDEX('Smelter Look-up'!$A:$A,MATCH($A590,'Smelter Look-up'!$E:$E,0)))</f>
        <v/>
      </c>
      <c r="C590" s="234" t="str">
        <f t="array" ref="C590">IF(LEN(A590)=0,"",INDEX('Smelter Look-up'!$C:$C,MATCH($A590,'Smelter Look-up'!$E:$E,0)))</f>
        <v/>
      </c>
      <c r="D590" s="233"/>
      <c r="E590" s="233" t="str">
        <f>IF(ISERROR($V590),"",OFFSET('Smelter Look-up'!$D$4,$V590-4,0)&amp;"")</f>
        <v/>
      </c>
      <c r="F590" s="233" t="str">
        <f>IF(ISERROR($V590),"",OFFSET('Smelter Look-up'!$E$4,$V590-4,0))</f>
        <v/>
      </c>
      <c r="G590" s="233" t="str">
        <f>IF(C590=$X$4,IF(ISERROR($V590),"Enter smelter details","RMI"),IF(ISERROR($V590),"",OFFSET('Smelter Look-up'!$F$4,$V590-4,0)))</f>
        <v/>
      </c>
      <c r="H590" s="235" t="str">
        <f>IF(ISERROR($V590),"",OFFSET('Smelter Look-up'!$G$4,$V590-4,0))</f>
        <v/>
      </c>
      <c r="I590" s="237" t="str">
        <f>IF(ISERROR($V590),"",OFFSET('Smelter Look-up'!$H$4,$V590-4,0))</f>
        <v/>
      </c>
      <c r="J590" s="237" t="str">
        <f>IF(ISERROR($V590),"",OFFSET('Smelter Look-up'!$I$4,$V590-4,0))</f>
        <v/>
      </c>
      <c r="K590" s="234"/>
      <c r="L590" s="234"/>
      <c r="M590" s="234"/>
      <c r="N590" s="234"/>
      <c r="O590" s="234"/>
      <c r="P590" s="237"/>
      <c r="Q590" s="238"/>
      <c r="R590" s="233" t="str">
        <f>IF(ISERROR($V590),"",OFFSET('Smelter Look-up'!$C$4,$V590-4,0)&amp;"")</f>
        <v/>
      </c>
      <c r="S590" s="239" t="str">
        <f t="array" ref="S590">IF(B590="","",IF(ISERROR(MATCH($E590,CL,0)),"Unknown",INDIRECT("'C'!$A$"&amp;MATCH($E590,CL,0)+1)))</f>
        <v/>
      </c>
      <c r="T590" s="239" t="str">
        <f t="array" ref="T590">IF(B590="","",IF(ISERROR(MATCH($J590,SorP!$B$1:$B$6226,0)),"",INDIRECT("'SorP'!$A$"&amp;MATCH($S590&amp;$J590,SorP!C:C,0))))</f>
        <v/>
      </c>
      <c r="U590" s="240"/>
      <c r="V590" s="228" t="str">
        <f>IF(C590="",NA(),IF(OR(C590="Smelter not listed",C590="Smelter not yet identified"),MATCH($B590&amp;$D590,'Smelter Look-up'!$J:$J,0),MATCH($B590&amp;$C590,'Smelter Look-up'!$J:$J,0)))</f>
        <v>#N/A</v>
      </c>
      <c r="W590" s="208"/>
      <c r="X590" s="208">
        <f t="shared" si="1"/>
        <v>0</v>
      </c>
      <c r="Y590" s="208"/>
      <c r="Z590" s="208"/>
      <c r="AA590" s="208"/>
      <c r="AB590" s="241" t="str">
        <f t="shared" si="2"/>
        <v/>
      </c>
      <c r="AC590" s="208"/>
      <c r="AD590" s="208"/>
      <c r="AE590" s="208"/>
      <c r="AF590" s="208"/>
      <c r="AG590" s="208"/>
      <c r="AH590" s="208"/>
    </row>
    <row r="591" ht="13.5" customHeight="1">
      <c r="A591" s="239"/>
      <c r="B591" s="233" t="str">
        <f t="array" ref="B591">IF(LEN(A591)=0,"",INDEX('Smelter Look-up'!$A:$A,MATCH($A591,'Smelter Look-up'!$E:$E,0)))</f>
        <v/>
      </c>
      <c r="C591" s="234" t="str">
        <f t="array" ref="C591">IF(LEN(A591)=0,"",INDEX('Smelter Look-up'!$C:$C,MATCH($A591,'Smelter Look-up'!$E:$E,0)))</f>
        <v/>
      </c>
      <c r="D591" s="233"/>
      <c r="E591" s="233" t="str">
        <f>IF(ISERROR($V591),"",OFFSET('Smelter Look-up'!$D$4,$V591-4,0)&amp;"")</f>
        <v/>
      </c>
      <c r="F591" s="233" t="str">
        <f>IF(ISERROR($V591),"",OFFSET('Smelter Look-up'!$E$4,$V591-4,0))</f>
        <v/>
      </c>
      <c r="G591" s="233" t="str">
        <f>IF(C591=$X$4,IF(ISERROR($V591),"Enter smelter details","RMI"),IF(ISERROR($V591),"",OFFSET('Smelter Look-up'!$F$4,$V591-4,0)))</f>
        <v/>
      </c>
      <c r="H591" s="235" t="str">
        <f>IF(ISERROR($V591),"",OFFSET('Smelter Look-up'!$G$4,$V591-4,0))</f>
        <v/>
      </c>
      <c r="I591" s="237" t="str">
        <f>IF(ISERROR($V591),"",OFFSET('Smelter Look-up'!$H$4,$V591-4,0))</f>
        <v/>
      </c>
      <c r="J591" s="237" t="str">
        <f>IF(ISERROR($V591),"",OFFSET('Smelter Look-up'!$I$4,$V591-4,0))</f>
        <v/>
      </c>
      <c r="K591" s="234"/>
      <c r="L591" s="234"/>
      <c r="M591" s="234"/>
      <c r="N591" s="234"/>
      <c r="O591" s="234"/>
      <c r="P591" s="237"/>
      <c r="Q591" s="238"/>
      <c r="R591" s="233" t="str">
        <f>IF(ISERROR($V591),"",OFFSET('Smelter Look-up'!$C$4,$V591-4,0)&amp;"")</f>
        <v/>
      </c>
      <c r="S591" s="239" t="str">
        <f t="array" ref="S591">IF(B591="","",IF(ISERROR(MATCH($E591,CL,0)),"Unknown",INDIRECT("'C'!$A$"&amp;MATCH($E591,CL,0)+1)))</f>
        <v/>
      </c>
      <c r="T591" s="239" t="str">
        <f t="array" ref="T591">IF(B591="","",IF(ISERROR(MATCH($J591,SorP!$B$1:$B$6226,0)),"",INDIRECT("'SorP'!$A$"&amp;MATCH($S591&amp;$J591,SorP!C:C,0))))</f>
        <v/>
      </c>
      <c r="U591" s="240"/>
      <c r="V591" s="228" t="str">
        <f>IF(C591="",NA(),IF(OR(C591="Smelter not listed",C591="Smelter not yet identified"),MATCH($B591&amp;$D591,'Smelter Look-up'!$J:$J,0),MATCH($B591&amp;$C591,'Smelter Look-up'!$J:$J,0)))</f>
        <v>#N/A</v>
      </c>
      <c r="W591" s="208"/>
      <c r="X591" s="208">
        <f t="shared" si="1"/>
        <v>0</v>
      </c>
      <c r="Y591" s="208"/>
      <c r="Z591" s="208"/>
      <c r="AA591" s="208"/>
      <c r="AB591" s="241" t="str">
        <f t="shared" si="2"/>
        <v/>
      </c>
      <c r="AC591" s="208"/>
      <c r="AD591" s="208"/>
      <c r="AE591" s="208"/>
      <c r="AF591" s="208"/>
      <c r="AG591" s="208"/>
      <c r="AH591" s="208"/>
    </row>
    <row r="592" ht="13.5" customHeight="1">
      <c r="A592" s="239"/>
      <c r="B592" s="233" t="str">
        <f t="array" ref="B592">IF(LEN(A592)=0,"",INDEX('Smelter Look-up'!$A:$A,MATCH($A592,'Smelter Look-up'!$E:$E,0)))</f>
        <v/>
      </c>
      <c r="C592" s="234" t="str">
        <f t="array" ref="C592">IF(LEN(A592)=0,"",INDEX('Smelter Look-up'!$C:$C,MATCH($A592,'Smelter Look-up'!$E:$E,0)))</f>
        <v/>
      </c>
      <c r="D592" s="233"/>
      <c r="E592" s="233" t="str">
        <f>IF(ISERROR($V592),"",OFFSET('Smelter Look-up'!$D$4,$V592-4,0)&amp;"")</f>
        <v/>
      </c>
      <c r="F592" s="233" t="str">
        <f>IF(ISERROR($V592),"",OFFSET('Smelter Look-up'!$E$4,$V592-4,0))</f>
        <v/>
      </c>
      <c r="G592" s="233" t="str">
        <f>IF(C592=$X$4,IF(ISERROR($V592),"Enter smelter details","RMI"),IF(ISERROR($V592),"",OFFSET('Smelter Look-up'!$F$4,$V592-4,0)))</f>
        <v/>
      </c>
      <c r="H592" s="235" t="str">
        <f>IF(ISERROR($V592),"",OFFSET('Smelter Look-up'!$G$4,$V592-4,0))</f>
        <v/>
      </c>
      <c r="I592" s="237" t="str">
        <f>IF(ISERROR($V592),"",OFFSET('Smelter Look-up'!$H$4,$V592-4,0))</f>
        <v/>
      </c>
      <c r="J592" s="237" t="str">
        <f>IF(ISERROR($V592),"",OFFSET('Smelter Look-up'!$I$4,$V592-4,0))</f>
        <v/>
      </c>
      <c r="K592" s="234"/>
      <c r="L592" s="234"/>
      <c r="M592" s="234"/>
      <c r="N592" s="234"/>
      <c r="O592" s="234"/>
      <c r="P592" s="237"/>
      <c r="Q592" s="238"/>
      <c r="R592" s="233" t="str">
        <f>IF(ISERROR($V592),"",OFFSET('Smelter Look-up'!$C$4,$V592-4,0)&amp;"")</f>
        <v/>
      </c>
      <c r="S592" s="239" t="str">
        <f t="array" ref="S592">IF(B592="","",IF(ISERROR(MATCH($E592,CL,0)),"Unknown",INDIRECT("'C'!$A$"&amp;MATCH($E592,CL,0)+1)))</f>
        <v/>
      </c>
      <c r="T592" s="239" t="str">
        <f t="array" ref="T592">IF(B592="","",IF(ISERROR(MATCH($J592,SorP!$B$1:$B$6226,0)),"",INDIRECT("'SorP'!$A$"&amp;MATCH($S592&amp;$J592,SorP!C:C,0))))</f>
        <v/>
      </c>
      <c r="U592" s="240"/>
      <c r="V592" s="228" t="str">
        <f>IF(C592="",NA(),IF(OR(C592="Smelter not listed",C592="Smelter not yet identified"),MATCH($B592&amp;$D592,'Smelter Look-up'!$J:$J,0),MATCH($B592&amp;$C592,'Smelter Look-up'!$J:$J,0)))</f>
        <v>#N/A</v>
      </c>
      <c r="W592" s="208"/>
      <c r="X592" s="208">
        <f t="shared" si="1"/>
        <v>0</v>
      </c>
      <c r="Y592" s="208"/>
      <c r="Z592" s="208"/>
      <c r="AA592" s="208"/>
      <c r="AB592" s="241" t="str">
        <f t="shared" si="2"/>
        <v/>
      </c>
      <c r="AC592" s="208"/>
      <c r="AD592" s="208"/>
      <c r="AE592" s="208"/>
      <c r="AF592" s="208"/>
      <c r="AG592" s="208"/>
      <c r="AH592" s="208"/>
    </row>
    <row r="593" ht="13.5" customHeight="1">
      <c r="A593" s="239"/>
      <c r="B593" s="233" t="str">
        <f t="array" ref="B593">IF(LEN(A593)=0,"",INDEX('Smelter Look-up'!$A:$A,MATCH($A593,'Smelter Look-up'!$E:$E,0)))</f>
        <v/>
      </c>
      <c r="C593" s="234" t="str">
        <f t="array" ref="C593">IF(LEN(A593)=0,"",INDEX('Smelter Look-up'!$C:$C,MATCH($A593,'Smelter Look-up'!$E:$E,0)))</f>
        <v/>
      </c>
      <c r="D593" s="233"/>
      <c r="E593" s="233" t="str">
        <f>IF(ISERROR($V593),"",OFFSET('Smelter Look-up'!$D$4,$V593-4,0)&amp;"")</f>
        <v/>
      </c>
      <c r="F593" s="233" t="str">
        <f>IF(ISERROR($V593),"",OFFSET('Smelter Look-up'!$E$4,$V593-4,0))</f>
        <v/>
      </c>
      <c r="G593" s="233" t="str">
        <f>IF(C593=$X$4,IF(ISERROR($V593),"Enter smelter details","RMI"),IF(ISERROR($V593),"",OFFSET('Smelter Look-up'!$F$4,$V593-4,0)))</f>
        <v/>
      </c>
      <c r="H593" s="235" t="str">
        <f>IF(ISERROR($V593),"",OFFSET('Smelter Look-up'!$G$4,$V593-4,0))</f>
        <v/>
      </c>
      <c r="I593" s="237" t="str">
        <f>IF(ISERROR($V593),"",OFFSET('Smelter Look-up'!$H$4,$V593-4,0))</f>
        <v/>
      </c>
      <c r="J593" s="237" t="str">
        <f>IF(ISERROR($V593),"",OFFSET('Smelter Look-up'!$I$4,$V593-4,0))</f>
        <v/>
      </c>
      <c r="K593" s="234"/>
      <c r="L593" s="234"/>
      <c r="M593" s="234"/>
      <c r="N593" s="234"/>
      <c r="O593" s="234"/>
      <c r="P593" s="237"/>
      <c r="Q593" s="238"/>
      <c r="R593" s="233" t="str">
        <f>IF(ISERROR($V593),"",OFFSET('Smelter Look-up'!$C$4,$V593-4,0)&amp;"")</f>
        <v/>
      </c>
      <c r="S593" s="239" t="str">
        <f t="array" ref="S593">IF(B593="","",IF(ISERROR(MATCH($E593,CL,0)),"Unknown",INDIRECT("'C'!$A$"&amp;MATCH($E593,CL,0)+1)))</f>
        <v/>
      </c>
      <c r="T593" s="239" t="str">
        <f t="array" ref="T593">IF(B593="","",IF(ISERROR(MATCH($J593,SorP!$B$1:$B$6226,0)),"",INDIRECT("'SorP'!$A$"&amp;MATCH($S593&amp;$J593,SorP!C:C,0))))</f>
        <v/>
      </c>
      <c r="U593" s="240"/>
      <c r="V593" s="228" t="str">
        <f>IF(C593="",NA(),IF(OR(C593="Smelter not listed",C593="Smelter not yet identified"),MATCH($B593&amp;$D593,'Smelter Look-up'!$J:$J,0),MATCH($B593&amp;$C593,'Smelter Look-up'!$J:$J,0)))</f>
        <v>#N/A</v>
      </c>
      <c r="W593" s="208"/>
      <c r="X593" s="208">
        <f t="shared" si="1"/>
        <v>0</v>
      </c>
      <c r="Y593" s="208"/>
      <c r="Z593" s="208"/>
      <c r="AA593" s="208"/>
      <c r="AB593" s="241" t="str">
        <f t="shared" si="2"/>
        <v/>
      </c>
      <c r="AC593" s="208"/>
      <c r="AD593" s="208"/>
      <c r="AE593" s="208"/>
      <c r="AF593" s="208"/>
      <c r="AG593" s="208"/>
      <c r="AH593" s="208"/>
    </row>
    <row r="594" ht="13.5" customHeight="1">
      <c r="A594" s="239"/>
      <c r="B594" s="233" t="str">
        <f t="array" ref="B594">IF(LEN(A594)=0,"",INDEX('Smelter Look-up'!$A:$A,MATCH($A594,'Smelter Look-up'!$E:$E,0)))</f>
        <v/>
      </c>
      <c r="C594" s="234" t="str">
        <f t="array" ref="C594">IF(LEN(A594)=0,"",INDEX('Smelter Look-up'!$C:$C,MATCH($A594,'Smelter Look-up'!$E:$E,0)))</f>
        <v/>
      </c>
      <c r="D594" s="233"/>
      <c r="E594" s="233" t="str">
        <f>IF(ISERROR($V594),"",OFFSET('Smelter Look-up'!$D$4,$V594-4,0)&amp;"")</f>
        <v/>
      </c>
      <c r="F594" s="233" t="str">
        <f>IF(ISERROR($V594),"",OFFSET('Smelter Look-up'!$E$4,$V594-4,0))</f>
        <v/>
      </c>
      <c r="G594" s="233" t="str">
        <f>IF(C594=$X$4,IF(ISERROR($V594),"Enter smelter details","RMI"),IF(ISERROR($V594),"",OFFSET('Smelter Look-up'!$F$4,$V594-4,0)))</f>
        <v/>
      </c>
      <c r="H594" s="235" t="str">
        <f>IF(ISERROR($V594),"",OFFSET('Smelter Look-up'!$G$4,$V594-4,0))</f>
        <v/>
      </c>
      <c r="I594" s="237" t="str">
        <f>IF(ISERROR($V594),"",OFFSET('Smelter Look-up'!$H$4,$V594-4,0))</f>
        <v/>
      </c>
      <c r="J594" s="237" t="str">
        <f>IF(ISERROR($V594),"",OFFSET('Smelter Look-up'!$I$4,$V594-4,0))</f>
        <v/>
      </c>
      <c r="K594" s="234"/>
      <c r="L594" s="234"/>
      <c r="M594" s="234"/>
      <c r="N594" s="234"/>
      <c r="O594" s="234"/>
      <c r="P594" s="237"/>
      <c r="Q594" s="238"/>
      <c r="R594" s="233" t="str">
        <f>IF(ISERROR($V594),"",OFFSET('Smelter Look-up'!$C$4,$V594-4,0)&amp;"")</f>
        <v/>
      </c>
      <c r="S594" s="239" t="str">
        <f t="array" ref="S594">IF(B594="","",IF(ISERROR(MATCH($E594,CL,0)),"Unknown",INDIRECT("'C'!$A$"&amp;MATCH($E594,CL,0)+1)))</f>
        <v/>
      </c>
      <c r="T594" s="239" t="str">
        <f t="array" ref="T594">IF(B594="","",IF(ISERROR(MATCH($J594,SorP!$B$1:$B$6226,0)),"",INDIRECT("'SorP'!$A$"&amp;MATCH($S594&amp;$J594,SorP!C:C,0))))</f>
        <v/>
      </c>
      <c r="U594" s="240"/>
      <c r="V594" s="228" t="str">
        <f>IF(C594="",NA(),IF(OR(C594="Smelter not listed",C594="Smelter not yet identified"),MATCH($B594&amp;$D594,'Smelter Look-up'!$J:$J,0),MATCH($B594&amp;$C594,'Smelter Look-up'!$J:$J,0)))</f>
        <v>#N/A</v>
      </c>
      <c r="W594" s="208"/>
      <c r="X594" s="208">
        <f t="shared" si="1"/>
        <v>0</v>
      </c>
      <c r="Y594" s="208"/>
      <c r="Z594" s="208"/>
      <c r="AA594" s="208"/>
      <c r="AB594" s="241" t="str">
        <f t="shared" si="2"/>
        <v/>
      </c>
      <c r="AC594" s="208"/>
      <c r="AD594" s="208"/>
      <c r="AE594" s="208"/>
      <c r="AF594" s="208"/>
      <c r="AG594" s="208"/>
      <c r="AH594" s="208"/>
    </row>
    <row r="595" ht="13.5" customHeight="1">
      <c r="A595" s="239"/>
      <c r="B595" s="233" t="str">
        <f t="array" ref="B595">IF(LEN(A595)=0,"",INDEX('Smelter Look-up'!$A:$A,MATCH($A595,'Smelter Look-up'!$E:$E,0)))</f>
        <v/>
      </c>
      <c r="C595" s="234" t="str">
        <f t="array" ref="C595">IF(LEN(A595)=0,"",INDEX('Smelter Look-up'!$C:$C,MATCH($A595,'Smelter Look-up'!$E:$E,0)))</f>
        <v/>
      </c>
      <c r="D595" s="233"/>
      <c r="E595" s="233" t="str">
        <f>IF(ISERROR($V595),"",OFFSET('Smelter Look-up'!$D$4,$V595-4,0)&amp;"")</f>
        <v/>
      </c>
      <c r="F595" s="233" t="str">
        <f>IF(ISERROR($V595),"",OFFSET('Smelter Look-up'!$E$4,$V595-4,0))</f>
        <v/>
      </c>
      <c r="G595" s="233" t="str">
        <f>IF(C595=$X$4,IF(ISERROR($V595),"Enter smelter details","RMI"),IF(ISERROR($V595),"",OFFSET('Smelter Look-up'!$F$4,$V595-4,0)))</f>
        <v/>
      </c>
      <c r="H595" s="235" t="str">
        <f>IF(ISERROR($V595),"",OFFSET('Smelter Look-up'!$G$4,$V595-4,0))</f>
        <v/>
      </c>
      <c r="I595" s="237" t="str">
        <f>IF(ISERROR($V595),"",OFFSET('Smelter Look-up'!$H$4,$V595-4,0))</f>
        <v/>
      </c>
      <c r="J595" s="237" t="str">
        <f>IF(ISERROR($V595),"",OFFSET('Smelter Look-up'!$I$4,$V595-4,0))</f>
        <v/>
      </c>
      <c r="K595" s="234"/>
      <c r="L595" s="234"/>
      <c r="M595" s="234"/>
      <c r="N595" s="234"/>
      <c r="O595" s="234"/>
      <c r="P595" s="237"/>
      <c r="Q595" s="238"/>
      <c r="R595" s="233" t="str">
        <f>IF(ISERROR($V595),"",OFFSET('Smelter Look-up'!$C$4,$V595-4,0)&amp;"")</f>
        <v/>
      </c>
      <c r="S595" s="239" t="str">
        <f t="array" ref="S595">IF(B595="","",IF(ISERROR(MATCH($E595,CL,0)),"Unknown",INDIRECT("'C'!$A$"&amp;MATCH($E595,CL,0)+1)))</f>
        <v/>
      </c>
      <c r="T595" s="239" t="str">
        <f t="array" ref="T595">IF(B595="","",IF(ISERROR(MATCH($J595,SorP!$B$1:$B$6226,0)),"",INDIRECT("'SorP'!$A$"&amp;MATCH($S595&amp;$J595,SorP!C:C,0))))</f>
        <v/>
      </c>
      <c r="U595" s="240"/>
      <c r="V595" s="228" t="str">
        <f>IF(C595="",NA(),IF(OR(C595="Smelter not listed",C595="Smelter not yet identified"),MATCH($B595&amp;$D595,'Smelter Look-up'!$J:$J,0),MATCH($B595&amp;$C595,'Smelter Look-up'!$J:$J,0)))</f>
        <v>#N/A</v>
      </c>
      <c r="W595" s="208"/>
      <c r="X595" s="208">
        <f t="shared" si="1"/>
        <v>0</v>
      </c>
      <c r="Y595" s="208"/>
      <c r="Z595" s="208"/>
      <c r="AA595" s="208"/>
      <c r="AB595" s="241" t="str">
        <f t="shared" si="2"/>
        <v/>
      </c>
      <c r="AC595" s="208"/>
      <c r="AD595" s="208"/>
      <c r="AE595" s="208"/>
      <c r="AF595" s="208"/>
      <c r="AG595" s="208"/>
      <c r="AH595" s="208"/>
    </row>
    <row r="596" ht="13.5" customHeight="1">
      <c r="A596" s="239"/>
      <c r="B596" s="233" t="str">
        <f t="array" ref="B596">IF(LEN(A596)=0,"",INDEX('Smelter Look-up'!$A:$A,MATCH($A596,'Smelter Look-up'!$E:$E,0)))</f>
        <v/>
      </c>
      <c r="C596" s="234" t="str">
        <f t="array" ref="C596">IF(LEN(A596)=0,"",INDEX('Smelter Look-up'!$C:$C,MATCH($A596,'Smelter Look-up'!$E:$E,0)))</f>
        <v/>
      </c>
      <c r="D596" s="233"/>
      <c r="E596" s="233" t="str">
        <f>IF(ISERROR($V596),"",OFFSET('Smelter Look-up'!$D$4,$V596-4,0)&amp;"")</f>
        <v/>
      </c>
      <c r="F596" s="233" t="str">
        <f>IF(ISERROR($V596),"",OFFSET('Smelter Look-up'!$E$4,$V596-4,0))</f>
        <v/>
      </c>
      <c r="G596" s="233" t="str">
        <f>IF(C596=$X$4,IF(ISERROR($V596),"Enter smelter details","RMI"),IF(ISERROR($V596),"",OFFSET('Smelter Look-up'!$F$4,$V596-4,0)))</f>
        <v/>
      </c>
      <c r="H596" s="235" t="str">
        <f>IF(ISERROR($V596),"",OFFSET('Smelter Look-up'!$G$4,$V596-4,0))</f>
        <v/>
      </c>
      <c r="I596" s="237" t="str">
        <f>IF(ISERROR($V596),"",OFFSET('Smelter Look-up'!$H$4,$V596-4,0))</f>
        <v/>
      </c>
      <c r="J596" s="237" t="str">
        <f>IF(ISERROR($V596),"",OFFSET('Smelter Look-up'!$I$4,$V596-4,0))</f>
        <v/>
      </c>
      <c r="K596" s="234"/>
      <c r="L596" s="234"/>
      <c r="M596" s="234"/>
      <c r="N596" s="234"/>
      <c r="O596" s="234"/>
      <c r="P596" s="237"/>
      <c r="Q596" s="238"/>
      <c r="R596" s="233" t="str">
        <f>IF(ISERROR($V596),"",OFFSET('Smelter Look-up'!$C$4,$V596-4,0)&amp;"")</f>
        <v/>
      </c>
      <c r="S596" s="239" t="str">
        <f t="array" ref="S596">IF(B596="","",IF(ISERROR(MATCH($E596,CL,0)),"Unknown",INDIRECT("'C'!$A$"&amp;MATCH($E596,CL,0)+1)))</f>
        <v/>
      </c>
      <c r="T596" s="239" t="str">
        <f t="array" ref="T596">IF(B596="","",IF(ISERROR(MATCH($J596,SorP!$B$1:$B$6226,0)),"",INDIRECT("'SorP'!$A$"&amp;MATCH($S596&amp;$J596,SorP!C:C,0))))</f>
        <v/>
      </c>
      <c r="U596" s="240"/>
      <c r="V596" s="228" t="str">
        <f>IF(C596="",NA(),IF(OR(C596="Smelter not listed",C596="Smelter not yet identified"),MATCH($B596&amp;$D596,'Smelter Look-up'!$J:$J,0),MATCH($B596&amp;$C596,'Smelter Look-up'!$J:$J,0)))</f>
        <v>#N/A</v>
      </c>
      <c r="W596" s="208"/>
      <c r="X596" s="208">
        <f t="shared" si="1"/>
        <v>0</v>
      </c>
      <c r="Y596" s="208"/>
      <c r="Z596" s="208"/>
      <c r="AA596" s="208"/>
      <c r="AB596" s="241" t="str">
        <f t="shared" si="2"/>
        <v/>
      </c>
      <c r="AC596" s="208"/>
      <c r="AD596" s="208"/>
      <c r="AE596" s="208"/>
      <c r="AF596" s="208"/>
      <c r="AG596" s="208"/>
      <c r="AH596" s="208"/>
    </row>
    <row r="597" ht="13.5" customHeight="1">
      <c r="A597" s="239"/>
      <c r="B597" s="233" t="str">
        <f t="array" ref="B597">IF(LEN(A597)=0,"",INDEX('Smelter Look-up'!$A:$A,MATCH($A597,'Smelter Look-up'!$E:$E,0)))</f>
        <v/>
      </c>
      <c r="C597" s="234" t="str">
        <f t="array" ref="C597">IF(LEN(A597)=0,"",INDEX('Smelter Look-up'!$C:$C,MATCH($A597,'Smelter Look-up'!$E:$E,0)))</f>
        <v/>
      </c>
      <c r="D597" s="233"/>
      <c r="E597" s="233" t="str">
        <f>IF(ISERROR($V597),"",OFFSET('Smelter Look-up'!$D$4,$V597-4,0)&amp;"")</f>
        <v/>
      </c>
      <c r="F597" s="233" t="str">
        <f>IF(ISERROR($V597),"",OFFSET('Smelter Look-up'!$E$4,$V597-4,0))</f>
        <v/>
      </c>
      <c r="G597" s="233" t="str">
        <f>IF(C597=$X$4,IF(ISERROR($V597),"Enter smelter details","RMI"),IF(ISERROR($V597),"",OFFSET('Smelter Look-up'!$F$4,$V597-4,0)))</f>
        <v/>
      </c>
      <c r="H597" s="235" t="str">
        <f>IF(ISERROR($V597),"",OFFSET('Smelter Look-up'!$G$4,$V597-4,0))</f>
        <v/>
      </c>
      <c r="I597" s="237" t="str">
        <f>IF(ISERROR($V597),"",OFFSET('Smelter Look-up'!$H$4,$V597-4,0))</f>
        <v/>
      </c>
      <c r="J597" s="237" t="str">
        <f>IF(ISERROR($V597),"",OFFSET('Smelter Look-up'!$I$4,$V597-4,0))</f>
        <v/>
      </c>
      <c r="K597" s="234"/>
      <c r="L597" s="234"/>
      <c r="M597" s="234"/>
      <c r="N597" s="234"/>
      <c r="O597" s="234"/>
      <c r="P597" s="237"/>
      <c r="Q597" s="238"/>
      <c r="R597" s="233" t="str">
        <f>IF(ISERROR($V597),"",OFFSET('Smelter Look-up'!$C$4,$V597-4,0)&amp;"")</f>
        <v/>
      </c>
      <c r="S597" s="239" t="str">
        <f t="array" ref="S597">IF(B597="","",IF(ISERROR(MATCH($E597,CL,0)),"Unknown",INDIRECT("'C'!$A$"&amp;MATCH($E597,CL,0)+1)))</f>
        <v/>
      </c>
      <c r="T597" s="239" t="str">
        <f t="array" ref="T597">IF(B597="","",IF(ISERROR(MATCH($J597,SorP!$B$1:$B$6226,0)),"",INDIRECT("'SorP'!$A$"&amp;MATCH($S597&amp;$J597,SorP!C:C,0))))</f>
        <v/>
      </c>
      <c r="U597" s="240"/>
      <c r="V597" s="228" t="str">
        <f>IF(C597="",NA(),IF(OR(C597="Smelter not listed",C597="Smelter not yet identified"),MATCH($B597&amp;$D597,'Smelter Look-up'!$J:$J,0),MATCH($B597&amp;$C597,'Smelter Look-up'!$J:$J,0)))</f>
        <v>#N/A</v>
      </c>
      <c r="W597" s="208"/>
      <c r="X597" s="208">
        <f t="shared" si="1"/>
        <v>0</v>
      </c>
      <c r="Y597" s="208"/>
      <c r="Z597" s="208"/>
      <c r="AA597" s="208"/>
      <c r="AB597" s="241" t="str">
        <f t="shared" si="2"/>
        <v/>
      </c>
      <c r="AC597" s="208"/>
      <c r="AD597" s="208"/>
      <c r="AE597" s="208"/>
      <c r="AF597" s="208"/>
      <c r="AG597" s="208"/>
      <c r="AH597" s="208"/>
    </row>
    <row r="598" ht="13.5" customHeight="1">
      <c r="A598" s="239"/>
      <c r="B598" s="233" t="str">
        <f t="array" ref="B598">IF(LEN(A598)=0,"",INDEX('Smelter Look-up'!$A:$A,MATCH($A598,'Smelter Look-up'!$E:$E,0)))</f>
        <v/>
      </c>
      <c r="C598" s="234" t="str">
        <f t="array" ref="C598">IF(LEN(A598)=0,"",INDEX('Smelter Look-up'!$C:$C,MATCH($A598,'Smelter Look-up'!$E:$E,0)))</f>
        <v/>
      </c>
      <c r="D598" s="233"/>
      <c r="E598" s="233" t="str">
        <f>IF(ISERROR($V598),"",OFFSET('Smelter Look-up'!$D$4,$V598-4,0)&amp;"")</f>
        <v/>
      </c>
      <c r="F598" s="233" t="str">
        <f>IF(ISERROR($V598),"",OFFSET('Smelter Look-up'!$E$4,$V598-4,0))</f>
        <v/>
      </c>
      <c r="G598" s="233" t="str">
        <f>IF(C598=$X$4,IF(ISERROR($V598),"Enter smelter details","RMI"),IF(ISERROR($V598),"",OFFSET('Smelter Look-up'!$F$4,$V598-4,0)))</f>
        <v/>
      </c>
      <c r="H598" s="235" t="str">
        <f>IF(ISERROR($V598),"",OFFSET('Smelter Look-up'!$G$4,$V598-4,0))</f>
        <v/>
      </c>
      <c r="I598" s="237" t="str">
        <f>IF(ISERROR($V598),"",OFFSET('Smelter Look-up'!$H$4,$V598-4,0))</f>
        <v/>
      </c>
      <c r="J598" s="237" t="str">
        <f>IF(ISERROR($V598),"",OFFSET('Smelter Look-up'!$I$4,$V598-4,0))</f>
        <v/>
      </c>
      <c r="K598" s="234"/>
      <c r="L598" s="234"/>
      <c r="M598" s="234"/>
      <c r="N598" s="234"/>
      <c r="O598" s="234"/>
      <c r="P598" s="237"/>
      <c r="Q598" s="238"/>
      <c r="R598" s="233" t="str">
        <f>IF(ISERROR($V598),"",OFFSET('Smelter Look-up'!$C$4,$V598-4,0)&amp;"")</f>
        <v/>
      </c>
      <c r="S598" s="239" t="str">
        <f t="array" ref="S598">IF(B598="","",IF(ISERROR(MATCH($E598,CL,0)),"Unknown",INDIRECT("'C'!$A$"&amp;MATCH($E598,CL,0)+1)))</f>
        <v/>
      </c>
      <c r="T598" s="239" t="str">
        <f t="array" ref="T598">IF(B598="","",IF(ISERROR(MATCH($J598,SorP!$B$1:$B$6226,0)),"",INDIRECT("'SorP'!$A$"&amp;MATCH($S598&amp;$J598,SorP!C:C,0))))</f>
        <v/>
      </c>
      <c r="U598" s="240"/>
      <c r="V598" s="228" t="str">
        <f>IF(C598="",NA(),IF(OR(C598="Smelter not listed",C598="Smelter not yet identified"),MATCH($B598&amp;$D598,'Smelter Look-up'!$J:$J,0),MATCH($B598&amp;$C598,'Smelter Look-up'!$J:$J,0)))</f>
        <v>#N/A</v>
      </c>
      <c r="W598" s="208"/>
      <c r="X598" s="208">
        <f t="shared" si="1"/>
        <v>0</v>
      </c>
      <c r="Y598" s="208"/>
      <c r="Z598" s="208"/>
      <c r="AA598" s="208"/>
      <c r="AB598" s="241" t="str">
        <f t="shared" si="2"/>
        <v/>
      </c>
      <c r="AC598" s="208"/>
      <c r="AD598" s="208"/>
      <c r="AE598" s="208"/>
      <c r="AF598" s="208"/>
      <c r="AG598" s="208"/>
      <c r="AH598" s="208"/>
    </row>
    <row r="599" ht="13.5" customHeight="1">
      <c r="A599" s="239"/>
      <c r="B599" s="233" t="str">
        <f t="array" ref="B599">IF(LEN(A599)=0,"",INDEX('Smelter Look-up'!$A:$A,MATCH($A599,'Smelter Look-up'!$E:$E,0)))</f>
        <v/>
      </c>
      <c r="C599" s="234" t="str">
        <f t="array" ref="C599">IF(LEN(A599)=0,"",INDEX('Smelter Look-up'!$C:$C,MATCH($A599,'Smelter Look-up'!$E:$E,0)))</f>
        <v/>
      </c>
      <c r="D599" s="233"/>
      <c r="E599" s="233" t="str">
        <f>IF(ISERROR($V599),"",OFFSET('Smelter Look-up'!$D$4,$V599-4,0)&amp;"")</f>
        <v/>
      </c>
      <c r="F599" s="233" t="str">
        <f>IF(ISERROR($V599),"",OFFSET('Smelter Look-up'!$E$4,$V599-4,0))</f>
        <v/>
      </c>
      <c r="G599" s="233" t="str">
        <f>IF(C599=$X$4,IF(ISERROR($V599),"Enter smelter details","RMI"),IF(ISERROR($V599),"",OFFSET('Smelter Look-up'!$F$4,$V599-4,0)))</f>
        <v/>
      </c>
      <c r="H599" s="235" t="str">
        <f>IF(ISERROR($V599),"",OFFSET('Smelter Look-up'!$G$4,$V599-4,0))</f>
        <v/>
      </c>
      <c r="I599" s="237" t="str">
        <f>IF(ISERROR($V599),"",OFFSET('Smelter Look-up'!$H$4,$V599-4,0))</f>
        <v/>
      </c>
      <c r="J599" s="237" t="str">
        <f>IF(ISERROR($V599),"",OFFSET('Smelter Look-up'!$I$4,$V599-4,0))</f>
        <v/>
      </c>
      <c r="K599" s="234"/>
      <c r="L599" s="234"/>
      <c r="M599" s="234"/>
      <c r="N599" s="234"/>
      <c r="O599" s="234"/>
      <c r="P599" s="237"/>
      <c r="Q599" s="238"/>
      <c r="R599" s="233" t="str">
        <f>IF(ISERROR($V599),"",OFFSET('Smelter Look-up'!$C$4,$V599-4,0)&amp;"")</f>
        <v/>
      </c>
      <c r="S599" s="239" t="str">
        <f t="array" ref="S599">IF(B599="","",IF(ISERROR(MATCH($E599,CL,0)),"Unknown",INDIRECT("'C'!$A$"&amp;MATCH($E599,CL,0)+1)))</f>
        <v/>
      </c>
      <c r="T599" s="239" t="str">
        <f t="array" ref="T599">IF(B599="","",IF(ISERROR(MATCH($J599,SorP!$B$1:$B$6226,0)),"",INDIRECT("'SorP'!$A$"&amp;MATCH($S599&amp;$J599,SorP!C:C,0))))</f>
        <v/>
      </c>
      <c r="U599" s="240"/>
      <c r="V599" s="228" t="str">
        <f>IF(C599="",NA(),IF(OR(C599="Smelter not listed",C599="Smelter not yet identified"),MATCH($B599&amp;$D599,'Smelter Look-up'!$J:$J,0),MATCH($B599&amp;$C599,'Smelter Look-up'!$J:$J,0)))</f>
        <v>#N/A</v>
      </c>
      <c r="W599" s="208"/>
      <c r="X599" s="208">
        <f t="shared" si="1"/>
        <v>0</v>
      </c>
      <c r="Y599" s="208"/>
      <c r="Z599" s="208"/>
      <c r="AA599" s="208"/>
      <c r="AB599" s="241" t="str">
        <f t="shared" si="2"/>
        <v/>
      </c>
      <c r="AC599" s="208"/>
      <c r="AD599" s="208"/>
      <c r="AE599" s="208"/>
      <c r="AF599" s="208"/>
      <c r="AG599" s="208"/>
      <c r="AH599" s="208"/>
    </row>
    <row r="600" ht="13.5" customHeight="1">
      <c r="A600" s="239"/>
      <c r="B600" s="233" t="str">
        <f t="array" ref="B600">IF(LEN(A600)=0,"",INDEX('Smelter Look-up'!$A:$A,MATCH($A600,'Smelter Look-up'!$E:$E,0)))</f>
        <v/>
      </c>
      <c r="C600" s="234" t="str">
        <f t="array" ref="C600">IF(LEN(A600)=0,"",INDEX('Smelter Look-up'!$C:$C,MATCH($A600,'Smelter Look-up'!$E:$E,0)))</f>
        <v/>
      </c>
      <c r="D600" s="233"/>
      <c r="E600" s="233" t="str">
        <f>IF(ISERROR($V600),"",OFFSET('Smelter Look-up'!$D$4,$V600-4,0)&amp;"")</f>
        <v/>
      </c>
      <c r="F600" s="233" t="str">
        <f>IF(ISERROR($V600),"",OFFSET('Smelter Look-up'!$E$4,$V600-4,0))</f>
        <v/>
      </c>
      <c r="G600" s="233" t="str">
        <f>IF(C600=$X$4,IF(ISERROR($V600),"Enter smelter details","RMI"),IF(ISERROR($V600),"",OFFSET('Smelter Look-up'!$F$4,$V600-4,0)))</f>
        <v/>
      </c>
      <c r="H600" s="235" t="str">
        <f>IF(ISERROR($V600),"",OFFSET('Smelter Look-up'!$G$4,$V600-4,0))</f>
        <v/>
      </c>
      <c r="I600" s="237" t="str">
        <f>IF(ISERROR($V600),"",OFFSET('Smelter Look-up'!$H$4,$V600-4,0))</f>
        <v/>
      </c>
      <c r="J600" s="237" t="str">
        <f>IF(ISERROR($V600),"",OFFSET('Smelter Look-up'!$I$4,$V600-4,0))</f>
        <v/>
      </c>
      <c r="K600" s="234"/>
      <c r="L600" s="234"/>
      <c r="M600" s="234"/>
      <c r="N600" s="234"/>
      <c r="O600" s="234"/>
      <c r="P600" s="237"/>
      <c r="Q600" s="238"/>
      <c r="R600" s="233" t="str">
        <f>IF(ISERROR($V600),"",OFFSET('Smelter Look-up'!$C$4,$V600-4,0)&amp;"")</f>
        <v/>
      </c>
      <c r="S600" s="239" t="str">
        <f t="array" ref="S600">IF(B600="","",IF(ISERROR(MATCH($E600,CL,0)),"Unknown",INDIRECT("'C'!$A$"&amp;MATCH($E600,CL,0)+1)))</f>
        <v/>
      </c>
      <c r="T600" s="239" t="str">
        <f t="array" ref="T600">IF(B600="","",IF(ISERROR(MATCH($J600,SorP!$B$1:$B$6226,0)),"",INDIRECT("'SorP'!$A$"&amp;MATCH($S600&amp;$J600,SorP!C:C,0))))</f>
        <v/>
      </c>
      <c r="U600" s="240"/>
      <c r="V600" s="228" t="str">
        <f>IF(C600="",NA(),IF(OR(C600="Smelter not listed",C600="Smelter not yet identified"),MATCH($B600&amp;$D600,'Smelter Look-up'!$J:$J,0),MATCH($B600&amp;$C600,'Smelter Look-up'!$J:$J,0)))</f>
        <v>#N/A</v>
      </c>
      <c r="W600" s="208"/>
      <c r="X600" s="208">
        <f t="shared" si="1"/>
        <v>0</v>
      </c>
      <c r="Y600" s="208"/>
      <c r="Z600" s="208"/>
      <c r="AA600" s="208"/>
      <c r="AB600" s="241" t="str">
        <f t="shared" si="2"/>
        <v/>
      </c>
      <c r="AC600" s="208"/>
      <c r="AD600" s="208"/>
      <c r="AE600" s="208"/>
      <c r="AF600" s="208"/>
      <c r="AG600" s="208"/>
      <c r="AH600" s="208"/>
    </row>
    <row r="601" ht="13.5" customHeight="1">
      <c r="A601" s="239"/>
      <c r="B601" s="233" t="str">
        <f t="array" ref="B601">IF(LEN(A601)=0,"",INDEX('Smelter Look-up'!$A:$A,MATCH($A601,'Smelter Look-up'!$E:$E,0)))</f>
        <v/>
      </c>
      <c r="C601" s="234" t="str">
        <f t="array" ref="C601">IF(LEN(A601)=0,"",INDEX('Smelter Look-up'!$C:$C,MATCH($A601,'Smelter Look-up'!$E:$E,0)))</f>
        <v/>
      </c>
      <c r="D601" s="233"/>
      <c r="E601" s="233" t="str">
        <f>IF(ISERROR($V601),"",OFFSET('Smelter Look-up'!$D$4,$V601-4,0)&amp;"")</f>
        <v/>
      </c>
      <c r="F601" s="233" t="str">
        <f>IF(ISERROR($V601),"",OFFSET('Smelter Look-up'!$E$4,$V601-4,0))</f>
        <v/>
      </c>
      <c r="G601" s="233" t="str">
        <f>IF(C601=$X$4,IF(ISERROR($V601),"Enter smelter details","RMI"),IF(ISERROR($V601),"",OFFSET('Smelter Look-up'!$F$4,$V601-4,0)))</f>
        <v/>
      </c>
      <c r="H601" s="235" t="str">
        <f>IF(ISERROR($V601),"",OFFSET('Smelter Look-up'!$G$4,$V601-4,0))</f>
        <v/>
      </c>
      <c r="I601" s="237" t="str">
        <f>IF(ISERROR($V601),"",OFFSET('Smelter Look-up'!$H$4,$V601-4,0))</f>
        <v/>
      </c>
      <c r="J601" s="237" t="str">
        <f>IF(ISERROR($V601),"",OFFSET('Smelter Look-up'!$I$4,$V601-4,0))</f>
        <v/>
      </c>
      <c r="K601" s="234"/>
      <c r="L601" s="234"/>
      <c r="M601" s="234"/>
      <c r="N601" s="234"/>
      <c r="O601" s="234"/>
      <c r="P601" s="237"/>
      <c r="Q601" s="238"/>
      <c r="R601" s="233" t="str">
        <f>IF(ISERROR($V601),"",OFFSET('Smelter Look-up'!$C$4,$V601-4,0)&amp;"")</f>
        <v/>
      </c>
      <c r="S601" s="239" t="str">
        <f t="array" ref="S601">IF(B601="","",IF(ISERROR(MATCH($E601,CL,0)),"Unknown",INDIRECT("'C'!$A$"&amp;MATCH($E601,CL,0)+1)))</f>
        <v/>
      </c>
      <c r="T601" s="239" t="str">
        <f t="array" ref="T601">IF(B601="","",IF(ISERROR(MATCH($J601,SorP!$B$1:$B$6226,0)),"",INDIRECT("'SorP'!$A$"&amp;MATCH($S601&amp;$J601,SorP!C:C,0))))</f>
        <v/>
      </c>
      <c r="U601" s="240"/>
      <c r="V601" s="228" t="str">
        <f>IF(C601="",NA(),IF(OR(C601="Smelter not listed",C601="Smelter not yet identified"),MATCH($B601&amp;$D601,'Smelter Look-up'!$J:$J,0),MATCH($B601&amp;$C601,'Smelter Look-up'!$J:$J,0)))</f>
        <v>#N/A</v>
      </c>
      <c r="W601" s="208"/>
      <c r="X601" s="208">
        <f t="shared" si="1"/>
        <v>0</v>
      </c>
      <c r="Y601" s="208"/>
      <c r="Z601" s="208"/>
      <c r="AA601" s="208"/>
      <c r="AB601" s="241" t="str">
        <f t="shared" si="2"/>
        <v/>
      </c>
      <c r="AC601" s="208"/>
      <c r="AD601" s="208"/>
      <c r="AE601" s="208"/>
      <c r="AF601" s="208"/>
      <c r="AG601" s="208"/>
      <c r="AH601" s="208"/>
    </row>
    <row r="602" ht="13.5" customHeight="1">
      <c r="A602" s="239"/>
      <c r="B602" s="233" t="str">
        <f t="array" ref="B602">IF(LEN(A602)=0,"",INDEX('Smelter Look-up'!$A:$A,MATCH($A602,'Smelter Look-up'!$E:$E,0)))</f>
        <v/>
      </c>
      <c r="C602" s="234" t="str">
        <f t="array" ref="C602">IF(LEN(A602)=0,"",INDEX('Smelter Look-up'!$C:$C,MATCH($A602,'Smelter Look-up'!$E:$E,0)))</f>
        <v/>
      </c>
      <c r="D602" s="233"/>
      <c r="E602" s="233" t="str">
        <f>IF(ISERROR($V602),"",OFFSET('Smelter Look-up'!$D$4,$V602-4,0)&amp;"")</f>
        <v/>
      </c>
      <c r="F602" s="233" t="str">
        <f>IF(ISERROR($V602),"",OFFSET('Smelter Look-up'!$E$4,$V602-4,0))</f>
        <v/>
      </c>
      <c r="G602" s="233" t="str">
        <f>IF(C602=$X$4,IF(ISERROR($V602),"Enter smelter details","RMI"),IF(ISERROR($V602),"",OFFSET('Smelter Look-up'!$F$4,$V602-4,0)))</f>
        <v/>
      </c>
      <c r="H602" s="235" t="str">
        <f>IF(ISERROR($V602),"",OFFSET('Smelter Look-up'!$G$4,$V602-4,0))</f>
        <v/>
      </c>
      <c r="I602" s="237" t="str">
        <f>IF(ISERROR($V602),"",OFFSET('Smelter Look-up'!$H$4,$V602-4,0))</f>
        <v/>
      </c>
      <c r="J602" s="237" t="str">
        <f>IF(ISERROR($V602),"",OFFSET('Smelter Look-up'!$I$4,$V602-4,0))</f>
        <v/>
      </c>
      <c r="K602" s="234"/>
      <c r="L602" s="234"/>
      <c r="M602" s="234"/>
      <c r="N602" s="234"/>
      <c r="O602" s="234"/>
      <c r="P602" s="237"/>
      <c r="Q602" s="238"/>
      <c r="R602" s="233" t="str">
        <f>IF(ISERROR($V602),"",OFFSET('Smelter Look-up'!$C$4,$V602-4,0)&amp;"")</f>
        <v/>
      </c>
      <c r="S602" s="239" t="str">
        <f t="array" ref="S602">IF(B602="","",IF(ISERROR(MATCH($E602,CL,0)),"Unknown",INDIRECT("'C'!$A$"&amp;MATCH($E602,CL,0)+1)))</f>
        <v/>
      </c>
      <c r="T602" s="239" t="str">
        <f t="array" ref="T602">IF(B602="","",IF(ISERROR(MATCH($J602,SorP!$B$1:$B$6226,0)),"",INDIRECT("'SorP'!$A$"&amp;MATCH($S602&amp;$J602,SorP!C:C,0))))</f>
        <v/>
      </c>
      <c r="U602" s="240"/>
      <c r="V602" s="228" t="str">
        <f>IF(C602="",NA(),IF(OR(C602="Smelter not listed",C602="Smelter not yet identified"),MATCH($B602&amp;$D602,'Smelter Look-up'!$J:$J,0),MATCH($B602&amp;$C602,'Smelter Look-up'!$J:$J,0)))</f>
        <v>#N/A</v>
      </c>
      <c r="W602" s="208"/>
      <c r="X602" s="208">
        <f t="shared" si="1"/>
        <v>0</v>
      </c>
      <c r="Y602" s="208"/>
      <c r="Z602" s="208"/>
      <c r="AA602" s="208"/>
      <c r="AB602" s="241" t="str">
        <f t="shared" si="2"/>
        <v/>
      </c>
      <c r="AC602" s="208"/>
      <c r="AD602" s="208"/>
      <c r="AE602" s="208"/>
      <c r="AF602" s="208"/>
      <c r="AG602" s="208"/>
      <c r="AH602" s="208"/>
    </row>
    <row r="603" ht="13.5" customHeight="1">
      <c r="A603" s="239"/>
      <c r="B603" s="233" t="str">
        <f t="array" ref="B603">IF(LEN(A603)=0,"",INDEX('Smelter Look-up'!$A:$A,MATCH($A603,'Smelter Look-up'!$E:$E,0)))</f>
        <v/>
      </c>
      <c r="C603" s="234" t="str">
        <f t="array" ref="C603">IF(LEN(A603)=0,"",INDEX('Smelter Look-up'!$C:$C,MATCH($A603,'Smelter Look-up'!$E:$E,0)))</f>
        <v/>
      </c>
      <c r="D603" s="233"/>
      <c r="E603" s="233" t="str">
        <f>IF(ISERROR($V603),"",OFFSET('Smelter Look-up'!$D$4,$V603-4,0)&amp;"")</f>
        <v/>
      </c>
      <c r="F603" s="233" t="str">
        <f>IF(ISERROR($V603),"",OFFSET('Smelter Look-up'!$E$4,$V603-4,0))</f>
        <v/>
      </c>
      <c r="G603" s="233" t="str">
        <f>IF(C603=$X$4,IF(ISERROR($V603),"Enter smelter details","RMI"),IF(ISERROR($V603),"",OFFSET('Smelter Look-up'!$F$4,$V603-4,0)))</f>
        <v/>
      </c>
      <c r="H603" s="235" t="str">
        <f>IF(ISERROR($V603),"",OFFSET('Smelter Look-up'!$G$4,$V603-4,0))</f>
        <v/>
      </c>
      <c r="I603" s="237" t="str">
        <f>IF(ISERROR($V603),"",OFFSET('Smelter Look-up'!$H$4,$V603-4,0))</f>
        <v/>
      </c>
      <c r="J603" s="237" t="str">
        <f>IF(ISERROR($V603),"",OFFSET('Smelter Look-up'!$I$4,$V603-4,0))</f>
        <v/>
      </c>
      <c r="K603" s="234"/>
      <c r="L603" s="234"/>
      <c r="M603" s="234"/>
      <c r="N603" s="234"/>
      <c r="O603" s="234"/>
      <c r="P603" s="237"/>
      <c r="Q603" s="238"/>
      <c r="R603" s="233" t="str">
        <f>IF(ISERROR($V603),"",OFFSET('Smelter Look-up'!$C$4,$V603-4,0)&amp;"")</f>
        <v/>
      </c>
      <c r="S603" s="239" t="str">
        <f t="array" ref="S603">IF(B603="","",IF(ISERROR(MATCH($E603,CL,0)),"Unknown",INDIRECT("'C'!$A$"&amp;MATCH($E603,CL,0)+1)))</f>
        <v/>
      </c>
      <c r="T603" s="239" t="str">
        <f t="array" ref="T603">IF(B603="","",IF(ISERROR(MATCH($J603,SorP!$B$1:$B$6226,0)),"",INDIRECT("'SorP'!$A$"&amp;MATCH($S603&amp;$J603,SorP!C:C,0))))</f>
        <v/>
      </c>
      <c r="U603" s="240"/>
      <c r="V603" s="228" t="str">
        <f>IF(C603="",NA(),IF(OR(C603="Smelter not listed",C603="Smelter not yet identified"),MATCH($B603&amp;$D603,'Smelter Look-up'!$J:$J,0),MATCH($B603&amp;$C603,'Smelter Look-up'!$J:$J,0)))</f>
        <v>#N/A</v>
      </c>
      <c r="W603" s="208"/>
      <c r="X603" s="208">
        <f t="shared" si="1"/>
        <v>0</v>
      </c>
      <c r="Y603" s="208"/>
      <c r="Z603" s="208"/>
      <c r="AA603" s="208"/>
      <c r="AB603" s="241" t="str">
        <f t="shared" si="2"/>
        <v/>
      </c>
      <c r="AC603" s="208"/>
      <c r="AD603" s="208"/>
      <c r="AE603" s="208"/>
      <c r="AF603" s="208"/>
      <c r="AG603" s="208"/>
      <c r="AH603" s="208"/>
    </row>
    <row r="604" ht="13.5" customHeight="1">
      <c r="A604" s="239"/>
      <c r="B604" s="233" t="str">
        <f t="array" ref="B604">IF(LEN(A604)=0,"",INDEX('Smelter Look-up'!$A:$A,MATCH($A604,'Smelter Look-up'!$E:$E,0)))</f>
        <v/>
      </c>
      <c r="C604" s="234" t="str">
        <f t="array" ref="C604">IF(LEN(A604)=0,"",INDEX('Smelter Look-up'!$C:$C,MATCH($A604,'Smelter Look-up'!$E:$E,0)))</f>
        <v/>
      </c>
      <c r="D604" s="233"/>
      <c r="E604" s="233" t="str">
        <f>IF(ISERROR($V604),"",OFFSET('Smelter Look-up'!$D$4,$V604-4,0)&amp;"")</f>
        <v/>
      </c>
      <c r="F604" s="233" t="str">
        <f>IF(ISERROR($V604),"",OFFSET('Smelter Look-up'!$E$4,$V604-4,0))</f>
        <v/>
      </c>
      <c r="G604" s="233" t="str">
        <f>IF(C604=$X$4,IF(ISERROR($V604),"Enter smelter details","RMI"),IF(ISERROR($V604),"",OFFSET('Smelter Look-up'!$F$4,$V604-4,0)))</f>
        <v/>
      </c>
      <c r="H604" s="235" t="str">
        <f>IF(ISERROR($V604),"",OFFSET('Smelter Look-up'!$G$4,$V604-4,0))</f>
        <v/>
      </c>
      <c r="I604" s="237" t="str">
        <f>IF(ISERROR($V604),"",OFFSET('Smelter Look-up'!$H$4,$V604-4,0))</f>
        <v/>
      </c>
      <c r="J604" s="237" t="str">
        <f>IF(ISERROR($V604),"",OFFSET('Smelter Look-up'!$I$4,$V604-4,0))</f>
        <v/>
      </c>
      <c r="K604" s="234"/>
      <c r="L604" s="234"/>
      <c r="M604" s="234"/>
      <c r="N604" s="234"/>
      <c r="O604" s="234"/>
      <c r="P604" s="237"/>
      <c r="Q604" s="238"/>
      <c r="R604" s="233" t="str">
        <f>IF(ISERROR($V604),"",OFFSET('Smelter Look-up'!$C$4,$V604-4,0)&amp;"")</f>
        <v/>
      </c>
      <c r="S604" s="239" t="str">
        <f t="array" ref="S604">IF(B604="","",IF(ISERROR(MATCH($E604,CL,0)),"Unknown",INDIRECT("'C'!$A$"&amp;MATCH($E604,CL,0)+1)))</f>
        <v/>
      </c>
      <c r="T604" s="239" t="str">
        <f t="array" ref="T604">IF(B604="","",IF(ISERROR(MATCH($J604,SorP!$B$1:$B$6226,0)),"",INDIRECT("'SorP'!$A$"&amp;MATCH($S604&amp;$J604,SorP!C:C,0))))</f>
        <v/>
      </c>
      <c r="U604" s="240"/>
      <c r="V604" s="228" t="str">
        <f>IF(C604="",NA(),IF(OR(C604="Smelter not listed",C604="Smelter not yet identified"),MATCH($B604&amp;$D604,'Smelter Look-up'!$J:$J,0),MATCH($B604&amp;$C604,'Smelter Look-up'!$J:$J,0)))</f>
        <v>#N/A</v>
      </c>
      <c r="W604" s="208"/>
      <c r="X604" s="208">
        <f t="shared" si="1"/>
        <v>0</v>
      </c>
      <c r="Y604" s="208"/>
      <c r="Z604" s="208"/>
      <c r="AA604" s="208"/>
      <c r="AB604" s="241" t="str">
        <f t="shared" si="2"/>
        <v/>
      </c>
      <c r="AC604" s="208"/>
      <c r="AD604" s="208"/>
      <c r="AE604" s="208"/>
      <c r="AF604" s="208"/>
      <c r="AG604" s="208"/>
      <c r="AH604" s="208"/>
    </row>
    <row r="605" ht="13.5" customHeight="1">
      <c r="A605" s="239"/>
      <c r="B605" s="233" t="str">
        <f t="array" ref="B605">IF(LEN(A605)=0,"",INDEX('Smelter Look-up'!$A:$A,MATCH($A605,'Smelter Look-up'!$E:$E,0)))</f>
        <v/>
      </c>
      <c r="C605" s="234" t="str">
        <f t="array" ref="C605">IF(LEN(A605)=0,"",INDEX('Smelter Look-up'!$C:$C,MATCH($A605,'Smelter Look-up'!$E:$E,0)))</f>
        <v/>
      </c>
      <c r="D605" s="233"/>
      <c r="E605" s="233" t="str">
        <f>IF(ISERROR($V605),"",OFFSET('Smelter Look-up'!$D$4,$V605-4,0)&amp;"")</f>
        <v/>
      </c>
      <c r="F605" s="233" t="str">
        <f>IF(ISERROR($V605),"",OFFSET('Smelter Look-up'!$E$4,$V605-4,0))</f>
        <v/>
      </c>
      <c r="G605" s="233" t="str">
        <f>IF(C605=$X$4,IF(ISERROR($V605),"Enter smelter details","RMI"),IF(ISERROR($V605),"",OFFSET('Smelter Look-up'!$F$4,$V605-4,0)))</f>
        <v/>
      </c>
      <c r="H605" s="235" t="str">
        <f>IF(ISERROR($V605),"",OFFSET('Smelter Look-up'!$G$4,$V605-4,0))</f>
        <v/>
      </c>
      <c r="I605" s="237" t="str">
        <f>IF(ISERROR($V605),"",OFFSET('Smelter Look-up'!$H$4,$V605-4,0))</f>
        <v/>
      </c>
      <c r="J605" s="237" t="str">
        <f>IF(ISERROR($V605),"",OFFSET('Smelter Look-up'!$I$4,$V605-4,0))</f>
        <v/>
      </c>
      <c r="K605" s="234"/>
      <c r="L605" s="234"/>
      <c r="M605" s="234"/>
      <c r="N605" s="234"/>
      <c r="O605" s="234"/>
      <c r="P605" s="237"/>
      <c r="Q605" s="238"/>
      <c r="R605" s="233" t="str">
        <f>IF(ISERROR($V605),"",OFFSET('Smelter Look-up'!$C$4,$V605-4,0)&amp;"")</f>
        <v/>
      </c>
      <c r="S605" s="239" t="str">
        <f t="array" ref="S605">IF(B605="","",IF(ISERROR(MATCH($E605,CL,0)),"Unknown",INDIRECT("'C'!$A$"&amp;MATCH($E605,CL,0)+1)))</f>
        <v/>
      </c>
      <c r="T605" s="239" t="str">
        <f t="array" ref="T605">IF(B605="","",IF(ISERROR(MATCH($J605,SorP!$B$1:$B$6226,0)),"",INDIRECT("'SorP'!$A$"&amp;MATCH($S605&amp;$J605,SorP!C:C,0))))</f>
        <v/>
      </c>
      <c r="U605" s="240"/>
      <c r="V605" s="228" t="str">
        <f>IF(C605="",NA(),IF(OR(C605="Smelter not listed",C605="Smelter not yet identified"),MATCH($B605&amp;$D605,'Smelter Look-up'!$J:$J,0),MATCH($B605&amp;$C605,'Smelter Look-up'!$J:$J,0)))</f>
        <v>#N/A</v>
      </c>
      <c r="W605" s="208"/>
      <c r="X605" s="208">
        <f t="shared" si="1"/>
        <v>0</v>
      </c>
      <c r="Y605" s="208"/>
      <c r="Z605" s="208"/>
      <c r="AA605" s="208"/>
      <c r="AB605" s="241" t="str">
        <f t="shared" si="2"/>
        <v/>
      </c>
      <c r="AC605" s="208"/>
      <c r="AD605" s="208"/>
      <c r="AE605" s="208"/>
      <c r="AF605" s="208"/>
      <c r="AG605" s="208"/>
      <c r="AH605" s="208"/>
    </row>
    <row r="606" ht="13.5" customHeight="1">
      <c r="A606" s="239"/>
      <c r="B606" s="233" t="str">
        <f t="array" ref="B606">IF(LEN(A606)=0,"",INDEX('Smelter Look-up'!$A:$A,MATCH($A606,'Smelter Look-up'!$E:$E,0)))</f>
        <v/>
      </c>
      <c r="C606" s="234" t="str">
        <f t="array" ref="C606">IF(LEN(A606)=0,"",INDEX('Smelter Look-up'!$C:$C,MATCH($A606,'Smelter Look-up'!$E:$E,0)))</f>
        <v/>
      </c>
      <c r="D606" s="233"/>
      <c r="E606" s="233" t="str">
        <f>IF(ISERROR($V606),"",OFFSET('Smelter Look-up'!$D$4,$V606-4,0)&amp;"")</f>
        <v/>
      </c>
      <c r="F606" s="233" t="str">
        <f>IF(ISERROR($V606),"",OFFSET('Smelter Look-up'!$E$4,$V606-4,0))</f>
        <v/>
      </c>
      <c r="G606" s="233" t="str">
        <f>IF(C606=$X$4,IF(ISERROR($V606),"Enter smelter details","RMI"),IF(ISERROR($V606),"",OFFSET('Smelter Look-up'!$F$4,$V606-4,0)))</f>
        <v/>
      </c>
      <c r="H606" s="235" t="str">
        <f>IF(ISERROR($V606),"",OFFSET('Smelter Look-up'!$G$4,$V606-4,0))</f>
        <v/>
      </c>
      <c r="I606" s="237" t="str">
        <f>IF(ISERROR($V606),"",OFFSET('Smelter Look-up'!$H$4,$V606-4,0))</f>
        <v/>
      </c>
      <c r="J606" s="237" t="str">
        <f>IF(ISERROR($V606),"",OFFSET('Smelter Look-up'!$I$4,$V606-4,0))</f>
        <v/>
      </c>
      <c r="K606" s="234"/>
      <c r="L606" s="234"/>
      <c r="M606" s="234"/>
      <c r="N606" s="234"/>
      <c r="O606" s="234"/>
      <c r="P606" s="237"/>
      <c r="Q606" s="238"/>
      <c r="R606" s="233" t="str">
        <f>IF(ISERROR($V606),"",OFFSET('Smelter Look-up'!$C$4,$V606-4,0)&amp;"")</f>
        <v/>
      </c>
      <c r="S606" s="239" t="str">
        <f t="array" ref="S606">IF(B606="","",IF(ISERROR(MATCH($E606,CL,0)),"Unknown",INDIRECT("'C'!$A$"&amp;MATCH($E606,CL,0)+1)))</f>
        <v/>
      </c>
      <c r="T606" s="239" t="str">
        <f t="array" ref="T606">IF(B606="","",IF(ISERROR(MATCH($J606,SorP!$B$1:$B$6226,0)),"",INDIRECT("'SorP'!$A$"&amp;MATCH($S606&amp;$J606,SorP!C:C,0))))</f>
        <v/>
      </c>
      <c r="U606" s="240"/>
      <c r="V606" s="228" t="str">
        <f>IF(C606="",NA(),IF(OR(C606="Smelter not listed",C606="Smelter not yet identified"),MATCH($B606&amp;$D606,'Smelter Look-up'!$J:$J,0),MATCH($B606&amp;$C606,'Smelter Look-up'!$J:$J,0)))</f>
        <v>#N/A</v>
      </c>
      <c r="W606" s="208"/>
      <c r="X606" s="208">
        <f t="shared" si="1"/>
        <v>0</v>
      </c>
      <c r="Y606" s="208"/>
      <c r="Z606" s="208"/>
      <c r="AA606" s="208"/>
      <c r="AB606" s="241" t="str">
        <f t="shared" si="2"/>
        <v/>
      </c>
      <c r="AC606" s="208"/>
      <c r="AD606" s="208"/>
      <c r="AE606" s="208"/>
      <c r="AF606" s="208"/>
      <c r="AG606" s="208"/>
      <c r="AH606" s="208"/>
    </row>
    <row r="607" ht="13.5" customHeight="1">
      <c r="A607" s="239"/>
      <c r="B607" s="233" t="str">
        <f t="array" ref="B607">IF(LEN(A607)=0,"",INDEX('Smelter Look-up'!$A:$A,MATCH($A607,'Smelter Look-up'!$E:$E,0)))</f>
        <v/>
      </c>
      <c r="C607" s="234" t="str">
        <f t="array" ref="C607">IF(LEN(A607)=0,"",INDEX('Smelter Look-up'!$C:$C,MATCH($A607,'Smelter Look-up'!$E:$E,0)))</f>
        <v/>
      </c>
      <c r="D607" s="233"/>
      <c r="E607" s="233" t="str">
        <f>IF(ISERROR($V607),"",OFFSET('Smelter Look-up'!$D$4,$V607-4,0)&amp;"")</f>
        <v/>
      </c>
      <c r="F607" s="233" t="str">
        <f>IF(ISERROR($V607),"",OFFSET('Smelter Look-up'!$E$4,$V607-4,0))</f>
        <v/>
      </c>
      <c r="G607" s="233" t="str">
        <f>IF(C607=$X$4,IF(ISERROR($V607),"Enter smelter details","RMI"),IF(ISERROR($V607),"",OFFSET('Smelter Look-up'!$F$4,$V607-4,0)))</f>
        <v/>
      </c>
      <c r="H607" s="235" t="str">
        <f>IF(ISERROR($V607),"",OFFSET('Smelter Look-up'!$G$4,$V607-4,0))</f>
        <v/>
      </c>
      <c r="I607" s="237" t="str">
        <f>IF(ISERROR($V607),"",OFFSET('Smelter Look-up'!$H$4,$V607-4,0))</f>
        <v/>
      </c>
      <c r="J607" s="237" t="str">
        <f>IF(ISERROR($V607),"",OFFSET('Smelter Look-up'!$I$4,$V607-4,0))</f>
        <v/>
      </c>
      <c r="K607" s="234"/>
      <c r="L607" s="234"/>
      <c r="M607" s="234"/>
      <c r="N607" s="234"/>
      <c r="O607" s="234"/>
      <c r="P607" s="237"/>
      <c r="Q607" s="238"/>
      <c r="R607" s="233" t="str">
        <f>IF(ISERROR($V607),"",OFFSET('Smelter Look-up'!$C$4,$V607-4,0)&amp;"")</f>
        <v/>
      </c>
      <c r="S607" s="239" t="str">
        <f t="array" ref="S607">IF(B607="","",IF(ISERROR(MATCH($E607,CL,0)),"Unknown",INDIRECT("'C'!$A$"&amp;MATCH($E607,CL,0)+1)))</f>
        <v/>
      </c>
      <c r="T607" s="239" t="str">
        <f t="array" ref="T607">IF(B607="","",IF(ISERROR(MATCH($J607,SorP!$B$1:$B$6226,0)),"",INDIRECT("'SorP'!$A$"&amp;MATCH($S607&amp;$J607,SorP!C:C,0))))</f>
        <v/>
      </c>
      <c r="U607" s="240"/>
      <c r="V607" s="228" t="str">
        <f>IF(C607="",NA(),IF(OR(C607="Smelter not listed",C607="Smelter not yet identified"),MATCH($B607&amp;$D607,'Smelter Look-up'!$J:$J,0),MATCH($B607&amp;$C607,'Smelter Look-up'!$J:$J,0)))</f>
        <v>#N/A</v>
      </c>
      <c r="W607" s="208"/>
      <c r="X607" s="208">
        <f t="shared" si="1"/>
        <v>0</v>
      </c>
      <c r="Y607" s="208"/>
      <c r="Z607" s="208"/>
      <c r="AA607" s="208"/>
      <c r="AB607" s="241" t="str">
        <f t="shared" si="2"/>
        <v/>
      </c>
      <c r="AC607" s="208"/>
      <c r="AD607" s="208"/>
      <c r="AE607" s="208"/>
      <c r="AF607" s="208"/>
      <c r="AG607" s="208"/>
      <c r="AH607" s="208"/>
    </row>
    <row r="608" ht="13.5" customHeight="1">
      <c r="A608" s="239"/>
      <c r="B608" s="233" t="str">
        <f t="array" ref="B608">IF(LEN(A608)=0,"",INDEX('Smelter Look-up'!$A:$A,MATCH($A608,'Smelter Look-up'!$E:$E,0)))</f>
        <v/>
      </c>
      <c r="C608" s="234" t="str">
        <f t="array" ref="C608">IF(LEN(A608)=0,"",INDEX('Smelter Look-up'!$C:$C,MATCH($A608,'Smelter Look-up'!$E:$E,0)))</f>
        <v/>
      </c>
      <c r="D608" s="233"/>
      <c r="E608" s="233" t="str">
        <f>IF(ISERROR($V608),"",OFFSET('Smelter Look-up'!$D$4,$V608-4,0)&amp;"")</f>
        <v/>
      </c>
      <c r="F608" s="233" t="str">
        <f>IF(ISERROR($V608),"",OFFSET('Smelter Look-up'!$E$4,$V608-4,0))</f>
        <v/>
      </c>
      <c r="G608" s="233" t="str">
        <f>IF(C608=$X$4,IF(ISERROR($V608),"Enter smelter details","RMI"),IF(ISERROR($V608),"",OFFSET('Smelter Look-up'!$F$4,$V608-4,0)))</f>
        <v/>
      </c>
      <c r="H608" s="235" t="str">
        <f>IF(ISERROR($V608),"",OFFSET('Smelter Look-up'!$G$4,$V608-4,0))</f>
        <v/>
      </c>
      <c r="I608" s="237" t="str">
        <f>IF(ISERROR($V608),"",OFFSET('Smelter Look-up'!$H$4,$V608-4,0))</f>
        <v/>
      </c>
      <c r="J608" s="237" t="str">
        <f>IF(ISERROR($V608),"",OFFSET('Smelter Look-up'!$I$4,$V608-4,0))</f>
        <v/>
      </c>
      <c r="K608" s="234"/>
      <c r="L608" s="234"/>
      <c r="M608" s="234"/>
      <c r="N608" s="234"/>
      <c r="O608" s="234"/>
      <c r="P608" s="237"/>
      <c r="Q608" s="238"/>
      <c r="R608" s="233" t="str">
        <f>IF(ISERROR($V608),"",OFFSET('Smelter Look-up'!$C$4,$V608-4,0)&amp;"")</f>
        <v/>
      </c>
      <c r="S608" s="239" t="str">
        <f t="array" ref="S608">IF(B608="","",IF(ISERROR(MATCH($E608,CL,0)),"Unknown",INDIRECT("'C'!$A$"&amp;MATCH($E608,CL,0)+1)))</f>
        <v/>
      </c>
      <c r="T608" s="239" t="str">
        <f t="array" ref="T608">IF(B608="","",IF(ISERROR(MATCH($J608,SorP!$B$1:$B$6226,0)),"",INDIRECT("'SorP'!$A$"&amp;MATCH($S608&amp;$J608,SorP!C:C,0))))</f>
        <v/>
      </c>
      <c r="U608" s="240"/>
      <c r="V608" s="228" t="str">
        <f>IF(C608="",NA(),IF(OR(C608="Smelter not listed",C608="Smelter not yet identified"),MATCH($B608&amp;$D608,'Smelter Look-up'!$J:$J,0),MATCH($B608&amp;$C608,'Smelter Look-up'!$J:$J,0)))</f>
        <v>#N/A</v>
      </c>
      <c r="W608" s="208"/>
      <c r="X608" s="208">
        <f t="shared" si="1"/>
        <v>0</v>
      </c>
      <c r="Y608" s="208"/>
      <c r="Z608" s="208"/>
      <c r="AA608" s="208"/>
      <c r="AB608" s="241" t="str">
        <f t="shared" si="2"/>
        <v/>
      </c>
      <c r="AC608" s="208"/>
      <c r="AD608" s="208"/>
      <c r="AE608" s="208"/>
      <c r="AF608" s="208"/>
      <c r="AG608" s="208"/>
      <c r="AH608" s="208"/>
    </row>
    <row r="609" ht="13.5" customHeight="1">
      <c r="A609" s="239"/>
      <c r="B609" s="233" t="str">
        <f t="array" ref="B609">IF(LEN(A609)=0,"",INDEX('Smelter Look-up'!$A:$A,MATCH($A609,'Smelter Look-up'!$E:$E,0)))</f>
        <v/>
      </c>
      <c r="C609" s="234" t="str">
        <f t="array" ref="C609">IF(LEN(A609)=0,"",INDEX('Smelter Look-up'!$C:$C,MATCH($A609,'Smelter Look-up'!$E:$E,0)))</f>
        <v/>
      </c>
      <c r="D609" s="233"/>
      <c r="E609" s="233" t="str">
        <f>IF(ISERROR($V609),"",OFFSET('Smelter Look-up'!$D$4,$V609-4,0)&amp;"")</f>
        <v/>
      </c>
      <c r="F609" s="233" t="str">
        <f>IF(ISERROR($V609),"",OFFSET('Smelter Look-up'!$E$4,$V609-4,0))</f>
        <v/>
      </c>
      <c r="G609" s="233" t="str">
        <f>IF(C609=$X$4,IF(ISERROR($V609),"Enter smelter details","RMI"),IF(ISERROR($V609),"",OFFSET('Smelter Look-up'!$F$4,$V609-4,0)))</f>
        <v/>
      </c>
      <c r="H609" s="235" t="str">
        <f>IF(ISERROR($V609),"",OFFSET('Smelter Look-up'!$G$4,$V609-4,0))</f>
        <v/>
      </c>
      <c r="I609" s="237" t="str">
        <f>IF(ISERROR($V609),"",OFFSET('Smelter Look-up'!$H$4,$V609-4,0))</f>
        <v/>
      </c>
      <c r="J609" s="237" t="str">
        <f>IF(ISERROR($V609),"",OFFSET('Smelter Look-up'!$I$4,$V609-4,0))</f>
        <v/>
      </c>
      <c r="K609" s="234"/>
      <c r="L609" s="234"/>
      <c r="M609" s="234"/>
      <c r="N609" s="234"/>
      <c r="O609" s="234"/>
      <c r="P609" s="237"/>
      <c r="Q609" s="238"/>
      <c r="R609" s="233" t="str">
        <f>IF(ISERROR($V609),"",OFFSET('Smelter Look-up'!$C$4,$V609-4,0)&amp;"")</f>
        <v/>
      </c>
      <c r="S609" s="239" t="str">
        <f t="array" ref="S609">IF(B609="","",IF(ISERROR(MATCH($E609,CL,0)),"Unknown",INDIRECT("'C'!$A$"&amp;MATCH($E609,CL,0)+1)))</f>
        <v/>
      </c>
      <c r="T609" s="239" t="str">
        <f t="array" ref="T609">IF(B609="","",IF(ISERROR(MATCH($J609,SorP!$B$1:$B$6226,0)),"",INDIRECT("'SorP'!$A$"&amp;MATCH($S609&amp;$J609,SorP!C:C,0))))</f>
        <v/>
      </c>
      <c r="U609" s="240"/>
      <c r="V609" s="228" t="str">
        <f>IF(C609="",NA(),IF(OR(C609="Smelter not listed",C609="Smelter not yet identified"),MATCH($B609&amp;$D609,'Smelter Look-up'!$J:$J,0),MATCH($B609&amp;$C609,'Smelter Look-up'!$J:$J,0)))</f>
        <v>#N/A</v>
      </c>
      <c r="W609" s="208"/>
      <c r="X609" s="208">
        <f t="shared" si="1"/>
        <v>0</v>
      </c>
      <c r="Y609" s="208"/>
      <c r="Z609" s="208"/>
      <c r="AA609" s="208"/>
      <c r="AB609" s="241" t="str">
        <f t="shared" si="2"/>
        <v/>
      </c>
      <c r="AC609" s="208"/>
      <c r="AD609" s="208"/>
      <c r="AE609" s="208"/>
      <c r="AF609" s="208"/>
      <c r="AG609" s="208"/>
      <c r="AH609" s="208"/>
    </row>
    <row r="610" ht="13.5" customHeight="1">
      <c r="A610" s="239"/>
      <c r="B610" s="233" t="str">
        <f t="array" ref="B610">IF(LEN(A610)=0,"",INDEX('Smelter Look-up'!$A:$A,MATCH($A610,'Smelter Look-up'!$E:$E,0)))</f>
        <v/>
      </c>
      <c r="C610" s="234" t="str">
        <f t="array" ref="C610">IF(LEN(A610)=0,"",INDEX('Smelter Look-up'!$C:$C,MATCH($A610,'Smelter Look-up'!$E:$E,0)))</f>
        <v/>
      </c>
      <c r="D610" s="233"/>
      <c r="E610" s="233" t="str">
        <f>IF(ISERROR($V610),"",OFFSET('Smelter Look-up'!$D$4,$V610-4,0)&amp;"")</f>
        <v/>
      </c>
      <c r="F610" s="233" t="str">
        <f>IF(ISERROR($V610),"",OFFSET('Smelter Look-up'!$E$4,$V610-4,0))</f>
        <v/>
      </c>
      <c r="G610" s="233" t="str">
        <f>IF(C610=$X$4,IF(ISERROR($V610),"Enter smelter details","RMI"),IF(ISERROR($V610),"",OFFSET('Smelter Look-up'!$F$4,$V610-4,0)))</f>
        <v/>
      </c>
      <c r="H610" s="235" t="str">
        <f>IF(ISERROR($V610),"",OFFSET('Smelter Look-up'!$G$4,$V610-4,0))</f>
        <v/>
      </c>
      <c r="I610" s="237" t="str">
        <f>IF(ISERROR($V610),"",OFFSET('Smelter Look-up'!$H$4,$V610-4,0))</f>
        <v/>
      </c>
      <c r="J610" s="237" t="str">
        <f>IF(ISERROR($V610),"",OFFSET('Smelter Look-up'!$I$4,$V610-4,0))</f>
        <v/>
      </c>
      <c r="K610" s="234"/>
      <c r="L610" s="234"/>
      <c r="M610" s="234"/>
      <c r="N610" s="234"/>
      <c r="O610" s="234"/>
      <c r="P610" s="237"/>
      <c r="Q610" s="238"/>
      <c r="R610" s="233" t="str">
        <f>IF(ISERROR($V610),"",OFFSET('Smelter Look-up'!$C$4,$V610-4,0)&amp;"")</f>
        <v/>
      </c>
      <c r="S610" s="239" t="str">
        <f t="array" ref="S610">IF(B610="","",IF(ISERROR(MATCH($E610,CL,0)),"Unknown",INDIRECT("'C'!$A$"&amp;MATCH($E610,CL,0)+1)))</f>
        <v/>
      </c>
      <c r="T610" s="239" t="str">
        <f t="array" ref="T610">IF(B610="","",IF(ISERROR(MATCH($J610,SorP!$B$1:$B$6226,0)),"",INDIRECT("'SorP'!$A$"&amp;MATCH($S610&amp;$J610,SorP!C:C,0))))</f>
        <v/>
      </c>
      <c r="U610" s="240"/>
      <c r="V610" s="228" t="str">
        <f>IF(C610="",NA(),IF(OR(C610="Smelter not listed",C610="Smelter not yet identified"),MATCH($B610&amp;$D610,'Smelter Look-up'!$J:$J,0),MATCH($B610&amp;$C610,'Smelter Look-up'!$J:$J,0)))</f>
        <v>#N/A</v>
      </c>
      <c r="W610" s="208"/>
      <c r="X610" s="208">
        <f t="shared" si="1"/>
        <v>0</v>
      </c>
      <c r="Y610" s="208"/>
      <c r="Z610" s="208"/>
      <c r="AA610" s="208"/>
      <c r="AB610" s="241" t="str">
        <f t="shared" si="2"/>
        <v/>
      </c>
      <c r="AC610" s="208"/>
      <c r="AD610" s="208"/>
      <c r="AE610" s="208"/>
      <c r="AF610" s="208"/>
      <c r="AG610" s="208"/>
      <c r="AH610" s="208"/>
    </row>
    <row r="611" ht="13.5" customHeight="1">
      <c r="A611" s="239"/>
      <c r="B611" s="233" t="str">
        <f t="array" ref="B611">IF(LEN(A611)=0,"",INDEX('Smelter Look-up'!$A:$A,MATCH($A611,'Smelter Look-up'!$E:$E,0)))</f>
        <v/>
      </c>
      <c r="C611" s="234" t="str">
        <f t="array" ref="C611">IF(LEN(A611)=0,"",INDEX('Smelter Look-up'!$C:$C,MATCH($A611,'Smelter Look-up'!$E:$E,0)))</f>
        <v/>
      </c>
      <c r="D611" s="233"/>
      <c r="E611" s="233" t="str">
        <f>IF(ISERROR($V611),"",OFFSET('Smelter Look-up'!$D$4,$V611-4,0)&amp;"")</f>
        <v/>
      </c>
      <c r="F611" s="233" t="str">
        <f>IF(ISERROR($V611),"",OFFSET('Smelter Look-up'!$E$4,$V611-4,0))</f>
        <v/>
      </c>
      <c r="G611" s="233" t="str">
        <f>IF(C611=$X$4,IF(ISERROR($V611),"Enter smelter details","RMI"),IF(ISERROR($V611),"",OFFSET('Smelter Look-up'!$F$4,$V611-4,0)))</f>
        <v/>
      </c>
      <c r="H611" s="235" t="str">
        <f>IF(ISERROR($V611),"",OFFSET('Smelter Look-up'!$G$4,$V611-4,0))</f>
        <v/>
      </c>
      <c r="I611" s="237" t="str">
        <f>IF(ISERROR($V611),"",OFFSET('Smelter Look-up'!$H$4,$V611-4,0))</f>
        <v/>
      </c>
      <c r="J611" s="237" t="str">
        <f>IF(ISERROR($V611),"",OFFSET('Smelter Look-up'!$I$4,$V611-4,0))</f>
        <v/>
      </c>
      <c r="K611" s="234"/>
      <c r="L611" s="234"/>
      <c r="M611" s="234"/>
      <c r="N611" s="234"/>
      <c r="O611" s="234"/>
      <c r="P611" s="237"/>
      <c r="Q611" s="238"/>
      <c r="R611" s="233" t="str">
        <f>IF(ISERROR($V611),"",OFFSET('Smelter Look-up'!$C$4,$V611-4,0)&amp;"")</f>
        <v/>
      </c>
      <c r="S611" s="239" t="str">
        <f t="array" ref="S611">IF(B611="","",IF(ISERROR(MATCH($E611,CL,0)),"Unknown",INDIRECT("'C'!$A$"&amp;MATCH($E611,CL,0)+1)))</f>
        <v/>
      </c>
      <c r="T611" s="239" t="str">
        <f t="array" ref="T611">IF(B611="","",IF(ISERROR(MATCH($J611,SorP!$B$1:$B$6226,0)),"",INDIRECT("'SorP'!$A$"&amp;MATCH($S611&amp;$J611,SorP!C:C,0))))</f>
        <v/>
      </c>
      <c r="U611" s="240"/>
      <c r="V611" s="228" t="str">
        <f>IF(C611="",NA(),IF(OR(C611="Smelter not listed",C611="Smelter not yet identified"),MATCH($B611&amp;$D611,'Smelter Look-up'!$J:$J,0),MATCH($B611&amp;$C611,'Smelter Look-up'!$J:$J,0)))</f>
        <v>#N/A</v>
      </c>
      <c r="W611" s="208"/>
      <c r="X611" s="208">
        <f t="shared" si="1"/>
        <v>0</v>
      </c>
      <c r="Y611" s="208"/>
      <c r="Z611" s="208"/>
      <c r="AA611" s="208"/>
      <c r="AB611" s="241" t="str">
        <f t="shared" si="2"/>
        <v/>
      </c>
      <c r="AC611" s="208"/>
      <c r="AD611" s="208"/>
      <c r="AE611" s="208"/>
      <c r="AF611" s="208"/>
      <c r="AG611" s="208"/>
      <c r="AH611" s="208"/>
    </row>
    <row r="612" ht="13.5" customHeight="1">
      <c r="A612" s="239"/>
      <c r="B612" s="233" t="str">
        <f t="array" ref="B612">IF(LEN(A612)=0,"",INDEX('Smelter Look-up'!$A:$A,MATCH($A612,'Smelter Look-up'!$E:$E,0)))</f>
        <v/>
      </c>
      <c r="C612" s="234" t="str">
        <f t="array" ref="C612">IF(LEN(A612)=0,"",INDEX('Smelter Look-up'!$C:$C,MATCH($A612,'Smelter Look-up'!$E:$E,0)))</f>
        <v/>
      </c>
      <c r="D612" s="233"/>
      <c r="E612" s="233" t="str">
        <f>IF(ISERROR($V612),"",OFFSET('Smelter Look-up'!$D$4,$V612-4,0)&amp;"")</f>
        <v/>
      </c>
      <c r="F612" s="233" t="str">
        <f>IF(ISERROR($V612),"",OFFSET('Smelter Look-up'!$E$4,$V612-4,0))</f>
        <v/>
      </c>
      <c r="G612" s="233" t="str">
        <f>IF(C612=$X$4,IF(ISERROR($V612),"Enter smelter details","RMI"),IF(ISERROR($V612),"",OFFSET('Smelter Look-up'!$F$4,$V612-4,0)))</f>
        <v/>
      </c>
      <c r="H612" s="235" t="str">
        <f>IF(ISERROR($V612),"",OFFSET('Smelter Look-up'!$G$4,$V612-4,0))</f>
        <v/>
      </c>
      <c r="I612" s="237" t="str">
        <f>IF(ISERROR($V612),"",OFFSET('Smelter Look-up'!$H$4,$V612-4,0))</f>
        <v/>
      </c>
      <c r="J612" s="237" t="str">
        <f>IF(ISERROR($V612),"",OFFSET('Smelter Look-up'!$I$4,$V612-4,0))</f>
        <v/>
      </c>
      <c r="K612" s="234"/>
      <c r="L612" s="234"/>
      <c r="M612" s="234"/>
      <c r="N612" s="234"/>
      <c r="O612" s="234"/>
      <c r="P612" s="237"/>
      <c r="Q612" s="238"/>
      <c r="R612" s="233" t="str">
        <f>IF(ISERROR($V612),"",OFFSET('Smelter Look-up'!$C$4,$V612-4,0)&amp;"")</f>
        <v/>
      </c>
      <c r="S612" s="239" t="str">
        <f t="array" ref="S612">IF(B612="","",IF(ISERROR(MATCH($E612,CL,0)),"Unknown",INDIRECT("'C'!$A$"&amp;MATCH($E612,CL,0)+1)))</f>
        <v/>
      </c>
      <c r="T612" s="239" t="str">
        <f t="array" ref="T612">IF(B612="","",IF(ISERROR(MATCH($J612,SorP!$B$1:$B$6226,0)),"",INDIRECT("'SorP'!$A$"&amp;MATCH($S612&amp;$J612,SorP!C:C,0))))</f>
        <v/>
      </c>
      <c r="U612" s="240"/>
      <c r="V612" s="228" t="str">
        <f>IF(C612="",NA(),IF(OR(C612="Smelter not listed",C612="Smelter not yet identified"),MATCH($B612&amp;$D612,'Smelter Look-up'!$J:$J,0),MATCH($B612&amp;$C612,'Smelter Look-up'!$J:$J,0)))</f>
        <v>#N/A</v>
      </c>
      <c r="W612" s="208"/>
      <c r="X612" s="208">
        <f t="shared" si="1"/>
        <v>0</v>
      </c>
      <c r="Y612" s="208"/>
      <c r="Z612" s="208"/>
      <c r="AA612" s="208"/>
      <c r="AB612" s="241" t="str">
        <f t="shared" si="2"/>
        <v/>
      </c>
      <c r="AC612" s="208"/>
      <c r="AD612" s="208"/>
      <c r="AE612" s="208"/>
      <c r="AF612" s="208"/>
      <c r="AG612" s="208"/>
      <c r="AH612" s="208"/>
    </row>
    <row r="613" ht="13.5" customHeight="1">
      <c r="A613" s="239"/>
      <c r="B613" s="233" t="str">
        <f t="array" ref="B613">IF(LEN(A613)=0,"",INDEX('Smelter Look-up'!$A:$A,MATCH($A613,'Smelter Look-up'!$E:$E,0)))</f>
        <v/>
      </c>
      <c r="C613" s="234" t="str">
        <f t="array" ref="C613">IF(LEN(A613)=0,"",INDEX('Smelter Look-up'!$C:$C,MATCH($A613,'Smelter Look-up'!$E:$E,0)))</f>
        <v/>
      </c>
      <c r="D613" s="233"/>
      <c r="E613" s="233" t="str">
        <f>IF(ISERROR($V613),"",OFFSET('Smelter Look-up'!$D$4,$V613-4,0)&amp;"")</f>
        <v/>
      </c>
      <c r="F613" s="233" t="str">
        <f>IF(ISERROR($V613),"",OFFSET('Smelter Look-up'!$E$4,$V613-4,0))</f>
        <v/>
      </c>
      <c r="G613" s="233" t="str">
        <f>IF(C613=$X$4,IF(ISERROR($V613),"Enter smelter details","RMI"),IF(ISERROR($V613),"",OFFSET('Smelter Look-up'!$F$4,$V613-4,0)))</f>
        <v/>
      </c>
      <c r="H613" s="235" t="str">
        <f>IF(ISERROR($V613),"",OFFSET('Smelter Look-up'!$G$4,$V613-4,0))</f>
        <v/>
      </c>
      <c r="I613" s="237" t="str">
        <f>IF(ISERROR($V613),"",OFFSET('Smelter Look-up'!$H$4,$V613-4,0))</f>
        <v/>
      </c>
      <c r="J613" s="237" t="str">
        <f>IF(ISERROR($V613),"",OFFSET('Smelter Look-up'!$I$4,$V613-4,0))</f>
        <v/>
      </c>
      <c r="K613" s="234"/>
      <c r="L613" s="234"/>
      <c r="M613" s="234"/>
      <c r="N613" s="234"/>
      <c r="O613" s="234"/>
      <c r="P613" s="237"/>
      <c r="Q613" s="238"/>
      <c r="R613" s="233" t="str">
        <f>IF(ISERROR($V613),"",OFFSET('Smelter Look-up'!$C$4,$V613-4,0)&amp;"")</f>
        <v/>
      </c>
      <c r="S613" s="239" t="str">
        <f t="array" ref="S613">IF(B613="","",IF(ISERROR(MATCH($E613,CL,0)),"Unknown",INDIRECT("'C'!$A$"&amp;MATCH($E613,CL,0)+1)))</f>
        <v/>
      </c>
      <c r="T613" s="239" t="str">
        <f t="array" ref="T613">IF(B613="","",IF(ISERROR(MATCH($J613,SorP!$B$1:$B$6226,0)),"",INDIRECT("'SorP'!$A$"&amp;MATCH($S613&amp;$J613,SorP!C:C,0))))</f>
        <v/>
      </c>
      <c r="U613" s="240"/>
      <c r="V613" s="228" t="str">
        <f>IF(C613="",NA(),IF(OR(C613="Smelter not listed",C613="Smelter not yet identified"),MATCH($B613&amp;$D613,'Smelter Look-up'!$J:$J,0),MATCH($B613&amp;$C613,'Smelter Look-up'!$J:$J,0)))</f>
        <v>#N/A</v>
      </c>
      <c r="W613" s="208"/>
      <c r="X613" s="208">
        <f t="shared" si="1"/>
        <v>0</v>
      </c>
      <c r="Y613" s="208"/>
      <c r="Z613" s="208"/>
      <c r="AA613" s="208"/>
      <c r="AB613" s="241" t="str">
        <f t="shared" si="2"/>
        <v/>
      </c>
      <c r="AC613" s="208"/>
      <c r="AD613" s="208"/>
      <c r="AE613" s="208"/>
      <c r="AF613" s="208"/>
      <c r="AG613" s="208"/>
      <c r="AH613" s="208"/>
    </row>
    <row r="614" ht="13.5" customHeight="1">
      <c r="A614" s="239"/>
      <c r="B614" s="233" t="str">
        <f t="array" ref="B614">IF(LEN(A614)=0,"",INDEX('Smelter Look-up'!$A:$A,MATCH($A614,'Smelter Look-up'!$E:$E,0)))</f>
        <v/>
      </c>
      <c r="C614" s="234" t="str">
        <f t="array" ref="C614">IF(LEN(A614)=0,"",INDEX('Smelter Look-up'!$C:$C,MATCH($A614,'Smelter Look-up'!$E:$E,0)))</f>
        <v/>
      </c>
      <c r="D614" s="233"/>
      <c r="E614" s="233" t="str">
        <f>IF(ISERROR($V614),"",OFFSET('Smelter Look-up'!$D$4,$V614-4,0)&amp;"")</f>
        <v/>
      </c>
      <c r="F614" s="233" t="str">
        <f>IF(ISERROR($V614),"",OFFSET('Smelter Look-up'!$E$4,$V614-4,0))</f>
        <v/>
      </c>
      <c r="G614" s="233" t="str">
        <f>IF(C614=$X$4,IF(ISERROR($V614),"Enter smelter details","RMI"),IF(ISERROR($V614),"",OFFSET('Smelter Look-up'!$F$4,$V614-4,0)))</f>
        <v/>
      </c>
      <c r="H614" s="235" t="str">
        <f>IF(ISERROR($V614),"",OFFSET('Smelter Look-up'!$G$4,$V614-4,0))</f>
        <v/>
      </c>
      <c r="I614" s="237" t="str">
        <f>IF(ISERROR($V614),"",OFFSET('Smelter Look-up'!$H$4,$V614-4,0))</f>
        <v/>
      </c>
      <c r="J614" s="237" t="str">
        <f>IF(ISERROR($V614),"",OFFSET('Smelter Look-up'!$I$4,$V614-4,0))</f>
        <v/>
      </c>
      <c r="K614" s="234"/>
      <c r="L614" s="234"/>
      <c r="M614" s="234"/>
      <c r="N614" s="234"/>
      <c r="O614" s="234"/>
      <c r="P614" s="237"/>
      <c r="Q614" s="238"/>
      <c r="R614" s="233" t="str">
        <f>IF(ISERROR($V614),"",OFFSET('Smelter Look-up'!$C$4,$V614-4,0)&amp;"")</f>
        <v/>
      </c>
      <c r="S614" s="239" t="str">
        <f t="array" ref="S614">IF(B614="","",IF(ISERROR(MATCH($E614,CL,0)),"Unknown",INDIRECT("'C'!$A$"&amp;MATCH($E614,CL,0)+1)))</f>
        <v/>
      </c>
      <c r="T614" s="239" t="str">
        <f t="array" ref="T614">IF(B614="","",IF(ISERROR(MATCH($J614,SorP!$B$1:$B$6226,0)),"",INDIRECT("'SorP'!$A$"&amp;MATCH($S614&amp;$J614,SorP!C:C,0))))</f>
        <v/>
      </c>
      <c r="U614" s="240"/>
      <c r="V614" s="228" t="str">
        <f>IF(C614="",NA(),IF(OR(C614="Smelter not listed",C614="Smelter not yet identified"),MATCH($B614&amp;$D614,'Smelter Look-up'!$J:$J,0),MATCH($B614&amp;$C614,'Smelter Look-up'!$J:$J,0)))</f>
        <v>#N/A</v>
      </c>
      <c r="W614" s="208"/>
      <c r="X614" s="208">
        <f t="shared" si="1"/>
        <v>0</v>
      </c>
      <c r="Y614" s="208"/>
      <c r="Z614" s="208"/>
      <c r="AA614" s="208"/>
      <c r="AB614" s="241" t="str">
        <f t="shared" si="2"/>
        <v/>
      </c>
      <c r="AC614" s="208"/>
      <c r="AD614" s="208"/>
      <c r="AE614" s="208"/>
      <c r="AF614" s="208"/>
      <c r="AG614" s="208"/>
      <c r="AH614" s="208"/>
    </row>
    <row r="615" ht="13.5" customHeight="1">
      <c r="A615" s="239"/>
      <c r="B615" s="233" t="str">
        <f t="array" ref="B615">IF(LEN(A615)=0,"",INDEX('Smelter Look-up'!$A:$A,MATCH($A615,'Smelter Look-up'!$E:$E,0)))</f>
        <v/>
      </c>
      <c r="C615" s="234" t="str">
        <f t="array" ref="C615">IF(LEN(A615)=0,"",INDEX('Smelter Look-up'!$C:$C,MATCH($A615,'Smelter Look-up'!$E:$E,0)))</f>
        <v/>
      </c>
      <c r="D615" s="233"/>
      <c r="E615" s="233" t="str">
        <f>IF(ISERROR($V615),"",OFFSET('Smelter Look-up'!$D$4,$V615-4,0)&amp;"")</f>
        <v/>
      </c>
      <c r="F615" s="233" t="str">
        <f>IF(ISERROR($V615),"",OFFSET('Smelter Look-up'!$E$4,$V615-4,0))</f>
        <v/>
      </c>
      <c r="G615" s="233" t="str">
        <f>IF(C615=$X$4,IF(ISERROR($V615),"Enter smelter details","RMI"),IF(ISERROR($V615),"",OFFSET('Smelter Look-up'!$F$4,$V615-4,0)))</f>
        <v/>
      </c>
      <c r="H615" s="235" t="str">
        <f>IF(ISERROR($V615),"",OFFSET('Smelter Look-up'!$G$4,$V615-4,0))</f>
        <v/>
      </c>
      <c r="I615" s="237" t="str">
        <f>IF(ISERROR($V615),"",OFFSET('Smelter Look-up'!$H$4,$V615-4,0))</f>
        <v/>
      </c>
      <c r="J615" s="237" t="str">
        <f>IF(ISERROR($V615),"",OFFSET('Smelter Look-up'!$I$4,$V615-4,0))</f>
        <v/>
      </c>
      <c r="K615" s="234"/>
      <c r="L615" s="234"/>
      <c r="M615" s="234"/>
      <c r="N615" s="234"/>
      <c r="O615" s="234"/>
      <c r="P615" s="237"/>
      <c r="Q615" s="238"/>
      <c r="R615" s="233" t="str">
        <f>IF(ISERROR($V615),"",OFFSET('Smelter Look-up'!$C$4,$V615-4,0)&amp;"")</f>
        <v/>
      </c>
      <c r="S615" s="239" t="str">
        <f t="array" ref="S615">IF(B615="","",IF(ISERROR(MATCH($E615,CL,0)),"Unknown",INDIRECT("'C'!$A$"&amp;MATCH($E615,CL,0)+1)))</f>
        <v/>
      </c>
      <c r="T615" s="239" t="str">
        <f t="array" ref="T615">IF(B615="","",IF(ISERROR(MATCH($J615,SorP!$B$1:$B$6226,0)),"",INDIRECT("'SorP'!$A$"&amp;MATCH($S615&amp;$J615,SorP!C:C,0))))</f>
        <v/>
      </c>
      <c r="U615" s="240"/>
      <c r="V615" s="228" t="str">
        <f>IF(C615="",NA(),IF(OR(C615="Smelter not listed",C615="Smelter not yet identified"),MATCH($B615&amp;$D615,'Smelter Look-up'!$J:$J,0),MATCH($B615&amp;$C615,'Smelter Look-up'!$J:$J,0)))</f>
        <v>#N/A</v>
      </c>
      <c r="W615" s="208"/>
      <c r="X615" s="208">
        <f t="shared" si="1"/>
        <v>0</v>
      </c>
      <c r="Y615" s="208"/>
      <c r="Z615" s="208"/>
      <c r="AA615" s="208"/>
      <c r="AB615" s="241" t="str">
        <f t="shared" si="2"/>
        <v/>
      </c>
      <c r="AC615" s="208"/>
      <c r="AD615" s="208"/>
      <c r="AE615" s="208"/>
      <c r="AF615" s="208"/>
      <c r="AG615" s="208"/>
      <c r="AH615" s="208"/>
    </row>
    <row r="616" ht="13.5" customHeight="1">
      <c r="A616" s="239"/>
      <c r="B616" s="233" t="str">
        <f t="array" ref="B616">IF(LEN(A616)=0,"",INDEX('Smelter Look-up'!$A:$A,MATCH($A616,'Smelter Look-up'!$E:$E,0)))</f>
        <v/>
      </c>
      <c r="C616" s="234" t="str">
        <f t="array" ref="C616">IF(LEN(A616)=0,"",INDEX('Smelter Look-up'!$C:$C,MATCH($A616,'Smelter Look-up'!$E:$E,0)))</f>
        <v/>
      </c>
      <c r="D616" s="233"/>
      <c r="E616" s="233" t="str">
        <f>IF(ISERROR($V616),"",OFFSET('Smelter Look-up'!$D$4,$V616-4,0)&amp;"")</f>
        <v/>
      </c>
      <c r="F616" s="233" t="str">
        <f>IF(ISERROR($V616),"",OFFSET('Smelter Look-up'!$E$4,$V616-4,0))</f>
        <v/>
      </c>
      <c r="G616" s="233" t="str">
        <f>IF(C616=$X$4,IF(ISERROR($V616),"Enter smelter details","RMI"),IF(ISERROR($V616),"",OFFSET('Smelter Look-up'!$F$4,$V616-4,0)))</f>
        <v/>
      </c>
      <c r="H616" s="235" t="str">
        <f>IF(ISERROR($V616),"",OFFSET('Smelter Look-up'!$G$4,$V616-4,0))</f>
        <v/>
      </c>
      <c r="I616" s="237" t="str">
        <f>IF(ISERROR($V616),"",OFFSET('Smelter Look-up'!$H$4,$V616-4,0))</f>
        <v/>
      </c>
      <c r="J616" s="237" t="str">
        <f>IF(ISERROR($V616),"",OFFSET('Smelter Look-up'!$I$4,$V616-4,0))</f>
        <v/>
      </c>
      <c r="K616" s="234"/>
      <c r="L616" s="234"/>
      <c r="M616" s="234"/>
      <c r="N616" s="234"/>
      <c r="O616" s="234"/>
      <c r="P616" s="237"/>
      <c r="Q616" s="238"/>
      <c r="R616" s="233" t="str">
        <f>IF(ISERROR($V616),"",OFFSET('Smelter Look-up'!$C$4,$V616-4,0)&amp;"")</f>
        <v/>
      </c>
      <c r="S616" s="239" t="str">
        <f t="array" ref="S616">IF(B616="","",IF(ISERROR(MATCH($E616,CL,0)),"Unknown",INDIRECT("'C'!$A$"&amp;MATCH($E616,CL,0)+1)))</f>
        <v/>
      </c>
      <c r="T616" s="239" t="str">
        <f t="array" ref="T616">IF(B616="","",IF(ISERROR(MATCH($J616,SorP!$B$1:$B$6226,0)),"",INDIRECT("'SorP'!$A$"&amp;MATCH($S616&amp;$J616,SorP!C:C,0))))</f>
        <v/>
      </c>
      <c r="U616" s="240"/>
      <c r="V616" s="228" t="str">
        <f>IF(C616="",NA(),IF(OR(C616="Smelter not listed",C616="Smelter not yet identified"),MATCH($B616&amp;$D616,'Smelter Look-up'!$J:$J,0),MATCH($B616&amp;$C616,'Smelter Look-up'!$J:$J,0)))</f>
        <v>#N/A</v>
      </c>
      <c r="W616" s="208"/>
      <c r="X616" s="208">
        <f t="shared" si="1"/>
        <v>0</v>
      </c>
      <c r="Y616" s="208"/>
      <c r="Z616" s="208"/>
      <c r="AA616" s="208"/>
      <c r="AB616" s="241" t="str">
        <f t="shared" si="2"/>
        <v/>
      </c>
      <c r="AC616" s="208"/>
      <c r="AD616" s="208"/>
      <c r="AE616" s="208"/>
      <c r="AF616" s="208"/>
      <c r="AG616" s="208"/>
      <c r="AH616" s="208"/>
    </row>
    <row r="617" ht="13.5" customHeight="1">
      <c r="A617" s="239"/>
      <c r="B617" s="233" t="str">
        <f t="array" ref="B617">IF(LEN(A617)=0,"",INDEX('Smelter Look-up'!$A:$A,MATCH($A617,'Smelter Look-up'!$E:$E,0)))</f>
        <v/>
      </c>
      <c r="C617" s="234" t="str">
        <f t="array" ref="C617">IF(LEN(A617)=0,"",INDEX('Smelter Look-up'!$C:$C,MATCH($A617,'Smelter Look-up'!$E:$E,0)))</f>
        <v/>
      </c>
      <c r="D617" s="233"/>
      <c r="E617" s="233" t="str">
        <f>IF(ISERROR($V617),"",OFFSET('Smelter Look-up'!$D$4,$V617-4,0)&amp;"")</f>
        <v/>
      </c>
      <c r="F617" s="233" t="str">
        <f>IF(ISERROR($V617),"",OFFSET('Smelter Look-up'!$E$4,$V617-4,0))</f>
        <v/>
      </c>
      <c r="G617" s="233" t="str">
        <f>IF(C617=$X$4,IF(ISERROR($V617),"Enter smelter details","RMI"),IF(ISERROR($V617),"",OFFSET('Smelter Look-up'!$F$4,$V617-4,0)))</f>
        <v/>
      </c>
      <c r="H617" s="235" t="str">
        <f>IF(ISERROR($V617),"",OFFSET('Smelter Look-up'!$G$4,$V617-4,0))</f>
        <v/>
      </c>
      <c r="I617" s="237" t="str">
        <f>IF(ISERROR($V617),"",OFFSET('Smelter Look-up'!$H$4,$V617-4,0))</f>
        <v/>
      </c>
      <c r="J617" s="237" t="str">
        <f>IF(ISERROR($V617),"",OFFSET('Smelter Look-up'!$I$4,$V617-4,0))</f>
        <v/>
      </c>
      <c r="K617" s="234"/>
      <c r="L617" s="234"/>
      <c r="M617" s="234"/>
      <c r="N617" s="234"/>
      <c r="O617" s="234"/>
      <c r="P617" s="237"/>
      <c r="Q617" s="238"/>
      <c r="R617" s="233" t="str">
        <f>IF(ISERROR($V617),"",OFFSET('Smelter Look-up'!$C$4,$V617-4,0)&amp;"")</f>
        <v/>
      </c>
      <c r="S617" s="239" t="str">
        <f t="array" ref="S617">IF(B617="","",IF(ISERROR(MATCH($E617,CL,0)),"Unknown",INDIRECT("'C'!$A$"&amp;MATCH($E617,CL,0)+1)))</f>
        <v/>
      </c>
      <c r="T617" s="239" t="str">
        <f t="array" ref="T617">IF(B617="","",IF(ISERROR(MATCH($J617,SorP!$B$1:$B$6226,0)),"",INDIRECT("'SorP'!$A$"&amp;MATCH($S617&amp;$J617,SorP!C:C,0))))</f>
        <v/>
      </c>
      <c r="U617" s="240"/>
      <c r="V617" s="228" t="str">
        <f>IF(C617="",NA(),IF(OR(C617="Smelter not listed",C617="Smelter not yet identified"),MATCH($B617&amp;$D617,'Smelter Look-up'!$J:$J,0),MATCH($B617&amp;$C617,'Smelter Look-up'!$J:$J,0)))</f>
        <v>#N/A</v>
      </c>
      <c r="W617" s="208"/>
      <c r="X617" s="208">
        <f t="shared" si="1"/>
        <v>0</v>
      </c>
      <c r="Y617" s="208"/>
      <c r="Z617" s="208"/>
      <c r="AA617" s="208"/>
      <c r="AB617" s="241" t="str">
        <f t="shared" si="2"/>
        <v/>
      </c>
      <c r="AC617" s="208"/>
      <c r="AD617" s="208"/>
      <c r="AE617" s="208"/>
      <c r="AF617" s="208"/>
      <c r="AG617" s="208"/>
      <c r="AH617" s="208"/>
    </row>
    <row r="618" ht="13.5" customHeight="1">
      <c r="A618" s="239"/>
      <c r="B618" s="233" t="str">
        <f t="array" ref="B618">IF(LEN(A618)=0,"",INDEX('Smelter Look-up'!$A:$A,MATCH($A618,'Smelter Look-up'!$E:$E,0)))</f>
        <v/>
      </c>
      <c r="C618" s="234" t="str">
        <f t="array" ref="C618">IF(LEN(A618)=0,"",INDEX('Smelter Look-up'!$C:$C,MATCH($A618,'Smelter Look-up'!$E:$E,0)))</f>
        <v/>
      </c>
      <c r="D618" s="233"/>
      <c r="E618" s="233" t="str">
        <f>IF(ISERROR($V618),"",OFFSET('Smelter Look-up'!$D$4,$V618-4,0)&amp;"")</f>
        <v/>
      </c>
      <c r="F618" s="233" t="str">
        <f>IF(ISERROR($V618),"",OFFSET('Smelter Look-up'!$E$4,$V618-4,0))</f>
        <v/>
      </c>
      <c r="G618" s="233" t="str">
        <f>IF(C618=$X$4,IF(ISERROR($V618),"Enter smelter details","RMI"),IF(ISERROR($V618),"",OFFSET('Smelter Look-up'!$F$4,$V618-4,0)))</f>
        <v/>
      </c>
      <c r="H618" s="235" t="str">
        <f>IF(ISERROR($V618),"",OFFSET('Smelter Look-up'!$G$4,$V618-4,0))</f>
        <v/>
      </c>
      <c r="I618" s="237" t="str">
        <f>IF(ISERROR($V618),"",OFFSET('Smelter Look-up'!$H$4,$V618-4,0))</f>
        <v/>
      </c>
      <c r="J618" s="237" t="str">
        <f>IF(ISERROR($V618),"",OFFSET('Smelter Look-up'!$I$4,$V618-4,0))</f>
        <v/>
      </c>
      <c r="K618" s="234"/>
      <c r="L618" s="234"/>
      <c r="M618" s="234"/>
      <c r="N618" s="234"/>
      <c r="O618" s="234"/>
      <c r="P618" s="237"/>
      <c r="Q618" s="238"/>
      <c r="R618" s="233" t="str">
        <f>IF(ISERROR($V618),"",OFFSET('Smelter Look-up'!$C$4,$V618-4,0)&amp;"")</f>
        <v/>
      </c>
      <c r="S618" s="239" t="str">
        <f t="array" ref="S618">IF(B618="","",IF(ISERROR(MATCH($E618,CL,0)),"Unknown",INDIRECT("'C'!$A$"&amp;MATCH($E618,CL,0)+1)))</f>
        <v/>
      </c>
      <c r="T618" s="239" t="str">
        <f t="array" ref="T618">IF(B618="","",IF(ISERROR(MATCH($J618,SorP!$B$1:$B$6226,0)),"",INDIRECT("'SorP'!$A$"&amp;MATCH($S618&amp;$J618,SorP!C:C,0))))</f>
        <v/>
      </c>
      <c r="U618" s="240"/>
      <c r="V618" s="228" t="str">
        <f>IF(C618="",NA(),IF(OR(C618="Smelter not listed",C618="Smelter not yet identified"),MATCH($B618&amp;$D618,'Smelter Look-up'!$J:$J,0),MATCH($B618&amp;$C618,'Smelter Look-up'!$J:$J,0)))</f>
        <v>#N/A</v>
      </c>
      <c r="W618" s="208"/>
      <c r="X618" s="208">
        <f t="shared" si="1"/>
        <v>0</v>
      </c>
      <c r="Y618" s="208"/>
      <c r="Z618" s="208"/>
      <c r="AA618" s="208"/>
      <c r="AB618" s="241" t="str">
        <f t="shared" si="2"/>
        <v/>
      </c>
      <c r="AC618" s="208"/>
      <c r="AD618" s="208"/>
      <c r="AE618" s="208"/>
      <c r="AF618" s="208"/>
      <c r="AG618" s="208"/>
      <c r="AH618" s="208"/>
    </row>
    <row r="619" ht="13.5" customHeight="1">
      <c r="A619" s="239"/>
      <c r="B619" s="233" t="str">
        <f t="array" ref="B619">IF(LEN(A619)=0,"",INDEX('Smelter Look-up'!$A:$A,MATCH($A619,'Smelter Look-up'!$E:$E,0)))</f>
        <v/>
      </c>
      <c r="C619" s="234" t="str">
        <f t="array" ref="C619">IF(LEN(A619)=0,"",INDEX('Smelter Look-up'!$C:$C,MATCH($A619,'Smelter Look-up'!$E:$E,0)))</f>
        <v/>
      </c>
      <c r="D619" s="233"/>
      <c r="E619" s="233" t="str">
        <f>IF(ISERROR($V619),"",OFFSET('Smelter Look-up'!$D$4,$V619-4,0)&amp;"")</f>
        <v/>
      </c>
      <c r="F619" s="233" t="str">
        <f>IF(ISERROR($V619),"",OFFSET('Smelter Look-up'!$E$4,$V619-4,0))</f>
        <v/>
      </c>
      <c r="G619" s="233" t="str">
        <f>IF(C619=$X$4,IF(ISERROR($V619),"Enter smelter details","RMI"),IF(ISERROR($V619),"",OFFSET('Smelter Look-up'!$F$4,$V619-4,0)))</f>
        <v/>
      </c>
      <c r="H619" s="235" t="str">
        <f>IF(ISERROR($V619),"",OFFSET('Smelter Look-up'!$G$4,$V619-4,0))</f>
        <v/>
      </c>
      <c r="I619" s="237" t="str">
        <f>IF(ISERROR($V619),"",OFFSET('Smelter Look-up'!$H$4,$V619-4,0))</f>
        <v/>
      </c>
      <c r="J619" s="237" t="str">
        <f>IF(ISERROR($V619),"",OFFSET('Smelter Look-up'!$I$4,$V619-4,0))</f>
        <v/>
      </c>
      <c r="K619" s="234"/>
      <c r="L619" s="234"/>
      <c r="M619" s="234"/>
      <c r="N619" s="234"/>
      <c r="O619" s="234"/>
      <c r="P619" s="237"/>
      <c r="Q619" s="238"/>
      <c r="R619" s="233" t="str">
        <f>IF(ISERROR($V619),"",OFFSET('Smelter Look-up'!$C$4,$V619-4,0)&amp;"")</f>
        <v/>
      </c>
      <c r="S619" s="239" t="str">
        <f t="array" ref="S619">IF(B619="","",IF(ISERROR(MATCH($E619,CL,0)),"Unknown",INDIRECT("'C'!$A$"&amp;MATCH($E619,CL,0)+1)))</f>
        <v/>
      </c>
      <c r="T619" s="239" t="str">
        <f t="array" ref="T619">IF(B619="","",IF(ISERROR(MATCH($J619,SorP!$B$1:$B$6226,0)),"",INDIRECT("'SorP'!$A$"&amp;MATCH($S619&amp;$J619,SorP!C:C,0))))</f>
        <v/>
      </c>
      <c r="U619" s="240"/>
      <c r="V619" s="228" t="str">
        <f>IF(C619="",NA(),IF(OR(C619="Smelter not listed",C619="Smelter not yet identified"),MATCH($B619&amp;$D619,'Smelter Look-up'!$J:$J,0),MATCH($B619&amp;$C619,'Smelter Look-up'!$J:$J,0)))</f>
        <v>#N/A</v>
      </c>
      <c r="W619" s="208"/>
      <c r="X619" s="208">
        <f t="shared" si="1"/>
        <v>0</v>
      </c>
      <c r="Y619" s="208"/>
      <c r="Z619" s="208"/>
      <c r="AA619" s="208"/>
      <c r="AB619" s="241" t="str">
        <f t="shared" si="2"/>
        <v/>
      </c>
      <c r="AC619" s="208"/>
      <c r="AD619" s="208"/>
      <c r="AE619" s="208"/>
      <c r="AF619" s="208"/>
      <c r="AG619" s="208"/>
      <c r="AH619" s="208"/>
    </row>
    <row r="620" ht="13.5" customHeight="1">
      <c r="A620" s="239"/>
      <c r="B620" s="233" t="str">
        <f t="array" ref="B620">IF(LEN(A620)=0,"",INDEX('Smelter Look-up'!$A:$A,MATCH($A620,'Smelter Look-up'!$E:$E,0)))</f>
        <v/>
      </c>
      <c r="C620" s="234" t="str">
        <f t="array" ref="C620">IF(LEN(A620)=0,"",INDEX('Smelter Look-up'!$C:$C,MATCH($A620,'Smelter Look-up'!$E:$E,0)))</f>
        <v/>
      </c>
      <c r="D620" s="233"/>
      <c r="E620" s="233" t="str">
        <f>IF(ISERROR($V620),"",OFFSET('Smelter Look-up'!$D$4,$V620-4,0)&amp;"")</f>
        <v/>
      </c>
      <c r="F620" s="233" t="str">
        <f>IF(ISERROR($V620),"",OFFSET('Smelter Look-up'!$E$4,$V620-4,0))</f>
        <v/>
      </c>
      <c r="G620" s="233" t="str">
        <f>IF(C620=$X$4,IF(ISERROR($V620),"Enter smelter details","RMI"),IF(ISERROR($V620),"",OFFSET('Smelter Look-up'!$F$4,$V620-4,0)))</f>
        <v/>
      </c>
      <c r="H620" s="235" t="str">
        <f>IF(ISERROR($V620),"",OFFSET('Smelter Look-up'!$G$4,$V620-4,0))</f>
        <v/>
      </c>
      <c r="I620" s="237" t="str">
        <f>IF(ISERROR($V620),"",OFFSET('Smelter Look-up'!$H$4,$V620-4,0))</f>
        <v/>
      </c>
      <c r="J620" s="237" t="str">
        <f>IF(ISERROR($V620),"",OFFSET('Smelter Look-up'!$I$4,$V620-4,0))</f>
        <v/>
      </c>
      <c r="K620" s="234"/>
      <c r="L620" s="234"/>
      <c r="M620" s="234"/>
      <c r="N620" s="234"/>
      <c r="O620" s="234"/>
      <c r="P620" s="237"/>
      <c r="Q620" s="238"/>
      <c r="R620" s="233" t="str">
        <f>IF(ISERROR($V620),"",OFFSET('Smelter Look-up'!$C$4,$V620-4,0)&amp;"")</f>
        <v/>
      </c>
      <c r="S620" s="239" t="str">
        <f t="array" ref="S620">IF(B620="","",IF(ISERROR(MATCH($E620,CL,0)),"Unknown",INDIRECT("'C'!$A$"&amp;MATCH($E620,CL,0)+1)))</f>
        <v/>
      </c>
      <c r="T620" s="239" t="str">
        <f t="array" ref="T620">IF(B620="","",IF(ISERROR(MATCH($J620,SorP!$B$1:$B$6226,0)),"",INDIRECT("'SorP'!$A$"&amp;MATCH($S620&amp;$J620,SorP!C:C,0))))</f>
        <v/>
      </c>
      <c r="U620" s="240"/>
      <c r="V620" s="228" t="str">
        <f>IF(C620="",NA(),IF(OR(C620="Smelter not listed",C620="Smelter not yet identified"),MATCH($B620&amp;$D620,'Smelter Look-up'!$J:$J,0),MATCH($B620&amp;$C620,'Smelter Look-up'!$J:$J,0)))</f>
        <v>#N/A</v>
      </c>
      <c r="W620" s="208"/>
      <c r="X620" s="208">
        <f t="shared" si="1"/>
        <v>0</v>
      </c>
      <c r="Y620" s="208"/>
      <c r="Z620" s="208"/>
      <c r="AA620" s="208"/>
      <c r="AB620" s="241" t="str">
        <f t="shared" si="2"/>
        <v/>
      </c>
      <c r="AC620" s="208"/>
      <c r="AD620" s="208"/>
      <c r="AE620" s="208"/>
      <c r="AF620" s="208"/>
      <c r="AG620" s="208"/>
      <c r="AH620" s="208"/>
    </row>
    <row r="621" ht="13.5" customHeight="1">
      <c r="A621" s="239"/>
      <c r="B621" s="233" t="str">
        <f t="array" ref="B621">IF(LEN(A621)=0,"",INDEX('Smelter Look-up'!$A:$A,MATCH($A621,'Smelter Look-up'!$E:$E,0)))</f>
        <v/>
      </c>
      <c r="C621" s="234" t="str">
        <f t="array" ref="C621">IF(LEN(A621)=0,"",INDEX('Smelter Look-up'!$C:$C,MATCH($A621,'Smelter Look-up'!$E:$E,0)))</f>
        <v/>
      </c>
      <c r="D621" s="233"/>
      <c r="E621" s="233" t="str">
        <f>IF(ISERROR($V621),"",OFFSET('Smelter Look-up'!$D$4,$V621-4,0)&amp;"")</f>
        <v/>
      </c>
      <c r="F621" s="233" t="str">
        <f>IF(ISERROR($V621),"",OFFSET('Smelter Look-up'!$E$4,$V621-4,0))</f>
        <v/>
      </c>
      <c r="G621" s="233" t="str">
        <f>IF(C621=$X$4,IF(ISERROR($V621),"Enter smelter details","RMI"),IF(ISERROR($V621),"",OFFSET('Smelter Look-up'!$F$4,$V621-4,0)))</f>
        <v/>
      </c>
      <c r="H621" s="235" t="str">
        <f>IF(ISERROR($V621),"",OFFSET('Smelter Look-up'!$G$4,$V621-4,0))</f>
        <v/>
      </c>
      <c r="I621" s="237" t="str">
        <f>IF(ISERROR($V621),"",OFFSET('Smelter Look-up'!$H$4,$V621-4,0))</f>
        <v/>
      </c>
      <c r="J621" s="237" t="str">
        <f>IF(ISERROR($V621),"",OFFSET('Smelter Look-up'!$I$4,$V621-4,0))</f>
        <v/>
      </c>
      <c r="K621" s="234"/>
      <c r="L621" s="234"/>
      <c r="M621" s="234"/>
      <c r="N621" s="234"/>
      <c r="O621" s="234"/>
      <c r="P621" s="237"/>
      <c r="Q621" s="238"/>
      <c r="R621" s="233" t="str">
        <f>IF(ISERROR($V621),"",OFFSET('Smelter Look-up'!$C$4,$V621-4,0)&amp;"")</f>
        <v/>
      </c>
      <c r="S621" s="239" t="str">
        <f t="array" ref="S621">IF(B621="","",IF(ISERROR(MATCH($E621,CL,0)),"Unknown",INDIRECT("'C'!$A$"&amp;MATCH($E621,CL,0)+1)))</f>
        <v/>
      </c>
      <c r="T621" s="239" t="str">
        <f t="array" ref="T621">IF(B621="","",IF(ISERROR(MATCH($J621,SorP!$B$1:$B$6226,0)),"",INDIRECT("'SorP'!$A$"&amp;MATCH($S621&amp;$J621,SorP!C:C,0))))</f>
        <v/>
      </c>
      <c r="U621" s="240"/>
      <c r="V621" s="228" t="str">
        <f>IF(C621="",NA(),IF(OR(C621="Smelter not listed",C621="Smelter not yet identified"),MATCH($B621&amp;$D621,'Smelter Look-up'!$J:$J,0),MATCH($B621&amp;$C621,'Smelter Look-up'!$J:$J,0)))</f>
        <v>#N/A</v>
      </c>
      <c r="W621" s="208"/>
      <c r="X621" s="208">
        <f t="shared" si="1"/>
        <v>0</v>
      </c>
      <c r="Y621" s="208"/>
      <c r="Z621" s="208"/>
      <c r="AA621" s="208"/>
      <c r="AB621" s="241" t="str">
        <f t="shared" si="2"/>
        <v/>
      </c>
      <c r="AC621" s="208"/>
      <c r="AD621" s="208"/>
      <c r="AE621" s="208"/>
      <c r="AF621" s="208"/>
      <c r="AG621" s="208"/>
      <c r="AH621" s="208"/>
    </row>
    <row r="622" ht="13.5" customHeight="1">
      <c r="A622" s="239"/>
      <c r="B622" s="233" t="str">
        <f t="array" ref="B622">IF(LEN(A622)=0,"",INDEX('Smelter Look-up'!$A:$A,MATCH($A622,'Smelter Look-up'!$E:$E,0)))</f>
        <v/>
      </c>
      <c r="C622" s="234" t="str">
        <f t="array" ref="C622">IF(LEN(A622)=0,"",INDEX('Smelter Look-up'!$C:$C,MATCH($A622,'Smelter Look-up'!$E:$E,0)))</f>
        <v/>
      </c>
      <c r="D622" s="233"/>
      <c r="E622" s="233" t="str">
        <f>IF(ISERROR($V622),"",OFFSET('Smelter Look-up'!$D$4,$V622-4,0)&amp;"")</f>
        <v/>
      </c>
      <c r="F622" s="233" t="str">
        <f>IF(ISERROR($V622),"",OFFSET('Smelter Look-up'!$E$4,$V622-4,0))</f>
        <v/>
      </c>
      <c r="G622" s="233" t="str">
        <f>IF(C622=$X$4,IF(ISERROR($V622),"Enter smelter details","RMI"),IF(ISERROR($V622),"",OFFSET('Smelter Look-up'!$F$4,$V622-4,0)))</f>
        <v/>
      </c>
      <c r="H622" s="235" t="str">
        <f>IF(ISERROR($V622),"",OFFSET('Smelter Look-up'!$G$4,$V622-4,0))</f>
        <v/>
      </c>
      <c r="I622" s="237" t="str">
        <f>IF(ISERROR($V622),"",OFFSET('Smelter Look-up'!$H$4,$V622-4,0))</f>
        <v/>
      </c>
      <c r="J622" s="237" t="str">
        <f>IF(ISERROR($V622),"",OFFSET('Smelter Look-up'!$I$4,$V622-4,0))</f>
        <v/>
      </c>
      <c r="K622" s="234"/>
      <c r="L622" s="234"/>
      <c r="M622" s="234"/>
      <c r="N622" s="234"/>
      <c r="O622" s="234"/>
      <c r="P622" s="237"/>
      <c r="Q622" s="238"/>
      <c r="R622" s="233" t="str">
        <f>IF(ISERROR($V622),"",OFFSET('Smelter Look-up'!$C$4,$V622-4,0)&amp;"")</f>
        <v/>
      </c>
      <c r="S622" s="239" t="str">
        <f t="array" ref="S622">IF(B622="","",IF(ISERROR(MATCH($E622,CL,0)),"Unknown",INDIRECT("'C'!$A$"&amp;MATCH($E622,CL,0)+1)))</f>
        <v/>
      </c>
      <c r="T622" s="239" t="str">
        <f t="array" ref="T622">IF(B622="","",IF(ISERROR(MATCH($J622,SorP!$B$1:$B$6226,0)),"",INDIRECT("'SorP'!$A$"&amp;MATCH($S622&amp;$J622,SorP!C:C,0))))</f>
        <v/>
      </c>
      <c r="U622" s="240"/>
      <c r="V622" s="228" t="str">
        <f>IF(C622="",NA(),IF(OR(C622="Smelter not listed",C622="Smelter not yet identified"),MATCH($B622&amp;$D622,'Smelter Look-up'!$J:$J,0),MATCH($B622&amp;$C622,'Smelter Look-up'!$J:$J,0)))</f>
        <v>#N/A</v>
      </c>
      <c r="W622" s="208"/>
      <c r="X622" s="208">
        <f t="shared" si="1"/>
        <v>0</v>
      </c>
      <c r="Y622" s="208"/>
      <c r="Z622" s="208"/>
      <c r="AA622" s="208"/>
      <c r="AB622" s="241" t="str">
        <f t="shared" si="2"/>
        <v/>
      </c>
      <c r="AC622" s="208"/>
      <c r="AD622" s="208"/>
      <c r="AE622" s="208"/>
      <c r="AF622" s="208"/>
      <c r="AG622" s="208"/>
      <c r="AH622" s="208"/>
    </row>
    <row r="623" ht="13.5" customHeight="1">
      <c r="A623" s="239"/>
      <c r="B623" s="233" t="str">
        <f t="array" ref="B623">IF(LEN(A623)=0,"",INDEX('Smelter Look-up'!$A:$A,MATCH($A623,'Smelter Look-up'!$E:$E,0)))</f>
        <v/>
      </c>
      <c r="C623" s="234" t="str">
        <f t="array" ref="C623">IF(LEN(A623)=0,"",INDEX('Smelter Look-up'!$C:$C,MATCH($A623,'Smelter Look-up'!$E:$E,0)))</f>
        <v/>
      </c>
      <c r="D623" s="233"/>
      <c r="E623" s="233" t="str">
        <f>IF(ISERROR($V623),"",OFFSET('Smelter Look-up'!$D$4,$V623-4,0)&amp;"")</f>
        <v/>
      </c>
      <c r="F623" s="233" t="str">
        <f>IF(ISERROR($V623),"",OFFSET('Smelter Look-up'!$E$4,$V623-4,0))</f>
        <v/>
      </c>
      <c r="G623" s="233" t="str">
        <f>IF(C623=$X$4,IF(ISERROR($V623),"Enter smelter details","RMI"),IF(ISERROR($V623),"",OFFSET('Smelter Look-up'!$F$4,$V623-4,0)))</f>
        <v/>
      </c>
      <c r="H623" s="235" t="str">
        <f>IF(ISERROR($V623),"",OFFSET('Smelter Look-up'!$G$4,$V623-4,0))</f>
        <v/>
      </c>
      <c r="I623" s="237" t="str">
        <f>IF(ISERROR($V623),"",OFFSET('Smelter Look-up'!$H$4,$V623-4,0))</f>
        <v/>
      </c>
      <c r="J623" s="237" t="str">
        <f>IF(ISERROR($V623),"",OFFSET('Smelter Look-up'!$I$4,$V623-4,0))</f>
        <v/>
      </c>
      <c r="K623" s="234"/>
      <c r="L623" s="234"/>
      <c r="M623" s="234"/>
      <c r="N623" s="234"/>
      <c r="O623" s="234"/>
      <c r="P623" s="237"/>
      <c r="Q623" s="238"/>
      <c r="R623" s="233" t="str">
        <f>IF(ISERROR($V623),"",OFFSET('Smelter Look-up'!$C$4,$V623-4,0)&amp;"")</f>
        <v/>
      </c>
      <c r="S623" s="239" t="str">
        <f t="array" ref="S623">IF(B623="","",IF(ISERROR(MATCH($E623,CL,0)),"Unknown",INDIRECT("'C'!$A$"&amp;MATCH($E623,CL,0)+1)))</f>
        <v/>
      </c>
      <c r="T623" s="239" t="str">
        <f t="array" ref="T623">IF(B623="","",IF(ISERROR(MATCH($J623,SorP!$B$1:$B$6226,0)),"",INDIRECT("'SorP'!$A$"&amp;MATCH($S623&amp;$J623,SorP!C:C,0))))</f>
        <v/>
      </c>
      <c r="U623" s="240"/>
      <c r="V623" s="228" t="str">
        <f>IF(C623="",NA(),IF(OR(C623="Smelter not listed",C623="Smelter not yet identified"),MATCH($B623&amp;$D623,'Smelter Look-up'!$J:$J,0),MATCH($B623&amp;$C623,'Smelter Look-up'!$J:$J,0)))</f>
        <v>#N/A</v>
      </c>
      <c r="W623" s="208"/>
      <c r="X623" s="208">
        <f t="shared" si="1"/>
        <v>0</v>
      </c>
      <c r="Y623" s="208"/>
      <c r="Z623" s="208"/>
      <c r="AA623" s="208"/>
      <c r="AB623" s="241" t="str">
        <f t="shared" si="2"/>
        <v/>
      </c>
      <c r="AC623" s="208"/>
      <c r="AD623" s="208"/>
      <c r="AE623" s="208"/>
      <c r="AF623" s="208"/>
      <c r="AG623" s="208"/>
      <c r="AH623" s="208"/>
    </row>
    <row r="624" ht="13.5" customHeight="1">
      <c r="A624" s="239"/>
      <c r="B624" s="233" t="str">
        <f t="array" ref="B624">IF(LEN(A624)=0,"",INDEX('Smelter Look-up'!$A:$A,MATCH($A624,'Smelter Look-up'!$E:$E,0)))</f>
        <v/>
      </c>
      <c r="C624" s="234" t="str">
        <f t="array" ref="C624">IF(LEN(A624)=0,"",INDEX('Smelter Look-up'!$C:$C,MATCH($A624,'Smelter Look-up'!$E:$E,0)))</f>
        <v/>
      </c>
      <c r="D624" s="233"/>
      <c r="E624" s="233" t="str">
        <f>IF(ISERROR($V624),"",OFFSET('Smelter Look-up'!$D$4,$V624-4,0)&amp;"")</f>
        <v/>
      </c>
      <c r="F624" s="233" t="str">
        <f>IF(ISERROR($V624),"",OFFSET('Smelter Look-up'!$E$4,$V624-4,0))</f>
        <v/>
      </c>
      <c r="G624" s="233" t="str">
        <f>IF(C624=$X$4,IF(ISERROR($V624),"Enter smelter details","RMI"),IF(ISERROR($V624),"",OFFSET('Smelter Look-up'!$F$4,$V624-4,0)))</f>
        <v/>
      </c>
      <c r="H624" s="235" t="str">
        <f>IF(ISERROR($V624),"",OFFSET('Smelter Look-up'!$G$4,$V624-4,0))</f>
        <v/>
      </c>
      <c r="I624" s="237" t="str">
        <f>IF(ISERROR($V624),"",OFFSET('Smelter Look-up'!$H$4,$V624-4,0))</f>
        <v/>
      </c>
      <c r="J624" s="237" t="str">
        <f>IF(ISERROR($V624),"",OFFSET('Smelter Look-up'!$I$4,$V624-4,0))</f>
        <v/>
      </c>
      <c r="K624" s="234"/>
      <c r="L624" s="234"/>
      <c r="M624" s="234"/>
      <c r="N624" s="234"/>
      <c r="O624" s="234"/>
      <c r="P624" s="237"/>
      <c r="Q624" s="238"/>
      <c r="R624" s="233" t="str">
        <f>IF(ISERROR($V624),"",OFFSET('Smelter Look-up'!$C$4,$V624-4,0)&amp;"")</f>
        <v/>
      </c>
      <c r="S624" s="239" t="str">
        <f t="array" ref="S624">IF(B624="","",IF(ISERROR(MATCH($E624,CL,0)),"Unknown",INDIRECT("'C'!$A$"&amp;MATCH($E624,CL,0)+1)))</f>
        <v/>
      </c>
      <c r="T624" s="239" t="str">
        <f t="array" ref="T624">IF(B624="","",IF(ISERROR(MATCH($J624,SorP!$B$1:$B$6226,0)),"",INDIRECT("'SorP'!$A$"&amp;MATCH($S624&amp;$J624,SorP!C:C,0))))</f>
        <v/>
      </c>
      <c r="U624" s="240"/>
      <c r="V624" s="228" t="str">
        <f>IF(C624="",NA(),IF(OR(C624="Smelter not listed",C624="Smelter not yet identified"),MATCH($B624&amp;$D624,'Smelter Look-up'!$J:$J,0),MATCH($B624&amp;$C624,'Smelter Look-up'!$J:$J,0)))</f>
        <v>#N/A</v>
      </c>
      <c r="W624" s="208"/>
      <c r="X624" s="208">
        <f t="shared" si="1"/>
        <v>0</v>
      </c>
      <c r="Y624" s="208"/>
      <c r="Z624" s="208"/>
      <c r="AA624" s="208"/>
      <c r="AB624" s="241" t="str">
        <f t="shared" si="2"/>
        <v/>
      </c>
      <c r="AC624" s="208"/>
      <c r="AD624" s="208"/>
      <c r="AE624" s="208"/>
      <c r="AF624" s="208"/>
      <c r="AG624" s="208"/>
      <c r="AH624" s="208"/>
    </row>
    <row r="625" ht="13.5" customHeight="1">
      <c r="A625" s="239"/>
      <c r="B625" s="233" t="str">
        <f t="array" ref="B625">IF(LEN(A625)=0,"",INDEX('Smelter Look-up'!$A:$A,MATCH($A625,'Smelter Look-up'!$E:$E,0)))</f>
        <v/>
      </c>
      <c r="C625" s="234" t="str">
        <f t="array" ref="C625">IF(LEN(A625)=0,"",INDEX('Smelter Look-up'!$C:$C,MATCH($A625,'Smelter Look-up'!$E:$E,0)))</f>
        <v/>
      </c>
      <c r="D625" s="233"/>
      <c r="E625" s="233" t="str">
        <f>IF(ISERROR($V625),"",OFFSET('Smelter Look-up'!$D$4,$V625-4,0)&amp;"")</f>
        <v/>
      </c>
      <c r="F625" s="233" t="str">
        <f>IF(ISERROR($V625),"",OFFSET('Smelter Look-up'!$E$4,$V625-4,0))</f>
        <v/>
      </c>
      <c r="G625" s="233" t="str">
        <f>IF(C625=$X$4,IF(ISERROR($V625),"Enter smelter details","RMI"),IF(ISERROR($V625),"",OFFSET('Smelter Look-up'!$F$4,$V625-4,0)))</f>
        <v/>
      </c>
      <c r="H625" s="235" t="str">
        <f>IF(ISERROR($V625),"",OFFSET('Smelter Look-up'!$G$4,$V625-4,0))</f>
        <v/>
      </c>
      <c r="I625" s="237" t="str">
        <f>IF(ISERROR($V625),"",OFFSET('Smelter Look-up'!$H$4,$V625-4,0))</f>
        <v/>
      </c>
      <c r="J625" s="237" t="str">
        <f>IF(ISERROR($V625),"",OFFSET('Smelter Look-up'!$I$4,$V625-4,0))</f>
        <v/>
      </c>
      <c r="K625" s="234"/>
      <c r="L625" s="234"/>
      <c r="M625" s="234"/>
      <c r="N625" s="234"/>
      <c r="O625" s="234"/>
      <c r="P625" s="237"/>
      <c r="Q625" s="238"/>
      <c r="R625" s="233" t="str">
        <f>IF(ISERROR($V625),"",OFFSET('Smelter Look-up'!$C$4,$V625-4,0)&amp;"")</f>
        <v/>
      </c>
      <c r="S625" s="239" t="str">
        <f t="array" ref="S625">IF(B625="","",IF(ISERROR(MATCH($E625,CL,0)),"Unknown",INDIRECT("'C'!$A$"&amp;MATCH($E625,CL,0)+1)))</f>
        <v/>
      </c>
      <c r="T625" s="239" t="str">
        <f t="array" ref="T625">IF(B625="","",IF(ISERROR(MATCH($J625,SorP!$B$1:$B$6226,0)),"",INDIRECT("'SorP'!$A$"&amp;MATCH($S625&amp;$J625,SorP!C:C,0))))</f>
        <v/>
      </c>
      <c r="U625" s="240"/>
      <c r="V625" s="228" t="str">
        <f>IF(C625="",NA(),IF(OR(C625="Smelter not listed",C625="Smelter not yet identified"),MATCH($B625&amp;$D625,'Smelter Look-up'!$J:$J,0),MATCH($B625&amp;$C625,'Smelter Look-up'!$J:$J,0)))</f>
        <v>#N/A</v>
      </c>
      <c r="W625" s="208"/>
      <c r="X625" s="208">
        <f t="shared" si="1"/>
        <v>0</v>
      </c>
      <c r="Y625" s="208"/>
      <c r="Z625" s="208"/>
      <c r="AA625" s="208"/>
      <c r="AB625" s="241" t="str">
        <f t="shared" si="2"/>
        <v/>
      </c>
      <c r="AC625" s="208"/>
      <c r="AD625" s="208"/>
      <c r="AE625" s="208"/>
      <c r="AF625" s="208"/>
      <c r="AG625" s="208"/>
      <c r="AH625" s="208"/>
    </row>
    <row r="626" ht="13.5" customHeight="1">
      <c r="A626" s="239"/>
      <c r="B626" s="233" t="str">
        <f t="array" ref="B626">IF(LEN(A626)=0,"",INDEX('Smelter Look-up'!$A:$A,MATCH($A626,'Smelter Look-up'!$E:$E,0)))</f>
        <v/>
      </c>
      <c r="C626" s="234" t="str">
        <f t="array" ref="C626">IF(LEN(A626)=0,"",INDEX('Smelter Look-up'!$C:$C,MATCH($A626,'Smelter Look-up'!$E:$E,0)))</f>
        <v/>
      </c>
      <c r="D626" s="233"/>
      <c r="E626" s="233" t="str">
        <f>IF(ISERROR($V626),"",OFFSET('Smelter Look-up'!$D$4,$V626-4,0)&amp;"")</f>
        <v/>
      </c>
      <c r="F626" s="233" t="str">
        <f>IF(ISERROR($V626),"",OFFSET('Smelter Look-up'!$E$4,$V626-4,0))</f>
        <v/>
      </c>
      <c r="G626" s="233" t="str">
        <f>IF(C626=$X$4,IF(ISERROR($V626),"Enter smelter details","RMI"),IF(ISERROR($V626),"",OFFSET('Smelter Look-up'!$F$4,$V626-4,0)))</f>
        <v/>
      </c>
      <c r="H626" s="235" t="str">
        <f>IF(ISERROR($V626),"",OFFSET('Smelter Look-up'!$G$4,$V626-4,0))</f>
        <v/>
      </c>
      <c r="I626" s="237" t="str">
        <f>IF(ISERROR($V626),"",OFFSET('Smelter Look-up'!$H$4,$V626-4,0))</f>
        <v/>
      </c>
      <c r="J626" s="237" t="str">
        <f>IF(ISERROR($V626),"",OFFSET('Smelter Look-up'!$I$4,$V626-4,0))</f>
        <v/>
      </c>
      <c r="K626" s="234"/>
      <c r="L626" s="234"/>
      <c r="M626" s="234"/>
      <c r="N626" s="234"/>
      <c r="O626" s="234"/>
      <c r="P626" s="237"/>
      <c r="Q626" s="238"/>
      <c r="R626" s="233" t="str">
        <f>IF(ISERROR($V626),"",OFFSET('Smelter Look-up'!$C$4,$V626-4,0)&amp;"")</f>
        <v/>
      </c>
      <c r="S626" s="239" t="str">
        <f t="array" ref="S626">IF(B626="","",IF(ISERROR(MATCH($E626,CL,0)),"Unknown",INDIRECT("'C'!$A$"&amp;MATCH($E626,CL,0)+1)))</f>
        <v/>
      </c>
      <c r="T626" s="239" t="str">
        <f t="array" ref="T626">IF(B626="","",IF(ISERROR(MATCH($J626,SorP!$B$1:$B$6226,0)),"",INDIRECT("'SorP'!$A$"&amp;MATCH($S626&amp;$J626,SorP!C:C,0))))</f>
        <v/>
      </c>
      <c r="U626" s="240"/>
      <c r="V626" s="228" t="str">
        <f>IF(C626="",NA(),IF(OR(C626="Smelter not listed",C626="Smelter not yet identified"),MATCH($B626&amp;$D626,'Smelter Look-up'!$J:$J,0),MATCH($B626&amp;$C626,'Smelter Look-up'!$J:$J,0)))</f>
        <v>#N/A</v>
      </c>
      <c r="W626" s="208"/>
      <c r="X626" s="208">
        <f t="shared" si="1"/>
        <v>0</v>
      </c>
      <c r="Y626" s="208"/>
      <c r="Z626" s="208"/>
      <c r="AA626" s="208"/>
      <c r="AB626" s="241" t="str">
        <f t="shared" si="2"/>
        <v/>
      </c>
      <c r="AC626" s="208"/>
      <c r="AD626" s="208"/>
      <c r="AE626" s="208"/>
      <c r="AF626" s="208"/>
      <c r="AG626" s="208"/>
      <c r="AH626" s="208"/>
    </row>
    <row r="627" ht="13.5" customHeight="1">
      <c r="A627" s="239"/>
      <c r="B627" s="233" t="str">
        <f t="array" ref="B627">IF(LEN(A627)=0,"",INDEX('Smelter Look-up'!$A:$A,MATCH($A627,'Smelter Look-up'!$E:$E,0)))</f>
        <v/>
      </c>
      <c r="C627" s="234" t="str">
        <f t="array" ref="C627">IF(LEN(A627)=0,"",INDEX('Smelter Look-up'!$C:$C,MATCH($A627,'Smelter Look-up'!$E:$E,0)))</f>
        <v/>
      </c>
      <c r="D627" s="233"/>
      <c r="E627" s="233" t="str">
        <f>IF(ISERROR($V627),"",OFFSET('Smelter Look-up'!$D$4,$V627-4,0)&amp;"")</f>
        <v/>
      </c>
      <c r="F627" s="233" t="str">
        <f>IF(ISERROR($V627),"",OFFSET('Smelter Look-up'!$E$4,$V627-4,0))</f>
        <v/>
      </c>
      <c r="G627" s="233" t="str">
        <f>IF(C627=$X$4,IF(ISERROR($V627),"Enter smelter details","RMI"),IF(ISERROR($V627),"",OFFSET('Smelter Look-up'!$F$4,$V627-4,0)))</f>
        <v/>
      </c>
      <c r="H627" s="235" t="str">
        <f>IF(ISERROR($V627),"",OFFSET('Smelter Look-up'!$G$4,$V627-4,0))</f>
        <v/>
      </c>
      <c r="I627" s="237" t="str">
        <f>IF(ISERROR($V627),"",OFFSET('Smelter Look-up'!$H$4,$V627-4,0))</f>
        <v/>
      </c>
      <c r="J627" s="237" t="str">
        <f>IF(ISERROR($V627),"",OFFSET('Smelter Look-up'!$I$4,$V627-4,0))</f>
        <v/>
      </c>
      <c r="K627" s="234"/>
      <c r="L627" s="234"/>
      <c r="M627" s="234"/>
      <c r="N627" s="234"/>
      <c r="O627" s="234"/>
      <c r="P627" s="237"/>
      <c r="Q627" s="238"/>
      <c r="R627" s="233" t="str">
        <f>IF(ISERROR($V627),"",OFFSET('Smelter Look-up'!$C$4,$V627-4,0)&amp;"")</f>
        <v/>
      </c>
      <c r="S627" s="239" t="str">
        <f t="array" ref="S627">IF(B627="","",IF(ISERROR(MATCH($E627,CL,0)),"Unknown",INDIRECT("'C'!$A$"&amp;MATCH($E627,CL,0)+1)))</f>
        <v/>
      </c>
      <c r="T627" s="239" t="str">
        <f t="array" ref="T627">IF(B627="","",IF(ISERROR(MATCH($J627,SorP!$B$1:$B$6226,0)),"",INDIRECT("'SorP'!$A$"&amp;MATCH($S627&amp;$J627,SorP!C:C,0))))</f>
        <v/>
      </c>
      <c r="U627" s="240"/>
      <c r="V627" s="228" t="str">
        <f>IF(C627="",NA(),IF(OR(C627="Smelter not listed",C627="Smelter not yet identified"),MATCH($B627&amp;$D627,'Smelter Look-up'!$J:$J,0),MATCH($B627&amp;$C627,'Smelter Look-up'!$J:$J,0)))</f>
        <v>#N/A</v>
      </c>
      <c r="W627" s="208"/>
      <c r="X627" s="208">
        <f t="shared" si="1"/>
        <v>0</v>
      </c>
      <c r="Y627" s="208"/>
      <c r="Z627" s="208"/>
      <c r="AA627" s="208"/>
      <c r="AB627" s="241" t="str">
        <f t="shared" si="2"/>
        <v/>
      </c>
      <c r="AC627" s="208"/>
      <c r="AD627" s="208"/>
      <c r="AE627" s="208"/>
      <c r="AF627" s="208"/>
      <c r="AG627" s="208"/>
      <c r="AH627" s="208"/>
    </row>
    <row r="628" ht="13.5" customHeight="1">
      <c r="A628" s="239"/>
      <c r="B628" s="233" t="str">
        <f t="array" ref="B628">IF(LEN(A628)=0,"",INDEX('Smelter Look-up'!$A:$A,MATCH($A628,'Smelter Look-up'!$E:$E,0)))</f>
        <v/>
      </c>
      <c r="C628" s="234" t="str">
        <f t="array" ref="C628">IF(LEN(A628)=0,"",INDEX('Smelter Look-up'!$C:$C,MATCH($A628,'Smelter Look-up'!$E:$E,0)))</f>
        <v/>
      </c>
      <c r="D628" s="233"/>
      <c r="E628" s="233" t="str">
        <f>IF(ISERROR($V628),"",OFFSET('Smelter Look-up'!$D$4,$V628-4,0)&amp;"")</f>
        <v/>
      </c>
      <c r="F628" s="233" t="str">
        <f>IF(ISERROR($V628),"",OFFSET('Smelter Look-up'!$E$4,$V628-4,0))</f>
        <v/>
      </c>
      <c r="G628" s="233" t="str">
        <f>IF(C628=$X$4,IF(ISERROR($V628),"Enter smelter details","RMI"),IF(ISERROR($V628),"",OFFSET('Smelter Look-up'!$F$4,$V628-4,0)))</f>
        <v/>
      </c>
      <c r="H628" s="235" t="str">
        <f>IF(ISERROR($V628),"",OFFSET('Smelter Look-up'!$G$4,$V628-4,0))</f>
        <v/>
      </c>
      <c r="I628" s="237" t="str">
        <f>IF(ISERROR($V628),"",OFFSET('Smelter Look-up'!$H$4,$V628-4,0))</f>
        <v/>
      </c>
      <c r="J628" s="237" t="str">
        <f>IF(ISERROR($V628),"",OFFSET('Smelter Look-up'!$I$4,$V628-4,0))</f>
        <v/>
      </c>
      <c r="K628" s="234"/>
      <c r="L628" s="234"/>
      <c r="M628" s="234"/>
      <c r="N628" s="234"/>
      <c r="O628" s="234"/>
      <c r="P628" s="237"/>
      <c r="Q628" s="238"/>
      <c r="R628" s="233" t="str">
        <f>IF(ISERROR($V628),"",OFFSET('Smelter Look-up'!$C$4,$V628-4,0)&amp;"")</f>
        <v/>
      </c>
      <c r="S628" s="239" t="str">
        <f t="array" ref="S628">IF(B628="","",IF(ISERROR(MATCH($E628,CL,0)),"Unknown",INDIRECT("'C'!$A$"&amp;MATCH($E628,CL,0)+1)))</f>
        <v/>
      </c>
      <c r="T628" s="239" t="str">
        <f t="array" ref="T628">IF(B628="","",IF(ISERROR(MATCH($J628,SorP!$B$1:$B$6226,0)),"",INDIRECT("'SorP'!$A$"&amp;MATCH($S628&amp;$J628,SorP!C:C,0))))</f>
        <v/>
      </c>
      <c r="U628" s="240"/>
      <c r="V628" s="228" t="str">
        <f>IF(C628="",NA(),IF(OR(C628="Smelter not listed",C628="Smelter not yet identified"),MATCH($B628&amp;$D628,'Smelter Look-up'!$J:$J,0),MATCH($B628&amp;$C628,'Smelter Look-up'!$J:$J,0)))</f>
        <v>#N/A</v>
      </c>
      <c r="W628" s="208"/>
      <c r="X628" s="208">
        <f t="shared" si="1"/>
        <v>0</v>
      </c>
      <c r="Y628" s="208"/>
      <c r="Z628" s="208"/>
      <c r="AA628" s="208"/>
      <c r="AB628" s="241" t="str">
        <f t="shared" si="2"/>
        <v/>
      </c>
      <c r="AC628" s="208"/>
      <c r="AD628" s="208"/>
      <c r="AE628" s="208"/>
      <c r="AF628" s="208"/>
      <c r="AG628" s="208"/>
      <c r="AH628" s="208"/>
    </row>
    <row r="629" ht="13.5" customHeight="1">
      <c r="A629" s="239"/>
      <c r="B629" s="233" t="str">
        <f t="array" ref="B629">IF(LEN(A629)=0,"",INDEX('Smelter Look-up'!$A:$A,MATCH($A629,'Smelter Look-up'!$E:$E,0)))</f>
        <v/>
      </c>
      <c r="C629" s="234" t="str">
        <f t="array" ref="C629">IF(LEN(A629)=0,"",INDEX('Smelter Look-up'!$C:$C,MATCH($A629,'Smelter Look-up'!$E:$E,0)))</f>
        <v/>
      </c>
      <c r="D629" s="233"/>
      <c r="E629" s="233" t="str">
        <f>IF(ISERROR($V629),"",OFFSET('Smelter Look-up'!$D$4,$V629-4,0)&amp;"")</f>
        <v/>
      </c>
      <c r="F629" s="233" t="str">
        <f>IF(ISERROR($V629),"",OFFSET('Smelter Look-up'!$E$4,$V629-4,0))</f>
        <v/>
      </c>
      <c r="G629" s="233" t="str">
        <f>IF(C629=$X$4,IF(ISERROR($V629),"Enter smelter details","RMI"),IF(ISERROR($V629),"",OFFSET('Smelter Look-up'!$F$4,$V629-4,0)))</f>
        <v/>
      </c>
      <c r="H629" s="235" t="str">
        <f>IF(ISERROR($V629),"",OFFSET('Smelter Look-up'!$G$4,$V629-4,0))</f>
        <v/>
      </c>
      <c r="I629" s="237" t="str">
        <f>IF(ISERROR($V629),"",OFFSET('Smelter Look-up'!$H$4,$V629-4,0))</f>
        <v/>
      </c>
      <c r="J629" s="237" t="str">
        <f>IF(ISERROR($V629),"",OFFSET('Smelter Look-up'!$I$4,$V629-4,0))</f>
        <v/>
      </c>
      <c r="K629" s="234"/>
      <c r="L629" s="234"/>
      <c r="M629" s="234"/>
      <c r="N629" s="234"/>
      <c r="O629" s="234"/>
      <c r="P629" s="237"/>
      <c r="Q629" s="238"/>
      <c r="R629" s="233" t="str">
        <f>IF(ISERROR($V629),"",OFFSET('Smelter Look-up'!$C$4,$V629-4,0)&amp;"")</f>
        <v/>
      </c>
      <c r="S629" s="239" t="str">
        <f t="array" ref="S629">IF(B629="","",IF(ISERROR(MATCH($E629,CL,0)),"Unknown",INDIRECT("'C'!$A$"&amp;MATCH($E629,CL,0)+1)))</f>
        <v/>
      </c>
      <c r="T629" s="239" t="str">
        <f t="array" ref="T629">IF(B629="","",IF(ISERROR(MATCH($J629,SorP!$B$1:$B$6226,0)),"",INDIRECT("'SorP'!$A$"&amp;MATCH($S629&amp;$J629,SorP!C:C,0))))</f>
        <v/>
      </c>
      <c r="U629" s="240"/>
      <c r="V629" s="228" t="str">
        <f>IF(C629="",NA(),IF(OR(C629="Smelter not listed",C629="Smelter not yet identified"),MATCH($B629&amp;$D629,'Smelter Look-up'!$J:$J,0),MATCH($B629&amp;$C629,'Smelter Look-up'!$J:$J,0)))</f>
        <v>#N/A</v>
      </c>
      <c r="W629" s="208"/>
      <c r="X629" s="208">
        <f t="shared" si="1"/>
        <v>0</v>
      </c>
      <c r="Y629" s="208"/>
      <c r="Z629" s="208"/>
      <c r="AA629" s="208"/>
      <c r="AB629" s="241" t="str">
        <f t="shared" si="2"/>
        <v/>
      </c>
      <c r="AC629" s="208"/>
      <c r="AD629" s="208"/>
      <c r="AE629" s="208"/>
      <c r="AF629" s="208"/>
      <c r="AG629" s="208"/>
      <c r="AH629" s="208"/>
    </row>
    <row r="630" ht="13.5" customHeight="1">
      <c r="A630" s="239"/>
      <c r="B630" s="233" t="str">
        <f t="array" ref="B630">IF(LEN(A630)=0,"",INDEX('Smelter Look-up'!$A:$A,MATCH($A630,'Smelter Look-up'!$E:$E,0)))</f>
        <v/>
      </c>
      <c r="C630" s="234" t="str">
        <f t="array" ref="C630">IF(LEN(A630)=0,"",INDEX('Smelter Look-up'!$C:$C,MATCH($A630,'Smelter Look-up'!$E:$E,0)))</f>
        <v/>
      </c>
      <c r="D630" s="233"/>
      <c r="E630" s="233" t="str">
        <f>IF(ISERROR($V630),"",OFFSET('Smelter Look-up'!$D$4,$V630-4,0)&amp;"")</f>
        <v/>
      </c>
      <c r="F630" s="233" t="str">
        <f>IF(ISERROR($V630),"",OFFSET('Smelter Look-up'!$E$4,$V630-4,0))</f>
        <v/>
      </c>
      <c r="G630" s="233" t="str">
        <f>IF(C630=$X$4,IF(ISERROR($V630),"Enter smelter details","RMI"),IF(ISERROR($V630),"",OFFSET('Smelter Look-up'!$F$4,$V630-4,0)))</f>
        <v/>
      </c>
      <c r="H630" s="235" t="str">
        <f>IF(ISERROR($V630),"",OFFSET('Smelter Look-up'!$G$4,$V630-4,0))</f>
        <v/>
      </c>
      <c r="I630" s="237" t="str">
        <f>IF(ISERROR($V630),"",OFFSET('Smelter Look-up'!$H$4,$V630-4,0))</f>
        <v/>
      </c>
      <c r="J630" s="237" t="str">
        <f>IF(ISERROR($V630),"",OFFSET('Smelter Look-up'!$I$4,$V630-4,0))</f>
        <v/>
      </c>
      <c r="K630" s="234"/>
      <c r="L630" s="234"/>
      <c r="M630" s="234"/>
      <c r="N630" s="234"/>
      <c r="O630" s="234"/>
      <c r="P630" s="237"/>
      <c r="Q630" s="238"/>
      <c r="R630" s="233" t="str">
        <f>IF(ISERROR($V630),"",OFFSET('Smelter Look-up'!$C$4,$V630-4,0)&amp;"")</f>
        <v/>
      </c>
      <c r="S630" s="239" t="str">
        <f t="array" ref="S630">IF(B630="","",IF(ISERROR(MATCH($E630,CL,0)),"Unknown",INDIRECT("'C'!$A$"&amp;MATCH($E630,CL,0)+1)))</f>
        <v/>
      </c>
      <c r="T630" s="239" t="str">
        <f t="array" ref="T630">IF(B630="","",IF(ISERROR(MATCH($J630,SorP!$B$1:$B$6226,0)),"",INDIRECT("'SorP'!$A$"&amp;MATCH($S630&amp;$J630,SorP!C:C,0))))</f>
        <v/>
      </c>
      <c r="U630" s="240"/>
      <c r="V630" s="228" t="str">
        <f>IF(C630="",NA(),IF(OR(C630="Smelter not listed",C630="Smelter not yet identified"),MATCH($B630&amp;$D630,'Smelter Look-up'!$J:$J,0),MATCH($B630&amp;$C630,'Smelter Look-up'!$J:$J,0)))</f>
        <v>#N/A</v>
      </c>
      <c r="W630" s="208"/>
      <c r="X630" s="208">
        <f t="shared" si="1"/>
        <v>0</v>
      </c>
      <c r="Y630" s="208"/>
      <c r="Z630" s="208"/>
      <c r="AA630" s="208"/>
      <c r="AB630" s="241" t="str">
        <f t="shared" si="2"/>
        <v/>
      </c>
      <c r="AC630" s="208"/>
      <c r="AD630" s="208"/>
      <c r="AE630" s="208"/>
      <c r="AF630" s="208"/>
      <c r="AG630" s="208"/>
      <c r="AH630" s="208"/>
    </row>
    <row r="631" ht="13.5" customHeight="1">
      <c r="A631" s="239"/>
      <c r="B631" s="233" t="str">
        <f t="array" ref="B631">IF(LEN(A631)=0,"",INDEX('Smelter Look-up'!$A:$A,MATCH($A631,'Smelter Look-up'!$E:$E,0)))</f>
        <v/>
      </c>
      <c r="C631" s="234" t="str">
        <f t="array" ref="C631">IF(LEN(A631)=0,"",INDEX('Smelter Look-up'!$C:$C,MATCH($A631,'Smelter Look-up'!$E:$E,0)))</f>
        <v/>
      </c>
      <c r="D631" s="233"/>
      <c r="E631" s="233" t="str">
        <f>IF(ISERROR($V631),"",OFFSET('Smelter Look-up'!$D$4,$V631-4,0)&amp;"")</f>
        <v/>
      </c>
      <c r="F631" s="233" t="str">
        <f>IF(ISERROR($V631),"",OFFSET('Smelter Look-up'!$E$4,$V631-4,0))</f>
        <v/>
      </c>
      <c r="G631" s="233" t="str">
        <f>IF(C631=$X$4,IF(ISERROR($V631),"Enter smelter details","RMI"),IF(ISERROR($V631),"",OFFSET('Smelter Look-up'!$F$4,$V631-4,0)))</f>
        <v/>
      </c>
      <c r="H631" s="235" t="str">
        <f>IF(ISERROR($V631),"",OFFSET('Smelter Look-up'!$G$4,$V631-4,0))</f>
        <v/>
      </c>
      <c r="I631" s="237" t="str">
        <f>IF(ISERROR($V631),"",OFFSET('Smelter Look-up'!$H$4,$V631-4,0))</f>
        <v/>
      </c>
      <c r="J631" s="237" t="str">
        <f>IF(ISERROR($V631),"",OFFSET('Smelter Look-up'!$I$4,$V631-4,0))</f>
        <v/>
      </c>
      <c r="K631" s="234"/>
      <c r="L631" s="234"/>
      <c r="M631" s="234"/>
      <c r="N631" s="234"/>
      <c r="O631" s="234"/>
      <c r="P631" s="237"/>
      <c r="Q631" s="238"/>
      <c r="R631" s="233" t="str">
        <f>IF(ISERROR($V631),"",OFFSET('Smelter Look-up'!$C$4,$V631-4,0)&amp;"")</f>
        <v/>
      </c>
      <c r="S631" s="239" t="str">
        <f t="array" ref="S631">IF(B631="","",IF(ISERROR(MATCH($E631,CL,0)),"Unknown",INDIRECT("'C'!$A$"&amp;MATCH($E631,CL,0)+1)))</f>
        <v/>
      </c>
      <c r="T631" s="239" t="str">
        <f t="array" ref="T631">IF(B631="","",IF(ISERROR(MATCH($J631,SorP!$B$1:$B$6226,0)),"",INDIRECT("'SorP'!$A$"&amp;MATCH($S631&amp;$J631,SorP!C:C,0))))</f>
        <v/>
      </c>
      <c r="U631" s="240"/>
      <c r="V631" s="228" t="str">
        <f>IF(C631="",NA(),IF(OR(C631="Smelter not listed",C631="Smelter not yet identified"),MATCH($B631&amp;$D631,'Smelter Look-up'!$J:$J,0),MATCH($B631&amp;$C631,'Smelter Look-up'!$J:$J,0)))</f>
        <v>#N/A</v>
      </c>
      <c r="W631" s="208"/>
      <c r="X631" s="208">
        <f t="shared" si="1"/>
        <v>0</v>
      </c>
      <c r="Y631" s="208"/>
      <c r="Z631" s="208"/>
      <c r="AA631" s="208"/>
      <c r="AB631" s="241" t="str">
        <f t="shared" si="2"/>
        <v/>
      </c>
      <c r="AC631" s="208"/>
      <c r="AD631" s="208"/>
      <c r="AE631" s="208"/>
      <c r="AF631" s="208"/>
      <c r="AG631" s="208"/>
      <c r="AH631" s="208"/>
    </row>
    <row r="632" ht="13.5" customHeight="1">
      <c r="A632" s="239"/>
      <c r="B632" s="233" t="str">
        <f t="array" ref="B632">IF(LEN(A632)=0,"",INDEX('Smelter Look-up'!$A:$A,MATCH($A632,'Smelter Look-up'!$E:$E,0)))</f>
        <v/>
      </c>
      <c r="C632" s="234" t="str">
        <f t="array" ref="C632">IF(LEN(A632)=0,"",INDEX('Smelter Look-up'!$C:$C,MATCH($A632,'Smelter Look-up'!$E:$E,0)))</f>
        <v/>
      </c>
      <c r="D632" s="233"/>
      <c r="E632" s="233" t="str">
        <f>IF(ISERROR($V632),"",OFFSET('Smelter Look-up'!$D$4,$V632-4,0)&amp;"")</f>
        <v/>
      </c>
      <c r="F632" s="233" t="str">
        <f>IF(ISERROR($V632),"",OFFSET('Smelter Look-up'!$E$4,$V632-4,0))</f>
        <v/>
      </c>
      <c r="G632" s="233" t="str">
        <f>IF(C632=$X$4,IF(ISERROR($V632),"Enter smelter details","RMI"),IF(ISERROR($V632),"",OFFSET('Smelter Look-up'!$F$4,$V632-4,0)))</f>
        <v/>
      </c>
      <c r="H632" s="235" t="str">
        <f>IF(ISERROR($V632),"",OFFSET('Smelter Look-up'!$G$4,$V632-4,0))</f>
        <v/>
      </c>
      <c r="I632" s="237" t="str">
        <f>IF(ISERROR($V632),"",OFFSET('Smelter Look-up'!$H$4,$V632-4,0))</f>
        <v/>
      </c>
      <c r="J632" s="237" t="str">
        <f>IF(ISERROR($V632),"",OFFSET('Smelter Look-up'!$I$4,$V632-4,0))</f>
        <v/>
      </c>
      <c r="K632" s="234"/>
      <c r="L632" s="234"/>
      <c r="M632" s="234"/>
      <c r="N632" s="234"/>
      <c r="O632" s="234"/>
      <c r="P632" s="237"/>
      <c r="Q632" s="238"/>
      <c r="R632" s="233" t="str">
        <f>IF(ISERROR($V632),"",OFFSET('Smelter Look-up'!$C$4,$V632-4,0)&amp;"")</f>
        <v/>
      </c>
      <c r="S632" s="239" t="str">
        <f t="array" ref="S632">IF(B632="","",IF(ISERROR(MATCH($E632,CL,0)),"Unknown",INDIRECT("'C'!$A$"&amp;MATCH($E632,CL,0)+1)))</f>
        <v/>
      </c>
      <c r="T632" s="239" t="str">
        <f t="array" ref="T632">IF(B632="","",IF(ISERROR(MATCH($J632,SorP!$B$1:$B$6226,0)),"",INDIRECT("'SorP'!$A$"&amp;MATCH($S632&amp;$J632,SorP!C:C,0))))</f>
        <v/>
      </c>
      <c r="U632" s="240"/>
      <c r="V632" s="228" t="str">
        <f>IF(C632="",NA(),IF(OR(C632="Smelter not listed",C632="Smelter not yet identified"),MATCH($B632&amp;$D632,'Smelter Look-up'!$J:$J,0),MATCH($B632&amp;$C632,'Smelter Look-up'!$J:$J,0)))</f>
        <v>#N/A</v>
      </c>
      <c r="W632" s="208"/>
      <c r="X632" s="208">
        <f t="shared" si="1"/>
        <v>0</v>
      </c>
      <c r="Y632" s="208"/>
      <c r="Z632" s="208"/>
      <c r="AA632" s="208"/>
      <c r="AB632" s="241" t="str">
        <f t="shared" si="2"/>
        <v/>
      </c>
      <c r="AC632" s="208"/>
      <c r="AD632" s="208"/>
      <c r="AE632" s="208"/>
      <c r="AF632" s="208"/>
      <c r="AG632" s="208"/>
      <c r="AH632" s="208"/>
    </row>
    <row r="633" ht="13.5" customHeight="1">
      <c r="A633" s="239"/>
      <c r="B633" s="233" t="str">
        <f t="array" ref="B633">IF(LEN(A633)=0,"",INDEX('Smelter Look-up'!$A:$A,MATCH($A633,'Smelter Look-up'!$E:$E,0)))</f>
        <v/>
      </c>
      <c r="C633" s="234" t="str">
        <f t="array" ref="C633">IF(LEN(A633)=0,"",INDEX('Smelter Look-up'!$C:$C,MATCH($A633,'Smelter Look-up'!$E:$E,0)))</f>
        <v/>
      </c>
      <c r="D633" s="233"/>
      <c r="E633" s="233" t="str">
        <f>IF(ISERROR($V633),"",OFFSET('Smelter Look-up'!$D$4,$V633-4,0)&amp;"")</f>
        <v/>
      </c>
      <c r="F633" s="233" t="str">
        <f>IF(ISERROR($V633),"",OFFSET('Smelter Look-up'!$E$4,$V633-4,0))</f>
        <v/>
      </c>
      <c r="G633" s="233" t="str">
        <f>IF(C633=$X$4,IF(ISERROR($V633),"Enter smelter details","RMI"),IF(ISERROR($V633),"",OFFSET('Smelter Look-up'!$F$4,$V633-4,0)))</f>
        <v/>
      </c>
      <c r="H633" s="235" t="str">
        <f>IF(ISERROR($V633),"",OFFSET('Smelter Look-up'!$G$4,$V633-4,0))</f>
        <v/>
      </c>
      <c r="I633" s="237" t="str">
        <f>IF(ISERROR($V633),"",OFFSET('Smelter Look-up'!$H$4,$V633-4,0))</f>
        <v/>
      </c>
      <c r="J633" s="237" t="str">
        <f>IF(ISERROR($V633),"",OFFSET('Smelter Look-up'!$I$4,$V633-4,0))</f>
        <v/>
      </c>
      <c r="K633" s="234"/>
      <c r="L633" s="234"/>
      <c r="M633" s="234"/>
      <c r="N633" s="234"/>
      <c r="O633" s="234"/>
      <c r="P633" s="237"/>
      <c r="Q633" s="238"/>
      <c r="R633" s="233" t="str">
        <f>IF(ISERROR($V633),"",OFFSET('Smelter Look-up'!$C$4,$V633-4,0)&amp;"")</f>
        <v/>
      </c>
      <c r="S633" s="239" t="str">
        <f t="array" ref="S633">IF(B633="","",IF(ISERROR(MATCH($E633,CL,0)),"Unknown",INDIRECT("'C'!$A$"&amp;MATCH($E633,CL,0)+1)))</f>
        <v/>
      </c>
      <c r="T633" s="239" t="str">
        <f t="array" ref="T633">IF(B633="","",IF(ISERROR(MATCH($J633,SorP!$B$1:$B$6226,0)),"",INDIRECT("'SorP'!$A$"&amp;MATCH($S633&amp;$J633,SorP!C:C,0))))</f>
        <v/>
      </c>
      <c r="U633" s="240"/>
      <c r="V633" s="228" t="str">
        <f>IF(C633="",NA(),IF(OR(C633="Smelter not listed",C633="Smelter not yet identified"),MATCH($B633&amp;$D633,'Smelter Look-up'!$J:$J,0),MATCH($B633&amp;$C633,'Smelter Look-up'!$J:$J,0)))</f>
        <v>#N/A</v>
      </c>
      <c r="W633" s="208"/>
      <c r="X633" s="208">
        <f t="shared" si="1"/>
        <v>0</v>
      </c>
      <c r="Y633" s="208"/>
      <c r="Z633" s="208"/>
      <c r="AA633" s="208"/>
      <c r="AB633" s="241" t="str">
        <f t="shared" si="2"/>
        <v/>
      </c>
      <c r="AC633" s="208"/>
      <c r="AD633" s="208"/>
      <c r="AE633" s="208"/>
      <c r="AF633" s="208"/>
      <c r="AG633" s="208"/>
      <c r="AH633" s="208"/>
    </row>
    <row r="634" ht="13.5" customHeight="1">
      <c r="A634" s="239"/>
      <c r="B634" s="233" t="str">
        <f t="array" ref="B634">IF(LEN(A634)=0,"",INDEX('Smelter Look-up'!$A:$A,MATCH($A634,'Smelter Look-up'!$E:$E,0)))</f>
        <v/>
      </c>
      <c r="C634" s="234" t="str">
        <f t="array" ref="C634">IF(LEN(A634)=0,"",INDEX('Smelter Look-up'!$C:$C,MATCH($A634,'Smelter Look-up'!$E:$E,0)))</f>
        <v/>
      </c>
      <c r="D634" s="233"/>
      <c r="E634" s="233" t="str">
        <f>IF(ISERROR($V634),"",OFFSET('Smelter Look-up'!$D$4,$V634-4,0)&amp;"")</f>
        <v/>
      </c>
      <c r="F634" s="233" t="str">
        <f>IF(ISERROR($V634),"",OFFSET('Smelter Look-up'!$E$4,$V634-4,0))</f>
        <v/>
      </c>
      <c r="G634" s="233" t="str">
        <f>IF(C634=$X$4,IF(ISERROR($V634),"Enter smelter details","RMI"),IF(ISERROR($V634),"",OFFSET('Smelter Look-up'!$F$4,$V634-4,0)))</f>
        <v/>
      </c>
      <c r="H634" s="235" t="str">
        <f>IF(ISERROR($V634),"",OFFSET('Smelter Look-up'!$G$4,$V634-4,0))</f>
        <v/>
      </c>
      <c r="I634" s="237" t="str">
        <f>IF(ISERROR($V634),"",OFFSET('Smelter Look-up'!$H$4,$V634-4,0))</f>
        <v/>
      </c>
      <c r="J634" s="237" t="str">
        <f>IF(ISERROR($V634),"",OFFSET('Smelter Look-up'!$I$4,$V634-4,0))</f>
        <v/>
      </c>
      <c r="K634" s="234"/>
      <c r="L634" s="234"/>
      <c r="M634" s="234"/>
      <c r="N634" s="234"/>
      <c r="O634" s="234"/>
      <c r="P634" s="237"/>
      <c r="Q634" s="238"/>
      <c r="R634" s="233" t="str">
        <f>IF(ISERROR($V634),"",OFFSET('Smelter Look-up'!$C$4,$V634-4,0)&amp;"")</f>
        <v/>
      </c>
      <c r="S634" s="239" t="str">
        <f t="array" ref="S634">IF(B634="","",IF(ISERROR(MATCH($E634,CL,0)),"Unknown",INDIRECT("'C'!$A$"&amp;MATCH($E634,CL,0)+1)))</f>
        <v/>
      </c>
      <c r="T634" s="239" t="str">
        <f t="array" ref="T634">IF(B634="","",IF(ISERROR(MATCH($J634,SorP!$B$1:$B$6226,0)),"",INDIRECT("'SorP'!$A$"&amp;MATCH($S634&amp;$J634,SorP!C:C,0))))</f>
        <v/>
      </c>
      <c r="U634" s="240"/>
      <c r="V634" s="228" t="str">
        <f>IF(C634="",NA(),IF(OR(C634="Smelter not listed",C634="Smelter not yet identified"),MATCH($B634&amp;$D634,'Smelter Look-up'!$J:$J,0),MATCH($B634&amp;$C634,'Smelter Look-up'!$J:$J,0)))</f>
        <v>#N/A</v>
      </c>
      <c r="W634" s="208"/>
      <c r="X634" s="208">
        <f t="shared" si="1"/>
        <v>0</v>
      </c>
      <c r="Y634" s="208"/>
      <c r="Z634" s="208"/>
      <c r="AA634" s="208"/>
      <c r="AB634" s="241" t="str">
        <f t="shared" si="2"/>
        <v/>
      </c>
      <c r="AC634" s="208"/>
      <c r="AD634" s="208"/>
      <c r="AE634" s="208"/>
      <c r="AF634" s="208"/>
      <c r="AG634" s="208"/>
      <c r="AH634" s="208"/>
    </row>
    <row r="635" ht="13.5" customHeight="1">
      <c r="A635" s="239"/>
      <c r="B635" s="233" t="str">
        <f t="array" ref="B635">IF(LEN(A635)=0,"",INDEX('Smelter Look-up'!$A:$A,MATCH($A635,'Smelter Look-up'!$E:$E,0)))</f>
        <v/>
      </c>
      <c r="C635" s="234" t="str">
        <f t="array" ref="C635">IF(LEN(A635)=0,"",INDEX('Smelter Look-up'!$C:$C,MATCH($A635,'Smelter Look-up'!$E:$E,0)))</f>
        <v/>
      </c>
      <c r="D635" s="233"/>
      <c r="E635" s="233" t="str">
        <f>IF(ISERROR($V635),"",OFFSET('Smelter Look-up'!$D$4,$V635-4,0)&amp;"")</f>
        <v/>
      </c>
      <c r="F635" s="233" t="str">
        <f>IF(ISERROR($V635),"",OFFSET('Smelter Look-up'!$E$4,$V635-4,0))</f>
        <v/>
      </c>
      <c r="G635" s="233" t="str">
        <f>IF(C635=$X$4,IF(ISERROR($V635),"Enter smelter details","RMI"),IF(ISERROR($V635),"",OFFSET('Smelter Look-up'!$F$4,$V635-4,0)))</f>
        <v/>
      </c>
      <c r="H635" s="235" t="str">
        <f>IF(ISERROR($V635),"",OFFSET('Smelter Look-up'!$G$4,$V635-4,0))</f>
        <v/>
      </c>
      <c r="I635" s="237" t="str">
        <f>IF(ISERROR($V635),"",OFFSET('Smelter Look-up'!$H$4,$V635-4,0))</f>
        <v/>
      </c>
      <c r="J635" s="237" t="str">
        <f>IF(ISERROR($V635),"",OFFSET('Smelter Look-up'!$I$4,$V635-4,0))</f>
        <v/>
      </c>
      <c r="K635" s="234"/>
      <c r="L635" s="234"/>
      <c r="M635" s="234"/>
      <c r="N635" s="234"/>
      <c r="O635" s="234"/>
      <c r="P635" s="237"/>
      <c r="Q635" s="238"/>
      <c r="R635" s="233" t="str">
        <f>IF(ISERROR($V635),"",OFFSET('Smelter Look-up'!$C$4,$V635-4,0)&amp;"")</f>
        <v/>
      </c>
      <c r="S635" s="239" t="str">
        <f t="array" ref="S635">IF(B635="","",IF(ISERROR(MATCH($E635,CL,0)),"Unknown",INDIRECT("'C'!$A$"&amp;MATCH($E635,CL,0)+1)))</f>
        <v/>
      </c>
      <c r="T635" s="239" t="str">
        <f t="array" ref="T635">IF(B635="","",IF(ISERROR(MATCH($J635,SorP!$B$1:$B$6226,0)),"",INDIRECT("'SorP'!$A$"&amp;MATCH($S635&amp;$J635,SorP!C:C,0))))</f>
        <v/>
      </c>
      <c r="U635" s="240"/>
      <c r="V635" s="228" t="str">
        <f>IF(C635="",NA(),IF(OR(C635="Smelter not listed",C635="Smelter not yet identified"),MATCH($B635&amp;$D635,'Smelter Look-up'!$J:$J,0),MATCH($B635&amp;$C635,'Smelter Look-up'!$J:$J,0)))</f>
        <v>#N/A</v>
      </c>
      <c r="W635" s="208"/>
      <c r="X635" s="208">
        <f t="shared" si="1"/>
        <v>0</v>
      </c>
      <c r="Y635" s="208"/>
      <c r="Z635" s="208"/>
      <c r="AA635" s="208"/>
      <c r="AB635" s="241" t="str">
        <f t="shared" si="2"/>
        <v/>
      </c>
      <c r="AC635" s="208"/>
      <c r="AD635" s="208"/>
      <c r="AE635" s="208"/>
      <c r="AF635" s="208"/>
      <c r="AG635" s="208"/>
      <c r="AH635" s="208"/>
    </row>
    <row r="636" ht="13.5" customHeight="1">
      <c r="A636" s="239"/>
      <c r="B636" s="233" t="str">
        <f t="array" ref="B636">IF(LEN(A636)=0,"",INDEX('Smelter Look-up'!$A:$A,MATCH($A636,'Smelter Look-up'!$E:$E,0)))</f>
        <v/>
      </c>
      <c r="C636" s="234" t="str">
        <f t="array" ref="C636">IF(LEN(A636)=0,"",INDEX('Smelter Look-up'!$C:$C,MATCH($A636,'Smelter Look-up'!$E:$E,0)))</f>
        <v/>
      </c>
      <c r="D636" s="233"/>
      <c r="E636" s="233" t="str">
        <f>IF(ISERROR($V636),"",OFFSET('Smelter Look-up'!$D$4,$V636-4,0)&amp;"")</f>
        <v/>
      </c>
      <c r="F636" s="233" t="str">
        <f>IF(ISERROR($V636),"",OFFSET('Smelter Look-up'!$E$4,$V636-4,0))</f>
        <v/>
      </c>
      <c r="G636" s="233" t="str">
        <f>IF(C636=$X$4,IF(ISERROR($V636),"Enter smelter details","RMI"),IF(ISERROR($V636),"",OFFSET('Smelter Look-up'!$F$4,$V636-4,0)))</f>
        <v/>
      </c>
      <c r="H636" s="235" t="str">
        <f>IF(ISERROR($V636),"",OFFSET('Smelter Look-up'!$G$4,$V636-4,0))</f>
        <v/>
      </c>
      <c r="I636" s="237" t="str">
        <f>IF(ISERROR($V636),"",OFFSET('Smelter Look-up'!$H$4,$V636-4,0))</f>
        <v/>
      </c>
      <c r="J636" s="237" t="str">
        <f>IF(ISERROR($V636),"",OFFSET('Smelter Look-up'!$I$4,$V636-4,0))</f>
        <v/>
      </c>
      <c r="K636" s="234"/>
      <c r="L636" s="234"/>
      <c r="M636" s="234"/>
      <c r="N636" s="234"/>
      <c r="O636" s="234"/>
      <c r="P636" s="237"/>
      <c r="Q636" s="238"/>
      <c r="R636" s="233" t="str">
        <f>IF(ISERROR($V636),"",OFFSET('Smelter Look-up'!$C$4,$V636-4,0)&amp;"")</f>
        <v/>
      </c>
      <c r="S636" s="239" t="str">
        <f t="array" ref="S636">IF(B636="","",IF(ISERROR(MATCH($E636,CL,0)),"Unknown",INDIRECT("'C'!$A$"&amp;MATCH($E636,CL,0)+1)))</f>
        <v/>
      </c>
      <c r="T636" s="239" t="str">
        <f t="array" ref="T636">IF(B636="","",IF(ISERROR(MATCH($J636,SorP!$B$1:$B$6226,0)),"",INDIRECT("'SorP'!$A$"&amp;MATCH($S636&amp;$J636,SorP!C:C,0))))</f>
        <v/>
      </c>
      <c r="U636" s="240"/>
      <c r="V636" s="228" t="str">
        <f>IF(C636="",NA(),IF(OR(C636="Smelter not listed",C636="Smelter not yet identified"),MATCH($B636&amp;$D636,'Smelter Look-up'!$J:$J,0),MATCH($B636&amp;$C636,'Smelter Look-up'!$J:$J,0)))</f>
        <v>#N/A</v>
      </c>
      <c r="W636" s="208"/>
      <c r="X636" s="208">
        <f t="shared" si="1"/>
        <v>0</v>
      </c>
      <c r="Y636" s="208"/>
      <c r="Z636" s="208"/>
      <c r="AA636" s="208"/>
      <c r="AB636" s="241" t="str">
        <f t="shared" si="2"/>
        <v/>
      </c>
      <c r="AC636" s="208"/>
      <c r="AD636" s="208"/>
      <c r="AE636" s="208"/>
      <c r="AF636" s="208"/>
      <c r="AG636" s="208"/>
      <c r="AH636" s="208"/>
    </row>
    <row r="637" ht="13.5" customHeight="1">
      <c r="A637" s="239"/>
      <c r="B637" s="233" t="str">
        <f t="array" ref="B637">IF(LEN(A637)=0,"",INDEX('Smelter Look-up'!$A:$A,MATCH($A637,'Smelter Look-up'!$E:$E,0)))</f>
        <v/>
      </c>
      <c r="C637" s="234" t="str">
        <f t="array" ref="C637">IF(LEN(A637)=0,"",INDEX('Smelter Look-up'!$C:$C,MATCH($A637,'Smelter Look-up'!$E:$E,0)))</f>
        <v/>
      </c>
      <c r="D637" s="233"/>
      <c r="E637" s="233" t="str">
        <f>IF(ISERROR($V637),"",OFFSET('Smelter Look-up'!$D$4,$V637-4,0)&amp;"")</f>
        <v/>
      </c>
      <c r="F637" s="233" t="str">
        <f>IF(ISERROR($V637),"",OFFSET('Smelter Look-up'!$E$4,$V637-4,0))</f>
        <v/>
      </c>
      <c r="G637" s="233" t="str">
        <f>IF(C637=$X$4,IF(ISERROR($V637),"Enter smelter details","RMI"),IF(ISERROR($V637),"",OFFSET('Smelter Look-up'!$F$4,$V637-4,0)))</f>
        <v/>
      </c>
      <c r="H637" s="235" t="str">
        <f>IF(ISERROR($V637),"",OFFSET('Smelter Look-up'!$G$4,$V637-4,0))</f>
        <v/>
      </c>
      <c r="I637" s="237" t="str">
        <f>IF(ISERROR($V637),"",OFFSET('Smelter Look-up'!$H$4,$V637-4,0))</f>
        <v/>
      </c>
      <c r="J637" s="237" t="str">
        <f>IF(ISERROR($V637),"",OFFSET('Smelter Look-up'!$I$4,$V637-4,0))</f>
        <v/>
      </c>
      <c r="K637" s="234"/>
      <c r="L637" s="234"/>
      <c r="M637" s="234"/>
      <c r="N637" s="234"/>
      <c r="O637" s="234"/>
      <c r="P637" s="237"/>
      <c r="Q637" s="238"/>
      <c r="R637" s="233" t="str">
        <f>IF(ISERROR($V637),"",OFFSET('Smelter Look-up'!$C$4,$V637-4,0)&amp;"")</f>
        <v/>
      </c>
      <c r="S637" s="239" t="str">
        <f t="array" ref="S637">IF(B637="","",IF(ISERROR(MATCH($E637,CL,0)),"Unknown",INDIRECT("'C'!$A$"&amp;MATCH($E637,CL,0)+1)))</f>
        <v/>
      </c>
      <c r="T637" s="239" t="str">
        <f t="array" ref="T637">IF(B637="","",IF(ISERROR(MATCH($J637,SorP!$B$1:$B$6226,0)),"",INDIRECT("'SorP'!$A$"&amp;MATCH($S637&amp;$J637,SorP!C:C,0))))</f>
        <v/>
      </c>
      <c r="U637" s="240"/>
      <c r="V637" s="228" t="str">
        <f>IF(C637="",NA(),IF(OR(C637="Smelter not listed",C637="Smelter not yet identified"),MATCH($B637&amp;$D637,'Smelter Look-up'!$J:$J,0),MATCH($B637&amp;$C637,'Smelter Look-up'!$J:$J,0)))</f>
        <v>#N/A</v>
      </c>
      <c r="W637" s="208"/>
      <c r="X637" s="208">
        <f t="shared" si="1"/>
        <v>0</v>
      </c>
      <c r="Y637" s="208"/>
      <c r="Z637" s="208"/>
      <c r="AA637" s="208"/>
      <c r="AB637" s="241" t="str">
        <f t="shared" si="2"/>
        <v/>
      </c>
      <c r="AC637" s="208"/>
      <c r="AD637" s="208"/>
      <c r="AE637" s="208"/>
      <c r="AF637" s="208"/>
      <c r="AG637" s="208"/>
      <c r="AH637" s="208"/>
    </row>
    <row r="638" ht="13.5" customHeight="1">
      <c r="A638" s="239"/>
      <c r="B638" s="233" t="str">
        <f t="array" ref="B638">IF(LEN(A638)=0,"",INDEX('Smelter Look-up'!$A:$A,MATCH($A638,'Smelter Look-up'!$E:$E,0)))</f>
        <v/>
      </c>
      <c r="C638" s="234" t="str">
        <f t="array" ref="C638">IF(LEN(A638)=0,"",INDEX('Smelter Look-up'!$C:$C,MATCH($A638,'Smelter Look-up'!$E:$E,0)))</f>
        <v/>
      </c>
      <c r="D638" s="233"/>
      <c r="E638" s="233" t="str">
        <f>IF(ISERROR($V638),"",OFFSET('Smelter Look-up'!$D$4,$V638-4,0)&amp;"")</f>
        <v/>
      </c>
      <c r="F638" s="233" t="str">
        <f>IF(ISERROR($V638),"",OFFSET('Smelter Look-up'!$E$4,$V638-4,0))</f>
        <v/>
      </c>
      <c r="G638" s="233" t="str">
        <f>IF(C638=$X$4,IF(ISERROR($V638),"Enter smelter details","RMI"),IF(ISERROR($V638),"",OFFSET('Smelter Look-up'!$F$4,$V638-4,0)))</f>
        <v/>
      </c>
      <c r="H638" s="235" t="str">
        <f>IF(ISERROR($V638),"",OFFSET('Smelter Look-up'!$G$4,$V638-4,0))</f>
        <v/>
      </c>
      <c r="I638" s="237" t="str">
        <f>IF(ISERROR($V638),"",OFFSET('Smelter Look-up'!$H$4,$V638-4,0))</f>
        <v/>
      </c>
      <c r="J638" s="237" t="str">
        <f>IF(ISERROR($V638),"",OFFSET('Smelter Look-up'!$I$4,$V638-4,0))</f>
        <v/>
      </c>
      <c r="K638" s="234"/>
      <c r="L638" s="234"/>
      <c r="M638" s="234"/>
      <c r="N638" s="234"/>
      <c r="O638" s="234"/>
      <c r="P638" s="237"/>
      <c r="Q638" s="238"/>
      <c r="R638" s="233" t="str">
        <f>IF(ISERROR($V638),"",OFFSET('Smelter Look-up'!$C$4,$V638-4,0)&amp;"")</f>
        <v/>
      </c>
      <c r="S638" s="239" t="str">
        <f t="array" ref="S638">IF(B638="","",IF(ISERROR(MATCH($E638,CL,0)),"Unknown",INDIRECT("'C'!$A$"&amp;MATCH($E638,CL,0)+1)))</f>
        <v/>
      </c>
      <c r="T638" s="239" t="str">
        <f t="array" ref="T638">IF(B638="","",IF(ISERROR(MATCH($J638,SorP!$B$1:$B$6226,0)),"",INDIRECT("'SorP'!$A$"&amp;MATCH($S638&amp;$J638,SorP!C:C,0))))</f>
        <v/>
      </c>
      <c r="U638" s="240"/>
      <c r="V638" s="228" t="str">
        <f>IF(C638="",NA(),IF(OR(C638="Smelter not listed",C638="Smelter not yet identified"),MATCH($B638&amp;$D638,'Smelter Look-up'!$J:$J,0),MATCH($B638&amp;$C638,'Smelter Look-up'!$J:$J,0)))</f>
        <v>#N/A</v>
      </c>
      <c r="W638" s="208"/>
      <c r="X638" s="208">
        <f t="shared" si="1"/>
        <v>0</v>
      </c>
      <c r="Y638" s="208"/>
      <c r="Z638" s="208"/>
      <c r="AA638" s="208"/>
      <c r="AB638" s="241" t="str">
        <f t="shared" si="2"/>
        <v/>
      </c>
      <c r="AC638" s="208"/>
      <c r="AD638" s="208"/>
      <c r="AE638" s="208"/>
      <c r="AF638" s="208"/>
      <c r="AG638" s="208"/>
      <c r="AH638" s="208"/>
    </row>
    <row r="639" ht="13.5" customHeight="1">
      <c r="A639" s="239"/>
      <c r="B639" s="233" t="str">
        <f t="array" ref="B639">IF(LEN(A639)=0,"",INDEX('Smelter Look-up'!$A:$A,MATCH($A639,'Smelter Look-up'!$E:$E,0)))</f>
        <v/>
      </c>
      <c r="C639" s="234" t="str">
        <f t="array" ref="C639">IF(LEN(A639)=0,"",INDEX('Smelter Look-up'!$C:$C,MATCH($A639,'Smelter Look-up'!$E:$E,0)))</f>
        <v/>
      </c>
      <c r="D639" s="233"/>
      <c r="E639" s="233" t="str">
        <f>IF(ISERROR($V639),"",OFFSET('Smelter Look-up'!$D$4,$V639-4,0)&amp;"")</f>
        <v/>
      </c>
      <c r="F639" s="233" t="str">
        <f>IF(ISERROR($V639),"",OFFSET('Smelter Look-up'!$E$4,$V639-4,0))</f>
        <v/>
      </c>
      <c r="G639" s="233" t="str">
        <f>IF(C639=$X$4,IF(ISERROR($V639),"Enter smelter details","RMI"),IF(ISERROR($V639),"",OFFSET('Smelter Look-up'!$F$4,$V639-4,0)))</f>
        <v/>
      </c>
      <c r="H639" s="235" t="str">
        <f>IF(ISERROR($V639),"",OFFSET('Smelter Look-up'!$G$4,$V639-4,0))</f>
        <v/>
      </c>
      <c r="I639" s="237" t="str">
        <f>IF(ISERROR($V639),"",OFFSET('Smelter Look-up'!$H$4,$V639-4,0))</f>
        <v/>
      </c>
      <c r="J639" s="237" t="str">
        <f>IF(ISERROR($V639),"",OFFSET('Smelter Look-up'!$I$4,$V639-4,0))</f>
        <v/>
      </c>
      <c r="K639" s="234"/>
      <c r="L639" s="234"/>
      <c r="M639" s="234"/>
      <c r="N639" s="234"/>
      <c r="O639" s="234"/>
      <c r="P639" s="237"/>
      <c r="Q639" s="238"/>
      <c r="R639" s="233" t="str">
        <f>IF(ISERROR($V639),"",OFFSET('Smelter Look-up'!$C$4,$V639-4,0)&amp;"")</f>
        <v/>
      </c>
      <c r="S639" s="239" t="str">
        <f t="array" ref="S639">IF(B639="","",IF(ISERROR(MATCH($E639,CL,0)),"Unknown",INDIRECT("'C'!$A$"&amp;MATCH($E639,CL,0)+1)))</f>
        <v/>
      </c>
      <c r="T639" s="239" t="str">
        <f t="array" ref="T639">IF(B639="","",IF(ISERROR(MATCH($J639,SorP!$B$1:$B$6226,0)),"",INDIRECT("'SorP'!$A$"&amp;MATCH($S639&amp;$J639,SorP!C:C,0))))</f>
        <v/>
      </c>
      <c r="U639" s="240"/>
      <c r="V639" s="228" t="str">
        <f>IF(C639="",NA(),IF(OR(C639="Smelter not listed",C639="Smelter not yet identified"),MATCH($B639&amp;$D639,'Smelter Look-up'!$J:$J,0),MATCH($B639&amp;$C639,'Smelter Look-up'!$J:$J,0)))</f>
        <v>#N/A</v>
      </c>
      <c r="W639" s="208"/>
      <c r="X639" s="208">
        <f t="shared" si="1"/>
        <v>0</v>
      </c>
      <c r="Y639" s="208"/>
      <c r="Z639" s="208"/>
      <c r="AA639" s="208"/>
      <c r="AB639" s="241" t="str">
        <f t="shared" si="2"/>
        <v/>
      </c>
      <c r="AC639" s="208"/>
      <c r="AD639" s="208"/>
      <c r="AE639" s="208"/>
      <c r="AF639" s="208"/>
      <c r="AG639" s="208"/>
      <c r="AH639" s="208"/>
    </row>
    <row r="640" ht="13.5" customHeight="1">
      <c r="A640" s="239"/>
      <c r="B640" s="233" t="str">
        <f t="array" ref="B640">IF(LEN(A640)=0,"",INDEX('Smelter Look-up'!$A:$A,MATCH($A640,'Smelter Look-up'!$E:$E,0)))</f>
        <v/>
      </c>
      <c r="C640" s="234" t="str">
        <f t="array" ref="C640">IF(LEN(A640)=0,"",INDEX('Smelter Look-up'!$C:$C,MATCH($A640,'Smelter Look-up'!$E:$E,0)))</f>
        <v/>
      </c>
      <c r="D640" s="233"/>
      <c r="E640" s="233" t="str">
        <f>IF(ISERROR($V640),"",OFFSET('Smelter Look-up'!$D$4,$V640-4,0)&amp;"")</f>
        <v/>
      </c>
      <c r="F640" s="233" t="str">
        <f>IF(ISERROR($V640),"",OFFSET('Smelter Look-up'!$E$4,$V640-4,0))</f>
        <v/>
      </c>
      <c r="G640" s="233" t="str">
        <f>IF(C640=$X$4,IF(ISERROR($V640),"Enter smelter details","RMI"),IF(ISERROR($V640),"",OFFSET('Smelter Look-up'!$F$4,$V640-4,0)))</f>
        <v/>
      </c>
      <c r="H640" s="235" t="str">
        <f>IF(ISERROR($V640),"",OFFSET('Smelter Look-up'!$G$4,$V640-4,0))</f>
        <v/>
      </c>
      <c r="I640" s="237" t="str">
        <f>IF(ISERROR($V640),"",OFFSET('Smelter Look-up'!$H$4,$V640-4,0))</f>
        <v/>
      </c>
      <c r="J640" s="237" t="str">
        <f>IF(ISERROR($V640),"",OFFSET('Smelter Look-up'!$I$4,$V640-4,0))</f>
        <v/>
      </c>
      <c r="K640" s="234"/>
      <c r="L640" s="234"/>
      <c r="M640" s="234"/>
      <c r="N640" s="234"/>
      <c r="O640" s="234"/>
      <c r="P640" s="237"/>
      <c r="Q640" s="238"/>
      <c r="R640" s="233" t="str">
        <f>IF(ISERROR($V640),"",OFFSET('Smelter Look-up'!$C$4,$V640-4,0)&amp;"")</f>
        <v/>
      </c>
      <c r="S640" s="239" t="str">
        <f t="array" ref="S640">IF(B640="","",IF(ISERROR(MATCH($E640,CL,0)),"Unknown",INDIRECT("'C'!$A$"&amp;MATCH($E640,CL,0)+1)))</f>
        <v/>
      </c>
      <c r="T640" s="239" t="str">
        <f t="array" ref="T640">IF(B640="","",IF(ISERROR(MATCH($J640,SorP!$B$1:$B$6226,0)),"",INDIRECT("'SorP'!$A$"&amp;MATCH($S640&amp;$J640,SorP!C:C,0))))</f>
        <v/>
      </c>
      <c r="U640" s="240"/>
      <c r="V640" s="228" t="str">
        <f>IF(C640="",NA(),IF(OR(C640="Smelter not listed",C640="Smelter not yet identified"),MATCH($B640&amp;$D640,'Smelter Look-up'!$J:$J,0),MATCH($B640&amp;$C640,'Smelter Look-up'!$J:$J,0)))</f>
        <v>#N/A</v>
      </c>
      <c r="W640" s="208"/>
      <c r="X640" s="208">
        <f t="shared" si="1"/>
        <v>0</v>
      </c>
      <c r="Y640" s="208"/>
      <c r="Z640" s="208"/>
      <c r="AA640" s="208"/>
      <c r="AB640" s="241" t="str">
        <f t="shared" si="2"/>
        <v/>
      </c>
      <c r="AC640" s="208"/>
      <c r="AD640" s="208"/>
      <c r="AE640" s="208"/>
      <c r="AF640" s="208"/>
      <c r="AG640" s="208"/>
      <c r="AH640" s="208"/>
    </row>
    <row r="641" ht="13.5" customHeight="1">
      <c r="A641" s="239"/>
      <c r="B641" s="233" t="str">
        <f t="array" ref="B641">IF(LEN(A641)=0,"",INDEX('Smelter Look-up'!$A:$A,MATCH($A641,'Smelter Look-up'!$E:$E,0)))</f>
        <v/>
      </c>
      <c r="C641" s="234" t="str">
        <f t="array" ref="C641">IF(LEN(A641)=0,"",INDEX('Smelter Look-up'!$C:$C,MATCH($A641,'Smelter Look-up'!$E:$E,0)))</f>
        <v/>
      </c>
      <c r="D641" s="233"/>
      <c r="E641" s="233" t="str">
        <f>IF(ISERROR($V641),"",OFFSET('Smelter Look-up'!$D$4,$V641-4,0)&amp;"")</f>
        <v/>
      </c>
      <c r="F641" s="233" t="str">
        <f>IF(ISERROR($V641),"",OFFSET('Smelter Look-up'!$E$4,$V641-4,0))</f>
        <v/>
      </c>
      <c r="G641" s="233" t="str">
        <f>IF(C641=$X$4,IF(ISERROR($V641),"Enter smelter details","RMI"),IF(ISERROR($V641),"",OFFSET('Smelter Look-up'!$F$4,$V641-4,0)))</f>
        <v/>
      </c>
      <c r="H641" s="235" t="str">
        <f>IF(ISERROR($V641),"",OFFSET('Smelter Look-up'!$G$4,$V641-4,0))</f>
        <v/>
      </c>
      <c r="I641" s="237" t="str">
        <f>IF(ISERROR($V641),"",OFFSET('Smelter Look-up'!$H$4,$V641-4,0))</f>
        <v/>
      </c>
      <c r="J641" s="237" t="str">
        <f>IF(ISERROR($V641),"",OFFSET('Smelter Look-up'!$I$4,$V641-4,0))</f>
        <v/>
      </c>
      <c r="K641" s="234"/>
      <c r="L641" s="234"/>
      <c r="M641" s="234"/>
      <c r="N641" s="234"/>
      <c r="O641" s="234"/>
      <c r="P641" s="237"/>
      <c r="Q641" s="238"/>
      <c r="R641" s="233" t="str">
        <f>IF(ISERROR($V641),"",OFFSET('Smelter Look-up'!$C$4,$V641-4,0)&amp;"")</f>
        <v/>
      </c>
      <c r="S641" s="239" t="str">
        <f t="array" ref="S641">IF(B641="","",IF(ISERROR(MATCH($E641,CL,0)),"Unknown",INDIRECT("'C'!$A$"&amp;MATCH($E641,CL,0)+1)))</f>
        <v/>
      </c>
      <c r="T641" s="239" t="str">
        <f t="array" ref="T641">IF(B641="","",IF(ISERROR(MATCH($J641,SorP!$B$1:$B$6226,0)),"",INDIRECT("'SorP'!$A$"&amp;MATCH($S641&amp;$J641,SorP!C:C,0))))</f>
        <v/>
      </c>
      <c r="U641" s="240"/>
      <c r="V641" s="228" t="str">
        <f>IF(C641="",NA(),IF(OR(C641="Smelter not listed",C641="Smelter not yet identified"),MATCH($B641&amp;$D641,'Smelter Look-up'!$J:$J,0),MATCH($B641&amp;$C641,'Smelter Look-up'!$J:$J,0)))</f>
        <v>#N/A</v>
      </c>
      <c r="W641" s="208"/>
      <c r="X641" s="208">
        <f t="shared" si="1"/>
        <v>0</v>
      </c>
      <c r="Y641" s="208"/>
      <c r="Z641" s="208"/>
      <c r="AA641" s="208"/>
      <c r="AB641" s="241" t="str">
        <f t="shared" si="2"/>
        <v/>
      </c>
      <c r="AC641" s="208"/>
      <c r="AD641" s="208"/>
      <c r="AE641" s="208"/>
      <c r="AF641" s="208"/>
      <c r="AG641" s="208"/>
      <c r="AH641" s="208"/>
    </row>
    <row r="642" ht="13.5" customHeight="1">
      <c r="A642" s="239"/>
      <c r="B642" s="233" t="str">
        <f t="array" ref="B642">IF(LEN(A642)=0,"",INDEX('Smelter Look-up'!$A:$A,MATCH($A642,'Smelter Look-up'!$E:$E,0)))</f>
        <v/>
      </c>
      <c r="C642" s="234" t="str">
        <f t="array" ref="C642">IF(LEN(A642)=0,"",INDEX('Smelter Look-up'!$C:$C,MATCH($A642,'Smelter Look-up'!$E:$E,0)))</f>
        <v/>
      </c>
      <c r="D642" s="233"/>
      <c r="E642" s="233" t="str">
        <f>IF(ISERROR($V642),"",OFFSET('Smelter Look-up'!$D$4,$V642-4,0)&amp;"")</f>
        <v/>
      </c>
      <c r="F642" s="233" t="str">
        <f>IF(ISERROR($V642),"",OFFSET('Smelter Look-up'!$E$4,$V642-4,0))</f>
        <v/>
      </c>
      <c r="G642" s="233" t="str">
        <f>IF(C642=$X$4,IF(ISERROR($V642),"Enter smelter details","RMI"),IF(ISERROR($V642),"",OFFSET('Smelter Look-up'!$F$4,$V642-4,0)))</f>
        <v/>
      </c>
      <c r="H642" s="235" t="str">
        <f>IF(ISERROR($V642),"",OFFSET('Smelter Look-up'!$G$4,$V642-4,0))</f>
        <v/>
      </c>
      <c r="I642" s="237" t="str">
        <f>IF(ISERROR($V642),"",OFFSET('Smelter Look-up'!$H$4,$V642-4,0))</f>
        <v/>
      </c>
      <c r="J642" s="237" t="str">
        <f>IF(ISERROR($V642),"",OFFSET('Smelter Look-up'!$I$4,$V642-4,0))</f>
        <v/>
      </c>
      <c r="K642" s="234"/>
      <c r="L642" s="234"/>
      <c r="M642" s="234"/>
      <c r="N642" s="234"/>
      <c r="O642" s="234"/>
      <c r="P642" s="237"/>
      <c r="Q642" s="238"/>
      <c r="R642" s="233" t="str">
        <f>IF(ISERROR($V642),"",OFFSET('Smelter Look-up'!$C$4,$V642-4,0)&amp;"")</f>
        <v/>
      </c>
      <c r="S642" s="239" t="str">
        <f t="array" ref="S642">IF(B642="","",IF(ISERROR(MATCH($E642,CL,0)),"Unknown",INDIRECT("'C'!$A$"&amp;MATCH($E642,CL,0)+1)))</f>
        <v/>
      </c>
      <c r="T642" s="239" t="str">
        <f t="array" ref="T642">IF(B642="","",IF(ISERROR(MATCH($J642,SorP!$B$1:$B$6226,0)),"",INDIRECT("'SorP'!$A$"&amp;MATCH($S642&amp;$J642,SorP!C:C,0))))</f>
        <v/>
      </c>
      <c r="U642" s="240"/>
      <c r="V642" s="228" t="str">
        <f>IF(C642="",NA(),IF(OR(C642="Smelter not listed",C642="Smelter not yet identified"),MATCH($B642&amp;$D642,'Smelter Look-up'!$J:$J,0),MATCH($B642&amp;$C642,'Smelter Look-up'!$J:$J,0)))</f>
        <v>#N/A</v>
      </c>
      <c r="W642" s="208"/>
      <c r="X642" s="208">
        <f t="shared" si="1"/>
        <v>0</v>
      </c>
      <c r="Y642" s="208"/>
      <c r="Z642" s="208"/>
      <c r="AA642" s="208"/>
      <c r="AB642" s="241" t="str">
        <f t="shared" si="2"/>
        <v/>
      </c>
      <c r="AC642" s="208"/>
      <c r="AD642" s="208"/>
      <c r="AE642" s="208"/>
      <c r="AF642" s="208"/>
      <c r="AG642" s="208"/>
      <c r="AH642" s="208"/>
    </row>
    <row r="643" ht="13.5" customHeight="1">
      <c r="A643" s="239"/>
      <c r="B643" s="233" t="str">
        <f t="array" ref="B643">IF(LEN(A643)=0,"",INDEX('Smelter Look-up'!$A:$A,MATCH($A643,'Smelter Look-up'!$E:$E,0)))</f>
        <v/>
      </c>
      <c r="C643" s="234" t="str">
        <f t="array" ref="C643">IF(LEN(A643)=0,"",INDEX('Smelter Look-up'!$C:$C,MATCH($A643,'Smelter Look-up'!$E:$E,0)))</f>
        <v/>
      </c>
      <c r="D643" s="233"/>
      <c r="E643" s="233" t="str">
        <f>IF(ISERROR($V643),"",OFFSET('Smelter Look-up'!$D$4,$V643-4,0)&amp;"")</f>
        <v/>
      </c>
      <c r="F643" s="233" t="str">
        <f>IF(ISERROR($V643),"",OFFSET('Smelter Look-up'!$E$4,$V643-4,0))</f>
        <v/>
      </c>
      <c r="G643" s="233" t="str">
        <f>IF(C643=$X$4,IF(ISERROR($V643),"Enter smelter details","RMI"),IF(ISERROR($V643),"",OFFSET('Smelter Look-up'!$F$4,$V643-4,0)))</f>
        <v/>
      </c>
      <c r="H643" s="235" t="str">
        <f>IF(ISERROR($V643),"",OFFSET('Smelter Look-up'!$G$4,$V643-4,0))</f>
        <v/>
      </c>
      <c r="I643" s="237" t="str">
        <f>IF(ISERROR($V643),"",OFFSET('Smelter Look-up'!$H$4,$V643-4,0))</f>
        <v/>
      </c>
      <c r="J643" s="237" t="str">
        <f>IF(ISERROR($V643),"",OFFSET('Smelter Look-up'!$I$4,$V643-4,0))</f>
        <v/>
      </c>
      <c r="K643" s="234"/>
      <c r="L643" s="234"/>
      <c r="M643" s="234"/>
      <c r="N643" s="234"/>
      <c r="O643" s="234"/>
      <c r="P643" s="237"/>
      <c r="Q643" s="238"/>
      <c r="R643" s="233" t="str">
        <f>IF(ISERROR($V643),"",OFFSET('Smelter Look-up'!$C$4,$V643-4,0)&amp;"")</f>
        <v/>
      </c>
      <c r="S643" s="239" t="str">
        <f t="array" ref="S643">IF(B643="","",IF(ISERROR(MATCH($E643,CL,0)),"Unknown",INDIRECT("'C'!$A$"&amp;MATCH($E643,CL,0)+1)))</f>
        <v/>
      </c>
      <c r="T643" s="239" t="str">
        <f t="array" ref="T643">IF(B643="","",IF(ISERROR(MATCH($J643,SorP!$B$1:$B$6226,0)),"",INDIRECT("'SorP'!$A$"&amp;MATCH($S643&amp;$J643,SorP!C:C,0))))</f>
        <v/>
      </c>
      <c r="U643" s="240"/>
      <c r="V643" s="228" t="str">
        <f>IF(C643="",NA(),IF(OR(C643="Smelter not listed",C643="Smelter not yet identified"),MATCH($B643&amp;$D643,'Smelter Look-up'!$J:$J,0),MATCH($B643&amp;$C643,'Smelter Look-up'!$J:$J,0)))</f>
        <v>#N/A</v>
      </c>
      <c r="W643" s="208"/>
      <c r="X643" s="208">
        <f t="shared" si="1"/>
        <v>0</v>
      </c>
      <c r="Y643" s="208"/>
      <c r="Z643" s="208"/>
      <c r="AA643" s="208"/>
      <c r="AB643" s="241" t="str">
        <f t="shared" si="2"/>
        <v/>
      </c>
      <c r="AC643" s="208"/>
      <c r="AD643" s="208"/>
      <c r="AE643" s="208"/>
      <c r="AF643" s="208"/>
      <c r="AG643" s="208"/>
      <c r="AH643" s="208"/>
    </row>
    <row r="644" ht="13.5" customHeight="1">
      <c r="A644" s="239"/>
      <c r="B644" s="233" t="str">
        <f t="array" ref="B644">IF(LEN(A644)=0,"",INDEX('Smelter Look-up'!$A:$A,MATCH($A644,'Smelter Look-up'!$E:$E,0)))</f>
        <v/>
      </c>
      <c r="C644" s="234" t="str">
        <f t="array" ref="C644">IF(LEN(A644)=0,"",INDEX('Smelter Look-up'!$C:$C,MATCH($A644,'Smelter Look-up'!$E:$E,0)))</f>
        <v/>
      </c>
      <c r="D644" s="233"/>
      <c r="E644" s="233" t="str">
        <f>IF(ISERROR($V644),"",OFFSET('Smelter Look-up'!$D$4,$V644-4,0)&amp;"")</f>
        <v/>
      </c>
      <c r="F644" s="233" t="str">
        <f>IF(ISERROR($V644),"",OFFSET('Smelter Look-up'!$E$4,$V644-4,0))</f>
        <v/>
      </c>
      <c r="G644" s="233" t="str">
        <f>IF(C644=$X$4,IF(ISERROR($V644),"Enter smelter details","RMI"),IF(ISERROR($V644),"",OFFSET('Smelter Look-up'!$F$4,$V644-4,0)))</f>
        <v/>
      </c>
      <c r="H644" s="235" t="str">
        <f>IF(ISERROR($V644),"",OFFSET('Smelter Look-up'!$G$4,$V644-4,0))</f>
        <v/>
      </c>
      <c r="I644" s="237" t="str">
        <f>IF(ISERROR($V644),"",OFFSET('Smelter Look-up'!$H$4,$V644-4,0))</f>
        <v/>
      </c>
      <c r="J644" s="237" t="str">
        <f>IF(ISERROR($V644),"",OFFSET('Smelter Look-up'!$I$4,$V644-4,0))</f>
        <v/>
      </c>
      <c r="K644" s="234"/>
      <c r="L644" s="234"/>
      <c r="M644" s="234"/>
      <c r="N644" s="234"/>
      <c r="O644" s="234"/>
      <c r="P644" s="237"/>
      <c r="Q644" s="238"/>
      <c r="R644" s="233" t="str">
        <f>IF(ISERROR($V644),"",OFFSET('Smelter Look-up'!$C$4,$V644-4,0)&amp;"")</f>
        <v/>
      </c>
      <c r="S644" s="239" t="str">
        <f t="array" ref="S644">IF(B644="","",IF(ISERROR(MATCH($E644,CL,0)),"Unknown",INDIRECT("'C'!$A$"&amp;MATCH($E644,CL,0)+1)))</f>
        <v/>
      </c>
      <c r="T644" s="239" t="str">
        <f t="array" ref="T644">IF(B644="","",IF(ISERROR(MATCH($J644,SorP!$B$1:$B$6226,0)),"",INDIRECT("'SorP'!$A$"&amp;MATCH($S644&amp;$J644,SorP!C:C,0))))</f>
        <v/>
      </c>
      <c r="U644" s="240"/>
      <c r="V644" s="228" t="str">
        <f>IF(C644="",NA(),IF(OR(C644="Smelter not listed",C644="Smelter not yet identified"),MATCH($B644&amp;$D644,'Smelter Look-up'!$J:$J,0),MATCH($B644&amp;$C644,'Smelter Look-up'!$J:$J,0)))</f>
        <v>#N/A</v>
      </c>
      <c r="W644" s="208"/>
      <c r="X644" s="208">
        <f t="shared" si="1"/>
        <v>0</v>
      </c>
      <c r="Y644" s="208"/>
      <c r="Z644" s="208"/>
      <c r="AA644" s="208"/>
      <c r="AB644" s="241" t="str">
        <f t="shared" si="2"/>
        <v/>
      </c>
      <c r="AC644" s="208"/>
      <c r="AD644" s="208"/>
      <c r="AE644" s="208"/>
      <c r="AF644" s="208"/>
      <c r="AG644" s="208"/>
      <c r="AH644" s="208"/>
    </row>
    <row r="645" ht="13.5" customHeight="1">
      <c r="A645" s="239"/>
      <c r="B645" s="233" t="str">
        <f t="array" ref="B645">IF(LEN(A645)=0,"",INDEX('Smelter Look-up'!$A:$A,MATCH($A645,'Smelter Look-up'!$E:$E,0)))</f>
        <v/>
      </c>
      <c r="C645" s="234" t="str">
        <f t="array" ref="C645">IF(LEN(A645)=0,"",INDEX('Smelter Look-up'!$C:$C,MATCH($A645,'Smelter Look-up'!$E:$E,0)))</f>
        <v/>
      </c>
      <c r="D645" s="233"/>
      <c r="E645" s="233" t="str">
        <f>IF(ISERROR($V645),"",OFFSET('Smelter Look-up'!$D$4,$V645-4,0)&amp;"")</f>
        <v/>
      </c>
      <c r="F645" s="233" t="str">
        <f>IF(ISERROR($V645),"",OFFSET('Smelter Look-up'!$E$4,$V645-4,0))</f>
        <v/>
      </c>
      <c r="G645" s="233" t="str">
        <f>IF(C645=$X$4,IF(ISERROR($V645),"Enter smelter details","RMI"),IF(ISERROR($V645),"",OFFSET('Smelter Look-up'!$F$4,$V645-4,0)))</f>
        <v/>
      </c>
      <c r="H645" s="235" t="str">
        <f>IF(ISERROR($V645),"",OFFSET('Smelter Look-up'!$G$4,$V645-4,0))</f>
        <v/>
      </c>
      <c r="I645" s="237" t="str">
        <f>IF(ISERROR($V645),"",OFFSET('Smelter Look-up'!$H$4,$V645-4,0))</f>
        <v/>
      </c>
      <c r="J645" s="237" t="str">
        <f>IF(ISERROR($V645),"",OFFSET('Smelter Look-up'!$I$4,$V645-4,0))</f>
        <v/>
      </c>
      <c r="K645" s="234"/>
      <c r="L645" s="234"/>
      <c r="M645" s="234"/>
      <c r="N645" s="234"/>
      <c r="O645" s="234"/>
      <c r="P645" s="237"/>
      <c r="Q645" s="238"/>
      <c r="R645" s="233" t="str">
        <f>IF(ISERROR($V645),"",OFFSET('Smelter Look-up'!$C$4,$V645-4,0)&amp;"")</f>
        <v/>
      </c>
      <c r="S645" s="239" t="str">
        <f t="array" ref="S645">IF(B645="","",IF(ISERROR(MATCH($E645,CL,0)),"Unknown",INDIRECT("'C'!$A$"&amp;MATCH($E645,CL,0)+1)))</f>
        <v/>
      </c>
      <c r="T645" s="239" t="str">
        <f t="array" ref="T645">IF(B645="","",IF(ISERROR(MATCH($J645,SorP!$B$1:$B$6226,0)),"",INDIRECT("'SorP'!$A$"&amp;MATCH($S645&amp;$J645,SorP!C:C,0))))</f>
        <v/>
      </c>
      <c r="U645" s="240"/>
      <c r="V645" s="228" t="str">
        <f>IF(C645="",NA(),IF(OR(C645="Smelter not listed",C645="Smelter not yet identified"),MATCH($B645&amp;$D645,'Smelter Look-up'!$J:$J,0),MATCH($B645&amp;$C645,'Smelter Look-up'!$J:$J,0)))</f>
        <v>#N/A</v>
      </c>
      <c r="W645" s="208"/>
      <c r="X645" s="208">
        <f t="shared" si="1"/>
        <v>0</v>
      </c>
      <c r="Y645" s="208"/>
      <c r="Z645" s="208"/>
      <c r="AA645" s="208"/>
      <c r="AB645" s="241" t="str">
        <f t="shared" si="2"/>
        <v/>
      </c>
      <c r="AC645" s="208"/>
      <c r="AD645" s="208"/>
      <c r="AE645" s="208"/>
      <c r="AF645" s="208"/>
      <c r="AG645" s="208"/>
      <c r="AH645" s="208"/>
    </row>
    <row r="646" ht="13.5" customHeight="1">
      <c r="A646" s="239"/>
      <c r="B646" s="233" t="str">
        <f t="array" ref="B646">IF(LEN(A646)=0,"",INDEX('Smelter Look-up'!$A:$A,MATCH($A646,'Smelter Look-up'!$E:$E,0)))</f>
        <v/>
      </c>
      <c r="C646" s="234" t="str">
        <f t="array" ref="C646">IF(LEN(A646)=0,"",INDEX('Smelter Look-up'!$C:$C,MATCH($A646,'Smelter Look-up'!$E:$E,0)))</f>
        <v/>
      </c>
      <c r="D646" s="233"/>
      <c r="E646" s="233" t="str">
        <f>IF(ISERROR($V646),"",OFFSET('Smelter Look-up'!$D$4,$V646-4,0)&amp;"")</f>
        <v/>
      </c>
      <c r="F646" s="233" t="str">
        <f>IF(ISERROR($V646),"",OFFSET('Smelter Look-up'!$E$4,$V646-4,0))</f>
        <v/>
      </c>
      <c r="G646" s="233" t="str">
        <f>IF(C646=$X$4,IF(ISERROR($V646),"Enter smelter details","RMI"),IF(ISERROR($V646),"",OFFSET('Smelter Look-up'!$F$4,$V646-4,0)))</f>
        <v/>
      </c>
      <c r="H646" s="235" t="str">
        <f>IF(ISERROR($V646),"",OFFSET('Smelter Look-up'!$G$4,$V646-4,0))</f>
        <v/>
      </c>
      <c r="I646" s="237" t="str">
        <f>IF(ISERROR($V646),"",OFFSET('Smelter Look-up'!$H$4,$V646-4,0))</f>
        <v/>
      </c>
      <c r="J646" s="237" t="str">
        <f>IF(ISERROR($V646),"",OFFSET('Smelter Look-up'!$I$4,$V646-4,0))</f>
        <v/>
      </c>
      <c r="K646" s="234"/>
      <c r="L646" s="234"/>
      <c r="M646" s="234"/>
      <c r="N646" s="234"/>
      <c r="O646" s="234"/>
      <c r="P646" s="237"/>
      <c r="Q646" s="238"/>
      <c r="R646" s="233" t="str">
        <f>IF(ISERROR($V646),"",OFFSET('Smelter Look-up'!$C$4,$V646-4,0)&amp;"")</f>
        <v/>
      </c>
      <c r="S646" s="239" t="str">
        <f t="array" ref="S646">IF(B646="","",IF(ISERROR(MATCH($E646,CL,0)),"Unknown",INDIRECT("'C'!$A$"&amp;MATCH($E646,CL,0)+1)))</f>
        <v/>
      </c>
      <c r="T646" s="239" t="str">
        <f t="array" ref="T646">IF(B646="","",IF(ISERROR(MATCH($J646,SorP!$B$1:$B$6226,0)),"",INDIRECT("'SorP'!$A$"&amp;MATCH($S646&amp;$J646,SorP!C:C,0))))</f>
        <v/>
      </c>
      <c r="U646" s="240"/>
      <c r="V646" s="228" t="str">
        <f>IF(C646="",NA(),IF(OR(C646="Smelter not listed",C646="Smelter not yet identified"),MATCH($B646&amp;$D646,'Smelter Look-up'!$J:$J,0),MATCH($B646&amp;$C646,'Smelter Look-up'!$J:$J,0)))</f>
        <v>#N/A</v>
      </c>
      <c r="W646" s="208"/>
      <c r="X646" s="208">
        <f t="shared" si="1"/>
        <v>0</v>
      </c>
      <c r="Y646" s="208"/>
      <c r="Z646" s="208"/>
      <c r="AA646" s="208"/>
      <c r="AB646" s="241" t="str">
        <f t="shared" si="2"/>
        <v/>
      </c>
      <c r="AC646" s="208"/>
      <c r="AD646" s="208"/>
      <c r="AE646" s="208"/>
      <c r="AF646" s="208"/>
      <c r="AG646" s="208"/>
      <c r="AH646" s="208"/>
    </row>
    <row r="647" ht="13.5" customHeight="1">
      <c r="A647" s="239"/>
      <c r="B647" s="233" t="str">
        <f t="array" ref="B647">IF(LEN(A647)=0,"",INDEX('Smelter Look-up'!$A:$A,MATCH($A647,'Smelter Look-up'!$E:$E,0)))</f>
        <v/>
      </c>
      <c r="C647" s="234" t="str">
        <f t="array" ref="C647">IF(LEN(A647)=0,"",INDEX('Smelter Look-up'!$C:$C,MATCH($A647,'Smelter Look-up'!$E:$E,0)))</f>
        <v/>
      </c>
      <c r="D647" s="233"/>
      <c r="E647" s="233" t="str">
        <f>IF(ISERROR($V647),"",OFFSET('Smelter Look-up'!$D$4,$V647-4,0)&amp;"")</f>
        <v/>
      </c>
      <c r="F647" s="233" t="str">
        <f>IF(ISERROR($V647),"",OFFSET('Smelter Look-up'!$E$4,$V647-4,0))</f>
        <v/>
      </c>
      <c r="G647" s="233" t="str">
        <f>IF(C647=$X$4,IF(ISERROR($V647),"Enter smelter details","RMI"),IF(ISERROR($V647),"",OFFSET('Smelter Look-up'!$F$4,$V647-4,0)))</f>
        <v/>
      </c>
      <c r="H647" s="235" t="str">
        <f>IF(ISERROR($V647),"",OFFSET('Smelter Look-up'!$G$4,$V647-4,0))</f>
        <v/>
      </c>
      <c r="I647" s="237" t="str">
        <f>IF(ISERROR($V647),"",OFFSET('Smelter Look-up'!$H$4,$V647-4,0))</f>
        <v/>
      </c>
      <c r="J647" s="237" t="str">
        <f>IF(ISERROR($V647),"",OFFSET('Smelter Look-up'!$I$4,$V647-4,0))</f>
        <v/>
      </c>
      <c r="K647" s="234"/>
      <c r="L647" s="234"/>
      <c r="M647" s="234"/>
      <c r="N647" s="234"/>
      <c r="O647" s="234"/>
      <c r="P647" s="237"/>
      <c r="Q647" s="238"/>
      <c r="R647" s="233" t="str">
        <f>IF(ISERROR($V647),"",OFFSET('Smelter Look-up'!$C$4,$V647-4,0)&amp;"")</f>
        <v/>
      </c>
      <c r="S647" s="239" t="str">
        <f t="array" ref="S647">IF(B647="","",IF(ISERROR(MATCH($E647,CL,0)),"Unknown",INDIRECT("'C'!$A$"&amp;MATCH($E647,CL,0)+1)))</f>
        <v/>
      </c>
      <c r="T647" s="239" t="str">
        <f t="array" ref="T647">IF(B647="","",IF(ISERROR(MATCH($J647,SorP!$B$1:$B$6226,0)),"",INDIRECT("'SorP'!$A$"&amp;MATCH($S647&amp;$J647,SorP!C:C,0))))</f>
        <v/>
      </c>
      <c r="U647" s="240"/>
      <c r="V647" s="228" t="str">
        <f>IF(C647="",NA(),IF(OR(C647="Smelter not listed",C647="Smelter not yet identified"),MATCH($B647&amp;$D647,'Smelter Look-up'!$J:$J,0),MATCH($B647&amp;$C647,'Smelter Look-up'!$J:$J,0)))</f>
        <v>#N/A</v>
      </c>
      <c r="W647" s="208"/>
      <c r="X647" s="208">
        <f t="shared" si="1"/>
        <v>0</v>
      </c>
      <c r="Y647" s="208"/>
      <c r="Z647" s="208"/>
      <c r="AA647" s="208"/>
      <c r="AB647" s="241" t="str">
        <f t="shared" si="2"/>
        <v/>
      </c>
      <c r="AC647" s="208"/>
      <c r="AD647" s="208"/>
      <c r="AE647" s="208"/>
      <c r="AF647" s="208"/>
      <c r="AG647" s="208"/>
      <c r="AH647" s="208"/>
    </row>
    <row r="648" ht="13.5" customHeight="1">
      <c r="A648" s="239"/>
      <c r="B648" s="233" t="str">
        <f t="array" ref="B648">IF(LEN(A648)=0,"",INDEX('Smelter Look-up'!$A:$A,MATCH($A648,'Smelter Look-up'!$E:$E,0)))</f>
        <v/>
      </c>
      <c r="C648" s="234" t="str">
        <f t="array" ref="C648">IF(LEN(A648)=0,"",INDEX('Smelter Look-up'!$C:$C,MATCH($A648,'Smelter Look-up'!$E:$E,0)))</f>
        <v/>
      </c>
      <c r="D648" s="233"/>
      <c r="E648" s="233" t="str">
        <f>IF(ISERROR($V648),"",OFFSET('Smelter Look-up'!$D$4,$V648-4,0)&amp;"")</f>
        <v/>
      </c>
      <c r="F648" s="233" t="str">
        <f>IF(ISERROR($V648),"",OFFSET('Smelter Look-up'!$E$4,$V648-4,0))</f>
        <v/>
      </c>
      <c r="G648" s="233" t="str">
        <f>IF(C648=$X$4,IF(ISERROR($V648),"Enter smelter details","RMI"),IF(ISERROR($V648),"",OFFSET('Smelter Look-up'!$F$4,$V648-4,0)))</f>
        <v/>
      </c>
      <c r="H648" s="235" t="str">
        <f>IF(ISERROR($V648),"",OFFSET('Smelter Look-up'!$G$4,$V648-4,0))</f>
        <v/>
      </c>
      <c r="I648" s="237" t="str">
        <f>IF(ISERROR($V648),"",OFFSET('Smelter Look-up'!$H$4,$V648-4,0))</f>
        <v/>
      </c>
      <c r="J648" s="237" t="str">
        <f>IF(ISERROR($V648),"",OFFSET('Smelter Look-up'!$I$4,$V648-4,0))</f>
        <v/>
      </c>
      <c r="K648" s="234"/>
      <c r="L648" s="234"/>
      <c r="M648" s="234"/>
      <c r="N648" s="234"/>
      <c r="O648" s="234"/>
      <c r="P648" s="237"/>
      <c r="Q648" s="238"/>
      <c r="R648" s="233" t="str">
        <f>IF(ISERROR($V648),"",OFFSET('Smelter Look-up'!$C$4,$V648-4,0)&amp;"")</f>
        <v/>
      </c>
      <c r="S648" s="239" t="str">
        <f t="array" ref="S648">IF(B648="","",IF(ISERROR(MATCH($E648,CL,0)),"Unknown",INDIRECT("'C'!$A$"&amp;MATCH($E648,CL,0)+1)))</f>
        <v/>
      </c>
      <c r="T648" s="239" t="str">
        <f t="array" ref="T648">IF(B648="","",IF(ISERROR(MATCH($J648,SorP!$B$1:$B$6226,0)),"",INDIRECT("'SorP'!$A$"&amp;MATCH($S648&amp;$J648,SorP!C:C,0))))</f>
        <v/>
      </c>
      <c r="U648" s="240"/>
      <c r="V648" s="228" t="str">
        <f>IF(C648="",NA(),IF(OR(C648="Smelter not listed",C648="Smelter not yet identified"),MATCH($B648&amp;$D648,'Smelter Look-up'!$J:$J,0),MATCH($B648&amp;$C648,'Smelter Look-up'!$J:$J,0)))</f>
        <v>#N/A</v>
      </c>
      <c r="W648" s="208"/>
      <c r="X648" s="208">
        <f t="shared" si="1"/>
        <v>0</v>
      </c>
      <c r="Y648" s="208"/>
      <c r="Z648" s="208"/>
      <c r="AA648" s="208"/>
      <c r="AB648" s="241" t="str">
        <f t="shared" si="2"/>
        <v/>
      </c>
      <c r="AC648" s="208"/>
      <c r="AD648" s="208"/>
      <c r="AE648" s="208"/>
      <c r="AF648" s="208"/>
      <c r="AG648" s="208"/>
      <c r="AH648" s="208"/>
    </row>
    <row r="649" ht="13.5" customHeight="1">
      <c r="A649" s="239"/>
      <c r="B649" s="233" t="str">
        <f t="array" ref="B649">IF(LEN(A649)=0,"",INDEX('Smelter Look-up'!$A:$A,MATCH($A649,'Smelter Look-up'!$E:$E,0)))</f>
        <v/>
      </c>
      <c r="C649" s="234" t="str">
        <f t="array" ref="C649">IF(LEN(A649)=0,"",INDEX('Smelter Look-up'!$C:$C,MATCH($A649,'Smelter Look-up'!$E:$E,0)))</f>
        <v/>
      </c>
      <c r="D649" s="233"/>
      <c r="E649" s="233" t="str">
        <f>IF(ISERROR($V649),"",OFFSET('Smelter Look-up'!$D$4,$V649-4,0)&amp;"")</f>
        <v/>
      </c>
      <c r="F649" s="233" t="str">
        <f>IF(ISERROR($V649),"",OFFSET('Smelter Look-up'!$E$4,$V649-4,0))</f>
        <v/>
      </c>
      <c r="G649" s="233" t="str">
        <f>IF(C649=$X$4,IF(ISERROR($V649),"Enter smelter details","RMI"),IF(ISERROR($V649),"",OFFSET('Smelter Look-up'!$F$4,$V649-4,0)))</f>
        <v/>
      </c>
      <c r="H649" s="235" t="str">
        <f>IF(ISERROR($V649),"",OFFSET('Smelter Look-up'!$G$4,$V649-4,0))</f>
        <v/>
      </c>
      <c r="I649" s="237" t="str">
        <f>IF(ISERROR($V649),"",OFFSET('Smelter Look-up'!$H$4,$V649-4,0))</f>
        <v/>
      </c>
      <c r="J649" s="237" t="str">
        <f>IF(ISERROR($V649),"",OFFSET('Smelter Look-up'!$I$4,$V649-4,0))</f>
        <v/>
      </c>
      <c r="K649" s="234"/>
      <c r="L649" s="234"/>
      <c r="M649" s="234"/>
      <c r="N649" s="234"/>
      <c r="O649" s="234"/>
      <c r="P649" s="237"/>
      <c r="Q649" s="238"/>
      <c r="R649" s="233" t="str">
        <f>IF(ISERROR($V649),"",OFFSET('Smelter Look-up'!$C$4,$V649-4,0)&amp;"")</f>
        <v/>
      </c>
      <c r="S649" s="239" t="str">
        <f t="array" ref="S649">IF(B649="","",IF(ISERROR(MATCH($E649,CL,0)),"Unknown",INDIRECT("'C'!$A$"&amp;MATCH($E649,CL,0)+1)))</f>
        <v/>
      </c>
      <c r="T649" s="239" t="str">
        <f t="array" ref="T649">IF(B649="","",IF(ISERROR(MATCH($J649,SorP!$B$1:$B$6226,0)),"",INDIRECT("'SorP'!$A$"&amp;MATCH($S649&amp;$J649,SorP!C:C,0))))</f>
        <v/>
      </c>
      <c r="U649" s="240"/>
      <c r="V649" s="228" t="str">
        <f>IF(C649="",NA(),IF(OR(C649="Smelter not listed",C649="Smelter not yet identified"),MATCH($B649&amp;$D649,'Smelter Look-up'!$J:$J,0),MATCH($B649&amp;$C649,'Smelter Look-up'!$J:$J,0)))</f>
        <v>#N/A</v>
      </c>
      <c r="W649" s="208"/>
      <c r="X649" s="208">
        <f t="shared" si="1"/>
        <v>0</v>
      </c>
      <c r="Y649" s="208"/>
      <c r="Z649" s="208"/>
      <c r="AA649" s="208"/>
      <c r="AB649" s="241" t="str">
        <f t="shared" si="2"/>
        <v/>
      </c>
      <c r="AC649" s="208"/>
      <c r="AD649" s="208"/>
      <c r="AE649" s="208"/>
      <c r="AF649" s="208"/>
      <c r="AG649" s="208"/>
      <c r="AH649" s="208"/>
    </row>
    <row r="650" ht="13.5" customHeight="1">
      <c r="A650" s="239"/>
      <c r="B650" s="233" t="str">
        <f t="array" ref="B650">IF(LEN(A650)=0,"",INDEX('Smelter Look-up'!$A:$A,MATCH($A650,'Smelter Look-up'!$E:$E,0)))</f>
        <v/>
      </c>
      <c r="C650" s="234" t="str">
        <f t="array" ref="C650">IF(LEN(A650)=0,"",INDEX('Smelter Look-up'!$C:$C,MATCH($A650,'Smelter Look-up'!$E:$E,0)))</f>
        <v/>
      </c>
      <c r="D650" s="233"/>
      <c r="E650" s="233" t="str">
        <f>IF(ISERROR($V650),"",OFFSET('Smelter Look-up'!$D$4,$V650-4,0)&amp;"")</f>
        <v/>
      </c>
      <c r="F650" s="233" t="str">
        <f>IF(ISERROR($V650),"",OFFSET('Smelter Look-up'!$E$4,$V650-4,0))</f>
        <v/>
      </c>
      <c r="G650" s="233" t="str">
        <f>IF(C650=$X$4,IF(ISERROR($V650),"Enter smelter details","RMI"),IF(ISERROR($V650),"",OFFSET('Smelter Look-up'!$F$4,$V650-4,0)))</f>
        <v/>
      </c>
      <c r="H650" s="235" t="str">
        <f>IF(ISERROR($V650),"",OFFSET('Smelter Look-up'!$G$4,$V650-4,0))</f>
        <v/>
      </c>
      <c r="I650" s="237" t="str">
        <f>IF(ISERROR($V650),"",OFFSET('Smelter Look-up'!$H$4,$V650-4,0))</f>
        <v/>
      </c>
      <c r="J650" s="237" t="str">
        <f>IF(ISERROR($V650),"",OFFSET('Smelter Look-up'!$I$4,$V650-4,0))</f>
        <v/>
      </c>
      <c r="K650" s="234"/>
      <c r="L650" s="234"/>
      <c r="M650" s="234"/>
      <c r="N650" s="234"/>
      <c r="O650" s="234"/>
      <c r="P650" s="237"/>
      <c r="Q650" s="238"/>
      <c r="R650" s="233" t="str">
        <f>IF(ISERROR($V650),"",OFFSET('Smelter Look-up'!$C$4,$V650-4,0)&amp;"")</f>
        <v/>
      </c>
      <c r="S650" s="239" t="str">
        <f t="array" ref="S650">IF(B650="","",IF(ISERROR(MATCH($E650,CL,0)),"Unknown",INDIRECT("'C'!$A$"&amp;MATCH($E650,CL,0)+1)))</f>
        <v/>
      </c>
      <c r="T650" s="239" t="str">
        <f t="array" ref="T650">IF(B650="","",IF(ISERROR(MATCH($J650,SorP!$B$1:$B$6226,0)),"",INDIRECT("'SorP'!$A$"&amp;MATCH($S650&amp;$J650,SorP!C:C,0))))</f>
        <v/>
      </c>
      <c r="U650" s="240"/>
      <c r="V650" s="228" t="str">
        <f>IF(C650="",NA(),IF(OR(C650="Smelter not listed",C650="Smelter not yet identified"),MATCH($B650&amp;$D650,'Smelter Look-up'!$J:$J,0),MATCH($B650&amp;$C650,'Smelter Look-up'!$J:$J,0)))</f>
        <v>#N/A</v>
      </c>
      <c r="W650" s="208"/>
      <c r="X650" s="208">
        <f t="shared" si="1"/>
        <v>0</v>
      </c>
      <c r="Y650" s="208"/>
      <c r="Z650" s="208"/>
      <c r="AA650" s="208"/>
      <c r="AB650" s="241" t="str">
        <f t="shared" si="2"/>
        <v/>
      </c>
      <c r="AC650" s="208"/>
      <c r="AD650" s="208"/>
      <c r="AE650" s="208"/>
      <c r="AF650" s="208"/>
      <c r="AG650" s="208"/>
      <c r="AH650" s="208"/>
    </row>
    <row r="651" ht="13.5" customHeight="1">
      <c r="A651" s="239"/>
      <c r="B651" s="233" t="str">
        <f t="array" ref="B651">IF(LEN(A651)=0,"",INDEX('Smelter Look-up'!$A:$A,MATCH($A651,'Smelter Look-up'!$E:$E,0)))</f>
        <v/>
      </c>
      <c r="C651" s="234" t="str">
        <f t="array" ref="C651">IF(LEN(A651)=0,"",INDEX('Smelter Look-up'!$C:$C,MATCH($A651,'Smelter Look-up'!$E:$E,0)))</f>
        <v/>
      </c>
      <c r="D651" s="233"/>
      <c r="E651" s="233" t="str">
        <f>IF(ISERROR($V651),"",OFFSET('Smelter Look-up'!$D$4,$V651-4,0)&amp;"")</f>
        <v/>
      </c>
      <c r="F651" s="233" t="str">
        <f>IF(ISERROR($V651),"",OFFSET('Smelter Look-up'!$E$4,$V651-4,0))</f>
        <v/>
      </c>
      <c r="G651" s="233" t="str">
        <f>IF(C651=$X$4,IF(ISERROR($V651),"Enter smelter details","RMI"),IF(ISERROR($V651),"",OFFSET('Smelter Look-up'!$F$4,$V651-4,0)))</f>
        <v/>
      </c>
      <c r="H651" s="235" t="str">
        <f>IF(ISERROR($V651),"",OFFSET('Smelter Look-up'!$G$4,$V651-4,0))</f>
        <v/>
      </c>
      <c r="I651" s="237" t="str">
        <f>IF(ISERROR($V651),"",OFFSET('Smelter Look-up'!$H$4,$V651-4,0))</f>
        <v/>
      </c>
      <c r="J651" s="237" t="str">
        <f>IF(ISERROR($V651),"",OFFSET('Smelter Look-up'!$I$4,$V651-4,0))</f>
        <v/>
      </c>
      <c r="K651" s="234"/>
      <c r="L651" s="234"/>
      <c r="M651" s="234"/>
      <c r="N651" s="234"/>
      <c r="O651" s="234"/>
      <c r="P651" s="237"/>
      <c r="Q651" s="238"/>
      <c r="R651" s="233" t="str">
        <f>IF(ISERROR($V651),"",OFFSET('Smelter Look-up'!$C$4,$V651-4,0)&amp;"")</f>
        <v/>
      </c>
      <c r="S651" s="239" t="str">
        <f t="array" ref="S651">IF(B651="","",IF(ISERROR(MATCH($E651,CL,0)),"Unknown",INDIRECT("'C'!$A$"&amp;MATCH($E651,CL,0)+1)))</f>
        <v/>
      </c>
      <c r="T651" s="239" t="str">
        <f t="array" ref="T651">IF(B651="","",IF(ISERROR(MATCH($J651,SorP!$B$1:$B$6226,0)),"",INDIRECT("'SorP'!$A$"&amp;MATCH($S651&amp;$J651,SorP!C:C,0))))</f>
        <v/>
      </c>
      <c r="U651" s="240"/>
      <c r="V651" s="228" t="str">
        <f>IF(C651="",NA(),IF(OR(C651="Smelter not listed",C651="Smelter not yet identified"),MATCH($B651&amp;$D651,'Smelter Look-up'!$J:$J,0),MATCH($B651&amp;$C651,'Smelter Look-up'!$J:$J,0)))</f>
        <v>#N/A</v>
      </c>
      <c r="W651" s="208"/>
      <c r="X651" s="208">
        <f t="shared" si="1"/>
        <v>0</v>
      </c>
      <c r="Y651" s="208"/>
      <c r="Z651" s="208"/>
      <c r="AA651" s="208"/>
      <c r="AB651" s="241" t="str">
        <f t="shared" si="2"/>
        <v/>
      </c>
      <c r="AC651" s="208"/>
      <c r="AD651" s="208"/>
      <c r="AE651" s="208"/>
      <c r="AF651" s="208"/>
      <c r="AG651" s="208"/>
      <c r="AH651" s="208"/>
    </row>
    <row r="652" ht="13.5" customHeight="1">
      <c r="A652" s="239"/>
      <c r="B652" s="233" t="str">
        <f t="array" ref="B652">IF(LEN(A652)=0,"",INDEX('Smelter Look-up'!$A:$A,MATCH($A652,'Smelter Look-up'!$E:$E,0)))</f>
        <v/>
      </c>
      <c r="C652" s="234" t="str">
        <f t="array" ref="C652">IF(LEN(A652)=0,"",INDEX('Smelter Look-up'!$C:$C,MATCH($A652,'Smelter Look-up'!$E:$E,0)))</f>
        <v/>
      </c>
      <c r="D652" s="233"/>
      <c r="E652" s="233" t="str">
        <f>IF(ISERROR($V652),"",OFFSET('Smelter Look-up'!$D$4,$V652-4,0)&amp;"")</f>
        <v/>
      </c>
      <c r="F652" s="233" t="str">
        <f>IF(ISERROR($V652),"",OFFSET('Smelter Look-up'!$E$4,$V652-4,0))</f>
        <v/>
      </c>
      <c r="G652" s="233" t="str">
        <f>IF(C652=$X$4,IF(ISERROR($V652),"Enter smelter details","RMI"),IF(ISERROR($V652),"",OFFSET('Smelter Look-up'!$F$4,$V652-4,0)))</f>
        <v/>
      </c>
      <c r="H652" s="235" t="str">
        <f>IF(ISERROR($V652),"",OFFSET('Smelter Look-up'!$G$4,$V652-4,0))</f>
        <v/>
      </c>
      <c r="I652" s="237" t="str">
        <f>IF(ISERROR($V652),"",OFFSET('Smelter Look-up'!$H$4,$V652-4,0))</f>
        <v/>
      </c>
      <c r="J652" s="237" t="str">
        <f>IF(ISERROR($V652),"",OFFSET('Smelter Look-up'!$I$4,$V652-4,0))</f>
        <v/>
      </c>
      <c r="K652" s="234"/>
      <c r="L652" s="234"/>
      <c r="M652" s="234"/>
      <c r="N652" s="234"/>
      <c r="O652" s="234"/>
      <c r="P652" s="237"/>
      <c r="Q652" s="238"/>
      <c r="R652" s="233" t="str">
        <f>IF(ISERROR($V652),"",OFFSET('Smelter Look-up'!$C$4,$V652-4,0)&amp;"")</f>
        <v/>
      </c>
      <c r="S652" s="239" t="str">
        <f t="array" ref="S652">IF(B652="","",IF(ISERROR(MATCH($E652,CL,0)),"Unknown",INDIRECT("'C'!$A$"&amp;MATCH($E652,CL,0)+1)))</f>
        <v/>
      </c>
      <c r="T652" s="239" t="str">
        <f t="array" ref="T652">IF(B652="","",IF(ISERROR(MATCH($J652,SorP!$B$1:$B$6226,0)),"",INDIRECT("'SorP'!$A$"&amp;MATCH($S652&amp;$J652,SorP!C:C,0))))</f>
        <v/>
      </c>
      <c r="U652" s="240"/>
      <c r="V652" s="228" t="str">
        <f>IF(C652="",NA(),IF(OR(C652="Smelter not listed",C652="Smelter not yet identified"),MATCH($B652&amp;$D652,'Smelter Look-up'!$J:$J,0),MATCH($B652&amp;$C652,'Smelter Look-up'!$J:$J,0)))</f>
        <v>#N/A</v>
      </c>
      <c r="W652" s="208"/>
      <c r="X652" s="208">
        <f t="shared" si="1"/>
        <v>0</v>
      </c>
      <c r="Y652" s="208"/>
      <c r="Z652" s="208"/>
      <c r="AA652" s="208"/>
      <c r="AB652" s="241" t="str">
        <f t="shared" si="2"/>
        <v/>
      </c>
      <c r="AC652" s="208"/>
      <c r="AD652" s="208"/>
      <c r="AE652" s="208"/>
      <c r="AF652" s="208"/>
      <c r="AG652" s="208"/>
      <c r="AH652" s="208"/>
    </row>
    <row r="653" ht="13.5" customHeight="1">
      <c r="A653" s="239"/>
      <c r="B653" s="233" t="str">
        <f t="array" ref="B653">IF(LEN(A653)=0,"",INDEX('Smelter Look-up'!$A:$A,MATCH($A653,'Smelter Look-up'!$E:$E,0)))</f>
        <v/>
      </c>
      <c r="C653" s="234" t="str">
        <f t="array" ref="C653">IF(LEN(A653)=0,"",INDEX('Smelter Look-up'!$C:$C,MATCH($A653,'Smelter Look-up'!$E:$E,0)))</f>
        <v/>
      </c>
      <c r="D653" s="233"/>
      <c r="E653" s="233" t="str">
        <f>IF(ISERROR($V653),"",OFFSET('Smelter Look-up'!$D$4,$V653-4,0)&amp;"")</f>
        <v/>
      </c>
      <c r="F653" s="233" t="str">
        <f>IF(ISERROR($V653),"",OFFSET('Smelter Look-up'!$E$4,$V653-4,0))</f>
        <v/>
      </c>
      <c r="G653" s="233" t="str">
        <f>IF(C653=$X$4,IF(ISERROR($V653),"Enter smelter details","RMI"),IF(ISERROR($V653),"",OFFSET('Smelter Look-up'!$F$4,$V653-4,0)))</f>
        <v/>
      </c>
      <c r="H653" s="235" t="str">
        <f>IF(ISERROR($V653),"",OFFSET('Smelter Look-up'!$G$4,$V653-4,0))</f>
        <v/>
      </c>
      <c r="I653" s="237" t="str">
        <f>IF(ISERROR($V653),"",OFFSET('Smelter Look-up'!$H$4,$V653-4,0))</f>
        <v/>
      </c>
      <c r="J653" s="237" t="str">
        <f>IF(ISERROR($V653),"",OFFSET('Smelter Look-up'!$I$4,$V653-4,0))</f>
        <v/>
      </c>
      <c r="K653" s="234"/>
      <c r="L653" s="234"/>
      <c r="M653" s="234"/>
      <c r="N653" s="234"/>
      <c r="O653" s="234"/>
      <c r="P653" s="237"/>
      <c r="Q653" s="238"/>
      <c r="R653" s="233" t="str">
        <f>IF(ISERROR($V653),"",OFFSET('Smelter Look-up'!$C$4,$V653-4,0)&amp;"")</f>
        <v/>
      </c>
      <c r="S653" s="239" t="str">
        <f t="array" ref="S653">IF(B653="","",IF(ISERROR(MATCH($E653,CL,0)),"Unknown",INDIRECT("'C'!$A$"&amp;MATCH($E653,CL,0)+1)))</f>
        <v/>
      </c>
      <c r="T653" s="239" t="str">
        <f t="array" ref="T653">IF(B653="","",IF(ISERROR(MATCH($J653,SorP!$B$1:$B$6226,0)),"",INDIRECT("'SorP'!$A$"&amp;MATCH($S653&amp;$J653,SorP!C:C,0))))</f>
        <v/>
      </c>
      <c r="U653" s="240"/>
      <c r="V653" s="228" t="str">
        <f>IF(C653="",NA(),IF(OR(C653="Smelter not listed",C653="Smelter not yet identified"),MATCH($B653&amp;$D653,'Smelter Look-up'!$J:$J,0),MATCH($B653&amp;$C653,'Smelter Look-up'!$J:$J,0)))</f>
        <v>#N/A</v>
      </c>
      <c r="W653" s="208"/>
      <c r="X653" s="208">
        <f t="shared" si="1"/>
        <v>0</v>
      </c>
      <c r="Y653" s="208"/>
      <c r="Z653" s="208"/>
      <c r="AA653" s="208"/>
      <c r="AB653" s="241" t="str">
        <f t="shared" si="2"/>
        <v/>
      </c>
      <c r="AC653" s="208"/>
      <c r="AD653" s="208"/>
      <c r="AE653" s="208"/>
      <c r="AF653" s="208"/>
      <c r="AG653" s="208"/>
      <c r="AH653" s="208"/>
    </row>
    <row r="654" ht="13.5" customHeight="1">
      <c r="A654" s="239"/>
      <c r="B654" s="233" t="str">
        <f t="array" ref="B654">IF(LEN(A654)=0,"",INDEX('Smelter Look-up'!$A:$A,MATCH($A654,'Smelter Look-up'!$E:$E,0)))</f>
        <v/>
      </c>
      <c r="C654" s="234" t="str">
        <f t="array" ref="C654">IF(LEN(A654)=0,"",INDEX('Smelter Look-up'!$C:$C,MATCH($A654,'Smelter Look-up'!$E:$E,0)))</f>
        <v/>
      </c>
      <c r="D654" s="233"/>
      <c r="E654" s="233" t="str">
        <f>IF(ISERROR($V654),"",OFFSET('Smelter Look-up'!$D$4,$V654-4,0)&amp;"")</f>
        <v/>
      </c>
      <c r="F654" s="233" t="str">
        <f>IF(ISERROR($V654),"",OFFSET('Smelter Look-up'!$E$4,$V654-4,0))</f>
        <v/>
      </c>
      <c r="G654" s="233" t="str">
        <f>IF(C654=$X$4,IF(ISERROR($V654),"Enter smelter details","RMI"),IF(ISERROR($V654),"",OFFSET('Smelter Look-up'!$F$4,$V654-4,0)))</f>
        <v/>
      </c>
      <c r="H654" s="235" t="str">
        <f>IF(ISERROR($V654),"",OFFSET('Smelter Look-up'!$G$4,$V654-4,0))</f>
        <v/>
      </c>
      <c r="I654" s="237" t="str">
        <f>IF(ISERROR($V654),"",OFFSET('Smelter Look-up'!$H$4,$V654-4,0))</f>
        <v/>
      </c>
      <c r="J654" s="237" t="str">
        <f>IF(ISERROR($V654),"",OFFSET('Smelter Look-up'!$I$4,$V654-4,0))</f>
        <v/>
      </c>
      <c r="K654" s="234"/>
      <c r="L654" s="234"/>
      <c r="M654" s="234"/>
      <c r="N654" s="234"/>
      <c r="O654" s="234"/>
      <c r="P654" s="237"/>
      <c r="Q654" s="238"/>
      <c r="R654" s="233" t="str">
        <f>IF(ISERROR($V654),"",OFFSET('Smelter Look-up'!$C$4,$V654-4,0)&amp;"")</f>
        <v/>
      </c>
      <c r="S654" s="239" t="str">
        <f t="array" ref="S654">IF(B654="","",IF(ISERROR(MATCH($E654,CL,0)),"Unknown",INDIRECT("'C'!$A$"&amp;MATCH($E654,CL,0)+1)))</f>
        <v/>
      </c>
      <c r="T654" s="239" t="str">
        <f t="array" ref="T654">IF(B654="","",IF(ISERROR(MATCH($J654,SorP!$B$1:$B$6226,0)),"",INDIRECT("'SorP'!$A$"&amp;MATCH($S654&amp;$J654,SorP!C:C,0))))</f>
        <v/>
      </c>
      <c r="U654" s="240"/>
      <c r="V654" s="228" t="str">
        <f>IF(C654="",NA(),IF(OR(C654="Smelter not listed",C654="Smelter not yet identified"),MATCH($B654&amp;$D654,'Smelter Look-up'!$J:$J,0),MATCH($B654&amp;$C654,'Smelter Look-up'!$J:$J,0)))</f>
        <v>#N/A</v>
      </c>
      <c r="W654" s="208"/>
      <c r="X654" s="208">
        <f t="shared" si="1"/>
        <v>0</v>
      </c>
      <c r="Y654" s="208"/>
      <c r="Z654" s="208"/>
      <c r="AA654" s="208"/>
      <c r="AB654" s="241" t="str">
        <f t="shared" si="2"/>
        <v/>
      </c>
      <c r="AC654" s="208"/>
      <c r="AD654" s="208"/>
      <c r="AE654" s="208"/>
      <c r="AF654" s="208"/>
      <c r="AG654" s="208"/>
      <c r="AH654" s="208"/>
    </row>
    <row r="655" ht="13.5" customHeight="1">
      <c r="A655" s="239"/>
      <c r="B655" s="233" t="str">
        <f t="array" ref="B655">IF(LEN(A655)=0,"",INDEX('Smelter Look-up'!$A:$A,MATCH($A655,'Smelter Look-up'!$E:$E,0)))</f>
        <v/>
      </c>
      <c r="C655" s="234" t="str">
        <f t="array" ref="C655">IF(LEN(A655)=0,"",INDEX('Smelter Look-up'!$C:$C,MATCH($A655,'Smelter Look-up'!$E:$E,0)))</f>
        <v/>
      </c>
      <c r="D655" s="233"/>
      <c r="E655" s="233" t="str">
        <f>IF(ISERROR($V655),"",OFFSET('Smelter Look-up'!$D$4,$V655-4,0)&amp;"")</f>
        <v/>
      </c>
      <c r="F655" s="233" t="str">
        <f>IF(ISERROR($V655),"",OFFSET('Smelter Look-up'!$E$4,$V655-4,0))</f>
        <v/>
      </c>
      <c r="G655" s="233" t="str">
        <f>IF(C655=$X$4,IF(ISERROR($V655),"Enter smelter details","RMI"),IF(ISERROR($V655),"",OFFSET('Smelter Look-up'!$F$4,$V655-4,0)))</f>
        <v/>
      </c>
      <c r="H655" s="235" t="str">
        <f>IF(ISERROR($V655),"",OFFSET('Smelter Look-up'!$G$4,$V655-4,0))</f>
        <v/>
      </c>
      <c r="I655" s="237" t="str">
        <f>IF(ISERROR($V655),"",OFFSET('Smelter Look-up'!$H$4,$V655-4,0))</f>
        <v/>
      </c>
      <c r="J655" s="237" t="str">
        <f>IF(ISERROR($V655),"",OFFSET('Smelter Look-up'!$I$4,$V655-4,0))</f>
        <v/>
      </c>
      <c r="K655" s="234"/>
      <c r="L655" s="234"/>
      <c r="M655" s="234"/>
      <c r="N655" s="234"/>
      <c r="O655" s="234"/>
      <c r="P655" s="237"/>
      <c r="Q655" s="238"/>
      <c r="R655" s="233" t="str">
        <f>IF(ISERROR($V655),"",OFFSET('Smelter Look-up'!$C$4,$V655-4,0)&amp;"")</f>
        <v/>
      </c>
      <c r="S655" s="239" t="str">
        <f t="array" ref="S655">IF(B655="","",IF(ISERROR(MATCH($E655,CL,0)),"Unknown",INDIRECT("'C'!$A$"&amp;MATCH($E655,CL,0)+1)))</f>
        <v/>
      </c>
      <c r="T655" s="239" t="str">
        <f t="array" ref="T655">IF(B655="","",IF(ISERROR(MATCH($J655,SorP!$B$1:$B$6226,0)),"",INDIRECT("'SorP'!$A$"&amp;MATCH($S655&amp;$J655,SorP!C:C,0))))</f>
        <v/>
      </c>
      <c r="U655" s="240"/>
      <c r="V655" s="228" t="str">
        <f>IF(C655="",NA(),IF(OR(C655="Smelter not listed",C655="Smelter not yet identified"),MATCH($B655&amp;$D655,'Smelter Look-up'!$J:$J,0),MATCH($B655&amp;$C655,'Smelter Look-up'!$J:$J,0)))</f>
        <v>#N/A</v>
      </c>
      <c r="W655" s="208"/>
      <c r="X655" s="208">
        <f t="shared" si="1"/>
        <v>0</v>
      </c>
      <c r="Y655" s="208"/>
      <c r="Z655" s="208"/>
      <c r="AA655" s="208"/>
      <c r="AB655" s="241" t="str">
        <f t="shared" si="2"/>
        <v/>
      </c>
      <c r="AC655" s="208"/>
      <c r="AD655" s="208"/>
      <c r="AE655" s="208"/>
      <c r="AF655" s="208"/>
      <c r="AG655" s="208"/>
      <c r="AH655" s="208"/>
    </row>
    <row r="656" ht="13.5" customHeight="1">
      <c r="A656" s="239"/>
      <c r="B656" s="233" t="str">
        <f t="array" ref="B656">IF(LEN(A656)=0,"",INDEX('Smelter Look-up'!$A:$A,MATCH($A656,'Smelter Look-up'!$E:$E,0)))</f>
        <v/>
      </c>
      <c r="C656" s="234" t="str">
        <f t="array" ref="C656">IF(LEN(A656)=0,"",INDEX('Smelter Look-up'!$C:$C,MATCH($A656,'Smelter Look-up'!$E:$E,0)))</f>
        <v/>
      </c>
      <c r="D656" s="233"/>
      <c r="E656" s="233" t="str">
        <f>IF(ISERROR($V656),"",OFFSET('Smelter Look-up'!$D$4,$V656-4,0)&amp;"")</f>
        <v/>
      </c>
      <c r="F656" s="233" t="str">
        <f>IF(ISERROR($V656),"",OFFSET('Smelter Look-up'!$E$4,$V656-4,0))</f>
        <v/>
      </c>
      <c r="G656" s="233" t="str">
        <f>IF(C656=$X$4,IF(ISERROR($V656),"Enter smelter details","RMI"),IF(ISERROR($V656),"",OFFSET('Smelter Look-up'!$F$4,$V656-4,0)))</f>
        <v/>
      </c>
      <c r="H656" s="235" t="str">
        <f>IF(ISERROR($V656),"",OFFSET('Smelter Look-up'!$G$4,$V656-4,0))</f>
        <v/>
      </c>
      <c r="I656" s="237" t="str">
        <f>IF(ISERROR($V656),"",OFFSET('Smelter Look-up'!$H$4,$V656-4,0))</f>
        <v/>
      </c>
      <c r="J656" s="237" t="str">
        <f>IF(ISERROR($V656),"",OFFSET('Smelter Look-up'!$I$4,$V656-4,0))</f>
        <v/>
      </c>
      <c r="K656" s="234"/>
      <c r="L656" s="234"/>
      <c r="M656" s="234"/>
      <c r="N656" s="234"/>
      <c r="O656" s="234"/>
      <c r="P656" s="237"/>
      <c r="Q656" s="238"/>
      <c r="R656" s="233" t="str">
        <f>IF(ISERROR($V656),"",OFFSET('Smelter Look-up'!$C$4,$V656-4,0)&amp;"")</f>
        <v/>
      </c>
      <c r="S656" s="239" t="str">
        <f t="array" ref="S656">IF(B656="","",IF(ISERROR(MATCH($E656,CL,0)),"Unknown",INDIRECT("'C'!$A$"&amp;MATCH($E656,CL,0)+1)))</f>
        <v/>
      </c>
      <c r="T656" s="239" t="str">
        <f t="array" ref="T656">IF(B656="","",IF(ISERROR(MATCH($J656,SorP!$B$1:$B$6226,0)),"",INDIRECT("'SorP'!$A$"&amp;MATCH($S656&amp;$J656,SorP!C:C,0))))</f>
        <v/>
      </c>
      <c r="U656" s="240"/>
      <c r="V656" s="228" t="str">
        <f>IF(C656="",NA(),IF(OR(C656="Smelter not listed",C656="Smelter not yet identified"),MATCH($B656&amp;$D656,'Smelter Look-up'!$J:$J,0),MATCH($B656&amp;$C656,'Smelter Look-up'!$J:$J,0)))</f>
        <v>#N/A</v>
      </c>
      <c r="W656" s="208"/>
      <c r="X656" s="208">
        <f t="shared" si="1"/>
        <v>0</v>
      </c>
      <c r="Y656" s="208"/>
      <c r="Z656" s="208"/>
      <c r="AA656" s="208"/>
      <c r="AB656" s="241" t="str">
        <f t="shared" si="2"/>
        <v/>
      </c>
      <c r="AC656" s="208"/>
      <c r="AD656" s="208"/>
      <c r="AE656" s="208"/>
      <c r="AF656" s="208"/>
      <c r="AG656" s="208"/>
      <c r="AH656" s="208"/>
    </row>
    <row r="657" ht="13.5" customHeight="1">
      <c r="A657" s="239"/>
      <c r="B657" s="233" t="str">
        <f t="array" ref="B657">IF(LEN(A657)=0,"",INDEX('Smelter Look-up'!$A:$A,MATCH($A657,'Smelter Look-up'!$E:$E,0)))</f>
        <v/>
      </c>
      <c r="C657" s="234" t="str">
        <f t="array" ref="C657">IF(LEN(A657)=0,"",INDEX('Smelter Look-up'!$C:$C,MATCH($A657,'Smelter Look-up'!$E:$E,0)))</f>
        <v/>
      </c>
      <c r="D657" s="233"/>
      <c r="E657" s="233" t="str">
        <f>IF(ISERROR($V657),"",OFFSET('Smelter Look-up'!$D$4,$V657-4,0)&amp;"")</f>
        <v/>
      </c>
      <c r="F657" s="233" t="str">
        <f>IF(ISERROR($V657),"",OFFSET('Smelter Look-up'!$E$4,$V657-4,0))</f>
        <v/>
      </c>
      <c r="G657" s="233" t="str">
        <f>IF(C657=$X$4,IF(ISERROR($V657),"Enter smelter details","RMI"),IF(ISERROR($V657),"",OFFSET('Smelter Look-up'!$F$4,$V657-4,0)))</f>
        <v/>
      </c>
      <c r="H657" s="235" t="str">
        <f>IF(ISERROR($V657),"",OFFSET('Smelter Look-up'!$G$4,$V657-4,0))</f>
        <v/>
      </c>
      <c r="I657" s="237" t="str">
        <f>IF(ISERROR($V657),"",OFFSET('Smelter Look-up'!$H$4,$V657-4,0))</f>
        <v/>
      </c>
      <c r="J657" s="237" t="str">
        <f>IF(ISERROR($V657),"",OFFSET('Smelter Look-up'!$I$4,$V657-4,0))</f>
        <v/>
      </c>
      <c r="K657" s="234"/>
      <c r="L657" s="234"/>
      <c r="M657" s="234"/>
      <c r="N657" s="234"/>
      <c r="O657" s="234"/>
      <c r="P657" s="237"/>
      <c r="Q657" s="238"/>
      <c r="R657" s="233" t="str">
        <f>IF(ISERROR($V657),"",OFFSET('Smelter Look-up'!$C$4,$V657-4,0)&amp;"")</f>
        <v/>
      </c>
      <c r="S657" s="239" t="str">
        <f t="array" ref="S657">IF(B657="","",IF(ISERROR(MATCH($E657,CL,0)),"Unknown",INDIRECT("'C'!$A$"&amp;MATCH($E657,CL,0)+1)))</f>
        <v/>
      </c>
      <c r="T657" s="239" t="str">
        <f t="array" ref="T657">IF(B657="","",IF(ISERROR(MATCH($J657,SorP!$B$1:$B$6226,0)),"",INDIRECT("'SorP'!$A$"&amp;MATCH($S657&amp;$J657,SorP!C:C,0))))</f>
        <v/>
      </c>
      <c r="U657" s="240"/>
      <c r="V657" s="228" t="str">
        <f>IF(C657="",NA(),IF(OR(C657="Smelter not listed",C657="Smelter not yet identified"),MATCH($B657&amp;$D657,'Smelter Look-up'!$J:$J,0),MATCH($B657&amp;$C657,'Smelter Look-up'!$J:$J,0)))</f>
        <v>#N/A</v>
      </c>
      <c r="W657" s="208"/>
      <c r="X657" s="208">
        <f t="shared" si="1"/>
        <v>0</v>
      </c>
      <c r="Y657" s="208"/>
      <c r="Z657" s="208"/>
      <c r="AA657" s="208"/>
      <c r="AB657" s="241" t="str">
        <f t="shared" si="2"/>
        <v/>
      </c>
      <c r="AC657" s="208"/>
      <c r="AD657" s="208"/>
      <c r="AE657" s="208"/>
      <c r="AF657" s="208"/>
      <c r="AG657" s="208"/>
      <c r="AH657" s="208"/>
    </row>
    <row r="658" ht="13.5" customHeight="1">
      <c r="A658" s="239"/>
      <c r="B658" s="233" t="str">
        <f t="array" ref="B658">IF(LEN(A658)=0,"",INDEX('Smelter Look-up'!$A:$A,MATCH($A658,'Smelter Look-up'!$E:$E,0)))</f>
        <v/>
      </c>
      <c r="C658" s="234" t="str">
        <f t="array" ref="C658">IF(LEN(A658)=0,"",INDEX('Smelter Look-up'!$C:$C,MATCH($A658,'Smelter Look-up'!$E:$E,0)))</f>
        <v/>
      </c>
      <c r="D658" s="233"/>
      <c r="E658" s="233" t="str">
        <f>IF(ISERROR($V658),"",OFFSET('Smelter Look-up'!$D$4,$V658-4,0)&amp;"")</f>
        <v/>
      </c>
      <c r="F658" s="233" t="str">
        <f>IF(ISERROR($V658),"",OFFSET('Smelter Look-up'!$E$4,$V658-4,0))</f>
        <v/>
      </c>
      <c r="G658" s="233" t="str">
        <f>IF(C658=$X$4,IF(ISERROR($V658),"Enter smelter details","RMI"),IF(ISERROR($V658),"",OFFSET('Smelter Look-up'!$F$4,$V658-4,0)))</f>
        <v/>
      </c>
      <c r="H658" s="235" t="str">
        <f>IF(ISERROR($V658),"",OFFSET('Smelter Look-up'!$G$4,$V658-4,0))</f>
        <v/>
      </c>
      <c r="I658" s="237" t="str">
        <f>IF(ISERROR($V658),"",OFFSET('Smelter Look-up'!$H$4,$V658-4,0))</f>
        <v/>
      </c>
      <c r="J658" s="237" t="str">
        <f>IF(ISERROR($V658),"",OFFSET('Smelter Look-up'!$I$4,$V658-4,0))</f>
        <v/>
      </c>
      <c r="K658" s="234"/>
      <c r="L658" s="234"/>
      <c r="M658" s="234"/>
      <c r="N658" s="234"/>
      <c r="O658" s="234"/>
      <c r="P658" s="237"/>
      <c r="Q658" s="238"/>
      <c r="R658" s="233" t="str">
        <f>IF(ISERROR($V658),"",OFFSET('Smelter Look-up'!$C$4,$V658-4,0)&amp;"")</f>
        <v/>
      </c>
      <c r="S658" s="239" t="str">
        <f t="array" ref="S658">IF(B658="","",IF(ISERROR(MATCH($E658,CL,0)),"Unknown",INDIRECT("'C'!$A$"&amp;MATCH($E658,CL,0)+1)))</f>
        <v/>
      </c>
      <c r="T658" s="239" t="str">
        <f t="array" ref="T658">IF(B658="","",IF(ISERROR(MATCH($J658,SorP!$B$1:$B$6226,0)),"",INDIRECT("'SorP'!$A$"&amp;MATCH($S658&amp;$J658,SorP!C:C,0))))</f>
        <v/>
      </c>
      <c r="U658" s="240"/>
      <c r="V658" s="228" t="str">
        <f>IF(C658="",NA(),IF(OR(C658="Smelter not listed",C658="Smelter not yet identified"),MATCH($B658&amp;$D658,'Smelter Look-up'!$J:$J,0),MATCH($B658&amp;$C658,'Smelter Look-up'!$J:$J,0)))</f>
        <v>#N/A</v>
      </c>
      <c r="W658" s="208"/>
      <c r="X658" s="208">
        <f t="shared" si="1"/>
        <v>0</v>
      </c>
      <c r="Y658" s="208"/>
      <c r="Z658" s="208"/>
      <c r="AA658" s="208"/>
      <c r="AB658" s="241" t="str">
        <f t="shared" si="2"/>
        <v/>
      </c>
      <c r="AC658" s="208"/>
      <c r="AD658" s="208"/>
      <c r="AE658" s="208"/>
      <c r="AF658" s="208"/>
      <c r="AG658" s="208"/>
      <c r="AH658" s="208"/>
    </row>
    <row r="659" ht="13.5" customHeight="1">
      <c r="A659" s="239"/>
      <c r="B659" s="233" t="str">
        <f t="array" ref="B659">IF(LEN(A659)=0,"",INDEX('Smelter Look-up'!$A:$A,MATCH($A659,'Smelter Look-up'!$E:$E,0)))</f>
        <v/>
      </c>
      <c r="C659" s="234" t="str">
        <f t="array" ref="C659">IF(LEN(A659)=0,"",INDEX('Smelter Look-up'!$C:$C,MATCH($A659,'Smelter Look-up'!$E:$E,0)))</f>
        <v/>
      </c>
      <c r="D659" s="233"/>
      <c r="E659" s="233" t="str">
        <f>IF(ISERROR($V659),"",OFFSET('Smelter Look-up'!$D$4,$V659-4,0)&amp;"")</f>
        <v/>
      </c>
      <c r="F659" s="233" t="str">
        <f>IF(ISERROR($V659),"",OFFSET('Smelter Look-up'!$E$4,$V659-4,0))</f>
        <v/>
      </c>
      <c r="G659" s="233" t="str">
        <f>IF(C659=$X$4,IF(ISERROR($V659),"Enter smelter details","RMI"),IF(ISERROR($V659),"",OFFSET('Smelter Look-up'!$F$4,$V659-4,0)))</f>
        <v/>
      </c>
      <c r="H659" s="235" t="str">
        <f>IF(ISERROR($V659),"",OFFSET('Smelter Look-up'!$G$4,$V659-4,0))</f>
        <v/>
      </c>
      <c r="I659" s="237" t="str">
        <f>IF(ISERROR($V659),"",OFFSET('Smelter Look-up'!$H$4,$V659-4,0))</f>
        <v/>
      </c>
      <c r="J659" s="237" t="str">
        <f>IF(ISERROR($V659),"",OFFSET('Smelter Look-up'!$I$4,$V659-4,0))</f>
        <v/>
      </c>
      <c r="K659" s="234"/>
      <c r="L659" s="234"/>
      <c r="M659" s="234"/>
      <c r="N659" s="234"/>
      <c r="O659" s="234"/>
      <c r="P659" s="237"/>
      <c r="Q659" s="238"/>
      <c r="R659" s="233" t="str">
        <f>IF(ISERROR($V659),"",OFFSET('Smelter Look-up'!$C$4,$V659-4,0)&amp;"")</f>
        <v/>
      </c>
      <c r="S659" s="239" t="str">
        <f t="array" ref="S659">IF(B659="","",IF(ISERROR(MATCH($E659,CL,0)),"Unknown",INDIRECT("'C'!$A$"&amp;MATCH($E659,CL,0)+1)))</f>
        <v/>
      </c>
      <c r="T659" s="239" t="str">
        <f t="array" ref="T659">IF(B659="","",IF(ISERROR(MATCH($J659,SorP!$B$1:$B$6226,0)),"",INDIRECT("'SorP'!$A$"&amp;MATCH($S659&amp;$J659,SorP!C:C,0))))</f>
        <v/>
      </c>
      <c r="U659" s="240"/>
      <c r="V659" s="228" t="str">
        <f>IF(C659="",NA(),IF(OR(C659="Smelter not listed",C659="Smelter not yet identified"),MATCH($B659&amp;$D659,'Smelter Look-up'!$J:$J,0),MATCH($B659&amp;$C659,'Smelter Look-up'!$J:$J,0)))</f>
        <v>#N/A</v>
      </c>
      <c r="W659" s="208"/>
      <c r="X659" s="208">
        <f t="shared" si="1"/>
        <v>0</v>
      </c>
      <c r="Y659" s="208"/>
      <c r="Z659" s="208"/>
      <c r="AA659" s="208"/>
      <c r="AB659" s="241" t="str">
        <f t="shared" si="2"/>
        <v/>
      </c>
      <c r="AC659" s="208"/>
      <c r="AD659" s="208"/>
      <c r="AE659" s="208"/>
      <c r="AF659" s="208"/>
      <c r="AG659" s="208"/>
      <c r="AH659" s="208"/>
    </row>
    <row r="660" ht="13.5" customHeight="1">
      <c r="A660" s="239"/>
      <c r="B660" s="233" t="str">
        <f t="array" ref="B660">IF(LEN(A660)=0,"",INDEX('Smelter Look-up'!$A:$A,MATCH($A660,'Smelter Look-up'!$E:$E,0)))</f>
        <v/>
      </c>
      <c r="C660" s="234" t="str">
        <f t="array" ref="C660">IF(LEN(A660)=0,"",INDEX('Smelter Look-up'!$C:$C,MATCH($A660,'Smelter Look-up'!$E:$E,0)))</f>
        <v/>
      </c>
      <c r="D660" s="233"/>
      <c r="E660" s="233" t="str">
        <f>IF(ISERROR($V660),"",OFFSET('Smelter Look-up'!$D$4,$V660-4,0)&amp;"")</f>
        <v/>
      </c>
      <c r="F660" s="233" t="str">
        <f>IF(ISERROR($V660),"",OFFSET('Smelter Look-up'!$E$4,$V660-4,0))</f>
        <v/>
      </c>
      <c r="G660" s="233" t="str">
        <f>IF(C660=$X$4,IF(ISERROR($V660),"Enter smelter details","RMI"),IF(ISERROR($V660),"",OFFSET('Smelter Look-up'!$F$4,$V660-4,0)))</f>
        <v/>
      </c>
      <c r="H660" s="235" t="str">
        <f>IF(ISERROR($V660),"",OFFSET('Smelter Look-up'!$G$4,$V660-4,0))</f>
        <v/>
      </c>
      <c r="I660" s="237" t="str">
        <f>IF(ISERROR($V660),"",OFFSET('Smelter Look-up'!$H$4,$V660-4,0))</f>
        <v/>
      </c>
      <c r="J660" s="237" t="str">
        <f>IF(ISERROR($V660),"",OFFSET('Smelter Look-up'!$I$4,$V660-4,0))</f>
        <v/>
      </c>
      <c r="K660" s="234"/>
      <c r="L660" s="234"/>
      <c r="M660" s="234"/>
      <c r="N660" s="234"/>
      <c r="O660" s="234"/>
      <c r="P660" s="237"/>
      <c r="Q660" s="238"/>
      <c r="R660" s="233" t="str">
        <f>IF(ISERROR($V660),"",OFFSET('Smelter Look-up'!$C$4,$V660-4,0)&amp;"")</f>
        <v/>
      </c>
      <c r="S660" s="239" t="str">
        <f t="array" ref="S660">IF(B660="","",IF(ISERROR(MATCH($E660,CL,0)),"Unknown",INDIRECT("'C'!$A$"&amp;MATCH($E660,CL,0)+1)))</f>
        <v/>
      </c>
      <c r="T660" s="239" t="str">
        <f t="array" ref="T660">IF(B660="","",IF(ISERROR(MATCH($J660,SorP!$B$1:$B$6226,0)),"",INDIRECT("'SorP'!$A$"&amp;MATCH($S660&amp;$J660,SorP!C:C,0))))</f>
        <v/>
      </c>
      <c r="U660" s="240"/>
      <c r="V660" s="228" t="str">
        <f>IF(C660="",NA(),IF(OR(C660="Smelter not listed",C660="Smelter not yet identified"),MATCH($B660&amp;$D660,'Smelter Look-up'!$J:$J,0),MATCH($B660&amp;$C660,'Smelter Look-up'!$J:$J,0)))</f>
        <v>#N/A</v>
      </c>
      <c r="W660" s="208"/>
      <c r="X660" s="208">
        <f t="shared" si="1"/>
        <v>0</v>
      </c>
      <c r="Y660" s="208"/>
      <c r="Z660" s="208"/>
      <c r="AA660" s="208"/>
      <c r="AB660" s="241" t="str">
        <f t="shared" si="2"/>
        <v/>
      </c>
      <c r="AC660" s="208"/>
      <c r="AD660" s="208"/>
      <c r="AE660" s="208"/>
      <c r="AF660" s="208"/>
      <c r="AG660" s="208"/>
      <c r="AH660" s="208"/>
    </row>
    <row r="661" ht="13.5" customHeight="1">
      <c r="A661" s="239"/>
      <c r="B661" s="233" t="str">
        <f t="array" ref="B661">IF(LEN(A661)=0,"",INDEX('Smelter Look-up'!$A:$A,MATCH($A661,'Smelter Look-up'!$E:$E,0)))</f>
        <v/>
      </c>
      <c r="C661" s="234" t="str">
        <f t="array" ref="C661">IF(LEN(A661)=0,"",INDEX('Smelter Look-up'!$C:$C,MATCH($A661,'Smelter Look-up'!$E:$E,0)))</f>
        <v/>
      </c>
      <c r="D661" s="233"/>
      <c r="E661" s="233" t="str">
        <f>IF(ISERROR($V661),"",OFFSET('Smelter Look-up'!$D$4,$V661-4,0)&amp;"")</f>
        <v/>
      </c>
      <c r="F661" s="233" t="str">
        <f>IF(ISERROR($V661),"",OFFSET('Smelter Look-up'!$E$4,$V661-4,0))</f>
        <v/>
      </c>
      <c r="G661" s="233" t="str">
        <f>IF(C661=$X$4,IF(ISERROR($V661),"Enter smelter details","RMI"),IF(ISERROR($V661),"",OFFSET('Smelter Look-up'!$F$4,$V661-4,0)))</f>
        <v/>
      </c>
      <c r="H661" s="235" t="str">
        <f>IF(ISERROR($V661),"",OFFSET('Smelter Look-up'!$G$4,$V661-4,0))</f>
        <v/>
      </c>
      <c r="I661" s="237" t="str">
        <f>IF(ISERROR($V661),"",OFFSET('Smelter Look-up'!$H$4,$V661-4,0))</f>
        <v/>
      </c>
      <c r="J661" s="237" t="str">
        <f>IF(ISERROR($V661),"",OFFSET('Smelter Look-up'!$I$4,$V661-4,0))</f>
        <v/>
      </c>
      <c r="K661" s="234"/>
      <c r="L661" s="234"/>
      <c r="M661" s="234"/>
      <c r="N661" s="234"/>
      <c r="O661" s="234"/>
      <c r="P661" s="237"/>
      <c r="Q661" s="238"/>
      <c r="R661" s="233" t="str">
        <f>IF(ISERROR($V661),"",OFFSET('Smelter Look-up'!$C$4,$V661-4,0)&amp;"")</f>
        <v/>
      </c>
      <c r="S661" s="239" t="str">
        <f t="array" ref="S661">IF(B661="","",IF(ISERROR(MATCH($E661,CL,0)),"Unknown",INDIRECT("'C'!$A$"&amp;MATCH($E661,CL,0)+1)))</f>
        <v/>
      </c>
      <c r="T661" s="239" t="str">
        <f t="array" ref="T661">IF(B661="","",IF(ISERROR(MATCH($J661,SorP!$B$1:$B$6226,0)),"",INDIRECT("'SorP'!$A$"&amp;MATCH($S661&amp;$J661,SorP!C:C,0))))</f>
        <v/>
      </c>
      <c r="U661" s="240"/>
      <c r="V661" s="228" t="str">
        <f>IF(C661="",NA(),IF(OR(C661="Smelter not listed",C661="Smelter not yet identified"),MATCH($B661&amp;$D661,'Smelter Look-up'!$J:$J,0),MATCH($B661&amp;$C661,'Smelter Look-up'!$J:$J,0)))</f>
        <v>#N/A</v>
      </c>
      <c r="W661" s="208"/>
      <c r="X661" s="208">
        <f t="shared" si="1"/>
        <v>0</v>
      </c>
      <c r="Y661" s="208"/>
      <c r="Z661" s="208"/>
      <c r="AA661" s="208"/>
      <c r="AB661" s="241" t="str">
        <f t="shared" si="2"/>
        <v/>
      </c>
      <c r="AC661" s="208"/>
      <c r="AD661" s="208"/>
      <c r="AE661" s="208"/>
      <c r="AF661" s="208"/>
      <c r="AG661" s="208"/>
      <c r="AH661" s="208"/>
    </row>
    <row r="662" ht="13.5" customHeight="1">
      <c r="A662" s="239"/>
      <c r="B662" s="233" t="str">
        <f t="array" ref="B662">IF(LEN(A662)=0,"",INDEX('Smelter Look-up'!$A:$A,MATCH($A662,'Smelter Look-up'!$E:$E,0)))</f>
        <v/>
      </c>
      <c r="C662" s="234" t="str">
        <f t="array" ref="C662">IF(LEN(A662)=0,"",INDEX('Smelter Look-up'!$C:$C,MATCH($A662,'Smelter Look-up'!$E:$E,0)))</f>
        <v/>
      </c>
      <c r="D662" s="233"/>
      <c r="E662" s="233" t="str">
        <f>IF(ISERROR($V662),"",OFFSET('Smelter Look-up'!$D$4,$V662-4,0)&amp;"")</f>
        <v/>
      </c>
      <c r="F662" s="233" t="str">
        <f>IF(ISERROR($V662),"",OFFSET('Smelter Look-up'!$E$4,$V662-4,0))</f>
        <v/>
      </c>
      <c r="G662" s="233" t="str">
        <f>IF(C662=$X$4,IF(ISERROR($V662),"Enter smelter details","RMI"),IF(ISERROR($V662),"",OFFSET('Smelter Look-up'!$F$4,$V662-4,0)))</f>
        <v/>
      </c>
      <c r="H662" s="235" t="str">
        <f>IF(ISERROR($V662),"",OFFSET('Smelter Look-up'!$G$4,$V662-4,0))</f>
        <v/>
      </c>
      <c r="I662" s="237" t="str">
        <f>IF(ISERROR($V662),"",OFFSET('Smelter Look-up'!$H$4,$V662-4,0))</f>
        <v/>
      </c>
      <c r="J662" s="237" t="str">
        <f>IF(ISERROR($V662),"",OFFSET('Smelter Look-up'!$I$4,$V662-4,0))</f>
        <v/>
      </c>
      <c r="K662" s="234"/>
      <c r="L662" s="234"/>
      <c r="M662" s="234"/>
      <c r="N662" s="234"/>
      <c r="O662" s="234"/>
      <c r="P662" s="237"/>
      <c r="Q662" s="238"/>
      <c r="R662" s="233" t="str">
        <f>IF(ISERROR($V662),"",OFFSET('Smelter Look-up'!$C$4,$V662-4,0)&amp;"")</f>
        <v/>
      </c>
      <c r="S662" s="239" t="str">
        <f t="array" ref="S662">IF(B662="","",IF(ISERROR(MATCH($E662,CL,0)),"Unknown",INDIRECT("'C'!$A$"&amp;MATCH($E662,CL,0)+1)))</f>
        <v/>
      </c>
      <c r="T662" s="239" t="str">
        <f t="array" ref="T662">IF(B662="","",IF(ISERROR(MATCH($J662,SorP!$B$1:$B$6226,0)),"",INDIRECT("'SorP'!$A$"&amp;MATCH($S662&amp;$J662,SorP!C:C,0))))</f>
        <v/>
      </c>
      <c r="U662" s="240"/>
      <c r="V662" s="228" t="str">
        <f>IF(C662="",NA(),IF(OR(C662="Smelter not listed",C662="Smelter not yet identified"),MATCH($B662&amp;$D662,'Smelter Look-up'!$J:$J,0),MATCH($B662&amp;$C662,'Smelter Look-up'!$J:$J,0)))</f>
        <v>#N/A</v>
      </c>
      <c r="W662" s="208"/>
      <c r="X662" s="208">
        <f t="shared" si="1"/>
        <v>0</v>
      </c>
      <c r="Y662" s="208"/>
      <c r="Z662" s="208"/>
      <c r="AA662" s="208"/>
      <c r="AB662" s="241" t="str">
        <f t="shared" si="2"/>
        <v/>
      </c>
      <c r="AC662" s="208"/>
      <c r="AD662" s="208"/>
      <c r="AE662" s="208"/>
      <c r="AF662" s="208"/>
      <c r="AG662" s="208"/>
      <c r="AH662" s="208"/>
    </row>
    <row r="663" ht="13.5" customHeight="1">
      <c r="A663" s="239"/>
      <c r="B663" s="233" t="str">
        <f t="array" ref="B663">IF(LEN(A663)=0,"",INDEX('Smelter Look-up'!$A:$A,MATCH($A663,'Smelter Look-up'!$E:$E,0)))</f>
        <v/>
      </c>
      <c r="C663" s="234" t="str">
        <f t="array" ref="C663">IF(LEN(A663)=0,"",INDEX('Smelter Look-up'!$C:$C,MATCH($A663,'Smelter Look-up'!$E:$E,0)))</f>
        <v/>
      </c>
      <c r="D663" s="233"/>
      <c r="E663" s="233" t="str">
        <f>IF(ISERROR($V663),"",OFFSET('Smelter Look-up'!$D$4,$V663-4,0)&amp;"")</f>
        <v/>
      </c>
      <c r="F663" s="233" t="str">
        <f>IF(ISERROR($V663),"",OFFSET('Smelter Look-up'!$E$4,$V663-4,0))</f>
        <v/>
      </c>
      <c r="G663" s="233" t="str">
        <f>IF(C663=$X$4,IF(ISERROR($V663),"Enter smelter details","RMI"),IF(ISERROR($V663),"",OFFSET('Smelter Look-up'!$F$4,$V663-4,0)))</f>
        <v/>
      </c>
      <c r="H663" s="235" t="str">
        <f>IF(ISERROR($V663),"",OFFSET('Smelter Look-up'!$G$4,$V663-4,0))</f>
        <v/>
      </c>
      <c r="I663" s="237" t="str">
        <f>IF(ISERROR($V663),"",OFFSET('Smelter Look-up'!$H$4,$V663-4,0))</f>
        <v/>
      </c>
      <c r="J663" s="237" t="str">
        <f>IF(ISERROR($V663),"",OFFSET('Smelter Look-up'!$I$4,$V663-4,0))</f>
        <v/>
      </c>
      <c r="K663" s="234"/>
      <c r="L663" s="234"/>
      <c r="M663" s="234"/>
      <c r="N663" s="234"/>
      <c r="O663" s="234"/>
      <c r="P663" s="237"/>
      <c r="Q663" s="238"/>
      <c r="R663" s="233" t="str">
        <f>IF(ISERROR($V663),"",OFFSET('Smelter Look-up'!$C$4,$V663-4,0)&amp;"")</f>
        <v/>
      </c>
      <c r="S663" s="239" t="str">
        <f t="array" ref="S663">IF(B663="","",IF(ISERROR(MATCH($E663,CL,0)),"Unknown",INDIRECT("'C'!$A$"&amp;MATCH($E663,CL,0)+1)))</f>
        <v/>
      </c>
      <c r="T663" s="239" t="str">
        <f t="array" ref="T663">IF(B663="","",IF(ISERROR(MATCH($J663,SorP!$B$1:$B$6226,0)),"",INDIRECT("'SorP'!$A$"&amp;MATCH($S663&amp;$J663,SorP!C:C,0))))</f>
        <v/>
      </c>
      <c r="U663" s="240"/>
      <c r="V663" s="228" t="str">
        <f>IF(C663="",NA(),IF(OR(C663="Smelter not listed",C663="Smelter not yet identified"),MATCH($B663&amp;$D663,'Smelter Look-up'!$J:$J,0),MATCH($B663&amp;$C663,'Smelter Look-up'!$J:$J,0)))</f>
        <v>#N/A</v>
      </c>
      <c r="W663" s="208"/>
      <c r="X663" s="208">
        <f t="shared" si="1"/>
        <v>0</v>
      </c>
      <c r="Y663" s="208"/>
      <c r="Z663" s="208"/>
      <c r="AA663" s="208"/>
      <c r="AB663" s="241" t="str">
        <f t="shared" si="2"/>
        <v/>
      </c>
      <c r="AC663" s="208"/>
      <c r="AD663" s="208"/>
      <c r="AE663" s="208"/>
      <c r="AF663" s="208"/>
      <c r="AG663" s="208"/>
      <c r="AH663" s="208"/>
    </row>
    <row r="664" ht="13.5" customHeight="1">
      <c r="A664" s="239"/>
      <c r="B664" s="233" t="str">
        <f t="array" ref="B664">IF(LEN(A664)=0,"",INDEX('Smelter Look-up'!$A:$A,MATCH($A664,'Smelter Look-up'!$E:$E,0)))</f>
        <v/>
      </c>
      <c r="C664" s="234" t="str">
        <f t="array" ref="C664">IF(LEN(A664)=0,"",INDEX('Smelter Look-up'!$C:$C,MATCH($A664,'Smelter Look-up'!$E:$E,0)))</f>
        <v/>
      </c>
      <c r="D664" s="233"/>
      <c r="E664" s="233" t="str">
        <f>IF(ISERROR($V664),"",OFFSET('Smelter Look-up'!$D$4,$V664-4,0)&amp;"")</f>
        <v/>
      </c>
      <c r="F664" s="233" t="str">
        <f>IF(ISERROR($V664),"",OFFSET('Smelter Look-up'!$E$4,$V664-4,0))</f>
        <v/>
      </c>
      <c r="G664" s="233" t="str">
        <f>IF(C664=$X$4,IF(ISERROR($V664),"Enter smelter details","RMI"),IF(ISERROR($V664),"",OFFSET('Smelter Look-up'!$F$4,$V664-4,0)))</f>
        <v/>
      </c>
      <c r="H664" s="235" t="str">
        <f>IF(ISERROR($V664),"",OFFSET('Smelter Look-up'!$G$4,$V664-4,0))</f>
        <v/>
      </c>
      <c r="I664" s="237" t="str">
        <f>IF(ISERROR($V664),"",OFFSET('Smelter Look-up'!$H$4,$V664-4,0))</f>
        <v/>
      </c>
      <c r="J664" s="237" t="str">
        <f>IF(ISERROR($V664),"",OFFSET('Smelter Look-up'!$I$4,$V664-4,0))</f>
        <v/>
      </c>
      <c r="K664" s="234"/>
      <c r="L664" s="234"/>
      <c r="M664" s="234"/>
      <c r="N664" s="234"/>
      <c r="O664" s="234"/>
      <c r="P664" s="237"/>
      <c r="Q664" s="238"/>
      <c r="R664" s="233" t="str">
        <f>IF(ISERROR($V664),"",OFFSET('Smelter Look-up'!$C$4,$V664-4,0)&amp;"")</f>
        <v/>
      </c>
      <c r="S664" s="239" t="str">
        <f t="array" ref="S664">IF(B664="","",IF(ISERROR(MATCH($E664,CL,0)),"Unknown",INDIRECT("'C'!$A$"&amp;MATCH($E664,CL,0)+1)))</f>
        <v/>
      </c>
      <c r="T664" s="239" t="str">
        <f t="array" ref="T664">IF(B664="","",IF(ISERROR(MATCH($J664,SorP!$B$1:$B$6226,0)),"",INDIRECT("'SorP'!$A$"&amp;MATCH($S664&amp;$J664,SorP!C:C,0))))</f>
        <v/>
      </c>
      <c r="U664" s="240"/>
      <c r="V664" s="228" t="str">
        <f>IF(C664="",NA(),IF(OR(C664="Smelter not listed",C664="Smelter not yet identified"),MATCH($B664&amp;$D664,'Smelter Look-up'!$J:$J,0),MATCH($B664&amp;$C664,'Smelter Look-up'!$J:$J,0)))</f>
        <v>#N/A</v>
      </c>
      <c r="W664" s="208"/>
      <c r="X664" s="208">
        <f t="shared" si="1"/>
        <v>0</v>
      </c>
      <c r="Y664" s="208"/>
      <c r="Z664" s="208"/>
      <c r="AA664" s="208"/>
      <c r="AB664" s="241" t="str">
        <f t="shared" si="2"/>
        <v/>
      </c>
      <c r="AC664" s="208"/>
      <c r="AD664" s="208"/>
      <c r="AE664" s="208"/>
      <c r="AF664" s="208"/>
      <c r="AG664" s="208"/>
      <c r="AH664" s="208"/>
    </row>
    <row r="665" ht="13.5" customHeight="1">
      <c r="A665" s="239"/>
      <c r="B665" s="233" t="str">
        <f t="array" ref="B665">IF(LEN(A665)=0,"",INDEX('Smelter Look-up'!$A:$A,MATCH($A665,'Smelter Look-up'!$E:$E,0)))</f>
        <v/>
      </c>
      <c r="C665" s="234" t="str">
        <f t="array" ref="C665">IF(LEN(A665)=0,"",INDEX('Smelter Look-up'!$C:$C,MATCH($A665,'Smelter Look-up'!$E:$E,0)))</f>
        <v/>
      </c>
      <c r="D665" s="233"/>
      <c r="E665" s="233" t="str">
        <f>IF(ISERROR($V665),"",OFFSET('Smelter Look-up'!$D$4,$V665-4,0)&amp;"")</f>
        <v/>
      </c>
      <c r="F665" s="233" t="str">
        <f>IF(ISERROR($V665),"",OFFSET('Smelter Look-up'!$E$4,$V665-4,0))</f>
        <v/>
      </c>
      <c r="G665" s="233" t="str">
        <f>IF(C665=$X$4,IF(ISERROR($V665),"Enter smelter details","RMI"),IF(ISERROR($V665),"",OFFSET('Smelter Look-up'!$F$4,$V665-4,0)))</f>
        <v/>
      </c>
      <c r="H665" s="235" t="str">
        <f>IF(ISERROR($V665),"",OFFSET('Smelter Look-up'!$G$4,$V665-4,0))</f>
        <v/>
      </c>
      <c r="I665" s="237" t="str">
        <f>IF(ISERROR($V665),"",OFFSET('Smelter Look-up'!$H$4,$V665-4,0))</f>
        <v/>
      </c>
      <c r="J665" s="237" t="str">
        <f>IF(ISERROR($V665),"",OFFSET('Smelter Look-up'!$I$4,$V665-4,0))</f>
        <v/>
      </c>
      <c r="K665" s="234"/>
      <c r="L665" s="234"/>
      <c r="M665" s="234"/>
      <c r="N665" s="234"/>
      <c r="O665" s="234"/>
      <c r="P665" s="237"/>
      <c r="Q665" s="238"/>
      <c r="R665" s="233" t="str">
        <f>IF(ISERROR($V665),"",OFFSET('Smelter Look-up'!$C$4,$V665-4,0)&amp;"")</f>
        <v/>
      </c>
      <c r="S665" s="239" t="str">
        <f t="array" ref="S665">IF(B665="","",IF(ISERROR(MATCH($E665,CL,0)),"Unknown",INDIRECT("'C'!$A$"&amp;MATCH($E665,CL,0)+1)))</f>
        <v/>
      </c>
      <c r="T665" s="239" t="str">
        <f t="array" ref="T665">IF(B665="","",IF(ISERROR(MATCH($J665,SorP!$B$1:$B$6226,0)),"",INDIRECT("'SorP'!$A$"&amp;MATCH($S665&amp;$J665,SorP!C:C,0))))</f>
        <v/>
      </c>
      <c r="U665" s="240"/>
      <c r="V665" s="228" t="str">
        <f>IF(C665="",NA(),IF(OR(C665="Smelter not listed",C665="Smelter not yet identified"),MATCH($B665&amp;$D665,'Smelter Look-up'!$J:$J,0),MATCH($B665&amp;$C665,'Smelter Look-up'!$J:$J,0)))</f>
        <v>#N/A</v>
      </c>
      <c r="W665" s="208"/>
      <c r="X665" s="208">
        <f t="shared" si="1"/>
        <v>0</v>
      </c>
      <c r="Y665" s="208"/>
      <c r="Z665" s="208"/>
      <c r="AA665" s="208"/>
      <c r="AB665" s="241" t="str">
        <f t="shared" si="2"/>
        <v/>
      </c>
      <c r="AC665" s="208"/>
      <c r="AD665" s="208"/>
      <c r="AE665" s="208"/>
      <c r="AF665" s="208"/>
      <c r="AG665" s="208"/>
      <c r="AH665" s="208"/>
    </row>
    <row r="666" ht="13.5" customHeight="1">
      <c r="A666" s="239"/>
      <c r="B666" s="233" t="str">
        <f t="array" ref="B666">IF(LEN(A666)=0,"",INDEX('Smelter Look-up'!$A:$A,MATCH($A666,'Smelter Look-up'!$E:$E,0)))</f>
        <v/>
      </c>
      <c r="C666" s="234" t="str">
        <f t="array" ref="C666">IF(LEN(A666)=0,"",INDEX('Smelter Look-up'!$C:$C,MATCH($A666,'Smelter Look-up'!$E:$E,0)))</f>
        <v/>
      </c>
      <c r="D666" s="233"/>
      <c r="E666" s="233" t="str">
        <f>IF(ISERROR($V666),"",OFFSET('Smelter Look-up'!$D$4,$V666-4,0)&amp;"")</f>
        <v/>
      </c>
      <c r="F666" s="233" t="str">
        <f>IF(ISERROR($V666),"",OFFSET('Smelter Look-up'!$E$4,$V666-4,0))</f>
        <v/>
      </c>
      <c r="G666" s="233" t="str">
        <f>IF(C666=$X$4,IF(ISERROR($V666),"Enter smelter details","RMI"),IF(ISERROR($V666),"",OFFSET('Smelter Look-up'!$F$4,$V666-4,0)))</f>
        <v/>
      </c>
      <c r="H666" s="235" t="str">
        <f>IF(ISERROR($V666),"",OFFSET('Smelter Look-up'!$G$4,$V666-4,0))</f>
        <v/>
      </c>
      <c r="I666" s="237" t="str">
        <f>IF(ISERROR($V666),"",OFFSET('Smelter Look-up'!$H$4,$V666-4,0))</f>
        <v/>
      </c>
      <c r="J666" s="237" t="str">
        <f>IF(ISERROR($V666),"",OFFSET('Smelter Look-up'!$I$4,$V666-4,0))</f>
        <v/>
      </c>
      <c r="K666" s="234"/>
      <c r="L666" s="234"/>
      <c r="M666" s="234"/>
      <c r="N666" s="234"/>
      <c r="O666" s="234"/>
      <c r="P666" s="237"/>
      <c r="Q666" s="238"/>
      <c r="R666" s="233" t="str">
        <f>IF(ISERROR($V666),"",OFFSET('Smelter Look-up'!$C$4,$V666-4,0)&amp;"")</f>
        <v/>
      </c>
      <c r="S666" s="239" t="str">
        <f t="array" ref="S666">IF(B666="","",IF(ISERROR(MATCH($E666,CL,0)),"Unknown",INDIRECT("'C'!$A$"&amp;MATCH($E666,CL,0)+1)))</f>
        <v/>
      </c>
      <c r="T666" s="239" t="str">
        <f t="array" ref="T666">IF(B666="","",IF(ISERROR(MATCH($J666,SorP!$B$1:$B$6226,0)),"",INDIRECT("'SorP'!$A$"&amp;MATCH($S666&amp;$J666,SorP!C:C,0))))</f>
        <v/>
      </c>
      <c r="U666" s="240"/>
      <c r="V666" s="228" t="str">
        <f>IF(C666="",NA(),IF(OR(C666="Smelter not listed",C666="Smelter not yet identified"),MATCH($B666&amp;$D666,'Smelter Look-up'!$J:$J,0),MATCH($B666&amp;$C666,'Smelter Look-up'!$J:$J,0)))</f>
        <v>#N/A</v>
      </c>
      <c r="W666" s="208"/>
      <c r="X666" s="208">
        <f t="shared" si="1"/>
        <v>0</v>
      </c>
      <c r="Y666" s="208"/>
      <c r="Z666" s="208"/>
      <c r="AA666" s="208"/>
      <c r="AB666" s="241" t="str">
        <f t="shared" si="2"/>
        <v/>
      </c>
      <c r="AC666" s="208"/>
      <c r="AD666" s="208"/>
      <c r="AE666" s="208"/>
      <c r="AF666" s="208"/>
      <c r="AG666" s="208"/>
      <c r="AH666" s="208"/>
    </row>
    <row r="667" ht="13.5" customHeight="1">
      <c r="A667" s="239"/>
      <c r="B667" s="233" t="str">
        <f t="array" ref="B667">IF(LEN(A667)=0,"",INDEX('Smelter Look-up'!$A:$A,MATCH($A667,'Smelter Look-up'!$E:$E,0)))</f>
        <v/>
      </c>
      <c r="C667" s="234" t="str">
        <f t="array" ref="C667">IF(LEN(A667)=0,"",INDEX('Smelter Look-up'!$C:$C,MATCH($A667,'Smelter Look-up'!$E:$E,0)))</f>
        <v/>
      </c>
      <c r="D667" s="233"/>
      <c r="E667" s="233" t="str">
        <f>IF(ISERROR($V667),"",OFFSET('Smelter Look-up'!$D$4,$V667-4,0)&amp;"")</f>
        <v/>
      </c>
      <c r="F667" s="233" t="str">
        <f>IF(ISERROR($V667),"",OFFSET('Smelter Look-up'!$E$4,$V667-4,0))</f>
        <v/>
      </c>
      <c r="G667" s="233" t="str">
        <f>IF(C667=$X$4,IF(ISERROR($V667),"Enter smelter details","RMI"),IF(ISERROR($V667),"",OFFSET('Smelter Look-up'!$F$4,$V667-4,0)))</f>
        <v/>
      </c>
      <c r="H667" s="235" t="str">
        <f>IF(ISERROR($V667),"",OFFSET('Smelter Look-up'!$G$4,$V667-4,0))</f>
        <v/>
      </c>
      <c r="I667" s="237" t="str">
        <f>IF(ISERROR($V667),"",OFFSET('Smelter Look-up'!$H$4,$V667-4,0))</f>
        <v/>
      </c>
      <c r="J667" s="237" t="str">
        <f>IF(ISERROR($V667),"",OFFSET('Smelter Look-up'!$I$4,$V667-4,0))</f>
        <v/>
      </c>
      <c r="K667" s="234"/>
      <c r="L667" s="234"/>
      <c r="M667" s="234"/>
      <c r="N667" s="234"/>
      <c r="O667" s="234"/>
      <c r="P667" s="237"/>
      <c r="Q667" s="238"/>
      <c r="R667" s="233" t="str">
        <f>IF(ISERROR($V667),"",OFFSET('Smelter Look-up'!$C$4,$V667-4,0)&amp;"")</f>
        <v/>
      </c>
      <c r="S667" s="239" t="str">
        <f t="array" ref="S667">IF(B667="","",IF(ISERROR(MATCH($E667,CL,0)),"Unknown",INDIRECT("'C'!$A$"&amp;MATCH($E667,CL,0)+1)))</f>
        <v/>
      </c>
      <c r="T667" s="239" t="str">
        <f t="array" ref="T667">IF(B667="","",IF(ISERROR(MATCH($J667,SorP!$B$1:$B$6226,0)),"",INDIRECT("'SorP'!$A$"&amp;MATCH($S667&amp;$J667,SorP!C:C,0))))</f>
        <v/>
      </c>
      <c r="U667" s="240"/>
      <c r="V667" s="228" t="str">
        <f>IF(C667="",NA(),IF(OR(C667="Smelter not listed",C667="Smelter not yet identified"),MATCH($B667&amp;$D667,'Smelter Look-up'!$J:$J,0),MATCH($B667&amp;$C667,'Smelter Look-up'!$J:$J,0)))</f>
        <v>#N/A</v>
      </c>
      <c r="W667" s="208"/>
      <c r="X667" s="208">
        <f t="shared" si="1"/>
        <v>0</v>
      </c>
      <c r="Y667" s="208"/>
      <c r="Z667" s="208"/>
      <c r="AA667" s="208"/>
      <c r="AB667" s="241" t="str">
        <f t="shared" si="2"/>
        <v/>
      </c>
      <c r="AC667" s="208"/>
      <c r="AD667" s="208"/>
      <c r="AE667" s="208"/>
      <c r="AF667" s="208"/>
      <c r="AG667" s="208"/>
      <c r="AH667" s="208"/>
    </row>
    <row r="668" ht="13.5" customHeight="1">
      <c r="A668" s="239"/>
      <c r="B668" s="233" t="str">
        <f t="array" ref="B668">IF(LEN(A668)=0,"",INDEX('Smelter Look-up'!$A:$A,MATCH($A668,'Smelter Look-up'!$E:$E,0)))</f>
        <v/>
      </c>
      <c r="C668" s="234" t="str">
        <f t="array" ref="C668">IF(LEN(A668)=0,"",INDEX('Smelter Look-up'!$C:$C,MATCH($A668,'Smelter Look-up'!$E:$E,0)))</f>
        <v/>
      </c>
      <c r="D668" s="233"/>
      <c r="E668" s="233" t="str">
        <f>IF(ISERROR($V668),"",OFFSET('Smelter Look-up'!$D$4,$V668-4,0)&amp;"")</f>
        <v/>
      </c>
      <c r="F668" s="233" t="str">
        <f>IF(ISERROR($V668),"",OFFSET('Smelter Look-up'!$E$4,$V668-4,0))</f>
        <v/>
      </c>
      <c r="G668" s="233" t="str">
        <f>IF(C668=$X$4,IF(ISERROR($V668),"Enter smelter details","RMI"),IF(ISERROR($V668),"",OFFSET('Smelter Look-up'!$F$4,$V668-4,0)))</f>
        <v/>
      </c>
      <c r="H668" s="235" t="str">
        <f>IF(ISERROR($V668),"",OFFSET('Smelter Look-up'!$G$4,$V668-4,0))</f>
        <v/>
      </c>
      <c r="I668" s="237" t="str">
        <f>IF(ISERROR($V668),"",OFFSET('Smelter Look-up'!$H$4,$V668-4,0))</f>
        <v/>
      </c>
      <c r="J668" s="237" t="str">
        <f>IF(ISERROR($V668),"",OFFSET('Smelter Look-up'!$I$4,$V668-4,0))</f>
        <v/>
      </c>
      <c r="K668" s="234"/>
      <c r="L668" s="234"/>
      <c r="M668" s="234"/>
      <c r="N668" s="234"/>
      <c r="O668" s="234"/>
      <c r="P668" s="237"/>
      <c r="Q668" s="238"/>
      <c r="R668" s="233" t="str">
        <f>IF(ISERROR($V668),"",OFFSET('Smelter Look-up'!$C$4,$V668-4,0)&amp;"")</f>
        <v/>
      </c>
      <c r="S668" s="239" t="str">
        <f t="array" ref="S668">IF(B668="","",IF(ISERROR(MATCH($E668,CL,0)),"Unknown",INDIRECT("'C'!$A$"&amp;MATCH($E668,CL,0)+1)))</f>
        <v/>
      </c>
      <c r="T668" s="239" t="str">
        <f t="array" ref="T668">IF(B668="","",IF(ISERROR(MATCH($J668,SorP!$B$1:$B$6226,0)),"",INDIRECT("'SorP'!$A$"&amp;MATCH($S668&amp;$J668,SorP!C:C,0))))</f>
        <v/>
      </c>
      <c r="U668" s="240"/>
      <c r="V668" s="228" t="str">
        <f>IF(C668="",NA(),IF(OR(C668="Smelter not listed",C668="Smelter not yet identified"),MATCH($B668&amp;$D668,'Smelter Look-up'!$J:$J,0),MATCH($B668&amp;$C668,'Smelter Look-up'!$J:$J,0)))</f>
        <v>#N/A</v>
      </c>
      <c r="W668" s="208"/>
      <c r="X668" s="208">
        <f t="shared" si="1"/>
        <v>0</v>
      </c>
      <c r="Y668" s="208"/>
      <c r="Z668" s="208"/>
      <c r="AA668" s="208"/>
      <c r="AB668" s="241" t="str">
        <f t="shared" si="2"/>
        <v/>
      </c>
      <c r="AC668" s="208"/>
      <c r="AD668" s="208"/>
      <c r="AE668" s="208"/>
      <c r="AF668" s="208"/>
      <c r="AG668" s="208"/>
      <c r="AH668" s="208"/>
    </row>
    <row r="669" ht="13.5" customHeight="1">
      <c r="A669" s="239"/>
      <c r="B669" s="233" t="str">
        <f t="array" ref="B669">IF(LEN(A669)=0,"",INDEX('Smelter Look-up'!$A:$A,MATCH($A669,'Smelter Look-up'!$E:$E,0)))</f>
        <v/>
      </c>
      <c r="C669" s="234" t="str">
        <f t="array" ref="C669">IF(LEN(A669)=0,"",INDEX('Smelter Look-up'!$C:$C,MATCH($A669,'Smelter Look-up'!$E:$E,0)))</f>
        <v/>
      </c>
      <c r="D669" s="233"/>
      <c r="E669" s="233" t="str">
        <f>IF(ISERROR($V669),"",OFFSET('Smelter Look-up'!$D$4,$V669-4,0)&amp;"")</f>
        <v/>
      </c>
      <c r="F669" s="233" t="str">
        <f>IF(ISERROR($V669),"",OFFSET('Smelter Look-up'!$E$4,$V669-4,0))</f>
        <v/>
      </c>
      <c r="G669" s="233" t="str">
        <f>IF(C669=$X$4,IF(ISERROR($V669),"Enter smelter details","RMI"),IF(ISERROR($V669),"",OFFSET('Smelter Look-up'!$F$4,$V669-4,0)))</f>
        <v/>
      </c>
      <c r="H669" s="235" t="str">
        <f>IF(ISERROR($V669),"",OFFSET('Smelter Look-up'!$G$4,$V669-4,0))</f>
        <v/>
      </c>
      <c r="I669" s="237" t="str">
        <f>IF(ISERROR($V669),"",OFFSET('Smelter Look-up'!$H$4,$V669-4,0))</f>
        <v/>
      </c>
      <c r="J669" s="237" t="str">
        <f>IF(ISERROR($V669),"",OFFSET('Smelter Look-up'!$I$4,$V669-4,0))</f>
        <v/>
      </c>
      <c r="K669" s="234"/>
      <c r="L669" s="234"/>
      <c r="M669" s="234"/>
      <c r="N669" s="234"/>
      <c r="O669" s="234"/>
      <c r="P669" s="237"/>
      <c r="Q669" s="238"/>
      <c r="R669" s="233" t="str">
        <f>IF(ISERROR($V669),"",OFFSET('Smelter Look-up'!$C$4,$V669-4,0)&amp;"")</f>
        <v/>
      </c>
      <c r="S669" s="239" t="str">
        <f t="array" ref="S669">IF(B669="","",IF(ISERROR(MATCH($E669,CL,0)),"Unknown",INDIRECT("'C'!$A$"&amp;MATCH($E669,CL,0)+1)))</f>
        <v/>
      </c>
      <c r="T669" s="239" t="str">
        <f t="array" ref="T669">IF(B669="","",IF(ISERROR(MATCH($J669,SorP!$B$1:$B$6226,0)),"",INDIRECT("'SorP'!$A$"&amp;MATCH($S669&amp;$J669,SorP!C:C,0))))</f>
        <v/>
      </c>
      <c r="U669" s="240"/>
      <c r="V669" s="228" t="str">
        <f>IF(C669="",NA(),IF(OR(C669="Smelter not listed",C669="Smelter not yet identified"),MATCH($B669&amp;$D669,'Smelter Look-up'!$J:$J,0),MATCH($B669&amp;$C669,'Smelter Look-up'!$J:$J,0)))</f>
        <v>#N/A</v>
      </c>
      <c r="W669" s="208"/>
      <c r="X669" s="208">
        <f t="shared" si="1"/>
        <v>0</v>
      </c>
      <c r="Y669" s="208"/>
      <c r="Z669" s="208"/>
      <c r="AA669" s="208"/>
      <c r="AB669" s="241" t="str">
        <f t="shared" si="2"/>
        <v/>
      </c>
      <c r="AC669" s="208"/>
      <c r="AD669" s="208"/>
      <c r="AE669" s="208"/>
      <c r="AF669" s="208"/>
      <c r="AG669" s="208"/>
      <c r="AH669" s="208"/>
    </row>
    <row r="670" ht="13.5" customHeight="1">
      <c r="A670" s="239"/>
      <c r="B670" s="233" t="str">
        <f t="array" ref="B670">IF(LEN(A670)=0,"",INDEX('Smelter Look-up'!$A:$A,MATCH($A670,'Smelter Look-up'!$E:$E,0)))</f>
        <v/>
      </c>
      <c r="C670" s="234" t="str">
        <f t="array" ref="C670">IF(LEN(A670)=0,"",INDEX('Smelter Look-up'!$C:$C,MATCH($A670,'Smelter Look-up'!$E:$E,0)))</f>
        <v/>
      </c>
      <c r="D670" s="233"/>
      <c r="E670" s="233" t="str">
        <f>IF(ISERROR($V670),"",OFFSET('Smelter Look-up'!$D$4,$V670-4,0)&amp;"")</f>
        <v/>
      </c>
      <c r="F670" s="233" t="str">
        <f>IF(ISERROR($V670),"",OFFSET('Smelter Look-up'!$E$4,$V670-4,0))</f>
        <v/>
      </c>
      <c r="G670" s="233" t="str">
        <f>IF(C670=$X$4,IF(ISERROR($V670),"Enter smelter details","RMI"),IF(ISERROR($V670),"",OFFSET('Smelter Look-up'!$F$4,$V670-4,0)))</f>
        <v/>
      </c>
      <c r="H670" s="235" t="str">
        <f>IF(ISERROR($V670),"",OFFSET('Smelter Look-up'!$G$4,$V670-4,0))</f>
        <v/>
      </c>
      <c r="I670" s="237" t="str">
        <f>IF(ISERROR($V670),"",OFFSET('Smelter Look-up'!$H$4,$V670-4,0))</f>
        <v/>
      </c>
      <c r="J670" s="237" t="str">
        <f>IF(ISERROR($V670),"",OFFSET('Smelter Look-up'!$I$4,$V670-4,0))</f>
        <v/>
      </c>
      <c r="K670" s="234"/>
      <c r="L670" s="234"/>
      <c r="M670" s="234"/>
      <c r="N670" s="234"/>
      <c r="O670" s="234"/>
      <c r="P670" s="237"/>
      <c r="Q670" s="238"/>
      <c r="R670" s="233" t="str">
        <f>IF(ISERROR($V670),"",OFFSET('Smelter Look-up'!$C$4,$V670-4,0)&amp;"")</f>
        <v/>
      </c>
      <c r="S670" s="239" t="str">
        <f t="array" ref="S670">IF(B670="","",IF(ISERROR(MATCH($E670,CL,0)),"Unknown",INDIRECT("'C'!$A$"&amp;MATCH($E670,CL,0)+1)))</f>
        <v/>
      </c>
      <c r="T670" s="239" t="str">
        <f t="array" ref="T670">IF(B670="","",IF(ISERROR(MATCH($J670,SorP!$B$1:$B$6226,0)),"",INDIRECT("'SorP'!$A$"&amp;MATCH($S670&amp;$J670,SorP!C:C,0))))</f>
        <v/>
      </c>
      <c r="U670" s="240"/>
      <c r="V670" s="228" t="str">
        <f>IF(C670="",NA(),IF(OR(C670="Smelter not listed",C670="Smelter not yet identified"),MATCH($B670&amp;$D670,'Smelter Look-up'!$J:$J,0),MATCH($B670&amp;$C670,'Smelter Look-up'!$J:$J,0)))</f>
        <v>#N/A</v>
      </c>
      <c r="W670" s="208"/>
      <c r="X670" s="208">
        <f t="shared" si="1"/>
        <v>0</v>
      </c>
      <c r="Y670" s="208"/>
      <c r="Z670" s="208"/>
      <c r="AA670" s="208"/>
      <c r="AB670" s="241" t="str">
        <f t="shared" si="2"/>
        <v/>
      </c>
      <c r="AC670" s="208"/>
      <c r="AD670" s="208"/>
      <c r="AE670" s="208"/>
      <c r="AF670" s="208"/>
      <c r="AG670" s="208"/>
      <c r="AH670" s="208"/>
    </row>
    <row r="671" ht="13.5" customHeight="1">
      <c r="A671" s="239"/>
      <c r="B671" s="233" t="str">
        <f t="array" ref="B671">IF(LEN(A671)=0,"",INDEX('Smelter Look-up'!$A:$A,MATCH($A671,'Smelter Look-up'!$E:$E,0)))</f>
        <v/>
      </c>
      <c r="C671" s="234" t="str">
        <f t="array" ref="C671">IF(LEN(A671)=0,"",INDEX('Smelter Look-up'!$C:$C,MATCH($A671,'Smelter Look-up'!$E:$E,0)))</f>
        <v/>
      </c>
      <c r="D671" s="233"/>
      <c r="E671" s="233" t="str">
        <f>IF(ISERROR($V671),"",OFFSET('Smelter Look-up'!$D$4,$V671-4,0)&amp;"")</f>
        <v/>
      </c>
      <c r="F671" s="233" t="str">
        <f>IF(ISERROR($V671),"",OFFSET('Smelter Look-up'!$E$4,$V671-4,0))</f>
        <v/>
      </c>
      <c r="G671" s="233" t="str">
        <f>IF(C671=$X$4,IF(ISERROR($V671),"Enter smelter details","RMI"),IF(ISERROR($V671),"",OFFSET('Smelter Look-up'!$F$4,$V671-4,0)))</f>
        <v/>
      </c>
      <c r="H671" s="235" t="str">
        <f>IF(ISERROR($V671),"",OFFSET('Smelter Look-up'!$G$4,$V671-4,0))</f>
        <v/>
      </c>
      <c r="I671" s="237" t="str">
        <f>IF(ISERROR($V671),"",OFFSET('Smelter Look-up'!$H$4,$V671-4,0))</f>
        <v/>
      </c>
      <c r="J671" s="237" t="str">
        <f>IF(ISERROR($V671),"",OFFSET('Smelter Look-up'!$I$4,$V671-4,0))</f>
        <v/>
      </c>
      <c r="K671" s="234"/>
      <c r="L671" s="234"/>
      <c r="M671" s="234"/>
      <c r="N671" s="234"/>
      <c r="O671" s="234"/>
      <c r="P671" s="237"/>
      <c r="Q671" s="238"/>
      <c r="R671" s="233" t="str">
        <f>IF(ISERROR($V671),"",OFFSET('Smelter Look-up'!$C$4,$V671-4,0)&amp;"")</f>
        <v/>
      </c>
      <c r="S671" s="239" t="str">
        <f t="array" ref="S671">IF(B671="","",IF(ISERROR(MATCH($E671,CL,0)),"Unknown",INDIRECT("'C'!$A$"&amp;MATCH($E671,CL,0)+1)))</f>
        <v/>
      </c>
      <c r="T671" s="239" t="str">
        <f t="array" ref="T671">IF(B671="","",IF(ISERROR(MATCH($J671,SorP!$B$1:$B$6226,0)),"",INDIRECT("'SorP'!$A$"&amp;MATCH($S671&amp;$J671,SorP!C:C,0))))</f>
        <v/>
      </c>
      <c r="U671" s="240"/>
      <c r="V671" s="228" t="str">
        <f>IF(C671="",NA(),IF(OR(C671="Smelter not listed",C671="Smelter not yet identified"),MATCH($B671&amp;$D671,'Smelter Look-up'!$J:$J,0),MATCH($B671&amp;$C671,'Smelter Look-up'!$J:$J,0)))</f>
        <v>#N/A</v>
      </c>
      <c r="W671" s="208"/>
      <c r="X671" s="208">
        <f t="shared" si="1"/>
        <v>0</v>
      </c>
      <c r="Y671" s="208"/>
      <c r="Z671" s="208"/>
      <c r="AA671" s="208"/>
      <c r="AB671" s="241" t="str">
        <f t="shared" si="2"/>
        <v/>
      </c>
      <c r="AC671" s="208"/>
      <c r="AD671" s="208"/>
      <c r="AE671" s="208"/>
      <c r="AF671" s="208"/>
      <c r="AG671" s="208"/>
      <c r="AH671" s="208"/>
    </row>
    <row r="672" ht="13.5" customHeight="1">
      <c r="A672" s="239"/>
      <c r="B672" s="233" t="str">
        <f t="array" ref="B672">IF(LEN(A672)=0,"",INDEX('Smelter Look-up'!$A:$A,MATCH($A672,'Smelter Look-up'!$E:$E,0)))</f>
        <v/>
      </c>
      <c r="C672" s="234" t="str">
        <f t="array" ref="C672">IF(LEN(A672)=0,"",INDEX('Smelter Look-up'!$C:$C,MATCH($A672,'Smelter Look-up'!$E:$E,0)))</f>
        <v/>
      </c>
      <c r="D672" s="233"/>
      <c r="E672" s="233" t="str">
        <f>IF(ISERROR($V672),"",OFFSET('Smelter Look-up'!$D$4,$V672-4,0)&amp;"")</f>
        <v/>
      </c>
      <c r="F672" s="233" t="str">
        <f>IF(ISERROR($V672),"",OFFSET('Smelter Look-up'!$E$4,$V672-4,0))</f>
        <v/>
      </c>
      <c r="G672" s="233" t="str">
        <f>IF(C672=$X$4,IF(ISERROR($V672),"Enter smelter details","RMI"),IF(ISERROR($V672),"",OFFSET('Smelter Look-up'!$F$4,$V672-4,0)))</f>
        <v/>
      </c>
      <c r="H672" s="235" t="str">
        <f>IF(ISERROR($V672),"",OFFSET('Smelter Look-up'!$G$4,$V672-4,0))</f>
        <v/>
      </c>
      <c r="I672" s="237" t="str">
        <f>IF(ISERROR($V672),"",OFFSET('Smelter Look-up'!$H$4,$V672-4,0))</f>
        <v/>
      </c>
      <c r="J672" s="237" t="str">
        <f>IF(ISERROR($V672),"",OFFSET('Smelter Look-up'!$I$4,$V672-4,0))</f>
        <v/>
      </c>
      <c r="K672" s="234"/>
      <c r="L672" s="234"/>
      <c r="M672" s="234"/>
      <c r="N672" s="234"/>
      <c r="O672" s="234"/>
      <c r="P672" s="237"/>
      <c r="Q672" s="238"/>
      <c r="R672" s="233" t="str">
        <f>IF(ISERROR($V672),"",OFFSET('Smelter Look-up'!$C$4,$V672-4,0)&amp;"")</f>
        <v/>
      </c>
      <c r="S672" s="239" t="str">
        <f t="array" ref="S672">IF(B672="","",IF(ISERROR(MATCH($E672,CL,0)),"Unknown",INDIRECT("'C'!$A$"&amp;MATCH($E672,CL,0)+1)))</f>
        <v/>
      </c>
      <c r="T672" s="239" t="str">
        <f t="array" ref="T672">IF(B672="","",IF(ISERROR(MATCH($J672,SorP!$B$1:$B$6226,0)),"",INDIRECT("'SorP'!$A$"&amp;MATCH($S672&amp;$J672,SorP!C:C,0))))</f>
        <v/>
      </c>
      <c r="U672" s="240"/>
      <c r="V672" s="228" t="str">
        <f>IF(C672="",NA(),IF(OR(C672="Smelter not listed",C672="Smelter not yet identified"),MATCH($B672&amp;$D672,'Smelter Look-up'!$J:$J,0),MATCH($B672&amp;$C672,'Smelter Look-up'!$J:$J,0)))</f>
        <v>#N/A</v>
      </c>
      <c r="W672" s="208"/>
      <c r="X672" s="208">
        <f t="shared" si="1"/>
        <v>0</v>
      </c>
      <c r="Y672" s="208"/>
      <c r="Z672" s="208"/>
      <c r="AA672" s="208"/>
      <c r="AB672" s="241" t="str">
        <f t="shared" si="2"/>
        <v/>
      </c>
      <c r="AC672" s="208"/>
      <c r="AD672" s="208"/>
      <c r="AE672" s="208"/>
      <c r="AF672" s="208"/>
      <c r="AG672" s="208"/>
      <c r="AH672" s="208"/>
    </row>
    <row r="673" ht="13.5" customHeight="1">
      <c r="A673" s="239"/>
      <c r="B673" s="233" t="str">
        <f t="array" ref="B673">IF(LEN(A673)=0,"",INDEX('Smelter Look-up'!$A:$A,MATCH($A673,'Smelter Look-up'!$E:$E,0)))</f>
        <v/>
      </c>
      <c r="C673" s="234" t="str">
        <f t="array" ref="C673">IF(LEN(A673)=0,"",INDEX('Smelter Look-up'!$C:$C,MATCH($A673,'Smelter Look-up'!$E:$E,0)))</f>
        <v/>
      </c>
      <c r="D673" s="233"/>
      <c r="E673" s="233" t="str">
        <f>IF(ISERROR($V673),"",OFFSET('Smelter Look-up'!$D$4,$V673-4,0)&amp;"")</f>
        <v/>
      </c>
      <c r="F673" s="233" t="str">
        <f>IF(ISERROR($V673),"",OFFSET('Smelter Look-up'!$E$4,$V673-4,0))</f>
        <v/>
      </c>
      <c r="G673" s="233" t="str">
        <f>IF(C673=$X$4,IF(ISERROR($V673),"Enter smelter details","RMI"),IF(ISERROR($V673),"",OFFSET('Smelter Look-up'!$F$4,$V673-4,0)))</f>
        <v/>
      </c>
      <c r="H673" s="235" t="str">
        <f>IF(ISERROR($V673),"",OFFSET('Smelter Look-up'!$G$4,$V673-4,0))</f>
        <v/>
      </c>
      <c r="I673" s="237" t="str">
        <f>IF(ISERROR($V673),"",OFFSET('Smelter Look-up'!$H$4,$V673-4,0))</f>
        <v/>
      </c>
      <c r="J673" s="237" t="str">
        <f>IF(ISERROR($V673),"",OFFSET('Smelter Look-up'!$I$4,$V673-4,0))</f>
        <v/>
      </c>
      <c r="K673" s="234"/>
      <c r="L673" s="234"/>
      <c r="M673" s="234"/>
      <c r="N673" s="234"/>
      <c r="O673" s="234"/>
      <c r="P673" s="237"/>
      <c r="Q673" s="238"/>
      <c r="R673" s="233" t="str">
        <f>IF(ISERROR($V673),"",OFFSET('Smelter Look-up'!$C$4,$V673-4,0)&amp;"")</f>
        <v/>
      </c>
      <c r="S673" s="239" t="str">
        <f t="array" ref="S673">IF(B673="","",IF(ISERROR(MATCH($E673,CL,0)),"Unknown",INDIRECT("'C'!$A$"&amp;MATCH($E673,CL,0)+1)))</f>
        <v/>
      </c>
      <c r="T673" s="239" t="str">
        <f t="array" ref="T673">IF(B673="","",IF(ISERROR(MATCH($J673,SorP!$B$1:$B$6226,0)),"",INDIRECT("'SorP'!$A$"&amp;MATCH($S673&amp;$J673,SorP!C:C,0))))</f>
        <v/>
      </c>
      <c r="U673" s="240"/>
      <c r="V673" s="228" t="str">
        <f>IF(C673="",NA(),IF(OR(C673="Smelter not listed",C673="Smelter not yet identified"),MATCH($B673&amp;$D673,'Smelter Look-up'!$J:$J,0),MATCH($B673&amp;$C673,'Smelter Look-up'!$J:$J,0)))</f>
        <v>#N/A</v>
      </c>
      <c r="W673" s="208"/>
      <c r="X673" s="208">
        <f t="shared" si="1"/>
        <v>0</v>
      </c>
      <c r="Y673" s="208"/>
      <c r="Z673" s="208"/>
      <c r="AA673" s="208"/>
      <c r="AB673" s="241" t="str">
        <f t="shared" si="2"/>
        <v/>
      </c>
      <c r="AC673" s="208"/>
      <c r="AD673" s="208"/>
      <c r="AE673" s="208"/>
      <c r="AF673" s="208"/>
      <c r="AG673" s="208"/>
      <c r="AH673" s="208"/>
    </row>
    <row r="674" ht="13.5" customHeight="1">
      <c r="A674" s="239"/>
      <c r="B674" s="233" t="str">
        <f t="array" ref="B674">IF(LEN(A674)=0,"",INDEX('Smelter Look-up'!$A:$A,MATCH($A674,'Smelter Look-up'!$E:$E,0)))</f>
        <v/>
      </c>
      <c r="C674" s="234" t="str">
        <f t="array" ref="C674">IF(LEN(A674)=0,"",INDEX('Smelter Look-up'!$C:$C,MATCH($A674,'Smelter Look-up'!$E:$E,0)))</f>
        <v/>
      </c>
      <c r="D674" s="233"/>
      <c r="E674" s="233" t="str">
        <f>IF(ISERROR($V674),"",OFFSET('Smelter Look-up'!$D$4,$V674-4,0)&amp;"")</f>
        <v/>
      </c>
      <c r="F674" s="233" t="str">
        <f>IF(ISERROR($V674),"",OFFSET('Smelter Look-up'!$E$4,$V674-4,0))</f>
        <v/>
      </c>
      <c r="G674" s="233" t="str">
        <f>IF(C674=$X$4,IF(ISERROR($V674),"Enter smelter details","RMI"),IF(ISERROR($V674),"",OFFSET('Smelter Look-up'!$F$4,$V674-4,0)))</f>
        <v/>
      </c>
      <c r="H674" s="235" t="str">
        <f>IF(ISERROR($V674),"",OFFSET('Smelter Look-up'!$G$4,$V674-4,0))</f>
        <v/>
      </c>
      <c r="I674" s="237" t="str">
        <f>IF(ISERROR($V674),"",OFFSET('Smelter Look-up'!$H$4,$V674-4,0))</f>
        <v/>
      </c>
      <c r="J674" s="237" t="str">
        <f>IF(ISERROR($V674),"",OFFSET('Smelter Look-up'!$I$4,$V674-4,0))</f>
        <v/>
      </c>
      <c r="K674" s="234"/>
      <c r="L674" s="234"/>
      <c r="M674" s="234"/>
      <c r="N674" s="234"/>
      <c r="O674" s="234"/>
      <c r="P674" s="237"/>
      <c r="Q674" s="238"/>
      <c r="R674" s="233" t="str">
        <f>IF(ISERROR($V674),"",OFFSET('Smelter Look-up'!$C$4,$V674-4,0)&amp;"")</f>
        <v/>
      </c>
      <c r="S674" s="239" t="str">
        <f t="array" ref="S674">IF(B674="","",IF(ISERROR(MATCH($E674,CL,0)),"Unknown",INDIRECT("'C'!$A$"&amp;MATCH($E674,CL,0)+1)))</f>
        <v/>
      </c>
      <c r="T674" s="239" t="str">
        <f t="array" ref="T674">IF(B674="","",IF(ISERROR(MATCH($J674,SorP!$B$1:$B$6226,0)),"",INDIRECT("'SorP'!$A$"&amp;MATCH($S674&amp;$J674,SorP!C:C,0))))</f>
        <v/>
      </c>
      <c r="U674" s="240"/>
      <c r="V674" s="228" t="str">
        <f>IF(C674="",NA(),IF(OR(C674="Smelter not listed",C674="Smelter not yet identified"),MATCH($B674&amp;$D674,'Smelter Look-up'!$J:$J,0),MATCH($B674&amp;$C674,'Smelter Look-up'!$J:$J,0)))</f>
        <v>#N/A</v>
      </c>
      <c r="W674" s="208"/>
      <c r="X674" s="208">
        <f t="shared" si="1"/>
        <v>0</v>
      </c>
      <c r="Y674" s="208"/>
      <c r="Z674" s="208"/>
      <c r="AA674" s="208"/>
      <c r="AB674" s="241" t="str">
        <f t="shared" si="2"/>
        <v/>
      </c>
      <c r="AC674" s="208"/>
      <c r="AD674" s="208"/>
      <c r="AE674" s="208"/>
      <c r="AF674" s="208"/>
      <c r="AG674" s="208"/>
      <c r="AH674" s="208"/>
    </row>
    <row r="675" ht="13.5" customHeight="1">
      <c r="A675" s="239"/>
      <c r="B675" s="233" t="str">
        <f t="array" ref="B675">IF(LEN(A675)=0,"",INDEX('Smelter Look-up'!$A:$A,MATCH($A675,'Smelter Look-up'!$E:$E,0)))</f>
        <v/>
      </c>
      <c r="C675" s="234" t="str">
        <f t="array" ref="C675">IF(LEN(A675)=0,"",INDEX('Smelter Look-up'!$C:$C,MATCH($A675,'Smelter Look-up'!$E:$E,0)))</f>
        <v/>
      </c>
      <c r="D675" s="233"/>
      <c r="E675" s="233" t="str">
        <f>IF(ISERROR($V675),"",OFFSET('Smelter Look-up'!$D$4,$V675-4,0)&amp;"")</f>
        <v/>
      </c>
      <c r="F675" s="233" t="str">
        <f>IF(ISERROR($V675),"",OFFSET('Smelter Look-up'!$E$4,$V675-4,0))</f>
        <v/>
      </c>
      <c r="G675" s="233" t="str">
        <f>IF(C675=$X$4,IF(ISERROR($V675),"Enter smelter details","RMI"),IF(ISERROR($V675),"",OFFSET('Smelter Look-up'!$F$4,$V675-4,0)))</f>
        <v/>
      </c>
      <c r="H675" s="235" t="str">
        <f>IF(ISERROR($V675),"",OFFSET('Smelter Look-up'!$G$4,$V675-4,0))</f>
        <v/>
      </c>
      <c r="I675" s="237" t="str">
        <f>IF(ISERROR($V675),"",OFFSET('Smelter Look-up'!$H$4,$V675-4,0))</f>
        <v/>
      </c>
      <c r="J675" s="237" t="str">
        <f>IF(ISERROR($V675),"",OFFSET('Smelter Look-up'!$I$4,$V675-4,0))</f>
        <v/>
      </c>
      <c r="K675" s="234"/>
      <c r="L675" s="234"/>
      <c r="M675" s="234"/>
      <c r="N675" s="234"/>
      <c r="O675" s="234"/>
      <c r="P675" s="237"/>
      <c r="Q675" s="238"/>
      <c r="R675" s="233" t="str">
        <f>IF(ISERROR($V675),"",OFFSET('Smelter Look-up'!$C$4,$V675-4,0)&amp;"")</f>
        <v/>
      </c>
      <c r="S675" s="239" t="str">
        <f t="array" ref="S675">IF(B675="","",IF(ISERROR(MATCH($E675,CL,0)),"Unknown",INDIRECT("'C'!$A$"&amp;MATCH($E675,CL,0)+1)))</f>
        <v/>
      </c>
      <c r="T675" s="239" t="str">
        <f t="array" ref="T675">IF(B675="","",IF(ISERROR(MATCH($J675,SorP!$B$1:$B$6226,0)),"",INDIRECT("'SorP'!$A$"&amp;MATCH($S675&amp;$J675,SorP!C:C,0))))</f>
        <v/>
      </c>
      <c r="U675" s="240"/>
      <c r="V675" s="228" t="str">
        <f>IF(C675="",NA(),IF(OR(C675="Smelter not listed",C675="Smelter not yet identified"),MATCH($B675&amp;$D675,'Smelter Look-up'!$J:$J,0),MATCH($B675&amp;$C675,'Smelter Look-up'!$J:$J,0)))</f>
        <v>#N/A</v>
      </c>
      <c r="W675" s="208"/>
      <c r="X675" s="208">
        <f t="shared" si="1"/>
        <v>0</v>
      </c>
      <c r="Y675" s="208"/>
      <c r="Z675" s="208"/>
      <c r="AA675" s="208"/>
      <c r="AB675" s="241" t="str">
        <f t="shared" si="2"/>
        <v/>
      </c>
      <c r="AC675" s="208"/>
      <c r="AD675" s="208"/>
      <c r="AE675" s="208"/>
      <c r="AF675" s="208"/>
      <c r="AG675" s="208"/>
      <c r="AH675" s="208"/>
    </row>
    <row r="676" ht="13.5" customHeight="1">
      <c r="A676" s="239"/>
      <c r="B676" s="233" t="str">
        <f t="array" ref="B676">IF(LEN(A676)=0,"",INDEX('Smelter Look-up'!$A:$A,MATCH($A676,'Smelter Look-up'!$E:$E,0)))</f>
        <v/>
      </c>
      <c r="C676" s="234" t="str">
        <f t="array" ref="C676">IF(LEN(A676)=0,"",INDEX('Smelter Look-up'!$C:$C,MATCH($A676,'Smelter Look-up'!$E:$E,0)))</f>
        <v/>
      </c>
      <c r="D676" s="233"/>
      <c r="E676" s="233" t="str">
        <f>IF(ISERROR($V676),"",OFFSET('Smelter Look-up'!$D$4,$V676-4,0)&amp;"")</f>
        <v/>
      </c>
      <c r="F676" s="233" t="str">
        <f>IF(ISERROR($V676),"",OFFSET('Smelter Look-up'!$E$4,$V676-4,0))</f>
        <v/>
      </c>
      <c r="G676" s="233" t="str">
        <f>IF(C676=$X$4,IF(ISERROR($V676),"Enter smelter details","RMI"),IF(ISERROR($V676),"",OFFSET('Smelter Look-up'!$F$4,$V676-4,0)))</f>
        <v/>
      </c>
      <c r="H676" s="235" t="str">
        <f>IF(ISERROR($V676),"",OFFSET('Smelter Look-up'!$G$4,$V676-4,0))</f>
        <v/>
      </c>
      <c r="I676" s="237" t="str">
        <f>IF(ISERROR($V676),"",OFFSET('Smelter Look-up'!$H$4,$V676-4,0))</f>
        <v/>
      </c>
      <c r="J676" s="237" t="str">
        <f>IF(ISERROR($V676),"",OFFSET('Smelter Look-up'!$I$4,$V676-4,0))</f>
        <v/>
      </c>
      <c r="K676" s="234"/>
      <c r="L676" s="234"/>
      <c r="M676" s="234"/>
      <c r="N676" s="234"/>
      <c r="O676" s="234"/>
      <c r="P676" s="237"/>
      <c r="Q676" s="238"/>
      <c r="R676" s="233" t="str">
        <f>IF(ISERROR($V676),"",OFFSET('Smelter Look-up'!$C$4,$V676-4,0)&amp;"")</f>
        <v/>
      </c>
      <c r="S676" s="239" t="str">
        <f t="array" ref="S676">IF(B676="","",IF(ISERROR(MATCH($E676,CL,0)),"Unknown",INDIRECT("'C'!$A$"&amp;MATCH($E676,CL,0)+1)))</f>
        <v/>
      </c>
      <c r="T676" s="239" t="str">
        <f t="array" ref="T676">IF(B676="","",IF(ISERROR(MATCH($J676,SorP!$B$1:$B$6226,0)),"",INDIRECT("'SorP'!$A$"&amp;MATCH($S676&amp;$J676,SorP!C:C,0))))</f>
        <v/>
      </c>
      <c r="U676" s="240"/>
      <c r="V676" s="228" t="str">
        <f>IF(C676="",NA(),IF(OR(C676="Smelter not listed",C676="Smelter not yet identified"),MATCH($B676&amp;$D676,'Smelter Look-up'!$J:$J,0),MATCH($B676&amp;$C676,'Smelter Look-up'!$J:$J,0)))</f>
        <v>#N/A</v>
      </c>
      <c r="W676" s="208"/>
      <c r="X676" s="208">
        <f t="shared" si="1"/>
        <v>0</v>
      </c>
      <c r="Y676" s="208"/>
      <c r="Z676" s="208"/>
      <c r="AA676" s="208"/>
      <c r="AB676" s="241" t="str">
        <f t="shared" si="2"/>
        <v/>
      </c>
      <c r="AC676" s="208"/>
      <c r="AD676" s="208"/>
      <c r="AE676" s="208"/>
      <c r="AF676" s="208"/>
      <c r="AG676" s="208"/>
      <c r="AH676" s="208"/>
    </row>
    <row r="677" ht="13.5" customHeight="1">
      <c r="A677" s="239"/>
      <c r="B677" s="233" t="str">
        <f t="array" ref="B677">IF(LEN(A677)=0,"",INDEX('Smelter Look-up'!$A:$A,MATCH($A677,'Smelter Look-up'!$E:$E,0)))</f>
        <v/>
      </c>
      <c r="C677" s="234" t="str">
        <f t="array" ref="C677">IF(LEN(A677)=0,"",INDEX('Smelter Look-up'!$C:$C,MATCH($A677,'Smelter Look-up'!$E:$E,0)))</f>
        <v/>
      </c>
      <c r="D677" s="233"/>
      <c r="E677" s="233" t="str">
        <f>IF(ISERROR($V677),"",OFFSET('Smelter Look-up'!$D$4,$V677-4,0)&amp;"")</f>
        <v/>
      </c>
      <c r="F677" s="233" t="str">
        <f>IF(ISERROR($V677),"",OFFSET('Smelter Look-up'!$E$4,$V677-4,0))</f>
        <v/>
      </c>
      <c r="G677" s="233" t="str">
        <f>IF(C677=$X$4,IF(ISERROR($V677),"Enter smelter details","RMI"),IF(ISERROR($V677),"",OFFSET('Smelter Look-up'!$F$4,$V677-4,0)))</f>
        <v/>
      </c>
      <c r="H677" s="235" t="str">
        <f>IF(ISERROR($V677),"",OFFSET('Smelter Look-up'!$G$4,$V677-4,0))</f>
        <v/>
      </c>
      <c r="I677" s="237" t="str">
        <f>IF(ISERROR($V677),"",OFFSET('Smelter Look-up'!$H$4,$V677-4,0))</f>
        <v/>
      </c>
      <c r="J677" s="237" t="str">
        <f>IF(ISERROR($V677),"",OFFSET('Smelter Look-up'!$I$4,$V677-4,0))</f>
        <v/>
      </c>
      <c r="K677" s="234"/>
      <c r="L677" s="234"/>
      <c r="M677" s="234"/>
      <c r="N677" s="234"/>
      <c r="O677" s="234"/>
      <c r="P677" s="237"/>
      <c r="Q677" s="238"/>
      <c r="R677" s="233" t="str">
        <f>IF(ISERROR($V677),"",OFFSET('Smelter Look-up'!$C$4,$V677-4,0)&amp;"")</f>
        <v/>
      </c>
      <c r="S677" s="239" t="str">
        <f t="array" ref="S677">IF(B677="","",IF(ISERROR(MATCH($E677,CL,0)),"Unknown",INDIRECT("'C'!$A$"&amp;MATCH($E677,CL,0)+1)))</f>
        <v/>
      </c>
      <c r="T677" s="239" t="str">
        <f t="array" ref="T677">IF(B677="","",IF(ISERROR(MATCH($J677,SorP!$B$1:$B$6226,0)),"",INDIRECT("'SorP'!$A$"&amp;MATCH($S677&amp;$J677,SorP!C:C,0))))</f>
        <v/>
      </c>
      <c r="U677" s="240"/>
      <c r="V677" s="228" t="str">
        <f>IF(C677="",NA(),IF(OR(C677="Smelter not listed",C677="Smelter not yet identified"),MATCH($B677&amp;$D677,'Smelter Look-up'!$J:$J,0),MATCH($B677&amp;$C677,'Smelter Look-up'!$J:$J,0)))</f>
        <v>#N/A</v>
      </c>
      <c r="W677" s="208"/>
      <c r="X677" s="208">
        <f t="shared" si="1"/>
        <v>0</v>
      </c>
      <c r="Y677" s="208"/>
      <c r="Z677" s="208"/>
      <c r="AA677" s="208"/>
      <c r="AB677" s="241" t="str">
        <f t="shared" si="2"/>
        <v/>
      </c>
      <c r="AC677" s="208"/>
      <c r="AD677" s="208"/>
      <c r="AE677" s="208"/>
      <c r="AF677" s="208"/>
      <c r="AG677" s="208"/>
      <c r="AH677" s="208"/>
    </row>
    <row r="678" ht="13.5" customHeight="1">
      <c r="A678" s="239"/>
      <c r="B678" s="233" t="str">
        <f t="array" ref="B678">IF(LEN(A678)=0,"",INDEX('Smelter Look-up'!$A:$A,MATCH($A678,'Smelter Look-up'!$E:$E,0)))</f>
        <v/>
      </c>
      <c r="C678" s="234" t="str">
        <f t="array" ref="C678">IF(LEN(A678)=0,"",INDEX('Smelter Look-up'!$C:$C,MATCH($A678,'Smelter Look-up'!$E:$E,0)))</f>
        <v/>
      </c>
      <c r="D678" s="233"/>
      <c r="E678" s="233" t="str">
        <f>IF(ISERROR($V678),"",OFFSET('Smelter Look-up'!$D$4,$V678-4,0)&amp;"")</f>
        <v/>
      </c>
      <c r="F678" s="233" t="str">
        <f>IF(ISERROR($V678),"",OFFSET('Smelter Look-up'!$E$4,$V678-4,0))</f>
        <v/>
      </c>
      <c r="G678" s="233" t="str">
        <f>IF(C678=$X$4,IF(ISERROR($V678),"Enter smelter details","RMI"),IF(ISERROR($V678),"",OFFSET('Smelter Look-up'!$F$4,$V678-4,0)))</f>
        <v/>
      </c>
      <c r="H678" s="235" t="str">
        <f>IF(ISERROR($V678),"",OFFSET('Smelter Look-up'!$G$4,$V678-4,0))</f>
        <v/>
      </c>
      <c r="I678" s="237" t="str">
        <f>IF(ISERROR($V678),"",OFFSET('Smelter Look-up'!$H$4,$V678-4,0))</f>
        <v/>
      </c>
      <c r="J678" s="237" t="str">
        <f>IF(ISERROR($V678),"",OFFSET('Smelter Look-up'!$I$4,$V678-4,0))</f>
        <v/>
      </c>
      <c r="K678" s="234"/>
      <c r="L678" s="234"/>
      <c r="M678" s="234"/>
      <c r="N678" s="234"/>
      <c r="O678" s="234"/>
      <c r="P678" s="237"/>
      <c r="Q678" s="238"/>
      <c r="R678" s="233" t="str">
        <f>IF(ISERROR($V678),"",OFFSET('Smelter Look-up'!$C$4,$V678-4,0)&amp;"")</f>
        <v/>
      </c>
      <c r="S678" s="239" t="str">
        <f t="array" ref="S678">IF(B678="","",IF(ISERROR(MATCH($E678,CL,0)),"Unknown",INDIRECT("'C'!$A$"&amp;MATCH($E678,CL,0)+1)))</f>
        <v/>
      </c>
      <c r="T678" s="239" t="str">
        <f t="array" ref="T678">IF(B678="","",IF(ISERROR(MATCH($J678,SorP!$B$1:$B$6226,0)),"",INDIRECT("'SorP'!$A$"&amp;MATCH($S678&amp;$J678,SorP!C:C,0))))</f>
        <v/>
      </c>
      <c r="U678" s="240"/>
      <c r="V678" s="228" t="str">
        <f>IF(C678="",NA(),IF(OR(C678="Smelter not listed",C678="Smelter not yet identified"),MATCH($B678&amp;$D678,'Smelter Look-up'!$J:$J,0),MATCH($B678&amp;$C678,'Smelter Look-up'!$J:$J,0)))</f>
        <v>#N/A</v>
      </c>
      <c r="W678" s="208"/>
      <c r="X678" s="208">
        <f t="shared" si="1"/>
        <v>0</v>
      </c>
      <c r="Y678" s="208"/>
      <c r="Z678" s="208"/>
      <c r="AA678" s="208"/>
      <c r="AB678" s="241" t="str">
        <f t="shared" si="2"/>
        <v/>
      </c>
      <c r="AC678" s="208"/>
      <c r="AD678" s="208"/>
      <c r="AE678" s="208"/>
      <c r="AF678" s="208"/>
      <c r="AG678" s="208"/>
      <c r="AH678" s="208"/>
    </row>
    <row r="679" ht="13.5" customHeight="1">
      <c r="A679" s="239"/>
      <c r="B679" s="233" t="str">
        <f t="array" ref="B679">IF(LEN(A679)=0,"",INDEX('Smelter Look-up'!$A:$A,MATCH($A679,'Smelter Look-up'!$E:$E,0)))</f>
        <v/>
      </c>
      <c r="C679" s="234" t="str">
        <f t="array" ref="C679">IF(LEN(A679)=0,"",INDEX('Smelter Look-up'!$C:$C,MATCH($A679,'Smelter Look-up'!$E:$E,0)))</f>
        <v/>
      </c>
      <c r="D679" s="233"/>
      <c r="E679" s="233" t="str">
        <f>IF(ISERROR($V679),"",OFFSET('Smelter Look-up'!$D$4,$V679-4,0)&amp;"")</f>
        <v/>
      </c>
      <c r="F679" s="233" t="str">
        <f>IF(ISERROR($V679),"",OFFSET('Smelter Look-up'!$E$4,$V679-4,0))</f>
        <v/>
      </c>
      <c r="G679" s="233" t="str">
        <f>IF(C679=$X$4,IF(ISERROR($V679),"Enter smelter details","RMI"),IF(ISERROR($V679),"",OFFSET('Smelter Look-up'!$F$4,$V679-4,0)))</f>
        <v/>
      </c>
      <c r="H679" s="235" t="str">
        <f>IF(ISERROR($V679),"",OFFSET('Smelter Look-up'!$G$4,$V679-4,0))</f>
        <v/>
      </c>
      <c r="I679" s="237" t="str">
        <f>IF(ISERROR($V679),"",OFFSET('Smelter Look-up'!$H$4,$V679-4,0))</f>
        <v/>
      </c>
      <c r="J679" s="237" t="str">
        <f>IF(ISERROR($V679),"",OFFSET('Smelter Look-up'!$I$4,$V679-4,0))</f>
        <v/>
      </c>
      <c r="K679" s="234"/>
      <c r="L679" s="234"/>
      <c r="M679" s="234"/>
      <c r="N679" s="234"/>
      <c r="O679" s="234"/>
      <c r="P679" s="237"/>
      <c r="Q679" s="238"/>
      <c r="R679" s="233" t="str">
        <f>IF(ISERROR($V679),"",OFFSET('Smelter Look-up'!$C$4,$V679-4,0)&amp;"")</f>
        <v/>
      </c>
      <c r="S679" s="239" t="str">
        <f t="array" ref="S679">IF(B679="","",IF(ISERROR(MATCH($E679,CL,0)),"Unknown",INDIRECT("'C'!$A$"&amp;MATCH($E679,CL,0)+1)))</f>
        <v/>
      </c>
      <c r="T679" s="239" t="str">
        <f t="array" ref="T679">IF(B679="","",IF(ISERROR(MATCH($J679,SorP!$B$1:$B$6226,0)),"",INDIRECT("'SorP'!$A$"&amp;MATCH($S679&amp;$J679,SorP!C:C,0))))</f>
        <v/>
      </c>
      <c r="U679" s="240"/>
      <c r="V679" s="228" t="str">
        <f>IF(C679="",NA(),IF(OR(C679="Smelter not listed",C679="Smelter not yet identified"),MATCH($B679&amp;$D679,'Smelter Look-up'!$J:$J,0),MATCH($B679&amp;$C679,'Smelter Look-up'!$J:$J,0)))</f>
        <v>#N/A</v>
      </c>
      <c r="W679" s="208"/>
      <c r="X679" s="208">
        <f t="shared" si="1"/>
        <v>0</v>
      </c>
      <c r="Y679" s="208"/>
      <c r="Z679" s="208"/>
      <c r="AA679" s="208"/>
      <c r="AB679" s="241" t="str">
        <f t="shared" si="2"/>
        <v/>
      </c>
      <c r="AC679" s="208"/>
      <c r="AD679" s="208"/>
      <c r="AE679" s="208"/>
      <c r="AF679" s="208"/>
      <c r="AG679" s="208"/>
      <c r="AH679" s="208"/>
    </row>
    <row r="680" ht="13.5" customHeight="1">
      <c r="A680" s="239"/>
      <c r="B680" s="233" t="str">
        <f t="array" ref="B680">IF(LEN(A680)=0,"",INDEX('Smelter Look-up'!$A:$A,MATCH($A680,'Smelter Look-up'!$E:$E,0)))</f>
        <v/>
      </c>
      <c r="C680" s="234" t="str">
        <f t="array" ref="C680">IF(LEN(A680)=0,"",INDEX('Smelter Look-up'!$C:$C,MATCH($A680,'Smelter Look-up'!$E:$E,0)))</f>
        <v/>
      </c>
      <c r="D680" s="233"/>
      <c r="E680" s="233" t="str">
        <f>IF(ISERROR($V680),"",OFFSET('Smelter Look-up'!$D$4,$V680-4,0)&amp;"")</f>
        <v/>
      </c>
      <c r="F680" s="233" t="str">
        <f>IF(ISERROR($V680),"",OFFSET('Smelter Look-up'!$E$4,$V680-4,0))</f>
        <v/>
      </c>
      <c r="G680" s="233" t="str">
        <f>IF(C680=$X$4,IF(ISERROR($V680),"Enter smelter details","RMI"),IF(ISERROR($V680),"",OFFSET('Smelter Look-up'!$F$4,$V680-4,0)))</f>
        <v/>
      </c>
      <c r="H680" s="235" t="str">
        <f>IF(ISERROR($V680),"",OFFSET('Smelter Look-up'!$G$4,$V680-4,0))</f>
        <v/>
      </c>
      <c r="I680" s="237" t="str">
        <f>IF(ISERROR($V680),"",OFFSET('Smelter Look-up'!$H$4,$V680-4,0))</f>
        <v/>
      </c>
      <c r="J680" s="237" t="str">
        <f>IF(ISERROR($V680),"",OFFSET('Smelter Look-up'!$I$4,$V680-4,0))</f>
        <v/>
      </c>
      <c r="K680" s="234"/>
      <c r="L680" s="234"/>
      <c r="M680" s="234"/>
      <c r="N680" s="234"/>
      <c r="O680" s="234"/>
      <c r="P680" s="237"/>
      <c r="Q680" s="238"/>
      <c r="R680" s="233" t="str">
        <f>IF(ISERROR($V680),"",OFFSET('Smelter Look-up'!$C$4,$V680-4,0)&amp;"")</f>
        <v/>
      </c>
      <c r="S680" s="239" t="str">
        <f t="array" ref="S680">IF(B680="","",IF(ISERROR(MATCH($E680,CL,0)),"Unknown",INDIRECT("'C'!$A$"&amp;MATCH($E680,CL,0)+1)))</f>
        <v/>
      </c>
      <c r="T680" s="239" t="str">
        <f t="array" ref="T680">IF(B680="","",IF(ISERROR(MATCH($J680,SorP!$B$1:$B$6226,0)),"",INDIRECT("'SorP'!$A$"&amp;MATCH($S680&amp;$J680,SorP!C:C,0))))</f>
        <v/>
      </c>
      <c r="U680" s="240"/>
      <c r="V680" s="228" t="str">
        <f>IF(C680="",NA(),IF(OR(C680="Smelter not listed",C680="Smelter not yet identified"),MATCH($B680&amp;$D680,'Smelter Look-up'!$J:$J,0),MATCH($B680&amp;$C680,'Smelter Look-up'!$J:$J,0)))</f>
        <v>#N/A</v>
      </c>
      <c r="W680" s="208"/>
      <c r="X680" s="208">
        <f t="shared" si="1"/>
        <v>0</v>
      </c>
      <c r="Y680" s="208"/>
      <c r="Z680" s="208"/>
      <c r="AA680" s="208"/>
      <c r="AB680" s="241" t="str">
        <f t="shared" si="2"/>
        <v/>
      </c>
      <c r="AC680" s="208"/>
      <c r="AD680" s="208"/>
      <c r="AE680" s="208"/>
      <c r="AF680" s="208"/>
      <c r="AG680" s="208"/>
      <c r="AH680" s="208"/>
    </row>
    <row r="681" ht="13.5" customHeight="1">
      <c r="A681" s="239"/>
      <c r="B681" s="233" t="str">
        <f t="array" ref="B681">IF(LEN(A681)=0,"",INDEX('Smelter Look-up'!$A:$A,MATCH($A681,'Smelter Look-up'!$E:$E,0)))</f>
        <v/>
      </c>
      <c r="C681" s="234" t="str">
        <f t="array" ref="C681">IF(LEN(A681)=0,"",INDEX('Smelter Look-up'!$C:$C,MATCH($A681,'Smelter Look-up'!$E:$E,0)))</f>
        <v/>
      </c>
      <c r="D681" s="233"/>
      <c r="E681" s="233" t="str">
        <f>IF(ISERROR($V681),"",OFFSET('Smelter Look-up'!$D$4,$V681-4,0)&amp;"")</f>
        <v/>
      </c>
      <c r="F681" s="233" t="str">
        <f>IF(ISERROR($V681),"",OFFSET('Smelter Look-up'!$E$4,$V681-4,0))</f>
        <v/>
      </c>
      <c r="G681" s="233" t="str">
        <f>IF(C681=$X$4,IF(ISERROR($V681),"Enter smelter details","RMI"),IF(ISERROR($V681),"",OFFSET('Smelter Look-up'!$F$4,$V681-4,0)))</f>
        <v/>
      </c>
      <c r="H681" s="235" t="str">
        <f>IF(ISERROR($V681),"",OFFSET('Smelter Look-up'!$G$4,$V681-4,0))</f>
        <v/>
      </c>
      <c r="I681" s="237" t="str">
        <f>IF(ISERROR($V681),"",OFFSET('Smelter Look-up'!$H$4,$V681-4,0))</f>
        <v/>
      </c>
      <c r="J681" s="237" t="str">
        <f>IF(ISERROR($V681),"",OFFSET('Smelter Look-up'!$I$4,$V681-4,0))</f>
        <v/>
      </c>
      <c r="K681" s="234"/>
      <c r="L681" s="234"/>
      <c r="M681" s="234"/>
      <c r="N681" s="234"/>
      <c r="O681" s="234"/>
      <c r="P681" s="237"/>
      <c r="Q681" s="238"/>
      <c r="R681" s="233" t="str">
        <f>IF(ISERROR($V681),"",OFFSET('Smelter Look-up'!$C$4,$V681-4,0)&amp;"")</f>
        <v/>
      </c>
      <c r="S681" s="239" t="str">
        <f t="array" ref="S681">IF(B681="","",IF(ISERROR(MATCH($E681,CL,0)),"Unknown",INDIRECT("'C'!$A$"&amp;MATCH($E681,CL,0)+1)))</f>
        <v/>
      </c>
      <c r="T681" s="239" t="str">
        <f t="array" ref="T681">IF(B681="","",IF(ISERROR(MATCH($J681,SorP!$B$1:$B$6226,0)),"",INDIRECT("'SorP'!$A$"&amp;MATCH($S681&amp;$J681,SorP!C:C,0))))</f>
        <v/>
      </c>
      <c r="U681" s="240"/>
      <c r="V681" s="228" t="str">
        <f>IF(C681="",NA(),IF(OR(C681="Smelter not listed",C681="Smelter not yet identified"),MATCH($B681&amp;$D681,'Smelter Look-up'!$J:$J,0),MATCH($B681&amp;$C681,'Smelter Look-up'!$J:$J,0)))</f>
        <v>#N/A</v>
      </c>
      <c r="W681" s="208"/>
      <c r="X681" s="208">
        <f t="shared" si="1"/>
        <v>0</v>
      </c>
      <c r="Y681" s="208"/>
      <c r="Z681" s="208"/>
      <c r="AA681" s="208"/>
      <c r="AB681" s="241" t="str">
        <f t="shared" si="2"/>
        <v/>
      </c>
      <c r="AC681" s="208"/>
      <c r="AD681" s="208"/>
      <c r="AE681" s="208"/>
      <c r="AF681" s="208"/>
      <c r="AG681" s="208"/>
      <c r="AH681" s="208"/>
    </row>
    <row r="682" ht="13.5" customHeight="1">
      <c r="A682" s="239"/>
      <c r="B682" s="233" t="str">
        <f t="array" ref="B682">IF(LEN(A682)=0,"",INDEX('Smelter Look-up'!$A:$A,MATCH($A682,'Smelter Look-up'!$E:$E,0)))</f>
        <v/>
      </c>
      <c r="C682" s="234" t="str">
        <f t="array" ref="C682">IF(LEN(A682)=0,"",INDEX('Smelter Look-up'!$C:$C,MATCH($A682,'Smelter Look-up'!$E:$E,0)))</f>
        <v/>
      </c>
      <c r="D682" s="233"/>
      <c r="E682" s="233" t="str">
        <f>IF(ISERROR($V682),"",OFFSET('Smelter Look-up'!$D$4,$V682-4,0)&amp;"")</f>
        <v/>
      </c>
      <c r="F682" s="233" t="str">
        <f>IF(ISERROR($V682),"",OFFSET('Smelter Look-up'!$E$4,$V682-4,0))</f>
        <v/>
      </c>
      <c r="G682" s="233" t="str">
        <f>IF(C682=$X$4,IF(ISERROR($V682),"Enter smelter details","RMI"),IF(ISERROR($V682),"",OFFSET('Smelter Look-up'!$F$4,$V682-4,0)))</f>
        <v/>
      </c>
      <c r="H682" s="235" t="str">
        <f>IF(ISERROR($V682),"",OFFSET('Smelter Look-up'!$G$4,$V682-4,0))</f>
        <v/>
      </c>
      <c r="I682" s="237" t="str">
        <f>IF(ISERROR($V682),"",OFFSET('Smelter Look-up'!$H$4,$V682-4,0))</f>
        <v/>
      </c>
      <c r="J682" s="237" t="str">
        <f>IF(ISERROR($V682),"",OFFSET('Smelter Look-up'!$I$4,$V682-4,0))</f>
        <v/>
      </c>
      <c r="K682" s="234"/>
      <c r="L682" s="234"/>
      <c r="M682" s="234"/>
      <c r="N682" s="234"/>
      <c r="O682" s="234"/>
      <c r="P682" s="237"/>
      <c r="Q682" s="238"/>
      <c r="R682" s="233" t="str">
        <f>IF(ISERROR($V682),"",OFFSET('Smelter Look-up'!$C$4,$V682-4,0)&amp;"")</f>
        <v/>
      </c>
      <c r="S682" s="239" t="str">
        <f t="array" ref="S682">IF(B682="","",IF(ISERROR(MATCH($E682,CL,0)),"Unknown",INDIRECT("'C'!$A$"&amp;MATCH($E682,CL,0)+1)))</f>
        <v/>
      </c>
      <c r="T682" s="239" t="str">
        <f t="array" ref="T682">IF(B682="","",IF(ISERROR(MATCH($J682,SorP!$B$1:$B$6226,0)),"",INDIRECT("'SorP'!$A$"&amp;MATCH($S682&amp;$J682,SorP!C:C,0))))</f>
        <v/>
      </c>
      <c r="U682" s="240"/>
      <c r="V682" s="228" t="str">
        <f>IF(C682="",NA(),IF(OR(C682="Smelter not listed",C682="Smelter not yet identified"),MATCH($B682&amp;$D682,'Smelter Look-up'!$J:$J,0),MATCH($B682&amp;$C682,'Smelter Look-up'!$J:$J,0)))</f>
        <v>#N/A</v>
      </c>
      <c r="W682" s="208"/>
      <c r="X682" s="208">
        <f t="shared" si="1"/>
        <v>0</v>
      </c>
      <c r="Y682" s="208"/>
      <c r="Z682" s="208"/>
      <c r="AA682" s="208"/>
      <c r="AB682" s="241" t="str">
        <f t="shared" si="2"/>
        <v/>
      </c>
      <c r="AC682" s="208"/>
      <c r="AD682" s="208"/>
      <c r="AE682" s="208"/>
      <c r="AF682" s="208"/>
      <c r="AG682" s="208"/>
      <c r="AH682" s="208"/>
    </row>
    <row r="683" ht="13.5" customHeight="1">
      <c r="A683" s="239"/>
      <c r="B683" s="233" t="str">
        <f t="array" ref="B683">IF(LEN(A683)=0,"",INDEX('Smelter Look-up'!$A:$A,MATCH($A683,'Smelter Look-up'!$E:$E,0)))</f>
        <v/>
      </c>
      <c r="C683" s="234" t="str">
        <f t="array" ref="C683">IF(LEN(A683)=0,"",INDEX('Smelter Look-up'!$C:$C,MATCH($A683,'Smelter Look-up'!$E:$E,0)))</f>
        <v/>
      </c>
      <c r="D683" s="233"/>
      <c r="E683" s="233" t="str">
        <f>IF(ISERROR($V683),"",OFFSET('Smelter Look-up'!$D$4,$V683-4,0)&amp;"")</f>
        <v/>
      </c>
      <c r="F683" s="233" t="str">
        <f>IF(ISERROR($V683),"",OFFSET('Smelter Look-up'!$E$4,$V683-4,0))</f>
        <v/>
      </c>
      <c r="G683" s="233" t="str">
        <f>IF(C683=$X$4,IF(ISERROR($V683),"Enter smelter details","RMI"),IF(ISERROR($V683),"",OFFSET('Smelter Look-up'!$F$4,$V683-4,0)))</f>
        <v/>
      </c>
      <c r="H683" s="235" t="str">
        <f>IF(ISERROR($V683),"",OFFSET('Smelter Look-up'!$G$4,$V683-4,0))</f>
        <v/>
      </c>
      <c r="I683" s="237" t="str">
        <f>IF(ISERROR($V683),"",OFFSET('Smelter Look-up'!$H$4,$V683-4,0))</f>
        <v/>
      </c>
      <c r="J683" s="237" t="str">
        <f>IF(ISERROR($V683),"",OFFSET('Smelter Look-up'!$I$4,$V683-4,0))</f>
        <v/>
      </c>
      <c r="K683" s="234"/>
      <c r="L683" s="234"/>
      <c r="M683" s="234"/>
      <c r="N683" s="234"/>
      <c r="O683" s="234"/>
      <c r="P683" s="237"/>
      <c r="Q683" s="238"/>
      <c r="R683" s="233" t="str">
        <f>IF(ISERROR($V683),"",OFFSET('Smelter Look-up'!$C$4,$V683-4,0)&amp;"")</f>
        <v/>
      </c>
      <c r="S683" s="239" t="str">
        <f t="array" ref="S683">IF(B683="","",IF(ISERROR(MATCH($E683,CL,0)),"Unknown",INDIRECT("'C'!$A$"&amp;MATCH($E683,CL,0)+1)))</f>
        <v/>
      </c>
      <c r="T683" s="239" t="str">
        <f t="array" ref="T683">IF(B683="","",IF(ISERROR(MATCH($J683,SorP!$B$1:$B$6226,0)),"",INDIRECT("'SorP'!$A$"&amp;MATCH($S683&amp;$J683,SorP!C:C,0))))</f>
        <v/>
      </c>
      <c r="U683" s="240"/>
      <c r="V683" s="228" t="str">
        <f>IF(C683="",NA(),IF(OR(C683="Smelter not listed",C683="Smelter not yet identified"),MATCH($B683&amp;$D683,'Smelter Look-up'!$J:$J,0),MATCH($B683&amp;$C683,'Smelter Look-up'!$J:$J,0)))</f>
        <v>#N/A</v>
      </c>
      <c r="W683" s="208"/>
      <c r="X683" s="208">
        <f t="shared" si="1"/>
        <v>0</v>
      </c>
      <c r="Y683" s="208"/>
      <c r="Z683" s="208"/>
      <c r="AA683" s="208"/>
      <c r="AB683" s="241" t="str">
        <f t="shared" si="2"/>
        <v/>
      </c>
      <c r="AC683" s="208"/>
      <c r="AD683" s="208"/>
      <c r="AE683" s="208"/>
      <c r="AF683" s="208"/>
      <c r="AG683" s="208"/>
      <c r="AH683" s="208"/>
    </row>
    <row r="684" ht="13.5" customHeight="1">
      <c r="A684" s="239"/>
      <c r="B684" s="233" t="str">
        <f t="array" ref="B684">IF(LEN(A684)=0,"",INDEX('Smelter Look-up'!$A:$A,MATCH($A684,'Smelter Look-up'!$E:$E,0)))</f>
        <v/>
      </c>
      <c r="C684" s="234" t="str">
        <f t="array" ref="C684">IF(LEN(A684)=0,"",INDEX('Smelter Look-up'!$C:$C,MATCH($A684,'Smelter Look-up'!$E:$E,0)))</f>
        <v/>
      </c>
      <c r="D684" s="233"/>
      <c r="E684" s="233" t="str">
        <f>IF(ISERROR($V684),"",OFFSET('Smelter Look-up'!$D$4,$V684-4,0)&amp;"")</f>
        <v/>
      </c>
      <c r="F684" s="233" t="str">
        <f>IF(ISERROR($V684),"",OFFSET('Smelter Look-up'!$E$4,$V684-4,0))</f>
        <v/>
      </c>
      <c r="G684" s="233" t="str">
        <f>IF(C684=$X$4,IF(ISERROR($V684),"Enter smelter details","RMI"),IF(ISERROR($V684),"",OFFSET('Smelter Look-up'!$F$4,$V684-4,0)))</f>
        <v/>
      </c>
      <c r="H684" s="235" t="str">
        <f>IF(ISERROR($V684),"",OFFSET('Smelter Look-up'!$G$4,$V684-4,0))</f>
        <v/>
      </c>
      <c r="I684" s="237" t="str">
        <f>IF(ISERROR($V684),"",OFFSET('Smelter Look-up'!$H$4,$V684-4,0))</f>
        <v/>
      </c>
      <c r="J684" s="237" t="str">
        <f>IF(ISERROR($V684),"",OFFSET('Smelter Look-up'!$I$4,$V684-4,0))</f>
        <v/>
      </c>
      <c r="K684" s="234"/>
      <c r="L684" s="234"/>
      <c r="M684" s="234"/>
      <c r="N684" s="234"/>
      <c r="O684" s="234"/>
      <c r="P684" s="237"/>
      <c r="Q684" s="238"/>
      <c r="R684" s="233" t="str">
        <f>IF(ISERROR($V684),"",OFFSET('Smelter Look-up'!$C$4,$V684-4,0)&amp;"")</f>
        <v/>
      </c>
      <c r="S684" s="239" t="str">
        <f t="array" ref="S684">IF(B684="","",IF(ISERROR(MATCH($E684,CL,0)),"Unknown",INDIRECT("'C'!$A$"&amp;MATCH($E684,CL,0)+1)))</f>
        <v/>
      </c>
      <c r="T684" s="239" t="str">
        <f t="array" ref="T684">IF(B684="","",IF(ISERROR(MATCH($J684,SorP!$B$1:$B$6226,0)),"",INDIRECT("'SorP'!$A$"&amp;MATCH($S684&amp;$J684,SorP!C:C,0))))</f>
        <v/>
      </c>
      <c r="U684" s="240"/>
      <c r="V684" s="228" t="str">
        <f>IF(C684="",NA(),IF(OR(C684="Smelter not listed",C684="Smelter not yet identified"),MATCH($B684&amp;$D684,'Smelter Look-up'!$J:$J,0),MATCH($B684&amp;$C684,'Smelter Look-up'!$J:$J,0)))</f>
        <v>#N/A</v>
      </c>
      <c r="W684" s="208"/>
      <c r="X684" s="208">
        <f t="shared" si="1"/>
        <v>0</v>
      </c>
      <c r="Y684" s="208"/>
      <c r="Z684" s="208"/>
      <c r="AA684" s="208"/>
      <c r="AB684" s="241" t="str">
        <f t="shared" si="2"/>
        <v/>
      </c>
      <c r="AC684" s="208"/>
      <c r="AD684" s="208"/>
      <c r="AE684" s="208"/>
      <c r="AF684" s="208"/>
      <c r="AG684" s="208"/>
      <c r="AH684" s="208"/>
    </row>
    <row r="685" ht="13.5" customHeight="1">
      <c r="A685" s="239"/>
      <c r="B685" s="233" t="str">
        <f t="array" ref="B685">IF(LEN(A685)=0,"",INDEX('Smelter Look-up'!$A:$A,MATCH($A685,'Smelter Look-up'!$E:$E,0)))</f>
        <v/>
      </c>
      <c r="C685" s="234" t="str">
        <f t="array" ref="C685">IF(LEN(A685)=0,"",INDEX('Smelter Look-up'!$C:$C,MATCH($A685,'Smelter Look-up'!$E:$E,0)))</f>
        <v/>
      </c>
      <c r="D685" s="233"/>
      <c r="E685" s="233" t="str">
        <f>IF(ISERROR($V685),"",OFFSET('Smelter Look-up'!$D$4,$V685-4,0)&amp;"")</f>
        <v/>
      </c>
      <c r="F685" s="233" t="str">
        <f>IF(ISERROR($V685),"",OFFSET('Smelter Look-up'!$E$4,$V685-4,0))</f>
        <v/>
      </c>
      <c r="G685" s="233" t="str">
        <f>IF(C685=$X$4,IF(ISERROR($V685),"Enter smelter details","RMI"),IF(ISERROR($V685),"",OFFSET('Smelter Look-up'!$F$4,$V685-4,0)))</f>
        <v/>
      </c>
      <c r="H685" s="235" t="str">
        <f>IF(ISERROR($V685),"",OFFSET('Smelter Look-up'!$G$4,$V685-4,0))</f>
        <v/>
      </c>
      <c r="I685" s="237" t="str">
        <f>IF(ISERROR($V685),"",OFFSET('Smelter Look-up'!$H$4,$V685-4,0))</f>
        <v/>
      </c>
      <c r="J685" s="237" t="str">
        <f>IF(ISERROR($V685),"",OFFSET('Smelter Look-up'!$I$4,$V685-4,0))</f>
        <v/>
      </c>
      <c r="K685" s="234"/>
      <c r="L685" s="234"/>
      <c r="M685" s="234"/>
      <c r="N685" s="234"/>
      <c r="O685" s="234"/>
      <c r="P685" s="237"/>
      <c r="Q685" s="238"/>
      <c r="R685" s="233" t="str">
        <f>IF(ISERROR($V685),"",OFFSET('Smelter Look-up'!$C$4,$V685-4,0)&amp;"")</f>
        <v/>
      </c>
      <c r="S685" s="239" t="str">
        <f t="array" ref="S685">IF(B685="","",IF(ISERROR(MATCH($E685,CL,0)),"Unknown",INDIRECT("'C'!$A$"&amp;MATCH($E685,CL,0)+1)))</f>
        <v/>
      </c>
      <c r="T685" s="239" t="str">
        <f t="array" ref="T685">IF(B685="","",IF(ISERROR(MATCH($J685,SorP!$B$1:$B$6226,0)),"",INDIRECT("'SorP'!$A$"&amp;MATCH($S685&amp;$J685,SorP!C:C,0))))</f>
        <v/>
      </c>
      <c r="U685" s="240"/>
      <c r="V685" s="228" t="str">
        <f>IF(C685="",NA(),IF(OR(C685="Smelter not listed",C685="Smelter not yet identified"),MATCH($B685&amp;$D685,'Smelter Look-up'!$J:$J,0),MATCH($B685&amp;$C685,'Smelter Look-up'!$J:$J,0)))</f>
        <v>#N/A</v>
      </c>
      <c r="W685" s="208"/>
      <c r="X685" s="208">
        <f t="shared" si="1"/>
        <v>0</v>
      </c>
      <c r="Y685" s="208"/>
      <c r="Z685" s="208"/>
      <c r="AA685" s="208"/>
      <c r="AB685" s="241" t="str">
        <f t="shared" si="2"/>
        <v/>
      </c>
      <c r="AC685" s="208"/>
      <c r="AD685" s="208"/>
      <c r="AE685" s="208"/>
      <c r="AF685" s="208"/>
      <c r="AG685" s="208"/>
      <c r="AH685" s="208"/>
    </row>
    <row r="686" ht="13.5" customHeight="1">
      <c r="A686" s="239"/>
      <c r="B686" s="233" t="str">
        <f t="array" ref="B686">IF(LEN(A686)=0,"",INDEX('Smelter Look-up'!$A:$A,MATCH($A686,'Smelter Look-up'!$E:$E,0)))</f>
        <v/>
      </c>
      <c r="C686" s="234" t="str">
        <f t="array" ref="C686">IF(LEN(A686)=0,"",INDEX('Smelter Look-up'!$C:$C,MATCH($A686,'Smelter Look-up'!$E:$E,0)))</f>
        <v/>
      </c>
      <c r="D686" s="233"/>
      <c r="E686" s="233" t="str">
        <f>IF(ISERROR($V686),"",OFFSET('Smelter Look-up'!$D$4,$V686-4,0)&amp;"")</f>
        <v/>
      </c>
      <c r="F686" s="233" t="str">
        <f>IF(ISERROR($V686),"",OFFSET('Smelter Look-up'!$E$4,$V686-4,0))</f>
        <v/>
      </c>
      <c r="G686" s="233" t="str">
        <f>IF(C686=$X$4,IF(ISERROR($V686),"Enter smelter details","RMI"),IF(ISERROR($V686),"",OFFSET('Smelter Look-up'!$F$4,$V686-4,0)))</f>
        <v/>
      </c>
      <c r="H686" s="235" t="str">
        <f>IF(ISERROR($V686),"",OFFSET('Smelter Look-up'!$G$4,$V686-4,0))</f>
        <v/>
      </c>
      <c r="I686" s="237" t="str">
        <f>IF(ISERROR($V686),"",OFFSET('Smelter Look-up'!$H$4,$V686-4,0))</f>
        <v/>
      </c>
      <c r="J686" s="237" t="str">
        <f>IF(ISERROR($V686),"",OFFSET('Smelter Look-up'!$I$4,$V686-4,0))</f>
        <v/>
      </c>
      <c r="K686" s="234"/>
      <c r="L686" s="234"/>
      <c r="M686" s="234"/>
      <c r="N686" s="234"/>
      <c r="O686" s="234"/>
      <c r="P686" s="237"/>
      <c r="Q686" s="238"/>
      <c r="R686" s="233" t="str">
        <f>IF(ISERROR($V686),"",OFFSET('Smelter Look-up'!$C$4,$V686-4,0)&amp;"")</f>
        <v/>
      </c>
      <c r="S686" s="239" t="str">
        <f t="array" ref="S686">IF(B686="","",IF(ISERROR(MATCH($E686,CL,0)),"Unknown",INDIRECT("'C'!$A$"&amp;MATCH($E686,CL,0)+1)))</f>
        <v/>
      </c>
      <c r="T686" s="239" t="str">
        <f t="array" ref="T686">IF(B686="","",IF(ISERROR(MATCH($J686,SorP!$B$1:$B$6226,0)),"",INDIRECT("'SorP'!$A$"&amp;MATCH($S686&amp;$J686,SorP!C:C,0))))</f>
        <v/>
      </c>
      <c r="U686" s="240"/>
      <c r="V686" s="228" t="str">
        <f>IF(C686="",NA(),IF(OR(C686="Smelter not listed",C686="Smelter not yet identified"),MATCH($B686&amp;$D686,'Smelter Look-up'!$J:$J,0),MATCH($B686&amp;$C686,'Smelter Look-up'!$J:$J,0)))</f>
        <v>#N/A</v>
      </c>
      <c r="W686" s="208"/>
      <c r="X686" s="208">
        <f t="shared" si="1"/>
        <v>0</v>
      </c>
      <c r="Y686" s="208"/>
      <c r="Z686" s="208"/>
      <c r="AA686" s="208"/>
      <c r="AB686" s="241" t="str">
        <f t="shared" si="2"/>
        <v/>
      </c>
      <c r="AC686" s="208"/>
      <c r="AD686" s="208"/>
      <c r="AE686" s="208"/>
      <c r="AF686" s="208"/>
      <c r="AG686" s="208"/>
      <c r="AH686" s="208"/>
    </row>
    <row r="687" ht="13.5" customHeight="1">
      <c r="A687" s="239"/>
      <c r="B687" s="233" t="str">
        <f t="array" ref="B687">IF(LEN(A687)=0,"",INDEX('Smelter Look-up'!$A:$A,MATCH($A687,'Smelter Look-up'!$E:$E,0)))</f>
        <v/>
      </c>
      <c r="C687" s="234" t="str">
        <f t="array" ref="C687">IF(LEN(A687)=0,"",INDEX('Smelter Look-up'!$C:$C,MATCH($A687,'Smelter Look-up'!$E:$E,0)))</f>
        <v/>
      </c>
      <c r="D687" s="233"/>
      <c r="E687" s="233" t="str">
        <f>IF(ISERROR($V687),"",OFFSET('Smelter Look-up'!$D$4,$V687-4,0)&amp;"")</f>
        <v/>
      </c>
      <c r="F687" s="233" t="str">
        <f>IF(ISERROR($V687),"",OFFSET('Smelter Look-up'!$E$4,$V687-4,0))</f>
        <v/>
      </c>
      <c r="G687" s="233" t="str">
        <f>IF(C687=$X$4,IF(ISERROR($V687),"Enter smelter details","RMI"),IF(ISERROR($V687),"",OFFSET('Smelter Look-up'!$F$4,$V687-4,0)))</f>
        <v/>
      </c>
      <c r="H687" s="235" t="str">
        <f>IF(ISERROR($V687),"",OFFSET('Smelter Look-up'!$G$4,$V687-4,0))</f>
        <v/>
      </c>
      <c r="I687" s="237" t="str">
        <f>IF(ISERROR($V687),"",OFFSET('Smelter Look-up'!$H$4,$V687-4,0))</f>
        <v/>
      </c>
      <c r="J687" s="237" t="str">
        <f>IF(ISERROR($V687),"",OFFSET('Smelter Look-up'!$I$4,$V687-4,0))</f>
        <v/>
      </c>
      <c r="K687" s="234"/>
      <c r="L687" s="234"/>
      <c r="M687" s="234"/>
      <c r="N687" s="234"/>
      <c r="O687" s="234"/>
      <c r="P687" s="237"/>
      <c r="Q687" s="238"/>
      <c r="R687" s="233" t="str">
        <f>IF(ISERROR($V687),"",OFFSET('Smelter Look-up'!$C$4,$V687-4,0)&amp;"")</f>
        <v/>
      </c>
      <c r="S687" s="239" t="str">
        <f t="array" ref="S687">IF(B687="","",IF(ISERROR(MATCH($E687,CL,0)),"Unknown",INDIRECT("'C'!$A$"&amp;MATCH($E687,CL,0)+1)))</f>
        <v/>
      </c>
      <c r="T687" s="239" t="str">
        <f t="array" ref="T687">IF(B687="","",IF(ISERROR(MATCH($J687,SorP!$B$1:$B$6226,0)),"",INDIRECT("'SorP'!$A$"&amp;MATCH($S687&amp;$J687,SorP!C:C,0))))</f>
        <v/>
      </c>
      <c r="U687" s="240"/>
      <c r="V687" s="228" t="str">
        <f>IF(C687="",NA(),IF(OR(C687="Smelter not listed",C687="Smelter not yet identified"),MATCH($B687&amp;$D687,'Smelter Look-up'!$J:$J,0),MATCH($B687&amp;$C687,'Smelter Look-up'!$J:$J,0)))</f>
        <v>#N/A</v>
      </c>
      <c r="W687" s="208"/>
      <c r="X687" s="208">
        <f t="shared" si="1"/>
        <v>0</v>
      </c>
      <c r="Y687" s="208"/>
      <c r="Z687" s="208"/>
      <c r="AA687" s="208"/>
      <c r="AB687" s="241" t="str">
        <f t="shared" si="2"/>
        <v/>
      </c>
      <c r="AC687" s="208"/>
      <c r="AD687" s="208"/>
      <c r="AE687" s="208"/>
      <c r="AF687" s="208"/>
      <c r="AG687" s="208"/>
      <c r="AH687" s="208"/>
    </row>
    <row r="688" ht="13.5" customHeight="1">
      <c r="A688" s="239"/>
      <c r="B688" s="233" t="str">
        <f t="array" ref="B688">IF(LEN(A688)=0,"",INDEX('Smelter Look-up'!$A:$A,MATCH($A688,'Smelter Look-up'!$E:$E,0)))</f>
        <v/>
      </c>
      <c r="C688" s="234" t="str">
        <f t="array" ref="C688">IF(LEN(A688)=0,"",INDEX('Smelter Look-up'!$C:$C,MATCH($A688,'Smelter Look-up'!$E:$E,0)))</f>
        <v/>
      </c>
      <c r="D688" s="233"/>
      <c r="E688" s="233" t="str">
        <f>IF(ISERROR($V688),"",OFFSET('Smelter Look-up'!$D$4,$V688-4,0)&amp;"")</f>
        <v/>
      </c>
      <c r="F688" s="233" t="str">
        <f>IF(ISERROR($V688),"",OFFSET('Smelter Look-up'!$E$4,$V688-4,0))</f>
        <v/>
      </c>
      <c r="G688" s="233" t="str">
        <f>IF(C688=$X$4,IF(ISERROR($V688),"Enter smelter details","RMI"),IF(ISERROR($V688),"",OFFSET('Smelter Look-up'!$F$4,$V688-4,0)))</f>
        <v/>
      </c>
      <c r="H688" s="235" t="str">
        <f>IF(ISERROR($V688),"",OFFSET('Smelter Look-up'!$G$4,$V688-4,0))</f>
        <v/>
      </c>
      <c r="I688" s="237" t="str">
        <f>IF(ISERROR($V688),"",OFFSET('Smelter Look-up'!$H$4,$V688-4,0))</f>
        <v/>
      </c>
      <c r="J688" s="237" t="str">
        <f>IF(ISERROR($V688),"",OFFSET('Smelter Look-up'!$I$4,$V688-4,0))</f>
        <v/>
      </c>
      <c r="K688" s="234"/>
      <c r="L688" s="234"/>
      <c r="M688" s="234"/>
      <c r="N688" s="234"/>
      <c r="O688" s="234"/>
      <c r="P688" s="237"/>
      <c r="Q688" s="238"/>
      <c r="R688" s="233" t="str">
        <f>IF(ISERROR($V688),"",OFFSET('Smelter Look-up'!$C$4,$V688-4,0)&amp;"")</f>
        <v/>
      </c>
      <c r="S688" s="239" t="str">
        <f t="array" ref="S688">IF(B688="","",IF(ISERROR(MATCH($E688,CL,0)),"Unknown",INDIRECT("'C'!$A$"&amp;MATCH($E688,CL,0)+1)))</f>
        <v/>
      </c>
      <c r="T688" s="239" t="str">
        <f t="array" ref="T688">IF(B688="","",IF(ISERROR(MATCH($J688,SorP!$B$1:$B$6226,0)),"",INDIRECT("'SorP'!$A$"&amp;MATCH($S688&amp;$J688,SorP!C:C,0))))</f>
        <v/>
      </c>
      <c r="U688" s="240"/>
      <c r="V688" s="228" t="str">
        <f>IF(C688="",NA(),IF(OR(C688="Smelter not listed",C688="Smelter not yet identified"),MATCH($B688&amp;$D688,'Smelter Look-up'!$J:$J,0),MATCH($B688&amp;$C688,'Smelter Look-up'!$J:$J,0)))</f>
        <v>#N/A</v>
      </c>
      <c r="W688" s="208"/>
      <c r="X688" s="208">
        <f t="shared" si="1"/>
        <v>0</v>
      </c>
      <c r="Y688" s="208"/>
      <c r="Z688" s="208"/>
      <c r="AA688" s="208"/>
      <c r="AB688" s="241" t="str">
        <f t="shared" si="2"/>
        <v/>
      </c>
      <c r="AC688" s="208"/>
      <c r="AD688" s="208"/>
      <c r="AE688" s="208"/>
      <c r="AF688" s="208"/>
      <c r="AG688" s="208"/>
      <c r="AH688" s="208"/>
    </row>
    <row r="689" ht="13.5" customHeight="1">
      <c r="A689" s="239"/>
      <c r="B689" s="233" t="str">
        <f t="array" ref="B689">IF(LEN(A689)=0,"",INDEX('Smelter Look-up'!$A:$A,MATCH($A689,'Smelter Look-up'!$E:$E,0)))</f>
        <v/>
      </c>
      <c r="C689" s="234" t="str">
        <f t="array" ref="C689">IF(LEN(A689)=0,"",INDEX('Smelter Look-up'!$C:$C,MATCH($A689,'Smelter Look-up'!$E:$E,0)))</f>
        <v/>
      </c>
      <c r="D689" s="233"/>
      <c r="E689" s="233" t="str">
        <f>IF(ISERROR($V689),"",OFFSET('Smelter Look-up'!$D$4,$V689-4,0)&amp;"")</f>
        <v/>
      </c>
      <c r="F689" s="233" t="str">
        <f>IF(ISERROR($V689),"",OFFSET('Smelter Look-up'!$E$4,$V689-4,0))</f>
        <v/>
      </c>
      <c r="G689" s="233" t="str">
        <f>IF(C689=$X$4,IF(ISERROR($V689),"Enter smelter details","RMI"),IF(ISERROR($V689),"",OFFSET('Smelter Look-up'!$F$4,$V689-4,0)))</f>
        <v/>
      </c>
      <c r="H689" s="235" t="str">
        <f>IF(ISERROR($V689),"",OFFSET('Smelter Look-up'!$G$4,$V689-4,0))</f>
        <v/>
      </c>
      <c r="I689" s="237" t="str">
        <f>IF(ISERROR($V689),"",OFFSET('Smelter Look-up'!$H$4,$V689-4,0))</f>
        <v/>
      </c>
      <c r="J689" s="237" t="str">
        <f>IF(ISERROR($V689),"",OFFSET('Smelter Look-up'!$I$4,$V689-4,0))</f>
        <v/>
      </c>
      <c r="K689" s="234"/>
      <c r="L689" s="234"/>
      <c r="M689" s="234"/>
      <c r="N689" s="234"/>
      <c r="O689" s="234"/>
      <c r="P689" s="237"/>
      <c r="Q689" s="238"/>
      <c r="R689" s="233" t="str">
        <f>IF(ISERROR($V689),"",OFFSET('Smelter Look-up'!$C$4,$V689-4,0)&amp;"")</f>
        <v/>
      </c>
      <c r="S689" s="239" t="str">
        <f t="array" ref="S689">IF(B689="","",IF(ISERROR(MATCH($E689,CL,0)),"Unknown",INDIRECT("'C'!$A$"&amp;MATCH($E689,CL,0)+1)))</f>
        <v/>
      </c>
      <c r="T689" s="239" t="str">
        <f t="array" ref="T689">IF(B689="","",IF(ISERROR(MATCH($J689,SorP!$B$1:$B$6226,0)),"",INDIRECT("'SorP'!$A$"&amp;MATCH($S689&amp;$J689,SorP!C:C,0))))</f>
        <v/>
      </c>
      <c r="U689" s="240"/>
      <c r="V689" s="228" t="str">
        <f>IF(C689="",NA(),IF(OR(C689="Smelter not listed",C689="Smelter not yet identified"),MATCH($B689&amp;$D689,'Smelter Look-up'!$J:$J,0),MATCH($B689&amp;$C689,'Smelter Look-up'!$J:$J,0)))</f>
        <v>#N/A</v>
      </c>
      <c r="W689" s="208"/>
      <c r="X689" s="208">
        <f t="shared" si="1"/>
        <v>0</v>
      </c>
      <c r="Y689" s="208"/>
      <c r="Z689" s="208"/>
      <c r="AA689" s="208"/>
      <c r="AB689" s="241" t="str">
        <f t="shared" si="2"/>
        <v/>
      </c>
      <c r="AC689" s="208"/>
      <c r="AD689" s="208"/>
      <c r="AE689" s="208"/>
      <c r="AF689" s="208"/>
      <c r="AG689" s="208"/>
      <c r="AH689" s="208"/>
    </row>
    <row r="690" ht="13.5" customHeight="1">
      <c r="A690" s="239"/>
      <c r="B690" s="233" t="str">
        <f t="array" ref="B690">IF(LEN(A690)=0,"",INDEX('Smelter Look-up'!$A:$A,MATCH($A690,'Smelter Look-up'!$E:$E,0)))</f>
        <v/>
      </c>
      <c r="C690" s="234" t="str">
        <f t="array" ref="C690">IF(LEN(A690)=0,"",INDEX('Smelter Look-up'!$C:$C,MATCH($A690,'Smelter Look-up'!$E:$E,0)))</f>
        <v/>
      </c>
      <c r="D690" s="233"/>
      <c r="E690" s="233" t="str">
        <f>IF(ISERROR($V690),"",OFFSET('Smelter Look-up'!$D$4,$V690-4,0)&amp;"")</f>
        <v/>
      </c>
      <c r="F690" s="233" t="str">
        <f>IF(ISERROR($V690),"",OFFSET('Smelter Look-up'!$E$4,$V690-4,0))</f>
        <v/>
      </c>
      <c r="G690" s="233" t="str">
        <f>IF(C690=$X$4,IF(ISERROR($V690),"Enter smelter details","RMI"),IF(ISERROR($V690),"",OFFSET('Smelter Look-up'!$F$4,$V690-4,0)))</f>
        <v/>
      </c>
      <c r="H690" s="235" t="str">
        <f>IF(ISERROR($V690),"",OFFSET('Smelter Look-up'!$G$4,$V690-4,0))</f>
        <v/>
      </c>
      <c r="I690" s="237" t="str">
        <f>IF(ISERROR($V690),"",OFFSET('Smelter Look-up'!$H$4,$V690-4,0))</f>
        <v/>
      </c>
      <c r="J690" s="237" t="str">
        <f>IF(ISERROR($V690),"",OFFSET('Smelter Look-up'!$I$4,$V690-4,0))</f>
        <v/>
      </c>
      <c r="K690" s="234"/>
      <c r="L690" s="234"/>
      <c r="M690" s="234"/>
      <c r="N690" s="234"/>
      <c r="O690" s="234"/>
      <c r="P690" s="237"/>
      <c r="Q690" s="238"/>
      <c r="R690" s="233" t="str">
        <f>IF(ISERROR($V690),"",OFFSET('Smelter Look-up'!$C$4,$V690-4,0)&amp;"")</f>
        <v/>
      </c>
      <c r="S690" s="239" t="str">
        <f t="array" ref="S690">IF(B690="","",IF(ISERROR(MATCH($E690,CL,0)),"Unknown",INDIRECT("'C'!$A$"&amp;MATCH($E690,CL,0)+1)))</f>
        <v/>
      </c>
      <c r="T690" s="239" t="str">
        <f t="array" ref="T690">IF(B690="","",IF(ISERROR(MATCH($J690,SorP!$B$1:$B$6226,0)),"",INDIRECT("'SorP'!$A$"&amp;MATCH($S690&amp;$J690,SorP!C:C,0))))</f>
        <v/>
      </c>
      <c r="U690" s="240"/>
      <c r="V690" s="228" t="str">
        <f>IF(C690="",NA(),IF(OR(C690="Smelter not listed",C690="Smelter not yet identified"),MATCH($B690&amp;$D690,'Smelter Look-up'!$J:$J,0),MATCH($B690&amp;$C690,'Smelter Look-up'!$J:$J,0)))</f>
        <v>#N/A</v>
      </c>
      <c r="W690" s="208"/>
      <c r="X690" s="208">
        <f t="shared" si="1"/>
        <v>0</v>
      </c>
      <c r="Y690" s="208"/>
      <c r="Z690" s="208"/>
      <c r="AA690" s="208"/>
      <c r="AB690" s="241" t="str">
        <f t="shared" si="2"/>
        <v/>
      </c>
      <c r="AC690" s="208"/>
      <c r="AD690" s="208"/>
      <c r="AE690" s="208"/>
      <c r="AF690" s="208"/>
      <c r="AG690" s="208"/>
      <c r="AH690" s="208"/>
    </row>
    <row r="691" ht="13.5" customHeight="1">
      <c r="A691" s="239"/>
      <c r="B691" s="233" t="str">
        <f t="array" ref="B691">IF(LEN(A691)=0,"",INDEX('Smelter Look-up'!$A:$A,MATCH($A691,'Smelter Look-up'!$E:$E,0)))</f>
        <v/>
      </c>
      <c r="C691" s="234" t="str">
        <f t="array" ref="C691">IF(LEN(A691)=0,"",INDEX('Smelter Look-up'!$C:$C,MATCH($A691,'Smelter Look-up'!$E:$E,0)))</f>
        <v/>
      </c>
      <c r="D691" s="233"/>
      <c r="E691" s="233" t="str">
        <f>IF(ISERROR($V691),"",OFFSET('Smelter Look-up'!$D$4,$V691-4,0)&amp;"")</f>
        <v/>
      </c>
      <c r="F691" s="233" t="str">
        <f>IF(ISERROR($V691),"",OFFSET('Smelter Look-up'!$E$4,$V691-4,0))</f>
        <v/>
      </c>
      <c r="G691" s="233" t="str">
        <f>IF(C691=$X$4,IF(ISERROR($V691),"Enter smelter details","RMI"),IF(ISERROR($V691),"",OFFSET('Smelter Look-up'!$F$4,$V691-4,0)))</f>
        <v/>
      </c>
      <c r="H691" s="235" t="str">
        <f>IF(ISERROR($V691),"",OFFSET('Smelter Look-up'!$G$4,$V691-4,0))</f>
        <v/>
      </c>
      <c r="I691" s="237" t="str">
        <f>IF(ISERROR($V691),"",OFFSET('Smelter Look-up'!$H$4,$V691-4,0))</f>
        <v/>
      </c>
      <c r="J691" s="237" t="str">
        <f>IF(ISERROR($V691),"",OFFSET('Smelter Look-up'!$I$4,$V691-4,0))</f>
        <v/>
      </c>
      <c r="K691" s="234"/>
      <c r="L691" s="234"/>
      <c r="M691" s="234"/>
      <c r="N691" s="234"/>
      <c r="O691" s="234"/>
      <c r="P691" s="237"/>
      <c r="Q691" s="238"/>
      <c r="R691" s="233" t="str">
        <f>IF(ISERROR($V691),"",OFFSET('Smelter Look-up'!$C$4,$V691-4,0)&amp;"")</f>
        <v/>
      </c>
      <c r="S691" s="239" t="str">
        <f t="array" ref="S691">IF(B691="","",IF(ISERROR(MATCH($E691,CL,0)),"Unknown",INDIRECT("'C'!$A$"&amp;MATCH($E691,CL,0)+1)))</f>
        <v/>
      </c>
      <c r="T691" s="239" t="str">
        <f t="array" ref="T691">IF(B691="","",IF(ISERROR(MATCH($J691,SorP!$B$1:$B$6226,0)),"",INDIRECT("'SorP'!$A$"&amp;MATCH($S691&amp;$J691,SorP!C:C,0))))</f>
        <v/>
      </c>
      <c r="U691" s="240"/>
      <c r="V691" s="228" t="str">
        <f>IF(C691="",NA(),IF(OR(C691="Smelter not listed",C691="Smelter not yet identified"),MATCH($B691&amp;$D691,'Smelter Look-up'!$J:$J,0),MATCH($B691&amp;$C691,'Smelter Look-up'!$J:$J,0)))</f>
        <v>#N/A</v>
      </c>
      <c r="W691" s="208"/>
      <c r="X691" s="208">
        <f t="shared" si="1"/>
        <v>0</v>
      </c>
      <c r="Y691" s="208"/>
      <c r="Z691" s="208"/>
      <c r="AA691" s="208"/>
      <c r="AB691" s="241" t="str">
        <f t="shared" si="2"/>
        <v/>
      </c>
      <c r="AC691" s="208"/>
      <c r="AD691" s="208"/>
      <c r="AE691" s="208"/>
      <c r="AF691" s="208"/>
      <c r="AG691" s="208"/>
      <c r="AH691" s="208"/>
    </row>
    <row r="692" ht="13.5" customHeight="1">
      <c r="A692" s="239"/>
      <c r="B692" s="233" t="str">
        <f t="array" ref="B692">IF(LEN(A692)=0,"",INDEX('Smelter Look-up'!$A:$A,MATCH($A692,'Smelter Look-up'!$E:$E,0)))</f>
        <v/>
      </c>
      <c r="C692" s="234" t="str">
        <f t="array" ref="C692">IF(LEN(A692)=0,"",INDEX('Smelter Look-up'!$C:$C,MATCH($A692,'Smelter Look-up'!$E:$E,0)))</f>
        <v/>
      </c>
      <c r="D692" s="233"/>
      <c r="E692" s="233" t="str">
        <f>IF(ISERROR($V692),"",OFFSET('Smelter Look-up'!$D$4,$V692-4,0)&amp;"")</f>
        <v/>
      </c>
      <c r="F692" s="233" t="str">
        <f>IF(ISERROR($V692),"",OFFSET('Smelter Look-up'!$E$4,$V692-4,0))</f>
        <v/>
      </c>
      <c r="G692" s="233" t="str">
        <f>IF(C692=$X$4,IF(ISERROR($V692),"Enter smelter details","RMI"),IF(ISERROR($V692),"",OFFSET('Smelter Look-up'!$F$4,$V692-4,0)))</f>
        <v/>
      </c>
      <c r="H692" s="235" t="str">
        <f>IF(ISERROR($V692),"",OFFSET('Smelter Look-up'!$G$4,$V692-4,0))</f>
        <v/>
      </c>
      <c r="I692" s="237" t="str">
        <f>IF(ISERROR($V692),"",OFFSET('Smelter Look-up'!$H$4,$V692-4,0))</f>
        <v/>
      </c>
      <c r="J692" s="237" t="str">
        <f>IF(ISERROR($V692),"",OFFSET('Smelter Look-up'!$I$4,$V692-4,0))</f>
        <v/>
      </c>
      <c r="K692" s="234"/>
      <c r="L692" s="234"/>
      <c r="M692" s="234"/>
      <c r="N692" s="234"/>
      <c r="O692" s="234"/>
      <c r="P692" s="237"/>
      <c r="Q692" s="238"/>
      <c r="R692" s="233" t="str">
        <f>IF(ISERROR($V692),"",OFFSET('Smelter Look-up'!$C$4,$V692-4,0)&amp;"")</f>
        <v/>
      </c>
      <c r="S692" s="239" t="str">
        <f t="array" ref="S692">IF(B692="","",IF(ISERROR(MATCH($E692,CL,0)),"Unknown",INDIRECT("'C'!$A$"&amp;MATCH($E692,CL,0)+1)))</f>
        <v/>
      </c>
      <c r="T692" s="239" t="str">
        <f t="array" ref="T692">IF(B692="","",IF(ISERROR(MATCH($J692,SorP!$B$1:$B$6226,0)),"",INDIRECT("'SorP'!$A$"&amp;MATCH($S692&amp;$J692,SorP!C:C,0))))</f>
        <v/>
      </c>
      <c r="U692" s="240"/>
      <c r="V692" s="228" t="str">
        <f>IF(C692="",NA(),IF(OR(C692="Smelter not listed",C692="Smelter not yet identified"),MATCH($B692&amp;$D692,'Smelter Look-up'!$J:$J,0),MATCH($B692&amp;$C692,'Smelter Look-up'!$J:$J,0)))</f>
        <v>#N/A</v>
      </c>
      <c r="W692" s="208"/>
      <c r="X692" s="208">
        <f t="shared" si="1"/>
        <v>0</v>
      </c>
      <c r="Y692" s="208"/>
      <c r="Z692" s="208"/>
      <c r="AA692" s="208"/>
      <c r="AB692" s="241" t="str">
        <f t="shared" si="2"/>
        <v/>
      </c>
      <c r="AC692" s="208"/>
      <c r="AD692" s="208"/>
      <c r="AE692" s="208"/>
      <c r="AF692" s="208"/>
      <c r="AG692" s="208"/>
      <c r="AH692" s="208"/>
    </row>
    <row r="693" ht="13.5" customHeight="1">
      <c r="A693" s="239"/>
      <c r="B693" s="233" t="str">
        <f t="array" ref="B693">IF(LEN(A693)=0,"",INDEX('Smelter Look-up'!$A:$A,MATCH($A693,'Smelter Look-up'!$E:$E,0)))</f>
        <v/>
      </c>
      <c r="C693" s="234" t="str">
        <f t="array" ref="C693">IF(LEN(A693)=0,"",INDEX('Smelter Look-up'!$C:$C,MATCH($A693,'Smelter Look-up'!$E:$E,0)))</f>
        <v/>
      </c>
      <c r="D693" s="233"/>
      <c r="E693" s="233" t="str">
        <f>IF(ISERROR($V693),"",OFFSET('Smelter Look-up'!$D$4,$V693-4,0)&amp;"")</f>
        <v/>
      </c>
      <c r="F693" s="233" t="str">
        <f>IF(ISERROR($V693),"",OFFSET('Smelter Look-up'!$E$4,$V693-4,0))</f>
        <v/>
      </c>
      <c r="G693" s="233" t="str">
        <f>IF(C693=$X$4,IF(ISERROR($V693),"Enter smelter details","RMI"),IF(ISERROR($V693),"",OFFSET('Smelter Look-up'!$F$4,$V693-4,0)))</f>
        <v/>
      </c>
      <c r="H693" s="235" t="str">
        <f>IF(ISERROR($V693),"",OFFSET('Smelter Look-up'!$G$4,$V693-4,0))</f>
        <v/>
      </c>
      <c r="I693" s="237" t="str">
        <f>IF(ISERROR($V693),"",OFFSET('Smelter Look-up'!$H$4,$V693-4,0))</f>
        <v/>
      </c>
      <c r="J693" s="237" t="str">
        <f>IF(ISERROR($V693),"",OFFSET('Smelter Look-up'!$I$4,$V693-4,0))</f>
        <v/>
      </c>
      <c r="K693" s="234"/>
      <c r="L693" s="234"/>
      <c r="M693" s="234"/>
      <c r="N693" s="234"/>
      <c r="O693" s="234"/>
      <c r="P693" s="237"/>
      <c r="Q693" s="238"/>
      <c r="R693" s="233" t="str">
        <f>IF(ISERROR($V693),"",OFFSET('Smelter Look-up'!$C$4,$V693-4,0)&amp;"")</f>
        <v/>
      </c>
      <c r="S693" s="239" t="str">
        <f t="array" ref="S693">IF(B693="","",IF(ISERROR(MATCH($E693,CL,0)),"Unknown",INDIRECT("'C'!$A$"&amp;MATCH($E693,CL,0)+1)))</f>
        <v/>
      </c>
      <c r="T693" s="239" t="str">
        <f t="array" ref="T693">IF(B693="","",IF(ISERROR(MATCH($J693,SorP!$B$1:$B$6226,0)),"",INDIRECT("'SorP'!$A$"&amp;MATCH($S693&amp;$J693,SorP!C:C,0))))</f>
        <v/>
      </c>
      <c r="U693" s="240"/>
      <c r="V693" s="228" t="str">
        <f>IF(C693="",NA(),IF(OR(C693="Smelter not listed",C693="Smelter not yet identified"),MATCH($B693&amp;$D693,'Smelter Look-up'!$J:$J,0),MATCH($B693&amp;$C693,'Smelter Look-up'!$J:$J,0)))</f>
        <v>#N/A</v>
      </c>
      <c r="W693" s="208"/>
      <c r="X693" s="208">
        <f t="shared" si="1"/>
        <v>0</v>
      </c>
      <c r="Y693" s="208"/>
      <c r="Z693" s="208"/>
      <c r="AA693" s="208"/>
      <c r="AB693" s="241" t="str">
        <f t="shared" si="2"/>
        <v/>
      </c>
      <c r="AC693" s="208"/>
      <c r="AD693" s="208"/>
      <c r="AE693" s="208"/>
      <c r="AF693" s="208"/>
      <c r="AG693" s="208"/>
      <c r="AH693" s="208"/>
    </row>
    <row r="694" ht="13.5" customHeight="1">
      <c r="A694" s="239"/>
      <c r="B694" s="233" t="str">
        <f t="array" ref="B694">IF(LEN(A694)=0,"",INDEX('Smelter Look-up'!$A:$A,MATCH($A694,'Smelter Look-up'!$E:$E,0)))</f>
        <v/>
      </c>
      <c r="C694" s="234" t="str">
        <f t="array" ref="C694">IF(LEN(A694)=0,"",INDEX('Smelter Look-up'!$C:$C,MATCH($A694,'Smelter Look-up'!$E:$E,0)))</f>
        <v/>
      </c>
      <c r="D694" s="233"/>
      <c r="E694" s="233" t="str">
        <f>IF(ISERROR($V694),"",OFFSET('Smelter Look-up'!$D$4,$V694-4,0)&amp;"")</f>
        <v/>
      </c>
      <c r="F694" s="233" t="str">
        <f>IF(ISERROR($V694),"",OFFSET('Smelter Look-up'!$E$4,$V694-4,0))</f>
        <v/>
      </c>
      <c r="G694" s="233" t="str">
        <f>IF(C694=$X$4,IF(ISERROR($V694),"Enter smelter details","RMI"),IF(ISERROR($V694),"",OFFSET('Smelter Look-up'!$F$4,$V694-4,0)))</f>
        <v/>
      </c>
      <c r="H694" s="235" t="str">
        <f>IF(ISERROR($V694),"",OFFSET('Smelter Look-up'!$G$4,$V694-4,0))</f>
        <v/>
      </c>
      <c r="I694" s="237" t="str">
        <f>IF(ISERROR($V694),"",OFFSET('Smelter Look-up'!$H$4,$V694-4,0))</f>
        <v/>
      </c>
      <c r="J694" s="237" t="str">
        <f>IF(ISERROR($V694),"",OFFSET('Smelter Look-up'!$I$4,$V694-4,0))</f>
        <v/>
      </c>
      <c r="K694" s="234"/>
      <c r="L694" s="234"/>
      <c r="M694" s="234"/>
      <c r="N694" s="234"/>
      <c r="O694" s="234"/>
      <c r="P694" s="237"/>
      <c r="Q694" s="238"/>
      <c r="R694" s="233" t="str">
        <f>IF(ISERROR($V694),"",OFFSET('Smelter Look-up'!$C$4,$V694-4,0)&amp;"")</f>
        <v/>
      </c>
      <c r="S694" s="239" t="str">
        <f t="array" ref="S694">IF(B694="","",IF(ISERROR(MATCH($E694,CL,0)),"Unknown",INDIRECT("'C'!$A$"&amp;MATCH($E694,CL,0)+1)))</f>
        <v/>
      </c>
      <c r="T694" s="239" t="str">
        <f t="array" ref="T694">IF(B694="","",IF(ISERROR(MATCH($J694,SorP!$B$1:$B$6226,0)),"",INDIRECT("'SorP'!$A$"&amp;MATCH($S694&amp;$J694,SorP!C:C,0))))</f>
        <v/>
      </c>
      <c r="U694" s="240"/>
      <c r="V694" s="228" t="str">
        <f>IF(C694="",NA(),IF(OR(C694="Smelter not listed",C694="Smelter not yet identified"),MATCH($B694&amp;$D694,'Smelter Look-up'!$J:$J,0),MATCH($B694&amp;$C694,'Smelter Look-up'!$J:$J,0)))</f>
        <v>#N/A</v>
      </c>
      <c r="W694" s="208"/>
      <c r="X694" s="208">
        <f t="shared" si="1"/>
        <v>0</v>
      </c>
      <c r="Y694" s="208"/>
      <c r="Z694" s="208"/>
      <c r="AA694" s="208"/>
      <c r="AB694" s="241" t="str">
        <f t="shared" si="2"/>
        <v/>
      </c>
      <c r="AC694" s="208"/>
      <c r="AD694" s="208"/>
      <c r="AE694" s="208"/>
      <c r="AF694" s="208"/>
      <c r="AG694" s="208"/>
      <c r="AH694" s="208"/>
    </row>
    <row r="695" ht="13.5" customHeight="1">
      <c r="A695" s="239"/>
      <c r="B695" s="233" t="str">
        <f t="array" ref="B695">IF(LEN(A695)=0,"",INDEX('Smelter Look-up'!$A:$A,MATCH($A695,'Smelter Look-up'!$E:$E,0)))</f>
        <v/>
      </c>
      <c r="C695" s="234" t="str">
        <f t="array" ref="C695">IF(LEN(A695)=0,"",INDEX('Smelter Look-up'!$C:$C,MATCH($A695,'Smelter Look-up'!$E:$E,0)))</f>
        <v/>
      </c>
      <c r="D695" s="233"/>
      <c r="E695" s="233" t="str">
        <f>IF(ISERROR($V695),"",OFFSET('Smelter Look-up'!$D$4,$V695-4,0)&amp;"")</f>
        <v/>
      </c>
      <c r="F695" s="233" t="str">
        <f>IF(ISERROR($V695),"",OFFSET('Smelter Look-up'!$E$4,$V695-4,0))</f>
        <v/>
      </c>
      <c r="G695" s="233" t="str">
        <f>IF(C695=$X$4,IF(ISERROR($V695),"Enter smelter details","RMI"),IF(ISERROR($V695),"",OFFSET('Smelter Look-up'!$F$4,$V695-4,0)))</f>
        <v/>
      </c>
      <c r="H695" s="235" t="str">
        <f>IF(ISERROR($V695),"",OFFSET('Smelter Look-up'!$G$4,$V695-4,0))</f>
        <v/>
      </c>
      <c r="I695" s="237" t="str">
        <f>IF(ISERROR($V695),"",OFFSET('Smelter Look-up'!$H$4,$V695-4,0))</f>
        <v/>
      </c>
      <c r="J695" s="237" t="str">
        <f>IF(ISERROR($V695),"",OFFSET('Smelter Look-up'!$I$4,$V695-4,0))</f>
        <v/>
      </c>
      <c r="K695" s="234"/>
      <c r="L695" s="234"/>
      <c r="M695" s="234"/>
      <c r="N695" s="234"/>
      <c r="O695" s="234"/>
      <c r="P695" s="237"/>
      <c r="Q695" s="238"/>
      <c r="R695" s="233" t="str">
        <f>IF(ISERROR($V695),"",OFFSET('Smelter Look-up'!$C$4,$V695-4,0)&amp;"")</f>
        <v/>
      </c>
      <c r="S695" s="239" t="str">
        <f t="array" ref="S695">IF(B695="","",IF(ISERROR(MATCH($E695,CL,0)),"Unknown",INDIRECT("'C'!$A$"&amp;MATCH($E695,CL,0)+1)))</f>
        <v/>
      </c>
      <c r="T695" s="239" t="str">
        <f t="array" ref="T695">IF(B695="","",IF(ISERROR(MATCH($J695,SorP!$B$1:$B$6226,0)),"",INDIRECT("'SorP'!$A$"&amp;MATCH($S695&amp;$J695,SorP!C:C,0))))</f>
        <v/>
      </c>
      <c r="U695" s="240"/>
      <c r="V695" s="228" t="str">
        <f>IF(C695="",NA(),IF(OR(C695="Smelter not listed",C695="Smelter not yet identified"),MATCH($B695&amp;$D695,'Smelter Look-up'!$J:$J,0),MATCH($B695&amp;$C695,'Smelter Look-up'!$J:$J,0)))</f>
        <v>#N/A</v>
      </c>
      <c r="W695" s="208"/>
      <c r="X695" s="208">
        <f t="shared" si="1"/>
        <v>0</v>
      </c>
      <c r="Y695" s="208"/>
      <c r="Z695" s="208"/>
      <c r="AA695" s="208"/>
      <c r="AB695" s="241" t="str">
        <f t="shared" si="2"/>
        <v/>
      </c>
      <c r="AC695" s="208"/>
      <c r="AD695" s="208"/>
      <c r="AE695" s="208"/>
      <c r="AF695" s="208"/>
      <c r="AG695" s="208"/>
      <c r="AH695" s="208"/>
    </row>
    <row r="696" ht="13.5" customHeight="1">
      <c r="A696" s="239"/>
      <c r="B696" s="233" t="str">
        <f t="array" ref="B696">IF(LEN(A696)=0,"",INDEX('Smelter Look-up'!$A:$A,MATCH($A696,'Smelter Look-up'!$E:$E,0)))</f>
        <v/>
      </c>
      <c r="C696" s="234" t="str">
        <f t="array" ref="C696">IF(LEN(A696)=0,"",INDEX('Smelter Look-up'!$C:$C,MATCH($A696,'Smelter Look-up'!$E:$E,0)))</f>
        <v/>
      </c>
      <c r="D696" s="233"/>
      <c r="E696" s="233" t="str">
        <f>IF(ISERROR($V696),"",OFFSET('Smelter Look-up'!$D$4,$V696-4,0)&amp;"")</f>
        <v/>
      </c>
      <c r="F696" s="233" t="str">
        <f>IF(ISERROR($V696),"",OFFSET('Smelter Look-up'!$E$4,$V696-4,0))</f>
        <v/>
      </c>
      <c r="G696" s="233" t="str">
        <f>IF(C696=$X$4,IF(ISERROR($V696),"Enter smelter details","RMI"),IF(ISERROR($V696),"",OFFSET('Smelter Look-up'!$F$4,$V696-4,0)))</f>
        <v/>
      </c>
      <c r="H696" s="235" t="str">
        <f>IF(ISERROR($V696),"",OFFSET('Smelter Look-up'!$G$4,$V696-4,0))</f>
        <v/>
      </c>
      <c r="I696" s="237" t="str">
        <f>IF(ISERROR($V696),"",OFFSET('Smelter Look-up'!$H$4,$V696-4,0))</f>
        <v/>
      </c>
      <c r="J696" s="237" t="str">
        <f>IF(ISERROR($V696),"",OFFSET('Smelter Look-up'!$I$4,$V696-4,0))</f>
        <v/>
      </c>
      <c r="K696" s="234"/>
      <c r="L696" s="234"/>
      <c r="M696" s="234"/>
      <c r="N696" s="234"/>
      <c r="O696" s="234"/>
      <c r="P696" s="237"/>
      <c r="Q696" s="238"/>
      <c r="R696" s="233" t="str">
        <f>IF(ISERROR($V696),"",OFFSET('Smelter Look-up'!$C$4,$V696-4,0)&amp;"")</f>
        <v/>
      </c>
      <c r="S696" s="239" t="str">
        <f t="array" ref="S696">IF(B696="","",IF(ISERROR(MATCH($E696,CL,0)),"Unknown",INDIRECT("'C'!$A$"&amp;MATCH($E696,CL,0)+1)))</f>
        <v/>
      </c>
      <c r="T696" s="239" t="str">
        <f t="array" ref="T696">IF(B696="","",IF(ISERROR(MATCH($J696,SorP!$B$1:$B$6226,0)),"",INDIRECT("'SorP'!$A$"&amp;MATCH($S696&amp;$J696,SorP!C:C,0))))</f>
        <v/>
      </c>
      <c r="U696" s="240"/>
      <c r="V696" s="228" t="str">
        <f>IF(C696="",NA(),IF(OR(C696="Smelter not listed",C696="Smelter not yet identified"),MATCH($B696&amp;$D696,'Smelter Look-up'!$J:$J,0),MATCH($B696&amp;$C696,'Smelter Look-up'!$J:$J,0)))</f>
        <v>#N/A</v>
      </c>
      <c r="W696" s="208"/>
      <c r="X696" s="208">
        <f t="shared" si="1"/>
        <v>0</v>
      </c>
      <c r="Y696" s="208"/>
      <c r="Z696" s="208"/>
      <c r="AA696" s="208"/>
      <c r="AB696" s="241" t="str">
        <f t="shared" si="2"/>
        <v/>
      </c>
      <c r="AC696" s="208"/>
      <c r="AD696" s="208"/>
      <c r="AE696" s="208"/>
      <c r="AF696" s="208"/>
      <c r="AG696" s="208"/>
      <c r="AH696" s="208"/>
    </row>
    <row r="697" ht="13.5" customHeight="1">
      <c r="A697" s="239"/>
      <c r="B697" s="233" t="str">
        <f t="array" ref="B697">IF(LEN(A697)=0,"",INDEX('Smelter Look-up'!$A:$A,MATCH($A697,'Smelter Look-up'!$E:$E,0)))</f>
        <v/>
      </c>
      <c r="C697" s="234" t="str">
        <f t="array" ref="C697">IF(LEN(A697)=0,"",INDEX('Smelter Look-up'!$C:$C,MATCH($A697,'Smelter Look-up'!$E:$E,0)))</f>
        <v/>
      </c>
      <c r="D697" s="233"/>
      <c r="E697" s="233" t="str">
        <f>IF(ISERROR($V697),"",OFFSET('Smelter Look-up'!$D$4,$V697-4,0)&amp;"")</f>
        <v/>
      </c>
      <c r="F697" s="233" t="str">
        <f>IF(ISERROR($V697),"",OFFSET('Smelter Look-up'!$E$4,$V697-4,0))</f>
        <v/>
      </c>
      <c r="G697" s="233" t="str">
        <f>IF(C697=$X$4,IF(ISERROR($V697),"Enter smelter details","RMI"),IF(ISERROR($V697),"",OFFSET('Smelter Look-up'!$F$4,$V697-4,0)))</f>
        <v/>
      </c>
      <c r="H697" s="235" t="str">
        <f>IF(ISERROR($V697),"",OFFSET('Smelter Look-up'!$G$4,$V697-4,0))</f>
        <v/>
      </c>
      <c r="I697" s="237" t="str">
        <f>IF(ISERROR($V697),"",OFFSET('Smelter Look-up'!$H$4,$V697-4,0))</f>
        <v/>
      </c>
      <c r="J697" s="237" t="str">
        <f>IF(ISERROR($V697),"",OFFSET('Smelter Look-up'!$I$4,$V697-4,0))</f>
        <v/>
      </c>
      <c r="K697" s="234"/>
      <c r="L697" s="234"/>
      <c r="M697" s="234"/>
      <c r="N697" s="234"/>
      <c r="O697" s="234"/>
      <c r="P697" s="237"/>
      <c r="Q697" s="238"/>
      <c r="R697" s="233" t="str">
        <f>IF(ISERROR($V697),"",OFFSET('Smelter Look-up'!$C$4,$V697-4,0)&amp;"")</f>
        <v/>
      </c>
      <c r="S697" s="239" t="str">
        <f t="array" ref="S697">IF(B697="","",IF(ISERROR(MATCH($E697,CL,0)),"Unknown",INDIRECT("'C'!$A$"&amp;MATCH($E697,CL,0)+1)))</f>
        <v/>
      </c>
      <c r="T697" s="239" t="str">
        <f t="array" ref="T697">IF(B697="","",IF(ISERROR(MATCH($J697,SorP!$B$1:$B$6226,0)),"",INDIRECT("'SorP'!$A$"&amp;MATCH($S697&amp;$J697,SorP!C:C,0))))</f>
        <v/>
      </c>
      <c r="U697" s="240"/>
      <c r="V697" s="228" t="str">
        <f>IF(C697="",NA(),IF(OR(C697="Smelter not listed",C697="Smelter not yet identified"),MATCH($B697&amp;$D697,'Smelter Look-up'!$J:$J,0),MATCH($B697&amp;$C697,'Smelter Look-up'!$J:$J,0)))</f>
        <v>#N/A</v>
      </c>
      <c r="W697" s="208"/>
      <c r="X697" s="208">
        <f t="shared" si="1"/>
        <v>0</v>
      </c>
      <c r="Y697" s="208"/>
      <c r="Z697" s="208"/>
      <c r="AA697" s="208"/>
      <c r="AB697" s="241" t="str">
        <f t="shared" si="2"/>
        <v/>
      </c>
      <c r="AC697" s="208"/>
      <c r="AD697" s="208"/>
      <c r="AE697" s="208"/>
      <c r="AF697" s="208"/>
      <c r="AG697" s="208"/>
      <c r="AH697" s="208"/>
    </row>
    <row r="698" ht="13.5" customHeight="1">
      <c r="A698" s="239"/>
      <c r="B698" s="233" t="str">
        <f t="array" ref="B698">IF(LEN(A698)=0,"",INDEX('Smelter Look-up'!$A:$A,MATCH($A698,'Smelter Look-up'!$E:$E,0)))</f>
        <v/>
      </c>
      <c r="C698" s="234" t="str">
        <f t="array" ref="C698">IF(LEN(A698)=0,"",INDEX('Smelter Look-up'!$C:$C,MATCH($A698,'Smelter Look-up'!$E:$E,0)))</f>
        <v/>
      </c>
      <c r="D698" s="233"/>
      <c r="E698" s="233" t="str">
        <f>IF(ISERROR($V698),"",OFFSET('Smelter Look-up'!$D$4,$V698-4,0)&amp;"")</f>
        <v/>
      </c>
      <c r="F698" s="233" t="str">
        <f>IF(ISERROR($V698),"",OFFSET('Smelter Look-up'!$E$4,$V698-4,0))</f>
        <v/>
      </c>
      <c r="G698" s="233" t="str">
        <f>IF(C698=$X$4,IF(ISERROR($V698),"Enter smelter details","RMI"),IF(ISERROR($V698),"",OFFSET('Smelter Look-up'!$F$4,$V698-4,0)))</f>
        <v/>
      </c>
      <c r="H698" s="235" t="str">
        <f>IF(ISERROR($V698),"",OFFSET('Smelter Look-up'!$G$4,$V698-4,0))</f>
        <v/>
      </c>
      <c r="I698" s="237" t="str">
        <f>IF(ISERROR($V698),"",OFFSET('Smelter Look-up'!$H$4,$V698-4,0))</f>
        <v/>
      </c>
      <c r="J698" s="237" t="str">
        <f>IF(ISERROR($V698),"",OFFSET('Smelter Look-up'!$I$4,$V698-4,0))</f>
        <v/>
      </c>
      <c r="K698" s="234"/>
      <c r="L698" s="234"/>
      <c r="M698" s="234"/>
      <c r="N698" s="234"/>
      <c r="O698" s="234"/>
      <c r="P698" s="237"/>
      <c r="Q698" s="238"/>
      <c r="R698" s="233" t="str">
        <f>IF(ISERROR($V698),"",OFFSET('Smelter Look-up'!$C$4,$V698-4,0)&amp;"")</f>
        <v/>
      </c>
      <c r="S698" s="239" t="str">
        <f t="array" ref="S698">IF(B698="","",IF(ISERROR(MATCH($E698,CL,0)),"Unknown",INDIRECT("'C'!$A$"&amp;MATCH($E698,CL,0)+1)))</f>
        <v/>
      </c>
      <c r="T698" s="239" t="str">
        <f t="array" ref="T698">IF(B698="","",IF(ISERROR(MATCH($J698,SorP!$B$1:$B$6226,0)),"",INDIRECT("'SorP'!$A$"&amp;MATCH($S698&amp;$J698,SorP!C:C,0))))</f>
        <v/>
      </c>
      <c r="U698" s="240"/>
      <c r="V698" s="228" t="str">
        <f>IF(C698="",NA(),IF(OR(C698="Smelter not listed",C698="Smelter not yet identified"),MATCH($B698&amp;$D698,'Smelter Look-up'!$J:$J,0),MATCH($B698&amp;$C698,'Smelter Look-up'!$J:$J,0)))</f>
        <v>#N/A</v>
      </c>
      <c r="W698" s="208"/>
      <c r="X698" s="208">
        <f t="shared" si="1"/>
        <v>0</v>
      </c>
      <c r="Y698" s="208"/>
      <c r="Z698" s="208"/>
      <c r="AA698" s="208"/>
      <c r="AB698" s="241" t="str">
        <f t="shared" si="2"/>
        <v/>
      </c>
      <c r="AC698" s="208"/>
      <c r="AD698" s="208"/>
      <c r="AE698" s="208"/>
      <c r="AF698" s="208"/>
      <c r="AG698" s="208"/>
      <c r="AH698" s="208"/>
    </row>
    <row r="699" ht="13.5" customHeight="1">
      <c r="A699" s="239"/>
      <c r="B699" s="233" t="str">
        <f t="array" ref="B699">IF(LEN(A699)=0,"",INDEX('Smelter Look-up'!$A:$A,MATCH($A699,'Smelter Look-up'!$E:$E,0)))</f>
        <v/>
      </c>
      <c r="C699" s="234" t="str">
        <f t="array" ref="C699">IF(LEN(A699)=0,"",INDEX('Smelter Look-up'!$C:$C,MATCH($A699,'Smelter Look-up'!$E:$E,0)))</f>
        <v/>
      </c>
      <c r="D699" s="233"/>
      <c r="E699" s="233" t="str">
        <f>IF(ISERROR($V699),"",OFFSET('Smelter Look-up'!$D$4,$V699-4,0)&amp;"")</f>
        <v/>
      </c>
      <c r="F699" s="233" t="str">
        <f>IF(ISERROR($V699),"",OFFSET('Smelter Look-up'!$E$4,$V699-4,0))</f>
        <v/>
      </c>
      <c r="G699" s="233" t="str">
        <f>IF(C699=$X$4,IF(ISERROR($V699),"Enter smelter details","RMI"),IF(ISERROR($V699),"",OFFSET('Smelter Look-up'!$F$4,$V699-4,0)))</f>
        <v/>
      </c>
      <c r="H699" s="235" t="str">
        <f>IF(ISERROR($V699),"",OFFSET('Smelter Look-up'!$G$4,$V699-4,0))</f>
        <v/>
      </c>
      <c r="I699" s="237" t="str">
        <f>IF(ISERROR($V699),"",OFFSET('Smelter Look-up'!$H$4,$V699-4,0))</f>
        <v/>
      </c>
      <c r="J699" s="237" t="str">
        <f>IF(ISERROR($V699),"",OFFSET('Smelter Look-up'!$I$4,$V699-4,0))</f>
        <v/>
      </c>
      <c r="K699" s="234"/>
      <c r="L699" s="234"/>
      <c r="M699" s="234"/>
      <c r="N699" s="234"/>
      <c r="O699" s="234"/>
      <c r="P699" s="237"/>
      <c r="Q699" s="238"/>
      <c r="R699" s="233" t="str">
        <f>IF(ISERROR($V699),"",OFFSET('Smelter Look-up'!$C$4,$V699-4,0)&amp;"")</f>
        <v/>
      </c>
      <c r="S699" s="239" t="str">
        <f t="array" ref="S699">IF(B699="","",IF(ISERROR(MATCH($E699,CL,0)),"Unknown",INDIRECT("'C'!$A$"&amp;MATCH($E699,CL,0)+1)))</f>
        <v/>
      </c>
      <c r="T699" s="239" t="str">
        <f t="array" ref="T699">IF(B699="","",IF(ISERROR(MATCH($J699,SorP!$B$1:$B$6226,0)),"",INDIRECT("'SorP'!$A$"&amp;MATCH($S699&amp;$J699,SorP!C:C,0))))</f>
        <v/>
      </c>
      <c r="U699" s="240"/>
      <c r="V699" s="228" t="str">
        <f>IF(C699="",NA(),IF(OR(C699="Smelter not listed",C699="Smelter not yet identified"),MATCH($B699&amp;$D699,'Smelter Look-up'!$J:$J,0),MATCH($B699&amp;$C699,'Smelter Look-up'!$J:$J,0)))</f>
        <v>#N/A</v>
      </c>
      <c r="W699" s="208"/>
      <c r="X699" s="208">
        <f t="shared" si="1"/>
        <v>0</v>
      </c>
      <c r="Y699" s="208"/>
      <c r="Z699" s="208"/>
      <c r="AA699" s="208"/>
      <c r="AB699" s="241" t="str">
        <f t="shared" si="2"/>
        <v/>
      </c>
      <c r="AC699" s="208"/>
      <c r="AD699" s="208"/>
      <c r="AE699" s="208"/>
      <c r="AF699" s="208"/>
      <c r="AG699" s="208"/>
      <c r="AH699" s="208"/>
    </row>
    <row r="700" ht="13.5" customHeight="1">
      <c r="A700" s="239"/>
      <c r="B700" s="233" t="str">
        <f t="array" ref="B700">IF(LEN(A700)=0,"",INDEX('Smelter Look-up'!$A:$A,MATCH($A700,'Smelter Look-up'!$E:$E,0)))</f>
        <v/>
      </c>
      <c r="C700" s="234" t="str">
        <f t="array" ref="C700">IF(LEN(A700)=0,"",INDEX('Smelter Look-up'!$C:$C,MATCH($A700,'Smelter Look-up'!$E:$E,0)))</f>
        <v/>
      </c>
      <c r="D700" s="233"/>
      <c r="E700" s="233" t="str">
        <f>IF(ISERROR($V700),"",OFFSET('Smelter Look-up'!$D$4,$V700-4,0)&amp;"")</f>
        <v/>
      </c>
      <c r="F700" s="233" t="str">
        <f>IF(ISERROR($V700),"",OFFSET('Smelter Look-up'!$E$4,$V700-4,0))</f>
        <v/>
      </c>
      <c r="G700" s="233" t="str">
        <f>IF(C700=$X$4,IF(ISERROR($V700),"Enter smelter details","RMI"),IF(ISERROR($V700),"",OFFSET('Smelter Look-up'!$F$4,$V700-4,0)))</f>
        <v/>
      </c>
      <c r="H700" s="235" t="str">
        <f>IF(ISERROR($V700),"",OFFSET('Smelter Look-up'!$G$4,$V700-4,0))</f>
        <v/>
      </c>
      <c r="I700" s="237" t="str">
        <f>IF(ISERROR($V700),"",OFFSET('Smelter Look-up'!$H$4,$V700-4,0))</f>
        <v/>
      </c>
      <c r="J700" s="237" t="str">
        <f>IF(ISERROR($V700),"",OFFSET('Smelter Look-up'!$I$4,$V700-4,0))</f>
        <v/>
      </c>
      <c r="K700" s="234"/>
      <c r="L700" s="234"/>
      <c r="M700" s="234"/>
      <c r="N700" s="234"/>
      <c r="O700" s="234"/>
      <c r="P700" s="237"/>
      <c r="Q700" s="238"/>
      <c r="R700" s="233" t="str">
        <f>IF(ISERROR($V700),"",OFFSET('Smelter Look-up'!$C$4,$V700-4,0)&amp;"")</f>
        <v/>
      </c>
      <c r="S700" s="239" t="str">
        <f t="array" ref="S700">IF(B700="","",IF(ISERROR(MATCH($E700,CL,0)),"Unknown",INDIRECT("'C'!$A$"&amp;MATCH($E700,CL,0)+1)))</f>
        <v/>
      </c>
      <c r="T700" s="239" t="str">
        <f t="array" ref="T700">IF(B700="","",IF(ISERROR(MATCH($J700,SorP!$B$1:$B$6226,0)),"",INDIRECT("'SorP'!$A$"&amp;MATCH($S700&amp;$J700,SorP!C:C,0))))</f>
        <v/>
      </c>
      <c r="U700" s="240"/>
      <c r="V700" s="228" t="str">
        <f>IF(C700="",NA(),IF(OR(C700="Smelter not listed",C700="Smelter not yet identified"),MATCH($B700&amp;$D700,'Smelter Look-up'!$J:$J,0),MATCH($B700&amp;$C700,'Smelter Look-up'!$J:$J,0)))</f>
        <v>#N/A</v>
      </c>
      <c r="W700" s="208"/>
      <c r="X700" s="208">
        <f t="shared" si="1"/>
        <v>0</v>
      </c>
      <c r="Y700" s="208"/>
      <c r="Z700" s="208"/>
      <c r="AA700" s="208"/>
      <c r="AB700" s="241" t="str">
        <f t="shared" si="2"/>
        <v/>
      </c>
      <c r="AC700" s="208"/>
      <c r="AD700" s="208"/>
      <c r="AE700" s="208"/>
      <c r="AF700" s="208"/>
      <c r="AG700" s="208"/>
      <c r="AH700" s="208"/>
    </row>
    <row r="701" ht="13.5" customHeight="1">
      <c r="A701" s="239"/>
      <c r="B701" s="233" t="str">
        <f t="array" ref="B701">IF(LEN(A701)=0,"",INDEX('Smelter Look-up'!$A:$A,MATCH($A701,'Smelter Look-up'!$E:$E,0)))</f>
        <v/>
      </c>
      <c r="C701" s="234" t="str">
        <f t="array" ref="C701">IF(LEN(A701)=0,"",INDEX('Smelter Look-up'!$C:$C,MATCH($A701,'Smelter Look-up'!$E:$E,0)))</f>
        <v/>
      </c>
      <c r="D701" s="233"/>
      <c r="E701" s="233" t="str">
        <f>IF(ISERROR($V701),"",OFFSET('Smelter Look-up'!$D$4,$V701-4,0)&amp;"")</f>
        <v/>
      </c>
      <c r="F701" s="233" t="str">
        <f>IF(ISERROR($V701),"",OFFSET('Smelter Look-up'!$E$4,$V701-4,0))</f>
        <v/>
      </c>
      <c r="G701" s="233" t="str">
        <f>IF(C701=$X$4,IF(ISERROR($V701),"Enter smelter details","RMI"),IF(ISERROR($V701),"",OFFSET('Smelter Look-up'!$F$4,$V701-4,0)))</f>
        <v/>
      </c>
      <c r="H701" s="235" t="str">
        <f>IF(ISERROR($V701),"",OFFSET('Smelter Look-up'!$G$4,$V701-4,0))</f>
        <v/>
      </c>
      <c r="I701" s="237" t="str">
        <f>IF(ISERROR($V701),"",OFFSET('Smelter Look-up'!$H$4,$V701-4,0))</f>
        <v/>
      </c>
      <c r="J701" s="237" t="str">
        <f>IF(ISERROR($V701),"",OFFSET('Smelter Look-up'!$I$4,$V701-4,0))</f>
        <v/>
      </c>
      <c r="K701" s="234"/>
      <c r="L701" s="234"/>
      <c r="M701" s="234"/>
      <c r="N701" s="234"/>
      <c r="O701" s="234"/>
      <c r="P701" s="237"/>
      <c r="Q701" s="238"/>
      <c r="R701" s="233" t="str">
        <f>IF(ISERROR($V701),"",OFFSET('Smelter Look-up'!$C$4,$V701-4,0)&amp;"")</f>
        <v/>
      </c>
      <c r="S701" s="239" t="str">
        <f t="array" ref="S701">IF(B701="","",IF(ISERROR(MATCH($E701,CL,0)),"Unknown",INDIRECT("'C'!$A$"&amp;MATCH($E701,CL,0)+1)))</f>
        <v/>
      </c>
      <c r="T701" s="239" t="str">
        <f t="array" ref="T701">IF(B701="","",IF(ISERROR(MATCH($J701,SorP!$B$1:$B$6226,0)),"",INDIRECT("'SorP'!$A$"&amp;MATCH($S701&amp;$J701,SorP!C:C,0))))</f>
        <v/>
      </c>
      <c r="U701" s="240"/>
      <c r="V701" s="228" t="str">
        <f>IF(C701="",NA(),IF(OR(C701="Smelter not listed",C701="Smelter not yet identified"),MATCH($B701&amp;$D701,'Smelter Look-up'!$J:$J,0),MATCH($B701&amp;$C701,'Smelter Look-up'!$J:$J,0)))</f>
        <v>#N/A</v>
      </c>
      <c r="W701" s="208"/>
      <c r="X701" s="208">
        <f t="shared" si="1"/>
        <v>0</v>
      </c>
      <c r="Y701" s="208"/>
      <c r="Z701" s="208"/>
      <c r="AA701" s="208"/>
      <c r="AB701" s="241" t="str">
        <f t="shared" si="2"/>
        <v/>
      </c>
      <c r="AC701" s="208"/>
      <c r="AD701" s="208"/>
      <c r="AE701" s="208"/>
      <c r="AF701" s="208"/>
      <c r="AG701" s="208"/>
      <c r="AH701" s="208"/>
    </row>
    <row r="702" ht="13.5" customHeight="1">
      <c r="A702" s="239"/>
      <c r="B702" s="233" t="str">
        <f t="array" ref="B702">IF(LEN(A702)=0,"",INDEX('Smelter Look-up'!$A:$A,MATCH($A702,'Smelter Look-up'!$E:$E,0)))</f>
        <v/>
      </c>
      <c r="C702" s="234" t="str">
        <f t="array" ref="C702">IF(LEN(A702)=0,"",INDEX('Smelter Look-up'!$C:$C,MATCH($A702,'Smelter Look-up'!$E:$E,0)))</f>
        <v/>
      </c>
      <c r="D702" s="233"/>
      <c r="E702" s="233" t="str">
        <f>IF(ISERROR($V702),"",OFFSET('Smelter Look-up'!$D$4,$V702-4,0)&amp;"")</f>
        <v/>
      </c>
      <c r="F702" s="233" t="str">
        <f>IF(ISERROR($V702),"",OFFSET('Smelter Look-up'!$E$4,$V702-4,0))</f>
        <v/>
      </c>
      <c r="G702" s="233" t="str">
        <f>IF(C702=$X$4,IF(ISERROR($V702),"Enter smelter details","RMI"),IF(ISERROR($V702),"",OFFSET('Smelter Look-up'!$F$4,$V702-4,0)))</f>
        <v/>
      </c>
      <c r="H702" s="235" t="str">
        <f>IF(ISERROR($V702),"",OFFSET('Smelter Look-up'!$G$4,$V702-4,0))</f>
        <v/>
      </c>
      <c r="I702" s="237" t="str">
        <f>IF(ISERROR($V702),"",OFFSET('Smelter Look-up'!$H$4,$V702-4,0))</f>
        <v/>
      </c>
      <c r="J702" s="237" t="str">
        <f>IF(ISERROR($V702),"",OFFSET('Smelter Look-up'!$I$4,$V702-4,0))</f>
        <v/>
      </c>
      <c r="K702" s="234"/>
      <c r="L702" s="234"/>
      <c r="M702" s="234"/>
      <c r="N702" s="234"/>
      <c r="O702" s="234"/>
      <c r="P702" s="237"/>
      <c r="Q702" s="238"/>
      <c r="R702" s="233" t="str">
        <f>IF(ISERROR($V702),"",OFFSET('Smelter Look-up'!$C$4,$V702-4,0)&amp;"")</f>
        <v/>
      </c>
      <c r="S702" s="239" t="str">
        <f t="array" ref="S702">IF(B702="","",IF(ISERROR(MATCH($E702,CL,0)),"Unknown",INDIRECT("'C'!$A$"&amp;MATCH($E702,CL,0)+1)))</f>
        <v/>
      </c>
      <c r="T702" s="239" t="str">
        <f t="array" ref="T702">IF(B702="","",IF(ISERROR(MATCH($J702,SorP!$B$1:$B$6226,0)),"",INDIRECT("'SorP'!$A$"&amp;MATCH($S702&amp;$J702,SorP!C:C,0))))</f>
        <v/>
      </c>
      <c r="U702" s="240"/>
      <c r="V702" s="228" t="str">
        <f>IF(C702="",NA(),IF(OR(C702="Smelter not listed",C702="Smelter not yet identified"),MATCH($B702&amp;$D702,'Smelter Look-up'!$J:$J,0),MATCH($B702&amp;$C702,'Smelter Look-up'!$J:$J,0)))</f>
        <v>#N/A</v>
      </c>
      <c r="W702" s="208"/>
      <c r="X702" s="208">
        <f t="shared" si="1"/>
        <v>0</v>
      </c>
      <c r="Y702" s="208"/>
      <c r="Z702" s="208"/>
      <c r="AA702" s="208"/>
      <c r="AB702" s="241" t="str">
        <f t="shared" si="2"/>
        <v/>
      </c>
      <c r="AC702" s="208"/>
      <c r="AD702" s="208"/>
      <c r="AE702" s="208"/>
      <c r="AF702" s="208"/>
      <c r="AG702" s="208"/>
      <c r="AH702" s="208"/>
    </row>
    <row r="703" ht="13.5" customHeight="1">
      <c r="A703" s="239"/>
      <c r="B703" s="233" t="str">
        <f t="array" ref="B703">IF(LEN(A703)=0,"",INDEX('Smelter Look-up'!$A:$A,MATCH($A703,'Smelter Look-up'!$E:$E,0)))</f>
        <v/>
      </c>
      <c r="C703" s="234" t="str">
        <f t="array" ref="C703">IF(LEN(A703)=0,"",INDEX('Smelter Look-up'!$C:$C,MATCH($A703,'Smelter Look-up'!$E:$E,0)))</f>
        <v/>
      </c>
      <c r="D703" s="233"/>
      <c r="E703" s="233" t="str">
        <f>IF(ISERROR($V703),"",OFFSET('Smelter Look-up'!$D$4,$V703-4,0)&amp;"")</f>
        <v/>
      </c>
      <c r="F703" s="233" t="str">
        <f>IF(ISERROR($V703),"",OFFSET('Smelter Look-up'!$E$4,$V703-4,0))</f>
        <v/>
      </c>
      <c r="G703" s="233" t="str">
        <f>IF(C703=$X$4,IF(ISERROR($V703),"Enter smelter details","RMI"),IF(ISERROR($V703),"",OFFSET('Smelter Look-up'!$F$4,$V703-4,0)))</f>
        <v/>
      </c>
      <c r="H703" s="235" t="str">
        <f>IF(ISERROR($V703),"",OFFSET('Smelter Look-up'!$G$4,$V703-4,0))</f>
        <v/>
      </c>
      <c r="I703" s="237" t="str">
        <f>IF(ISERROR($V703),"",OFFSET('Smelter Look-up'!$H$4,$V703-4,0))</f>
        <v/>
      </c>
      <c r="J703" s="237" t="str">
        <f>IF(ISERROR($V703),"",OFFSET('Smelter Look-up'!$I$4,$V703-4,0))</f>
        <v/>
      </c>
      <c r="K703" s="234"/>
      <c r="L703" s="234"/>
      <c r="M703" s="234"/>
      <c r="N703" s="234"/>
      <c r="O703" s="234"/>
      <c r="P703" s="237"/>
      <c r="Q703" s="238"/>
      <c r="R703" s="233" t="str">
        <f>IF(ISERROR($V703),"",OFFSET('Smelter Look-up'!$C$4,$V703-4,0)&amp;"")</f>
        <v/>
      </c>
      <c r="S703" s="239" t="str">
        <f t="array" ref="S703">IF(B703="","",IF(ISERROR(MATCH($E703,CL,0)),"Unknown",INDIRECT("'C'!$A$"&amp;MATCH($E703,CL,0)+1)))</f>
        <v/>
      </c>
      <c r="T703" s="239" t="str">
        <f t="array" ref="T703">IF(B703="","",IF(ISERROR(MATCH($J703,SorP!$B$1:$B$6226,0)),"",INDIRECT("'SorP'!$A$"&amp;MATCH($S703&amp;$J703,SorP!C:C,0))))</f>
        <v/>
      </c>
      <c r="U703" s="240"/>
      <c r="V703" s="228" t="str">
        <f>IF(C703="",NA(),IF(OR(C703="Smelter not listed",C703="Smelter not yet identified"),MATCH($B703&amp;$D703,'Smelter Look-up'!$J:$J,0),MATCH($B703&amp;$C703,'Smelter Look-up'!$J:$J,0)))</f>
        <v>#N/A</v>
      </c>
      <c r="W703" s="208"/>
      <c r="X703" s="208">
        <f t="shared" si="1"/>
        <v>0</v>
      </c>
      <c r="Y703" s="208"/>
      <c r="Z703" s="208"/>
      <c r="AA703" s="208"/>
      <c r="AB703" s="241" t="str">
        <f t="shared" si="2"/>
        <v/>
      </c>
      <c r="AC703" s="208"/>
      <c r="AD703" s="208"/>
      <c r="AE703" s="208"/>
      <c r="AF703" s="208"/>
      <c r="AG703" s="208"/>
      <c r="AH703" s="208"/>
    </row>
    <row r="704" ht="13.5" customHeight="1">
      <c r="A704" s="239"/>
      <c r="B704" s="233" t="str">
        <f t="array" ref="B704">IF(LEN(A704)=0,"",INDEX('Smelter Look-up'!$A:$A,MATCH($A704,'Smelter Look-up'!$E:$E,0)))</f>
        <v/>
      </c>
      <c r="C704" s="234" t="str">
        <f t="array" ref="C704">IF(LEN(A704)=0,"",INDEX('Smelter Look-up'!$C:$C,MATCH($A704,'Smelter Look-up'!$E:$E,0)))</f>
        <v/>
      </c>
      <c r="D704" s="233"/>
      <c r="E704" s="233" t="str">
        <f>IF(ISERROR($V704),"",OFFSET('Smelter Look-up'!$D$4,$V704-4,0)&amp;"")</f>
        <v/>
      </c>
      <c r="F704" s="233" t="str">
        <f>IF(ISERROR($V704),"",OFFSET('Smelter Look-up'!$E$4,$V704-4,0))</f>
        <v/>
      </c>
      <c r="G704" s="233" t="str">
        <f>IF(C704=$X$4,IF(ISERROR($V704),"Enter smelter details","RMI"),IF(ISERROR($V704),"",OFFSET('Smelter Look-up'!$F$4,$V704-4,0)))</f>
        <v/>
      </c>
      <c r="H704" s="235" t="str">
        <f>IF(ISERROR($V704),"",OFFSET('Smelter Look-up'!$G$4,$V704-4,0))</f>
        <v/>
      </c>
      <c r="I704" s="237" t="str">
        <f>IF(ISERROR($V704),"",OFFSET('Smelter Look-up'!$H$4,$V704-4,0))</f>
        <v/>
      </c>
      <c r="J704" s="237" t="str">
        <f>IF(ISERROR($V704),"",OFFSET('Smelter Look-up'!$I$4,$V704-4,0))</f>
        <v/>
      </c>
      <c r="K704" s="234"/>
      <c r="L704" s="234"/>
      <c r="M704" s="234"/>
      <c r="N704" s="234"/>
      <c r="O704" s="234"/>
      <c r="P704" s="237"/>
      <c r="Q704" s="238"/>
      <c r="R704" s="233" t="str">
        <f>IF(ISERROR($V704),"",OFFSET('Smelter Look-up'!$C$4,$V704-4,0)&amp;"")</f>
        <v/>
      </c>
      <c r="S704" s="239" t="str">
        <f t="array" ref="S704">IF(B704="","",IF(ISERROR(MATCH($E704,CL,0)),"Unknown",INDIRECT("'C'!$A$"&amp;MATCH($E704,CL,0)+1)))</f>
        <v/>
      </c>
      <c r="T704" s="239" t="str">
        <f t="array" ref="T704">IF(B704="","",IF(ISERROR(MATCH($J704,SorP!$B$1:$B$6226,0)),"",INDIRECT("'SorP'!$A$"&amp;MATCH($S704&amp;$J704,SorP!C:C,0))))</f>
        <v/>
      </c>
      <c r="U704" s="240"/>
      <c r="V704" s="228" t="str">
        <f>IF(C704="",NA(),IF(OR(C704="Smelter not listed",C704="Smelter not yet identified"),MATCH($B704&amp;$D704,'Smelter Look-up'!$J:$J,0),MATCH($B704&amp;$C704,'Smelter Look-up'!$J:$J,0)))</f>
        <v>#N/A</v>
      </c>
      <c r="W704" s="208"/>
      <c r="X704" s="208">
        <f t="shared" si="1"/>
        <v>0</v>
      </c>
      <c r="Y704" s="208"/>
      <c r="Z704" s="208"/>
      <c r="AA704" s="208"/>
      <c r="AB704" s="241" t="str">
        <f t="shared" si="2"/>
        <v/>
      </c>
      <c r="AC704" s="208"/>
      <c r="AD704" s="208"/>
      <c r="AE704" s="208"/>
      <c r="AF704" s="208"/>
      <c r="AG704" s="208"/>
      <c r="AH704" s="208"/>
    </row>
    <row r="705" ht="13.5" customHeight="1">
      <c r="A705" s="239"/>
      <c r="B705" s="233" t="str">
        <f t="array" ref="B705">IF(LEN(A705)=0,"",INDEX('Smelter Look-up'!$A:$A,MATCH($A705,'Smelter Look-up'!$E:$E,0)))</f>
        <v/>
      </c>
      <c r="C705" s="234" t="str">
        <f t="array" ref="C705">IF(LEN(A705)=0,"",INDEX('Smelter Look-up'!$C:$C,MATCH($A705,'Smelter Look-up'!$E:$E,0)))</f>
        <v/>
      </c>
      <c r="D705" s="233"/>
      <c r="E705" s="233" t="str">
        <f>IF(ISERROR($V705),"",OFFSET('Smelter Look-up'!$D$4,$V705-4,0)&amp;"")</f>
        <v/>
      </c>
      <c r="F705" s="233" t="str">
        <f>IF(ISERROR($V705),"",OFFSET('Smelter Look-up'!$E$4,$V705-4,0))</f>
        <v/>
      </c>
      <c r="G705" s="233" t="str">
        <f>IF(C705=$X$4,IF(ISERROR($V705),"Enter smelter details","RMI"),IF(ISERROR($V705),"",OFFSET('Smelter Look-up'!$F$4,$V705-4,0)))</f>
        <v/>
      </c>
      <c r="H705" s="235" t="str">
        <f>IF(ISERROR($V705),"",OFFSET('Smelter Look-up'!$G$4,$V705-4,0))</f>
        <v/>
      </c>
      <c r="I705" s="237" t="str">
        <f>IF(ISERROR($V705),"",OFFSET('Smelter Look-up'!$H$4,$V705-4,0))</f>
        <v/>
      </c>
      <c r="J705" s="237" t="str">
        <f>IF(ISERROR($V705),"",OFFSET('Smelter Look-up'!$I$4,$V705-4,0))</f>
        <v/>
      </c>
      <c r="K705" s="234"/>
      <c r="L705" s="234"/>
      <c r="M705" s="234"/>
      <c r="N705" s="234"/>
      <c r="O705" s="234"/>
      <c r="P705" s="237"/>
      <c r="Q705" s="238"/>
      <c r="R705" s="233" t="str">
        <f>IF(ISERROR($V705),"",OFFSET('Smelter Look-up'!$C$4,$V705-4,0)&amp;"")</f>
        <v/>
      </c>
      <c r="S705" s="239" t="str">
        <f t="array" ref="S705">IF(B705="","",IF(ISERROR(MATCH($E705,CL,0)),"Unknown",INDIRECT("'C'!$A$"&amp;MATCH($E705,CL,0)+1)))</f>
        <v/>
      </c>
      <c r="T705" s="239" t="str">
        <f t="array" ref="T705">IF(B705="","",IF(ISERROR(MATCH($J705,SorP!$B$1:$B$6226,0)),"",INDIRECT("'SorP'!$A$"&amp;MATCH($S705&amp;$J705,SorP!C:C,0))))</f>
        <v/>
      </c>
      <c r="U705" s="240"/>
      <c r="V705" s="228" t="str">
        <f>IF(C705="",NA(),IF(OR(C705="Smelter not listed",C705="Smelter not yet identified"),MATCH($B705&amp;$D705,'Smelter Look-up'!$J:$J,0),MATCH($B705&amp;$C705,'Smelter Look-up'!$J:$J,0)))</f>
        <v>#N/A</v>
      </c>
      <c r="W705" s="208"/>
      <c r="X705" s="208">
        <f t="shared" si="1"/>
        <v>0</v>
      </c>
      <c r="Y705" s="208"/>
      <c r="Z705" s="208"/>
      <c r="AA705" s="208"/>
      <c r="AB705" s="241" t="str">
        <f t="shared" si="2"/>
        <v/>
      </c>
      <c r="AC705" s="208"/>
      <c r="AD705" s="208"/>
      <c r="AE705" s="208"/>
      <c r="AF705" s="208"/>
      <c r="AG705" s="208"/>
      <c r="AH705" s="208"/>
    </row>
    <row r="706" ht="13.5" customHeight="1">
      <c r="A706" s="239"/>
      <c r="B706" s="233" t="str">
        <f t="array" ref="B706">IF(LEN(A706)=0,"",INDEX('Smelter Look-up'!$A:$A,MATCH($A706,'Smelter Look-up'!$E:$E,0)))</f>
        <v/>
      </c>
      <c r="C706" s="234" t="str">
        <f t="array" ref="C706">IF(LEN(A706)=0,"",INDEX('Smelter Look-up'!$C:$C,MATCH($A706,'Smelter Look-up'!$E:$E,0)))</f>
        <v/>
      </c>
      <c r="D706" s="233"/>
      <c r="E706" s="233" t="str">
        <f>IF(ISERROR($V706),"",OFFSET('Smelter Look-up'!$D$4,$V706-4,0)&amp;"")</f>
        <v/>
      </c>
      <c r="F706" s="233" t="str">
        <f>IF(ISERROR($V706),"",OFFSET('Smelter Look-up'!$E$4,$V706-4,0))</f>
        <v/>
      </c>
      <c r="G706" s="233" t="str">
        <f>IF(C706=$X$4,IF(ISERROR($V706),"Enter smelter details","RMI"),IF(ISERROR($V706),"",OFFSET('Smelter Look-up'!$F$4,$V706-4,0)))</f>
        <v/>
      </c>
      <c r="H706" s="235" t="str">
        <f>IF(ISERROR($V706),"",OFFSET('Smelter Look-up'!$G$4,$V706-4,0))</f>
        <v/>
      </c>
      <c r="I706" s="237" t="str">
        <f>IF(ISERROR($V706),"",OFFSET('Smelter Look-up'!$H$4,$V706-4,0))</f>
        <v/>
      </c>
      <c r="J706" s="237" t="str">
        <f>IF(ISERROR($V706),"",OFFSET('Smelter Look-up'!$I$4,$V706-4,0))</f>
        <v/>
      </c>
      <c r="K706" s="234"/>
      <c r="L706" s="234"/>
      <c r="M706" s="234"/>
      <c r="N706" s="234"/>
      <c r="O706" s="234"/>
      <c r="P706" s="237"/>
      <c r="Q706" s="238"/>
      <c r="R706" s="233" t="str">
        <f>IF(ISERROR($V706),"",OFFSET('Smelter Look-up'!$C$4,$V706-4,0)&amp;"")</f>
        <v/>
      </c>
      <c r="S706" s="239" t="str">
        <f t="array" ref="S706">IF(B706="","",IF(ISERROR(MATCH($E706,CL,0)),"Unknown",INDIRECT("'C'!$A$"&amp;MATCH($E706,CL,0)+1)))</f>
        <v/>
      </c>
      <c r="T706" s="239" t="str">
        <f t="array" ref="T706">IF(B706="","",IF(ISERROR(MATCH($J706,SorP!$B$1:$B$6226,0)),"",INDIRECT("'SorP'!$A$"&amp;MATCH($S706&amp;$J706,SorP!C:C,0))))</f>
        <v/>
      </c>
      <c r="U706" s="240"/>
      <c r="V706" s="228" t="str">
        <f>IF(C706="",NA(),IF(OR(C706="Smelter not listed",C706="Smelter not yet identified"),MATCH($B706&amp;$D706,'Smelter Look-up'!$J:$J,0),MATCH($B706&amp;$C706,'Smelter Look-up'!$J:$J,0)))</f>
        <v>#N/A</v>
      </c>
      <c r="W706" s="208"/>
      <c r="X706" s="208">
        <f t="shared" si="1"/>
        <v>0</v>
      </c>
      <c r="Y706" s="208"/>
      <c r="Z706" s="208"/>
      <c r="AA706" s="208"/>
      <c r="AB706" s="241" t="str">
        <f t="shared" si="2"/>
        <v/>
      </c>
      <c r="AC706" s="208"/>
      <c r="AD706" s="208"/>
      <c r="AE706" s="208"/>
      <c r="AF706" s="208"/>
      <c r="AG706" s="208"/>
      <c r="AH706" s="208"/>
    </row>
    <row r="707" ht="13.5" customHeight="1">
      <c r="A707" s="239"/>
      <c r="B707" s="233" t="str">
        <f t="array" ref="B707">IF(LEN(A707)=0,"",INDEX('Smelter Look-up'!$A:$A,MATCH($A707,'Smelter Look-up'!$E:$E,0)))</f>
        <v/>
      </c>
      <c r="C707" s="234" t="str">
        <f t="array" ref="C707">IF(LEN(A707)=0,"",INDEX('Smelter Look-up'!$C:$C,MATCH($A707,'Smelter Look-up'!$E:$E,0)))</f>
        <v/>
      </c>
      <c r="D707" s="233"/>
      <c r="E707" s="233" t="str">
        <f>IF(ISERROR($V707),"",OFFSET('Smelter Look-up'!$D$4,$V707-4,0)&amp;"")</f>
        <v/>
      </c>
      <c r="F707" s="233" t="str">
        <f>IF(ISERROR($V707),"",OFFSET('Smelter Look-up'!$E$4,$V707-4,0))</f>
        <v/>
      </c>
      <c r="G707" s="233" t="str">
        <f>IF(C707=$X$4,IF(ISERROR($V707),"Enter smelter details","RMI"),IF(ISERROR($V707),"",OFFSET('Smelter Look-up'!$F$4,$V707-4,0)))</f>
        <v/>
      </c>
      <c r="H707" s="235" t="str">
        <f>IF(ISERROR($V707),"",OFFSET('Smelter Look-up'!$G$4,$V707-4,0))</f>
        <v/>
      </c>
      <c r="I707" s="237" t="str">
        <f>IF(ISERROR($V707),"",OFFSET('Smelter Look-up'!$H$4,$V707-4,0))</f>
        <v/>
      </c>
      <c r="J707" s="237" t="str">
        <f>IF(ISERROR($V707),"",OFFSET('Smelter Look-up'!$I$4,$V707-4,0))</f>
        <v/>
      </c>
      <c r="K707" s="234"/>
      <c r="L707" s="234"/>
      <c r="M707" s="234"/>
      <c r="N707" s="234"/>
      <c r="O707" s="234"/>
      <c r="P707" s="237"/>
      <c r="Q707" s="238"/>
      <c r="R707" s="233" t="str">
        <f>IF(ISERROR($V707),"",OFFSET('Smelter Look-up'!$C$4,$V707-4,0)&amp;"")</f>
        <v/>
      </c>
      <c r="S707" s="239" t="str">
        <f t="array" ref="S707">IF(B707="","",IF(ISERROR(MATCH($E707,CL,0)),"Unknown",INDIRECT("'C'!$A$"&amp;MATCH($E707,CL,0)+1)))</f>
        <v/>
      </c>
      <c r="T707" s="239" t="str">
        <f t="array" ref="T707">IF(B707="","",IF(ISERROR(MATCH($J707,SorP!$B$1:$B$6226,0)),"",INDIRECT("'SorP'!$A$"&amp;MATCH($S707&amp;$J707,SorP!C:C,0))))</f>
        <v/>
      </c>
      <c r="U707" s="240"/>
      <c r="V707" s="228" t="str">
        <f>IF(C707="",NA(),IF(OR(C707="Smelter not listed",C707="Smelter not yet identified"),MATCH($B707&amp;$D707,'Smelter Look-up'!$J:$J,0),MATCH($B707&amp;$C707,'Smelter Look-up'!$J:$J,0)))</f>
        <v>#N/A</v>
      </c>
      <c r="W707" s="208"/>
      <c r="X707" s="208">
        <f t="shared" si="1"/>
        <v>0</v>
      </c>
      <c r="Y707" s="208"/>
      <c r="Z707" s="208"/>
      <c r="AA707" s="208"/>
      <c r="AB707" s="241" t="str">
        <f t="shared" si="2"/>
        <v/>
      </c>
      <c r="AC707" s="208"/>
      <c r="AD707" s="208"/>
      <c r="AE707" s="208"/>
      <c r="AF707" s="208"/>
      <c r="AG707" s="208"/>
      <c r="AH707" s="208"/>
    </row>
    <row r="708" ht="13.5" customHeight="1">
      <c r="A708" s="239"/>
      <c r="B708" s="233" t="str">
        <f t="array" ref="B708">IF(LEN(A708)=0,"",INDEX('Smelter Look-up'!$A:$A,MATCH($A708,'Smelter Look-up'!$E:$E,0)))</f>
        <v/>
      </c>
      <c r="C708" s="234" t="str">
        <f t="array" ref="C708">IF(LEN(A708)=0,"",INDEX('Smelter Look-up'!$C:$C,MATCH($A708,'Smelter Look-up'!$E:$E,0)))</f>
        <v/>
      </c>
      <c r="D708" s="233"/>
      <c r="E708" s="233" t="str">
        <f>IF(ISERROR($V708),"",OFFSET('Smelter Look-up'!$D$4,$V708-4,0)&amp;"")</f>
        <v/>
      </c>
      <c r="F708" s="233" t="str">
        <f>IF(ISERROR($V708),"",OFFSET('Smelter Look-up'!$E$4,$V708-4,0))</f>
        <v/>
      </c>
      <c r="G708" s="233" t="str">
        <f>IF(C708=$X$4,IF(ISERROR($V708),"Enter smelter details","RMI"),IF(ISERROR($V708),"",OFFSET('Smelter Look-up'!$F$4,$V708-4,0)))</f>
        <v/>
      </c>
      <c r="H708" s="235" t="str">
        <f>IF(ISERROR($V708),"",OFFSET('Smelter Look-up'!$G$4,$V708-4,0))</f>
        <v/>
      </c>
      <c r="I708" s="237" t="str">
        <f>IF(ISERROR($V708),"",OFFSET('Smelter Look-up'!$H$4,$V708-4,0))</f>
        <v/>
      </c>
      <c r="J708" s="237" t="str">
        <f>IF(ISERROR($V708),"",OFFSET('Smelter Look-up'!$I$4,$V708-4,0))</f>
        <v/>
      </c>
      <c r="K708" s="234"/>
      <c r="L708" s="234"/>
      <c r="M708" s="234"/>
      <c r="N708" s="234"/>
      <c r="O708" s="234"/>
      <c r="P708" s="237"/>
      <c r="Q708" s="238"/>
      <c r="R708" s="233" t="str">
        <f>IF(ISERROR($V708),"",OFFSET('Smelter Look-up'!$C$4,$V708-4,0)&amp;"")</f>
        <v/>
      </c>
      <c r="S708" s="239" t="str">
        <f t="array" ref="S708">IF(B708="","",IF(ISERROR(MATCH($E708,CL,0)),"Unknown",INDIRECT("'C'!$A$"&amp;MATCH($E708,CL,0)+1)))</f>
        <v/>
      </c>
      <c r="T708" s="239" t="str">
        <f t="array" ref="T708">IF(B708="","",IF(ISERROR(MATCH($J708,SorP!$B$1:$B$6226,0)),"",INDIRECT("'SorP'!$A$"&amp;MATCH($S708&amp;$J708,SorP!C:C,0))))</f>
        <v/>
      </c>
      <c r="U708" s="240"/>
      <c r="V708" s="228" t="str">
        <f>IF(C708="",NA(),IF(OR(C708="Smelter not listed",C708="Smelter not yet identified"),MATCH($B708&amp;$D708,'Smelter Look-up'!$J:$J,0),MATCH($B708&amp;$C708,'Smelter Look-up'!$J:$J,0)))</f>
        <v>#N/A</v>
      </c>
      <c r="W708" s="208"/>
      <c r="X708" s="208">
        <f t="shared" si="1"/>
        <v>0</v>
      </c>
      <c r="Y708" s="208"/>
      <c r="Z708" s="208"/>
      <c r="AA708" s="208"/>
      <c r="AB708" s="241" t="str">
        <f t="shared" si="2"/>
        <v/>
      </c>
      <c r="AC708" s="208"/>
      <c r="AD708" s="208"/>
      <c r="AE708" s="208"/>
      <c r="AF708" s="208"/>
      <c r="AG708" s="208"/>
      <c r="AH708" s="208"/>
    </row>
    <row r="709" ht="13.5" customHeight="1">
      <c r="A709" s="239"/>
      <c r="B709" s="233" t="str">
        <f t="array" ref="B709">IF(LEN(A709)=0,"",INDEX('Smelter Look-up'!$A:$A,MATCH($A709,'Smelter Look-up'!$E:$E,0)))</f>
        <v/>
      </c>
      <c r="C709" s="234" t="str">
        <f t="array" ref="C709">IF(LEN(A709)=0,"",INDEX('Smelter Look-up'!$C:$C,MATCH($A709,'Smelter Look-up'!$E:$E,0)))</f>
        <v/>
      </c>
      <c r="D709" s="233"/>
      <c r="E709" s="233" t="str">
        <f>IF(ISERROR($V709),"",OFFSET('Smelter Look-up'!$D$4,$V709-4,0)&amp;"")</f>
        <v/>
      </c>
      <c r="F709" s="233" t="str">
        <f>IF(ISERROR($V709),"",OFFSET('Smelter Look-up'!$E$4,$V709-4,0))</f>
        <v/>
      </c>
      <c r="G709" s="233" t="str">
        <f>IF(C709=$X$4,IF(ISERROR($V709),"Enter smelter details","RMI"),IF(ISERROR($V709),"",OFFSET('Smelter Look-up'!$F$4,$V709-4,0)))</f>
        <v/>
      </c>
      <c r="H709" s="235" t="str">
        <f>IF(ISERROR($V709),"",OFFSET('Smelter Look-up'!$G$4,$V709-4,0))</f>
        <v/>
      </c>
      <c r="I709" s="237" t="str">
        <f>IF(ISERROR($V709),"",OFFSET('Smelter Look-up'!$H$4,$V709-4,0))</f>
        <v/>
      </c>
      <c r="J709" s="237" t="str">
        <f>IF(ISERROR($V709),"",OFFSET('Smelter Look-up'!$I$4,$V709-4,0))</f>
        <v/>
      </c>
      <c r="K709" s="234"/>
      <c r="L709" s="234"/>
      <c r="M709" s="234"/>
      <c r="N709" s="234"/>
      <c r="O709" s="234"/>
      <c r="P709" s="237"/>
      <c r="Q709" s="238"/>
      <c r="R709" s="233" t="str">
        <f>IF(ISERROR($V709),"",OFFSET('Smelter Look-up'!$C$4,$V709-4,0)&amp;"")</f>
        <v/>
      </c>
      <c r="S709" s="239" t="str">
        <f t="array" ref="S709">IF(B709="","",IF(ISERROR(MATCH($E709,CL,0)),"Unknown",INDIRECT("'C'!$A$"&amp;MATCH($E709,CL,0)+1)))</f>
        <v/>
      </c>
      <c r="T709" s="239" t="str">
        <f t="array" ref="T709">IF(B709="","",IF(ISERROR(MATCH($J709,SorP!$B$1:$B$6226,0)),"",INDIRECT("'SorP'!$A$"&amp;MATCH($S709&amp;$J709,SorP!C:C,0))))</f>
        <v/>
      </c>
      <c r="U709" s="240"/>
      <c r="V709" s="228" t="str">
        <f>IF(C709="",NA(),IF(OR(C709="Smelter not listed",C709="Smelter not yet identified"),MATCH($B709&amp;$D709,'Smelter Look-up'!$J:$J,0),MATCH($B709&amp;$C709,'Smelter Look-up'!$J:$J,0)))</f>
        <v>#N/A</v>
      </c>
      <c r="W709" s="208"/>
      <c r="X709" s="208">
        <f t="shared" si="1"/>
        <v>0</v>
      </c>
      <c r="Y709" s="208"/>
      <c r="Z709" s="208"/>
      <c r="AA709" s="208"/>
      <c r="AB709" s="241" t="str">
        <f t="shared" si="2"/>
        <v/>
      </c>
      <c r="AC709" s="208"/>
      <c r="AD709" s="208"/>
      <c r="AE709" s="208"/>
      <c r="AF709" s="208"/>
      <c r="AG709" s="208"/>
      <c r="AH709" s="208"/>
    </row>
    <row r="710" ht="13.5" customHeight="1">
      <c r="A710" s="239"/>
      <c r="B710" s="233" t="str">
        <f t="array" ref="B710">IF(LEN(A710)=0,"",INDEX('Smelter Look-up'!$A:$A,MATCH($A710,'Smelter Look-up'!$E:$E,0)))</f>
        <v/>
      </c>
      <c r="C710" s="234" t="str">
        <f t="array" ref="C710">IF(LEN(A710)=0,"",INDEX('Smelter Look-up'!$C:$C,MATCH($A710,'Smelter Look-up'!$E:$E,0)))</f>
        <v/>
      </c>
      <c r="D710" s="233"/>
      <c r="E710" s="233" t="str">
        <f>IF(ISERROR($V710),"",OFFSET('Smelter Look-up'!$D$4,$V710-4,0)&amp;"")</f>
        <v/>
      </c>
      <c r="F710" s="233" t="str">
        <f>IF(ISERROR($V710),"",OFFSET('Smelter Look-up'!$E$4,$V710-4,0))</f>
        <v/>
      </c>
      <c r="G710" s="233" t="str">
        <f>IF(C710=$X$4,IF(ISERROR($V710),"Enter smelter details","RMI"),IF(ISERROR($V710),"",OFFSET('Smelter Look-up'!$F$4,$V710-4,0)))</f>
        <v/>
      </c>
      <c r="H710" s="235" t="str">
        <f>IF(ISERROR($V710),"",OFFSET('Smelter Look-up'!$G$4,$V710-4,0))</f>
        <v/>
      </c>
      <c r="I710" s="237" t="str">
        <f>IF(ISERROR($V710),"",OFFSET('Smelter Look-up'!$H$4,$V710-4,0))</f>
        <v/>
      </c>
      <c r="J710" s="237" t="str">
        <f>IF(ISERROR($V710),"",OFFSET('Smelter Look-up'!$I$4,$V710-4,0))</f>
        <v/>
      </c>
      <c r="K710" s="234"/>
      <c r="L710" s="234"/>
      <c r="M710" s="234"/>
      <c r="N710" s="234"/>
      <c r="O710" s="234"/>
      <c r="P710" s="237"/>
      <c r="Q710" s="238"/>
      <c r="R710" s="233" t="str">
        <f>IF(ISERROR($V710),"",OFFSET('Smelter Look-up'!$C$4,$V710-4,0)&amp;"")</f>
        <v/>
      </c>
      <c r="S710" s="239" t="str">
        <f t="array" ref="S710">IF(B710="","",IF(ISERROR(MATCH($E710,CL,0)),"Unknown",INDIRECT("'C'!$A$"&amp;MATCH($E710,CL,0)+1)))</f>
        <v/>
      </c>
      <c r="T710" s="239" t="str">
        <f t="array" ref="T710">IF(B710="","",IF(ISERROR(MATCH($J710,SorP!$B$1:$B$6226,0)),"",INDIRECT("'SorP'!$A$"&amp;MATCH($S710&amp;$J710,SorP!C:C,0))))</f>
        <v/>
      </c>
      <c r="U710" s="240"/>
      <c r="V710" s="228" t="str">
        <f>IF(C710="",NA(),IF(OR(C710="Smelter not listed",C710="Smelter not yet identified"),MATCH($B710&amp;$D710,'Smelter Look-up'!$J:$J,0),MATCH($B710&amp;$C710,'Smelter Look-up'!$J:$J,0)))</f>
        <v>#N/A</v>
      </c>
      <c r="W710" s="208"/>
      <c r="X710" s="208">
        <f t="shared" si="1"/>
        <v>0</v>
      </c>
      <c r="Y710" s="208"/>
      <c r="Z710" s="208"/>
      <c r="AA710" s="208"/>
      <c r="AB710" s="241" t="str">
        <f t="shared" si="2"/>
        <v/>
      </c>
      <c r="AC710" s="208"/>
      <c r="AD710" s="208"/>
      <c r="AE710" s="208"/>
      <c r="AF710" s="208"/>
      <c r="AG710" s="208"/>
      <c r="AH710" s="208"/>
    </row>
    <row r="711" ht="13.5" customHeight="1">
      <c r="A711" s="239"/>
      <c r="B711" s="233" t="str">
        <f t="array" ref="B711">IF(LEN(A711)=0,"",INDEX('Smelter Look-up'!$A:$A,MATCH($A711,'Smelter Look-up'!$E:$E,0)))</f>
        <v/>
      </c>
      <c r="C711" s="234" t="str">
        <f t="array" ref="C711">IF(LEN(A711)=0,"",INDEX('Smelter Look-up'!$C:$C,MATCH($A711,'Smelter Look-up'!$E:$E,0)))</f>
        <v/>
      </c>
      <c r="D711" s="233"/>
      <c r="E711" s="233" t="str">
        <f>IF(ISERROR($V711),"",OFFSET('Smelter Look-up'!$D$4,$V711-4,0)&amp;"")</f>
        <v/>
      </c>
      <c r="F711" s="233" t="str">
        <f>IF(ISERROR($V711),"",OFFSET('Smelter Look-up'!$E$4,$V711-4,0))</f>
        <v/>
      </c>
      <c r="G711" s="233" t="str">
        <f>IF(C711=$X$4,IF(ISERROR($V711),"Enter smelter details","RMI"),IF(ISERROR($V711),"",OFFSET('Smelter Look-up'!$F$4,$V711-4,0)))</f>
        <v/>
      </c>
      <c r="H711" s="235" t="str">
        <f>IF(ISERROR($V711),"",OFFSET('Smelter Look-up'!$G$4,$V711-4,0))</f>
        <v/>
      </c>
      <c r="I711" s="237" t="str">
        <f>IF(ISERROR($V711),"",OFFSET('Smelter Look-up'!$H$4,$V711-4,0))</f>
        <v/>
      </c>
      <c r="J711" s="237" t="str">
        <f>IF(ISERROR($V711),"",OFFSET('Smelter Look-up'!$I$4,$V711-4,0))</f>
        <v/>
      </c>
      <c r="K711" s="234"/>
      <c r="L711" s="234"/>
      <c r="M711" s="234"/>
      <c r="N711" s="234"/>
      <c r="O711" s="234"/>
      <c r="P711" s="237"/>
      <c r="Q711" s="238"/>
      <c r="R711" s="233" t="str">
        <f>IF(ISERROR($V711),"",OFFSET('Smelter Look-up'!$C$4,$V711-4,0)&amp;"")</f>
        <v/>
      </c>
      <c r="S711" s="239" t="str">
        <f t="array" ref="S711">IF(B711="","",IF(ISERROR(MATCH($E711,CL,0)),"Unknown",INDIRECT("'C'!$A$"&amp;MATCH($E711,CL,0)+1)))</f>
        <v/>
      </c>
      <c r="T711" s="239" t="str">
        <f t="array" ref="T711">IF(B711="","",IF(ISERROR(MATCH($J711,SorP!$B$1:$B$6226,0)),"",INDIRECT("'SorP'!$A$"&amp;MATCH($S711&amp;$J711,SorP!C:C,0))))</f>
        <v/>
      </c>
      <c r="U711" s="240"/>
      <c r="V711" s="228" t="str">
        <f>IF(C711="",NA(),IF(OR(C711="Smelter not listed",C711="Smelter not yet identified"),MATCH($B711&amp;$D711,'Smelter Look-up'!$J:$J,0),MATCH($B711&amp;$C711,'Smelter Look-up'!$J:$J,0)))</f>
        <v>#N/A</v>
      </c>
      <c r="W711" s="208"/>
      <c r="X711" s="208">
        <f t="shared" si="1"/>
        <v>0</v>
      </c>
      <c r="Y711" s="208"/>
      <c r="Z711" s="208"/>
      <c r="AA711" s="208"/>
      <c r="AB711" s="241" t="str">
        <f t="shared" si="2"/>
        <v/>
      </c>
      <c r="AC711" s="208"/>
      <c r="AD711" s="208"/>
      <c r="AE711" s="208"/>
      <c r="AF711" s="208"/>
      <c r="AG711" s="208"/>
      <c r="AH711" s="208"/>
    </row>
    <row r="712" ht="13.5" customHeight="1">
      <c r="A712" s="239"/>
      <c r="B712" s="233" t="str">
        <f t="array" ref="B712">IF(LEN(A712)=0,"",INDEX('Smelter Look-up'!$A:$A,MATCH($A712,'Smelter Look-up'!$E:$E,0)))</f>
        <v/>
      </c>
      <c r="C712" s="234" t="str">
        <f t="array" ref="C712">IF(LEN(A712)=0,"",INDEX('Smelter Look-up'!$C:$C,MATCH($A712,'Smelter Look-up'!$E:$E,0)))</f>
        <v/>
      </c>
      <c r="D712" s="233"/>
      <c r="E712" s="233" t="str">
        <f>IF(ISERROR($V712),"",OFFSET('Smelter Look-up'!$D$4,$V712-4,0)&amp;"")</f>
        <v/>
      </c>
      <c r="F712" s="233" t="str">
        <f>IF(ISERROR($V712),"",OFFSET('Smelter Look-up'!$E$4,$V712-4,0))</f>
        <v/>
      </c>
      <c r="G712" s="233" t="str">
        <f>IF(C712=$X$4,IF(ISERROR($V712),"Enter smelter details","RMI"),IF(ISERROR($V712),"",OFFSET('Smelter Look-up'!$F$4,$V712-4,0)))</f>
        <v/>
      </c>
      <c r="H712" s="235" t="str">
        <f>IF(ISERROR($V712),"",OFFSET('Smelter Look-up'!$G$4,$V712-4,0))</f>
        <v/>
      </c>
      <c r="I712" s="237" t="str">
        <f>IF(ISERROR($V712),"",OFFSET('Smelter Look-up'!$H$4,$V712-4,0))</f>
        <v/>
      </c>
      <c r="J712" s="237" t="str">
        <f>IF(ISERROR($V712),"",OFFSET('Smelter Look-up'!$I$4,$V712-4,0))</f>
        <v/>
      </c>
      <c r="K712" s="234"/>
      <c r="L712" s="234"/>
      <c r="M712" s="234"/>
      <c r="N712" s="234"/>
      <c r="O712" s="234"/>
      <c r="P712" s="237"/>
      <c r="Q712" s="238"/>
      <c r="R712" s="233" t="str">
        <f>IF(ISERROR($V712),"",OFFSET('Smelter Look-up'!$C$4,$V712-4,0)&amp;"")</f>
        <v/>
      </c>
      <c r="S712" s="239" t="str">
        <f t="array" ref="S712">IF(B712="","",IF(ISERROR(MATCH($E712,CL,0)),"Unknown",INDIRECT("'C'!$A$"&amp;MATCH($E712,CL,0)+1)))</f>
        <v/>
      </c>
      <c r="T712" s="239" t="str">
        <f t="array" ref="T712">IF(B712="","",IF(ISERROR(MATCH($J712,SorP!$B$1:$B$6226,0)),"",INDIRECT("'SorP'!$A$"&amp;MATCH($S712&amp;$J712,SorP!C:C,0))))</f>
        <v/>
      </c>
      <c r="U712" s="240"/>
      <c r="V712" s="228" t="str">
        <f>IF(C712="",NA(),IF(OR(C712="Smelter not listed",C712="Smelter not yet identified"),MATCH($B712&amp;$D712,'Smelter Look-up'!$J:$J,0),MATCH($B712&amp;$C712,'Smelter Look-up'!$J:$J,0)))</f>
        <v>#N/A</v>
      </c>
      <c r="W712" s="208"/>
      <c r="X712" s="208">
        <f t="shared" si="1"/>
        <v>0</v>
      </c>
      <c r="Y712" s="208"/>
      <c r="Z712" s="208"/>
      <c r="AA712" s="208"/>
      <c r="AB712" s="241" t="str">
        <f t="shared" si="2"/>
        <v/>
      </c>
      <c r="AC712" s="208"/>
      <c r="AD712" s="208"/>
      <c r="AE712" s="208"/>
      <c r="AF712" s="208"/>
      <c r="AG712" s="208"/>
      <c r="AH712" s="208"/>
    </row>
    <row r="713" ht="13.5" customHeight="1">
      <c r="A713" s="239"/>
      <c r="B713" s="233" t="str">
        <f t="array" ref="B713">IF(LEN(A713)=0,"",INDEX('Smelter Look-up'!$A:$A,MATCH($A713,'Smelter Look-up'!$E:$E,0)))</f>
        <v/>
      </c>
      <c r="C713" s="234" t="str">
        <f t="array" ref="C713">IF(LEN(A713)=0,"",INDEX('Smelter Look-up'!$C:$C,MATCH($A713,'Smelter Look-up'!$E:$E,0)))</f>
        <v/>
      </c>
      <c r="D713" s="233"/>
      <c r="E713" s="233" t="str">
        <f>IF(ISERROR($V713),"",OFFSET('Smelter Look-up'!$D$4,$V713-4,0)&amp;"")</f>
        <v/>
      </c>
      <c r="F713" s="233" t="str">
        <f>IF(ISERROR($V713),"",OFFSET('Smelter Look-up'!$E$4,$V713-4,0))</f>
        <v/>
      </c>
      <c r="G713" s="233" t="str">
        <f>IF(C713=$X$4,IF(ISERROR($V713),"Enter smelter details","RMI"),IF(ISERROR($V713),"",OFFSET('Smelter Look-up'!$F$4,$V713-4,0)))</f>
        <v/>
      </c>
      <c r="H713" s="235" t="str">
        <f>IF(ISERROR($V713),"",OFFSET('Smelter Look-up'!$G$4,$V713-4,0))</f>
        <v/>
      </c>
      <c r="I713" s="237" t="str">
        <f>IF(ISERROR($V713),"",OFFSET('Smelter Look-up'!$H$4,$V713-4,0))</f>
        <v/>
      </c>
      <c r="J713" s="237" t="str">
        <f>IF(ISERROR($V713),"",OFFSET('Smelter Look-up'!$I$4,$V713-4,0))</f>
        <v/>
      </c>
      <c r="K713" s="234"/>
      <c r="L713" s="234"/>
      <c r="M713" s="234"/>
      <c r="N713" s="234"/>
      <c r="O713" s="234"/>
      <c r="P713" s="237"/>
      <c r="Q713" s="238"/>
      <c r="R713" s="233" t="str">
        <f>IF(ISERROR($V713),"",OFFSET('Smelter Look-up'!$C$4,$V713-4,0)&amp;"")</f>
        <v/>
      </c>
      <c r="S713" s="239" t="str">
        <f t="array" ref="S713">IF(B713="","",IF(ISERROR(MATCH($E713,CL,0)),"Unknown",INDIRECT("'C'!$A$"&amp;MATCH($E713,CL,0)+1)))</f>
        <v/>
      </c>
      <c r="T713" s="239" t="str">
        <f t="array" ref="T713">IF(B713="","",IF(ISERROR(MATCH($J713,SorP!$B$1:$B$6226,0)),"",INDIRECT("'SorP'!$A$"&amp;MATCH($S713&amp;$J713,SorP!C:C,0))))</f>
        <v/>
      </c>
      <c r="U713" s="240"/>
      <c r="V713" s="228" t="str">
        <f>IF(C713="",NA(),IF(OR(C713="Smelter not listed",C713="Smelter not yet identified"),MATCH($B713&amp;$D713,'Smelter Look-up'!$J:$J,0),MATCH($B713&amp;$C713,'Smelter Look-up'!$J:$J,0)))</f>
        <v>#N/A</v>
      </c>
      <c r="W713" s="208"/>
      <c r="X713" s="208">
        <f t="shared" si="1"/>
        <v>0</v>
      </c>
      <c r="Y713" s="208"/>
      <c r="Z713" s="208"/>
      <c r="AA713" s="208"/>
      <c r="AB713" s="241" t="str">
        <f t="shared" si="2"/>
        <v/>
      </c>
      <c r="AC713" s="208"/>
      <c r="AD713" s="208"/>
      <c r="AE713" s="208"/>
      <c r="AF713" s="208"/>
      <c r="AG713" s="208"/>
      <c r="AH713" s="208"/>
    </row>
    <row r="714" ht="13.5" customHeight="1">
      <c r="A714" s="239"/>
      <c r="B714" s="233" t="str">
        <f t="array" ref="B714">IF(LEN(A714)=0,"",INDEX('Smelter Look-up'!$A:$A,MATCH($A714,'Smelter Look-up'!$E:$E,0)))</f>
        <v/>
      </c>
      <c r="C714" s="234" t="str">
        <f t="array" ref="C714">IF(LEN(A714)=0,"",INDEX('Smelter Look-up'!$C:$C,MATCH($A714,'Smelter Look-up'!$E:$E,0)))</f>
        <v/>
      </c>
      <c r="D714" s="233"/>
      <c r="E714" s="233" t="str">
        <f>IF(ISERROR($V714),"",OFFSET('Smelter Look-up'!$D$4,$V714-4,0)&amp;"")</f>
        <v/>
      </c>
      <c r="F714" s="233" t="str">
        <f>IF(ISERROR($V714),"",OFFSET('Smelter Look-up'!$E$4,$V714-4,0))</f>
        <v/>
      </c>
      <c r="G714" s="233" t="str">
        <f>IF(C714=$X$4,IF(ISERROR($V714),"Enter smelter details","RMI"),IF(ISERROR($V714),"",OFFSET('Smelter Look-up'!$F$4,$V714-4,0)))</f>
        <v/>
      </c>
      <c r="H714" s="235" t="str">
        <f>IF(ISERROR($V714),"",OFFSET('Smelter Look-up'!$G$4,$V714-4,0))</f>
        <v/>
      </c>
      <c r="I714" s="237" t="str">
        <f>IF(ISERROR($V714),"",OFFSET('Smelter Look-up'!$H$4,$V714-4,0))</f>
        <v/>
      </c>
      <c r="J714" s="237" t="str">
        <f>IF(ISERROR($V714),"",OFFSET('Smelter Look-up'!$I$4,$V714-4,0))</f>
        <v/>
      </c>
      <c r="K714" s="234"/>
      <c r="L714" s="234"/>
      <c r="M714" s="234"/>
      <c r="N714" s="234"/>
      <c r="O714" s="234"/>
      <c r="P714" s="237"/>
      <c r="Q714" s="238"/>
      <c r="R714" s="233" t="str">
        <f>IF(ISERROR($V714),"",OFFSET('Smelter Look-up'!$C$4,$V714-4,0)&amp;"")</f>
        <v/>
      </c>
      <c r="S714" s="239" t="str">
        <f t="array" ref="S714">IF(B714="","",IF(ISERROR(MATCH($E714,CL,0)),"Unknown",INDIRECT("'C'!$A$"&amp;MATCH($E714,CL,0)+1)))</f>
        <v/>
      </c>
      <c r="T714" s="239" t="str">
        <f t="array" ref="T714">IF(B714="","",IF(ISERROR(MATCH($J714,SorP!$B$1:$B$6226,0)),"",INDIRECT("'SorP'!$A$"&amp;MATCH($S714&amp;$J714,SorP!C:C,0))))</f>
        <v/>
      </c>
      <c r="U714" s="240"/>
      <c r="V714" s="228" t="str">
        <f>IF(C714="",NA(),IF(OR(C714="Smelter not listed",C714="Smelter not yet identified"),MATCH($B714&amp;$D714,'Smelter Look-up'!$J:$J,0),MATCH($B714&amp;$C714,'Smelter Look-up'!$J:$J,0)))</f>
        <v>#N/A</v>
      </c>
      <c r="W714" s="208"/>
      <c r="X714" s="208">
        <f t="shared" si="1"/>
        <v>0</v>
      </c>
      <c r="Y714" s="208"/>
      <c r="Z714" s="208"/>
      <c r="AA714" s="208"/>
      <c r="AB714" s="241" t="str">
        <f t="shared" si="2"/>
        <v/>
      </c>
      <c r="AC714" s="208"/>
      <c r="AD714" s="208"/>
      <c r="AE714" s="208"/>
      <c r="AF714" s="208"/>
      <c r="AG714" s="208"/>
      <c r="AH714" s="208"/>
    </row>
    <row r="715" ht="13.5" customHeight="1">
      <c r="A715" s="239"/>
      <c r="B715" s="233" t="str">
        <f t="array" ref="B715">IF(LEN(A715)=0,"",INDEX('Smelter Look-up'!$A:$A,MATCH($A715,'Smelter Look-up'!$E:$E,0)))</f>
        <v/>
      </c>
      <c r="C715" s="234" t="str">
        <f t="array" ref="C715">IF(LEN(A715)=0,"",INDEX('Smelter Look-up'!$C:$C,MATCH($A715,'Smelter Look-up'!$E:$E,0)))</f>
        <v/>
      </c>
      <c r="D715" s="233"/>
      <c r="E715" s="233" t="str">
        <f>IF(ISERROR($V715),"",OFFSET('Smelter Look-up'!$D$4,$V715-4,0)&amp;"")</f>
        <v/>
      </c>
      <c r="F715" s="233" t="str">
        <f>IF(ISERROR($V715),"",OFFSET('Smelter Look-up'!$E$4,$V715-4,0))</f>
        <v/>
      </c>
      <c r="G715" s="233" t="str">
        <f>IF(C715=$X$4,IF(ISERROR($V715),"Enter smelter details","RMI"),IF(ISERROR($V715),"",OFFSET('Smelter Look-up'!$F$4,$V715-4,0)))</f>
        <v/>
      </c>
      <c r="H715" s="235" t="str">
        <f>IF(ISERROR($V715),"",OFFSET('Smelter Look-up'!$G$4,$V715-4,0))</f>
        <v/>
      </c>
      <c r="I715" s="237" t="str">
        <f>IF(ISERROR($V715),"",OFFSET('Smelter Look-up'!$H$4,$V715-4,0))</f>
        <v/>
      </c>
      <c r="J715" s="237" t="str">
        <f>IF(ISERROR($V715),"",OFFSET('Smelter Look-up'!$I$4,$V715-4,0))</f>
        <v/>
      </c>
      <c r="K715" s="234"/>
      <c r="L715" s="234"/>
      <c r="M715" s="234"/>
      <c r="N715" s="234"/>
      <c r="O715" s="234"/>
      <c r="P715" s="237"/>
      <c r="Q715" s="238"/>
      <c r="R715" s="233" t="str">
        <f>IF(ISERROR($V715),"",OFFSET('Smelter Look-up'!$C$4,$V715-4,0)&amp;"")</f>
        <v/>
      </c>
      <c r="S715" s="239" t="str">
        <f t="array" ref="S715">IF(B715="","",IF(ISERROR(MATCH($E715,CL,0)),"Unknown",INDIRECT("'C'!$A$"&amp;MATCH($E715,CL,0)+1)))</f>
        <v/>
      </c>
      <c r="T715" s="239" t="str">
        <f t="array" ref="T715">IF(B715="","",IF(ISERROR(MATCH($J715,SorP!$B$1:$B$6226,0)),"",INDIRECT("'SorP'!$A$"&amp;MATCH($S715&amp;$J715,SorP!C:C,0))))</f>
        <v/>
      </c>
      <c r="U715" s="240"/>
      <c r="V715" s="228" t="str">
        <f>IF(C715="",NA(),IF(OR(C715="Smelter not listed",C715="Smelter not yet identified"),MATCH($B715&amp;$D715,'Smelter Look-up'!$J:$J,0),MATCH($B715&amp;$C715,'Smelter Look-up'!$J:$J,0)))</f>
        <v>#N/A</v>
      </c>
      <c r="W715" s="208"/>
      <c r="X715" s="208">
        <f t="shared" si="1"/>
        <v>0</v>
      </c>
      <c r="Y715" s="208"/>
      <c r="Z715" s="208"/>
      <c r="AA715" s="208"/>
      <c r="AB715" s="241" t="str">
        <f t="shared" si="2"/>
        <v/>
      </c>
      <c r="AC715" s="208"/>
      <c r="AD715" s="208"/>
      <c r="AE715" s="208"/>
      <c r="AF715" s="208"/>
      <c r="AG715" s="208"/>
      <c r="AH715" s="208"/>
    </row>
    <row r="716" ht="13.5" customHeight="1">
      <c r="A716" s="239"/>
      <c r="B716" s="233" t="str">
        <f t="array" ref="B716">IF(LEN(A716)=0,"",INDEX('Smelter Look-up'!$A:$A,MATCH($A716,'Smelter Look-up'!$E:$E,0)))</f>
        <v/>
      </c>
      <c r="C716" s="234" t="str">
        <f t="array" ref="C716">IF(LEN(A716)=0,"",INDEX('Smelter Look-up'!$C:$C,MATCH($A716,'Smelter Look-up'!$E:$E,0)))</f>
        <v/>
      </c>
      <c r="D716" s="233"/>
      <c r="E716" s="233" t="str">
        <f>IF(ISERROR($V716),"",OFFSET('Smelter Look-up'!$D$4,$V716-4,0)&amp;"")</f>
        <v/>
      </c>
      <c r="F716" s="233" t="str">
        <f>IF(ISERROR($V716),"",OFFSET('Smelter Look-up'!$E$4,$V716-4,0))</f>
        <v/>
      </c>
      <c r="G716" s="233" t="str">
        <f>IF(C716=$X$4,IF(ISERROR($V716),"Enter smelter details","RMI"),IF(ISERROR($V716),"",OFFSET('Smelter Look-up'!$F$4,$V716-4,0)))</f>
        <v/>
      </c>
      <c r="H716" s="235" t="str">
        <f>IF(ISERROR($V716),"",OFFSET('Smelter Look-up'!$G$4,$V716-4,0))</f>
        <v/>
      </c>
      <c r="I716" s="237" t="str">
        <f>IF(ISERROR($V716),"",OFFSET('Smelter Look-up'!$H$4,$V716-4,0))</f>
        <v/>
      </c>
      <c r="J716" s="237" t="str">
        <f>IF(ISERROR($V716),"",OFFSET('Smelter Look-up'!$I$4,$V716-4,0))</f>
        <v/>
      </c>
      <c r="K716" s="234"/>
      <c r="L716" s="234"/>
      <c r="M716" s="234"/>
      <c r="N716" s="234"/>
      <c r="O716" s="234"/>
      <c r="P716" s="237"/>
      <c r="Q716" s="238"/>
      <c r="R716" s="233" t="str">
        <f>IF(ISERROR($V716),"",OFFSET('Smelter Look-up'!$C$4,$V716-4,0)&amp;"")</f>
        <v/>
      </c>
      <c r="S716" s="239" t="str">
        <f t="array" ref="S716">IF(B716="","",IF(ISERROR(MATCH($E716,CL,0)),"Unknown",INDIRECT("'C'!$A$"&amp;MATCH($E716,CL,0)+1)))</f>
        <v/>
      </c>
      <c r="T716" s="239" t="str">
        <f t="array" ref="T716">IF(B716="","",IF(ISERROR(MATCH($J716,SorP!$B$1:$B$6226,0)),"",INDIRECT("'SorP'!$A$"&amp;MATCH($S716&amp;$J716,SorP!C:C,0))))</f>
        <v/>
      </c>
      <c r="U716" s="240"/>
      <c r="V716" s="228" t="str">
        <f>IF(C716="",NA(),IF(OR(C716="Smelter not listed",C716="Smelter not yet identified"),MATCH($B716&amp;$D716,'Smelter Look-up'!$J:$J,0),MATCH($B716&amp;$C716,'Smelter Look-up'!$J:$J,0)))</f>
        <v>#N/A</v>
      </c>
      <c r="W716" s="208"/>
      <c r="X716" s="208">
        <f t="shared" si="1"/>
        <v>0</v>
      </c>
      <c r="Y716" s="208"/>
      <c r="Z716" s="208"/>
      <c r="AA716" s="208"/>
      <c r="AB716" s="241" t="str">
        <f t="shared" si="2"/>
        <v/>
      </c>
      <c r="AC716" s="208"/>
      <c r="AD716" s="208"/>
      <c r="AE716" s="208"/>
      <c r="AF716" s="208"/>
      <c r="AG716" s="208"/>
      <c r="AH716" s="208"/>
    </row>
    <row r="717" ht="13.5" customHeight="1">
      <c r="A717" s="239"/>
      <c r="B717" s="233" t="str">
        <f t="array" ref="B717">IF(LEN(A717)=0,"",INDEX('Smelter Look-up'!$A:$A,MATCH($A717,'Smelter Look-up'!$E:$E,0)))</f>
        <v/>
      </c>
      <c r="C717" s="234" t="str">
        <f t="array" ref="C717">IF(LEN(A717)=0,"",INDEX('Smelter Look-up'!$C:$C,MATCH($A717,'Smelter Look-up'!$E:$E,0)))</f>
        <v/>
      </c>
      <c r="D717" s="233"/>
      <c r="E717" s="233" t="str">
        <f>IF(ISERROR($V717),"",OFFSET('Smelter Look-up'!$D$4,$V717-4,0)&amp;"")</f>
        <v/>
      </c>
      <c r="F717" s="233" t="str">
        <f>IF(ISERROR($V717),"",OFFSET('Smelter Look-up'!$E$4,$V717-4,0))</f>
        <v/>
      </c>
      <c r="G717" s="233" t="str">
        <f>IF(C717=$X$4,IF(ISERROR($V717),"Enter smelter details","RMI"),IF(ISERROR($V717),"",OFFSET('Smelter Look-up'!$F$4,$V717-4,0)))</f>
        <v/>
      </c>
      <c r="H717" s="235" t="str">
        <f>IF(ISERROR($V717),"",OFFSET('Smelter Look-up'!$G$4,$V717-4,0))</f>
        <v/>
      </c>
      <c r="I717" s="237" t="str">
        <f>IF(ISERROR($V717),"",OFFSET('Smelter Look-up'!$H$4,$V717-4,0))</f>
        <v/>
      </c>
      <c r="J717" s="237" t="str">
        <f>IF(ISERROR($V717),"",OFFSET('Smelter Look-up'!$I$4,$V717-4,0))</f>
        <v/>
      </c>
      <c r="K717" s="234"/>
      <c r="L717" s="234"/>
      <c r="M717" s="234"/>
      <c r="N717" s="234"/>
      <c r="O717" s="234"/>
      <c r="P717" s="237"/>
      <c r="Q717" s="238"/>
      <c r="R717" s="233" t="str">
        <f>IF(ISERROR($V717),"",OFFSET('Smelter Look-up'!$C$4,$V717-4,0)&amp;"")</f>
        <v/>
      </c>
      <c r="S717" s="239" t="str">
        <f t="array" ref="S717">IF(B717="","",IF(ISERROR(MATCH($E717,CL,0)),"Unknown",INDIRECT("'C'!$A$"&amp;MATCH($E717,CL,0)+1)))</f>
        <v/>
      </c>
      <c r="T717" s="239" t="str">
        <f t="array" ref="T717">IF(B717="","",IF(ISERROR(MATCH($J717,SorP!$B$1:$B$6226,0)),"",INDIRECT("'SorP'!$A$"&amp;MATCH($S717&amp;$J717,SorP!C:C,0))))</f>
        <v/>
      </c>
      <c r="U717" s="240"/>
      <c r="V717" s="228" t="str">
        <f>IF(C717="",NA(),IF(OR(C717="Smelter not listed",C717="Smelter not yet identified"),MATCH($B717&amp;$D717,'Smelter Look-up'!$J:$J,0),MATCH($B717&amp;$C717,'Smelter Look-up'!$J:$J,0)))</f>
        <v>#N/A</v>
      </c>
      <c r="W717" s="208"/>
      <c r="X717" s="208">
        <f t="shared" si="1"/>
        <v>0</v>
      </c>
      <c r="Y717" s="208"/>
      <c r="Z717" s="208"/>
      <c r="AA717" s="208"/>
      <c r="AB717" s="241" t="str">
        <f t="shared" si="2"/>
        <v/>
      </c>
      <c r="AC717" s="208"/>
      <c r="AD717" s="208"/>
      <c r="AE717" s="208"/>
      <c r="AF717" s="208"/>
      <c r="AG717" s="208"/>
      <c r="AH717" s="208"/>
    </row>
    <row r="718" ht="13.5" customHeight="1">
      <c r="A718" s="239"/>
      <c r="B718" s="233" t="str">
        <f t="array" ref="B718">IF(LEN(A718)=0,"",INDEX('Smelter Look-up'!$A:$A,MATCH($A718,'Smelter Look-up'!$E:$E,0)))</f>
        <v/>
      </c>
      <c r="C718" s="234" t="str">
        <f t="array" ref="C718">IF(LEN(A718)=0,"",INDEX('Smelter Look-up'!$C:$C,MATCH($A718,'Smelter Look-up'!$E:$E,0)))</f>
        <v/>
      </c>
      <c r="D718" s="233"/>
      <c r="E718" s="233" t="str">
        <f>IF(ISERROR($V718),"",OFFSET('Smelter Look-up'!$D$4,$V718-4,0)&amp;"")</f>
        <v/>
      </c>
      <c r="F718" s="233" t="str">
        <f>IF(ISERROR($V718),"",OFFSET('Smelter Look-up'!$E$4,$V718-4,0))</f>
        <v/>
      </c>
      <c r="G718" s="233" t="str">
        <f>IF(C718=$X$4,IF(ISERROR($V718),"Enter smelter details","RMI"),IF(ISERROR($V718),"",OFFSET('Smelter Look-up'!$F$4,$V718-4,0)))</f>
        <v/>
      </c>
      <c r="H718" s="235" t="str">
        <f>IF(ISERROR($V718),"",OFFSET('Smelter Look-up'!$G$4,$V718-4,0))</f>
        <v/>
      </c>
      <c r="I718" s="237" t="str">
        <f>IF(ISERROR($V718),"",OFFSET('Smelter Look-up'!$H$4,$V718-4,0))</f>
        <v/>
      </c>
      <c r="J718" s="237" t="str">
        <f>IF(ISERROR($V718),"",OFFSET('Smelter Look-up'!$I$4,$V718-4,0))</f>
        <v/>
      </c>
      <c r="K718" s="234"/>
      <c r="L718" s="234"/>
      <c r="M718" s="234"/>
      <c r="N718" s="234"/>
      <c r="O718" s="234"/>
      <c r="P718" s="237"/>
      <c r="Q718" s="238"/>
      <c r="R718" s="233" t="str">
        <f>IF(ISERROR($V718),"",OFFSET('Smelter Look-up'!$C$4,$V718-4,0)&amp;"")</f>
        <v/>
      </c>
      <c r="S718" s="239" t="str">
        <f t="array" ref="S718">IF(B718="","",IF(ISERROR(MATCH($E718,CL,0)),"Unknown",INDIRECT("'C'!$A$"&amp;MATCH($E718,CL,0)+1)))</f>
        <v/>
      </c>
      <c r="T718" s="239" t="str">
        <f t="array" ref="T718">IF(B718="","",IF(ISERROR(MATCH($J718,SorP!$B$1:$B$6226,0)),"",INDIRECT("'SorP'!$A$"&amp;MATCH($S718&amp;$J718,SorP!C:C,0))))</f>
        <v/>
      </c>
      <c r="U718" s="240"/>
      <c r="V718" s="228" t="str">
        <f>IF(C718="",NA(),IF(OR(C718="Smelter not listed",C718="Smelter not yet identified"),MATCH($B718&amp;$D718,'Smelter Look-up'!$J:$J,0),MATCH($B718&amp;$C718,'Smelter Look-up'!$J:$J,0)))</f>
        <v>#N/A</v>
      </c>
      <c r="W718" s="208"/>
      <c r="X718" s="208">
        <f t="shared" si="1"/>
        <v>0</v>
      </c>
      <c r="Y718" s="208"/>
      <c r="Z718" s="208"/>
      <c r="AA718" s="208"/>
      <c r="AB718" s="241" t="str">
        <f t="shared" si="2"/>
        <v/>
      </c>
      <c r="AC718" s="208"/>
      <c r="AD718" s="208"/>
      <c r="AE718" s="208"/>
      <c r="AF718" s="208"/>
      <c r="AG718" s="208"/>
      <c r="AH718" s="208"/>
    </row>
    <row r="719" ht="13.5" customHeight="1">
      <c r="A719" s="239"/>
      <c r="B719" s="233" t="str">
        <f t="array" ref="B719">IF(LEN(A719)=0,"",INDEX('Smelter Look-up'!$A:$A,MATCH($A719,'Smelter Look-up'!$E:$E,0)))</f>
        <v/>
      </c>
      <c r="C719" s="234" t="str">
        <f t="array" ref="C719">IF(LEN(A719)=0,"",INDEX('Smelter Look-up'!$C:$C,MATCH($A719,'Smelter Look-up'!$E:$E,0)))</f>
        <v/>
      </c>
      <c r="D719" s="233"/>
      <c r="E719" s="233" t="str">
        <f>IF(ISERROR($V719),"",OFFSET('Smelter Look-up'!$D$4,$V719-4,0)&amp;"")</f>
        <v/>
      </c>
      <c r="F719" s="233" t="str">
        <f>IF(ISERROR($V719),"",OFFSET('Smelter Look-up'!$E$4,$V719-4,0))</f>
        <v/>
      </c>
      <c r="G719" s="233" t="str">
        <f>IF(C719=$X$4,IF(ISERROR($V719),"Enter smelter details","RMI"),IF(ISERROR($V719),"",OFFSET('Smelter Look-up'!$F$4,$V719-4,0)))</f>
        <v/>
      </c>
      <c r="H719" s="235" t="str">
        <f>IF(ISERROR($V719),"",OFFSET('Smelter Look-up'!$G$4,$V719-4,0))</f>
        <v/>
      </c>
      <c r="I719" s="237" t="str">
        <f>IF(ISERROR($V719),"",OFFSET('Smelter Look-up'!$H$4,$V719-4,0))</f>
        <v/>
      </c>
      <c r="J719" s="237" t="str">
        <f>IF(ISERROR($V719),"",OFFSET('Smelter Look-up'!$I$4,$V719-4,0))</f>
        <v/>
      </c>
      <c r="K719" s="234"/>
      <c r="L719" s="234"/>
      <c r="M719" s="234"/>
      <c r="N719" s="234"/>
      <c r="O719" s="234"/>
      <c r="P719" s="237"/>
      <c r="Q719" s="238"/>
      <c r="R719" s="233" t="str">
        <f>IF(ISERROR($V719),"",OFFSET('Smelter Look-up'!$C$4,$V719-4,0)&amp;"")</f>
        <v/>
      </c>
      <c r="S719" s="239" t="str">
        <f t="array" ref="S719">IF(B719="","",IF(ISERROR(MATCH($E719,CL,0)),"Unknown",INDIRECT("'C'!$A$"&amp;MATCH($E719,CL,0)+1)))</f>
        <v/>
      </c>
      <c r="T719" s="239" t="str">
        <f t="array" ref="T719">IF(B719="","",IF(ISERROR(MATCH($J719,SorP!$B$1:$B$6226,0)),"",INDIRECT("'SorP'!$A$"&amp;MATCH($S719&amp;$J719,SorP!C:C,0))))</f>
        <v/>
      </c>
      <c r="U719" s="240"/>
      <c r="V719" s="228" t="str">
        <f>IF(C719="",NA(),IF(OR(C719="Smelter not listed",C719="Smelter not yet identified"),MATCH($B719&amp;$D719,'Smelter Look-up'!$J:$J,0),MATCH($B719&amp;$C719,'Smelter Look-up'!$J:$J,0)))</f>
        <v>#N/A</v>
      </c>
      <c r="W719" s="208"/>
      <c r="X719" s="208">
        <f t="shared" si="1"/>
        <v>0</v>
      </c>
      <c r="Y719" s="208"/>
      <c r="Z719" s="208"/>
      <c r="AA719" s="208"/>
      <c r="AB719" s="241" t="str">
        <f t="shared" si="2"/>
        <v/>
      </c>
      <c r="AC719" s="208"/>
      <c r="AD719" s="208"/>
      <c r="AE719" s="208"/>
      <c r="AF719" s="208"/>
      <c r="AG719" s="208"/>
      <c r="AH719" s="208"/>
    </row>
    <row r="720" ht="13.5" customHeight="1">
      <c r="A720" s="239"/>
      <c r="B720" s="233" t="str">
        <f t="array" ref="B720">IF(LEN(A720)=0,"",INDEX('Smelter Look-up'!$A:$A,MATCH($A720,'Smelter Look-up'!$E:$E,0)))</f>
        <v/>
      </c>
      <c r="C720" s="234" t="str">
        <f t="array" ref="C720">IF(LEN(A720)=0,"",INDEX('Smelter Look-up'!$C:$C,MATCH($A720,'Smelter Look-up'!$E:$E,0)))</f>
        <v/>
      </c>
      <c r="D720" s="233"/>
      <c r="E720" s="233" t="str">
        <f>IF(ISERROR($V720),"",OFFSET('Smelter Look-up'!$D$4,$V720-4,0)&amp;"")</f>
        <v/>
      </c>
      <c r="F720" s="233" t="str">
        <f>IF(ISERROR($V720),"",OFFSET('Smelter Look-up'!$E$4,$V720-4,0))</f>
        <v/>
      </c>
      <c r="G720" s="233" t="str">
        <f>IF(C720=$X$4,IF(ISERROR($V720),"Enter smelter details","RMI"),IF(ISERROR($V720),"",OFFSET('Smelter Look-up'!$F$4,$V720-4,0)))</f>
        <v/>
      </c>
      <c r="H720" s="235" t="str">
        <f>IF(ISERROR($V720),"",OFFSET('Smelter Look-up'!$G$4,$V720-4,0))</f>
        <v/>
      </c>
      <c r="I720" s="237" t="str">
        <f>IF(ISERROR($V720),"",OFFSET('Smelter Look-up'!$H$4,$V720-4,0))</f>
        <v/>
      </c>
      <c r="J720" s="237" t="str">
        <f>IF(ISERROR($V720),"",OFFSET('Smelter Look-up'!$I$4,$V720-4,0))</f>
        <v/>
      </c>
      <c r="K720" s="234"/>
      <c r="L720" s="234"/>
      <c r="M720" s="234"/>
      <c r="N720" s="234"/>
      <c r="O720" s="234"/>
      <c r="P720" s="237"/>
      <c r="Q720" s="238"/>
      <c r="R720" s="233" t="str">
        <f>IF(ISERROR($V720),"",OFFSET('Smelter Look-up'!$C$4,$V720-4,0)&amp;"")</f>
        <v/>
      </c>
      <c r="S720" s="239" t="str">
        <f t="array" ref="S720">IF(B720="","",IF(ISERROR(MATCH($E720,CL,0)),"Unknown",INDIRECT("'C'!$A$"&amp;MATCH($E720,CL,0)+1)))</f>
        <v/>
      </c>
      <c r="T720" s="239" t="str">
        <f t="array" ref="T720">IF(B720="","",IF(ISERROR(MATCH($J720,SorP!$B$1:$B$6226,0)),"",INDIRECT("'SorP'!$A$"&amp;MATCH($S720&amp;$J720,SorP!C:C,0))))</f>
        <v/>
      </c>
      <c r="U720" s="240"/>
      <c r="V720" s="228" t="str">
        <f>IF(C720="",NA(),IF(OR(C720="Smelter not listed",C720="Smelter not yet identified"),MATCH($B720&amp;$D720,'Smelter Look-up'!$J:$J,0),MATCH($B720&amp;$C720,'Smelter Look-up'!$J:$J,0)))</f>
        <v>#N/A</v>
      </c>
      <c r="W720" s="208"/>
      <c r="X720" s="208">
        <f t="shared" si="1"/>
        <v>0</v>
      </c>
      <c r="Y720" s="208"/>
      <c r="Z720" s="208"/>
      <c r="AA720" s="208"/>
      <c r="AB720" s="241" t="str">
        <f t="shared" si="2"/>
        <v/>
      </c>
      <c r="AC720" s="208"/>
      <c r="AD720" s="208"/>
      <c r="AE720" s="208"/>
      <c r="AF720" s="208"/>
      <c r="AG720" s="208"/>
      <c r="AH720" s="208"/>
    </row>
    <row r="721" ht="13.5" customHeight="1">
      <c r="A721" s="239"/>
      <c r="B721" s="233" t="str">
        <f t="array" ref="B721">IF(LEN(A721)=0,"",INDEX('Smelter Look-up'!$A:$A,MATCH($A721,'Smelter Look-up'!$E:$E,0)))</f>
        <v/>
      </c>
      <c r="C721" s="234" t="str">
        <f t="array" ref="C721">IF(LEN(A721)=0,"",INDEX('Smelter Look-up'!$C:$C,MATCH($A721,'Smelter Look-up'!$E:$E,0)))</f>
        <v/>
      </c>
      <c r="D721" s="233"/>
      <c r="E721" s="233" t="str">
        <f>IF(ISERROR($V721),"",OFFSET('Smelter Look-up'!$D$4,$V721-4,0)&amp;"")</f>
        <v/>
      </c>
      <c r="F721" s="233" t="str">
        <f>IF(ISERROR($V721),"",OFFSET('Smelter Look-up'!$E$4,$V721-4,0))</f>
        <v/>
      </c>
      <c r="G721" s="233" t="str">
        <f>IF(C721=$X$4,IF(ISERROR($V721),"Enter smelter details","RMI"),IF(ISERROR($V721),"",OFFSET('Smelter Look-up'!$F$4,$V721-4,0)))</f>
        <v/>
      </c>
      <c r="H721" s="235" t="str">
        <f>IF(ISERROR($V721),"",OFFSET('Smelter Look-up'!$G$4,$V721-4,0))</f>
        <v/>
      </c>
      <c r="I721" s="237" t="str">
        <f>IF(ISERROR($V721),"",OFFSET('Smelter Look-up'!$H$4,$V721-4,0))</f>
        <v/>
      </c>
      <c r="J721" s="237" t="str">
        <f>IF(ISERROR($V721),"",OFFSET('Smelter Look-up'!$I$4,$V721-4,0))</f>
        <v/>
      </c>
      <c r="K721" s="234"/>
      <c r="L721" s="234"/>
      <c r="M721" s="234"/>
      <c r="N721" s="234"/>
      <c r="O721" s="234"/>
      <c r="P721" s="237"/>
      <c r="Q721" s="238"/>
      <c r="R721" s="233" t="str">
        <f>IF(ISERROR($V721),"",OFFSET('Smelter Look-up'!$C$4,$V721-4,0)&amp;"")</f>
        <v/>
      </c>
      <c r="S721" s="239" t="str">
        <f t="array" ref="S721">IF(B721="","",IF(ISERROR(MATCH($E721,CL,0)),"Unknown",INDIRECT("'C'!$A$"&amp;MATCH($E721,CL,0)+1)))</f>
        <v/>
      </c>
      <c r="T721" s="239" t="str">
        <f t="array" ref="T721">IF(B721="","",IF(ISERROR(MATCH($J721,SorP!$B$1:$B$6226,0)),"",INDIRECT("'SorP'!$A$"&amp;MATCH($S721&amp;$J721,SorP!C:C,0))))</f>
        <v/>
      </c>
      <c r="U721" s="240"/>
      <c r="V721" s="228" t="str">
        <f>IF(C721="",NA(),IF(OR(C721="Smelter not listed",C721="Smelter not yet identified"),MATCH($B721&amp;$D721,'Smelter Look-up'!$J:$J,0),MATCH($B721&amp;$C721,'Smelter Look-up'!$J:$J,0)))</f>
        <v>#N/A</v>
      </c>
      <c r="W721" s="208"/>
      <c r="X721" s="208">
        <f t="shared" si="1"/>
        <v>0</v>
      </c>
      <c r="Y721" s="208"/>
      <c r="Z721" s="208"/>
      <c r="AA721" s="208"/>
      <c r="AB721" s="241" t="str">
        <f t="shared" si="2"/>
        <v/>
      </c>
      <c r="AC721" s="208"/>
      <c r="AD721" s="208"/>
      <c r="AE721" s="208"/>
      <c r="AF721" s="208"/>
      <c r="AG721" s="208"/>
      <c r="AH721" s="208"/>
    </row>
    <row r="722" ht="13.5" customHeight="1">
      <c r="A722" s="239"/>
      <c r="B722" s="233" t="str">
        <f t="array" ref="B722">IF(LEN(A722)=0,"",INDEX('Smelter Look-up'!$A:$A,MATCH($A722,'Smelter Look-up'!$E:$E,0)))</f>
        <v/>
      </c>
      <c r="C722" s="234" t="str">
        <f t="array" ref="C722">IF(LEN(A722)=0,"",INDEX('Smelter Look-up'!$C:$C,MATCH($A722,'Smelter Look-up'!$E:$E,0)))</f>
        <v/>
      </c>
      <c r="D722" s="233"/>
      <c r="E722" s="233" t="str">
        <f>IF(ISERROR($V722),"",OFFSET('Smelter Look-up'!$D$4,$V722-4,0)&amp;"")</f>
        <v/>
      </c>
      <c r="F722" s="233" t="str">
        <f>IF(ISERROR($V722),"",OFFSET('Smelter Look-up'!$E$4,$V722-4,0))</f>
        <v/>
      </c>
      <c r="G722" s="233" t="str">
        <f>IF(C722=$X$4,IF(ISERROR($V722),"Enter smelter details","RMI"),IF(ISERROR($V722),"",OFFSET('Smelter Look-up'!$F$4,$V722-4,0)))</f>
        <v/>
      </c>
      <c r="H722" s="235" t="str">
        <f>IF(ISERROR($V722),"",OFFSET('Smelter Look-up'!$G$4,$V722-4,0))</f>
        <v/>
      </c>
      <c r="I722" s="237" t="str">
        <f>IF(ISERROR($V722),"",OFFSET('Smelter Look-up'!$H$4,$V722-4,0))</f>
        <v/>
      </c>
      <c r="J722" s="237" t="str">
        <f>IF(ISERROR($V722),"",OFFSET('Smelter Look-up'!$I$4,$V722-4,0))</f>
        <v/>
      </c>
      <c r="K722" s="234"/>
      <c r="L722" s="234"/>
      <c r="M722" s="234"/>
      <c r="N722" s="234"/>
      <c r="O722" s="234"/>
      <c r="P722" s="237"/>
      <c r="Q722" s="238"/>
      <c r="R722" s="233" t="str">
        <f>IF(ISERROR($V722),"",OFFSET('Smelter Look-up'!$C$4,$V722-4,0)&amp;"")</f>
        <v/>
      </c>
      <c r="S722" s="239" t="str">
        <f t="array" ref="S722">IF(B722="","",IF(ISERROR(MATCH($E722,CL,0)),"Unknown",INDIRECT("'C'!$A$"&amp;MATCH($E722,CL,0)+1)))</f>
        <v/>
      </c>
      <c r="T722" s="239" t="str">
        <f t="array" ref="T722">IF(B722="","",IF(ISERROR(MATCH($J722,SorP!$B$1:$B$6226,0)),"",INDIRECT("'SorP'!$A$"&amp;MATCH($S722&amp;$J722,SorP!C:C,0))))</f>
        <v/>
      </c>
      <c r="U722" s="240"/>
      <c r="V722" s="228" t="str">
        <f>IF(C722="",NA(),IF(OR(C722="Smelter not listed",C722="Smelter not yet identified"),MATCH($B722&amp;$D722,'Smelter Look-up'!$J:$J,0),MATCH($B722&amp;$C722,'Smelter Look-up'!$J:$J,0)))</f>
        <v>#N/A</v>
      </c>
      <c r="W722" s="208"/>
      <c r="X722" s="208">
        <f t="shared" si="1"/>
        <v>0</v>
      </c>
      <c r="Y722" s="208"/>
      <c r="Z722" s="208"/>
      <c r="AA722" s="208"/>
      <c r="AB722" s="241" t="str">
        <f t="shared" si="2"/>
        <v/>
      </c>
      <c r="AC722" s="208"/>
      <c r="AD722" s="208"/>
      <c r="AE722" s="208"/>
      <c r="AF722" s="208"/>
      <c r="AG722" s="208"/>
      <c r="AH722" s="208"/>
    </row>
    <row r="723" ht="13.5" customHeight="1">
      <c r="A723" s="239"/>
      <c r="B723" s="233" t="str">
        <f t="array" ref="B723">IF(LEN(A723)=0,"",INDEX('Smelter Look-up'!$A:$A,MATCH($A723,'Smelter Look-up'!$E:$E,0)))</f>
        <v/>
      </c>
      <c r="C723" s="234" t="str">
        <f t="array" ref="C723">IF(LEN(A723)=0,"",INDEX('Smelter Look-up'!$C:$C,MATCH($A723,'Smelter Look-up'!$E:$E,0)))</f>
        <v/>
      </c>
      <c r="D723" s="233"/>
      <c r="E723" s="233" t="str">
        <f>IF(ISERROR($V723),"",OFFSET('Smelter Look-up'!$D$4,$V723-4,0)&amp;"")</f>
        <v/>
      </c>
      <c r="F723" s="233" t="str">
        <f>IF(ISERROR($V723),"",OFFSET('Smelter Look-up'!$E$4,$V723-4,0))</f>
        <v/>
      </c>
      <c r="G723" s="233" t="str">
        <f>IF(C723=$X$4,IF(ISERROR($V723),"Enter smelter details","RMI"),IF(ISERROR($V723),"",OFFSET('Smelter Look-up'!$F$4,$V723-4,0)))</f>
        <v/>
      </c>
      <c r="H723" s="235" t="str">
        <f>IF(ISERROR($V723),"",OFFSET('Smelter Look-up'!$G$4,$V723-4,0))</f>
        <v/>
      </c>
      <c r="I723" s="237" t="str">
        <f>IF(ISERROR($V723),"",OFFSET('Smelter Look-up'!$H$4,$V723-4,0))</f>
        <v/>
      </c>
      <c r="J723" s="237" t="str">
        <f>IF(ISERROR($V723),"",OFFSET('Smelter Look-up'!$I$4,$V723-4,0))</f>
        <v/>
      </c>
      <c r="K723" s="234"/>
      <c r="L723" s="234"/>
      <c r="M723" s="234"/>
      <c r="N723" s="234"/>
      <c r="O723" s="234"/>
      <c r="P723" s="237"/>
      <c r="Q723" s="238"/>
      <c r="R723" s="233" t="str">
        <f>IF(ISERROR($V723),"",OFFSET('Smelter Look-up'!$C$4,$V723-4,0)&amp;"")</f>
        <v/>
      </c>
      <c r="S723" s="239" t="str">
        <f t="array" ref="S723">IF(B723="","",IF(ISERROR(MATCH($E723,CL,0)),"Unknown",INDIRECT("'C'!$A$"&amp;MATCH($E723,CL,0)+1)))</f>
        <v/>
      </c>
      <c r="T723" s="239" t="str">
        <f t="array" ref="T723">IF(B723="","",IF(ISERROR(MATCH($J723,SorP!$B$1:$B$6226,0)),"",INDIRECT("'SorP'!$A$"&amp;MATCH($S723&amp;$J723,SorP!C:C,0))))</f>
        <v/>
      </c>
      <c r="U723" s="240"/>
      <c r="V723" s="228" t="str">
        <f>IF(C723="",NA(),IF(OR(C723="Smelter not listed",C723="Smelter not yet identified"),MATCH($B723&amp;$D723,'Smelter Look-up'!$J:$J,0),MATCH($B723&amp;$C723,'Smelter Look-up'!$J:$J,0)))</f>
        <v>#N/A</v>
      </c>
      <c r="W723" s="208"/>
      <c r="X723" s="208">
        <f t="shared" si="1"/>
        <v>0</v>
      </c>
      <c r="Y723" s="208"/>
      <c r="Z723" s="208"/>
      <c r="AA723" s="208"/>
      <c r="AB723" s="241" t="str">
        <f t="shared" si="2"/>
        <v/>
      </c>
      <c r="AC723" s="208"/>
      <c r="AD723" s="208"/>
      <c r="AE723" s="208"/>
      <c r="AF723" s="208"/>
      <c r="AG723" s="208"/>
      <c r="AH723" s="208"/>
    </row>
    <row r="724" ht="13.5" customHeight="1">
      <c r="A724" s="239"/>
      <c r="B724" s="233" t="str">
        <f t="array" ref="B724">IF(LEN(A724)=0,"",INDEX('Smelter Look-up'!$A:$A,MATCH($A724,'Smelter Look-up'!$E:$E,0)))</f>
        <v/>
      </c>
      <c r="C724" s="234" t="str">
        <f t="array" ref="C724">IF(LEN(A724)=0,"",INDEX('Smelter Look-up'!$C:$C,MATCH($A724,'Smelter Look-up'!$E:$E,0)))</f>
        <v/>
      </c>
      <c r="D724" s="233"/>
      <c r="E724" s="233" t="str">
        <f>IF(ISERROR($V724),"",OFFSET('Smelter Look-up'!$D$4,$V724-4,0)&amp;"")</f>
        <v/>
      </c>
      <c r="F724" s="233" t="str">
        <f>IF(ISERROR($V724),"",OFFSET('Smelter Look-up'!$E$4,$V724-4,0))</f>
        <v/>
      </c>
      <c r="G724" s="233" t="str">
        <f>IF(C724=$X$4,IF(ISERROR($V724),"Enter smelter details","RMI"),IF(ISERROR($V724),"",OFFSET('Smelter Look-up'!$F$4,$V724-4,0)))</f>
        <v/>
      </c>
      <c r="H724" s="235" t="str">
        <f>IF(ISERROR($V724),"",OFFSET('Smelter Look-up'!$G$4,$V724-4,0))</f>
        <v/>
      </c>
      <c r="I724" s="237" t="str">
        <f>IF(ISERROR($V724),"",OFFSET('Smelter Look-up'!$H$4,$V724-4,0))</f>
        <v/>
      </c>
      <c r="J724" s="237" t="str">
        <f>IF(ISERROR($V724),"",OFFSET('Smelter Look-up'!$I$4,$V724-4,0))</f>
        <v/>
      </c>
      <c r="K724" s="234"/>
      <c r="L724" s="234"/>
      <c r="M724" s="234"/>
      <c r="N724" s="234"/>
      <c r="O724" s="234"/>
      <c r="P724" s="237"/>
      <c r="Q724" s="238"/>
      <c r="R724" s="233" t="str">
        <f>IF(ISERROR($V724),"",OFFSET('Smelter Look-up'!$C$4,$V724-4,0)&amp;"")</f>
        <v/>
      </c>
      <c r="S724" s="239" t="str">
        <f t="array" ref="S724">IF(B724="","",IF(ISERROR(MATCH($E724,CL,0)),"Unknown",INDIRECT("'C'!$A$"&amp;MATCH($E724,CL,0)+1)))</f>
        <v/>
      </c>
      <c r="T724" s="239" t="str">
        <f t="array" ref="T724">IF(B724="","",IF(ISERROR(MATCH($J724,SorP!$B$1:$B$6226,0)),"",INDIRECT("'SorP'!$A$"&amp;MATCH($S724&amp;$J724,SorP!C:C,0))))</f>
        <v/>
      </c>
      <c r="U724" s="240"/>
      <c r="V724" s="228" t="str">
        <f>IF(C724="",NA(),IF(OR(C724="Smelter not listed",C724="Smelter not yet identified"),MATCH($B724&amp;$D724,'Smelter Look-up'!$J:$J,0),MATCH($B724&amp;$C724,'Smelter Look-up'!$J:$J,0)))</f>
        <v>#N/A</v>
      </c>
      <c r="W724" s="208"/>
      <c r="X724" s="208">
        <f t="shared" si="1"/>
        <v>0</v>
      </c>
      <c r="Y724" s="208"/>
      <c r="Z724" s="208"/>
      <c r="AA724" s="208"/>
      <c r="AB724" s="241" t="str">
        <f t="shared" si="2"/>
        <v/>
      </c>
      <c r="AC724" s="208"/>
      <c r="AD724" s="208"/>
      <c r="AE724" s="208"/>
      <c r="AF724" s="208"/>
      <c r="AG724" s="208"/>
      <c r="AH724" s="208"/>
    </row>
    <row r="725" ht="13.5" customHeight="1">
      <c r="A725" s="239"/>
      <c r="B725" s="233" t="str">
        <f t="array" ref="B725">IF(LEN(A725)=0,"",INDEX('Smelter Look-up'!$A:$A,MATCH($A725,'Smelter Look-up'!$E:$E,0)))</f>
        <v/>
      </c>
      <c r="C725" s="234" t="str">
        <f t="array" ref="C725">IF(LEN(A725)=0,"",INDEX('Smelter Look-up'!$C:$C,MATCH($A725,'Smelter Look-up'!$E:$E,0)))</f>
        <v/>
      </c>
      <c r="D725" s="233"/>
      <c r="E725" s="233" t="str">
        <f>IF(ISERROR($V725),"",OFFSET('Smelter Look-up'!$D$4,$V725-4,0)&amp;"")</f>
        <v/>
      </c>
      <c r="F725" s="233" t="str">
        <f>IF(ISERROR($V725),"",OFFSET('Smelter Look-up'!$E$4,$V725-4,0))</f>
        <v/>
      </c>
      <c r="G725" s="233" t="str">
        <f>IF(C725=$X$4,IF(ISERROR($V725),"Enter smelter details","RMI"),IF(ISERROR($V725),"",OFFSET('Smelter Look-up'!$F$4,$V725-4,0)))</f>
        <v/>
      </c>
      <c r="H725" s="235" t="str">
        <f>IF(ISERROR($V725),"",OFFSET('Smelter Look-up'!$G$4,$V725-4,0))</f>
        <v/>
      </c>
      <c r="I725" s="237" t="str">
        <f>IF(ISERROR($V725),"",OFFSET('Smelter Look-up'!$H$4,$V725-4,0))</f>
        <v/>
      </c>
      <c r="J725" s="237" t="str">
        <f>IF(ISERROR($V725),"",OFFSET('Smelter Look-up'!$I$4,$V725-4,0))</f>
        <v/>
      </c>
      <c r="K725" s="234"/>
      <c r="L725" s="234"/>
      <c r="M725" s="234"/>
      <c r="N725" s="234"/>
      <c r="O725" s="234"/>
      <c r="P725" s="237"/>
      <c r="Q725" s="238"/>
      <c r="R725" s="233" t="str">
        <f>IF(ISERROR($V725),"",OFFSET('Smelter Look-up'!$C$4,$V725-4,0)&amp;"")</f>
        <v/>
      </c>
      <c r="S725" s="239" t="str">
        <f t="array" ref="S725">IF(B725="","",IF(ISERROR(MATCH($E725,CL,0)),"Unknown",INDIRECT("'C'!$A$"&amp;MATCH($E725,CL,0)+1)))</f>
        <v/>
      </c>
      <c r="T725" s="239" t="str">
        <f t="array" ref="T725">IF(B725="","",IF(ISERROR(MATCH($J725,SorP!$B$1:$B$6226,0)),"",INDIRECT("'SorP'!$A$"&amp;MATCH($S725&amp;$J725,SorP!C:C,0))))</f>
        <v/>
      </c>
      <c r="U725" s="240"/>
      <c r="V725" s="228" t="str">
        <f>IF(C725="",NA(),IF(OR(C725="Smelter not listed",C725="Smelter not yet identified"),MATCH($B725&amp;$D725,'Smelter Look-up'!$J:$J,0),MATCH($B725&amp;$C725,'Smelter Look-up'!$J:$J,0)))</f>
        <v>#N/A</v>
      </c>
      <c r="W725" s="208"/>
      <c r="X725" s="208">
        <f t="shared" si="1"/>
        <v>0</v>
      </c>
      <c r="Y725" s="208"/>
      <c r="Z725" s="208"/>
      <c r="AA725" s="208"/>
      <c r="AB725" s="241" t="str">
        <f t="shared" si="2"/>
        <v/>
      </c>
      <c r="AC725" s="208"/>
      <c r="AD725" s="208"/>
      <c r="AE725" s="208"/>
      <c r="AF725" s="208"/>
      <c r="AG725" s="208"/>
      <c r="AH725" s="208"/>
    </row>
    <row r="726" ht="13.5" customHeight="1">
      <c r="A726" s="239"/>
      <c r="B726" s="233" t="str">
        <f t="array" ref="B726">IF(LEN(A726)=0,"",INDEX('Smelter Look-up'!$A:$A,MATCH($A726,'Smelter Look-up'!$E:$E,0)))</f>
        <v/>
      </c>
      <c r="C726" s="234" t="str">
        <f t="array" ref="C726">IF(LEN(A726)=0,"",INDEX('Smelter Look-up'!$C:$C,MATCH($A726,'Smelter Look-up'!$E:$E,0)))</f>
        <v/>
      </c>
      <c r="D726" s="233"/>
      <c r="E726" s="233" t="str">
        <f>IF(ISERROR($V726),"",OFFSET('Smelter Look-up'!$D$4,$V726-4,0)&amp;"")</f>
        <v/>
      </c>
      <c r="F726" s="233" t="str">
        <f>IF(ISERROR($V726),"",OFFSET('Smelter Look-up'!$E$4,$V726-4,0))</f>
        <v/>
      </c>
      <c r="G726" s="233" t="str">
        <f>IF(C726=$X$4,IF(ISERROR($V726),"Enter smelter details","RMI"),IF(ISERROR($V726),"",OFFSET('Smelter Look-up'!$F$4,$V726-4,0)))</f>
        <v/>
      </c>
      <c r="H726" s="235" t="str">
        <f>IF(ISERROR($V726),"",OFFSET('Smelter Look-up'!$G$4,$V726-4,0))</f>
        <v/>
      </c>
      <c r="I726" s="237" t="str">
        <f>IF(ISERROR($V726),"",OFFSET('Smelter Look-up'!$H$4,$V726-4,0))</f>
        <v/>
      </c>
      <c r="J726" s="237" t="str">
        <f>IF(ISERROR($V726),"",OFFSET('Smelter Look-up'!$I$4,$V726-4,0))</f>
        <v/>
      </c>
      <c r="K726" s="234"/>
      <c r="L726" s="234"/>
      <c r="M726" s="234"/>
      <c r="N726" s="234"/>
      <c r="O726" s="234"/>
      <c r="P726" s="237"/>
      <c r="Q726" s="238"/>
      <c r="R726" s="233" t="str">
        <f>IF(ISERROR($V726),"",OFFSET('Smelter Look-up'!$C$4,$V726-4,0)&amp;"")</f>
        <v/>
      </c>
      <c r="S726" s="239" t="str">
        <f t="array" ref="S726">IF(B726="","",IF(ISERROR(MATCH($E726,CL,0)),"Unknown",INDIRECT("'C'!$A$"&amp;MATCH($E726,CL,0)+1)))</f>
        <v/>
      </c>
      <c r="T726" s="239" t="str">
        <f t="array" ref="T726">IF(B726="","",IF(ISERROR(MATCH($J726,SorP!$B$1:$B$6226,0)),"",INDIRECT("'SorP'!$A$"&amp;MATCH($S726&amp;$J726,SorP!C:C,0))))</f>
        <v/>
      </c>
      <c r="U726" s="240"/>
      <c r="V726" s="228" t="str">
        <f>IF(C726="",NA(),IF(OR(C726="Smelter not listed",C726="Smelter not yet identified"),MATCH($B726&amp;$D726,'Smelter Look-up'!$J:$J,0),MATCH($B726&amp;$C726,'Smelter Look-up'!$J:$J,0)))</f>
        <v>#N/A</v>
      </c>
      <c r="W726" s="208"/>
      <c r="X726" s="208">
        <f t="shared" si="1"/>
        <v>0</v>
      </c>
      <c r="Y726" s="208"/>
      <c r="Z726" s="208"/>
      <c r="AA726" s="208"/>
      <c r="AB726" s="241" t="str">
        <f t="shared" si="2"/>
        <v/>
      </c>
      <c r="AC726" s="208"/>
      <c r="AD726" s="208"/>
      <c r="AE726" s="208"/>
      <c r="AF726" s="208"/>
      <c r="AG726" s="208"/>
      <c r="AH726" s="208"/>
    </row>
    <row r="727" ht="13.5" customHeight="1">
      <c r="A727" s="239"/>
      <c r="B727" s="233" t="str">
        <f t="array" ref="B727">IF(LEN(A727)=0,"",INDEX('Smelter Look-up'!$A:$A,MATCH($A727,'Smelter Look-up'!$E:$E,0)))</f>
        <v/>
      </c>
      <c r="C727" s="234" t="str">
        <f t="array" ref="C727">IF(LEN(A727)=0,"",INDEX('Smelter Look-up'!$C:$C,MATCH($A727,'Smelter Look-up'!$E:$E,0)))</f>
        <v/>
      </c>
      <c r="D727" s="233"/>
      <c r="E727" s="233" t="str">
        <f>IF(ISERROR($V727),"",OFFSET('Smelter Look-up'!$D$4,$V727-4,0)&amp;"")</f>
        <v/>
      </c>
      <c r="F727" s="233" t="str">
        <f>IF(ISERROR($V727),"",OFFSET('Smelter Look-up'!$E$4,$V727-4,0))</f>
        <v/>
      </c>
      <c r="G727" s="233" t="str">
        <f>IF(C727=$X$4,IF(ISERROR($V727),"Enter smelter details","RMI"),IF(ISERROR($V727),"",OFFSET('Smelter Look-up'!$F$4,$V727-4,0)))</f>
        <v/>
      </c>
      <c r="H727" s="235" t="str">
        <f>IF(ISERROR($V727),"",OFFSET('Smelter Look-up'!$G$4,$V727-4,0))</f>
        <v/>
      </c>
      <c r="I727" s="237" t="str">
        <f>IF(ISERROR($V727),"",OFFSET('Smelter Look-up'!$H$4,$V727-4,0))</f>
        <v/>
      </c>
      <c r="J727" s="237" t="str">
        <f>IF(ISERROR($V727),"",OFFSET('Smelter Look-up'!$I$4,$V727-4,0))</f>
        <v/>
      </c>
      <c r="K727" s="234"/>
      <c r="L727" s="234"/>
      <c r="M727" s="234"/>
      <c r="N727" s="234"/>
      <c r="O727" s="234"/>
      <c r="P727" s="237"/>
      <c r="Q727" s="238"/>
      <c r="R727" s="233" t="str">
        <f>IF(ISERROR($V727),"",OFFSET('Smelter Look-up'!$C$4,$V727-4,0)&amp;"")</f>
        <v/>
      </c>
      <c r="S727" s="239" t="str">
        <f t="array" ref="S727">IF(B727="","",IF(ISERROR(MATCH($E727,CL,0)),"Unknown",INDIRECT("'C'!$A$"&amp;MATCH($E727,CL,0)+1)))</f>
        <v/>
      </c>
      <c r="T727" s="239" t="str">
        <f t="array" ref="T727">IF(B727="","",IF(ISERROR(MATCH($J727,SorP!$B$1:$B$6226,0)),"",INDIRECT("'SorP'!$A$"&amp;MATCH($S727&amp;$J727,SorP!C:C,0))))</f>
        <v/>
      </c>
      <c r="U727" s="240"/>
      <c r="V727" s="228" t="str">
        <f>IF(C727="",NA(),IF(OR(C727="Smelter not listed",C727="Smelter not yet identified"),MATCH($B727&amp;$D727,'Smelter Look-up'!$J:$J,0),MATCH($B727&amp;$C727,'Smelter Look-up'!$J:$J,0)))</f>
        <v>#N/A</v>
      </c>
      <c r="W727" s="208"/>
      <c r="X727" s="208">
        <f t="shared" si="1"/>
        <v>0</v>
      </c>
      <c r="Y727" s="208"/>
      <c r="Z727" s="208"/>
      <c r="AA727" s="208"/>
      <c r="AB727" s="241" t="str">
        <f t="shared" si="2"/>
        <v/>
      </c>
      <c r="AC727" s="208"/>
      <c r="AD727" s="208"/>
      <c r="AE727" s="208"/>
      <c r="AF727" s="208"/>
      <c r="AG727" s="208"/>
      <c r="AH727" s="208"/>
    </row>
    <row r="728" ht="13.5" customHeight="1">
      <c r="A728" s="239"/>
      <c r="B728" s="233" t="str">
        <f t="array" ref="B728">IF(LEN(A728)=0,"",INDEX('Smelter Look-up'!$A:$A,MATCH($A728,'Smelter Look-up'!$E:$E,0)))</f>
        <v/>
      </c>
      <c r="C728" s="234" t="str">
        <f t="array" ref="C728">IF(LEN(A728)=0,"",INDEX('Smelter Look-up'!$C:$C,MATCH($A728,'Smelter Look-up'!$E:$E,0)))</f>
        <v/>
      </c>
      <c r="D728" s="233"/>
      <c r="E728" s="233" t="str">
        <f>IF(ISERROR($V728),"",OFFSET('Smelter Look-up'!$D$4,$V728-4,0)&amp;"")</f>
        <v/>
      </c>
      <c r="F728" s="233" t="str">
        <f>IF(ISERROR($V728),"",OFFSET('Smelter Look-up'!$E$4,$V728-4,0))</f>
        <v/>
      </c>
      <c r="G728" s="233" t="str">
        <f>IF(C728=$X$4,IF(ISERROR($V728),"Enter smelter details","RMI"),IF(ISERROR($V728),"",OFFSET('Smelter Look-up'!$F$4,$V728-4,0)))</f>
        <v/>
      </c>
      <c r="H728" s="235" t="str">
        <f>IF(ISERROR($V728),"",OFFSET('Smelter Look-up'!$G$4,$V728-4,0))</f>
        <v/>
      </c>
      <c r="I728" s="237" t="str">
        <f>IF(ISERROR($V728),"",OFFSET('Smelter Look-up'!$H$4,$V728-4,0))</f>
        <v/>
      </c>
      <c r="J728" s="237" t="str">
        <f>IF(ISERROR($V728),"",OFFSET('Smelter Look-up'!$I$4,$V728-4,0))</f>
        <v/>
      </c>
      <c r="K728" s="234"/>
      <c r="L728" s="234"/>
      <c r="M728" s="234"/>
      <c r="N728" s="234"/>
      <c r="O728" s="234"/>
      <c r="P728" s="237"/>
      <c r="Q728" s="238"/>
      <c r="R728" s="233" t="str">
        <f>IF(ISERROR($V728),"",OFFSET('Smelter Look-up'!$C$4,$V728-4,0)&amp;"")</f>
        <v/>
      </c>
      <c r="S728" s="239" t="str">
        <f t="array" ref="S728">IF(B728="","",IF(ISERROR(MATCH($E728,CL,0)),"Unknown",INDIRECT("'C'!$A$"&amp;MATCH($E728,CL,0)+1)))</f>
        <v/>
      </c>
      <c r="T728" s="239" t="str">
        <f t="array" ref="T728">IF(B728="","",IF(ISERROR(MATCH($J728,SorP!$B$1:$B$6226,0)),"",INDIRECT("'SorP'!$A$"&amp;MATCH($S728&amp;$J728,SorP!C:C,0))))</f>
        <v/>
      </c>
      <c r="U728" s="240"/>
      <c r="V728" s="228" t="str">
        <f>IF(C728="",NA(),IF(OR(C728="Smelter not listed",C728="Smelter not yet identified"),MATCH($B728&amp;$D728,'Smelter Look-up'!$J:$J,0),MATCH($B728&amp;$C728,'Smelter Look-up'!$J:$J,0)))</f>
        <v>#N/A</v>
      </c>
      <c r="W728" s="208"/>
      <c r="X728" s="208">
        <f t="shared" si="1"/>
        <v>0</v>
      </c>
      <c r="Y728" s="208"/>
      <c r="Z728" s="208"/>
      <c r="AA728" s="208"/>
      <c r="AB728" s="241" t="str">
        <f t="shared" si="2"/>
        <v/>
      </c>
      <c r="AC728" s="208"/>
      <c r="AD728" s="208"/>
      <c r="AE728" s="208"/>
      <c r="AF728" s="208"/>
      <c r="AG728" s="208"/>
      <c r="AH728" s="208"/>
    </row>
    <row r="729" ht="13.5" customHeight="1">
      <c r="A729" s="239"/>
      <c r="B729" s="233" t="str">
        <f t="array" ref="B729">IF(LEN(A729)=0,"",INDEX('Smelter Look-up'!$A:$A,MATCH($A729,'Smelter Look-up'!$E:$E,0)))</f>
        <v/>
      </c>
      <c r="C729" s="234" t="str">
        <f t="array" ref="C729">IF(LEN(A729)=0,"",INDEX('Smelter Look-up'!$C:$C,MATCH($A729,'Smelter Look-up'!$E:$E,0)))</f>
        <v/>
      </c>
      <c r="D729" s="233"/>
      <c r="E729" s="233" t="str">
        <f>IF(ISERROR($V729),"",OFFSET('Smelter Look-up'!$D$4,$V729-4,0)&amp;"")</f>
        <v/>
      </c>
      <c r="F729" s="233" t="str">
        <f>IF(ISERROR($V729),"",OFFSET('Smelter Look-up'!$E$4,$V729-4,0))</f>
        <v/>
      </c>
      <c r="G729" s="233" t="str">
        <f>IF(C729=$X$4,IF(ISERROR($V729),"Enter smelter details","RMI"),IF(ISERROR($V729),"",OFFSET('Smelter Look-up'!$F$4,$V729-4,0)))</f>
        <v/>
      </c>
      <c r="H729" s="235" t="str">
        <f>IF(ISERROR($V729),"",OFFSET('Smelter Look-up'!$G$4,$V729-4,0))</f>
        <v/>
      </c>
      <c r="I729" s="237" t="str">
        <f>IF(ISERROR($V729),"",OFFSET('Smelter Look-up'!$H$4,$V729-4,0))</f>
        <v/>
      </c>
      <c r="J729" s="237" t="str">
        <f>IF(ISERROR($V729),"",OFFSET('Smelter Look-up'!$I$4,$V729-4,0))</f>
        <v/>
      </c>
      <c r="K729" s="234"/>
      <c r="L729" s="234"/>
      <c r="M729" s="234"/>
      <c r="N729" s="234"/>
      <c r="O729" s="234"/>
      <c r="P729" s="237"/>
      <c r="Q729" s="238"/>
      <c r="R729" s="233" t="str">
        <f>IF(ISERROR($V729),"",OFFSET('Smelter Look-up'!$C$4,$V729-4,0)&amp;"")</f>
        <v/>
      </c>
      <c r="S729" s="239" t="str">
        <f t="array" ref="S729">IF(B729="","",IF(ISERROR(MATCH($E729,CL,0)),"Unknown",INDIRECT("'C'!$A$"&amp;MATCH($E729,CL,0)+1)))</f>
        <v/>
      </c>
      <c r="T729" s="239" t="str">
        <f t="array" ref="T729">IF(B729="","",IF(ISERROR(MATCH($J729,SorP!$B$1:$B$6226,0)),"",INDIRECT("'SorP'!$A$"&amp;MATCH($S729&amp;$J729,SorP!C:C,0))))</f>
        <v/>
      </c>
      <c r="U729" s="240"/>
      <c r="V729" s="228" t="str">
        <f>IF(C729="",NA(),IF(OR(C729="Smelter not listed",C729="Smelter not yet identified"),MATCH($B729&amp;$D729,'Smelter Look-up'!$J:$J,0),MATCH($B729&amp;$C729,'Smelter Look-up'!$J:$J,0)))</f>
        <v>#N/A</v>
      </c>
      <c r="W729" s="208"/>
      <c r="X729" s="208">
        <f t="shared" si="1"/>
        <v>0</v>
      </c>
      <c r="Y729" s="208"/>
      <c r="Z729" s="208"/>
      <c r="AA729" s="208"/>
      <c r="AB729" s="241" t="str">
        <f t="shared" si="2"/>
        <v/>
      </c>
      <c r="AC729" s="208"/>
      <c r="AD729" s="208"/>
      <c r="AE729" s="208"/>
      <c r="AF729" s="208"/>
      <c r="AG729" s="208"/>
      <c r="AH729" s="208"/>
    </row>
    <row r="730" ht="13.5" customHeight="1">
      <c r="A730" s="239"/>
      <c r="B730" s="233" t="str">
        <f t="array" ref="B730">IF(LEN(A730)=0,"",INDEX('Smelter Look-up'!$A:$A,MATCH($A730,'Smelter Look-up'!$E:$E,0)))</f>
        <v/>
      </c>
      <c r="C730" s="234" t="str">
        <f t="array" ref="C730">IF(LEN(A730)=0,"",INDEX('Smelter Look-up'!$C:$C,MATCH($A730,'Smelter Look-up'!$E:$E,0)))</f>
        <v/>
      </c>
      <c r="D730" s="233"/>
      <c r="E730" s="233" t="str">
        <f>IF(ISERROR($V730),"",OFFSET('Smelter Look-up'!$D$4,$V730-4,0)&amp;"")</f>
        <v/>
      </c>
      <c r="F730" s="233" t="str">
        <f>IF(ISERROR($V730),"",OFFSET('Smelter Look-up'!$E$4,$V730-4,0))</f>
        <v/>
      </c>
      <c r="G730" s="233" t="str">
        <f>IF(C730=$X$4,IF(ISERROR($V730),"Enter smelter details","RMI"),IF(ISERROR($V730),"",OFFSET('Smelter Look-up'!$F$4,$V730-4,0)))</f>
        <v/>
      </c>
      <c r="H730" s="235" t="str">
        <f>IF(ISERROR($V730),"",OFFSET('Smelter Look-up'!$G$4,$V730-4,0))</f>
        <v/>
      </c>
      <c r="I730" s="237" t="str">
        <f>IF(ISERROR($V730),"",OFFSET('Smelter Look-up'!$H$4,$V730-4,0))</f>
        <v/>
      </c>
      <c r="J730" s="237" t="str">
        <f>IF(ISERROR($V730),"",OFFSET('Smelter Look-up'!$I$4,$V730-4,0))</f>
        <v/>
      </c>
      <c r="K730" s="234"/>
      <c r="L730" s="234"/>
      <c r="M730" s="234"/>
      <c r="N730" s="234"/>
      <c r="O730" s="234"/>
      <c r="P730" s="237"/>
      <c r="Q730" s="238"/>
      <c r="R730" s="233" t="str">
        <f>IF(ISERROR($V730),"",OFFSET('Smelter Look-up'!$C$4,$V730-4,0)&amp;"")</f>
        <v/>
      </c>
      <c r="S730" s="239" t="str">
        <f t="array" ref="S730">IF(B730="","",IF(ISERROR(MATCH($E730,CL,0)),"Unknown",INDIRECT("'C'!$A$"&amp;MATCH($E730,CL,0)+1)))</f>
        <v/>
      </c>
      <c r="T730" s="239" t="str">
        <f t="array" ref="T730">IF(B730="","",IF(ISERROR(MATCH($J730,SorP!$B$1:$B$6226,0)),"",INDIRECT("'SorP'!$A$"&amp;MATCH($S730&amp;$J730,SorP!C:C,0))))</f>
        <v/>
      </c>
      <c r="U730" s="240"/>
      <c r="V730" s="228" t="str">
        <f>IF(C730="",NA(),IF(OR(C730="Smelter not listed",C730="Smelter not yet identified"),MATCH($B730&amp;$D730,'Smelter Look-up'!$J:$J,0),MATCH($B730&amp;$C730,'Smelter Look-up'!$J:$J,0)))</f>
        <v>#N/A</v>
      </c>
      <c r="W730" s="208"/>
      <c r="X730" s="208">
        <f t="shared" si="1"/>
        <v>0</v>
      </c>
      <c r="Y730" s="208"/>
      <c r="Z730" s="208"/>
      <c r="AA730" s="208"/>
      <c r="AB730" s="241" t="str">
        <f t="shared" si="2"/>
        <v/>
      </c>
      <c r="AC730" s="208"/>
      <c r="AD730" s="208"/>
      <c r="AE730" s="208"/>
      <c r="AF730" s="208"/>
      <c r="AG730" s="208"/>
      <c r="AH730" s="208"/>
    </row>
    <row r="731" ht="13.5" customHeight="1">
      <c r="A731" s="239"/>
      <c r="B731" s="233" t="str">
        <f t="array" ref="B731">IF(LEN(A731)=0,"",INDEX('Smelter Look-up'!$A:$A,MATCH($A731,'Smelter Look-up'!$E:$E,0)))</f>
        <v/>
      </c>
      <c r="C731" s="234" t="str">
        <f t="array" ref="C731">IF(LEN(A731)=0,"",INDEX('Smelter Look-up'!$C:$C,MATCH($A731,'Smelter Look-up'!$E:$E,0)))</f>
        <v/>
      </c>
      <c r="D731" s="233"/>
      <c r="E731" s="233" t="str">
        <f>IF(ISERROR($V731),"",OFFSET('Smelter Look-up'!$D$4,$V731-4,0)&amp;"")</f>
        <v/>
      </c>
      <c r="F731" s="233" t="str">
        <f>IF(ISERROR($V731),"",OFFSET('Smelter Look-up'!$E$4,$V731-4,0))</f>
        <v/>
      </c>
      <c r="G731" s="233" t="str">
        <f>IF(C731=$X$4,IF(ISERROR($V731),"Enter smelter details","RMI"),IF(ISERROR($V731),"",OFFSET('Smelter Look-up'!$F$4,$V731-4,0)))</f>
        <v/>
      </c>
      <c r="H731" s="235" t="str">
        <f>IF(ISERROR($V731),"",OFFSET('Smelter Look-up'!$G$4,$V731-4,0))</f>
        <v/>
      </c>
      <c r="I731" s="237" t="str">
        <f>IF(ISERROR($V731),"",OFFSET('Smelter Look-up'!$H$4,$V731-4,0))</f>
        <v/>
      </c>
      <c r="J731" s="237" t="str">
        <f>IF(ISERROR($V731),"",OFFSET('Smelter Look-up'!$I$4,$V731-4,0))</f>
        <v/>
      </c>
      <c r="K731" s="234"/>
      <c r="L731" s="234"/>
      <c r="M731" s="234"/>
      <c r="N731" s="234"/>
      <c r="O731" s="234"/>
      <c r="P731" s="237"/>
      <c r="Q731" s="238"/>
      <c r="R731" s="233" t="str">
        <f>IF(ISERROR($V731),"",OFFSET('Smelter Look-up'!$C$4,$V731-4,0)&amp;"")</f>
        <v/>
      </c>
      <c r="S731" s="239" t="str">
        <f t="array" ref="S731">IF(B731="","",IF(ISERROR(MATCH($E731,CL,0)),"Unknown",INDIRECT("'C'!$A$"&amp;MATCH($E731,CL,0)+1)))</f>
        <v/>
      </c>
      <c r="T731" s="239" t="str">
        <f t="array" ref="T731">IF(B731="","",IF(ISERROR(MATCH($J731,SorP!$B$1:$B$6226,0)),"",INDIRECT("'SorP'!$A$"&amp;MATCH($S731&amp;$J731,SorP!C:C,0))))</f>
        <v/>
      </c>
      <c r="U731" s="240"/>
      <c r="V731" s="228" t="str">
        <f>IF(C731="",NA(),IF(OR(C731="Smelter not listed",C731="Smelter not yet identified"),MATCH($B731&amp;$D731,'Smelter Look-up'!$J:$J,0),MATCH($B731&amp;$C731,'Smelter Look-up'!$J:$J,0)))</f>
        <v>#N/A</v>
      </c>
      <c r="W731" s="208"/>
      <c r="X731" s="208">
        <f t="shared" si="1"/>
        <v>0</v>
      </c>
      <c r="Y731" s="208"/>
      <c r="Z731" s="208"/>
      <c r="AA731" s="208"/>
      <c r="AB731" s="241" t="str">
        <f t="shared" si="2"/>
        <v/>
      </c>
      <c r="AC731" s="208"/>
      <c r="AD731" s="208"/>
      <c r="AE731" s="208"/>
      <c r="AF731" s="208"/>
      <c r="AG731" s="208"/>
      <c r="AH731" s="208"/>
    </row>
    <row r="732" ht="13.5" customHeight="1">
      <c r="A732" s="239"/>
      <c r="B732" s="233" t="str">
        <f t="array" ref="B732">IF(LEN(A732)=0,"",INDEX('Smelter Look-up'!$A:$A,MATCH($A732,'Smelter Look-up'!$E:$E,0)))</f>
        <v/>
      </c>
      <c r="C732" s="234" t="str">
        <f t="array" ref="C732">IF(LEN(A732)=0,"",INDEX('Smelter Look-up'!$C:$C,MATCH($A732,'Smelter Look-up'!$E:$E,0)))</f>
        <v/>
      </c>
      <c r="D732" s="233"/>
      <c r="E732" s="233" t="str">
        <f>IF(ISERROR($V732),"",OFFSET('Smelter Look-up'!$D$4,$V732-4,0)&amp;"")</f>
        <v/>
      </c>
      <c r="F732" s="233" t="str">
        <f>IF(ISERROR($V732),"",OFFSET('Smelter Look-up'!$E$4,$V732-4,0))</f>
        <v/>
      </c>
      <c r="G732" s="233" t="str">
        <f>IF(C732=$X$4,IF(ISERROR($V732),"Enter smelter details","RMI"),IF(ISERROR($V732),"",OFFSET('Smelter Look-up'!$F$4,$V732-4,0)))</f>
        <v/>
      </c>
      <c r="H732" s="235" t="str">
        <f>IF(ISERROR($V732),"",OFFSET('Smelter Look-up'!$G$4,$V732-4,0))</f>
        <v/>
      </c>
      <c r="I732" s="237" t="str">
        <f>IF(ISERROR($V732),"",OFFSET('Smelter Look-up'!$H$4,$V732-4,0))</f>
        <v/>
      </c>
      <c r="J732" s="237" t="str">
        <f>IF(ISERROR($V732),"",OFFSET('Smelter Look-up'!$I$4,$V732-4,0))</f>
        <v/>
      </c>
      <c r="K732" s="234"/>
      <c r="L732" s="234"/>
      <c r="M732" s="234"/>
      <c r="N732" s="234"/>
      <c r="O732" s="234"/>
      <c r="P732" s="237"/>
      <c r="Q732" s="238"/>
      <c r="R732" s="233" t="str">
        <f>IF(ISERROR($V732),"",OFFSET('Smelter Look-up'!$C$4,$V732-4,0)&amp;"")</f>
        <v/>
      </c>
      <c r="S732" s="239" t="str">
        <f t="array" ref="S732">IF(B732="","",IF(ISERROR(MATCH($E732,CL,0)),"Unknown",INDIRECT("'C'!$A$"&amp;MATCH($E732,CL,0)+1)))</f>
        <v/>
      </c>
      <c r="T732" s="239" t="str">
        <f t="array" ref="T732">IF(B732="","",IF(ISERROR(MATCH($J732,SorP!$B$1:$B$6226,0)),"",INDIRECT("'SorP'!$A$"&amp;MATCH($S732&amp;$J732,SorP!C:C,0))))</f>
        <v/>
      </c>
      <c r="U732" s="240"/>
      <c r="V732" s="228" t="str">
        <f>IF(C732="",NA(),IF(OR(C732="Smelter not listed",C732="Smelter not yet identified"),MATCH($B732&amp;$D732,'Smelter Look-up'!$J:$J,0),MATCH($B732&amp;$C732,'Smelter Look-up'!$J:$J,0)))</f>
        <v>#N/A</v>
      </c>
      <c r="W732" s="208"/>
      <c r="X732" s="208">
        <f t="shared" si="1"/>
        <v>0</v>
      </c>
      <c r="Y732" s="208"/>
      <c r="Z732" s="208"/>
      <c r="AA732" s="208"/>
      <c r="AB732" s="241" t="str">
        <f t="shared" si="2"/>
        <v/>
      </c>
      <c r="AC732" s="208"/>
      <c r="AD732" s="208"/>
      <c r="AE732" s="208"/>
      <c r="AF732" s="208"/>
      <c r="AG732" s="208"/>
      <c r="AH732" s="208"/>
    </row>
    <row r="733" ht="13.5" customHeight="1">
      <c r="A733" s="239"/>
      <c r="B733" s="233" t="str">
        <f t="array" ref="B733">IF(LEN(A733)=0,"",INDEX('Smelter Look-up'!$A:$A,MATCH($A733,'Smelter Look-up'!$E:$E,0)))</f>
        <v/>
      </c>
      <c r="C733" s="234" t="str">
        <f t="array" ref="C733">IF(LEN(A733)=0,"",INDEX('Smelter Look-up'!$C:$C,MATCH($A733,'Smelter Look-up'!$E:$E,0)))</f>
        <v/>
      </c>
      <c r="D733" s="233"/>
      <c r="E733" s="233" t="str">
        <f>IF(ISERROR($V733),"",OFFSET('Smelter Look-up'!$D$4,$V733-4,0)&amp;"")</f>
        <v/>
      </c>
      <c r="F733" s="233" t="str">
        <f>IF(ISERROR($V733),"",OFFSET('Smelter Look-up'!$E$4,$V733-4,0))</f>
        <v/>
      </c>
      <c r="G733" s="233" t="str">
        <f>IF(C733=$X$4,IF(ISERROR($V733),"Enter smelter details","RMI"),IF(ISERROR($V733),"",OFFSET('Smelter Look-up'!$F$4,$V733-4,0)))</f>
        <v/>
      </c>
      <c r="H733" s="235" t="str">
        <f>IF(ISERROR($V733),"",OFFSET('Smelter Look-up'!$G$4,$V733-4,0))</f>
        <v/>
      </c>
      <c r="I733" s="237" t="str">
        <f>IF(ISERROR($V733),"",OFFSET('Smelter Look-up'!$H$4,$V733-4,0))</f>
        <v/>
      </c>
      <c r="J733" s="237" t="str">
        <f>IF(ISERROR($V733),"",OFFSET('Smelter Look-up'!$I$4,$V733-4,0))</f>
        <v/>
      </c>
      <c r="K733" s="234"/>
      <c r="L733" s="234"/>
      <c r="M733" s="234"/>
      <c r="N733" s="234"/>
      <c r="O733" s="234"/>
      <c r="P733" s="237"/>
      <c r="Q733" s="238"/>
      <c r="R733" s="233" t="str">
        <f>IF(ISERROR($V733),"",OFFSET('Smelter Look-up'!$C$4,$V733-4,0)&amp;"")</f>
        <v/>
      </c>
      <c r="S733" s="239" t="str">
        <f t="array" ref="S733">IF(B733="","",IF(ISERROR(MATCH($E733,CL,0)),"Unknown",INDIRECT("'C'!$A$"&amp;MATCH($E733,CL,0)+1)))</f>
        <v/>
      </c>
      <c r="T733" s="239" t="str">
        <f t="array" ref="T733">IF(B733="","",IF(ISERROR(MATCH($J733,SorP!$B$1:$B$6226,0)),"",INDIRECT("'SorP'!$A$"&amp;MATCH($S733&amp;$J733,SorP!C:C,0))))</f>
        <v/>
      </c>
      <c r="U733" s="240"/>
      <c r="V733" s="228" t="str">
        <f>IF(C733="",NA(),IF(OR(C733="Smelter not listed",C733="Smelter not yet identified"),MATCH($B733&amp;$D733,'Smelter Look-up'!$J:$J,0),MATCH($B733&amp;$C733,'Smelter Look-up'!$J:$J,0)))</f>
        <v>#N/A</v>
      </c>
      <c r="W733" s="208"/>
      <c r="X733" s="208">
        <f t="shared" si="1"/>
        <v>0</v>
      </c>
      <c r="Y733" s="208"/>
      <c r="Z733" s="208"/>
      <c r="AA733" s="208"/>
      <c r="AB733" s="241" t="str">
        <f t="shared" si="2"/>
        <v/>
      </c>
      <c r="AC733" s="208"/>
      <c r="AD733" s="208"/>
      <c r="AE733" s="208"/>
      <c r="AF733" s="208"/>
      <c r="AG733" s="208"/>
      <c r="AH733" s="208"/>
    </row>
    <row r="734" ht="13.5" customHeight="1">
      <c r="A734" s="239"/>
      <c r="B734" s="233" t="str">
        <f t="array" ref="B734">IF(LEN(A734)=0,"",INDEX('Smelter Look-up'!$A:$A,MATCH($A734,'Smelter Look-up'!$E:$E,0)))</f>
        <v/>
      </c>
      <c r="C734" s="234" t="str">
        <f t="array" ref="C734">IF(LEN(A734)=0,"",INDEX('Smelter Look-up'!$C:$C,MATCH($A734,'Smelter Look-up'!$E:$E,0)))</f>
        <v/>
      </c>
      <c r="D734" s="233"/>
      <c r="E734" s="233" t="str">
        <f>IF(ISERROR($V734),"",OFFSET('Smelter Look-up'!$D$4,$V734-4,0)&amp;"")</f>
        <v/>
      </c>
      <c r="F734" s="233" t="str">
        <f>IF(ISERROR($V734),"",OFFSET('Smelter Look-up'!$E$4,$V734-4,0))</f>
        <v/>
      </c>
      <c r="G734" s="233" t="str">
        <f>IF(C734=$X$4,IF(ISERROR($V734),"Enter smelter details","RMI"),IF(ISERROR($V734),"",OFFSET('Smelter Look-up'!$F$4,$V734-4,0)))</f>
        <v/>
      </c>
      <c r="H734" s="235" t="str">
        <f>IF(ISERROR($V734),"",OFFSET('Smelter Look-up'!$G$4,$V734-4,0))</f>
        <v/>
      </c>
      <c r="I734" s="237" t="str">
        <f>IF(ISERROR($V734),"",OFFSET('Smelter Look-up'!$H$4,$V734-4,0))</f>
        <v/>
      </c>
      <c r="J734" s="237" t="str">
        <f>IF(ISERROR($V734),"",OFFSET('Smelter Look-up'!$I$4,$V734-4,0))</f>
        <v/>
      </c>
      <c r="K734" s="234"/>
      <c r="L734" s="234"/>
      <c r="M734" s="234"/>
      <c r="N734" s="234"/>
      <c r="O734" s="234"/>
      <c r="P734" s="237"/>
      <c r="Q734" s="238"/>
      <c r="R734" s="233" t="str">
        <f>IF(ISERROR($V734),"",OFFSET('Smelter Look-up'!$C$4,$V734-4,0)&amp;"")</f>
        <v/>
      </c>
      <c r="S734" s="239" t="str">
        <f t="array" ref="S734">IF(B734="","",IF(ISERROR(MATCH($E734,CL,0)),"Unknown",INDIRECT("'C'!$A$"&amp;MATCH($E734,CL,0)+1)))</f>
        <v/>
      </c>
      <c r="T734" s="239" t="str">
        <f t="array" ref="T734">IF(B734="","",IF(ISERROR(MATCH($J734,SorP!$B$1:$B$6226,0)),"",INDIRECT("'SorP'!$A$"&amp;MATCH($S734&amp;$J734,SorP!C:C,0))))</f>
        <v/>
      </c>
      <c r="U734" s="240"/>
      <c r="V734" s="228" t="str">
        <f>IF(C734="",NA(),IF(OR(C734="Smelter not listed",C734="Smelter not yet identified"),MATCH($B734&amp;$D734,'Smelter Look-up'!$J:$J,0),MATCH($B734&amp;$C734,'Smelter Look-up'!$J:$J,0)))</f>
        <v>#N/A</v>
      </c>
      <c r="W734" s="208"/>
      <c r="X734" s="208">
        <f t="shared" si="1"/>
        <v>0</v>
      </c>
      <c r="Y734" s="208"/>
      <c r="Z734" s="208"/>
      <c r="AA734" s="208"/>
      <c r="AB734" s="241" t="str">
        <f t="shared" si="2"/>
        <v/>
      </c>
      <c r="AC734" s="208"/>
      <c r="AD734" s="208"/>
      <c r="AE734" s="208"/>
      <c r="AF734" s="208"/>
      <c r="AG734" s="208"/>
      <c r="AH734" s="208"/>
    </row>
    <row r="735" ht="13.5" customHeight="1">
      <c r="A735" s="239"/>
      <c r="B735" s="233" t="str">
        <f t="array" ref="B735">IF(LEN(A735)=0,"",INDEX('Smelter Look-up'!$A:$A,MATCH($A735,'Smelter Look-up'!$E:$E,0)))</f>
        <v/>
      </c>
      <c r="C735" s="234" t="str">
        <f t="array" ref="C735">IF(LEN(A735)=0,"",INDEX('Smelter Look-up'!$C:$C,MATCH($A735,'Smelter Look-up'!$E:$E,0)))</f>
        <v/>
      </c>
      <c r="D735" s="233"/>
      <c r="E735" s="233" t="str">
        <f>IF(ISERROR($V735),"",OFFSET('Smelter Look-up'!$D$4,$V735-4,0)&amp;"")</f>
        <v/>
      </c>
      <c r="F735" s="233" t="str">
        <f>IF(ISERROR($V735),"",OFFSET('Smelter Look-up'!$E$4,$V735-4,0))</f>
        <v/>
      </c>
      <c r="G735" s="233" t="str">
        <f>IF(C735=$X$4,IF(ISERROR($V735),"Enter smelter details","RMI"),IF(ISERROR($V735),"",OFFSET('Smelter Look-up'!$F$4,$V735-4,0)))</f>
        <v/>
      </c>
      <c r="H735" s="235" t="str">
        <f>IF(ISERROR($V735),"",OFFSET('Smelter Look-up'!$G$4,$V735-4,0))</f>
        <v/>
      </c>
      <c r="I735" s="237" t="str">
        <f>IF(ISERROR($V735),"",OFFSET('Smelter Look-up'!$H$4,$V735-4,0))</f>
        <v/>
      </c>
      <c r="J735" s="237" t="str">
        <f>IF(ISERROR($V735),"",OFFSET('Smelter Look-up'!$I$4,$V735-4,0))</f>
        <v/>
      </c>
      <c r="K735" s="234"/>
      <c r="L735" s="234"/>
      <c r="M735" s="234"/>
      <c r="N735" s="234"/>
      <c r="O735" s="234"/>
      <c r="P735" s="237"/>
      <c r="Q735" s="238"/>
      <c r="R735" s="233" t="str">
        <f>IF(ISERROR($V735),"",OFFSET('Smelter Look-up'!$C$4,$V735-4,0)&amp;"")</f>
        <v/>
      </c>
      <c r="S735" s="239" t="str">
        <f t="array" ref="S735">IF(B735="","",IF(ISERROR(MATCH($E735,CL,0)),"Unknown",INDIRECT("'C'!$A$"&amp;MATCH($E735,CL,0)+1)))</f>
        <v/>
      </c>
      <c r="T735" s="239" t="str">
        <f t="array" ref="T735">IF(B735="","",IF(ISERROR(MATCH($J735,SorP!$B$1:$B$6226,0)),"",INDIRECT("'SorP'!$A$"&amp;MATCH($S735&amp;$J735,SorP!C:C,0))))</f>
        <v/>
      </c>
      <c r="U735" s="240"/>
      <c r="V735" s="228" t="str">
        <f>IF(C735="",NA(),IF(OR(C735="Smelter not listed",C735="Smelter not yet identified"),MATCH($B735&amp;$D735,'Smelter Look-up'!$J:$J,0),MATCH($B735&amp;$C735,'Smelter Look-up'!$J:$J,0)))</f>
        <v>#N/A</v>
      </c>
      <c r="W735" s="208"/>
      <c r="X735" s="208">
        <f t="shared" si="1"/>
        <v>0</v>
      </c>
      <c r="Y735" s="208"/>
      <c r="Z735" s="208"/>
      <c r="AA735" s="208"/>
      <c r="AB735" s="241" t="str">
        <f t="shared" si="2"/>
        <v/>
      </c>
      <c r="AC735" s="208"/>
      <c r="AD735" s="208"/>
      <c r="AE735" s="208"/>
      <c r="AF735" s="208"/>
      <c r="AG735" s="208"/>
      <c r="AH735" s="208"/>
    </row>
    <row r="736" ht="13.5" customHeight="1">
      <c r="A736" s="239"/>
      <c r="B736" s="233" t="str">
        <f t="array" ref="B736">IF(LEN(A736)=0,"",INDEX('Smelter Look-up'!$A:$A,MATCH($A736,'Smelter Look-up'!$E:$E,0)))</f>
        <v/>
      </c>
      <c r="C736" s="234" t="str">
        <f t="array" ref="C736">IF(LEN(A736)=0,"",INDEX('Smelter Look-up'!$C:$C,MATCH($A736,'Smelter Look-up'!$E:$E,0)))</f>
        <v/>
      </c>
      <c r="D736" s="233"/>
      <c r="E736" s="233" t="str">
        <f>IF(ISERROR($V736),"",OFFSET('Smelter Look-up'!$D$4,$V736-4,0)&amp;"")</f>
        <v/>
      </c>
      <c r="F736" s="233" t="str">
        <f>IF(ISERROR($V736),"",OFFSET('Smelter Look-up'!$E$4,$V736-4,0))</f>
        <v/>
      </c>
      <c r="G736" s="233" t="str">
        <f>IF(C736=$X$4,IF(ISERROR($V736),"Enter smelter details","RMI"),IF(ISERROR($V736),"",OFFSET('Smelter Look-up'!$F$4,$V736-4,0)))</f>
        <v/>
      </c>
      <c r="H736" s="235" t="str">
        <f>IF(ISERROR($V736),"",OFFSET('Smelter Look-up'!$G$4,$V736-4,0))</f>
        <v/>
      </c>
      <c r="I736" s="237" t="str">
        <f>IF(ISERROR($V736),"",OFFSET('Smelter Look-up'!$H$4,$V736-4,0))</f>
        <v/>
      </c>
      <c r="J736" s="237" t="str">
        <f>IF(ISERROR($V736),"",OFFSET('Smelter Look-up'!$I$4,$V736-4,0))</f>
        <v/>
      </c>
      <c r="K736" s="234"/>
      <c r="L736" s="234"/>
      <c r="M736" s="234"/>
      <c r="N736" s="234"/>
      <c r="O736" s="234"/>
      <c r="P736" s="237"/>
      <c r="Q736" s="238"/>
      <c r="R736" s="233" t="str">
        <f>IF(ISERROR($V736),"",OFFSET('Smelter Look-up'!$C$4,$V736-4,0)&amp;"")</f>
        <v/>
      </c>
      <c r="S736" s="239" t="str">
        <f t="array" ref="S736">IF(B736="","",IF(ISERROR(MATCH($E736,CL,0)),"Unknown",INDIRECT("'C'!$A$"&amp;MATCH($E736,CL,0)+1)))</f>
        <v/>
      </c>
      <c r="T736" s="239" t="str">
        <f t="array" ref="T736">IF(B736="","",IF(ISERROR(MATCH($J736,SorP!$B$1:$B$6226,0)),"",INDIRECT("'SorP'!$A$"&amp;MATCH($S736&amp;$J736,SorP!C:C,0))))</f>
        <v/>
      </c>
      <c r="U736" s="240"/>
      <c r="V736" s="228" t="str">
        <f>IF(C736="",NA(),IF(OR(C736="Smelter not listed",C736="Smelter not yet identified"),MATCH($B736&amp;$D736,'Smelter Look-up'!$J:$J,0),MATCH($B736&amp;$C736,'Smelter Look-up'!$J:$J,0)))</f>
        <v>#N/A</v>
      </c>
      <c r="W736" s="208"/>
      <c r="X736" s="208">
        <f t="shared" si="1"/>
        <v>0</v>
      </c>
      <c r="Y736" s="208"/>
      <c r="Z736" s="208"/>
      <c r="AA736" s="208"/>
      <c r="AB736" s="241" t="str">
        <f t="shared" si="2"/>
        <v/>
      </c>
      <c r="AC736" s="208"/>
      <c r="AD736" s="208"/>
      <c r="AE736" s="208"/>
      <c r="AF736" s="208"/>
      <c r="AG736" s="208"/>
      <c r="AH736" s="208"/>
    </row>
    <row r="737" ht="13.5" customHeight="1">
      <c r="A737" s="239"/>
      <c r="B737" s="233" t="str">
        <f t="array" ref="B737">IF(LEN(A737)=0,"",INDEX('Smelter Look-up'!$A:$A,MATCH($A737,'Smelter Look-up'!$E:$E,0)))</f>
        <v/>
      </c>
      <c r="C737" s="234" t="str">
        <f t="array" ref="C737">IF(LEN(A737)=0,"",INDEX('Smelter Look-up'!$C:$C,MATCH($A737,'Smelter Look-up'!$E:$E,0)))</f>
        <v/>
      </c>
      <c r="D737" s="233"/>
      <c r="E737" s="233" t="str">
        <f>IF(ISERROR($V737),"",OFFSET('Smelter Look-up'!$D$4,$V737-4,0)&amp;"")</f>
        <v/>
      </c>
      <c r="F737" s="233" t="str">
        <f>IF(ISERROR($V737),"",OFFSET('Smelter Look-up'!$E$4,$V737-4,0))</f>
        <v/>
      </c>
      <c r="G737" s="233" t="str">
        <f>IF(C737=$X$4,IF(ISERROR($V737),"Enter smelter details","RMI"),IF(ISERROR($V737),"",OFFSET('Smelter Look-up'!$F$4,$V737-4,0)))</f>
        <v/>
      </c>
      <c r="H737" s="235" t="str">
        <f>IF(ISERROR($V737),"",OFFSET('Smelter Look-up'!$G$4,$V737-4,0))</f>
        <v/>
      </c>
      <c r="I737" s="237" t="str">
        <f>IF(ISERROR($V737),"",OFFSET('Smelter Look-up'!$H$4,$V737-4,0))</f>
        <v/>
      </c>
      <c r="J737" s="237" t="str">
        <f>IF(ISERROR($V737),"",OFFSET('Smelter Look-up'!$I$4,$V737-4,0))</f>
        <v/>
      </c>
      <c r="K737" s="234"/>
      <c r="L737" s="234"/>
      <c r="M737" s="234"/>
      <c r="N737" s="234"/>
      <c r="O737" s="234"/>
      <c r="P737" s="237"/>
      <c r="Q737" s="238"/>
      <c r="R737" s="233" t="str">
        <f>IF(ISERROR($V737),"",OFFSET('Smelter Look-up'!$C$4,$V737-4,0)&amp;"")</f>
        <v/>
      </c>
      <c r="S737" s="239" t="str">
        <f t="array" ref="S737">IF(B737="","",IF(ISERROR(MATCH($E737,CL,0)),"Unknown",INDIRECT("'C'!$A$"&amp;MATCH($E737,CL,0)+1)))</f>
        <v/>
      </c>
      <c r="T737" s="239" t="str">
        <f t="array" ref="T737">IF(B737="","",IF(ISERROR(MATCH($J737,SorP!$B$1:$B$6226,0)),"",INDIRECT("'SorP'!$A$"&amp;MATCH($S737&amp;$J737,SorP!C:C,0))))</f>
        <v/>
      </c>
      <c r="U737" s="240"/>
      <c r="V737" s="228" t="str">
        <f>IF(C737="",NA(),IF(OR(C737="Smelter not listed",C737="Smelter not yet identified"),MATCH($B737&amp;$D737,'Smelter Look-up'!$J:$J,0),MATCH($B737&amp;$C737,'Smelter Look-up'!$J:$J,0)))</f>
        <v>#N/A</v>
      </c>
      <c r="W737" s="208"/>
      <c r="X737" s="208">
        <f t="shared" si="1"/>
        <v>0</v>
      </c>
      <c r="Y737" s="208"/>
      <c r="Z737" s="208"/>
      <c r="AA737" s="208"/>
      <c r="AB737" s="241" t="str">
        <f t="shared" si="2"/>
        <v/>
      </c>
      <c r="AC737" s="208"/>
      <c r="AD737" s="208"/>
      <c r="AE737" s="208"/>
      <c r="AF737" s="208"/>
      <c r="AG737" s="208"/>
      <c r="AH737" s="208"/>
    </row>
    <row r="738" ht="13.5" customHeight="1">
      <c r="A738" s="239"/>
      <c r="B738" s="233" t="str">
        <f t="array" ref="B738">IF(LEN(A738)=0,"",INDEX('Smelter Look-up'!$A:$A,MATCH($A738,'Smelter Look-up'!$E:$E,0)))</f>
        <v/>
      </c>
      <c r="C738" s="234" t="str">
        <f t="array" ref="C738">IF(LEN(A738)=0,"",INDEX('Smelter Look-up'!$C:$C,MATCH($A738,'Smelter Look-up'!$E:$E,0)))</f>
        <v/>
      </c>
      <c r="D738" s="233"/>
      <c r="E738" s="233" t="str">
        <f>IF(ISERROR($V738),"",OFFSET('Smelter Look-up'!$D$4,$V738-4,0)&amp;"")</f>
        <v/>
      </c>
      <c r="F738" s="233" t="str">
        <f>IF(ISERROR($V738),"",OFFSET('Smelter Look-up'!$E$4,$V738-4,0))</f>
        <v/>
      </c>
      <c r="G738" s="233" t="str">
        <f>IF(C738=$X$4,IF(ISERROR($V738),"Enter smelter details","RMI"),IF(ISERROR($V738),"",OFFSET('Smelter Look-up'!$F$4,$V738-4,0)))</f>
        <v/>
      </c>
      <c r="H738" s="235" t="str">
        <f>IF(ISERROR($V738),"",OFFSET('Smelter Look-up'!$G$4,$V738-4,0))</f>
        <v/>
      </c>
      <c r="I738" s="237" t="str">
        <f>IF(ISERROR($V738),"",OFFSET('Smelter Look-up'!$H$4,$V738-4,0))</f>
        <v/>
      </c>
      <c r="J738" s="237" t="str">
        <f>IF(ISERROR($V738),"",OFFSET('Smelter Look-up'!$I$4,$V738-4,0))</f>
        <v/>
      </c>
      <c r="K738" s="234"/>
      <c r="L738" s="234"/>
      <c r="M738" s="234"/>
      <c r="N738" s="234"/>
      <c r="O738" s="234"/>
      <c r="P738" s="237"/>
      <c r="Q738" s="238"/>
      <c r="R738" s="233" t="str">
        <f>IF(ISERROR($V738),"",OFFSET('Smelter Look-up'!$C$4,$V738-4,0)&amp;"")</f>
        <v/>
      </c>
      <c r="S738" s="239" t="str">
        <f t="array" ref="S738">IF(B738="","",IF(ISERROR(MATCH($E738,CL,0)),"Unknown",INDIRECT("'C'!$A$"&amp;MATCH($E738,CL,0)+1)))</f>
        <v/>
      </c>
      <c r="T738" s="239" t="str">
        <f t="array" ref="T738">IF(B738="","",IF(ISERROR(MATCH($J738,SorP!$B$1:$B$6226,0)),"",INDIRECT("'SorP'!$A$"&amp;MATCH($S738&amp;$J738,SorP!C:C,0))))</f>
        <v/>
      </c>
      <c r="U738" s="240"/>
      <c r="V738" s="228" t="str">
        <f>IF(C738="",NA(),IF(OR(C738="Smelter not listed",C738="Smelter not yet identified"),MATCH($B738&amp;$D738,'Smelter Look-up'!$J:$J,0),MATCH($B738&amp;$C738,'Smelter Look-up'!$J:$J,0)))</f>
        <v>#N/A</v>
      </c>
      <c r="W738" s="208"/>
      <c r="X738" s="208">
        <f t="shared" si="1"/>
        <v>0</v>
      </c>
      <c r="Y738" s="208"/>
      <c r="Z738" s="208"/>
      <c r="AA738" s="208"/>
      <c r="AB738" s="241" t="str">
        <f t="shared" si="2"/>
        <v/>
      </c>
      <c r="AC738" s="208"/>
      <c r="AD738" s="208"/>
      <c r="AE738" s="208"/>
      <c r="AF738" s="208"/>
      <c r="AG738" s="208"/>
      <c r="AH738" s="208"/>
    </row>
    <row r="739" ht="13.5" customHeight="1">
      <c r="A739" s="239"/>
      <c r="B739" s="233" t="str">
        <f t="array" ref="B739">IF(LEN(A739)=0,"",INDEX('Smelter Look-up'!$A:$A,MATCH($A739,'Smelter Look-up'!$E:$E,0)))</f>
        <v/>
      </c>
      <c r="C739" s="234" t="str">
        <f t="array" ref="C739">IF(LEN(A739)=0,"",INDEX('Smelter Look-up'!$C:$C,MATCH($A739,'Smelter Look-up'!$E:$E,0)))</f>
        <v/>
      </c>
      <c r="D739" s="233"/>
      <c r="E739" s="233" t="str">
        <f>IF(ISERROR($V739),"",OFFSET('Smelter Look-up'!$D$4,$V739-4,0)&amp;"")</f>
        <v/>
      </c>
      <c r="F739" s="233" t="str">
        <f>IF(ISERROR($V739),"",OFFSET('Smelter Look-up'!$E$4,$V739-4,0))</f>
        <v/>
      </c>
      <c r="G739" s="233" t="str">
        <f>IF(C739=$X$4,IF(ISERROR($V739),"Enter smelter details","RMI"),IF(ISERROR($V739),"",OFFSET('Smelter Look-up'!$F$4,$V739-4,0)))</f>
        <v/>
      </c>
      <c r="H739" s="235" t="str">
        <f>IF(ISERROR($V739),"",OFFSET('Smelter Look-up'!$G$4,$V739-4,0))</f>
        <v/>
      </c>
      <c r="I739" s="237" t="str">
        <f>IF(ISERROR($V739),"",OFFSET('Smelter Look-up'!$H$4,$V739-4,0))</f>
        <v/>
      </c>
      <c r="J739" s="237" t="str">
        <f>IF(ISERROR($V739),"",OFFSET('Smelter Look-up'!$I$4,$V739-4,0))</f>
        <v/>
      </c>
      <c r="K739" s="234"/>
      <c r="L739" s="234"/>
      <c r="M739" s="234"/>
      <c r="N739" s="234"/>
      <c r="O739" s="234"/>
      <c r="P739" s="237"/>
      <c r="Q739" s="238"/>
      <c r="R739" s="233" t="str">
        <f>IF(ISERROR($V739),"",OFFSET('Smelter Look-up'!$C$4,$V739-4,0)&amp;"")</f>
        <v/>
      </c>
      <c r="S739" s="239" t="str">
        <f t="array" ref="S739">IF(B739="","",IF(ISERROR(MATCH($E739,CL,0)),"Unknown",INDIRECT("'C'!$A$"&amp;MATCH($E739,CL,0)+1)))</f>
        <v/>
      </c>
      <c r="T739" s="239" t="str">
        <f t="array" ref="T739">IF(B739="","",IF(ISERROR(MATCH($J739,SorP!$B$1:$B$6226,0)),"",INDIRECT("'SorP'!$A$"&amp;MATCH($S739&amp;$J739,SorP!C:C,0))))</f>
        <v/>
      </c>
      <c r="U739" s="240"/>
      <c r="V739" s="228" t="str">
        <f>IF(C739="",NA(),IF(OR(C739="Smelter not listed",C739="Smelter not yet identified"),MATCH($B739&amp;$D739,'Smelter Look-up'!$J:$J,0),MATCH($B739&amp;$C739,'Smelter Look-up'!$J:$J,0)))</f>
        <v>#N/A</v>
      </c>
      <c r="W739" s="208"/>
      <c r="X739" s="208">
        <f t="shared" si="1"/>
        <v>0</v>
      </c>
      <c r="Y739" s="208"/>
      <c r="Z739" s="208"/>
      <c r="AA739" s="208"/>
      <c r="AB739" s="241" t="str">
        <f t="shared" si="2"/>
        <v/>
      </c>
      <c r="AC739" s="208"/>
      <c r="AD739" s="208"/>
      <c r="AE739" s="208"/>
      <c r="AF739" s="208"/>
      <c r="AG739" s="208"/>
      <c r="AH739" s="208"/>
    </row>
    <row r="740" ht="13.5" customHeight="1">
      <c r="A740" s="239"/>
      <c r="B740" s="233" t="str">
        <f t="array" ref="B740">IF(LEN(A740)=0,"",INDEX('Smelter Look-up'!$A:$A,MATCH($A740,'Smelter Look-up'!$E:$E,0)))</f>
        <v/>
      </c>
      <c r="C740" s="234" t="str">
        <f t="array" ref="C740">IF(LEN(A740)=0,"",INDEX('Smelter Look-up'!$C:$C,MATCH($A740,'Smelter Look-up'!$E:$E,0)))</f>
        <v/>
      </c>
      <c r="D740" s="233"/>
      <c r="E740" s="233" t="str">
        <f>IF(ISERROR($V740),"",OFFSET('Smelter Look-up'!$D$4,$V740-4,0)&amp;"")</f>
        <v/>
      </c>
      <c r="F740" s="233" t="str">
        <f>IF(ISERROR($V740),"",OFFSET('Smelter Look-up'!$E$4,$V740-4,0))</f>
        <v/>
      </c>
      <c r="G740" s="233" t="str">
        <f>IF(C740=$X$4,IF(ISERROR($V740),"Enter smelter details","RMI"),IF(ISERROR($V740),"",OFFSET('Smelter Look-up'!$F$4,$V740-4,0)))</f>
        <v/>
      </c>
      <c r="H740" s="235" t="str">
        <f>IF(ISERROR($V740),"",OFFSET('Smelter Look-up'!$G$4,$V740-4,0))</f>
        <v/>
      </c>
      <c r="I740" s="237" t="str">
        <f>IF(ISERROR($V740),"",OFFSET('Smelter Look-up'!$H$4,$V740-4,0))</f>
        <v/>
      </c>
      <c r="J740" s="237" t="str">
        <f>IF(ISERROR($V740),"",OFFSET('Smelter Look-up'!$I$4,$V740-4,0))</f>
        <v/>
      </c>
      <c r="K740" s="234"/>
      <c r="L740" s="234"/>
      <c r="M740" s="234"/>
      <c r="N740" s="234"/>
      <c r="O740" s="234"/>
      <c r="P740" s="237"/>
      <c r="Q740" s="238"/>
      <c r="R740" s="233" t="str">
        <f>IF(ISERROR($V740),"",OFFSET('Smelter Look-up'!$C$4,$V740-4,0)&amp;"")</f>
        <v/>
      </c>
      <c r="S740" s="239" t="str">
        <f t="array" ref="S740">IF(B740="","",IF(ISERROR(MATCH($E740,CL,0)),"Unknown",INDIRECT("'C'!$A$"&amp;MATCH($E740,CL,0)+1)))</f>
        <v/>
      </c>
      <c r="T740" s="239" t="str">
        <f t="array" ref="T740">IF(B740="","",IF(ISERROR(MATCH($J740,SorP!$B$1:$B$6226,0)),"",INDIRECT("'SorP'!$A$"&amp;MATCH($S740&amp;$J740,SorP!C:C,0))))</f>
        <v/>
      </c>
      <c r="U740" s="240"/>
      <c r="V740" s="228" t="str">
        <f>IF(C740="",NA(),IF(OR(C740="Smelter not listed",C740="Smelter not yet identified"),MATCH($B740&amp;$D740,'Smelter Look-up'!$J:$J,0),MATCH($B740&amp;$C740,'Smelter Look-up'!$J:$J,0)))</f>
        <v>#N/A</v>
      </c>
      <c r="W740" s="208"/>
      <c r="X740" s="208">
        <f t="shared" si="1"/>
        <v>0</v>
      </c>
      <c r="Y740" s="208"/>
      <c r="Z740" s="208"/>
      <c r="AA740" s="208"/>
      <c r="AB740" s="241" t="str">
        <f t="shared" si="2"/>
        <v/>
      </c>
      <c r="AC740" s="208"/>
      <c r="AD740" s="208"/>
      <c r="AE740" s="208"/>
      <c r="AF740" s="208"/>
      <c r="AG740" s="208"/>
      <c r="AH740" s="208"/>
    </row>
    <row r="741" ht="13.5" customHeight="1">
      <c r="A741" s="239"/>
      <c r="B741" s="233" t="str">
        <f t="array" ref="B741">IF(LEN(A741)=0,"",INDEX('Smelter Look-up'!$A:$A,MATCH($A741,'Smelter Look-up'!$E:$E,0)))</f>
        <v/>
      </c>
      <c r="C741" s="234" t="str">
        <f t="array" ref="C741">IF(LEN(A741)=0,"",INDEX('Smelter Look-up'!$C:$C,MATCH($A741,'Smelter Look-up'!$E:$E,0)))</f>
        <v/>
      </c>
      <c r="D741" s="233"/>
      <c r="E741" s="233" t="str">
        <f>IF(ISERROR($V741),"",OFFSET('Smelter Look-up'!$D$4,$V741-4,0)&amp;"")</f>
        <v/>
      </c>
      <c r="F741" s="233" t="str">
        <f>IF(ISERROR($V741),"",OFFSET('Smelter Look-up'!$E$4,$V741-4,0))</f>
        <v/>
      </c>
      <c r="G741" s="233" t="str">
        <f>IF(C741=$X$4,IF(ISERROR($V741),"Enter smelter details","RMI"),IF(ISERROR($V741),"",OFFSET('Smelter Look-up'!$F$4,$V741-4,0)))</f>
        <v/>
      </c>
      <c r="H741" s="235" t="str">
        <f>IF(ISERROR($V741),"",OFFSET('Smelter Look-up'!$G$4,$V741-4,0))</f>
        <v/>
      </c>
      <c r="I741" s="237" t="str">
        <f>IF(ISERROR($V741),"",OFFSET('Smelter Look-up'!$H$4,$V741-4,0))</f>
        <v/>
      </c>
      <c r="J741" s="237" t="str">
        <f>IF(ISERROR($V741),"",OFFSET('Smelter Look-up'!$I$4,$V741-4,0))</f>
        <v/>
      </c>
      <c r="K741" s="234"/>
      <c r="L741" s="234"/>
      <c r="M741" s="234"/>
      <c r="N741" s="234"/>
      <c r="O741" s="234"/>
      <c r="P741" s="237"/>
      <c r="Q741" s="238"/>
      <c r="R741" s="233" t="str">
        <f>IF(ISERROR($V741),"",OFFSET('Smelter Look-up'!$C$4,$V741-4,0)&amp;"")</f>
        <v/>
      </c>
      <c r="S741" s="239" t="str">
        <f t="array" ref="S741">IF(B741="","",IF(ISERROR(MATCH($E741,CL,0)),"Unknown",INDIRECT("'C'!$A$"&amp;MATCH($E741,CL,0)+1)))</f>
        <v/>
      </c>
      <c r="T741" s="239" t="str">
        <f t="array" ref="T741">IF(B741="","",IF(ISERROR(MATCH($J741,SorP!$B$1:$B$6226,0)),"",INDIRECT("'SorP'!$A$"&amp;MATCH($S741&amp;$J741,SorP!C:C,0))))</f>
        <v/>
      </c>
      <c r="U741" s="240"/>
      <c r="V741" s="228" t="str">
        <f>IF(C741="",NA(),IF(OR(C741="Smelter not listed",C741="Smelter not yet identified"),MATCH($B741&amp;$D741,'Smelter Look-up'!$J:$J,0),MATCH($B741&amp;$C741,'Smelter Look-up'!$J:$J,0)))</f>
        <v>#N/A</v>
      </c>
      <c r="W741" s="208"/>
      <c r="X741" s="208">
        <f t="shared" si="1"/>
        <v>0</v>
      </c>
      <c r="Y741" s="208"/>
      <c r="Z741" s="208"/>
      <c r="AA741" s="208"/>
      <c r="AB741" s="241" t="str">
        <f t="shared" si="2"/>
        <v/>
      </c>
      <c r="AC741" s="208"/>
      <c r="AD741" s="208"/>
      <c r="AE741" s="208"/>
      <c r="AF741" s="208"/>
      <c r="AG741" s="208"/>
      <c r="AH741" s="208"/>
    </row>
    <row r="742" ht="13.5" customHeight="1">
      <c r="A742" s="239"/>
      <c r="B742" s="233" t="str">
        <f t="array" ref="B742">IF(LEN(A742)=0,"",INDEX('Smelter Look-up'!$A:$A,MATCH($A742,'Smelter Look-up'!$E:$E,0)))</f>
        <v/>
      </c>
      <c r="C742" s="234" t="str">
        <f t="array" ref="C742">IF(LEN(A742)=0,"",INDEX('Smelter Look-up'!$C:$C,MATCH($A742,'Smelter Look-up'!$E:$E,0)))</f>
        <v/>
      </c>
      <c r="D742" s="233"/>
      <c r="E742" s="233" t="str">
        <f>IF(ISERROR($V742),"",OFFSET('Smelter Look-up'!$D$4,$V742-4,0)&amp;"")</f>
        <v/>
      </c>
      <c r="F742" s="233" t="str">
        <f>IF(ISERROR($V742),"",OFFSET('Smelter Look-up'!$E$4,$V742-4,0))</f>
        <v/>
      </c>
      <c r="G742" s="233" t="str">
        <f>IF(C742=$X$4,IF(ISERROR($V742),"Enter smelter details","RMI"),IF(ISERROR($V742),"",OFFSET('Smelter Look-up'!$F$4,$V742-4,0)))</f>
        <v/>
      </c>
      <c r="H742" s="235" t="str">
        <f>IF(ISERROR($V742),"",OFFSET('Smelter Look-up'!$G$4,$V742-4,0))</f>
        <v/>
      </c>
      <c r="I742" s="237" t="str">
        <f>IF(ISERROR($V742),"",OFFSET('Smelter Look-up'!$H$4,$V742-4,0))</f>
        <v/>
      </c>
      <c r="J742" s="237" t="str">
        <f>IF(ISERROR($V742),"",OFFSET('Smelter Look-up'!$I$4,$V742-4,0))</f>
        <v/>
      </c>
      <c r="K742" s="234"/>
      <c r="L742" s="234"/>
      <c r="M742" s="234"/>
      <c r="N742" s="234"/>
      <c r="O742" s="234"/>
      <c r="P742" s="237"/>
      <c r="Q742" s="238"/>
      <c r="R742" s="233" t="str">
        <f>IF(ISERROR($V742),"",OFFSET('Smelter Look-up'!$C$4,$V742-4,0)&amp;"")</f>
        <v/>
      </c>
      <c r="S742" s="239" t="str">
        <f t="array" ref="S742">IF(B742="","",IF(ISERROR(MATCH($E742,CL,0)),"Unknown",INDIRECT("'C'!$A$"&amp;MATCH($E742,CL,0)+1)))</f>
        <v/>
      </c>
      <c r="T742" s="239" t="str">
        <f t="array" ref="T742">IF(B742="","",IF(ISERROR(MATCH($J742,SorP!$B$1:$B$6226,0)),"",INDIRECT("'SorP'!$A$"&amp;MATCH($S742&amp;$J742,SorP!C:C,0))))</f>
        <v/>
      </c>
      <c r="U742" s="240"/>
      <c r="V742" s="228" t="str">
        <f>IF(C742="",NA(),IF(OR(C742="Smelter not listed",C742="Smelter not yet identified"),MATCH($B742&amp;$D742,'Smelter Look-up'!$J:$J,0),MATCH($B742&amp;$C742,'Smelter Look-up'!$J:$J,0)))</f>
        <v>#N/A</v>
      </c>
      <c r="W742" s="208"/>
      <c r="X742" s="208">
        <f t="shared" si="1"/>
        <v>0</v>
      </c>
      <c r="Y742" s="208"/>
      <c r="Z742" s="208"/>
      <c r="AA742" s="208"/>
      <c r="AB742" s="241" t="str">
        <f t="shared" si="2"/>
        <v/>
      </c>
      <c r="AC742" s="208"/>
      <c r="AD742" s="208"/>
      <c r="AE742" s="208"/>
      <c r="AF742" s="208"/>
      <c r="AG742" s="208"/>
      <c r="AH742" s="208"/>
    </row>
    <row r="743" ht="13.5" customHeight="1">
      <c r="A743" s="239"/>
      <c r="B743" s="233" t="str">
        <f t="array" ref="B743">IF(LEN(A743)=0,"",INDEX('Smelter Look-up'!$A:$A,MATCH($A743,'Smelter Look-up'!$E:$E,0)))</f>
        <v/>
      </c>
      <c r="C743" s="234" t="str">
        <f t="array" ref="C743">IF(LEN(A743)=0,"",INDEX('Smelter Look-up'!$C:$C,MATCH($A743,'Smelter Look-up'!$E:$E,0)))</f>
        <v/>
      </c>
      <c r="D743" s="233"/>
      <c r="E743" s="233" t="str">
        <f>IF(ISERROR($V743),"",OFFSET('Smelter Look-up'!$D$4,$V743-4,0)&amp;"")</f>
        <v/>
      </c>
      <c r="F743" s="233" t="str">
        <f>IF(ISERROR($V743),"",OFFSET('Smelter Look-up'!$E$4,$V743-4,0))</f>
        <v/>
      </c>
      <c r="G743" s="233" t="str">
        <f>IF(C743=$X$4,IF(ISERROR($V743),"Enter smelter details","RMI"),IF(ISERROR($V743),"",OFFSET('Smelter Look-up'!$F$4,$V743-4,0)))</f>
        <v/>
      </c>
      <c r="H743" s="235" t="str">
        <f>IF(ISERROR($V743),"",OFFSET('Smelter Look-up'!$G$4,$V743-4,0))</f>
        <v/>
      </c>
      <c r="I743" s="237" t="str">
        <f>IF(ISERROR($V743),"",OFFSET('Smelter Look-up'!$H$4,$V743-4,0))</f>
        <v/>
      </c>
      <c r="J743" s="237" t="str">
        <f>IF(ISERROR($V743),"",OFFSET('Smelter Look-up'!$I$4,$V743-4,0))</f>
        <v/>
      </c>
      <c r="K743" s="234"/>
      <c r="L743" s="234"/>
      <c r="M743" s="234"/>
      <c r="N743" s="234"/>
      <c r="O743" s="234"/>
      <c r="P743" s="237"/>
      <c r="Q743" s="238"/>
      <c r="R743" s="233" t="str">
        <f>IF(ISERROR($V743),"",OFFSET('Smelter Look-up'!$C$4,$V743-4,0)&amp;"")</f>
        <v/>
      </c>
      <c r="S743" s="239" t="str">
        <f t="array" ref="S743">IF(B743="","",IF(ISERROR(MATCH($E743,CL,0)),"Unknown",INDIRECT("'C'!$A$"&amp;MATCH($E743,CL,0)+1)))</f>
        <v/>
      </c>
      <c r="T743" s="239" t="str">
        <f t="array" ref="T743">IF(B743="","",IF(ISERROR(MATCH($J743,SorP!$B$1:$B$6226,0)),"",INDIRECT("'SorP'!$A$"&amp;MATCH($S743&amp;$J743,SorP!C:C,0))))</f>
        <v/>
      </c>
      <c r="U743" s="240"/>
      <c r="V743" s="228" t="str">
        <f>IF(C743="",NA(),IF(OR(C743="Smelter not listed",C743="Smelter not yet identified"),MATCH($B743&amp;$D743,'Smelter Look-up'!$J:$J,0),MATCH($B743&amp;$C743,'Smelter Look-up'!$J:$J,0)))</f>
        <v>#N/A</v>
      </c>
      <c r="W743" s="208"/>
      <c r="X743" s="208">
        <f t="shared" si="1"/>
        <v>0</v>
      </c>
      <c r="Y743" s="208"/>
      <c r="Z743" s="208"/>
      <c r="AA743" s="208"/>
      <c r="AB743" s="241" t="str">
        <f t="shared" si="2"/>
        <v/>
      </c>
      <c r="AC743" s="208"/>
      <c r="AD743" s="208"/>
      <c r="AE743" s="208"/>
      <c r="AF743" s="208"/>
      <c r="AG743" s="208"/>
      <c r="AH743" s="208"/>
    </row>
    <row r="744" ht="13.5" customHeight="1">
      <c r="A744" s="239"/>
      <c r="B744" s="233" t="str">
        <f t="array" ref="B744">IF(LEN(A744)=0,"",INDEX('Smelter Look-up'!$A:$A,MATCH($A744,'Smelter Look-up'!$E:$E,0)))</f>
        <v/>
      </c>
      <c r="C744" s="234" t="str">
        <f t="array" ref="C744">IF(LEN(A744)=0,"",INDEX('Smelter Look-up'!$C:$C,MATCH($A744,'Smelter Look-up'!$E:$E,0)))</f>
        <v/>
      </c>
      <c r="D744" s="233"/>
      <c r="E744" s="233" t="str">
        <f>IF(ISERROR($V744),"",OFFSET('Smelter Look-up'!$D$4,$V744-4,0)&amp;"")</f>
        <v/>
      </c>
      <c r="F744" s="233" t="str">
        <f>IF(ISERROR($V744),"",OFFSET('Smelter Look-up'!$E$4,$V744-4,0))</f>
        <v/>
      </c>
      <c r="G744" s="233" t="str">
        <f>IF(C744=$X$4,IF(ISERROR($V744),"Enter smelter details","RMI"),IF(ISERROR($V744),"",OFFSET('Smelter Look-up'!$F$4,$V744-4,0)))</f>
        <v/>
      </c>
      <c r="H744" s="235" t="str">
        <f>IF(ISERROR($V744),"",OFFSET('Smelter Look-up'!$G$4,$V744-4,0))</f>
        <v/>
      </c>
      <c r="I744" s="237" t="str">
        <f>IF(ISERROR($V744),"",OFFSET('Smelter Look-up'!$H$4,$V744-4,0))</f>
        <v/>
      </c>
      <c r="J744" s="237" t="str">
        <f>IF(ISERROR($V744),"",OFFSET('Smelter Look-up'!$I$4,$V744-4,0))</f>
        <v/>
      </c>
      <c r="K744" s="234"/>
      <c r="L744" s="234"/>
      <c r="M744" s="234"/>
      <c r="N744" s="234"/>
      <c r="O744" s="234"/>
      <c r="P744" s="237"/>
      <c r="Q744" s="238"/>
      <c r="R744" s="233" t="str">
        <f>IF(ISERROR($V744),"",OFFSET('Smelter Look-up'!$C$4,$V744-4,0)&amp;"")</f>
        <v/>
      </c>
      <c r="S744" s="239" t="str">
        <f t="array" ref="S744">IF(B744="","",IF(ISERROR(MATCH($E744,CL,0)),"Unknown",INDIRECT("'C'!$A$"&amp;MATCH($E744,CL,0)+1)))</f>
        <v/>
      </c>
      <c r="T744" s="239" t="str">
        <f t="array" ref="T744">IF(B744="","",IF(ISERROR(MATCH($J744,SorP!$B$1:$B$6226,0)),"",INDIRECT("'SorP'!$A$"&amp;MATCH($S744&amp;$J744,SorP!C:C,0))))</f>
        <v/>
      </c>
      <c r="U744" s="240"/>
      <c r="V744" s="228" t="str">
        <f>IF(C744="",NA(),IF(OR(C744="Smelter not listed",C744="Smelter not yet identified"),MATCH($B744&amp;$D744,'Smelter Look-up'!$J:$J,0),MATCH($B744&amp;$C744,'Smelter Look-up'!$J:$J,0)))</f>
        <v>#N/A</v>
      </c>
      <c r="W744" s="208"/>
      <c r="X744" s="208">
        <f t="shared" si="1"/>
        <v>0</v>
      </c>
      <c r="Y744" s="208"/>
      <c r="Z744" s="208"/>
      <c r="AA744" s="208"/>
      <c r="AB744" s="241" t="str">
        <f t="shared" si="2"/>
        <v/>
      </c>
      <c r="AC744" s="208"/>
      <c r="AD744" s="208"/>
      <c r="AE744" s="208"/>
      <c r="AF744" s="208"/>
      <c r="AG744" s="208"/>
      <c r="AH744" s="208"/>
    </row>
    <row r="745" ht="13.5" customHeight="1">
      <c r="A745" s="239"/>
      <c r="B745" s="233" t="str">
        <f t="array" ref="B745">IF(LEN(A745)=0,"",INDEX('Smelter Look-up'!$A:$A,MATCH($A745,'Smelter Look-up'!$E:$E,0)))</f>
        <v/>
      </c>
      <c r="C745" s="234" t="str">
        <f t="array" ref="C745">IF(LEN(A745)=0,"",INDEX('Smelter Look-up'!$C:$C,MATCH($A745,'Smelter Look-up'!$E:$E,0)))</f>
        <v/>
      </c>
      <c r="D745" s="233"/>
      <c r="E745" s="233" t="str">
        <f>IF(ISERROR($V745),"",OFFSET('Smelter Look-up'!$D$4,$V745-4,0)&amp;"")</f>
        <v/>
      </c>
      <c r="F745" s="233" t="str">
        <f>IF(ISERROR($V745),"",OFFSET('Smelter Look-up'!$E$4,$V745-4,0))</f>
        <v/>
      </c>
      <c r="G745" s="233" t="str">
        <f>IF(C745=$X$4,IF(ISERROR($V745),"Enter smelter details","RMI"),IF(ISERROR($V745),"",OFFSET('Smelter Look-up'!$F$4,$V745-4,0)))</f>
        <v/>
      </c>
      <c r="H745" s="235" t="str">
        <f>IF(ISERROR($V745),"",OFFSET('Smelter Look-up'!$G$4,$V745-4,0))</f>
        <v/>
      </c>
      <c r="I745" s="237" t="str">
        <f>IF(ISERROR($V745),"",OFFSET('Smelter Look-up'!$H$4,$V745-4,0))</f>
        <v/>
      </c>
      <c r="J745" s="237" t="str">
        <f>IF(ISERROR($V745),"",OFFSET('Smelter Look-up'!$I$4,$V745-4,0))</f>
        <v/>
      </c>
      <c r="K745" s="234"/>
      <c r="L745" s="234"/>
      <c r="M745" s="234"/>
      <c r="N745" s="234"/>
      <c r="O745" s="234"/>
      <c r="P745" s="237"/>
      <c r="Q745" s="238"/>
      <c r="R745" s="233" t="str">
        <f>IF(ISERROR($V745),"",OFFSET('Smelter Look-up'!$C$4,$V745-4,0)&amp;"")</f>
        <v/>
      </c>
      <c r="S745" s="239" t="str">
        <f t="array" ref="S745">IF(B745="","",IF(ISERROR(MATCH($E745,CL,0)),"Unknown",INDIRECT("'C'!$A$"&amp;MATCH($E745,CL,0)+1)))</f>
        <v/>
      </c>
      <c r="T745" s="239" t="str">
        <f t="array" ref="T745">IF(B745="","",IF(ISERROR(MATCH($J745,SorP!$B$1:$B$6226,0)),"",INDIRECT("'SorP'!$A$"&amp;MATCH($S745&amp;$J745,SorP!C:C,0))))</f>
        <v/>
      </c>
      <c r="U745" s="240"/>
      <c r="V745" s="228" t="str">
        <f>IF(C745="",NA(),IF(OR(C745="Smelter not listed",C745="Smelter not yet identified"),MATCH($B745&amp;$D745,'Smelter Look-up'!$J:$J,0),MATCH($B745&amp;$C745,'Smelter Look-up'!$J:$J,0)))</f>
        <v>#N/A</v>
      </c>
      <c r="W745" s="208"/>
      <c r="X745" s="208">
        <f t="shared" si="1"/>
        <v>0</v>
      </c>
      <c r="Y745" s="208"/>
      <c r="Z745" s="208"/>
      <c r="AA745" s="208"/>
      <c r="AB745" s="241" t="str">
        <f t="shared" si="2"/>
        <v/>
      </c>
      <c r="AC745" s="208"/>
      <c r="AD745" s="208"/>
      <c r="AE745" s="208"/>
      <c r="AF745" s="208"/>
      <c r="AG745" s="208"/>
      <c r="AH745" s="208"/>
    </row>
    <row r="746" ht="13.5" customHeight="1">
      <c r="A746" s="239"/>
      <c r="B746" s="233" t="str">
        <f t="array" ref="B746">IF(LEN(A746)=0,"",INDEX('Smelter Look-up'!$A:$A,MATCH($A746,'Smelter Look-up'!$E:$E,0)))</f>
        <v/>
      </c>
      <c r="C746" s="234" t="str">
        <f t="array" ref="C746">IF(LEN(A746)=0,"",INDEX('Smelter Look-up'!$C:$C,MATCH($A746,'Smelter Look-up'!$E:$E,0)))</f>
        <v/>
      </c>
      <c r="D746" s="233"/>
      <c r="E746" s="233" t="str">
        <f>IF(ISERROR($V746),"",OFFSET('Smelter Look-up'!$D$4,$V746-4,0)&amp;"")</f>
        <v/>
      </c>
      <c r="F746" s="233" t="str">
        <f>IF(ISERROR($V746),"",OFFSET('Smelter Look-up'!$E$4,$V746-4,0))</f>
        <v/>
      </c>
      <c r="G746" s="233" t="str">
        <f>IF(C746=$X$4,IF(ISERROR($V746),"Enter smelter details","RMI"),IF(ISERROR($V746),"",OFFSET('Smelter Look-up'!$F$4,$V746-4,0)))</f>
        <v/>
      </c>
      <c r="H746" s="235" t="str">
        <f>IF(ISERROR($V746),"",OFFSET('Smelter Look-up'!$G$4,$V746-4,0))</f>
        <v/>
      </c>
      <c r="I746" s="237" t="str">
        <f>IF(ISERROR($V746),"",OFFSET('Smelter Look-up'!$H$4,$V746-4,0))</f>
        <v/>
      </c>
      <c r="J746" s="237" t="str">
        <f>IF(ISERROR($V746),"",OFFSET('Smelter Look-up'!$I$4,$V746-4,0))</f>
        <v/>
      </c>
      <c r="K746" s="234"/>
      <c r="L746" s="234"/>
      <c r="M746" s="234"/>
      <c r="N746" s="234"/>
      <c r="O746" s="234"/>
      <c r="P746" s="237"/>
      <c r="Q746" s="238"/>
      <c r="R746" s="233" t="str">
        <f>IF(ISERROR($V746),"",OFFSET('Smelter Look-up'!$C$4,$V746-4,0)&amp;"")</f>
        <v/>
      </c>
      <c r="S746" s="239" t="str">
        <f t="array" ref="S746">IF(B746="","",IF(ISERROR(MATCH($E746,CL,0)),"Unknown",INDIRECT("'C'!$A$"&amp;MATCH($E746,CL,0)+1)))</f>
        <v/>
      </c>
      <c r="T746" s="239" t="str">
        <f t="array" ref="T746">IF(B746="","",IF(ISERROR(MATCH($J746,SorP!$B$1:$B$6226,0)),"",INDIRECT("'SorP'!$A$"&amp;MATCH($S746&amp;$J746,SorP!C:C,0))))</f>
        <v/>
      </c>
      <c r="U746" s="240"/>
      <c r="V746" s="228" t="str">
        <f>IF(C746="",NA(),IF(OR(C746="Smelter not listed",C746="Smelter not yet identified"),MATCH($B746&amp;$D746,'Smelter Look-up'!$J:$J,0),MATCH($B746&amp;$C746,'Smelter Look-up'!$J:$J,0)))</f>
        <v>#N/A</v>
      </c>
      <c r="W746" s="208"/>
      <c r="X746" s="208">
        <f t="shared" si="1"/>
        <v>0</v>
      </c>
      <c r="Y746" s="208"/>
      <c r="Z746" s="208"/>
      <c r="AA746" s="208"/>
      <c r="AB746" s="241" t="str">
        <f t="shared" si="2"/>
        <v/>
      </c>
      <c r="AC746" s="208"/>
      <c r="AD746" s="208"/>
      <c r="AE746" s="208"/>
      <c r="AF746" s="208"/>
      <c r="AG746" s="208"/>
      <c r="AH746" s="208"/>
    </row>
    <row r="747" ht="13.5" customHeight="1">
      <c r="A747" s="239"/>
      <c r="B747" s="233" t="str">
        <f t="array" ref="B747">IF(LEN(A747)=0,"",INDEX('Smelter Look-up'!$A:$A,MATCH($A747,'Smelter Look-up'!$E:$E,0)))</f>
        <v/>
      </c>
      <c r="C747" s="234" t="str">
        <f t="array" ref="C747">IF(LEN(A747)=0,"",INDEX('Smelter Look-up'!$C:$C,MATCH($A747,'Smelter Look-up'!$E:$E,0)))</f>
        <v/>
      </c>
      <c r="D747" s="233"/>
      <c r="E747" s="233" t="str">
        <f>IF(ISERROR($V747),"",OFFSET('Smelter Look-up'!$D$4,$V747-4,0)&amp;"")</f>
        <v/>
      </c>
      <c r="F747" s="233" t="str">
        <f>IF(ISERROR($V747),"",OFFSET('Smelter Look-up'!$E$4,$V747-4,0))</f>
        <v/>
      </c>
      <c r="G747" s="233" t="str">
        <f>IF(C747=$X$4,IF(ISERROR($V747),"Enter smelter details","RMI"),IF(ISERROR($V747),"",OFFSET('Smelter Look-up'!$F$4,$V747-4,0)))</f>
        <v/>
      </c>
      <c r="H747" s="235" t="str">
        <f>IF(ISERROR($V747),"",OFFSET('Smelter Look-up'!$G$4,$V747-4,0))</f>
        <v/>
      </c>
      <c r="I747" s="237" t="str">
        <f>IF(ISERROR($V747),"",OFFSET('Smelter Look-up'!$H$4,$V747-4,0))</f>
        <v/>
      </c>
      <c r="J747" s="237" t="str">
        <f>IF(ISERROR($V747),"",OFFSET('Smelter Look-up'!$I$4,$V747-4,0))</f>
        <v/>
      </c>
      <c r="K747" s="234"/>
      <c r="L747" s="234"/>
      <c r="M747" s="234"/>
      <c r="N747" s="234"/>
      <c r="O747" s="234"/>
      <c r="P747" s="237"/>
      <c r="Q747" s="238"/>
      <c r="R747" s="233" t="str">
        <f>IF(ISERROR($V747),"",OFFSET('Smelter Look-up'!$C$4,$V747-4,0)&amp;"")</f>
        <v/>
      </c>
      <c r="S747" s="239" t="str">
        <f t="array" ref="S747">IF(B747="","",IF(ISERROR(MATCH($E747,CL,0)),"Unknown",INDIRECT("'C'!$A$"&amp;MATCH($E747,CL,0)+1)))</f>
        <v/>
      </c>
      <c r="T747" s="239" t="str">
        <f t="array" ref="T747">IF(B747="","",IF(ISERROR(MATCH($J747,SorP!$B$1:$B$6226,0)),"",INDIRECT("'SorP'!$A$"&amp;MATCH($S747&amp;$J747,SorP!C:C,0))))</f>
        <v/>
      </c>
      <c r="U747" s="240"/>
      <c r="V747" s="228" t="str">
        <f>IF(C747="",NA(),IF(OR(C747="Smelter not listed",C747="Smelter not yet identified"),MATCH($B747&amp;$D747,'Smelter Look-up'!$J:$J,0),MATCH($B747&amp;$C747,'Smelter Look-up'!$J:$J,0)))</f>
        <v>#N/A</v>
      </c>
      <c r="W747" s="208"/>
      <c r="X747" s="208">
        <f t="shared" si="1"/>
        <v>0</v>
      </c>
      <c r="Y747" s="208"/>
      <c r="Z747" s="208"/>
      <c r="AA747" s="208"/>
      <c r="AB747" s="241" t="str">
        <f t="shared" si="2"/>
        <v/>
      </c>
      <c r="AC747" s="208"/>
      <c r="AD747" s="208"/>
      <c r="AE747" s="208"/>
      <c r="AF747" s="208"/>
      <c r="AG747" s="208"/>
      <c r="AH747" s="208"/>
    </row>
    <row r="748" ht="13.5" customHeight="1">
      <c r="A748" s="239"/>
      <c r="B748" s="233" t="str">
        <f t="array" ref="B748">IF(LEN(A748)=0,"",INDEX('Smelter Look-up'!$A:$A,MATCH($A748,'Smelter Look-up'!$E:$E,0)))</f>
        <v/>
      </c>
      <c r="C748" s="234" t="str">
        <f t="array" ref="C748">IF(LEN(A748)=0,"",INDEX('Smelter Look-up'!$C:$C,MATCH($A748,'Smelter Look-up'!$E:$E,0)))</f>
        <v/>
      </c>
      <c r="D748" s="233"/>
      <c r="E748" s="233" t="str">
        <f>IF(ISERROR($V748),"",OFFSET('Smelter Look-up'!$D$4,$V748-4,0)&amp;"")</f>
        <v/>
      </c>
      <c r="F748" s="233" t="str">
        <f>IF(ISERROR($V748),"",OFFSET('Smelter Look-up'!$E$4,$V748-4,0))</f>
        <v/>
      </c>
      <c r="G748" s="233" t="str">
        <f>IF(C748=$X$4,IF(ISERROR($V748),"Enter smelter details","RMI"),IF(ISERROR($V748),"",OFFSET('Smelter Look-up'!$F$4,$V748-4,0)))</f>
        <v/>
      </c>
      <c r="H748" s="235" t="str">
        <f>IF(ISERROR($V748),"",OFFSET('Smelter Look-up'!$G$4,$V748-4,0))</f>
        <v/>
      </c>
      <c r="I748" s="237" t="str">
        <f>IF(ISERROR($V748),"",OFFSET('Smelter Look-up'!$H$4,$V748-4,0))</f>
        <v/>
      </c>
      <c r="J748" s="237" t="str">
        <f>IF(ISERROR($V748),"",OFFSET('Smelter Look-up'!$I$4,$V748-4,0))</f>
        <v/>
      </c>
      <c r="K748" s="234"/>
      <c r="L748" s="234"/>
      <c r="M748" s="234"/>
      <c r="N748" s="234"/>
      <c r="O748" s="234"/>
      <c r="P748" s="237"/>
      <c r="Q748" s="238"/>
      <c r="R748" s="233" t="str">
        <f>IF(ISERROR($V748),"",OFFSET('Smelter Look-up'!$C$4,$V748-4,0)&amp;"")</f>
        <v/>
      </c>
      <c r="S748" s="239" t="str">
        <f t="array" ref="S748">IF(B748="","",IF(ISERROR(MATCH($E748,CL,0)),"Unknown",INDIRECT("'C'!$A$"&amp;MATCH($E748,CL,0)+1)))</f>
        <v/>
      </c>
      <c r="T748" s="239" t="str">
        <f t="array" ref="T748">IF(B748="","",IF(ISERROR(MATCH($J748,SorP!$B$1:$B$6226,0)),"",INDIRECT("'SorP'!$A$"&amp;MATCH($S748&amp;$J748,SorP!C:C,0))))</f>
        <v/>
      </c>
      <c r="U748" s="240"/>
      <c r="V748" s="228" t="str">
        <f>IF(C748="",NA(),IF(OR(C748="Smelter not listed",C748="Smelter not yet identified"),MATCH($B748&amp;$D748,'Smelter Look-up'!$J:$J,0),MATCH($B748&amp;$C748,'Smelter Look-up'!$J:$J,0)))</f>
        <v>#N/A</v>
      </c>
      <c r="W748" s="208"/>
      <c r="X748" s="208">
        <f t="shared" si="1"/>
        <v>0</v>
      </c>
      <c r="Y748" s="208"/>
      <c r="Z748" s="208"/>
      <c r="AA748" s="208"/>
      <c r="AB748" s="241" t="str">
        <f t="shared" si="2"/>
        <v/>
      </c>
      <c r="AC748" s="208"/>
      <c r="AD748" s="208"/>
      <c r="AE748" s="208"/>
      <c r="AF748" s="208"/>
      <c r="AG748" s="208"/>
      <c r="AH748" s="208"/>
    </row>
    <row r="749" ht="13.5" customHeight="1">
      <c r="A749" s="239"/>
      <c r="B749" s="233" t="str">
        <f t="array" ref="B749">IF(LEN(A749)=0,"",INDEX('Smelter Look-up'!$A:$A,MATCH($A749,'Smelter Look-up'!$E:$E,0)))</f>
        <v/>
      </c>
      <c r="C749" s="234" t="str">
        <f t="array" ref="C749">IF(LEN(A749)=0,"",INDEX('Smelter Look-up'!$C:$C,MATCH($A749,'Smelter Look-up'!$E:$E,0)))</f>
        <v/>
      </c>
      <c r="D749" s="233"/>
      <c r="E749" s="233" t="str">
        <f>IF(ISERROR($V749),"",OFFSET('Smelter Look-up'!$D$4,$V749-4,0)&amp;"")</f>
        <v/>
      </c>
      <c r="F749" s="233" t="str">
        <f>IF(ISERROR($V749),"",OFFSET('Smelter Look-up'!$E$4,$V749-4,0))</f>
        <v/>
      </c>
      <c r="G749" s="233" t="str">
        <f>IF(C749=$X$4,IF(ISERROR($V749),"Enter smelter details","RMI"),IF(ISERROR($V749),"",OFFSET('Smelter Look-up'!$F$4,$V749-4,0)))</f>
        <v/>
      </c>
      <c r="H749" s="235" t="str">
        <f>IF(ISERROR($V749),"",OFFSET('Smelter Look-up'!$G$4,$V749-4,0))</f>
        <v/>
      </c>
      <c r="I749" s="237" t="str">
        <f>IF(ISERROR($V749),"",OFFSET('Smelter Look-up'!$H$4,$V749-4,0))</f>
        <v/>
      </c>
      <c r="J749" s="237" t="str">
        <f>IF(ISERROR($V749),"",OFFSET('Smelter Look-up'!$I$4,$V749-4,0))</f>
        <v/>
      </c>
      <c r="K749" s="234"/>
      <c r="L749" s="234"/>
      <c r="M749" s="234"/>
      <c r="N749" s="234"/>
      <c r="O749" s="234"/>
      <c r="P749" s="237"/>
      <c r="Q749" s="238"/>
      <c r="R749" s="233" t="str">
        <f>IF(ISERROR($V749),"",OFFSET('Smelter Look-up'!$C$4,$V749-4,0)&amp;"")</f>
        <v/>
      </c>
      <c r="S749" s="239" t="str">
        <f t="array" ref="S749">IF(B749="","",IF(ISERROR(MATCH($E749,CL,0)),"Unknown",INDIRECT("'C'!$A$"&amp;MATCH($E749,CL,0)+1)))</f>
        <v/>
      </c>
      <c r="T749" s="239" t="str">
        <f t="array" ref="T749">IF(B749="","",IF(ISERROR(MATCH($J749,SorP!$B$1:$B$6226,0)),"",INDIRECT("'SorP'!$A$"&amp;MATCH($S749&amp;$J749,SorP!C:C,0))))</f>
        <v/>
      </c>
      <c r="U749" s="240"/>
      <c r="V749" s="228" t="str">
        <f>IF(C749="",NA(),IF(OR(C749="Smelter not listed",C749="Smelter not yet identified"),MATCH($B749&amp;$D749,'Smelter Look-up'!$J:$J,0),MATCH($B749&amp;$C749,'Smelter Look-up'!$J:$J,0)))</f>
        <v>#N/A</v>
      </c>
      <c r="W749" s="208"/>
      <c r="X749" s="208">
        <f t="shared" si="1"/>
        <v>0</v>
      </c>
      <c r="Y749" s="208"/>
      <c r="Z749" s="208"/>
      <c r="AA749" s="208"/>
      <c r="AB749" s="241" t="str">
        <f t="shared" si="2"/>
        <v/>
      </c>
      <c r="AC749" s="208"/>
      <c r="AD749" s="208"/>
      <c r="AE749" s="208"/>
      <c r="AF749" s="208"/>
      <c r="AG749" s="208"/>
      <c r="AH749" s="208"/>
    </row>
    <row r="750" ht="13.5" customHeight="1">
      <c r="A750" s="239"/>
      <c r="B750" s="233" t="str">
        <f t="array" ref="B750">IF(LEN(A750)=0,"",INDEX('Smelter Look-up'!$A:$A,MATCH($A750,'Smelter Look-up'!$E:$E,0)))</f>
        <v/>
      </c>
      <c r="C750" s="234" t="str">
        <f t="array" ref="C750">IF(LEN(A750)=0,"",INDEX('Smelter Look-up'!$C:$C,MATCH($A750,'Smelter Look-up'!$E:$E,0)))</f>
        <v/>
      </c>
      <c r="D750" s="233"/>
      <c r="E750" s="233" t="str">
        <f>IF(ISERROR($V750),"",OFFSET('Smelter Look-up'!$D$4,$V750-4,0)&amp;"")</f>
        <v/>
      </c>
      <c r="F750" s="233" t="str">
        <f>IF(ISERROR($V750),"",OFFSET('Smelter Look-up'!$E$4,$V750-4,0))</f>
        <v/>
      </c>
      <c r="G750" s="233" t="str">
        <f>IF(C750=$X$4,IF(ISERROR($V750),"Enter smelter details","RMI"),IF(ISERROR($V750),"",OFFSET('Smelter Look-up'!$F$4,$V750-4,0)))</f>
        <v/>
      </c>
      <c r="H750" s="235" t="str">
        <f>IF(ISERROR($V750),"",OFFSET('Smelter Look-up'!$G$4,$V750-4,0))</f>
        <v/>
      </c>
      <c r="I750" s="237" t="str">
        <f>IF(ISERROR($V750),"",OFFSET('Smelter Look-up'!$H$4,$V750-4,0))</f>
        <v/>
      </c>
      <c r="J750" s="237" t="str">
        <f>IF(ISERROR($V750),"",OFFSET('Smelter Look-up'!$I$4,$V750-4,0))</f>
        <v/>
      </c>
      <c r="K750" s="234"/>
      <c r="L750" s="234"/>
      <c r="M750" s="234"/>
      <c r="N750" s="234"/>
      <c r="O750" s="234"/>
      <c r="P750" s="237"/>
      <c r="Q750" s="238"/>
      <c r="R750" s="233" t="str">
        <f>IF(ISERROR($V750),"",OFFSET('Smelter Look-up'!$C$4,$V750-4,0)&amp;"")</f>
        <v/>
      </c>
      <c r="S750" s="239" t="str">
        <f t="array" ref="S750">IF(B750="","",IF(ISERROR(MATCH($E750,CL,0)),"Unknown",INDIRECT("'C'!$A$"&amp;MATCH($E750,CL,0)+1)))</f>
        <v/>
      </c>
      <c r="T750" s="239" t="str">
        <f t="array" ref="T750">IF(B750="","",IF(ISERROR(MATCH($J750,SorP!$B$1:$B$6226,0)),"",INDIRECT("'SorP'!$A$"&amp;MATCH($S750&amp;$J750,SorP!C:C,0))))</f>
        <v/>
      </c>
      <c r="U750" s="240"/>
      <c r="V750" s="228" t="str">
        <f>IF(C750="",NA(),IF(OR(C750="Smelter not listed",C750="Smelter not yet identified"),MATCH($B750&amp;$D750,'Smelter Look-up'!$J:$J,0),MATCH($B750&amp;$C750,'Smelter Look-up'!$J:$J,0)))</f>
        <v>#N/A</v>
      </c>
      <c r="W750" s="208"/>
      <c r="X750" s="208">
        <f t="shared" si="1"/>
        <v>0</v>
      </c>
      <c r="Y750" s="208"/>
      <c r="Z750" s="208"/>
      <c r="AA750" s="208"/>
      <c r="AB750" s="241" t="str">
        <f t="shared" si="2"/>
        <v/>
      </c>
      <c r="AC750" s="208"/>
      <c r="AD750" s="208"/>
      <c r="AE750" s="208"/>
      <c r="AF750" s="208"/>
      <c r="AG750" s="208"/>
      <c r="AH750" s="208"/>
    </row>
    <row r="751" ht="13.5" customHeight="1">
      <c r="A751" s="239"/>
      <c r="B751" s="233" t="str">
        <f t="array" ref="B751">IF(LEN(A751)=0,"",INDEX('Smelter Look-up'!$A:$A,MATCH($A751,'Smelter Look-up'!$E:$E,0)))</f>
        <v/>
      </c>
      <c r="C751" s="234" t="str">
        <f t="array" ref="C751">IF(LEN(A751)=0,"",INDEX('Smelter Look-up'!$C:$C,MATCH($A751,'Smelter Look-up'!$E:$E,0)))</f>
        <v/>
      </c>
      <c r="D751" s="233"/>
      <c r="E751" s="233" t="str">
        <f>IF(ISERROR($V751),"",OFFSET('Smelter Look-up'!$D$4,$V751-4,0)&amp;"")</f>
        <v/>
      </c>
      <c r="F751" s="233" t="str">
        <f>IF(ISERROR($V751),"",OFFSET('Smelter Look-up'!$E$4,$V751-4,0))</f>
        <v/>
      </c>
      <c r="G751" s="233" t="str">
        <f>IF(C751=$X$4,IF(ISERROR($V751),"Enter smelter details","RMI"),IF(ISERROR($V751),"",OFFSET('Smelter Look-up'!$F$4,$V751-4,0)))</f>
        <v/>
      </c>
      <c r="H751" s="235" t="str">
        <f>IF(ISERROR($V751),"",OFFSET('Smelter Look-up'!$G$4,$V751-4,0))</f>
        <v/>
      </c>
      <c r="I751" s="237" t="str">
        <f>IF(ISERROR($V751),"",OFFSET('Smelter Look-up'!$H$4,$V751-4,0))</f>
        <v/>
      </c>
      <c r="J751" s="237" t="str">
        <f>IF(ISERROR($V751),"",OFFSET('Smelter Look-up'!$I$4,$V751-4,0))</f>
        <v/>
      </c>
      <c r="K751" s="234"/>
      <c r="L751" s="234"/>
      <c r="M751" s="234"/>
      <c r="N751" s="234"/>
      <c r="O751" s="234"/>
      <c r="P751" s="237"/>
      <c r="Q751" s="238"/>
      <c r="R751" s="233" t="str">
        <f>IF(ISERROR($V751),"",OFFSET('Smelter Look-up'!$C$4,$V751-4,0)&amp;"")</f>
        <v/>
      </c>
      <c r="S751" s="239" t="str">
        <f t="array" ref="S751">IF(B751="","",IF(ISERROR(MATCH($E751,CL,0)),"Unknown",INDIRECT("'C'!$A$"&amp;MATCH($E751,CL,0)+1)))</f>
        <v/>
      </c>
      <c r="T751" s="239" t="str">
        <f t="array" ref="T751">IF(B751="","",IF(ISERROR(MATCH($J751,SorP!$B$1:$B$6226,0)),"",INDIRECT("'SorP'!$A$"&amp;MATCH($S751&amp;$J751,SorP!C:C,0))))</f>
        <v/>
      </c>
      <c r="U751" s="240"/>
      <c r="V751" s="228" t="str">
        <f>IF(C751="",NA(),IF(OR(C751="Smelter not listed",C751="Smelter not yet identified"),MATCH($B751&amp;$D751,'Smelter Look-up'!$J:$J,0),MATCH($B751&amp;$C751,'Smelter Look-up'!$J:$J,0)))</f>
        <v>#N/A</v>
      </c>
      <c r="W751" s="208"/>
      <c r="X751" s="208">
        <f t="shared" si="1"/>
        <v>0</v>
      </c>
      <c r="Y751" s="208"/>
      <c r="Z751" s="208"/>
      <c r="AA751" s="208"/>
      <c r="AB751" s="241" t="str">
        <f t="shared" si="2"/>
        <v/>
      </c>
      <c r="AC751" s="208"/>
      <c r="AD751" s="208"/>
      <c r="AE751" s="208"/>
      <c r="AF751" s="208"/>
      <c r="AG751" s="208"/>
      <c r="AH751" s="208"/>
    </row>
    <row r="752" ht="13.5" customHeight="1">
      <c r="A752" s="239"/>
      <c r="B752" s="233" t="str">
        <f t="array" ref="B752">IF(LEN(A752)=0,"",INDEX('Smelter Look-up'!$A:$A,MATCH($A752,'Smelter Look-up'!$E:$E,0)))</f>
        <v/>
      </c>
      <c r="C752" s="234" t="str">
        <f t="array" ref="C752">IF(LEN(A752)=0,"",INDEX('Smelter Look-up'!$C:$C,MATCH($A752,'Smelter Look-up'!$E:$E,0)))</f>
        <v/>
      </c>
      <c r="D752" s="233"/>
      <c r="E752" s="233" t="str">
        <f>IF(ISERROR($V752),"",OFFSET('Smelter Look-up'!$D$4,$V752-4,0)&amp;"")</f>
        <v/>
      </c>
      <c r="F752" s="233" t="str">
        <f>IF(ISERROR($V752),"",OFFSET('Smelter Look-up'!$E$4,$V752-4,0))</f>
        <v/>
      </c>
      <c r="G752" s="233" t="str">
        <f>IF(C752=$X$4,IF(ISERROR($V752),"Enter smelter details","RMI"),IF(ISERROR($V752),"",OFFSET('Smelter Look-up'!$F$4,$V752-4,0)))</f>
        <v/>
      </c>
      <c r="H752" s="235" t="str">
        <f>IF(ISERROR($V752),"",OFFSET('Smelter Look-up'!$G$4,$V752-4,0))</f>
        <v/>
      </c>
      <c r="I752" s="237" t="str">
        <f>IF(ISERROR($V752),"",OFFSET('Smelter Look-up'!$H$4,$V752-4,0))</f>
        <v/>
      </c>
      <c r="J752" s="237" t="str">
        <f>IF(ISERROR($V752),"",OFFSET('Smelter Look-up'!$I$4,$V752-4,0))</f>
        <v/>
      </c>
      <c r="K752" s="234"/>
      <c r="L752" s="234"/>
      <c r="M752" s="234"/>
      <c r="N752" s="234"/>
      <c r="O752" s="234"/>
      <c r="P752" s="237"/>
      <c r="Q752" s="238"/>
      <c r="R752" s="233" t="str">
        <f>IF(ISERROR($V752),"",OFFSET('Smelter Look-up'!$C$4,$V752-4,0)&amp;"")</f>
        <v/>
      </c>
      <c r="S752" s="239" t="str">
        <f t="array" ref="S752">IF(B752="","",IF(ISERROR(MATCH($E752,CL,0)),"Unknown",INDIRECT("'C'!$A$"&amp;MATCH($E752,CL,0)+1)))</f>
        <v/>
      </c>
      <c r="T752" s="239" t="str">
        <f t="array" ref="T752">IF(B752="","",IF(ISERROR(MATCH($J752,SorP!$B$1:$B$6226,0)),"",INDIRECT("'SorP'!$A$"&amp;MATCH($S752&amp;$J752,SorP!C:C,0))))</f>
        <v/>
      </c>
      <c r="U752" s="240"/>
      <c r="V752" s="228" t="str">
        <f>IF(C752="",NA(),IF(OR(C752="Smelter not listed",C752="Smelter not yet identified"),MATCH($B752&amp;$D752,'Smelter Look-up'!$J:$J,0),MATCH($B752&amp;$C752,'Smelter Look-up'!$J:$J,0)))</f>
        <v>#N/A</v>
      </c>
      <c r="W752" s="208"/>
      <c r="X752" s="208">
        <f t="shared" si="1"/>
        <v>0</v>
      </c>
      <c r="Y752" s="208"/>
      <c r="Z752" s="208"/>
      <c r="AA752" s="208"/>
      <c r="AB752" s="241" t="str">
        <f t="shared" si="2"/>
        <v/>
      </c>
      <c r="AC752" s="208"/>
      <c r="AD752" s="208"/>
      <c r="AE752" s="208"/>
      <c r="AF752" s="208"/>
      <c r="AG752" s="208"/>
      <c r="AH752" s="208"/>
    </row>
    <row r="753" ht="13.5" customHeight="1">
      <c r="A753" s="239"/>
      <c r="B753" s="233" t="str">
        <f t="array" ref="B753">IF(LEN(A753)=0,"",INDEX('Smelter Look-up'!$A:$A,MATCH($A753,'Smelter Look-up'!$E:$E,0)))</f>
        <v/>
      </c>
      <c r="C753" s="234" t="str">
        <f t="array" ref="C753">IF(LEN(A753)=0,"",INDEX('Smelter Look-up'!$C:$C,MATCH($A753,'Smelter Look-up'!$E:$E,0)))</f>
        <v/>
      </c>
      <c r="D753" s="233"/>
      <c r="E753" s="233" t="str">
        <f>IF(ISERROR($V753),"",OFFSET('Smelter Look-up'!$D$4,$V753-4,0)&amp;"")</f>
        <v/>
      </c>
      <c r="F753" s="233" t="str">
        <f>IF(ISERROR($V753),"",OFFSET('Smelter Look-up'!$E$4,$V753-4,0))</f>
        <v/>
      </c>
      <c r="G753" s="233" t="str">
        <f>IF(C753=$X$4,IF(ISERROR($V753),"Enter smelter details","RMI"),IF(ISERROR($V753),"",OFFSET('Smelter Look-up'!$F$4,$V753-4,0)))</f>
        <v/>
      </c>
      <c r="H753" s="235" t="str">
        <f>IF(ISERROR($V753),"",OFFSET('Smelter Look-up'!$G$4,$V753-4,0))</f>
        <v/>
      </c>
      <c r="I753" s="237" t="str">
        <f>IF(ISERROR($V753),"",OFFSET('Smelter Look-up'!$H$4,$V753-4,0))</f>
        <v/>
      </c>
      <c r="J753" s="237" t="str">
        <f>IF(ISERROR($V753),"",OFFSET('Smelter Look-up'!$I$4,$V753-4,0))</f>
        <v/>
      </c>
      <c r="K753" s="234"/>
      <c r="L753" s="234"/>
      <c r="M753" s="234"/>
      <c r="N753" s="234"/>
      <c r="O753" s="234"/>
      <c r="P753" s="237"/>
      <c r="Q753" s="238"/>
      <c r="R753" s="233" t="str">
        <f>IF(ISERROR($V753),"",OFFSET('Smelter Look-up'!$C$4,$V753-4,0)&amp;"")</f>
        <v/>
      </c>
      <c r="S753" s="239" t="str">
        <f t="array" ref="S753">IF(B753="","",IF(ISERROR(MATCH($E753,CL,0)),"Unknown",INDIRECT("'C'!$A$"&amp;MATCH($E753,CL,0)+1)))</f>
        <v/>
      </c>
      <c r="T753" s="239" t="str">
        <f t="array" ref="T753">IF(B753="","",IF(ISERROR(MATCH($J753,SorP!$B$1:$B$6226,0)),"",INDIRECT("'SorP'!$A$"&amp;MATCH($S753&amp;$J753,SorP!C:C,0))))</f>
        <v/>
      </c>
      <c r="U753" s="240"/>
      <c r="V753" s="228" t="str">
        <f>IF(C753="",NA(),IF(OR(C753="Smelter not listed",C753="Smelter not yet identified"),MATCH($B753&amp;$D753,'Smelter Look-up'!$J:$J,0),MATCH($B753&amp;$C753,'Smelter Look-up'!$J:$J,0)))</f>
        <v>#N/A</v>
      </c>
      <c r="W753" s="208"/>
      <c r="X753" s="208">
        <f t="shared" si="1"/>
        <v>0</v>
      </c>
      <c r="Y753" s="208"/>
      <c r="Z753" s="208"/>
      <c r="AA753" s="208"/>
      <c r="AB753" s="241" t="str">
        <f t="shared" si="2"/>
        <v/>
      </c>
      <c r="AC753" s="208"/>
      <c r="AD753" s="208"/>
      <c r="AE753" s="208"/>
      <c r="AF753" s="208"/>
      <c r="AG753" s="208"/>
      <c r="AH753" s="208"/>
    </row>
    <row r="754" ht="13.5" customHeight="1">
      <c r="A754" s="239"/>
      <c r="B754" s="233" t="str">
        <f t="array" ref="B754">IF(LEN(A754)=0,"",INDEX('Smelter Look-up'!$A:$A,MATCH($A754,'Smelter Look-up'!$E:$E,0)))</f>
        <v/>
      </c>
      <c r="C754" s="234" t="str">
        <f t="array" ref="C754">IF(LEN(A754)=0,"",INDEX('Smelter Look-up'!$C:$C,MATCH($A754,'Smelter Look-up'!$E:$E,0)))</f>
        <v/>
      </c>
      <c r="D754" s="233"/>
      <c r="E754" s="233" t="str">
        <f>IF(ISERROR($V754),"",OFFSET('Smelter Look-up'!$D$4,$V754-4,0)&amp;"")</f>
        <v/>
      </c>
      <c r="F754" s="233" t="str">
        <f>IF(ISERROR($V754),"",OFFSET('Smelter Look-up'!$E$4,$V754-4,0))</f>
        <v/>
      </c>
      <c r="G754" s="233" t="str">
        <f>IF(C754=$X$4,IF(ISERROR($V754),"Enter smelter details","RMI"),IF(ISERROR($V754),"",OFFSET('Smelter Look-up'!$F$4,$V754-4,0)))</f>
        <v/>
      </c>
      <c r="H754" s="235" t="str">
        <f>IF(ISERROR($V754),"",OFFSET('Smelter Look-up'!$G$4,$V754-4,0))</f>
        <v/>
      </c>
      <c r="I754" s="237" t="str">
        <f>IF(ISERROR($V754),"",OFFSET('Smelter Look-up'!$H$4,$V754-4,0))</f>
        <v/>
      </c>
      <c r="J754" s="237" t="str">
        <f>IF(ISERROR($V754),"",OFFSET('Smelter Look-up'!$I$4,$V754-4,0))</f>
        <v/>
      </c>
      <c r="K754" s="234"/>
      <c r="L754" s="234"/>
      <c r="M754" s="234"/>
      <c r="N754" s="234"/>
      <c r="O754" s="234"/>
      <c r="P754" s="237"/>
      <c r="Q754" s="238"/>
      <c r="R754" s="233" t="str">
        <f>IF(ISERROR($V754),"",OFFSET('Smelter Look-up'!$C$4,$V754-4,0)&amp;"")</f>
        <v/>
      </c>
      <c r="S754" s="239" t="str">
        <f t="array" ref="S754">IF(B754="","",IF(ISERROR(MATCH($E754,CL,0)),"Unknown",INDIRECT("'C'!$A$"&amp;MATCH($E754,CL,0)+1)))</f>
        <v/>
      </c>
      <c r="T754" s="239" t="str">
        <f t="array" ref="T754">IF(B754="","",IF(ISERROR(MATCH($J754,SorP!$B$1:$B$6226,0)),"",INDIRECT("'SorP'!$A$"&amp;MATCH($S754&amp;$J754,SorP!C:C,0))))</f>
        <v/>
      </c>
      <c r="U754" s="240"/>
      <c r="V754" s="228" t="str">
        <f>IF(C754="",NA(),IF(OR(C754="Smelter not listed",C754="Smelter not yet identified"),MATCH($B754&amp;$D754,'Smelter Look-up'!$J:$J,0),MATCH($B754&amp;$C754,'Smelter Look-up'!$J:$J,0)))</f>
        <v>#N/A</v>
      </c>
      <c r="W754" s="208"/>
      <c r="X754" s="208">
        <f t="shared" si="1"/>
        <v>0</v>
      </c>
      <c r="Y754" s="208"/>
      <c r="Z754" s="208"/>
      <c r="AA754" s="208"/>
      <c r="AB754" s="241" t="str">
        <f t="shared" si="2"/>
        <v/>
      </c>
      <c r="AC754" s="208"/>
      <c r="AD754" s="208"/>
      <c r="AE754" s="208"/>
      <c r="AF754" s="208"/>
      <c r="AG754" s="208"/>
      <c r="AH754" s="208"/>
    </row>
    <row r="755" ht="13.5" customHeight="1">
      <c r="A755" s="239"/>
      <c r="B755" s="233" t="str">
        <f t="array" ref="B755">IF(LEN(A755)=0,"",INDEX('Smelter Look-up'!$A:$A,MATCH($A755,'Smelter Look-up'!$E:$E,0)))</f>
        <v/>
      </c>
      <c r="C755" s="234" t="str">
        <f t="array" ref="C755">IF(LEN(A755)=0,"",INDEX('Smelter Look-up'!$C:$C,MATCH($A755,'Smelter Look-up'!$E:$E,0)))</f>
        <v/>
      </c>
      <c r="D755" s="233"/>
      <c r="E755" s="233" t="str">
        <f>IF(ISERROR($V755),"",OFFSET('Smelter Look-up'!$D$4,$V755-4,0)&amp;"")</f>
        <v/>
      </c>
      <c r="F755" s="233" t="str">
        <f>IF(ISERROR($V755),"",OFFSET('Smelter Look-up'!$E$4,$V755-4,0))</f>
        <v/>
      </c>
      <c r="G755" s="233" t="str">
        <f>IF(C755=$X$4,IF(ISERROR($V755),"Enter smelter details","RMI"),IF(ISERROR($V755),"",OFFSET('Smelter Look-up'!$F$4,$V755-4,0)))</f>
        <v/>
      </c>
      <c r="H755" s="235" t="str">
        <f>IF(ISERROR($V755),"",OFFSET('Smelter Look-up'!$G$4,$V755-4,0))</f>
        <v/>
      </c>
      <c r="I755" s="237" t="str">
        <f>IF(ISERROR($V755),"",OFFSET('Smelter Look-up'!$H$4,$V755-4,0))</f>
        <v/>
      </c>
      <c r="J755" s="237" t="str">
        <f>IF(ISERROR($V755),"",OFFSET('Smelter Look-up'!$I$4,$V755-4,0))</f>
        <v/>
      </c>
      <c r="K755" s="234"/>
      <c r="L755" s="234"/>
      <c r="M755" s="234"/>
      <c r="N755" s="234"/>
      <c r="O755" s="234"/>
      <c r="P755" s="237"/>
      <c r="Q755" s="238"/>
      <c r="R755" s="233" t="str">
        <f>IF(ISERROR($V755),"",OFFSET('Smelter Look-up'!$C$4,$V755-4,0)&amp;"")</f>
        <v/>
      </c>
      <c r="S755" s="239" t="str">
        <f t="array" ref="S755">IF(B755="","",IF(ISERROR(MATCH($E755,CL,0)),"Unknown",INDIRECT("'C'!$A$"&amp;MATCH($E755,CL,0)+1)))</f>
        <v/>
      </c>
      <c r="T755" s="239" t="str">
        <f t="array" ref="T755">IF(B755="","",IF(ISERROR(MATCH($J755,SorP!$B$1:$B$6226,0)),"",INDIRECT("'SorP'!$A$"&amp;MATCH($S755&amp;$J755,SorP!C:C,0))))</f>
        <v/>
      </c>
      <c r="U755" s="240"/>
      <c r="V755" s="228" t="str">
        <f>IF(C755="",NA(),IF(OR(C755="Smelter not listed",C755="Smelter not yet identified"),MATCH($B755&amp;$D755,'Smelter Look-up'!$J:$J,0),MATCH($B755&amp;$C755,'Smelter Look-up'!$J:$J,0)))</f>
        <v>#N/A</v>
      </c>
      <c r="W755" s="208"/>
      <c r="X755" s="208">
        <f t="shared" si="1"/>
        <v>0</v>
      </c>
      <c r="Y755" s="208"/>
      <c r="Z755" s="208"/>
      <c r="AA755" s="208"/>
      <c r="AB755" s="241" t="str">
        <f t="shared" si="2"/>
        <v/>
      </c>
      <c r="AC755" s="208"/>
      <c r="AD755" s="208"/>
      <c r="AE755" s="208"/>
      <c r="AF755" s="208"/>
      <c r="AG755" s="208"/>
      <c r="AH755" s="208"/>
    </row>
    <row r="756" ht="13.5" customHeight="1">
      <c r="A756" s="239"/>
      <c r="B756" s="233" t="str">
        <f t="array" ref="B756">IF(LEN(A756)=0,"",INDEX('Smelter Look-up'!$A:$A,MATCH($A756,'Smelter Look-up'!$E:$E,0)))</f>
        <v/>
      </c>
      <c r="C756" s="234" t="str">
        <f t="array" ref="C756">IF(LEN(A756)=0,"",INDEX('Smelter Look-up'!$C:$C,MATCH($A756,'Smelter Look-up'!$E:$E,0)))</f>
        <v/>
      </c>
      <c r="D756" s="233"/>
      <c r="E756" s="233" t="str">
        <f>IF(ISERROR($V756),"",OFFSET('Smelter Look-up'!$D$4,$V756-4,0)&amp;"")</f>
        <v/>
      </c>
      <c r="F756" s="233" t="str">
        <f>IF(ISERROR($V756),"",OFFSET('Smelter Look-up'!$E$4,$V756-4,0))</f>
        <v/>
      </c>
      <c r="G756" s="233" t="str">
        <f>IF(C756=$X$4,IF(ISERROR($V756),"Enter smelter details","RMI"),IF(ISERROR($V756),"",OFFSET('Smelter Look-up'!$F$4,$V756-4,0)))</f>
        <v/>
      </c>
      <c r="H756" s="235" t="str">
        <f>IF(ISERROR($V756),"",OFFSET('Smelter Look-up'!$G$4,$V756-4,0))</f>
        <v/>
      </c>
      <c r="I756" s="237" t="str">
        <f>IF(ISERROR($V756),"",OFFSET('Smelter Look-up'!$H$4,$V756-4,0))</f>
        <v/>
      </c>
      <c r="J756" s="237" t="str">
        <f>IF(ISERROR($V756),"",OFFSET('Smelter Look-up'!$I$4,$V756-4,0))</f>
        <v/>
      </c>
      <c r="K756" s="234"/>
      <c r="L756" s="234"/>
      <c r="M756" s="234"/>
      <c r="N756" s="234"/>
      <c r="O756" s="234"/>
      <c r="P756" s="237"/>
      <c r="Q756" s="238"/>
      <c r="R756" s="233" t="str">
        <f>IF(ISERROR($V756),"",OFFSET('Smelter Look-up'!$C$4,$V756-4,0)&amp;"")</f>
        <v/>
      </c>
      <c r="S756" s="239" t="str">
        <f t="array" ref="S756">IF(B756="","",IF(ISERROR(MATCH($E756,CL,0)),"Unknown",INDIRECT("'C'!$A$"&amp;MATCH($E756,CL,0)+1)))</f>
        <v/>
      </c>
      <c r="T756" s="239" t="str">
        <f t="array" ref="T756">IF(B756="","",IF(ISERROR(MATCH($J756,SorP!$B$1:$B$6226,0)),"",INDIRECT("'SorP'!$A$"&amp;MATCH($S756&amp;$J756,SorP!C:C,0))))</f>
        <v/>
      </c>
      <c r="U756" s="240"/>
      <c r="V756" s="228" t="str">
        <f>IF(C756="",NA(),IF(OR(C756="Smelter not listed",C756="Smelter not yet identified"),MATCH($B756&amp;$D756,'Smelter Look-up'!$J:$J,0),MATCH($B756&amp;$C756,'Smelter Look-up'!$J:$J,0)))</f>
        <v>#N/A</v>
      </c>
      <c r="W756" s="208"/>
      <c r="X756" s="208">
        <f t="shared" si="1"/>
        <v>0</v>
      </c>
      <c r="Y756" s="208"/>
      <c r="Z756" s="208"/>
      <c r="AA756" s="208"/>
      <c r="AB756" s="241" t="str">
        <f t="shared" si="2"/>
        <v/>
      </c>
      <c r="AC756" s="208"/>
      <c r="AD756" s="208"/>
      <c r="AE756" s="208"/>
      <c r="AF756" s="208"/>
      <c r="AG756" s="208"/>
      <c r="AH756" s="208"/>
    </row>
    <row r="757" ht="13.5" customHeight="1">
      <c r="A757" s="239"/>
      <c r="B757" s="233" t="str">
        <f t="array" ref="B757">IF(LEN(A757)=0,"",INDEX('Smelter Look-up'!$A:$A,MATCH($A757,'Smelter Look-up'!$E:$E,0)))</f>
        <v/>
      </c>
      <c r="C757" s="234" t="str">
        <f t="array" ref="C757">IF(LEN(A757)=0,"",INDEX('Smelter Look-up'!$C:$C,MATCH($A757,'Smelter Look-up'!$E:$E,0)))</f>
        <v/>
      </c>
      <c r="D757" s="233"/>
      <c r="E757" s="233" t="str">
        <f>IF(ISERROR($V757),"",OFFSET('Smelter Look-up'!$D$4,$V757-4,0)&amp;"")</f>
        <v/>
      </c>
      <c r="F757" s="233" t="str">
        <f>IF(ISERROR($V757),"",OFFSET('Smelter Look-up'!$E$4,$V757-4,0))</f>
        <v/>
      </c>
      <c r="G757" s="233" t="str">
        <f>IF(C757=$X$4,IF(ISERROR($V757),"Enter smelter details","RMI"),IF(ISERROR($V757),"",OFFSET('Smelter Look-up'!$F$4,$V757-4,0)))</f>
        <v/>
      </c>
      <c r="H757" s="235" t="str">
        <f>IF(ISERROR($V757),"",OFFSET('Smelter Look-up'!$G$4,$V757-4,0))</f>
        <v/>
      </c>
      <c r="I757" s="237" t="str">
        <f>IF(ISERROR($V757),"",OFFSET('Smelter Look-up'!$H$4,$V757-4,0))</f>
        <v/>
      </c>
      <c r="J757" s="237" t="str">
        <f>IF(ISERROR($V757),"",OFFSET('Smelter Look-up'!$I$4,$V757-4,0))</f>
        <v/>
      </c>
      <c r="K757" s="234"/>
      <c r="L757" s="234"/>
      <c r="M757" s="234"/>
      <c r="N757" s="234"/>
      <c r="O757" s="234"/>
      <c r="P757" s="237"/>
      <c r="Q757" s="238"/>
      <c r="R757" s="233" t="str">
        <f>IF(ISERROR($V757),"",OFFSET('Smelter Look-up'!$C$4,$V757-4,0)&amp;"")</f>
        <v/>
      </c>
      <c r="S757" s="239" t="str">
        <f t="array" ref="S757">IF(B757="","",IF(ISERROR(MATCH($E757,CL,0)),"Unknown",INDIRECT("'C'!$A$"&amp;MATCH($E757,CL,0)+1)))</f>
        <v/>
      </c>
      <c r="T757" s="239" t="str">
        <f t="array" ref="T757">IF(B757="","",IF(ISERROR(MATCH($J757,SorP!$B$1:$B$6226,0)),"",INDIRECT("'SorP'!$A$"&amp;MATCH($S757&amp;$J757,SorP!C:C,0))))</f>
        <v/>
      </c>
      <c r="U757" s="240"/>
      <c r="V757" s="228" t="str">
        <f>IF(C757="",NA(),IF(OR(C757="Smelter not listed",C757="Smelter not yet identified"),MATCH($B757&amp;$D757,'Smelter Look-up'!$J:$J,0),MATCH($B757&amp;$C757,'Smelter Look-up'!$J:$J,0)))</f>
        <v>#N/A</v>
      </c>
      <c r="W757" s="208"/>
      <c r="X757" s="208">
        <f t="shared" si="1"/>
        <v>0</v>
      </c>
      <c r="Y757" s="208"/>
      <c r="Z757" s="208"/>
      <c r="AA757" s="208"/>
      <c r="AB757" s="241" t="str">
        <f t="shared" si="2"/>
        <v/>
      </c>
      <c r="AC757" s="208"/>
      <c r="AD757" s="208"/>
      <c r="AE757" s="208"/>
      <c r="AF757" s="208"/>
      <c r="AG757" s="208"/>
      <c r="AH757" s="208"/>
    </row>
    <row r="758" ht="13.5" customHeight="1">
      <c r="A758" s="239"/>
      <c r="B758" s="233" t="str">
        <f t="array" ref="B758">IF(LEN(A758)=0,"",INDEX('Smelter Look-up'!$A:$A,MATCH($A758,'Smelter Look-up'!$E:$E,0)))</f>
        <v/>
      </c>
      <c r="C758" s="234" t="str">
        <f t="array" ref="C758">IF(LEN(A758)=0,"",INDEX('Smelter Look-up'!$C:$C,MATCH($A758,'Smelter Look-up'!$E:$E,0)))</f>
        <v/>
      </c>
      <c r="D758" s="233"/>
      <c r="E758" s="233" t="str">
        <f>IF(ISERROR($V758),"",OFFSET('Smelter Look-up'!$D$4,$V758-4,0)&amp;"")</f>
        <v/>
      </c>
      <c r="F758" s="233" t="str">
        <f>IF(ISERROR($V758),"",OFFSET('Smelter Look-up'!$E$4,$V758-4,0))</f>
        <v/>
      </c>
      <c r="G758" s="233" t="str">
        <f>IF(C758=$X$4,IF(ISERROR($V758),"Enter smelter details","RMI"),IF(ISERROR($V758),"",OFFSET('Smelter Look-up'!$F$4,$V758-4,0)))</f>
        <v/>
      </c>
      <c r="H758" s="235" t="str">
        <f>IF(ISERROR($V758),"",OFFSET('Smelter Look-up'!$G$4,$V758-4,0))</f>
        <v/>
      </c>
      <c r="I758" s="237" t="str">
        <f>IF(ISERROR($V758),"",OFFSET('Smelter Look-up'!$H$4,$V758-4,0))</f>
        <v/>
      </c>
      <c r="J758" s="237" t="str">
        <f>IF(ISERROR($V758),"",OFFSET('Smelter Look-up'!$I$4,$V758-4,0))</f>
        <v/>
      </c>
      <c r="K758" s="234"/>
      <c r="L758" s="234"/>
      <c r="M758" s="234"/>
      <c r="N758" s="234"/>
      <c r="O758" s="234"/>
      <c r="P758" s="237"/>
      <c r="Q758" s="238"/>
      <c r="R758" s="233" t="str">
        <f>IF(ISERROR($V758),"",OFFSET('Smelter Look-up'!$C$4,$V758-4,0)&amp;"")</f>
        <v/>
      </c>
      <c r="S758" s="239" t="str">
        <f t="array" ref="S758">IF(B758="","",IF(ISERROR(MATCH($E758,CL,0)),"Unknown",INDIRECT("'C'!$A$"&amp;MATCH($E758,CL,0)+1)))</f>
        <v/>
      </c>
      <c r="T758" s="239" t="str">
        <f t="array" ref="T758">IF(B758="","",IF(ISERROR(MATCH($J758,SorP!$B$1:$B$6226,0)),"",INDIRECT("'SorP'!$A$"&amp;MATCH($S758&amp;$J758,SorP!C:C,0))))</f>
        <v/>
      </c>
      <c r="U758" s="240"/>
      <c r="V758" s="228" t="str">
        <f>IF(C758="",NA(),IF(OR(C758="Smelter not listed",C758="Smelter not yet identified"),MATCH($B758&amp;$D758,'Smelter Look-up'!$J:$J,0),MATCH($B758&amp;$C758,'Smelter Look-up'!$J:$J,0)))</f>
        <v>#N/A</v>
      </c>
      <c r="W758" s="208"/>
      <c r="X758" s="208">
        <f t="shared" si="1"/>
        <v>0</v>
      </c>
      <c r="Y758" s="208"/>
      <c r="Z758" s="208"/>
      <c r="AA758" s="208"/>
      <c r="AB758" s="241" t="str">
        <f t="shared" si="2"/>
        <v/>
      </c>
      <c r="AC758" s="208"/>
      <c r="AD758" s="208"/>
      <c r="AE758" s="208"/>
      <c r="AF758" s="208"/>
      <c r="AG758" s="208"/>
      <c r="AH758" s="208"/>
    </row>
    <row r="759" ht="13.5" customHeight="1">
      <c r="A759" s="239"/>
      <c r="B759" s="233" t="str">
        <f t="array" ref="B759">IF(LEN(A759)=0,"",INDEX('Smelter Look-up'!$A:$A,MATCH($A759,'Smelter Look-up'!$E:$E,0)))</f>
        <v/>
      </c>
      <c r="C759" s="234" t="str">
        <f t="array" ref="C759">IF(LEN(A759)=0,"",INDEX('Smelter Look-up'!$C:$C,MATCH($A759,'Smelter Look-up'!$E:$E,0)))</f>
        <v/>
      </c>
      <c r="D759" s="233"/>
      <c r="E759" s="233" t="str">
        <f>IF(ISERROR($V759),"",OFFSET('Smelter Look-up'!$D$4,$V759-4,0)&amp;"")</f>
        <v/>
      </c>
      <c r="F759" s="233" t="str">
        <f>IF(ISERROR($V759),"",OFFSET('Smelter Look-up'!$E$4,$V759-4,0))</f>
        <v/>
      </c>
      <c r="G759" s="233" t="str">
        <f>IF(C759=$X$4,IF(ISERROR($V759),"Enter smelter details","RMI"),IF(ISERROR($V759),"",OFFSET('Smelter Look-up'!$F$4,$V759-4,0)))</f>
        <v/>
      </c>
      <c r="H759" s="235" t="str">
        <f>IF(ISERROR($V759),"",OFFSET('Smelter Look-up'!$G$4,$V759-4,0))</f>
        <v/>
      </c>
      <c r="I759" s="237" t="str">
        <f>IF(ISERROR($V759),"",OFFSET('Smelter Look-up'!$H$4,$V759-4,0))</f>
        <v/>
      </c>
      <c r="J759" s="237" t="str">
        <f>IF(ISERROR($V759),"",OFFSET('Smelter Look-up'!$I$4,$V759-4,0))</f>
        <v/>
      </c>
      <c r="K759" s="234"/>
      <c r="L759" s="234"/>
      <c r="M759" s="234"/>
      <c r="N759" s="234"/>
      <c r="O759" s="234"/>
      <c r="P759" s="237"/>
      <c r="Q759" s="238"/>
      <c r="R759" s="233" t="str">
        <f>IF(ISERROR($V759),"",OFFSET('Smelter Look-up'!$C$4,$V759-4,0)&amp;"")</f>
        <v/>
      </c>
      <c r="S759" s="239" t="str">
        <f t="array" ref="S759">IF(B759="","",IF(ISERROR(MATCH($E759,CL,0)),"Unknown",INDIRECT("'C'!$A$"&amp;MATCH($E759,CL,0)+1)))</f>
        <v/>
      </c>
      <c r="T759" s="239" t="str">
        <f t="array" ref="T759">IF(B759="","",IF(ISERROR(MATCH($J759,SorP!$B$1:$B$6226,0)),"",INDIRECT("'SorP'!$A$"&amp;MATCH($S759&amp;$J759,SorP!C:C,0))))</f>
        <v/>
      </c>
      <c r="U759" s="240"/>
      <c r="V759" s="228" t="str">
        <f>IF(C759="",NA(),IF(OR(C759="Smelter not listed",C759="Smelter not yet identified"),MATCH($B759&amp;$D759,'Smelter Look-up'!$J:$J,0),MATCH($B759&amp;$C759,'Smelter Look-up'!$J:$J,0)))</f>
        <v>#N/A</v>
      </c>
      <c r="W759" s="208"/>
      <c r="X759" s="208">
        <f t="shared" si="1"/>
        <v>0</v>
      </c>
      <c r="Y759" s="208"/>
      <c r="Z759" s="208"/>
      <c r="AA759" s="208"/>
      <c r="AB759" s="241" t="str">
        <f t="shared" si="2"/>
        <v/>
      </c>
      <c r="AC759" s="208"/>
      <c r="AD759" s="208"/>
      <c r="AE759" s="208"/>
      <c r="AF759" s="208"/>
      <c r="AG759" s="208"/>
      <c r="AH759" s="208"/>
    </row>
    <row r="760" ht="13.5" customHeight="1">
      <c r="A760" s="239"/>
      <c r="B760" s="233" t="str">
        <f t="array" ref="B760">IF(LEN(A760)=0,"",INDEX('Smelter Look-up'!$A:$A,MATCH($A760,'Smelter Look-up'!$E:$E,0)))</f>
        <v/>
      </c>
      <c r="C760" s="234" t="str">
        <f t="array" ref="C760">IF(LEN(A760)=0,"",INDEX('Smelter Look-up'!$C:$C,MATCH($A760,'Smelter Look-up'!$E:$E,0)))</f>
        <v/>
      </c>
      <c r="D760" s="233"/>
      <c r="E760" s="233" t="str">
        <f>IF(ISERROR($V760),"",OFFSET('Smelter Look-up'!$D$4,$V760-4,0)&amp;"")</f>
        <v/>
      </c>
      <c r="F760" s="233" t="str">
        <f>IF(ISERROR($V760),"",OFFSET('Smelter Look-up'!$E$4,$V760-4,0))</f>
        <v/>
      </c>
      <c r="G760" s="233" t="str">
        <f>IF(C760=$X$4,IF(ISERROR($V760),"Enter smelter details","RMI"),IF(ISERROR($V760),"",OFFSET('Smelter Look-up'!$F$4,$V760-4,0)))</f>
        <v/>
      </c>
      <c r="H760" s="235" t="str">
        <f>IF(ISERROR($V760),"",OFFSET('Smelter Look-up'!$G$4,$V760-4,0))</f>
        <v/>
      </c>
      <c r="I760" s="237" t="str">
        <f>IF(ISERROR($V760),"",OFFSET('Smelter Look-up'!$H$4,$V760-4,0))</f>
        <v/>
      </c>
      <c r="J760" s="237" t="str">
        <f>IF(ISERROR($V760),"",OFFSET('Smelter Look-up'!$I$4,$V760-4,0))</f>
        <v/>
      </c>
      <c r="K760" s="234"/>
      <c r="L760" s="234"/>
      <c r="M760" s="234"/>
      <c r="N760" s="234"/>
      <c r="O760" s="234"/>
      <c r="P760" s="237"/>
      <c r="Q760" s="238"/>
      <c r="R760" s="233" t="str">
        <f>IF(ISERROR($V760),"",OFFSET('Smelter Look-up'!$C$4,$V760-4,0)&amp;"")</f>
        <v/>
      </c>
      <c r="S760" s="239" t="str">
        <f t="array" ref="S760">IF(B760="","",IF(ISERROR(MATCH($E760,CL,0)),"Unknown",INDIRECT("'C'!$A$"&amp;MATCH($E760,CL,0)+1)))</f>
        <v/>
      </c>
      <c r="T760" s="239" t="str">
        <f t="array" ref="T760">IF(B760="","",IF(ISERROR(MATCH($J760,SorP!$B$1:$B$6226,0)),"",INDIRECT("'SorP'!$A$"&amp;MATCH($S760&amp;$J760,SorP!C:C,0))))</f>
        <v/>
      </c>
      <c r="U760" s="240"/>
      <c r="V760" s="228" t="str">
        <f>IF(C760="",NA(),IF(OR(C760="Smelter not listed",C760="Smelter not yet identified"),MATCH($B760&amp;$D760,'Smelter Look-up'!$J:$J,0),MATCH($B760&amp;$C760,'Smelter Look-up'!$J:$J,0)))</f>
        <v>#N/A</v>
      </c>
      <c r="W760" s="208"/>
      <c r="X760" s="208">
        <f t="shared" si="1"/>
        <v>0</v>
      </c>
      <c r="Y760" s="208"/>
      <c r="Z760" s="208"/>
      <c r="AA760" s="208"/>
      <c r="AB760" s="241" t="str">
        <f t="shared" si="2"/>
        <v/>
      </c>
      <c r="AC760" s="208"/>
      <c r="AD760" s="208"/>
      <c r="AE760" s="208"/>
      <c r="AF760" s="208"/>
      <c r="AG760" s="208"/>
      <c r="AH760" s="208"/>
    </row>
    <row r="761" ht="13.5" customHeight="1">
      <c r="A761" s="239"/>
      <c r="B761" s="233" t="str">
        <f t="array" ref="B761">IF(LEN(A761)=0,"",INDEX('Smelter Look-up'!$A:$A,MATCH($A761,'Smelter Look-up'!$E:$E,0)))</f>
        <v/>
      </c>
      <c r="C761" s="234" t="str">
        <f t="array" ref="C761">IF(LEN(A761)=0,"",INDEX('Smelter Look-up'!$C:$C,MATCH($A761,'Smelter Look-up'!$E:$E,0)))</f>
        <v/>
      </c>
      <c r="D761" s="233"/>
      <c r="E761" s="233" t="str">
        <f>IF(ISERROR($V761),"",OFFSET('Smelter Look-up'!$D$4,$V761-4,0)&amp;"")</f>
        <v/>
      </c>
      <c r="F761" s="233" t="str">
        <f>IF(ISERROR($V761),"",OFFSET('Smelter Look-up'!$E$4,$V761-4,0))</f>
        <v/>
      </c>
      <c r="G761" s="233" t="str">
        <f>IF(C761=$X$4,IF(ISERROR($V761),"Enter smelter details","RMI"),IF(ISERROR($V761),"",OFFSET('Smelter Look-up'!$F$4,$V761-4,0)))</f>
        <v/>
      </c>
      <c r="H761" s="235" t="str">
        <f>IF(ISERROR($V761),"",OFFSET('Smelter Look-up'!$G$4,$V761-4,0))</f>
        <v/>
      </c>
      <c r="I761" s="237" t="str">
        <f>IF(ISERROR($V761),"",OFFSET('Smelter Look-up'!$H$4,$V761-4,0))</f>
        <v/>
      </c>
      <c r="J761" s="237" t="str">
        <f>IF(ISERROR($V761),"",OFFSET('Smelter Look-up'!$I$4,$V761-4,0))</f>
        <v/>
      </c>
      <c r="K761" s="234"/>
      <c r="L761" s="234"/>
      <c r="M761" s="234"/>
      <c r="N761" s="234"/>
      <c r="O761" s="234"/>
      <c r="P761" s="237"/>
      <c r="Q761" s="238"/>
      <c r="R761" s="233" t="str">
        <f>IF(ISERROR($V761),"",OFFSET('Smelter Look-up'!$C$4,$V761-4,0)&amp;"")</f>
        <v/>
      </c>
      <c r="S761" s="239" t="str">
        <f t="array" ref="S761">IF(B761="","",IF(ISERROR(MATCH($E761,CL,0)),"Unknown",INDIRECT("'C'!$A$"&amp;MATCH($E761,CL,0)+1)))</f>
        <v/>
      </c>
      <c r="T761" s="239" t="str">
        <f t="array" ref="T761">IF(B761="","",IF(ISERROR(MATCH($J761,SorP!$B$1:$B$6226,0)),"",INDIRECT("'SorP'!$A$"&amp;MATCH($S761&amp;$J761,SorP!C:C,0))))</f>
        <v/>
      </c>
      <c r="U761" s="240"/>
      <c r="V761" s="228" t="str">
        <f>IF(C761="",NA(),IF(OR(C761="Smelter not listed",C761="Smelter not yet identified"),MATCH($B761&amp;$D761,'Smelter Look-up'!$J:$J,0),MATCH($B761&amp;$C761,'Smelter Look-up'!$J:$J,0)))</f>
        <v>#N/A</v>
      </c>
      <c r="W761" s="208"/>
      <c r="X761" s="208">
        <f t="shared" si="1"/>
        <v>0</v>
      </c>
      <c r="Y761" s="208"/>
      <c r="Z761" s="208"/>
      <c r="AA761" s="208"/>
      <c r="AB761" s="241" t="str">
        <f t="shared" si="2"/>
        <v/>
      </c>
      <c r="AC761" s="208"/>
      <c r="AD761" s="208"/>
      <c r="AE761" s="208"/>
      <c r="AF761" s="208"/>
      <c r="AG761" s="208"/>
      <c r="AH761" s="208"/>
    </row>
    <row r="762" ht="13.5" customHeight="1">
      <c r="A762" s="239"/>
      <c r="B762" s="233" t="str">
        <f t="array" ref="B762">IF(LEN(A762)=0,"",INDEX('Smelter Look-up'!$A:$A,MATCH($A762,'Smelter Look-up'!$E:$E,0)))</f>
        <v/>
      </c>
      <c r="C762" s="234" t="str">
        <f t="array" ref="C762">IF(LEN(A762)=0,"",INDEX('Smelter Look-up'!$C:$C,MATCH($A762,'Smelter Look-up'!$E:$E,0)))</f>
        <v/>
      </c>
      <c r="D762" s="233"/>
      <c r="E762" s="233" t="str">
        <f>IF(ISERROR($V762),"",OFFSET('Smelter Look-up'!$D$4,$V762-4,0)&amp;"")</f>
        <v/>
      </c>
      <c r="F762" s="233" t="str">
        <f>IF(ISERROR($V762),"",OFFSET('Smelter Look-up'!$E$4,$V762-4,0))</f>
        <v/>
      </c>
      <c r="G762" s="233" t="str">
        <f>IF(C762=$X$4,IF(ISERROR($V762),"Enter smelter details","RMI"),IF(ISERROR($V762),"",OFFSET('Smelter Look-up'!$F$4,$V762-4,0)))</f>
        <v/>
      </c>
      <c r="H762" s="235" t="str">
        <f>IF(ISERROR($V762),"",OFFSET('Smelter Look-up'!$G$4,$V762-4,0))</f>
        <v/>
      </c>
      <c r="I762" s="237" t="str">
        <f>IF(ISERROR($V762),"",OFFSET('Smelter Look-up'!$H$4,$V762-4,0))</f>
        <v/>
      </c>
      <c r="J762" s="237" t="str">
        <f>IF(ISERROR($V762),"",OFFSET('Smelter Look-up'!$I$4,$V762-4,0))</f>
        <v/>
      </c>
      <c r="K762" s="234"/>
      <c r="L762" s="234"/>
      <c r="M762" s="234"/>
      <c r="N762" s="234"/>
      <c r="O762" s="234"/>
      <c r="P762" s="237"/>
      <c r="Q762" s="238"/>
      <c r="R762" s="233" t="str">
        <f>IF(ISERROR($V762),"",OFFSET('Smelter Look-up'!$C$4,$V762-4,0)&amp;"")</f>
        <v/>
      </c>
      <c r="S762" s="239" t="str">
        <f t="array" ref="S762">IF(B762="","",IF(ISERROR(MATCH($E762,CL,0)),"Unknown",INDIRECT("'C'!$A$"&amp;MATCH($E762,CL,0)+1)))</f>
        <v/>
      </c>
      <c r="T762" s="239" t="str">
        <f t="array" ref="T762">IF(B762="","",IF(ISERROR(MATCH($J762,SorP!$B$1:$B$6226,0)),"",INDIRECT("'SorP'!$A$"&amp;MATCH($S762&amp;$J762,SorP!C:C,0))))</f>
        <v/>
      </c>
      <c r="U762" s="240"/>
      <c r="V762" s="228" t="str">
        <f>IF(C762="",NA(),IF(OR(C762="Smelter not listed",C762="Smelter not yet identified"),MATCH($B762&amp;$D762,'Smelter Look-up'!$J:$J,0),MATCH($B762&amp;$C762,'Smelter Look-up'!$J:$J,0)))</f>
        <v>#N/A</v>
      </c>
      <c r="W762" s="208"/>
      <c r="X762" s="208">
        <f t="shared" si="1"/>
        <v>0</v>
      </c>
      <c r="Y762" s="208"/>
      <c r="Z762" s="208"/>
      <c r="AA762" s="208"/>
      <c r="AB762" s="241" t="str">
        <f t="shared" si="2"/>
        <v/>
      </c>
      <c r="AC762" s="208"/>
      <c r="AD762" s="208"/>
      <c r="AE762" s="208"/>
      <c r="AF762" s="208"/>
      <c r="AG762" s="208"/>
      <c r="AH762" s="208"/>
    </row>
    <row r="763" ht="13.5" customHeight="1">
      <c r="A763" s="239"/>
      <c r="B763" s="233" t="str">
        <f t="array" ref="B763">IF(LEN(A763)=0,"",INDEX('Smelter Look-up'!$A:$A,MATCH($A763,'Smelter Look-up'!$E:$E,0)))</f>
        <v/>
      </c>
      <c r="C763" s="234" t="str">
        <f t="array" ref="C763">IF(LEN(A763)=0,"",INDEX('Smelter Look-up'!$C:$C,MATCH($A763,'Smelter Look-up'!$E:$E,0)))</f>
        <v/>
      </c>
      <c r="D763" s="233"/>
      <c r="E763" s="233" t="str">
        <f>IF(ISERROR($V763),"",OFFSET('Smelter Look-up'!$D$4,$V763-4,0)&amp;"")</f>
        <v/>
      </c>
      <c r="F763" s="233" t="str">
        <f>IF(ISERROR($V763),"",OFFSET('Smelter Look-up'!$E$4,$V763-4,0))</f>
        <v/>
      </c>
      <c r="G763" s="233" t="str">
        <f>IF(C763=$X$4,IF(ISERROR($V763),"Enter smelter details","RMI"),IF(ISERROR($V763),"",OFFSET('Smelter Look-up'!$F$4,$V763-4,0)))</f>
        <v/>
      </c>
      <c r="H763" s="235" t="str">
        <f>IF(ISERROR($V763),"",OFFSET('Smelter Look-up'!$G$4,$V763-4,0))</f>
        <v/>
      </c>
      <c r="I763" s="237" t="str">
        <f>IF(ISERROR($V763),"",OFFSET('Smelter Look-up'!$H$4,$V763-4,0))</f>
        <v/>
      </c>
      <c r="J763" s="237" t="str">
        <f>IF(ISERROR($V763),"",OFFSET('Smelter Look-up'!$I$4,$V763-4,0))</f>
        <v/>
      </c>
      <c r="K763" s="234"/>
      <c r="L763" s="234"/>
      <c r="M763" s="234"/>
      <c r="N763" s="234"/>
      <c r="O763" s="234"/>
      <c r="P763" s="237"/>
      <c r="Q763" s="238"/>
      <c r="R763" s="233" t="str">
        <f>IF(ISERROR($V763),"",OFFSET('Smelter Look-up'!$C$4,$V763-4,0)&amp;"")</f>
        <v/>
      </c>
      <c r="S763" s="239" t="str">
        <f t="array" ref="S763">IF(B763="","",IF(ISERROR(MATCH($E763,CL,0)),"Unknown",INDIRECT("'C'!$A$"&amp;MATCH($E763,CL,0)+1)))</f>
        <v/>
      </c>
      <c r="T763" s="239" t="str">
        <f t="array" ref="T763">IF(B763="","",IF(ISERROR(MATCH($J763,SorP!$B$1:$B$6226,0)),"",INDIRECT("'SorP'!$A$"&amp;MATCH($S763&amp;$J763,SorP!C:C,0))))</f>
        <v/>
      </c>
      <c r="U763" s="240"/>
      <c r="V763" s="228" t="str">
        <f>IF(C763="",NA(),IF(OR(C763="Smelter not listed",C763="Smelter not yet identified"),MATCH($B763&amp;$D763,'Smelter Look-up'!$J:$J,0),MATCH($B763&amp;$C763,'Smelter Look-up'!$J:$J,0)))</f>
        <v>#N/A</v>
      </c>
      <c r="W763" s="208"/>
      <c r="X763" s="208">
        <f t="shared" si="1"/>
        <v>0</v>
      </c>
      <c r="Y763" s="208"/>
      <c r="Z763" s="208"/>
      <c r="AA763" s="208"/>
      <c r="AB763" s="241" t="str">
        <f t="shared" si="2"/>
        <v/>
      </c>
      <c r="AC763" s="208"/>
      <c r="AD763" s="208"/>
      <c r="AE763" s="208"/>
      <c r="AF763" s="208"/>
      <c r="AG763" s="208"/>
      <c r="AH763" s="208"/>
    </row>
    <row r="764" ht="13.5" customHeight="1">
      <c r="A764" s="239"/>
      <c r="B764" s="233" t="str">
        <f t="array" ref="B764">IF(LEN(A764)=0,"",INDEX('Smelter Look-up'!$A:$A,MATCH($A764,'Smelter Look-up'!$E:$E,0)))</f>
        <v/>
      </c>
      <c r="C764" s="234" t="str">
        <f t="array" ref="C764">IF(LEN(A764)=0,"",INDEX('Smelter Look-up'!$C:$C,MATCH($A764,'Smelter Look-up'!$E:$E,0)))</f>
        <v/>
      </c>
      <c r="D764" s="233"/>
      <c r="E764" s="233" t="str">
        <f>IF(ISERROR($V764),"",OFFSET('Smelter Look-up'!$D$4,$V764-4,0)&amp;"")</f>
        <v/>
      </c>
      <c r="F764" s="233" t="str">
        <f>IF(ISERROR($V764),"",OFFSET('Smelter Look-up'!$E$4,$V764-4,0))</f>
        <v/>
      </c>
      <c r="G764" s="233" t="str">
        <f>IF(C764=$X$4,IF(ISERROR($V764),"Enter smelter details","RMI"),IF(ISERROR($V764),"",OFFSET('Smelter Look-up'!$F$4,$V764-4,0)))</f>
        <v/>
      </c>
      <c r="H764" s="235" t="str">
        <f>IF(ISERROR($V764),"",OFFSET('Smelter Look-up'!$G$4,$V764-4,0))</f>
        <v/>
      </c>
      <c r="I764" s="237" t="str">
        <f>IF(ISERROR($V764),"",OFFSET('Smelter Look-up'!$H$4,$V764-4,0))</f>
        <v/>
      </c>
      <c r="J764" s="237" t="str">
        <f>IF(ISERROR($V764),"",OFFSET('Smelter Look-up'!$I$4,$V764-4,0))</f>
        <v/>
      </c>
      <c r="K764" s="234"/>
      <c r="L764" s="234"/>
      <c r="M764" s="234"/>
      <c r="N764" s="234"/>
      <c r="O764" s="234"/>
      <c r="P764" s="237"/>
      <c r="Q764" s="238"/>
      <c r="R764" s="233" t="str">
        <f>IF(ISERROR($V764),"",OFFSET('Smelter Look-up'!$C$4,$V764-4,0)&amp;"")</f>
        <v/>
      </c>
      <c r="S764" s="239" t="str">
        <f t="array" ref="S764">IF(B764="","",IF(ISERROR(MATCH($E764,CL,0)),"Unknown",INDIRECT("'C'!$A$"&amp;MATCH($E764,CL,0)+1)))</f>
        <v/>
      </c>
      <c r="T764" s="239" t="str">
        <f t="array" ref="T764">IF(B764="","",IF(ISERROR(MATCH($J764,SorP!$B$1:$B$6226,0)),"",INDIRECT("'SorP'!$A$"&amp;MATCH($S764&amp;$J764,SorP!C:C,0))))</f>
        <v/>
      </c>
      <c r="U764" s="240"/>
      <c r="V764" s="228" t="str">
        <f>IF(C764="",NA(),IF(OR(C764="Smelter not listed",C764="Smelter not yet identified"),MATCH($B764&amp;$D764,'Smelter Look-up'!$J:$J,0),MATCH($B764&amp;$C764,'Smelter Look-up'!$J:$J,0)))</f>
        <v>#N/A</v>
      </c>
      <c r="W764" s="208"/>
      <c r="X764" s="208">
        <f t="shared" si="1"/>
        <v>0</v>
      </c>
      <c r="Y764" s="208"/>
      <c r="Z764" s="208"/>
      <c r="AA764" s="208"/>
      <c r="AB764" s="241" t="str">
        <f t="shared" si="2"/>
        <v/>
      </c>
      <c r="AC764" s="208"/>
      <c r="AD764" s="208"/>
      <c r="AE764" s="208"/>
      <c r="AF764" s="208"/>
      <c r="AG764" s="208"/>
      <c r="AH764" s="208"/>
    </row>
    <row r="765" ht="13.5" customHeight="1">
      <c r="A765" s="239"/>
      <c r="B765" s="233" t="str">
        <f t="array" ref="B765">IF(LEN(A765)=0,"",INDEX('Smelter Look-up'!$A:$A,MATCH($A765,'Smelter Look-up'!$E:$E,0)))</f>
        <v/>
      </c>
      <c r="C765" s="234" t="str">
        <f t="array" ref="C765">IF(LEN(A765)=0,"",INDEX('Smelter Look-up'!$C:$C,MATCH($A765,'Smelter Look-up'!$E:$E,0)))</f>
        <v/>
      </c>
      <c r="D765" s="233"/>
      <c r="E765" s="233" t="str">
        <f>IF(ISERROR($V765),"",OFFSET('Smelter Look-up'!$D$4,$V765-4,0)&amp;"")</f>
        <v/>
      </c>
      <c r="F765" s="233" t="str">
        <f>IF(ISERROR($V765),"",OFFSET('Smelter Look-up'!$E$4,$V765-4,0))</f>
        <v/>
      </c>
      <c r="G765" s="233" t="str">
        <f>IF(C765=$X$4,IF(ISERROR($V765),"Enter smelter details","RMI"),IF(ISERROR($V765),"",OFFSET('Smelter Look-up'!$F$4,$V765-4,0)))</f>
        <v/>
      </c>
      <c r="H765" s="235" t="str">
        <f>IF(ISERROR($V765),"",OFFSET('Smelter Look-up'!$G$4,$V765-4,0))</f>
        <v/>
      </c>
      <c r="I765" s="237" t="str">
        <f>IF(ISERROR($V765),"",OFFSET('Smelter Look-up'!$H$4,$V765-4,0))</f>
        <v/>
      </c>
      <c r="J765" s="237" t="str">
        <f>IF(ISERROR($V765),"",OFFSET('Smelter Look-up'!$I$4,$V765-4,0))</f>
        <v/>
      </c>
      <c r="K765" s="234"/>
      <c r="L765" s="234"/>
      <c r="M765" s="234"/>
      <c r="N765" s="234"/>
      <c r="O765" s="234"/>
      <c r="P765" s="237"/>
      <c r="Q765" s="238"/>
      <c r="R765" s="233" t="str">
        <f>IF(ISERROR($V765),"",OFFSET('Smelter Look-up'!$C$4,$V765-4,0)&amp;"")</f>
        <v/>
      </c>
      <c r="S765" s="239" t="str">
        <f t="array" ref="S765">IF(B765="","",IF(ISERROR(MATCH($E765,CL,0)),"Unknown",INDIRECT("'C'!$A$"&amp;MATCH($E765,CL,0)+1)))</f>
        <v/>
      </c>
      <c r="T765" s="239" t="str">
        <f t="array" ref="T765">IF(B765="","",IF(ISERROR(MATCH($J765,SorP!$B$1:$B$6226,0)),"",INDIRECT("'SorP'!$A$"&amp;MATCH($S765&amp;$J765,SorP!C:C,0))))</f>
        <v/>
      </c>
      <c r="U765" s="240"/>
      <c r="V765" s="228" t="str">
        <f>IF(C765="",NA(),IF(OR(C765="Smelter not listed",C765="Smelter not yet identified"),MATCH($B765&amp;$D765,'Smelter Look-up'!$J:$J,0),MATCH($B765&amp;$C765,'Smelter Look-up'!$J:$J,0)))</f>
        <v>#N/A</v>
      </c>
      <c r="W765" s="208"/>
      <c r="X765" s="208">
        <f t="shared" si="1"/>
        <v>0</v>
      </c>
      <c r="Y765" s="208"/>
      <c r="Z765" s="208"/>
      <c r="AA765" s="208"/>
      <c r="AB765" s="241" t="str">
        <f t="shared" si="2"/>
        <v/>
      </c>
      <c r="AC765" s="208"/>
      <c r="AD765" s="208"/>
      <c r="AE765" s="208"/>
      <c r="AF765" s="208"/>
      <c r="AG765" s="208"/>
      <c r="AH765" s="208"/>
    </row>
    <row r="766" ht="13.5" customHeight="1">
      <c r="A766" s="239"/>
      <c r="B766" s="233" t="str">
        <f t="array" ref="B766">IF(LEN(A766)=0,"",INDEX('Smelter Look-up'!$A:$A,MATCH($A766,'Smelter Look-up'!$E:$E,0)))</f>
        <v/>
      </c>
      <c r="C766" s="234" t="str">
        <f t="array" ref="C766">IF(LEN(A766)=0,"",INDEX('Smelter Look-up'!$C:$C,MATCH($A766,'Smelter Look-up'!$E:$E,0)))</f>
        <v/>
      </c>
      <c r="D766" s="233"/>
      <c r="E766" s="233" t="str">
        <f>IF(ISERROR($V766),"",OFFSET('Smelter Look-up'!$D$4,$V766-4,0)&amp;"")</f>
        <v/>
      </c>
      <c r="F766" s="233" t="str">
        <f>IF(ISERROR($V766),"",OFFSET('Smelter Look-up'!$E$4,$V766-4,0))</f>
        <v/>
      </c>
      <c r="G766" s="233" t="str">
        <f>IF(C766=$X$4,IF(ISERROR($V766),"Enter smelter details","RMI"),IF(ISERROR($V766),"",OFFSET('Smelter Look-up'!$F$4,$V766-4,0)))</f>
        <v/>
      </c>
      <c r="H766" s="235" t="str">
        <f>IF(ISERROR($V766),"",OFFSET('Smelter Look-up'!$G$4,$V766-4,0))</f>
        <v/>
      </c>
      <c r="I766" s="237" t="str">
        <f>IF(ISERROR($V766),"",OFFSET('Smelter Look-up'!$H$4,$V766-4,0))</f>
        <v/>
      </c>
      <c r="J766" s="237" t="str">
        <f>IF(ISERROR($V766),"",OFFSET('Smelter Look-up'!$I$4,$V766-4,0))</f>
        <v/>
      </c>
      <c r="K766" s="234"/>
      <c r="L766" s="234"/>
      <c r="M766" s="234"/>
      <c r="N766" s="234"/>
      <c r="O766" s="234"/>
      <c r="P766" s="237"/>
      <c r="Q766" s="238"/>
      <c r="R766" s="233" t="str">
        <f>IF(ISERROR($V766),"",OFFSET('Smelter Look-up'!$C$4,$V766-4,0)&amp;"")</f>
        <v/>
      </c>
      <c r="S766" s="239" t="str">
        <f t="array" ref="S766">IF(B766="","",IF(ISERROR(MATCH($E766,CL,0)),"Unknown",INDIRECT("'C'!$A$"&amp;MATCH($E766,CL,0)+1)))</f>
        <v/>
      </c>
      <c r="T766" s="239" t="str">
        <f t="array" ref="T766">IF(B766="","",IF(ISERROR(MATCH($J766,SorP!$B$1:$B$6226,0)),"",INDIRECT("'SorP'!$A$"&amp;MATCH($S766&amp;$J766,SorP!C:C,0))))</f>
        <v/>
      </c>
      <c r="U766" s="240"/>
      <c r="V766" s="228" t="str">
        <f>IF(C766="",NA(),IF(OR(C766="Smelter not listed",C766="Smelter not yet identified"),MATCH($B766&amp;$D766,'Smelter Look-up'!$J:$J,0),MATCH($B766&amp;$C766,'Smelter Look-up'!$J:$J,0)))</f>
        <v>#N/A</v>
      </c>
      <c r="W766" s="208"/>
      <c r="X766" s="208">
        <f t="shared" si="1"/>
        <v>0</v>
      </c>
      <c r="Y766" s="208"/>
      <c r="Z766" s="208"/>
      <c r="AA766" s="208"/>
      <c r="AB766" s="241" t="str">
        <f t="shared" si="2"/>
        <v/>
      </c>
      <c r="AC766" s="208"/>
      <c r="AD766" s="208"/>
      <c r="AE766" s="208"/>
      <c r="AF766" s="208"/>
      <c r="AG766" s="208"/>
      <c r="AH766" s="208"/>
    </row>
    <row r="767" ht="13.5" customHeight="1">
      <c r="A767" s="239"/>
      <c r="B767" s="233" t="str">
        <f t="array" ref="B767">IF(LEN(A767)=0,"",INDEX('Smelter Look-up'!$A:$A,MATCH($A767,'Smelter Look-up'!$E:$E,0)))</f>
        <v/>
      </c>
      <c r="C767" s="234" t="str">
        <f t="array" ref="C767">IF(LEN(A767)=0,"",INDEX('Smelter Look-up'!$C:$C,MATCH($A767,'Smelter Look-up'!$E:$E,0)))</f>
        <v/>
      </c>
      <c r="D767" s="233"/>
      <c r="E767" s="233" t="str">
        <f>IF(ISERROR($V767),"",OFFSET('Smelter Look-up'!$D$4,$V767-4,0)&amp;"")</f>
        <v/>
      </c>
      <c r="F767" s="233" t="str">
        <f>IF(ISERROR($V767),"",OFFSET('Smelter Look-up'!$E$4,$V767-4,0))</f>
        <v/>
      </c>
      <c r="G767" s="233" t="str">
        <f>IF(C767=$X$4,IF(ISERROR($V767),"Enter smelter details","RMI"),IF(ISERROR($V767),"",OFFSET('Smelter Look-up'!$F$4,$V767-4,0)))</f>
        <v/>
      </c>
      <c r="H767" s="235" t="str">
        <f>IF(ISERROR($V767),"",OFFSET('Smelter Look-up'!$G$4,$V767-4,0))</f>
        <v/>
      </c>
      <c r="I767" s="237" t="str">
        <f>IF(ISERROR($V767),"",OFFSET('Smelter Look-up'!$H$4,$V767-4,0))</f>
        <v/>
      </c>
      <c r="J767" s="237" t="str">
        <f>IF(ISERROR($V767),"",OFFSET('Smelter Look-up'!$I$4,$V767-4,0))</f>
        <v/>
      </c>
      <c r="K767" s="234"/>
      <c r="L767" s="234"/>
      <c r="M767" s="234"/>
      <c r="N767" s="234"/>
      <c r="O767" s="234"/>
      <c r="P767" s="237"/>
      <c r="Q767" s="238"/>
      <c r="R767" s="233" t="str">
        <f>IF(ISERROR($V767),"",OFFSET('Smelter Look-up'!$C$4,$V767-4,0)&amp;"")</f>
        <v/>
      </c>
      <c r="S767" s="239" t="str">
        <f t="array" ref="S767">IF(B767="","",IF(ISERROR(MATCH($E767,CL,0)),"Unknown",INDIRECT("'C'!$A$"&amp;MATCH($E767,CL,0)+1)))</f>
        <v/>
      </c>
      <c r="T767" s="239" t="str">
        <f t="array" ref="T767">IF(B767="","",IF(ISERROR(MATCH($J767,SorP!$B$1:$B$6226,0)),"",INDIRECT("'SorP'!$A$"&amp;MATCH($S767&amp;$J767,SorP!C:C,0))))</f>
        <v/>
      </c>
      <c r="U767" s="240"/>
      <c r="V767" s="228" t="str">
        <f>IF(C767="",NA(),IF(OR(C767="Smelter not listed",C767="Smelter not yet identified"),MATCH($B767&amp;$D767,'Smelter Look-up'!$J:$J,0),MATCH($B767&amp;$C767,'Smelter Look-up'!$J:$J,0)))</f>
        <v>#N/A</v>
      </c>
      <c r="W767" s="208"/>
      <c r="X767" s="208">
        <f t="shared" si="1"/>
        <v>0</v>
      </c>
      <c r="Y767" s="208"/>
      <c r="Z767" s="208"/>
      <c r="AA767" s="208"/>
      <c r="AB767" s="241" t="str">
        <f t="shared" si="2"/>
        <v/>
      </c>
      <c r="AC767" s="208"/>
      <c r="AD767" s="208"/>
      <c r="AE767" s="208"/>
      <c r="AF767" s="208"/>
      <c r="AG767" s="208"/>
      <c r="AH767" s="208"/>
    </row>
    <row r="768" ht="13.5" customHeight="1">
      <c r="A768" s="239"/>
      <c r="B768" s="233" t="str">
        <f t="array" ref="B768">IF(LEN(A768)=0,"",INDEX('Smelter Look-up'!$A:$A,MATCH($A768,'Smelter Look-up'!$E:$E,0)))</f>
        <v/>
      </c>
      <c r="C768" s="234" t="str">
        <f t="array" ref="C768">IF(LEN(A768)=0,"",INDEX('Smelter Look-up'!$C:$C,MATCH($A768,'Smelter Look-up'!$E:$E,0)))</f>
        <v/>
      </c>
      <c r="D768" s="233"/>
      <c r="E768" s="233" t="str">
        <f>IF(ISERROR($V768),"",OFFSET('Smelter Look-up'!$D$4,$V768-4,0)&amp;"")</f>
        <v/>
      </c>
      <c r="F768" s="233" t="str">
        <f>IF(ISERROR($V768),"",OFFSET('Smelter Look-up'!$E$4,$V768-4,0))</f>
        <v/>
      </c>
      <c r="G768" s="233" t="str">
        <f>IF(C768=$X$4,IF(ISERROR($V768),"Enter smelter details","RMI"),IF(ISERROR($V768),"",OFFSET('Smelter Look-up'!$F$4,$V768-4,0)))</f>
        <v/>
      </c>
      <c r="H768" s="235" t="str">
        <f>IF(ISERROR($V768),"",OFFSET('Smelter Look-up'!$G$4,$V768-4,0))</f>
        <v/>
      </c>
      <c r="I768" s="237" t="str">
        <f>IF(ISERROR($V768),"",OFFSET('Smelter Look-up'!$H$4,$V768-4,0))</f>
        <v/>
      </c>
      <c r="J768" s="237" t="str">
        <f>IF(ISERROR($V768),"",OFFSET('Smelter Look-up'!$I$4,$V768-4,0))</f>
        <v/>
      </c>
      <c r="K768" s="234"/>
      <c r="L768" s="234"/>
      <c r="M768" s="234"/>
      <c r="N768" s="234"/>
      <c r="O768" s="234"/>
      <c r="P768" s="237"/>
      <c r="Q768" s="238"/>
      <c r="R768" s="233" t="str">
        <f>IF(ISERROR($V768),"",OFFSET('Smelter Look-up'!$C$4,$V768-4,0)&amp;"")</f>
        <v/>
      </c>
      <c r="S768" s="239" t="str">
        <f t="array" ref="S768">IF(B768="","",IF(ISERROR(MATCH($E768,CL,0)),"Unknown",INDIRECT("'C'!$A$"&amp;MATCH($E768,CL,0)+1)))</f>
        <v/>
      </c>
      <c r="T768" s="239" t="str">
        <f t="array" ref="T768">IF(B768="","",IF(ISERROR(MATCH($J768,SorP!$B$1:$B$6226,0)),"",INDIRECT("'SorP'!$A$"&amp;MATCH($S768&amp;$J768,SorP!C:C,0))))</f>
        <v/>
      </c>
      <c r="U768" s="240"/>
      <c r="V768" s="228" t="str">
        <f>IF(C768="",NA(),IF(OR(C768="Smelter not listed",C768="Smelter not yet identified"),MATCH($B768&amp;$D768,'Smelter Look-up'!$J:$J,0),MATCH($B768&amp;$C768,'Smelter Look-up'!$J:$J,0)))</f>
        <v>#N/A</v>
      </c>
      <c r="W768" s="208"/>
      <c r="X768" s="208">
        <f t="shared" si="1"/>
        <v>0</v>
      </c>
      <c r="Y768" s="208"/>
      <c r="Z768" s="208"/>
      <c r="AA768" s="208"/>
      <c r="AB768" s="241" t="str">
        <f t="shared" si="2"/>
        <v/>
      </c>
      <c r="AC768" s="208"/>
      <c r="AD768" s="208"/>
      <c r="AE768" s="208"/>
      <c r="AF768" s="208"/>
      <c r="AG768" s="208"/>
      <c r="AH768" s="208"/>
    </row>
    <row r="769" ht="13.5" customHeight="1">
      <c r="A769" s="239"/>
      <c r="B769" s="233" t="str">
        <f t="array" ref="B769">IF(LEN(A769)=0,"",INDEX('Smelter Look-up'!$A:$A,MATCH($A769,'Smelter Look-up'!$E:$E,0)))</f>
        <v/>
      </c>
      <c r="C769" s="234" t="str">
        <f t="array" ref="C769">IF(LEN(A769)=0,"",INDEX('Smelter Look-up'!$C:$C,MATCH($A769,'Smelter Look-up'!$E:$E,0)))</f>
        <v/>
      </c>
      <c r="D769" s="233"/>
      <c r="E769" s="233" t="str">
        <f>IF(ISERROR($V769),"",OFFSET('Smelter Look-up'!$D$4,$V769-4,0)&amp;"")</f>
        <v/>
      </c>
      <c r="F769" s="233" t="str">
        <f>IF(ISERROR($V769),"",OFFSET('Smelter Look-up'!$E$4,$V769-4,0))</f>
        <v/>
      </c>
      <c r="G769" s="233" t="str">
        <f>IF(C769=$X$4,IF(ISERROR($V769),"Enter smelter details","RMI"),IF(ISERROR($V769),"",OFFSET('Smelter Look-up'!$F$4,$V769-4,0)))</f>
        <v/>
      </c>
      <c r="H769" s="235" t="str">
        <f>IF(ISERROR($V769),"",OFFSET('Smelter Look-up'!$G$4,$V769-4,0))</f>
        <v/>
      </c>
      <c r="I769" s="237" t="str">
        <f>IF(ISERROR($V769),"",OFFSET('Smelter Look-up'!$H$4,$V769-4,0))</f>
        <v/>
      </c>
      <c r="J769" s="237" t="str">
        <f>IF(ISERROR($V769),"",OFFSET('Smelter Look-up'!$I$4,$V769-4,0))</f>
        <v/>
      </c>
      <c r="K769" s="234"/>
      <c r="L769" s="234"/>
      <c r="M769" s="234"/>
      <c r="N769" s="234"/>
      <c r="O769" s="234"/>
      <c r="P769" s="237"/>
      <c r="Q769" s="238"/>
      <c r="R769" s="233" t="str">
        <f>IF(ISERROR($V769),"",OFFSET('Smelter Look-up'!$C$4,$V769-4,0)&amp;"")</f>
        <v/>
      </c>
      <c r="S769" s="239" t="str">
        <f t="array" ref="S769">IF(B769="","",IF(ISERROR(MATCH($E769,CL,0)),"Unknown",INDIRECT("'C'!$A$"&amp;MATCH($E769,CL,0)+1)))</f>
        <v/>
      </c>
      <c r="T769" s="239" t="str">
        <f t="array" ref="T769">IF(B769="","",IF(ISERROR(MATCH($J769,SorP!$B$1:$B$6226,0)),"",INDIRECT("'SorP'!$A$"&amp;MATCH($S769&amp;$J769,SorP!C:C,0))))</f>
        <v/>
      </c>
      <c r="U769" s="240"/>
      <c r="V769" s="228" t="str">
        <f>IF(C769="",NA(),IF(OR(C769="Smelter not listed",C769="Smelter not yet identified"),MATCH($B769&amp;$D769,'Smelter Look-up'!$J:$J,0),MATCH($B769&amp;$C769,'Smelter Look-up'!$J:$J,0)))</f>
        <v>#N/A</v>
      </c>
      <c r="W769" s="208"/>
      <c r="X769" s="208">
        <f t="shared" si="1"/>
        <v>0</v>
      </c>
      <c r="Y769" s="208"/>
      <c r="Z769" s="208"/>
      <c r="AA769" s="208"/>
      <c r="AB769" s="241" t="str">
        <f t="shared" si="2"/>
        <v/>
      </c>
      <c r="AC769" s="208"/>
      <c r="AD769" s="208"/>
      <c r="AE769" s="208"/>
      <c r="AF769" s="208"/>
      <c r="AG769" s="208"/>
      <c r="AH769" s="208"/>
    </row>
    <row r="770" ht="13.5" customHeight="1">
      <c r="A770" s="239"/>
      <c r="B770" s="233" t="str">
        <f t="array" ref="B770">IF(LEN(A770)=0,"",INDEX('Smelter Look-up'!$A:$A,MATCH($A770,'Smelter Look-up'!$E:$E,0)))</f>
        <v/>
      </c>
      <c r="C770" s="234" t="str">
        <f t="array" ref="C770">IF(LEN(A770)=0,"",INDEX('Smelter Look-up'!$C:$C,MATCH($A770,'Smelter Look-up'!$E:$E,0)))</f>
        <v/>
      </c>
      <c r="D770" s="233"/>
      <c r="E770" s="233" t="str">
        <f>IF(ISERROR($V770),"",OFFSET('Smelter Look-up'!$D$4,$V770-4,0)&amp;"")</f>
        <v/>
      </c>
      <c r="F770" s="233" t="str">
        <f>IF(ISERROR($V770),"",OFFSET('Smelter Look-up'!$E$4,$V770-4,0))</f>
        <v/>
      </c>
      <c r="G770" s="233" t="str">
        <f>IF(C770=$X$4,IF(ISERROR($V770),"Enter smelter details","RMI"),IF(ISERROR($V770),"",OFFSET('Smelter Look-up'!$F$4,$V770-4,0)))</f>
        <v/>
      </c>
      <c r="H770" s="235" t="str">
        <f>IF(ISERROR($V770),"",OFFSET('Smelter Look-up'!$G$4,$V770-4,0))</f>
        <v/>
      </c>
      <c r="I770" s="237" t="str">
        <f>IF(ISERROR($V770),"",OFFSET('Smelter Look-up'!$H$4,$V770-4,0))</f>
        <v/>
      </c>
      <c r="J770" s="237" t="str">
        <f>IF(ISERROR($V770),"",OFFSET('Smelter Look-up'!$I$4,$V770-4,0))</f>
        <v/>
      </c>
      <c r="K770" s="234"/>
      <c r="L770" s="234"/>
      <c r="M770" s="234"/>
      <c r="N770" s="234"/>
      <c r="O770" s="234"/>
      <c r="P770" s="237"/>
      <c r="Q770" s="238"/>
      <c r="R770" s="233" t="str">
        <f>IF(ISERROR($V770),"",OFFSET('Smelter Look-up'!$C$4,$V770-4,0)&amp;"")</f>
        <v/>
      </c>
      <c r="S770" s="239" t="str">
        <f t="array" ref="S770">IF(B770="","",IF(ISERROR(MATCH($E770,CL,0)),"Unknown",INDIRECT("'C'!$A$"&amp;MATCH($E770,CL,0)+1)))</f>
        <v/>
      </c>
      <c r="T770" s="239" t="str">
        <f t="array" ref="T770">IF(B770="","",IF(ISERROR(MATCH($J770,SorP!$B$1:$B$6226,0)),"",INDIRECT("'SorP'!$A$"&amp;MATCH($S770&amp;$J770,SorP!C:C,0))))</f>
        <v/>
      </c>
      <c r="U770" s="240"/>
      <c r="V770" s="228" t="str">
        <f>IF(C770="",NA(),IF(OR(C770="Smelter not listed",C770="Smelter not yet identified"),MATCH($B770&amp;$D770,'Smelter Look-up'!$J:$J,0),MATCH($B770&amp;$C770,'Smelter Look-up'!$J:$J,0)))</f>
        <v>#N/A</v>
      </c>
      <c r="W770" s="208"/>
      <c r="X770" s="208">
        <f t="shared" si="1"/>
        <v>0</v>
      </c>
      <c r="Y770" s="208"/>
      <c r="Z770" s="208"/>
      <c r="AA770" s="208"/>
      <c r="AB770" s="241" t="str">
        <f t="shared" si="2"/>
        <v/>
      </c>
      <c r="AC770" s="208"/>
      <c r="AD770" s="208"/>
      <c r="AE770" s="208"/>
      <c r="AF770" s="208"/>
      <c r="AG770" s="208"/>
      <c r="AH770" s="208"/>
    </row>
    <row r="771" ht="13.5" customHeight="1">
      <c r="A771" s="239"/>
      <c r="B771" s="233" t="str">
        <f t="array" ref="B771">IF(LEN(A771)=0,"",INDEX('Smelter Look-up'!$A:$A,MATCH($A771,'Smelter Look-up'!$E:$E,0)))</f>
        <v/>
      </c>
      <c r="C771" s="234" t="str">
        <f t="array" ref="C771">IF(LEN(A771)=0,"",INDEX('Smelter Look-up'!$C:$C,MATCH($A771,'Smelter Look-up'!$E:$E,0)))</f>
        <v/>
      </c>
      <c r="D771" s="233"/>
      <c r="E771" s="233" t="str">
        <f>IF(ISERROR($V771),"",OFFSET('Smelter Look-up'!$D$4,$V771-4,0)&amp;"")</f>
        <v/>
      </c>
      <c r="F771" s="233" t="str">
        <f>IF(ISERROR($V771),"",OFFSET('Smelter Look-up'!$E$4,$V771-4,0))</f>
        <v/>
      </c>
      <c r="G771" s="233" t="str">
        <f>IF(C771=$X$4,IF(ISERROR($V771),"Enter smelter details","RMI"),IF(ISERROR($V771),"",OFFSET('Smelter Look-up'!$F$4,$V771-4,0)))</f>
        <v/>
      </c>
      <c r="H771" s="235" t="str">
        <f>IF(ISERROR($V771),"",OFFSET('Smelter Look-up'!$G$4,$V771-4,0))</f>
        <v/>
      </c>
      <c r="I771" s="237" t="str">
        <f>IF(ISERROR($V771),"",OFFSET('Smelter Look-up'!$H$4,$V771-4,0))</f>
        <v/>
      </c>
      <c r="J771" s="237" t="str">
        <f>IF(ISERROR($V771),"",OFFSET('Smelter Look-up'!$I$4,$V771-4,0))</f>
        <v/>
      </c>
      <c r="K771" s="234"/>
      <c r="L771" s="234"/>
      <c r="M771" s="234"/>
      <c r="N771" s="234"/>
      <c r="O771" s="234"/>
      <c r="P771" s="237"/>
      <c r="Q771" s="238"/>
      <c r="R771" s="233" t="str">
        <f>IF(ISERROR($V771),"",OFFSET('Smelter Look-up'!$C$4,$V771-4,0)&amp;"")</f>
        <v/>
      </c>
      <c r="S771" s="239" t="str">
        <f t="array" ref="S771">IF(B771="","",IF(ISERROR(MATCH($E771,CL,0)),"Unknown",INDIRECT("'C'!$A$"&amp;MATCH($E771,CL,0)+1)))</f>
        <v/>
      </c>
      <c r="T771" s="239" t="str">
        <f t="array" ref="T771">IF(B771="","",IF(ISERROR(MATCH($J771,SorP!$B$1:$B$6226,0)),"",INDIRECT("'SorP'!$A$"&amp;MATCH($S771&amp;$J771,SorP!C:C,0))))</f>
        <v/>
      </c>
      <c r="U771" s="240"/>
      <c r="V771" s="228" t="str">
        <f>IF(C771="",NA(),IF(OR(C771="Smelter not listed",C771="Smelter not yet identified"),MATCH($B771&amp;$D771,'Smelter Look-up'!$J:$J,0),MATCH($B771&amp;$C771,'Smelter Look-up'!$J:$J,0)))</f>
        <v>#N/A</v>
      </c>
      <c r="W771" s="208"/>
      <c r="X771" s="208">
        <f t="shared" si="1"/>
        <v>0</v>
      </c>
      <c r="Y771" s="208"/>
      <c r="Z771" s="208"/>
      <c r="AA771" s="208"/>
      <c r="AB771" s="241" t="str">
        <f t="shared" si="2"/>
        <v/>
      </c>
      <c r="AC771" s="208"/>
      <c r="AD771" s="208"/>
      <c r="AE771" s="208"/>
      <c r="AF771" s="208"/>
      <c r="AG771" s="208"/>
      <c r="AH771" s="208"/>
    </row>
    <row r="772" ht="13.5" customHeight="1">
      <c r="A772" s="239"/>
      <c r="B772" s="233" t="str">
        <f t="array" ref="B772">IF(LEN(A772)=0,"",INDEX('Smelter Look-up'!$A:$A,MATCH($A772,'Smelter Look-up'!$E:$E,0)))</f>
        <v/>
      </c>
      <c r="C772" s="234" t="str">
        <f t="array" ref="C772">IF(LEN(A772)=0,"",INDEX('Smelter Look-up'!$C:$C,MATCH($A772,'Smelter Look-up'!$E:$E,0)))</f>
        <v/>
      </c>
      <c r="D772" s="233"/>
      <c r="E772" s="233" t="str">
        <f>IF(ISERROR($V772),"",OFFSET('Smelter Look-up'!$D$4,$V772-4,0)&amp;"")</f>
        <v/>
      </c>
      <c r="F772" s="233" t="str">
        <f>IF(ISERROR($V772),"",OFFSET('Smelter Look-up'!$E$4,$V772-4,0))</f>
        <v/>
      </c>
      <c r="G772" s="233" t="str">
        <f>IF(C772=$X$4,IF(ISERROR($V772),"Enter smelter details","RMI"),IF(ISERROR($V772),"",OFFSET('Smelter Look-up'!$F$4,$V772-4,0)))</f>
        <v/>
      </c>
      <c r="H772" s="235" t="str">
        <f>IF(ISERROR($V772),"",OFFSET('Smelter Look-up'!$G$4,$V772-4,0))</f>
        <v/>
      </c>
      <c r="I772" s="237" t="str">
        <f>IF(ISERROR($V772),"",OFFSET('Smelter Look-up'!$H$4,$V772-4,0))</f>
        <v/>
      </c>
      <c r="J772" s="237" t="str">
        <f>IF(ISERROR($V772),"",OFFSET('Smelter Look-up'!$I$4,$V772-4,0))</f>
        <v/>
      </c>
      <c r="K772" s="234"/>
      <c r="L772" s="234"/>
      <c r="M772" s="234"/>
      <c r="N772" s="234"/>
      <c r="O772" s="234"/>
      <c r="P772" s="237"/>
      <c r="Q772" s="238"/>
      <c r="R772" s="233" t="str">
        <f>IF(ISERROR($V772),"",OFFSET('Smelter Look-up'!$C$4,$V772-4,0)&amp;"")</f>
        <v/>
      </c>
      <c r="S772" s="239" t="str">
        <f t="array" ref="S772">IF(B772="","",IF(ISERROR(MATCH($E772,CL,0)),"Unknown",INDIRECT("'C'!$A$"&amp;MATCH($E772,CL,0)+1)))</f>
        <v/>
      </c>
      <c r="T772" s="239" t="str">
        <f t="array" ref="T772">IF(B772="","",IF(ISERROR(MATCH($J772,SorP!$B$1:$B$6226,0)),"",INDIRECT("'SorP'!$A$"&amp;MATCH($S772&amp;$J772,SorP!C:C,0))))</f>
        <v/>
      </c>
      <c r="U772" s="240"/>
      <c r="V772" s="228" t="str">
        <f>IF(C772="",NA(),IF(OR(C772="Smelter not listed",C772="Smelter not yet identified"),MATCH($B772&amp;$D772,'Smelter Look-up'!$J:$J,0),MATCH($B772&amp;$C772,'Smelter Look-up'!$J:$J,0)))</f>
        <v>#N/A</v>
      </c>
      <c r="W772" s="208"/>
      <c r="X772" s="208">
        <f t="shared" si="1"/>
        <v>0</v>
      </c>
      <c r="Y772" s="208"/>
      <c r="Z772" s="208"/>
      <c r="AA772" s="208"/>
      <c r="AB772" s="241" t="str">
        <f t="shared" si="2"/>
        <v/>
      </c>
      <c r="AC772" s="208"/>
      <c r="AD772" s="208"/>
      <c r="AE772" s="208"/>
      <c r="AF772" s="208"/>
      <c r="AG772" s="208"/>
      <c r="AH772" s="208"/>
    </row>
    <row r="773" ht="13.5" customHeight="1">
      <c r="A773" s="239"/>
      <c r="B773" s="233" t="str">
        <f t="array" ref="B773">IF(LEN(A773)=0,"",INDEX('Smelter Look-up'!$A:$A,MATCH($A773,'Smelter Look-up'!$E:$E,0)))</f>
        <v/>
      </c>
      <c r="C773" s="234" t="str">
        <f t="array" ref="C773">IF(LEN(A773)=0,"",INDEX('Smelter Look-up'!$C:$C,MATCH($A773,'Smelter Look-up'!$E:$E,0)))</f>
        <v/>
      </c>
      <c r="D773" s="233"/>
      <c r="E773" s="233" t="str">
        <f>IF(ISERROR($V773),"",OFFSET('Smelter Look-up'!$D$4,$V773-4,0)&amp;"")</f>
        <v/>
      </c>
      <c r="F773" s="233" t="str">
        <f>IF(ISERROR($V773),"",OFFSET('Smelter Look-up'!$E$4,$V773-4,0))</f>
        <v/>
      </c>
      <c r="G773" s="233" t="str">
        <f>IF(C773=$X$4,IF(ISERROR($V773),"Enter smelter details","RMI"),IF(ISERROR($V773),"",OFFSET('Smelter Look-up'!$F$4,$V773-4,0)))</f>
        <v/>
      </c>
      <c r="H773" s="235" t="str">
        <f>IF(ISERROR($V773),"",OFFSET('Smelter Look-up'!$G$4,$V773-4,0))</f>
        <v/>
      </c>
      <c r="I773" s="237" t="str">
        <f>IF(ISERROR($V773),"",OFFSET('Smelter Look-up'!$H$4,$V773-4,0))</f>
        <v/>
      </c>
      <c r="J773" s="237" t="str">
        <f>IF(ISERROR($V773),"",OFFSET('Smelter Look-up'!$I$4,$V773-4,0))</f>
        <v/>
      </c>
      <c r="K773" s="234"/>
      <c r="L773" s="234"/>
      <c r="M773" s="234"/>
      <c r="N773" s="234"/>
      <c r="O773" s="234"/>
      <c r="P773" s="237"/>
      <c r="Q773" s="238"/>
      <c r="R773" s="233" t="str">
        <f>IF(ISERROR($V773),"",OFFSET('Smelter Look-up'!$C$4,$V773-4,0)&amp;"")</f>
        <v/>
      </c>
      <c r="S773" s="239" t="str">
        <f t="array" ref="S773">IF(B773="","",IF(ISERROR(MATCH($E773,CL,0)),"Unknown",INDIRECT("'C'!$A$"&amp;MATCH($E773,CL,0)+1)))</f>
        <v/>
      </c>
      <c r="T773" s="239" t="str">
        <f t="array" ref="T773">IF(B773="","",IF(ISERROR(MATCH($J773,SorP!$B$1:$B$6226,0)),"",INDIRECT("'SorP'!$A$"&amp;MATCH($S773&amp;$J773,SorP!C:C,0))))</f>
        <v/>
      </c>
      <c r="U773" s="240"/>
      <c r="V773" s="228" t="str">
        <f>IF(C773="",NA(),IF(OR(C773="Smelter not listed",C773="Smelter not yet identified"),MATCH($B773&amp;$D773,'Smelter Look-up'!$J:$J,0),MATCH($B773&amp;$C773,'Smelter Look-up'!$J:$J,0)))</f>
        <v>#N/A</v>
      </c>
      <c r="W773" s="208"/>
      <c r="X773" s="208">
        <f t="shared" si="1"/>
        <v>0</v>
      </c>
      <c r="Y773" s="208"/>
      <c r="Z773" s="208"/>
      <c r="AA773" s="208"/>
      <c r="AB773" s="241" t="str">
        <f t="shared" si="2"/>
        <v/>
      </c>
      <c r="AC773" s="208"/>
      <c r="AD773" s="208"/>
      <c r="AE773" s="208"/>
      <c r="AF773" s="208"/>
      <c r="AG773" s="208"/>
      <c r="AH773" s="208"/>
    </row>
    <row r="774" ht="13.5" customHeight="1">
      <c r="A774" s="239"/>
      <c r="B774" s="233" t="str">
        <f t="array" ref="B774">IF(LEN(A774)=0,"",INDEX('Smelter Look-up'!$A:$A,MATCH($A774,'Smelter Look-up'!$E:$E,0)))</f>
        <v/>
      </c>
      <c r="C774" s="234" t="str">
        <f t="array" ref="C774">IF(LEN(A774)=0,"",INDEX('Smelter Look-up'!$C:$C,MATCH($A774,'Smelter Look-up'!$E:$E,0)))</f>
        <v/>
      </c>
      <c r="D774" s="233"/>
      <c r="E774" s="233" t="str">
        <f>IF(ISERROR($V774),"",OFFSET('Smelter Look-up'!$D$4,$V774-4,0)&amp;"")</f>
        <v/>
      </c>
      <c r="F774" s="233" t="str">
        <f>IF(ISERROR($V774),"",OFFSET('Smelter Look-up'!$E$4,$V774-4,0))</f>
        <v/>
      </c>
      <c r="G774" s="233" t="str">
        <f>IF(C774=$X$4,IF(ISERROR($V774),"Enter smelter details","RMI"),IF(ISERROR($V774),"",OFFSET('Smelter Look-up'!$F$4,$V774-4,0)))</f>
        <v/>
      </c>
      <c r="H774" s="235" t="str">
        <f>IF(ISERROR($V774),"",OFFSET('Smelter Look-up'!$G$4,$V774-4,0))</f>
        <v/>
      </c>
      <c r="I774" s="237" t="str">
        <f>IF(ISERROR($V774),"",OFFSET('Smelter Look-up'!$H$4,$V774-4,0))</f>
        <v/>
      </c>
      <c r="J774" s="237" t="str">
        <f>IF(ISERROR($V774),"",OFFSET('Smelter Look-up'!$I$4,$V774-4,0))</f>
        <v/>
      </c>
      <c r="K774" s="234"/>
      <c r="L774" s="234"/>
      <c r="M774" s="234"/>
      <c r="N774" s="234"/>
      <c r="O774" s="234"/>
      <c r="P774" s="237"/>
      <c r="Q774" s="238"/>
      <c r="R774" s="233" t="str">
        <f>IF(ISERROR($V774),"",OFFSET('Smelter Look-up'!$C$4,$V774-4,0)&amp;"")</f>
        <v/>
      </c>
      <c r="S774" s="239" t="str">
        <f t="array" ref="S774">IF(B774="","",IF(ISERROR(MATCH($E774,CL,0)),"Unknown",INDIRECT("'C'!$A$"&amp;MATCH($E774,CL,0)+1)))</f>
        <v/>
      </c>
      <c r="T774" s="239" t="str">
        <f t="array" ref="T774">IF(B774="","",IF(ISERROR(MATCH($J774,SorP!$B$1:$B$6226,0)),"",INDIRECT("'SorP'!$A$"&amp;MATCH($S774&amp;$J774,SorP!C:C,0))))</f>
        <v/>
      </c>
      <c r="U774" s="240"/>
      <c r="V774" s="228" t="str">
        <f>IF(C774="",NA(),IF(OR(C774="Smelter not listed",C774="Smelter not yet identified"),MATCH($B774&amp;$D774,'Smelter Look-up'!$J:$J,0),MATCH($B774&amp;$C774,'Smelter Look-up'!$J:$J,0)))</f>
        <v>#N/A</v>
      </c>
      <c r="W774" s="208"/>
      <c r="X774" s="208">
        <f t="shared" si="1"/>
        <v>0</v>
      </c>
      <c r="Y774" s="208"/>
      <c r="Z774" s="208"/>
      <c r="AA774" s="208"/>
      <c r="AB774" s="241" t="str">
        <f t="shared" si="2"/>
        <v/>
      </c>
      <c r="AC774" s="208"/>
      <c r="AD774" s="208"/>
      <c r="AE774" s="208"/>
      <c r="AF774" s="208"/>
      <c r="AG774" s="208"/>
      <c r="AH774" s="208"/>
    </row>
    <row r="775" ht="13.5" customHeight="1">
      <c r="A775" s="239"/>
      <c r="B775" s="233" t="str">
        <f t="array" ref="B775">IF(LEN(A775)=0,"",INDEX('Smelter Look-up'!$A:$A,MATCH($A775,'Smelter Look-up'!$E:$E,0)))</f>
        <v/>
      </c>
      <c r="C775" s="234" t="str">
        <f t="array" ref="C775">IF(LEN(A775)=0,"",INDEX('Smelter Look-up'!$C:$C,MATCH($A775,'Smelter Look-up'!$E:$E,0)))</f>
        <v/>
      </c>
      <c r="D775" s="233"/>
      <c r="E775" s="233" t="str">
        <f>IF(ISERROR($V775),"",OFFSET('Smelter Look-up'!$D$4,$V775-4,0)&amp;"")</f>
        <v/>
      </c>
      <c r="F775" s="233" t="str">
        <f>IF(ISERROR($V775),"",OFFSET('Smelter Look-up'!$E$4,$V775-4,0))</f>
        <v/>
      </c>
      <c r="G775" s="233" t="str">
        <f>IF(C775=$X$4,IF(ISERROR($V775),"Enter smelter details","RMI"),IF(ISERROR($V775),"",OFFSET('Smelter Look-up'!$F$4,$V775-4,0)))</f>
        <v/>
      </c>
      <c r="H775" s="235" t="str">
        <f>IF(ISERROR($V775),"",OFFSET('Smelter Look-up'!$G$4,$V775-4,0))</f>
        <v/>
      </c>
      <c r="I775" s="237" t="str">
        <f>IF(ISERROR($V775),"",OFFSET('Smelter Look-up'!$H$4,$V775-4,0))</f>
        <v/>
      </c>
      <c r="J775" s="237" t="str">
        <f>IF(ISERROR($V775),"",OFFSET('Smelter Look-up'!$I$4,$V775-4,0))</f>
        <v/>
      </c>
      <c r="K775" s="234"/>
      <c r="L775" s="234"/>
      <c r="M775" s="234"/>
      <c r="N775" s="234"/>
      <c r="O775" s="234"/>
      <c r="P775" s="237"/>
      <c r="Q775" s="238"/>
      <c r="R775" s="233" t="str">
        <f>IF(ISERROR($V775),"",OFFSET('Smelter Look-up'!$C$4,$V775-4,0)&amp;"")</f>
        <v/>
      </c>
      <c r="S775" s="239" t="str">
        <f t="array" ref="S775">IF(B775="","",IF(ISERROR(MATCH($E775,CL,0)),"Unknown",INDIRECT("'C'!$A$"&amp;MATCH($E775,CL,0)+1)))</f>
        <v/>
      </c>
      <c r="T775" s="239" t="str">
        <f t="array" ref="T775">IF(B775="","",IF(ISERROR(MATCH($J775,SorP!$B$1:$B$6226,0)),"",INDIRECT("'SorP'!$A$"&amp;MATCH($S775&amp;$J775,SorP!C:C,0))))</f>
        <v/>
      </c>
      <c r="U775" s="240"/>
      <c r="V775" s="228" t="str">
        <f>IF(C775="",NA(),IF(OR(C775="Smelter not listed",C775="Smelter not yet identified"),MATCH($B775&amp;$D775,'Smelter Look-up'!$J:$J,0),MATCH($B775&amp;$C775,'Smelter Look-up'!$J:$J,0)))</f>
        <v>#N/A</v>
      </c>
      <c r="W775" s="208"/>
      <c r="X775" s="208">
        <f t="shared" si="1"/>
        <v>0</v>
      </c>
      <c r="Y775" s="208"/>
      <c r="Z775" s="208"/>
      <c r="AA775" s="208"/>
      <c r="AB775" s="241" t="str">
        <f t="shared" si="2"/>
        <v/>
      </c>
      <c r="AC775" s="208"/>
      <c r="AD775" s="208"/>
      <c r="AE775" s="208"/>
      <c r="AF775" s="208"/>
      <c r="AG775" s="208"/>
      <c r="AH775" s="208"/>
    </row>
    <row r="776" ht="13.5" customHeight="1">
      <c r="A776" s="239"/>
      <c r="B776" s="233" t="str">
        <f t="array" ref="B776">IF(LEN(A776)=0,"",INDEX('Smelter Look-up'!$A:$A,MATCH($A776,'Smelter Look-up'!$E:$E,0)))</f>
        <v/>
      </c>
      <c r="C776" s="234" t="str">
        <f t="array" ref="C776">IF(LEN(A776)=0,"",INDEX('Smelter Look-up'!$C:$C,MATCH($A776,'Smelter Look-up'!$E:$E,0)))</f>
        <v/>
      </c>
      <c r="D776" s="233"/>
      <c r="E776" s="233" t="str">
        <f>IF(ISERROR($V776),"",OFFSET('Smelter Look-up'!$D$4,$V776-4,0)&amp;"")</f>
        <v/>
      </c>
      <c r="F776" s="233" t="str">
        <f>IF(ISERROR($V776),"",OFFSET('Smelter Look-up'!$E$4,$V776-4,0))</f>
        <v/>
      </c>
      <c r="G776" s="233" t="str">
        <f>IF(C776=$X$4,IF(ISERROR($V776),"Enter smelter details","RMI"),IF(ISERROR($V776),"",OFFSET('Smelter Look-up'!$F$4,$V776-4,0)))</f>
        <v/>
      </c>
      <c r="H776" s="235" t="str">
        <f>IF(ISERROR($V776),"",OFFSET('Smelter Look-up'!$G$4,$V776-4,0))</f>
        <v/>
      </c>
      <c r="I776" s="237" t="str">
        <f>IF(ISERROR($V776),"",OFFSET('Smelter Look-up'!$H$4,$V776-4,0))</f>
        <v/>
      </c>
      <c r="J776" s="237" t="str">
        <f>IF(ISERROR($V776),"",OFFSET('Smelter Look-up'!$I$4,$V776-4,0))</f>
        <v/>
      </c>
      <c r="K776" s="234"/>
      <c r="L776" s="234"/>
      <c r="M776" s="234"/>
      <c r="N776" s="234"/>
      <c r="O776" s="234"/>
      <c r="P776" s="237"/>
      <c r="Q776" s="238"/>
      <c r="R776" s="233" t="str">
        <f>IF(ISERROR($V776),"",OFFSET('Smelter Look-up'!$C$4,$V776-4,0)&amp;"")</f>
        <v/>
      </c>
      <c r="S776" s="239" t="str">
        <f t="array" ref="S776">IF(B776="","",IF(ISERROR(MATCH($E776,CL,0)),"Unknown",INDIRECT("'C'!$A$"&amp;MATCH($E776,CL,0)+1)))</f>
        <v/>
      </c>
      <c r="T776" s="239" t="str">
        <f t="array" ref="T776">IF(B776="","",IF(ISERROR(MATCH($J776,SorP!$B$1:$B$6226,0)),"",INDIRECT("'SorP'!$A$"&amp;MATCH($S776&amp;$J776,SorP!C:C,0))))</f>
        <v/>
      </c>
      <c r="U776" s="240"/>
      <c r="V776" s="228" t="str">
        <f>IF(C776="",NA(),IF(OR(C776="Smelter not listed",C776="Smelter not yet identified"),MATCH($B776&amp;$D776,'Smelter Look-up'!$J:$J,0),MATCH($B776&amp;$C776,'Smelter Look-up'!$J:$J,0)))</f>
        <v>#N/A</v>
      </c>
      <c r="W776" s="208"/>
      <c r="X776" s="208">
        <f t="shared" si="1"/>
        <v>0</v>
      </c>
      <c r="Y776" s="208"/>
      <c r="Z776" s="208"/>
      <c r="AA776" s="208"/>
      <c r="AB776" s="241" t="str">
        <f t="shared" si="2"/>
        <v/>
      </c>
      <c r="AC776" s="208"/>
      <c r="AD776" s="208"/>
      <c r="AE776" s="208"/>
      <c r="AF776" s="208"/>
      <c r="AG776" s="208"/>
      <c r="AH776" s="208"/>
    </row>
    <row r="777" ht="13.5" customHeight="1">
      <c r="A777" s="239"/>
      <c r="B777" s="233" t="str">
        <f t="array" ref="B777">IF(LEN(A777)=0,"",INDEX('Smelter Look-up'!$A:$A,MATCH($A777,'Smelter Look-up'!$E:$E,0)))</f>
        <v/>
      </c>
      <c r="C777" s="234" t="str">
        <f t="array" ref="C777">IF(LEN(A777)=0,"",INDEX('Smelter Look-up'!$C:$C,MATCH($A777,'Smelter Look-up'!$E:$E,0)))</f>
        <v/>
      </c>
      <c r="D777" s="233"/>
      <c r="E777" s="233" t="str">
        <f>IF(ISERROR($V777),"",OFFSET('Smelter Look-up'!$D$4,$V777-4,0)&amp;"")</f>
        <v/>
      </c>
      <c r="F777" s="233" t="str">
        <f>IF(ISERROR($V777),"",OFFSET('Smelter Look-up'!$E$4,$V777-4,0))</f>
        <v/>
      </c>
      <c r="G777" s="233" t="str">
        <f>IF(C777=$X$4,IF(ISERROR($V777),"Enter smelter details","RMI"),IF(ISERROR($V777),"",OFFSET('Smelter Look-up'!$F$4,$V777-4,0)))</f>
        <v/>
      </c>
      <c r="H777" s="235" t="str">
        <f>IF(ISERROR($V777),"",OFFSET('Smelter Look-up'!$G$4,$V777-4,0))</f>
        <v/>
      </c>
      <c r="I777" s="237" t="str">
        <f>IF(ISERROR($V777),"",OFFSET('Smelter Look-up'!$H$4,$V777-4,0))</f>
        <v/>
      </c>
      <c r="J777" s="237" t="str">
        <f>IF(ISERROR($V777),"",OFFSET('Smelter Look-up'!$I$4,$V777-4,0))</f>
        <v/>
      </c>
      <c r="K777" s="234"/>
      <c r="L777" s="234"/>
      <c r="M777" s="234"/>
      <c r="N777" s="234"/>
      <c r="O777" s="234"/>
      <c r="P777" s="237"/>
      <c r="Q777" s="238"/>
      <c r="R777" s="233" t="str">
        <f>IF(ISERROR($V777),"",OFFSET('Smelter Look-up'!$C$4,$V777-4,0)&amp;"")</f>
        <v/>
      </c>
      <c r="S777" s="239" t="str">
        <f t="array" ref="S777">IF(B777="","",IF(ISERROR(MATCH($E777,CL,0)),"Unknown",INDIRECT("'C'!$A$"&amp;MATCH($E777,CL,0)+1)))</f>
        <v/>
      </c>
      <c r="T777" s="239" t="str">
        <f t="array" ref="T777">IF(B777="","",IF(ISERROR(MATCH($J777,SorP!$B$1:$B$6226,0)),"",INDIRECT("'SorP'!$A$"&amp;MATCH($S777&amp;$J777,SorP!C:C,0))))</f>
        <v/>
      </c>
      <c r="U777" s="240"/>
      <c r="V777" s="228" t="str">
        <f>IF(C777="",NA(),IF(OR(C777="Smelter not listed",C777="Smelter not yet identified"),MATCH($B777&amp;$D777,'Smelter Look-up'!$J:$J,0),MATCH($B777&amp;$C777,'Smelter Look-up'!$J:$J,0)))</f>
        <v>#N/A</v>
      </c>
      <c r="W777" s="208"/>
      <c r="X777" s="208">
        <f t="shared" si="1"/>
        <v>0</v>
      </c>
      <c r="Y777" s="208"/>
      <c r="Z777" s="208"/>
      <c r="AA777" s="208"/>
      <c r="AB777" s="241" t="str">
        <f t="shared" si="2"/>
        <v/>
      </c>
      <c r="AC777" s="208"/>
      <c r="AD777" s="208"/>
      <c r="AE777" s="208"/>
      <c r="AF777" s="208"/>
      <c r="AG777" s="208"/>
      <c r="AH777" s="208"/>
    </row>
    <row r="778" ht="13.5" customHeight="1">
      <c r="A778" s="239"/>
      <c r="B778" s="233" t="str">
        <f t="array" ref="B778">IF(LEN(A778)=0,"",INDEX('Smelter Look-up'!$A:$A,MATCH($A778,'Smelter Look-up'!$E:$E,0)))</f>
        <v/>
      </c>
      <c r="C778" s="234" t="str">
        <f t="array" ref="C778">IF(LEN(A778)=0,"",INDEX('Smelter Look-up'!$C:$C,MATCH($A778,'Smelter Look-up'!$E:$E,0)))</f>
        <v/>
      </c>
      <c r="D778" s="233"/>
      <c r="E778" s="233" t="str">
        <f>IF(ISERROR($V778),"",OFFSET('Smelter Look-up'!$D$4,$V778-4,0)&amp;"")</f>
        <v/>
      </c>
      <c r="F778" s="233" t="str">
        <f>IF(ISERROR($V778),"",OFFSET('Smelter Look-up'!$E$4,$V778-4,0))</f>
        <v/>
      </c>
      <c r="G778" s="233" t="str">
        <f>IF(C778=$X$4,IF(ISERROR($V778),"Enter smelter details","RMI"),IF(ISERROR($V778),"",OFFSET('Smelter Look-up'!$F$4,$V778-4,0)))</f>
        <v/>
      </c>
      <c r="H778" s="235" t="str">
        <f>IF(ISERROR($V778),"",OFFSET('Smelter Look-up'!$G$4,$V778-4,0))</f>
        <v/>
      </c>
      <c r="I778" s="237" t="str">
        <f>IF(ISERROR($V778),"",OFFSET('Smelter Look-up'!$H$4,$V778-4,0))</f>
        <v/>
      </c>
      <c r="J778" s="237" t="str">
        <f>IF(ISERROR($V778),"",OFFSET('Smelter Look-up'!$I$4,$V778-4,0))</f>
        <v/>
      </c>
      <c r="K778" s="234"/>
      <c r="L778" s="234"/>
      <c r="M778" s="234"/>
      <c r="N778" s="234"/>
      <c r="O778" s="234"/>
      <c r="P778" s="237"/>
      <c r="Q778" s="238"/>
      <c r="R778" s="233" t="str">
        <f>IF(ISERROR($V778),"",OFFSET('Smelter Look-up'!$C$4,$V778-4,0)&amp;"")</f>
        <v/>
      </c>
      <c r="S778" s="239" t="str">
        <f t="array" ref="S778">IF(B778="","",IF(ISERROR(MATCH($E778,CL,0)),"Unknown",INDIRECT("'C'!$A$"&amp;MATCH($E778,CL,0)+1)))</f>
        <v/>
      </c>
      <c r="T778" s="239" t="str">
        <f t="array" ref="T778">IF(B778="","",IF(ISERROR(MATCH($J778,SorP!$B$1:$B$6226,0)),"",INDIRECT("'SorP'!$A$"&amp;MATCH($S778&amp;$J778,SorP!C:C,0))))</f>
        <v/>
      </c>
      <c r="U778" s="240"/>
      <c r="V778" s="228" t="str">
        <f>IF(C778="",NA(),IF(OR(C778="Smelter not listed",C778="Smelter not yet identified"),MATCH($B778&amp;$D778,'Smelter Look-up'!$J:$J,0),MATCH($B778&amp;$C778,'Smelter Look-up'!$J:$J,0)))</f>
        <v>#N/A</v>
      </c>
      <c r="W778" s="208"/>
      <c r="X778" s="208">
        <f t="shared" si="1"/>
        <v>0</v>
      </c>
      <c r="Y778" s="208"/>
      <c r="Z778" s="208"/>
      <c r="AA778" s="208"/>
      <c r="AB778" s="241" t="str">
        <f t="shared" si="2"/>
        <v/>
      </c>
      <c r="AC778" s="208"/>
      <c r="AD778" s="208"/>
      <c r="AE778" s="208"/>
      <c r="AF778" s="208"/>
      <c r="AG778" s="208"/>
      <c r="AH778" s="208"/>
    </row>
    <row r="779" ht="13.5" customHeight="1">
      <c r="A779" s="239"/>
      <c r="B779" s="233" t="str">
        <f t="array" ref="B779">IF(LEN(A779)=0,"",INDEX('Smelter Look-up'!$A:$A,MATCH($A779,'Smelter Look-up'!$E:$E,0)))</f>
        <v/>
      </c>
      <c r="C779" s="234" t="str">
        <f t="array" ref="C779">IF(LEN(A779)=0,"",INDEX('Smelter Look-up'!$C:$C,MATCH($A779,'Smelter Look-up'!$E:$E,0)))</f>
        <v/>
      </c>
      <c r="D779" s="233"/>
      <c r="E779" s="233" t="str">
        <f>IF(ISERROR($V779),"",OFFSET('Smelter Look-up'!$D$4,$V779-4,0)&amp;"")</f>
        <v/>
      </c>
      <c r="F779" s="233" t="str">
        <f>IF(ISERROR($V779),"",OFFSET('Smelter Look-up'!$E$4,$V779-4,0))</f>
        <v/>
      </c>
      <c r="G779" s="233" t="str">
        <f>IF(C779=$X$4,IF(ISERROR($V779),"Enter smelter details","RMI"),IF(ISERROR($V779),"",OFFSET('Smelter Look-up'!$F$4,$V779-4,0)))</f>
        <v/>
      </c>
      <c r="H779" s="235" t="str">
        <f>IF(ISERROR($V779),"",OFFSET('Smelter Look-up'!$G$4,$V779-4,0))</f>
        <v/>
      </c>
      <c r="I779" s="237" t="str">
        <f>IF(ISERROR($V779),"",OFFSET('Smelter Look-up'!$H$4,$V779-4,0))</f>
        <v/>
      </c>
      <c r="J779" s="237" t="str">
        <f>IF(ISERROR($V779),"",OFFSET('Smelter Look-up'!$I$4,$V779-4,0))</f>
        <v/>
      </c>
      <c r="K779" s="234"/>
      <c r="L779" s="234"/>
      <c r="M779" s="234"/>
      <c r="N779" s="234"/>
      <c r="O779" s="234"/>
      <c r="P779" s="237"/>
      <c r="Q779" s="238"/>
      <c r="R779" s="233" t="str">
        <f>IF(ISERROR($V779),"",OFFSET('Smelter Look-up'!$C$4,$V779-4,0)&amp;"")</f>
        <v/>
      </c>
      <c r="S779" s="239" t="str">
        <f t="array" ref="S779">IF(B779="","",IF(ISERROR(MATCH($E779,CL,0)),"Unknown",INDIRECT("'C'!$A$"&amp;MATCH($E779,CL,0)+1)))</f>
        <v/>
      </c>
      <c r="T779" s="239" t="str">
        <f t="array" ref="T779">IF(B779="","",IF(ISERROR(MATCH($J779,SorP!$B$1:$B$6226,0)),"",INDIRECT("'SorP'!$A$"&amp;MATCH($S779&amp;$J779,SorP!C:C,0))))</f>
        <v/>
      </c>
      <c r="U779" s="240"/>
      <c r="V779" s="228" t="str">
        <f>IF(C779="",NA(),IF(OR(C779="Smelter not listed",C779="Smelter not yet identified"),MATCH($B779&amp;$D779,'Smelter Look-up'!$J:$J,0),MATCH($B779&amp;$C779,'Smelter Look-up'!$J:$J,0)))</f>
        <v>#N/A</v>
      </c>
      <c r="W779" s="208"/>
      <c r="X779" s="208">
        <f t="shared" si="1"/>
        <v>0</v>
      </c>
      <c r="Y779" s="208"/>
      <c r="Z779" s="208"/>
      <c r="AA779" s="208"/>
      <c r="AB779" s="241" t="str">
        <f t="shared" si="2"/>
        <v/>
      </c>
      <c r="AC779" s="208"/>
      <c r="AD779" s="208"/>
      <c r="AE779" s="208"/>
      <c r="AF779" s="208"/>
      <c r="AG779" s="208"/>
      <c r="AH779" s="208"/>
    </row>
    <row r="780" ht="13.5" customHeight="1">
      <c r="A780" s="239"/>
      <c r="B780" s="233" t="str">
        <f t="array" ref="B780">IF(LEN(A780)=0,"",INDEX('Smelter Look-up'!$A:$A,MATCH($A780,'Smelter Look-up'!$E:$E,0)))</f>
        <v/>
      </c>
      <c r="C780" s="234" t="str">
        <f t="array" ref="C780">IF(LEN(A780)=0,"",INDEX('Smelter Look-up'!$C:$C,MATCH($A780,'Smelter Look-up'!$E:$E,0)))</f>
        <v/>
      </c>
      <c r="D780" s="233"/>
      <c r="E780" s="233" t="str">
        <f>IF(ISERROR($V780),"",OFFSET('Smelter Look-up'!$D$4,$V780-4,0)&amp;"")</f>
        <v/>
      </c>
      <c r="F780" s="233" t="str">
        <f>IF(ISERROR($V780),"",OFFSET('Smelter Look-up'!$E$4,$V780-4,0))</f>
        <v/>
      </c>
      <c r="G780" s="233" t="str">
        <f>IF(C780=$X$4,IF(ISERROR($V780),"Enter smelter details","RMI"),IF(ISERROR($V780),"",OFFSET('Smelter Look-up'!$F$4,$V780-4,0)))</f>
        <v/>
      </c>
      <c r="H780" s="235" t="str">
        <f>IF(ISERROR($V780),"",OFFSET('Smelter Look-up'!$G$4,$V780-4,0))</f>
        <v/>
      </c>
      <c r="I780" s="237" t="str">
        <f>IF(ISERROR($V780),"",OFFSET('Smelter Look-up'!$H$4,$V780-4,0))</f>
        <v/>
      </c>
      <c r="J780" s="237" t="str">
        <f>IF(ISERROR($V780),"",OFFSET('Smelter Look-up'!$I$4,$V780-4,0))</f>
        <v/>
      </c>
      <c r="K780" s="234"/>
      <c r="L780" s="234"/>
      <c r="M780" s="234"/>
      <c r="N780" s="234"/>
      <c r="O780" s="234"/>
      <c r="P780" s="237"/>
      <c r="Q780" s="238"/>
      <c r="R780" s="233" t="str">
        <f>IF(ISERROR($V780),"",OFFSET('Smelter Look-up'!$C$4,$V780-4,0)&amp;"")</f>
        <v/>
      </c>
      <c r="S780" s="239" t="str">
        <f t="array" ref="S780">IF(B780="","",IF(ISERROR(MATCH($E780,CL,0)),"Unknown",INDIRECT("'C'!$A$"&amp;MATCH($E780,CL,0)+1)))</f>
        <v/>
      </c>
      <c r="T780" s="239" t="str">
        <f t="array" ref="T780">IF(B780="","",IF(ISERROR(MATCH($J780,SorP!$B$1:$B$6226,0)),"",INDIRECT("'SorP'!$A$"&amp;MATCH($S780&amp;$J780,SorP!C:C,0))))</f>
        <v/>
      </c>
      <c r="U780" s="240"/>
      <c r="V780" s="228" t="str">
        <f>IF(C780="",NA(),IF(OR(C780="Smelter not listed",C780="Smelter not yet identified"),MATCH($B780&amp;$D780,'Smelter Look-up'!$J:$J,0),MATCH($B780&amp;$C780,'Smelter Look-up'!$J:$J,0)))</f>
        <v>#N/A</v>
      </c>
      <c r="W780" s="208"/>
      <c r="X780" s="208">
        <f t="shared" si="1"/>
        <v>0</v>
      </c>
      <c r="Y780" s="208"/>
      <c r="Z780" s="208"/>
      <c r="AA780" s="208"/>
      <c r="AB780" s="241" t="str">
        <f t="shared" si="2"/>
        <v/>
      </c>
      <c r="AC780" s="208"/>
      <c r="AD780" s="208"/>
      <c r="AE780" s="208"/>
      <c r="AF780" s="208"/>
      <c r="AG780" s="208"/>
      <c r="AH780" s="208"/>
    </row>
    <row r="781" ht="13.5" customHeight="1">
      <c r="A781" s="239"/>
      <c r="B781" s="233" t="str">
        <f t="array" ref="B781">IF(LEN(A781)=0,"",INDEX('Smelter Look-up'!$A:$A,MATCH($A781,'Smelter Look-up'!$E:$E,0)))</f>
        <v/>
      </c>
      <c r="C781" s="234" t="str">
        <f t="array" ref="C781">IF(LEN(A781)=0,"",INDEX('Smelter Look-up'!$C:$C,MATCH($A781,'Smelter Look-up'!$E:$E,0)))</f>
        <v/>
      </c>
      <c r="D781" s="233"/>
      <c r="E781" s="233" t="str">
        <f>IF(ISERROR($V781),"",OFFSET('Smelter Look-up'!$D$4,$V781-4,0)&amp;"")</f>
        <v/>
      </c>
      <c r="F781" s="233" t="str">
        <f>IF(ISERROR($V781),"",OFFSET('Smelter Look-up'!$E$4,$V781-4,0))</f>
        <v/>
      </c>
      <c r="G781" s="233" t="str">
        <f>IF(C781=$X$4,IF(ISERROR($V781),"Enter smelter details","RMI"),IF(ISERROR($V781),"",OFFSET('Smelter Look-up'!$F$4,$V781-4,0)))</f>
        <v/>
      </c>
      <c r="H781" s="235" t="str">
        <f>IF(ISERROR($V781),"",OFFSET('Smelter Look-up'!$G$4,$V781-4,0))</f>
        <v/>
      </c>
      <c r="I781" s="237" t="str">
        <f>IF(ISERROR($V781),"",OFFSET('Smelter Look-up'!$H$4,$V781-4,0))</f>
        <v/>
      </c>
      <c r="J781" s="237" t="str">
        <f>IF(ISERROR($V781),"",OFFSET('Smelter Look-up'!$I$4,$V781-4,0))</f>
        <v/>
      </c>
      <c r="K781" s="234"/>
      <c r="L781" s="234"/>
      <c r="M781" s="234"/>
      <c r="N781" s="234"/>
      <c r="O781" s="234"/>
      <c r="P781" s="237"/>
      <c r="Q781" s="238"/>
      <c r="R781" s="233" t="str">
        <f>IF(ISERROR($V781),"",OFFSET('Smelter Look-up'!$C$4,$V781-4,0)&amp;"")</f>
        <v/>
      </c>
      <c r="S781" s="239" t="str">
        <f t="array" ref="S781">IF(B781="","",IF(ISERROR(MATCH($E781,CL,0)),"Unknown",INDIRECT("'C'!$A$"&amp;MATCH($E781,CL,0)+1)))</f>
        <v/>
      </c>
      <c r="T781" s="239" t="str">
        <f t="array" ref="T781">IF(B781="","",IF(ISERROR(MATCH($J781,SorP!$B$1:$B$6226,0)),"",INDIRECT("'SorP'!$A$"&amp;MATCH($S781&amp;$J781,SorP!C:C,0))))</f>
        <v/>
      </c>
      <c r="U781" s="240"/>
      <c r="V781" s="228" t="str">
        <f>IF(C781="",NA(),IF(OR(C781="Smelter not listed",C781="Smelter not yet identified"),MATCH($B781&amp;$D781,'Smelter Look-up'!$J:$J,0),MATCH($B781&amp;$C781,'Smelter Look-up'!$J:$J,0)))</f>
        <v>#N/A</v>
      </c>
      <c r="W781" s="208"/>
      <c r="X781" s="208">
        <f t="shared" si="1"/>
        <v>0</v>
      </c>
      <c r="Y781" s="208"/>
      <c r="Z781" s="208"/>
      <c r="AA781" s="208"/>
      <c r="AB781" s="241" t="str">
        <f t="shared" si="2"/>
        <v/>
      </c>
      <c r="AC781" s="208"/>
      <c r="AD781" s="208"/>
      <c r="AE781" s="208"/>
      <c r="AF781" s="208"/>
      <c r="AG781" s="208"/>
      <c r="AH781" s="208"/>
    </row>
    <row r="782" ht="13.5" customHeight="1">
      <c r="A782" s="239"/>
      <c r="B782" s="233" t="str">
        <f t="array" ref="B782">IF(LEN(A782)=0,"",INDEX('Smelter Look-up'!$A:$A,MATCH($A782,'Smelter Look-up'!$E:$E,0)))</f>
        <v/>
      </c>
      <c r="C782" s="234" t="str">
        <f t="array" ref="C782">IF(LEN(A782)=0,"",INDEX('Smelter Look-up'!$C:$C,MATCH($A782,'Smelter Look-up'!$E:$E,0)))</f>
        <v/>
      </c>
      <c r="D782" s="233"/>
      <c r="E782" s="233" t="str">
        <f>IF(ISERROR($V782),"",OFFSET('Smelter Look-up'!$D$4,$V782-4,0)&amp;"")</f>
        <v/>
      </c>
      <c r="F782" s="233" t="str">
        <f>IF(ISERROR($V782),"",OFFSET('Smelter Look-up'!$E$4,$V782-4,0))</f>
        <v/>
      </c>
      <c r="G782" s="233" t="str">
        <f>IF(C782=$X$4,IF(ISERROR($V782),"Enter smelter details","RMI"),IF(ISERROR($V782),"",OFFSET('Smelter Look-up'!$F$4,$V782-4,0)))</f>
        <v/>
      </c>
      <c r="H782" s="235" t="str">
        <f>IF(ISERROR($V782),"",OFFSET('Smelter Look-up'!$G$4,$V782-4,0))</f>
        <v/>
      </c>
      <c r="I782" s="237" t="str">
        <f>IF(ISERROR($V782),"",OFFSET('Smelter Look-up'!$H$4,$V782-4,0))</f>
        <v/>
      </c>
      <c r="J782" s="237" t="str">
        <f>IF(ISERROR($V782),"",OFFSET('Smelter Look-up'!$I$4,$V782-4,0))</f>
        <v/>
      </c>
      <c r="K782" s="234"/>
      <c r="L782" s="234"/>
      <c r="M782" s="234"/>
      <c r="N782" s="234"/>
      <c r="O782" s="234"/>
      <c r="P782" s="237"/>
      <c r="Q782" s="238"/>
      <c r="R782" s="233" t="str">
        <f>IF(ISERROR($V782),"",OFFSET('Smelter Look-up'!$C$4,$V782-4,0)&amp;"")</f>
        <v/>
      </c>
      <c r="S782" s="239" t="str">
        <f t="array" ref="S782">IF(B782="","",IF(ISERROR(MATCH($E782,CL,0)),"Unknown",INDIRECT("'C'!$A$"&amp;MATCH($E782,CL,0)+1)))</f>
        <v/>
      </c>
      <c r="T782" s="239" t="str">
        <f t="array" ref="T782">IF(B782="","",IF(ISERROR(MATCH($J782,SorP!$B$1:$B$6226,0)),"",INDIRECT("'SorP'!$A$"&amp;MATCH($S782&amp;$J782,SorP!C:C,0))))</f>
        <v/>
      </c>
      <c r="U782" s="240"/>
      <c r="V782" s="228" t="str">
        <f>IF(C782="",NA(),IF(OR(C782="Smelter not listed",C782="Smelter not yet identified"),MATCH($B782&amp;$D782,'Smelter Look-up'!$J:$J,0),MATCH($B782&amp;$C782,'Smelter Look-up'!$J:$J,0)))</f>
        <v>#N/A</v>
      </c>
      <c r="W782" s="208"/>
      <c r="X782" s="208">
        <f t="shared" si="1"/>
        <v>0</v>
      </c>
      <c r="Y782" s="208"/>
      <c r="Z782" s="208"/>
      <c r="AA782" s="208"/>
      <c r="AB782" s="241" t="str">
        <f t="shared" si="2"/>
        <v/>
      </c>
      <c r="AC782" s="208"/>
      <c r="AD782" s="208"/>
      <c r="AE782" s="208"/>
      <c r="AF782" s="208"/>
      <c r="AG782" s="208"/>
      <c r="AH782" s="208"/>
    </row>
    <row r="783" ht="13.5" customHeight="1">
      <c r="A783" s="239"/>
      <c r="B783" s="233" t="str">
        <f t="array" ref="B783">IF(LEN(A783)=0,"",INDEX('Smelter Look-up'!$A:$A,MATCH($A783,'Smelter Look-up'!$E:$E,0)))</f>
        <v/>
      </c>
      <c r="C783" s="234" t="str">
        <f t="array" ref="C783">IF(LEN(A783)=0,"",INDEX('Smelter Look-up'!$C:$C,MATCH($A783,'Smelter Look-up'!$E:$E,0)))</f>
        <v/>
      </c>
      <c r="D783" s="233"/>
      <c r="E783" s="233" t="str">
        <f>IF(ISERROR($V783),"",OFFSET('Smelter Look-up'!$D$4,$V783-4,0)&amp;"")</f>
        <v/>
      </c>
      <c r="F783" s="233" t="str">
        <f>IF(ISERROR($V783),"",OFFSET('Smelter Look-up'!$E$4,$V783-4,0))</f>
        <v/>
      </c>
      <c r="G783" s="233" t="str">
        <f>IF(C783=$X$4,IF(ISERROR($V783),"Enter smelter details","RMI"),IF(ISERROR($V783),"",OFFSET('Smelter Look-up'!$F$4,$V783-4,0)))</f>
        <v/>
      </c>
      <c r="H783" s="235" t="str">
        <f>IF(ISERROR($V783),"",OFFSET('Smelter Look-up'!$G$4,$V783-4,0))</f>
        <v/>
      </c>
      <c r="I783" s="237" t="str">
        <f>IF(ISERROR($V783),"",OFFSET('Smelter Look-up'!$H$4,$V783-4,0))</f>
        <v/>
      </c>
      <c r="J783" s="237" t="str">
        <f>IF(ISERROR($V783),"",OFFSET('Smelter Look-up'!$I$4,$V783-4,0))</f>
        <v/>
      </c>
      <c r="K783" s="234"/>
      <c r="L783" s="234"/>
      <c r="M783" s="234"/>
      <c r="N783" s="234"/>
      <c r="O783" s="234"/>
      <c r="P783" s="237"/>
      <c r="Q783" s="238"/>
      <c r="R783" s="233" t="str">
        <f>IF(ISERROR($V783),"",OFFSET('Smelter Look-up'!$C$4,$V783-4,0)&amp;"")</f>
        <v/>
      </c>
      <c r="S783" s="239" t="str">
        <f t="array" ref="S783">IF(B783="","",IF(ISERROR(MATCH($E783,CL,0)),"Unknown",INDIRECT("'C'!$A$"&amp;MATCH($E783,CL,0)+1)))</f>
        <v/>
      </c>
      <c r="T783" s="239" t="str">
        <f t="array" ref="T783">IF(B783="","",IF(ISERROR(MATCH($J783,SorP!$B$1:$B$6226,0)),"",INDIRECT("'SorP'!$A$"&amp;MATCH($S783&amp;$J783,SorP!C:C,0))))</f>
        <v/>
      </c>
      <c r="U783" s="240"/>
      <c r="V783" s="228" t="str">
        <f>IF(C783="",NA(),IF(OR(C783="Smelter not listed",C783="Smelter not yet identified"),MATCH($B783&amp;$D783,'Smelter Look-up'!$J:$J,0),MATCH($B783&amp;$C783,'Smelter Look-up'!$J:$J,0)))</f>
        <v>#N/A</v>
      </c>
      <c r="W783" s="208"/>
      <c r="X783" s="208">
        <f t="shared" si="1"/>
        <v>0</v>
      </c>
      <c r="Y783" s="208"/>
      <c r="Z783" s="208"/>
      <c r="AA783" s="208"/>
      <c r="AB783" s="241" t="str">
        <f t="shared" si="2"/>
        <v/>
      </c>
      <c r="AC783" s="208"/>
      <c r="AD783" s="208"/>
      <c r="AE783" s="208"/>
      <c r="AF783" s="208"/>
      <c r="AG783" s="208"/>
      <c r="AH783" s="208"/>
    </row>
    <row r="784" ht="13.5" customHeight="1">
      <c r="A784" s="239"/>
      <c r="B784" s="233" t="str">
        <f t="array" ref="B784">IF(LEN(A784)=0,"",INDEX('Smelter Look-up'!$A:$A,MATCH($A784,'Smelter Look-up'!$E:$E,0)))</f>
        <v/>
      </c>
      <c r="C784" s="234" t="str">
        <f t="array" ref="C784">IF(LEN(A784)=0,"",INDEX('Smelter Look-up'!$C:$C,MATCH($A784,'Smelter Look-up'!$E:$E,0)))</f>
        <v/>
      </c>
      <c r="D784" s="233"/>
      <c r="E784" s="233" t="str">
        <f>IF(ISERROR($V784),"",OFFSET('Smelter Look-up'!$D$4,$V784-4,0)&amp;"")</f>
        <v/>
      </c>
      <c r="F784" s="233" t="str">
        <f>IF(ISERROR($V784),"",OFFSET('Smelter Look-up'!$E$4,$V784-4,0))</f>
        <v/>
      </c>
      <c r="G784" s="233" t="str">
        <f>IF(C784=$X$4,IF(ISERROR($V784),"Enter smelter details","RMI"),IF(ISERROR($V784),"",OFFSET('Smelter Look-up'!$F$4,$V784-4,0)))</f>
        <v/>
      </c>
      <c r="H784" s="235" t="str">
        <f>IF(ISERROR($V784),"",OFFSET('Smelter Look-up'!$G$4,$V784-4,0))</f>
        <v/>
      </c>
      <c r="I784" s="237" t="str">
        <f>IF(ISERROR($V784),"",OFFSET('Smelter Look-up'!$H$4,$V784-4,0))</f>
        <v/>
      </c>
      <c r="J784" s="237" t="str">
        <f>IF(ISERROR($V784),"",OFFSET('Smelter Look-up'!$I$4,$V784-4,0))</f>
        <v/>
      </c>
      <c r="K784" s="234"/>
      <c r="L784" s="234"/>
      <c r="M784" s="234"/>
      <c r="N784" s="234"/>
      <c r="O784" s="234"/>
      <c r="P784" s="237"/>
      <c r="Q784" s="238"/>
      <c r="R784" s="233" t="str">
        <f>IF(ISERROR($V784),"",OFFSET('Smelter Look-up'!$C$4,$V784-4,0)&amp;"")</f>
        <v/>
      </c>
      <c r="S784" s="239" t="str">
        <f t="array" ref="S784">IF(B784="","",IF(ISERROR(MATCH($E784,CL,0)),"Unknown",INDIRECT("'C'!$A$"&amp;MATCH($E784,CL,0)+1)))</f>
        <v/>
      </c>
      <c r="T784" s="239" t="str">
        <f t="array" ref="T784">IF(B784="","",IF(ISERROR(MATCH($J784,SorP!$B$1:$B$6226,0)),"",INDIRECT("'SorP'!$A$"&amp;MATCH($S784&amp;$J784,SorP!C:C,0))))</f>
        <v/>
      </c>
      <c r="U784" s="240"/>
      <c r="V784" s="228" t="str">
        <f>IF(C784="",NA(),IF(OR(C784="Smelter not listed",C784="Smelter not yet identified"),MATCH($B784&amp;$D784,'Smelter Look-up'!$J:$J,0),MATCH($B784&amp;$C784,'Smelter Look-up'!$J:$J,0)))</f>
        <v>#N/A</v>
      </c>
      <c r="W784" s="208"/>
      <c r="X784" s="208">
        <f t="shared" si="1"/>
        <v>0</v>
      </c>
      <c r="Y784" s="208"/>
      <c r="Z784" s="208"/>
      <c r="AA784" s="208"/>
      <c r="AB784" s="241" t="str">
        <f t="shared" si="2"/>
        <v/>
      </c>
      <c r="AC784" s="208"/>
      <c r="AD784" s="208"/>
      <c r="AE784" s="208"/>
      <c r="AF784" s="208"/>
      <c r="AG784" s="208"/>
      <c r="AH784" s="208"/>
    </row>
    <row r="785" ht="13.5" customHeight="1">
      <c r="A785" s="239"/>
      <c r="B785" s="233" t="str">
        <f t="array" ref="B785">IF(LEN(A785)=0,"",INDEX('Smelter Look-up'!$A:$A,MATCH($A785,'Smelter Look-up'!$E:$E,0)))</f>
        <v/>
      </c>
      <c r="C785" s="234" t="str">
        <f t="array" ref="C785">IF(LEN(A785)=0,"",INDEX('Smelter Look-up'!$C:$C,MATCH($A785,'Smelter Look-up'!$E:$E,0)))</f>
        <v/>
      </c>
      <c r="D785" s="233"/>
      <c r="E785" s="233" t="str">
        <f>IF(ISERROR($V785),"",OFFSET('Smelter Look-up'!$D$4,$V785-4,0)&amp;"")</f>
        <v/>
      </c>
      <c r="F785" s="233" t="str">
        <f>IF(ISERROR($V785),"",OFFSET('Smelter Look-up'!$E$4,$V785-4,0))</f>
        <v/>
      </c>
      <c r="G785" s="233" t="str">
        <f>IF(C785=$X$4,IF(ISERROR($V785),"Enter smelter details","RMI"),IF(ISERROR($V785),"",OFFSET('Smelter Look-up'!$F$4,$V785-4,0)))</f>
        <v/>
      </c>
      <c r="H785" s="235" t="str">
        <f>IF(ISERROR($V785),"",OFFSET('Smelter Look-up'!$G$4,$V785-4,0))</f>
        <v/>
      </c>
      <c r="I785" s="237" t="str">
        <f>IF(ISERROR($V785),"",OFFSET('Smelter Look-up'!$H$4,$V785-4,0))</f>
        <v/>
      </c>
      <c r="J785" s="237" t="str">
        <f>IF(ISERROR($V785),"",OFFSET('Smelter Look-up'!$I$4,$V785-4,0))</f>
        <v/>
      </c>
      <c r="K785" s="234"/>
      <c r="L785" s="234"/>
      <c r="M785" s="234"/>
      <c r="N785" s="234"/>
      <c r="O785" s="234"/>
      <c r="P785" s="237"/>
      <c r="Q785" s="238"/>
      <c r="R785" s="233" t="str">
        <f>IF(ISERROR($V785),"",OFFSET('Smelter Look-up'!$C$4,$V785-4,0)&amp;"")</f>
        <v/>
      </c>
      <c r="S785" s="239" t="str">
        <f t="array" ref="S785">IF(B785="","",IF(ISERROR(MATCH($E785,CL,0)),"Unknown",INDIRECT("'C'!$A$"&amp;MATCH($E785,CL,0)+1)))</f>
        <v/>
      </c>
      <c r="T785" s="239" t="str">
        <f t="array" ref="T785">IF(B785="","",IF(ISERROR(MATCH($J785,SorP!$B$1:$B$6226,0)),"",INDIRECT("'SorP'!$A$"&amp;MATCH($S785&amp;$J785,SorP!C:C,0))))</f>
        <v/>
      </c>
      <c r="U785" s="240"/>
      <c r="V785" s="228" t="str">
        <f>IF(C785="",NA(),IF(OR(C785="Smelter not listed",C785="Smelter not yet identified"),MATCH($B785&amp;$D785,'Smelter Look-up'!$J:$J,0),MATCH($B785&amp;$C785,'Smelter Look-up'!$J:$J,0)))</f>
        <v>#N/A</v>
      </c>
      <c r="W785" s="208"/>
      <c r="X785" s="208">
        <f t="shared" si="1"/>
        <v>0</v>
      </c>
      <c r="Y785" s="208"/>
      <c r="Z785" s="208"/>
      <c r="AA785" s="208"/>
      <c r="AB785" s="241" t="str">
        <f t="shared" si="2"/>
        <v/>
      </c>
      <c r="AC785" s="208"/>
      <c r="AD785" s="208"/>
      <c r="AE785" s="208"/>
      <c r="AF785" s="208"/>
      <c r="AG785" s="208"/>
      <c r="AH785" s="208"/>
    </row>
    <row r="786" ht="13.5" customHeight="1">
      <c r="A786" s="239"/>
      <c r="B786" s="233" t="str">
        <f t="array" ref="B786">IF(LEN(A786)=0,"",INDEX('Smelter Look-up'!$A:$A,MATCH($A786,'Smelter Look-up'!$E:$E,0)))</f>
        <v/>
      </c>
      <c r="C786" s="234" t="str">
        <f t="array" ref="C786">IF(LEN(A786)=0,"",INDEX('Smelter Look-up'!$C:$C,MATCH($A786,'Smelter Look-up'!$E:$E,0)))</f>
        <v/>
      </c>
      <c r="D786" s="233"/>
      <c r="E786" s="233" t="str">
        <f>IF(ISERROR($V786),"",OFFSET('Smelter Look-up'!$D$4,$V786-4,0)&amp;"")</f>
        <v/>
      </c>
      <c r="F786" s="233" t="str">
        <f>IF(ISERROR($V786),"",OFFSET('Smelter Look-up'!$E$4,$V786-4,0))</f>
        <v/>
      </c>
      <c r="G786" s="233" t="str">
        <f>IF(C786=$X$4,IF(ISERROR($V786),"Enter smelter details","RMI"),IF(ISERROR($V786),"",OFFSET('Smelter Look-up'!$F$4,$V786-4,0)))</f>
        <v/>
      </c>
      <c r="H786" s="235" t="str">
        <f>IF(ISERROR($V786),"",OFFSET('Smelter Look-up'!$G$4,$V786-4,0))</f>
        <v/>
      </c>
      <c r="I786" s="237" t="str">
        <f>IF(ISERROR($V786),"",OFFSET('Smelter Look-up'!$H$4,$V786-4,0))</f>
        <v/>
      </c>
      <c r="J786" s="237" t="str">
        <f>IF(ISERROR($V786),"",OFFSET('Smelter Look-up'!$I$4,$V786-4,0))</f>
        <v/>
      </c>
      <c r="K786" s="234"/>
      <c r="L786" s="234"/>
      <c r="M786" s="234"/>
      <c r="N786" s="234"/>
      <c r="O786" s="234"/>
      <c r="P786" s="237"/>
      <c r="Q786" s="238"/>
      <c r="R786" s="233" t="str">
        <f>IF(ISERROR($V786),"",OFFSET('Smelter Look-up'!$C$4,$V786-4,0)&amp;"")</f>
        <v/>
      </c>
      <c r="S786" s="239" t="str">
        <f t="array" ref="S786">IF(B786="","",IF(ISERROR(MATCH($E786,CL,0)),"Unknown",INDIRECT("'C'!$A$"&amp;MATCH($E786,CL,0)+1)))</f>
        <v/>
      </c>
      <c r="T786" s="239" t="str">
        <f t="array" ref="T786">IF(B786="","",IF(ISERROR(MATCH($J786,SorP!$B$1:$B$6226,0)),"",INDIRECT("'SorP'!$A$"&amp;MATCH($S786&amp;$J786,SorP!C:C,0))))</f>
        <v/>
      </c>
      <c r="U786" s="240"/>
      <c r="V786" s="228" t="str">
        <f>IF(C786="",NA(),IF(OR(C786="Smelter not listed",C786="Smelter not yet identified"),MATCH($B786&amp;$D786,'Smelter Look-up'!$J:$J,0),MATCH($B786&amp;$C786,'Smelter Look-up'!$J:$J,0)))</f>
        <v>#N/A</v>
      </c>
      <c r="W786" s="208"/>
      <c r="X786" s="208">
        <f t="shared" si="1"/>
        <v>0</v>
      </c>
      <c r="Y786" s="208"/>
      <c r="Z786" s="208"/>
      <c r="AA786" s="208"/>
      <c r="AB786" s="241" t="str">
        <f t="shared" si="2"/>
        <v/>
      </c>
      <c r="AC786" s="208"/>
      <c r="AD786" s="208"/>
      <c r="AE786" s="208"/>
      <c r="AF786" s="208"/>
      <c r="AG786" s="208"/>
      <c r="AH786" s="208"/>
    </row>
    <row r="787" ht="13.5" customHeight="1">
      <c r="A787" s="239"/>
      <c r="B787" s="233" t="str">
        <f t="array" ref="B787">IF(LEN(A787)=0,"",INDEX('Smelter Look-up'!$A:$A,MATCH($A787,'Smelter Look-up'!$E:$E,0)))</f>
        <v/>
      </c>
      <c r="C787" s="234" t="str">
        <f t="array" ref="C787">IF(LEN(A787)=0,"",INDEX('Smelter Look-up'!$C:$C,MATCH($A787,'Smelter Look-up'!$E:$E,0)))</f>
        <v/>
      </c>
      <c r="D787" s="233"/>
      <c r="E787" s="233" t="str">
        <f>IF(ISERROR($V787),"",OFFSET('Smelter Look-up'!$D$4,$V787-4,0)&amp;"")</f>
        <v/>
      </c>
      <c r="F787" s="233" t="str">
        <f>IF(ISERROR($V787),"",OFFSET('Smelter Look-up'!$E$4,$V787-4,0))</f>
        <v/>
      </c>
      <c r="G787" s="233" t="str">
        <f>IF(C787=$X$4,IF(ISERROR($V787),"Enter smelter details","RMI"),IF(ISERROR($V787),"",OFFSET('Smelter Look-up'!$F$4,$V787-4,0)))</f>
        <v/>
      </c>
      <c r="H787" s="235" t="str">
        <f>IF(ISERROR($V787),"",OFFSET('Smelter Look-up'!$G$4,$V787-4,0))</f>
        <v/>
      </c>
      <c r="I787" s="237" t="str">
        <f>IF(ISERROR($V787),"",OFFSET('Smelter Look-up'!$H$4,$V787-4,0))</f>
        <v/>
      </c>
      <c r="J787" s="237" t="str">
        <f>IF(ISERROR($V787),"",OFFSET('Smelter Look-up'!$I$4,$V787-4,0))</f>
        <v/>
      </c>
      <c r="K787" s="234"/>
      <c r="L787" s="234"/>
      <c r="M787" s="234"/>
      <c r="N787" s="234"/>
      <c r="O787" s="234"/>
      <c r="P787" s="237"/>
      <c r="Q787" s="238"/>
      <c r="R787" s="233" t="str">
        <f>IF(ISERROR($V787),"",OFFSET('Smelter Look-up'!$C$4,$V787-4,0)&amp;"")</f>
        <v/>
      </c>
      <c r="S787" s="239" t="str">
        <f t="array" ref="S787">IF(B787="","",IF(ISERROR(MATCH($E787,CL,0)),"Unknown",INDIRECT("'C'!$A$"&amp;MATCH($E787,CL,0)+1)))</f>
        <v/>
      </c>
      <c r="T787" s="239" t="str">
        <f t="array" ref="T787">IF(B787="","",IF(ISERROR(MATCH($J787,SorP!$B$1:$B$6226,0)),"",INDIRECT("'SorP'!$A$"&amp;MATCH($S787&amp;$J787,SorP!C:C,0))))</f>
        <v/>
      </c>
      <c r="U787" s="240"/>
      <c r="V787" s="228" t="str">
        <f>IF(C787="",NA(),IF(OR(C787="Smelter not listed",C787="Smelter not yet identified"),MATCH($B787&amp;$D787,'Smelter Look-up'!$J:$J,0),MATCH($B787&amp;$C787,'Smelter Look-up'!$J:$J,0)))</f>
        <v>#N/A</v>
      </c>
      <c r="W787" s="208"/>
      <c r="X787" s="208">
        <f t="shared" si="1"/>
        <v>0</v>
      </c>
      <c r="Y787" s="208"/>
      <c r="Z787" s="208"/>
      <c r="AA787" s="208"/>
      <c r="AB787" s="241" t="str">
        <f t="shared" si="2"/>
        <v/>
      </c>
      <c r="AC787" s="208"/>
      <c r="AD787" s="208"/>
      <c r="AE787" s="208"/>
      <c r="AF787" s="208"/>
      <c r="AG787" s="208"/>
      <c r="AH787" s="208"/>
    </row>
    <row r="788" ht="13.5" customHeight="1">
      <c r="A788" s="239"/>
      <c r="B788" s="233" t="str">
        <f t="array" ref="B788">IF(LEN(A788)=0,"",INDEX('Smelter Look-up'!$A:$A,MATCH($A788,'Smelter Look-up'!$E:$E,0)))</f>
        <v/>
      </c>
      <c r="C788" s="234" t="str">
        <f t="array" ref="C788">IF(LEN(A788)=0,"",INDEX('Smelter Look-up'!$C:$C,MATCH($A788,'Smelter Look-up'!$E:$E,0)))</f>
        <v/>
      </c>
      <c r="D788" s="233"/>
      <c r="E788" s="233" t="str">
        <f>IF(ISERROR($V788),"",OFFSET('Smelter Look-up'!$D$4,$V788-4,0)&amp;"")</f>
        <v/>
      </c>
      <c r="F788" s="233" t="str">
        <f>IF(ISERROR($V788),"",OFFSET('Smelter Look-up'!$E$4,$V788-4,0))</f>
        <v/>
      </c>
      <c r="G788" s="233" t="str">
        <f>IF(C788=$X$4,IF(ISERROR($V788),"Enter smelter details","RMI"),IF(ISERROR($V788),"",OFFSET('Smelter Look-up'!$F$4,$V788-4,0)))</f>
        <v/>
      </c>
      <c r="H788" s="235" t="str">
        <f>IF(ISERROR($V788),"",OFFSET('Smelter Look-up'!$G$4,$V788-4,0))</f>
        <v/>
      </c>
      <c r="I788" s="237" t="str">
        <f>IF(ISERROR($V788),"",OFFSET('Smelter Look-up'!$H$4,$V788-4,0))</f>
        <v/>
      </c>
      <c r="J788" s="237" t="str">
        <f>IF(ISERROR($V788),"",OFFSET('Smelter Look-up'!$I$4,$V788-4,0))</f>
        <v/>
      </c>
      <c r="K788" s="234"/>
      <c r="L788" s="234"/>
      <c r="M788" s="234"/>
      <c r="N788" s="234"/>
      <c r="O788" s="234"/>
      <c r="P788" s="237"/>
      <c r="Q788" s="238"/>
      <c r="R788" s="233" t="str">
        <f>IF(ISERROR($V788),"",OFFSET('Smelter Look-up'!$C$4,$V788-4,0)&amp;"")</f>
        <v/>
      </c>
      <c r="S788" s="239" t="str">
        <f t="array" ref="S788">IF(B788="","",IF(ISERROR(MATCH($E788,CL,0)),"Unknown",INDIRECT("'C'!$A$"&amp;MATCH($E788,CL,0)+1)))</f>
        <v/>
      </c>
      <c r="T788" s="239" t="str">
        <f t="array" ref="T788">IF(B788="","",IF(ISERROR(MATCH($J788,SorP!$B$1:$B$6226,0)),"",INDIRECT("'SorP'!$A$"&amp;MATCH($S788&amp;$J788,SorP!C:C,0))))</f>
        <v/>
      </c>
      <c r="U788" s="240"/>
      <c r="V788" s="228" t="str">
        <f>IF(C788="",NA(),IF(OR(C788="Smelter not listed",C788="Smelter not yet identified"),MATCH($B788&amp;$D788,'Smelter Look-up'!$J:$J,0),MATCH($B788&amp;$C788,'Smelter Look-up'!$J:$J,0)))</f>
        <v>#N/A</v>
      </c>
      <c r="W788" s="208"/>
      <c r="X788" s="208">
        <f t="shared" si="1"/>
        <v>0</v>
      </c>
      <c r="Y788" s="208"/>
      <c r="Z788" s="208"/>
      <c r="AA788" s="208"/>
      <c r="AB788" s="241" t="str">
        <f t="shared" si="2"/>
        <v/>
      </c>
      <c r="AC788" s="208"/>
      <c r="AD788" s="208"/>
      <c r="AE788" s="208"/>
      <c r="AF788" s="208"/>
      <c r="AG788" s="208"/>
      <c r="AH788" s="208"/>
    </row>
    <row r="789" ht="13.5" customHeight="1">
      <c r="A789" s="239"/>
      <c r="B789" s="233" t="str">
        <f t="array" ref="B789">IF(LEN(A789)=0,"",INDEX('Smelter Look-up'!$A:$A,MATCH($A789,'Smelter Look-up'!$E:$E,0)))</f>
        <v/>
      </c>
      <c r="C789" s="234" t="str">
        <f t="array" ref="C789">IF(LEN(A789)=0,"",INDEX('Smelter Look-up'!$C:$C,MATCH($A789,'Smelter Look-up'!$E:$E,0)))</f>
        <v/>
      </c>
      <c r="D789" s="233"/>
      <c r="E789" s="233" t="str">
        <f>IF(ISERROR($V789),"",OFFSET('Smelter Look-up'!$D$4,$V789-4,0)&amp;"")</f>
        <v/>
      </c>
      <c r="F789" s="233" t="str">
        <f>IF(ISERROR($V789),"",OFFSET('Smelter Look-up'!$E$4,$V789-4,0))</f>
        <v/>
      </c>
      <c r="G789" s="233" t="str">
        <f>IF(C789=$X$4,IF(ISERROR($V789),"Enter smelter details","RMI"),IF(ISERROR($V789),"",OFFSET('Smelter Look-up'!$F$4,$V789-4,0)))</f>
        <v/>
      </c>
      <c r="H789" s="235" t="str">
        <f>IF(ISERROR($V789),"",OFFSET('Smelter Look-up'!$G$4,$V789-4,0))</f>
        <v/>
      </c>
      <c r="I789" s="237" t="str">
        <f>IF(ISERROR($V789),"",OFFSET('Smelter Look-up'!$H$4,$V789-4,0))</f>
        <v/>
      </c>
      <c r="J789" s="237" t="str">
        <f>IF(ISERROR($V789),"",OFFSET('Smelter Look-up'!$I$4,$V789-4,0))</f>
        <v/>
      </c>
      <c r="K789" s="234"/>
      <c r="L789" s="234"/>
      <c r="M789" s="234"/>
      <c r="N789" s="234"/>
      <c r="O789" s="234"/>
      <c r="P789" s="237"/>
      <c r="Q789" s="238"/>
      <c r="R789" s="233" t="str">
        <f>IF(ISERROR($V789),"",OFFSET('Smelter Look-up'!$C$4,$V789-4,0)&amp;"")</f>
        <v/>
      </c>
      <c r="S789" s="239" t="str">
        <f t="array" ref="S789">IF(B789="","",IF(ISERROR(MATCH($E789,CL,0)),"Unknown",INDIRECT("'C'!$A$"&amp;MATCH($E789,CL,0)+1)))</f>
        <v/>
      </c>
      <c r="T789" s="239" t="str">
        <f t="array" ref="T789">IF(B789="","",IF(ISERROR(MATCH($J789,SorP!$B$1:$B$6226,0)),"",INDIRECT("'SorP'!$A$"&amp;MATCH($S789&amp;$J789,SorP!C:C,0))))</f>
        <v/>
      </c>
      <c r="U789" s="240"/>
      <c r="V789" s="228" t="str">
        <f>IF(C789="",NA(),IF(OR(C789="Smelter not listed",C789="Smelter not yet identified"),MATCH($B789&amp;$D789,'Smelter Look-up'!$J:$J,0),MATCH($B789&amp;$C789,'Smelter Look-up'!$J:$J,0)))</f>
        <v>#N/A</v>
      </c>
      <c r="W789" s="208"/>
      <c r="X789" s="208">
        <f t="shared" si="1"/>
        <v>0</v>
      </c>
      <c r="Y789" s="208"/>
      <c r="Z789" s="208"/>
      <c r="AA789" s="208"/>
      <c r="AB789" s="241" t="str">
        <f t="shared" si="2"/>
        <v/>
      </c>
      <c r="AC789" s="208"/>
      <c r="AD789" s="208"/>
      <c r="AE789" s="208"/>
      <c r="AF789" s="208"/>
      <c r="AG789" s="208"/>
      <c r="AH789" s="208"/>
    </row>
    <row r="790" ht="13.5" customHeight="1">
      <c r="A790" s="239"/>
      <c r="B790" s="233" t="str">
        <f t="array" ref="B790">IF(LEN(A790)=0,"",INDEX('Smelter Look-up'!$A:$A,MATCH($A790,'Smelter Look-up'!$E:$E,0)))</f>
        <v/>
      </c>
      <c r="C790" s="234" t="str">
        <f t="array" ref="C790">IF(LEN(A790)=0,"",INDEX('Smelter Look-up'!$C:$C,MATCH($A790,'Smelter Look-up'!$E:$E,0)))</f>
        <v/>
      </c>
      <c r="D790" s="233"/>
      <c r="E790" s="233" t="str">
        <f>IF(ISERROR($V790),"",OFFSET('Smelter Look-up'!$D$4,$V790-4,0)&amp;"")</f>
        <v/>
      </c>
      <c r="F790" s="233" t="str">
        <f>IF(ISERROR($V790),"",OFFSET('Smelter Look-up'!$E$4,$V790-4,0))</f>
        <v/>
      </c>
      <c r="G790" s="233" t="str">
        <f>IF(C790=$X$4,IF(ISERROR($V790),"Enter smelter details","RMI"),IF(ISERROR($V790),"",OFFSET('Smelter Look-up'!$F$4,$V790-4,0)))</f>
        <v/>
      </c>
      <c r="H790" s="235" t="str">
        <f>IF(ISERROR($V790),"",OFFSET('Smelter Look-up'!$G$4,$V790-4,0))</f>
        <v/>
      </c>
      <c r="I790" s="237" t="str">
        <f>IF(ISERROR($V790),"",OFFSET('Smelter Look-up'!$H$4,$V790-4,0))</f>
        <v/>
      </c>
      <c r="J790" s="237" t="str">
        <f>IF(ISERROR($V790),"",OFFSET('Smelter Look-up'!$I$4,$V790-4,0))</f>
        <v/>
      </c>
      <c r="K790" s="234"/>
      <c r="L790" s="234"/>
      <c r="M790" s="234"/>
      <c r="N790" s="234"/>
      <c r="O790" s="234"/>
      <c r="P790" s="237"/>
      <c r="Q790" s="238"/>
      <c r="R790" s="233" t="str">
        <f>IF(ISERROR($V790),"",OFFSET('Smelter Look-up'!$C$4,$V790-4,0)&amp;"")</f>
        <v/>
      </c>
      <c r="S790" s="239" t="str">
        <f t="array" ref="S790">IF(B790="","",IF(ISERROR(MATCH($E790,CL,0)),"Unknown",INDIRECT("'C'!$A$"&amp;MATCH($E790,CL,0)+1)))</f>
        <v/>
      </c>
      <c r="T790" s="239" t="str">
        <f t="array" ref="T790">IF(B790="","",IF(ISERROR(MATCH($J790,SorP!$B$1:$B$6226,0)),"",INDIRECT("'SorP'!$A$"&amp;MATCH($S790&amp;$J790,SorP!C:C,0))))</f>
        <v/>
      </c>
      <c r="U790" s="240"/>
      <c r="V790" s="228" t="str">
        <f>IF(C790="",NA(),IF(OR(C790="Smelter not listed",C790="Smelter not yet identified"),MATCH($B790&amp;$D790,'Smelter Look-up'!$J:$J,0),MATCH($B790&amp;$C790,'Smelter Look-up'!$J:$J,0)))</f>
        <v>#N/A</v>
      </c>
      <c r="W790" s="208"/>
      <c r="X790" s="208">
        <f t="shared" si="1"/>
        <v>0</v>
      </c>
      <c r="Y790" s="208"/>
      <c r="Z790" s="208"/>
      <c r="AA790" s="208"/>
      <c r="AB790" s="241" t="str">
        <f t="shared" si="2"/>
        <v/>
      </c>
      <c r="AC790" s="208"/>
      <c r="AD790" s="208"/>
      <c r="AE790" s="208"/>
      <c r="AF790" s="208"/>
      <c r="AG790" s="208"/>
      <c r="AH790" s="208"/>
    </row>
    <row r="791" ht="13.5" customHeight="1">
      <c r="A791" s="239"/>
      <c r="B791" s="233" t="str">
        <f t="array" ref="B791">IF(LEN(A791)=0,"",INDEX('Smelter Look-up'!$A:$A,MATCH($A791,'Smelter Look-up'!$E:$E,0)))</f>
        <v/>
      </c>
      <c r="C791" s="234" t="str">
        <f t="array" ref="C791">IF(LEN(A791)=0,"",INDEX('Smelter Look-up'!$C:$C,MATCH($A791,'Smelter Look-up'!$E:$E,0)))</f>
        <v/>
      </c>
      <c r="D791" s="233"/>
      <c r="E791" s="233" t="str">
        <f>IF(ISERROR($V791),"",OFFSET('Smelter Look-up'!$D$4,$V791-4,0)&amp;"")</f>
        <v/>
      </c>
      <c r="F791" s="233" t="str">
        <f>IF(ISERROR($V791),"",OFFSET('Smelter Look-up'!$E$4,$V791-4,0))</f>
        <v/>
      </c>
      <c r="G791" s="233" t="str">
        <f>IF(C791=$X$4,IF(ISERROR($V791),"Enter smelter details","RMI"),IF(ISERROR($V791),"",OFFSET('Smelter Look-up'!$F$4,$V791-4,0)))</f>
        <v/>
      </c>
      <c r="H791" s="235" t="str">
        <f>IF(ISERROR($V791),"",OFFSET('Smelter Look-up'!$G$4,$V791-4,0))</f>
        <v/>
      </c>
      <c r="I791" s="237" t="str">
        <f>IF(ISERROR($V791),"",OFFSET('Smelter Look-up'!$H$4,$V791-4,0))</f>
        <v/>
      </c>
      <c r="J791" s="237" t="str">
        <f>IF(ISERROR($V791),"",OFFSET('Smelter Look-up'!$I$4,$V791-4,0))</f>
        <v/>
      </c>
      <c r="K791" s="234"/>
      <c r="L791" s="234"/>
      <c r="M791" s="234"/>
      <c r="N791" s="234"/>
      <c r="O791" s="234"/>
      <c r="P791" s="237"/>
      <c r="Q791" s="238"/>
      <c r="R791" s="233" t="str">
        <f>IF(ISERROR($V791),"",OFFSET('Smelter Look-up'!$C$4,$V791-4,0)&amp;"")</f>
        <v/>
      </c>
      <c r="S791" s="239" t="str">
        <f t="array" ref="S791">IF(B791="","",IF(ISERROR(MATCH($E791,CL,0)),"Unknown",INDIRECT("'C'!$A$"&amp;MATCH($E791,CL,0)+1)))</f>
        <v/>
      </c>
      <c r="T791" s="239" t="str">
        <f t="array" ref="T791">IF(B791="","",IF(ISERROR(MATCH($J791,SorP!$B$1:$B$6226,0)),"",INDIRECT("'SorP'!$A$"&amp;MATCH($S791&amp;$J791,SorP!C:C,0))))</f>
        <v/>
      </c>
      <c r="U791" s="240"/>
      <c r="V791" s="228" t="str">
        <f>IF(C791="",NA(),IF(OR(C791="Smelter not listed",C791="Smelter not yet identified"),MATCH($B791&amp;$D791,'Smelter Look-up'!$J:$J,0),MATCH($B791&amp;$C791,'Smelter Look-up'!$J:$J,0)))</f>
        <v>#N/A</v>
      </c>
      <c r="W791" s="208"/>
      <c r="X791" s="208">
        <f t="shared" si="1"/>
        <v>0</v>
      </c>
      <c r="Y791" s="208"/>
      <c r="Z791" s="208"/>
      <c r="AA791" s="208"/>
      <c r="AB791" s="241" t="str">
        <f t="shared" si="2"/>
        <v/>
      </c>
      <c r="AC791" s="208"/>
      <c r="AD791" s="208"/>
      <c r="AE791" s="208"/>
      <c r="AF791" s="208"/>
      <c r="AG791" s="208"/>
      <c r="AH791" s="208"/>
    </row>
    <row r="792" ht="13.5" customHeight="1">
      <c r="A792" s="239"/>
      <c r="B792" s="233" t="str">
        <f t="array" ref="B792">IF(LEN(A792)=0,"",INDEX('Smelter Look-up'!$A:$A,MATCH($A792,'Smelter Look-up'!$E:$E,0)))</f>
        <v/>
      </c>
      <c r="C792" s="234" t="str">
        <f t="array" ref="C792">IF(LEN(A792)=0,"",INDEX('Smelter Look-up'!$C:$C,MATCH($A792,'Smelter Look-up'!$E:$E,0)))</f>
        <v/>
      </c>
      <c r="D792" s="233"/>
      <c r="E792" s="233" t="str">
        <f>IF(ISERROR($V792),"",OFFSET('Smelter Look-up'!$D$4,$V792-4,0)&amp;"")</f>
        <v/>
      </c>
      <c r="F792" s="233" t="str">
        <f>IF(ISERROR($V792),"",OFFSET('Smelter Look-up'!$E$4,$V792-4,0))</f>
        <v/>
      </c>
      <c r="G792" s="233" t="str">
        <f>IF(C792=$X$4,IF(ISERROR($V792),"Enter smelter details","RMI"),IF(ISERROR($V792),"",OFFSET('Smelter Look-up'!$F$4,$V792-4,0)))</f>
        <v/>
      </c>
      <c r="H792" s="235" t="str">
        <f>IF(ISERROR($V792),"",OFFSET('Smelter Look-up'!$G$4,$V792-4,0))</f>
        <v/>
      </c>
      <c r="I792" s="237" t="str">
        <f>IF(ISERROR($V792),"",OFFSET('Smelter Look-up'!$H$4,$V792-4,0))</f>
        <v/>
      </c>
      <c r="J792" s="237" t="str">
        <f>IF(ISERROR($V792),"",OFFSET('Smelter Look-up'!$I$4,$V792-4,0))</f>
        <v/>
      </c>
      <c r="K792" s="234"/>
      <c r="L792" s="234"/>
      <c r="M792" s="234"/>
      <c r="N792" s="234"/>
      <c r="O792" s="234"/>
      <c r="P792" s="237"/>
      <c r="Q792" s="238"/>
      <c r="R792" s="233" t="str">
        <f>IF(ISERROR($V792),"",OFFSET('Smelter Look-up'!$C$4,$V792-4,0)&amp;"")</f>
        <v/>
      </c>
      <c r="S792" s="239" t="str">
        <f t="array" ref="S792">IF(B792="","",IF(ISERROR(MATCH($E792,CL,0)),"Unknown",INDIRECT("'C'!$A$"&amp;MATCH($E792,CL,0)+1)))</f>
        <v/>
      </c>
      <c r="T792" s="239" t="str">
        <f t="array" ref="T792">IF(B792="","",IF(ISERROR(MATCH($J792,SorP!$B$1:$B$6226,0)),"",INDIRECT("'SorP'!$A$"&amp;MATCH($S792&amp;$J792,SorP!C:C,0))))</f>
        <v/>
      </c>
      <c r="U792" s="240"/>
      <c r="V792" s="228" t="str">
        <f>IF(C792="",NA(),IF(OR(C792="Smelter not listed",C792="Smelter not yet identified"),MATCH($B792&amp;$D792,'Smelter Look-up'!$J:$J,0),MATCH($B792&amp;$C792,'Smelter Look-up'!$J:$J,0)))</f>
        <v>#N/A</v>
      </c>
      <c r="W792" s="208"/>
      <c r="X792" s="208">
        <f t="shared" si="1"/>
        <v>0</v>
      </c>
      <c r="Y792" s="208"/>
      <c r="Z792" s="208"/>
      <c r="AA792" s="208"/>
      <c r="AB792" s="241" t="str">
        <f t="shared" si="2"/>
        <v/>
      </c>
      <c r="AC792" s="208"/>
      <c r="AD792" s="208"/>
      <c r="AE792" s="208"/>
      <c r="AF792" s="208"/>
      <c r="AG792" s="208"/>
      <c r="AH792" s="208"/>
    </row>
    <row r="793" ht="13.5" customHeight="1">
      <c r="A793" s="239"/>
      <c r="B793" s="233" t="str">
        <f t="array" ref="B793">IF(LEN(A793)=0,"",INDEX('Smelter Look-up'!$A:$A,MATCH($A793,'Smelter Look-up'!$E:$E,0)))</f>
        <v/>
      </c>
      <c r="C793" s="234" t="str">
        <f t="array" ref="C793">IF(LEN(A793)=0,"",INDEX('Smelter Look-up'!$C:$C,MATCH($A793,'Smelter Look-up'!$E:$E,0)))</f>
        <v/>
      </c>
      <c r="D793" s="233"/>
      <c r="E793" s="233" t="str">
        <f>IF(ISERROR($V793),"",OFFSET('Smelter Look-up'!$D$4,$V793-4,0)&amp;"")</f>
        <v/>
      </c>
      <c r="F793" s="233" t="str">
        <f>IF(ISERROR($V793),"",OFFSET('Smelter Look-up'!$E$4,$V793-4,0))</f>
        <v/>
      </c>
      <c r="G793" s="233" t="str">
        <f>IF(C793=$X$4,IF(ISERROR($V793),"Enter smelter details","RMI"),IF(ISERROR($V793),"",OFFSET('Smelter Look-up'!$F$4,$V793-4,0)))</f>
        <v/>
      </c>
      <c r="H793" s="235" t="str">
        <f>IF(ISERROR($V793),"",OFFSET('Smelter Look-up'!$G$4,$V793-4,0))</f>
        <v/>
      </c>
      <c r="I793" s="237" t="str">
        <f>IF(ISERROR($V793),"",OFFSET('Smelter Look-up'!$H$4,$V793-4,0))</f>
        <v/>
      </c>
      <c r="J793" s="237" t="str">
        <f>IF(ISERROR($V793),"",OFFSET('Smelter Look-up'!$I$4,$V793-4,0))</f>
        <v/>
      </c>
      <c r="K793" s="234"/>
      <c r="L793" s="234"/>
      <c r="M793" s="234"/>
      <c r="N793" s="234"/>
      <c r="O793" s="234"/>
      <c r="P793" s="237"/>
      <c r="Q793" s="238"/>
      <c r="R793" s="233" t="str">
        <f>IF(ISERROR($V793),"",OFFSET('Smelter Look-up'!$C$4,$V793-4,0)&amp;"")</f>
        <v/>
      </c>
      <c r="S793" s="239" t="str">
        <f t="array" ref="S793">IF(B793="","",IF(ISERROR(MATCH($E793,CL,0)),"Unknown",INDIRECT("'C'!$A$"&amp;MATCH($E793,CL,0)+1)))</f>
        <v/>
      </c>
      <c r="T793" s="239" t="str">
        <f t="array" ref="T793">IF(B793="","",IF(ISERROR(MATCH($J793,SorP!$B$1:$B$6226,0)),"",INDIRECT("'SorP'!$A$"&amp;MATCH($S793&amp;$J793,SorP!C:C,0))))</f>
        <v/>
      </c>
      <c r="U793" s="240"/>
      <c r="V793" s="228" t="str">
        <f>IF(C793="",NA(),IF(OR(C793="Smelter not listed",C793="Smelter not yet identified"),MATCH($B793&amp;$D793,'Smelter Look-up'!$J:$J,0),MATCH($B793&amp;$C793,'Smelter Look-up'!$J:$J,0)))</f>
        <v>#N/A</v>
      </c>
      <c r="W793" s="208"/>
      <c r="X793" s="208">
        <f t="shared" si="1"/>
        <v>0</v>
      </c>
      <c r="Y793" s="208"/>
      <c r="Z793" s="208"/>
      <c r="AA793" s="208"/>
      <c r="AB793" s="241" t="str">
        <f t="shared" si="2"/>
        <v/>
      </c>
      <c r="AC793" s="208"/>
      <c r="AD793" s="208"/>
      <c r="AE793" s="208"/>
      <c r="AF793" s="208"/>
      <c r="AG793" s="208"/>
      <c r="AH793" s="208"/>
    </row>
    <row r="794" ht="13.5" customHeight="1">
      <c r="A794" s="239"/>
      <c r="B794" s="233" t="str">
        <f t="array" ref="B794">IF(LEN(A794)=0,"",INDEX('Smelter Look-up'!$A:$A,MATCH($A794,'Smelter Look-up'!$E:$E,0)))</f>
        <v/>
      </c>
      <c r="C794" s="234" t="str">
        <f t="array" ref="C794">IF(LEN(A794)=0,"",INDEX('Smelter Look-up'!$C:$C,MATCH($A794,'Smelter Look-up'!$E:$E,0)))</f>
        <v/>
      </c>
      <c r="D794" s="233"/>
      <c r="E794" s="233" t="str">
        <f>IF(ISERROR($V794),"",OFFSET('Smelter Look-up'!$D$4,$V794-4,0)&amp;"")</f>
        <v/>
      </c>
      <c r="F794" s="233" t="str">
        <f>IF(ISERROR($V794),"",OFFSET('Smelter Look-up'!$E$4,$V794-4,0))</f>
        <v/>
      </c>
      <c r="G794" s="233" t="str">
        <f>IF(C794=$X$4,IF(ISERROR($V794),"Enter smelter details","RMI"),IF(ISERROR($V794),"",OFFSET('Smelter Look-up'!$F$4,$V794-4,0)))</f>
        <v/>
      </c>
      <c r="H794" s="235" t="str">
        <f>IF(ISERROR($V794),"",OFFSET('Smelter Look-up'!$G$4,$V794-4,0))</f>
        <v/>
      </c>
      <c r="I794" s="237" t="str">
        <f>IF(ISERROR($V794),"",OFFSET('Smelter Look-up'!$H$4,$V794-4,0))</f>
        <v/>
      </c>
      <c r="J794" s="237" t="str">
        <f>IF(ISERROR($V794),"",OFFSET('Smelter Look-up'!$I$4,$V794-4,0))</f>
        <v/>
      </c>
      <c r="K794" s="234"/>
      <c r="L794" s="234"/>
      <c r="M794" s="234"/>
      <c r="N794" s="234"/>
      <c r="O794" s="234"/>
      <c r="P794" s="237"/>
      <c r="Q794" s="238"/>
      <c r="R794" s="233" t="str">
        <f>IF(ISERROR($V794),"",OFFSET('Smelter Look-up'!$C$4,$V794-4,0)&amp;"")</f>
        <v/>
      </c>
      <c r="S794" s="239" t="str">
        <f t="array" ref="S794">IF(B794="","",IF(ISERROR(MATCH($E794,CL,0)),"Unknown",INDIRECT("'C'!$A$"&amp;MATCH($E794,CL,0)+1)))</f>
        <v/>
      </c>
      <c r="T794" s="239" t="str">
        <f t="array" ref="T794">IF(B794="","",IF(ISERROR(MATCH($J794,SorP!$B$1:$B$6226,0)),"",INDIRECT("'SorP'!$A$"&amp;MATCH($S794&amp;$J794,SorP!C:C,0))))</f>
        <v/>
      </c>
      <c r="U794" s="240"/>
      <c r="V794" s="228" t="str">
        <f>IF(C794="",NA(),IF(OR(C794="Smelter not listed",C794="Smelter not yet identified"),MATCH($B794&amp;$D794,'Smelter Look-up'!$J:$J,0),MATCH($B794&amp;$C794,'Smelter Look-up'!$J:$J,0)))</f>
        <v>#N/A</v>
      </c>
      <c r="W794" s="208"/>
      <c r="X794" s="208">
        <f t="shared" si="1"/>
        <v>0</v>
      </c>
      <c r="Y794" s="208"/>
      <c r="Z794" s="208"/>
      <c r="AA794" s="208"/>
      <c r="AB794" s="241" t="str">
        <f t="shared" si="2"/>
        <v/>
      </c>
      <c r="AC794" s="208"/>
      <c r="AD794" s="208"/>
      <c r="AE794" s="208"/>
      <c r="AF794" s="208"/>
      <c r="AG794" s="208"/>
      <c r="AH794" s="208"/>
    </row>
    <row r="795" ht="13.5" customHeight="1">
      <c r="A795" s="239"/>
      <c r="B795" s="233" t="str">
        <f t="array" ref="B795">IF(LEN(A795)=0,"",INDEX('Smelter Look-up'!$A:$A,MATCH($A795,'Smelter Look-up'!$E:$E,0)))</f>
        <v/>
      </c>
      <c r="C795" s="234" t="str">
        <f t="array" ref="C795">IF(LEN(A795)=0,"",INDEX('Smelter Look-up'!$C:$C,MATCH($A795,'Smelter Look-up'!$E:$E,0)))</f>
        <v/>
      </c>
      <c r="D795" s="233"/>
      <c r="E795" s="233" t="str">
        <f>IF(ISERROR($V795),"",OFFSET('Smelter Look-up'!$D$4,$V795-4,0)&amp;"")</f>
        <v/>
      </c>
      <c r="F795" s="233" t="str">
        <f>IF(ISERROR($V795),"",OFFSET('Smelter Look-up'!$E$4,$V795-4,0))</f>
        <v/>
      </c>
      <c r="G795" s="233" t="str">
        <f>IF(C795=$X$4,IF(ISERROR($V795),"Enter smelter details","RMI"),IF(ISERROR($V795),"",OFFSET('Smelter Look-up'!$F$4,$V795-4,0)))</f>
        <v/>
      </c>
      <c r="H795" s="235" t="str">
        <f>IF(ISERROR($V795),"",OFFSET('Smelter Look-up'!$G$4,$V795-4,0))</f>
        <v/>
      </c>
      <c r="I795" s="237" t="str">
        <f>IF(ISERROR($V795),"",OFFSET('Smelter Look-up'!$H$4,$V795-4,0))</f>
        <v/>
      </c>
      <c r="J795" s="237" t="str">
        <f>IF(ISERROR($V795),"",OFFSET('Smelter Look-up'!$I$4,$V795-4,0))</f>
        <v/>
      </c>
      <c r="K795" s="234"/>
      <c r="L795" s="234"/>
      <c r="M795" s="234"/>
      <c r="N795" s="234"/>
      <c r="O795" s="234"/>
      <c r="P795" s="237"/>
      <c r="Q795" s="238"/>
      <c r="R795" s="233" t="str">
        <f>IF(ISERROR($V795),"",OFFSET('Smelter Look-up'!$C$4,$V795-4,0)&amp;"")</f>
        <v/>
      </c>
      <c r="S795" s="239" t="str">
        <f t="array" ref="S795">IF(B795="","",IF(ISERROR(MATCH($E795,CL,0)),"Unknown",INDIRECT("'C'!$A$"&amp;MATCH($E795,CL,0)+1)))</f>
        <v/>
      </c>
      <c r="T795" s="239" t="str">
        <f t="array" ref="T795">IF(B795="","",IF(ISERROR(MATCH($J795,SorP!$B$1:$B$6226,0)),"",INDIRECT("'SorP'!$A$"&amp;MATCH($S795&amp;$J795,SorP!C:C,0))))</f>
        <v/>
      </c>
      <c r="U795" s="240"/>
      <c r="V795" s="228" t="str">
        <f>IF(C795="",NA(),IF(OR(C795="Smelter not listed",C795="Smelter not yet identified"),MATCH($B795&amp;$D795,'Smelter Look-up'!$J:$J,0),MATCH($B795&amp;$C795,'Smelter Look-up'!$J:$J,0)))</f>
        <v>#N/A</v>
      </c>
      <c r="W795" s="208"/>
      <c r="X795" s="208">
        <f t="shared" si="1"/>
        <v>0</v>
      </c>
      <c r="Y795" s="208"/>
      <c r="Z795" s="208"/>
      <c r="AA795" s="208"/>
      <c r="AB795" s="241" t="str">
        <f t="shared" si="2"/>
        <v/>
      </c>
      <c r="AC795" s="208"/>
      <c r="AD795" s="208"/>
      <c r="AE795" s="208"/>
      <c r="AF795" s="208"/>
      <c r="AG795" s="208"/>
      <c r="AH795" s="208"/>
    </row>
    <row r="796" ht="13.5" customHeight="1">
      <c r="A796" s="239"/>
      <c r="B796" s="233" t="str">
        <f t="array" ref="B796">IF(LEN(A796)=0,"",INDEX('Smelter Look-up'!$A:$A,MATCH($A796,'Smelter Look-up'!$E:$E,0)))</f>
        <v/>
      </c>
      <c r="C796" s="234" t="str">
        <f t="array" ref="C796">IF(LEN(A796)=0,"",INDEX('Smelter Look-up'!$C:$C,MATCH($A796,'Smelter Look-up'!$E:$E,0)))</f>
        <v/>
      </c>
      <c r="D796" s="233"/>
      <c r="E796" s="233" t="str">
        <f>IF(ISERROR($V796),"",OFFSET('Smelter Look-up'!$D$4,$V796-4,0)&amp;"")</f>
        <v/>
      </c>
      <c r="F796" s="233" t="str">
        <f>IF(ISERROR($V796),"",OFFSET('Smelter Look-up'!$E$4,$V796-4,0))</f>
        <v/>
      </c>
      <c r="G796" s="233" t="str">
        <f>IF(C796=$X$4,IF(ISERROR($V796),"Enter smelter details","RMI"),IF(ISERROR($V796),"",OFFSET('Smelter Look-up'!$F$4,$V796-4,0)))</f>
        <v/>
      </c>
      <c r="H796" s="235" t="str">
        <f>IF(ISERROR($V796),"",OFFSET('Smelter Look-up'!$G$4,$V796-4,0))</f>
        <v/>
      </c>
      <c r="I796" s="237" t="str">
        <f>IF(ISERROR($V796),"",OFFSET('Smelter Look-up'!$H$4,$V796-4,0))</f>
        <v/>
      </c>
      <c r="J796" s="237" t="str">
        <f>IF(ISERROR($V796),"",OFFSET('Smelter Look-up'!$I$4,$V796-4,0))</f>
        <v/>
      </c>
      <c r="K796" s="234"/>
      <c r="L796" s="234"/>
      <c r="M796" s="234"/>
      <c r="N796" s="234"/>
      <c r="O796" s="234"/>
      <c r="P796" s="237"/>
      <c r="Q796" s="238"/>
      <c r="R796" s="233" t="str">
        <f>IF(ISERROR($V796),"",OFFSET('Smelter Look-up'!$C$4,$V796-4,0)&amp;"")</f>
        <v/>
      </c>
      <c r="S796" s="239" t="str">
        <f t="array" ref="S796">IF(B796="","",IF(ISERROR(MATCH($E796,CL,0)),"Unknown",INDIRECT("'C'!$A$"&amp;MATCH($E796,CL,0)+1)))</f>
        <v/>
      </c>
      <c r="T796" s="239" t="str">
        <f t="array" ref="T796">IF(B796="","",IF(ISERROR(MATCH($J796,SorP!$B$1:$B$6226,0)),"",INDIRECT("'SorP'!$A$"&amp;MATCH($S796&amp;$J796,SorP!C:C,0))))</f>
        <v/>
      </c>
      <c r="U796" s="240"/>
      <c r="V796" s="228" t="str">
        <f>IF(C796="",NA(),IF(OR(C796="Smelter not listed",C796="Smelter not yet identified"),MATCH($B796&amp;$D796,'Smelter Look-up'!$J:$J,0),MATCH($B796&amp;$C796,'Smelter Look-up'!$J:$J,0)))</f>
        <v>#N/A</v>
      </c>
      <c r="W796" s="208"/>
      <c r="X796" s="208">
        <f t="shared" si="1"/>
        <v>0</v>
      </c>
      <c r="Y796" s="208"/>
      <c r="Z796" s="208"/>
      <c r="AA796" s="208"/>
      <c r="AB796" s="241" t="str">
        <f t="shared" si="2"/>
        <v/>
      </c>
      <c r="AC796" s="208"/>
      <c r="AD796" s="208"/>
      <c r="AE796" s="208"/>
      <c r="AF796" s="208"/>
      <c r="AG796" s="208"/>
      <c r="AH796" s="208"/>
    </row>
    <row r="797" ht="13.5" customHeight="1">
      <c r="A797" s="239"/>
      <c r="B797" s="233" t="str">
        <f t="array" ref="B797">IF(LEN(A797)=0,"",INDEX('Smelter Look-up'!$A:$A,MATCH($A797,'Smelter Look-up'!$E:$E,0)))</f>
        <v/>
      </c>
      <c r="C797" s="234" t="str">
        <f t="array" ref="C797">IF(LEN(A797)=0,"",INDEX('Smelter Look-up'!$C:$C,MATCH($A797,'Smelter Look-up'!$E:$E,0)))</f>
        <v/>
      </c>
      <c r="D797" s="233"/>
      <c r="E797" s="233" t="str">
        <f>IF(ISERROR($V797),"",OFFSET('Smelter Look-up'!$D$4,$V797-4,0)&amp;"")</f>
        <v/>
      </c>
      <c r="F797" s="233" t="str">
        <f>IF(ISERROR($V797),"",OFFSET('Smelter Look-up'!$E$4,$V797-4,0))</f>
        <v/>
      </c>
      <c r="G797" s="233" t="str">
        <f>IF(C797=$X$4,IF(ISERROR($V797),"Enter smelter details","RMI"),IF(ISERROR($V797),"",OFFSET('Smelter Look-up'!$F$4,$V797-4,0)))</f>
        <v/>
      </c>
      <c r="H797" s="235" t="str">
        <f>IF(ISERROR($V797),"",OFFSET('Smelter Look-up'!$G$4,$V797-4,0))</f>
        <v/>
      </c>
      <c r="I797" s="237" t="str">
        <f>IF(ISERROR($V797),"",OFFSET('Smelter Look-up'!$H$4,$V797-4,0))</f>
        <v/>
      </c>
      <c r="J797" s="237" t="str">
        <f>IF(ISERROR($V797),"",OFFSET('Smelter Look-up'!$I$4,$V797-4,0))</f>
        <v/>
      </c>
      <c r="K797" s="234"/>
      <c r="L797" s="234"/>
      <c r="M797" s="234"/>
      <c r="N797" s="234"/>
      <c r="O797" s="234"/>
      <c r="P797" s="237"/>
      <c r="Q797" s="238"/>
      <c r="R797" s="233" t="str">
        <f>IF(ISERROR($V797),"",OFFSET('Smelter Look-up'!$C$4,$V797-4,0)&amp;"")</f>
        <v/>
      </c>
      <c r="S797" s="239" t="str">
        <f t="array" ref="S797">IF(B797="","",IF(ISERROR(MATCH($E797,CL,0)),"Unknown",INDIRECT("'C'!$A$"&amp;MATCH($E797,CL,0)+1)))</f>
        <v/>
      </c>
      <c r="T797" s="239" t="str">
        <f t="array" ref="T797">IF(B797="","",IF(ISERROR(MATCH($J797,SorP!$B$1:$B$6226,0)),"",INDIRECT("'SorP'!$A$"&amp;MATCH($S797&amp;$J797,SorP!C:C,0))))</f>
        <v/>
      </c>
      <c r="U797" s="240"/>
      <c r="V797" s="228" t="str">
        <f>IF(C797="",NA(),IF(OR(C797="Smelter not listed",C797="Smelter not yet identified"),MATCH($B797&amp;$D797,'Smelter Look-up'!$J:$J,0),MATCH($B797&amp;$C797,'Smelter Look-up'!$J:$J,0)))</f>
        <v>#N/A</v>
      </c>
      <c r="W797" s="208"/>
      <c r="X797" s="208">
        <f t="shared" si="1"/>
        <v>0</v>
      </c>
      <c r="Y797" s="208"/>
      <c r="Z797" s="208"/>
      <c r="AA797" s="208"/>
      <c r="AB797" s="241" t="str">
        <f t="shared" si="2"/>
        <v/>
      </c>
      <c r="AC797" s="208"/>
      <c r="AD797" s="208"/>
      <c r="AE797" s="208"/>
      <c r="AF797" s="208"/>
      <c r="AG797" s="208"/>
      <c r="AH797" s="208"/>
    </row>
    <row r="798" ht="13.5" customHeight="1">
      <c r="A798" s="239"/>
      <c r="B798" s="233" t="str">
        <f t="array" ref="B798">IF(LEN(A798)=0,"",INDEX('Smelter Look-up'!$A:$A,MATCH($A798,'Smelter Look-up'!$E:$E,0)))</f>
        <v/>
      </c>
      <c r="C798" s="234" t="str">
        <f t="array" ref="C798">IF(LEN(A798)=0,"",INDEX('Smelter Look-up'!$C:$C,MATCH($A798,'Smelter Look-up'!$E:$E,0)))</f>
        <v/>
      </c>
      <c r="D798" s="233"/>
      <c r="E798" s="233" t="str">
        <f>IF(ISERROR($V798),"",OFFSET('Smelter Look-up'!$D$4,$V798-4,0)&amp;"")</f>
        <v/>
      </c>
      <c r="F798" s="233" t="str">
        <f>IF(ISERROR($V798),"",OFFSET('Smelter Look-up'!$E$4,$V798-4,0))</f>
        <v/>
      </c>
      <c r="G798" s="233" t="str">
        <f>IF(C798=$X$4,IF(ISERROR($V798),"Enter smelter details","RMI"),IF(ISERROR($V798),"",OFFSET('Smelter Look-up'!$F$4,$V798-4,0)))</f>
        <v/>
      </c>
      <c r="H798" s="235" t="str">
        <f>IF(ISERROR($V798),"",OFFSET('Smelter Look-up'!$G$4,$V798-4,0))</f>
        <v/>
      </c>
      <c r="I798" s="237" t="str">
        <f>IF(ISERROR($V798),"",OFFSET('Smelter Look-up'!$H$4,$V798-4,0))</f>
        <v/>
      </c>
      <c r="J798" s="237" t="str">
        <f>IF(ISERROR($V798),"",OFFSET('Smelter Look-up'!$I$4,$V798-4,0))</f>
        <v/>
      </c>
      <c r="K798" s="234"/>
      <c r="L798" s="234"/>
      <c r="M798" s="234"/>
      <c r="N798" s="234"/>
      <c r="O798" s="234"/>
      <c r="P798" s="237"/>
      <c r="Q798" s="238"/>
      <c r="R798" s="233" t="str">
        <f>IF(ISERROR($V798),"",OFFSET('Smelter Look-up'!$C$4,$V798-4,0)&amp;"")</f>
        <v/>
      </c>
      <c r="S798" s="239" t="str">
        <f t="array" ref="S798">IF(B798="","",IF(ISERROR(MATCH($E798,CL,0)),"Unknown",INDIRECT("'C'!$A$"&amp;MATCH($E798,CL,0)+1)))</f>
        <v/>
      </c>
      <c r="T798" s="239" t="str">
        <f t="array" ref="T798">IF(B798="","",IF(ISERROR(MATCH($J798,SorP!$B$1:$B$6226,0)),"",INDIRECT("'SorP'!$A$"&amp;MATCH($S798&amp;$J798,SorP!C:C,0))))</f>
        <v/>
      </c>
      <c r="U798" s="240"/>
      <c r="V798" s="228" t="str">
        <f>IF(C798="",NA(),IF(OR(C798="Smelter not listed",C798="Smelter not yet identified"),MATCH($B798&amp;$D798,'Smelter Look-up'!$J:$J,0),MATCH($B798&amp;$C798,'Smelter Look-up'!$J:$J,0)))</f>
        <v>#N/A</v>
      </c>
      <c r="W798" s="208"/>
      <c r="X798" s="208">
        <f t="shared" si="1"/>
        <v>0</v>
      </c>
      <c r="Y798" s="208"/>
      <c r="Z798" s="208"/>
      <c r="AA798" s="208"/>
      <c r="AB798" s="241" t="str">
        <f t="shared" si="2"/>
        <v/>
      </c>
      <c r="AC798" s="208"/>
      <c r="AD798" s="208"/>
      <c r="AE798" s="208"/>
      <c r="AF798" s="208"/>
      <c r="AG798" s="208"/>
      <c r="AH798" s="208"/>
    </row>
    <row r="799" ht="13.5" customHeight="1">
      <c r="A799" s="239"/>
      <c r="B799" s="233" t="str">
        <f t="array" ref="B799">IF(LEN(A799)=0,"",INDEX('Smelter Look-up'!$A:$A,MATCH($A799,'Smelter Look-up'!$E:$E,0)))</f>
        <v/>
      </c>
      <c r="C799" s="234" t="str">
        <f t="array" ref="C799">IF(LEN(A799)=0,"",INDEX('Smelter Look-up'!$C:$C,MATCH($A799,'Smelter Look-up'!$E:$E,0)))</f>
        <v/>
      </c>
      <c r="D799" s="233"/>
      <c r="E799" s="233" t="str">
        <f>IF(ISERROR($V799),"",OFFSET('Smelter Look-up'!$D$4,$V799-4,0)&amp;"")</f>
        <v/>
      </c>
      <c r="F799" s="233" t="str">
        <f>IF(ISERROR($V799),"",OFFSET('Smelter Look-up'!$E$4,$V799-4,0))</f>
        <v/>
      </c>
      <c r="G799" s="233" t="str">
        <f>IF(C799=$X$4,IF(ISERROR($V799),"Enter smelter details","RMI"),IF(ISERROR($V799),"",OFFSET('Smelter Look-up'!$F$4,$V799-4,0)))</f>
        <v/>
      </c>
      <c r="H799" s="235" t="str">
        <f>IF(ISERROR($V799),"",OFFSET('Smelter Look-up'!$G$4,$V799-4,0))</f>
        <v/>
      </c>
      <c r="I799" s="237" t="str">
        <f>IF(ISERROR($V799),"",OFFSET('Smelter Look-up'!$H$4,$V799-4,0))</f>
        <v/>
      </c>
      <c r="J799" s="237" t="str">
        <f>IF(ISERROR($V799),"",OFFSET('Smelter Look-up'!$I$4,$V799-4,0))</f>
        <v/>
      </c>
      <c r="K799" s="234"/>
      <c r="L799" s="234"/>
      <c r="M799" s="234"/>
      <c r="N799" s="234"/>
      <c r="O799" s="234"/>
      <c r="P799" s="237"/>
      <c r="Q799" s="238"/>
      <c r="R799" s="233" t="str">
        <f>IF(ISERROR($V799),"",OFFSET('Smelter Look-up'!$C$4,$V799-4,0)&amp;"")</f>
        <v/>
      </c>
      <c r="S799" s="239" t="str">
        <f t="array" ref="S799">IF(B799="","",IF(ISERROR(MATCH($E799,CL,0)),"Unknown",INDIRECT("'C'!$A$"&amp;MATCH($E799,CL,0)+1)))</f>
        <v/>
      </c>
      <c r="T799" s="239" t="str">
        <f t="array" ref="T799">IF(B799="","",IF(ISERROR(MATCH($J799,SorP!$B$1:$B$6226,0)),"",INDIRECT("'SorP'!$A$"&amp;MATCH($S799&amp;$J799,SorP!C:C,0))))</f>
        <v/>
      </c>
      <c r="U799" s="240"/>
      <c r="V799" s="228" t="str">
        <f>IF(C799="",NA(),IF(OR(C799="Smelter not listed",C799="Smelter not yet identified"),MATCH($B799&amp;$D799,'Smelter Look-up'!$J:$J,0),MATCH($B799&amp;$C799,'Smelter Look-up'!$J:$J,0)))</f>
        <v>#N/A</v>
      </c>
      <c r="W799" s="208"/>
      <c r="X799" s="208">
        <f t="shared" si="1"/>
        <v>0</v>
      </c>
      <c r="Y799" s="208"/>
      <c r="Z799" s="208"/>
      <c r="AA799" s="208"/>
      <c r="AB799" s="241" t="str">
        <f t="shared" si="2"/>
        <v/>
      </c>
      <c r="AC799" s="208"/>
      <c r="AD799" s="208"/>
      <c r="AE799" s="208"/>
      <c r="AF799" s="208"/>
      <c r="AG799" s="208"/>
      <c r="AH799" s="208"/>
    </row>
    <row r="800" ht="13.5" customHeight="1">
      <c r="A800" s="239"/>
      <c r="B800" s="233" t="str">
        <f t="array" ref="B800">IF(LEN(A800)=0,"",INDEX('Smelter Look-up'!$A:$A,MATCH($A800,'Smelter Look-up'!$E:$E,0)))</f>
        <v/>
      </c>
      <c r="C800" s="234" t="str">
        <f t="array" ref="C800">IF(LEN(A800)=0,"",INDEX('Smelter Look-up'!$C:$C,MATCH($A800,'Smelter Look-up'!$E:$E,0)))</f>
        <v/>
      </c>
      <c r="D800" s="233"/>
      <c r="E800" s="233" t="str">
        <f>IF(ISERROR($V800),"",OFFSET('Smelter Look-up'!$D$4,$V800-4,0)&amp;"")</f>
        <v/>
      </c>
      <c r="F800" s="233" t="str">
        <f>IF(ISERROR($V800),"",OFFSET('Smelter Look-up'!$E$4,$V800-4,0))</f>
        <v/>
      </c>
      <c r="G800" s="233" t="str">
        <f>IF(C800=$X$4,IF(ISERROR($V800),"Enter smelter details","RMI"),IF(ISERROR($V800),"",OFFSET('Smelter Look-up'!$F$4,$V800-4,0)))</f>
        <v/>
      </c>
      <c r="H800" s="235" t="str">
        <f>IF(ISERROR($V800),"",OFFSET('Smelter Look-up'!$G$4,$V800-4,0))</f>
        <v/>
      </c>
      <c r="I800" s="237" t="str">
        <f>IF(ISERROR($V800),"",OFFSET('Smelter Look-up'!$H$4,$V800-4,0))</f>
        <v/>
      </c>
      <c r="J800" s="237" t="str">
        <f>IF(ISERROR($V800),"",OFFSET('Smelter Look-up'!$I$4,$V800-4,0))</f>
        <v/>
      </c>
      <c r="K800" s="234"/>
      <c r="L800" s="234"/>
      <c r="M800" s="234"/>
      <c r="N800" s="234"/>
      <c r="O800" s="234"/>
      <c r="P800" s="237"/>
      <c r="Q800" s="238"/>
      <c r="R800" s="233" t="str">
        <f>IF(ISERROR($V800),"",OFFSET('Smelter Look-up'!$C$4,$V800-4,0)&amp;"")</f>
        <v/>
      </c>
      <c r="S800" s="239" t="str">
        <f t="array" ref="S800">IF(B800="","",IF(ISERROR(MATCH($E800,CL,0)),"Unknown",INDIRECT("'C'!$A$"&amp;MATCH($E800,CL,0)+1)))</f>
        <v/>
      </c>
      <c r="T800" s="239" t="str">
        <f t="array" ref="T800">IF(B800="","",IF(ISERROR(MATCH($J800,SorP!$B$1:$B$6226,0)),"",INDIRECT("'SorP'!$A$"&amp;MATCH($S800&amp;$J800,SorP!C:C,0))))</f>
        <v/>
      </c>
      <c r="U800" s="240"/>
      <c r="V800" s="228" t="str">
        <f>IF(C800="",NA(),IF(OR(C800="Smelter not listed",C800="Smelter not yet identified"),MATCH($B800&amp;$D800,'Smelter Look-up'!$J:$J,0),MATCH($B800&amp;$C800,'Smelter Look-up'!$J:$J,0)))</f>
        <v>#N/A</v>
      </c>
      <c r="W800" s="208"/>
      <c r="X800" s="208">
        <f t="shared" si="1"/>
        <v>0</v>
      </c>
      <c r="Y800" s="208"/>
      <c r="Z800" s="208"/>
      <c r="AA800" s="208"/>
      <c r="AB800" s="241" t="str">
        <f t="shared" si="2"/>
        <v/>
      </c>
      <c r="AC800" s="208"/>
      <c r="AD800" s="208"/>
      <c r="AE800" s="208"/>
      <c r="AF800" s="208"/>
      <c r="AG800" s="208"/>
      <c r="AH800" s="208"/>
    </row>
    <row r="801" ht="13.5" customHeight="1">
      <c r="A801" s="239"/>
      <c r="B801" s="233" t="str">
        <f t="array" ref="B801">IF(LEN(A801)=0,"",INDEX('Smelter Look-up'!$A:$A,MATCH($A801,'Smelter Look-up'!$E:$E,0)))</f>
        <v/>
      </c>
      <c r="C801" s="234" t="str">
        <f t="array" ref="C801">IF(LEN(A801)=0,"",INDEX('Smelter Look-up'!$C:$C,MATCH($A801,'Smelter Look-up'!$E:$E,0)))</f>
        <v/>
      </c>
      <c r="D801" s="233"/>
      <c r="E801" s="233" t="str">
        <f>IF(ISERROR($V801),"",OFFSET('Smelter Look-up'!$D$4,$V801-4,0)&amp;"")</f>
        <v/>
      </c>
      <c r="F801" s="233" t="str">
        <f>IF(ISERROR($V801),"",OFFSET('Smelter Look-up'!$E$4,$V801-4,0))</f>
        <v/>
      </c>
      <c r="G801" s="233" t="str">
        <f>IF(C801=$X$4,IF(ISERROR($V801),"Enter smelter details","RMI"),IF(ISERROR($V801),"",OFFSET('Smelter Look-up'!$F$4,$V801-4,0)))</f>
        <v/>
      </c>
      <c r="H801" s="235" t="str">
        <f>IF(ISERROR($V801),"",OFFSET('Smelter Look-up'!$G$4,$V801-4,0))</f>
        <v/>
      </c>
      <c r="I801" s="237" t="str">
        <f>IF(ISERROR($V801),"",OFFSET('Smelter Look-up'!$H$4,$V801-4,0))</f>
        <v/>
      </c>
      <c r="J801" s="237" t="str">
        <f>IF(ISERROR($V801),"",OFFSET('Smelter Look-up'!$I$4,$V801-4,0))</f>
        <v/>
      </c>
      <c r="K801" s="234"/>
      <c r="L801" s="234"/>
      <c r="M801" s="234"/>
      <c r="N801" s="234"/>
      <c r="O801" s="234"/>
      <c r="P801" s="237"/>
      <c r="Q801" s="238"/>
      <c r="R801" s="233" t="str">
        <f>IF(ISERROR($V801),"",OFFSET('Smelter Look-up'!$C$4,$V801-4,0)&amp;"")</f>
        <v/>
      </c>
      <c r="S801" s="239" t="str">
        <f t="array" ref="S801">IF(B801="","",IF(ISERROR(MATCH($E801,CL,0)),"Unknown",INDIRECT("'C'!$A$"&amp;MATCH($E801,CL,0)+1)))</f>
        <v/>
      </c>
      <c r="T801" s="239" t="str">
        <f t="array" ref="T801">IF(B801="","",IF(ISERROR(MATCH($J801,SorP!$B$1:$B$6226,0)),"",INDIRECT("'SorP'!$A$"&amp;MATCH($S801&amp;$J801,SorP!C:C,0))))</f>
        <v/>
      </c>
      <c r="U801" s="240"/>
      <c r="V801" s="228" t="str">
        <f>IF(C801="",NA(),IF(OR(C801="Smelter not listed",C801="Smelter not yet identified"),MATCH($B801&amp;$D801,'Smelter Look-up'!$J:$J,0),MATCH($B801&amp;$C801,'Smelter Look-up'!$J:$J,0)))</f>
        <v>#N/A</v>
      </c>
      <c r="W801" s="208"/>
      <c r="X801" s="208">
        <f t="shared" si="1"/>
        <v>0</v>
      </c>
      <c r="Y801" s="208"/>
      <c r="Z801" s="208"/>
      <c r="AA801" s="208"/>
      <c r="AB801" s="241" t="str">
        <f t="shared" si="2"/>
        <v/>
      </c>
      <c r="AC801" s="208"/>
      <c r="AD801" s="208"/>
      <c r="AE801" s="208"/>
      <c r="AF801" s="208"/>
      <c r="AG801" s="208"/>
      <c r="AH801" s="208"/>
    </row>
    <row r="802" ht="13.5" customHeight="1">
      <c r="A802" s="239"/>
      <c r="B802" s="233" t="str">
        <f t="array" ref="B802">IF(LEN(A802)=0,"",INDEX('Smelter Look-up'!$A:$A,MATCH($A802,'Smelter Look-up'!$E:$E,0)))</f>
        <v/>
      </c>
      <c r="C802" s="234" t="str">
        <f t="array" ref="C802">IF(LEN(A802)=0,"",INDEX('Smelter Look-up'!$C:$C,MATCH($A802,'Smelter Look-up'!$E:$E,0)))</f>
        <v/>
      </c>
      <c r="D802" s="233"/>
      <c r="E802" s="233" t="str">
        <f>IF(ISERROR($V802),"",OFFSET('Smelter Look-up'!$D$4,$V802-4,0)&amp;"")</f>
        <v/>
      </c>
      <c r="F802" s="233" t="str">
        <f>IF(ISERROR($V802),"",OFFSET('Smelter Look-up'!$E$4,$V802-4,0))</f>
        <v/>
      </c>
      <c r="G802" s="233" t="str">
        <f>IF(C802=$X$4,IF(ISERROR($V802),"Enter smelter details","RMI"),IF(ISERROR($V802),"",OFFSET('Smelter Look-up'!$F$4,$V802-4,0)))</f>
        <v/>
      </c>
      <c r="H802" s="235" t="str">
        <f>IF(ISERROR($V802),"",OFFSET('Smelter Look-up'!$G$4,$V802-4,0))</f>
        <v/>
      </c>
      <c r="I802" s="237" t="str">
        <f>IF(ISERROR($V802),"",OFFSET('Smelter Look-up'!$H$4,$V802-4,0))</f>
        <v/>
      </c>
      <c r="J802" s="237" t="str">
        <f>IF(ISERROR($V802),"",OFFSET('Smelter Look-up'!$I$4,$V802-4,0))</f>
        <v/>
      </c>
      <c r="K802" s="234"/>
      <c r="L802" s="234"/>
      <c r="M802" s="234"/>
      <c r="N802" s="234"/>
      <c r="O802" s="234"/>
      <c r="P802" s="237"/>
      <c r="Q802" s="238"/>
      <c r="R802" s="233" t="str">
        <f>IF(ISERROR($V802),"",OFFSET('Smelter Look-up'!$C$4,$V802-4,0)&amp;"")</f>
        <v/>
      </c>
      <c r="S802" s="239" t="str">
        <f t="array" ref="S802">IF(B802="","",IF(ISERROR(MATCH($E802,CL,0)),"Unknown",INDIRECT("'C'!$A$"&amp;MATCH($E802,CL,0)+1)))</f>
        <v/>
      </c>
      <c r="T802" s="239" t="str">
        <f t="array" ref="T802">IF(B802="","",IF(ISERROR(MATCH($J802,SorP!$B$1:$B$6226,0)),"",INDIRECT("'SorP'!$A$"&amp;MATCH($S802&amp;$J802,SorP!C:C,0))))</f>
        <v/>
      </c>
      <c r="U802" s="240"/>
      <c r="V802" s="228" t="str">
        <f>IF(C802="",NA(),IF(OR(C802="Smelter not listed",C802="Smelter not yet identified"),MATCH($B802&amp;$D802,'Smelter Look-up'!$J:$J,0),MATCH($B802&amp;$C802,'Smelter Look-up'!$J:$J,0)))</f>
        <v>#N/A</v>
      </c>
      <c r="W802" s="208"/>
      <c r="X802" s="208">
        <f t="shared" si="1"/>
        <v>0</v>
      </c>
      <c r="Y802" s="208"/>
      <c r="Z802" s="208"/>
      <c r="AA802" s="208"/>
      <c r="AB802" s="241" t="str">
        <f t="shared" si="2"/>
        <v/>
      </c>
      <c r="AC802" s="208"/>
      <c r="AD802" s="208"/>
      <c r="AE802" s="208"/>
      <c r="AF802" s="208"/>
      <c r="AG802" s="208"/>
      <c r="AH802" s="208"/>
    </row>
    <row r="803" ht="13.5" customHeight="1">
      <c r="A803" s="239"/>
      <c r="B803" s="233" t="str">
        <f t="array" ref="B803">IF(LEN(A803)=0,"",INDEX('Smelter Look-up'!$A:$A,MATCH($A803,'Smelter Look-up'!$E:$E,0)))</f>
        <v/>
      </c>
      <c r="C803" s="234" t="str">
        <f t="array" ref="C803">IF(LEN(A803)=0,"",INDEX('Smelter Look-up'!$C:$C,MATCH($A803,'Smelter Look-up'!$E:$E,0)))</f>
        <v/>
      </c>
      <c r="D803" s="233"/>
      <c r="E803" s="233" t="str">
        <f>IF(ISERROR($V803),"",OFFSET('Smelter Look-up'!$D$4,$V803-4,0)&amp;"")</f>
        <v/>
      </c>
      <c r="F803" s="233" t="str">
        <f>IF(ISERROR($V803),"",OFFSET('Smelter Look-up'!$E$4,$V803-4,0))</f>
        <v/>
      </c>
      <c r="G803" s="233" t="str">
        <f>IF(C803=$X$4,IF(ISERROR($V803),"Enter smelter details","RMI"),IF(ISERROR($V803),"",OFFSET('Smelter Look-up'!$F$4,$V803-4,0)))</f>
        <v/>
      </c>
      <c r="H803" s="235" t="str">
        <f>IF(ISERROR($V803),"",OFFSET('Smelter Look-up'!$G$4,$V803-4,0))</f>
        <v/>
      </c>
      <c r="I803" s="237" t="str">
        <f>IF(ISERROR($V803),"",OFFSET('Smelter Look-up'!$H$4,$V803-4,0))</f>
        <v/>
      </c>
      <c r="J803" s="237" t="str">
        <f>IF(ISERROR($V803),"",OFFSET('Smelter Look-up'!$I$4,$V803-4,0))</f>
        <v/>
      </c>
      <c r="K803" s="234"/>
      <c r="L803" s="234"/>
      <c r="M803" s="234"/>
      <c r="N803" s="234"/>
      <c r="O803" s="234"/>
      <c r="P803" s="237"/>
      <c r="Q803" s="238"/>
      <c r="R803" s="233" t="str">
        <f>IF(ISERROR($V803),"",OFFSET('Smelter Look-up'!$C$4,$V803-4,0)&amp;"")</f>
        <v/>
      </c>
      <c r="S803" s="239" t="str">
        <f t="array" ref="S803">IF(B803="","",IF(ISERROR(MATCH($E803,CL,0)),"Unknown",INDIRECT("'C'!$A$"&amp;MATCH($E803,CL,0)+1)))</f>
        <v/>
      </c>
      <c r="T803" s="239" t="str">
        <f t="array" ref="T803">IF(B803="","",IF(ISERROR(MATCH($J803,SorP!$B$1:$B$6226,0)),"",INDIRECT("'SorP'!$A$"&amp;MATCH($S803&amp;$J803,SorP!C:C,0))))</f>
        <v/>
      </c>
      <c r="U803" s="240"/>
      <c r="V803" s="228" t="str">
        <f>IF(C803="",NA(),IF(OR(C803="Smelter not listed",C803="Smelter not yet identified"),MATCH($B803&amp;$D803,'Smelter Look-up'!$J:$J,0),MATCH($B803&amp;$C803,'Smelter Look-up'!$J:$J,0)))</f>
        <v>#N/A</v>
      </c>
      <c r="W803" s="208"/>
      <c r="X803" s="208">
        <f t="shared" si="1"/>
        <v>0</v>
      </c>
      <c r="Y803" s="208"/>
      <c r="Z803" s="208"/>
      <c r="AA803" s="208"/>
      <c r="AB803" s="241" t="str">
        <f t="shared" si="2"/>
        <v/>
      </c>
      <c r="AC803" s="208"/>
      <c r="AD803" s="208"/>
      <c r="AE803" s="208"/>
      <c r="AF803" s="208"/>
      <c r="AG803" s="208"/>
      <c r="AH803" s="208"/>
    </row>
    <row r="804" ht="13.5" customHeight="1">
      <c r="A804" s="239"/>
      <c r="B804" s="233" t="str">
        <f t="array" ref="B804">IF(LEN(A804)=0,"",INDEX('Smelter Look-up'!$A:$A,MATCH($A804,'Smelter Look-up'!$E:$E,0)))</f>
        <v/>
      </c>
      <c r="C804" s="234" t="str">
        <f t="array" ref="C804">IF(LEN(A804)=0,"",INDEX('Smelter Look-up'!$C:$C,MATCH($A804,'Smelter Look-up'!$E:$E,0)))</f>
        <v/>
      </c>
      <c r="D804" s="233"/>
      <c r="E804" s="233" t="str">
        <f>IF(ISERROR($V804),"",OFFSET('Smelter Look-up'!$D$4,$V804-4,0)&amp;"")</f>
        <v/>
      </c>
      <c r="F804" s="233" t="str">
        <f>IF(ISERROR($V804),"",OFFSET('Smelter Look-up'!$E$4,$V804-4,0))</f>
        <v/>
      </c>
      <c r="G804" s="233" t="str">
        <f>IF(C804=$X$4,IF(ISERROR($V804),"Enter smelter details","RMI"),IF(ISERROR($V804),"",OFFSET('Smelter Look-up'!$F$4,$V804-4,0)))</f>
        <v/>
      </c>
      <c r="H804" s="235" t="str">
        <f>IF(ISERROR($V804),"",OFFSET('Smelter Look-up'!$G$4,$V804-4,0))</f>
        <v/>
      </c>
      <c r="I804" s="237" t="str">
        <f>IF(ISERROR($V804),"",OFFSET('Smelter Look-up'!$H$4,$V804-4,0))</f>
        <v/>
      </c>
      <c r="J804" s="237" t="str">
        <f>IF(ISERROR($V804),"",OFFSET('Smelter Look-up'!$I$4,$V804-4,0))</f>
        <v/>
      </c>
      <c r="K804" s="234"/>
      <c r="L804" s="234"/>
      <c r="M804" s="234"/>
      <c r="N804" s="234"/>
      <c r="O804" s="234"/>
      <c r="P804" s="237"/>
      <c r="Q804" s="238"/>
      <c r="R804" s="233" t="str">
        <f>IF(ISERROR($V804),"",OFFSET('Smelter Look-up'!$C$4,$V804-4,0)&amp;"")</f>
        <v/>
      </c>
      <c r="S804" s="239" t="str">
        <f t="array" ref="S804">IF(B804="","",IF(ISERROR(MATCH($E804,CL,0)),"Unknown",INDIRECT("'C'!$A$"&amp;MATCH($E804,CL,0)+1)))</f>
        <v/>
      </c>
      <c r="T804" s="239" t="str">
        <f t="array" ref="T804">IF(B804="","",IF(ISERROR(MATCH($J804,SorP!$B$1:$B$6226,0)),"",INDIRECT("'SorP'!$A$"&amp;MATCH($S804&amp;$J804,SorP!C:C,0))))</f>
        <v/>
      </c>
      <c r="U804" s="240"/>
      <c r="V804" s="228" t="str">
        <f>IF(C804="",NA(),IF(OR(C804="Smelter not listed",C804="Smelter not yet identified"),MATCH($B804&amp;$D804,'Smelter Look-up'!$J:$J,0),MATCH($B804&amp;$C804,'Smelter Look-up'!$J:$J,0)))</f>
        <v>#N/A</v>
      </c>
      <c r="W804" s="208"/>
      <c r="X804" s="208">
        <f t="shared" si="1"/>
        <v>0</v>
      </c>
      <c r="Y804" s="208"/>
      <c r="Z804" s="208"/>
      <c r="AA804" s="208"/>
      <c r="AB804" s="241" t="str">
        <f t="shared" si="2"/>
        <v/>
      </c>
      <c r="AC804" s="208"/>
      <c r="AD804" s="208"/>
      <c r="AE804" s="208"/>
      <c r="AF804" s="208"/>
      <c r="AG804" s="208"/>
      <c r="AH804" s="208"/>
    </row>
    <row r="805" ht="13.5" customHeight="1">
      <c r="A805" s="239"/>
      <c r="B805" s="233" t="str">
        <f t="array" ref="B805">IF(LEN(A805)=0,"",INDEX('Smelter Look-up'!$A:$A,MATCH($A805,'Smelter Look-up'!$E:$E,0)))</f>
        <v/>
      </c>
      <c r="C805" s="234" t="str">
        <f t="array" ref="C805">IF(LEN(A805)=0,"",INDEX('Smelter Look-up'!$C:$C,MATCH($A805,'Smelter Look-up'!$E:$E,0)))</f>
        <v/>
      </c>
      <c r="D805" s="233"/>
      <c r="E805" s="233" t="str">
        <f>IF(ISERROR($V805),"",OFFSET('Smelter Look-up'!$D$4,$V805-4,0)&amp;"")</f>
        <v/>
      </c>
      <c r="F805" s="233" t="str">
        <f>IF(ISERROR($V805),"",OFFSET('Smelter Look-up'!$E$4,$V805-4,0))</f>
        <v/>
      </c>
      <c r="G805" s="233" t="str">
        <f>IF(C805=$X$4,IF(ISERROR($V805),"Enter smelter details","RMI"),IF(ISERROR($V805),"",OFFSET('Smelter Look-up'!$F$4,$V805-4,0)))</f>
        <v/>
      </c>
      <c r="H805" s="235" t="str">
        <f>IF(ISERROR($V805),"",OFFSET('Smelter Look-up'!$G$4,$V805-4,0))</f>
        <v/>
      </c>
      <c r="I805" s="237" t="str">
        <f>IF(ISERROR($V805),"",OFFSET('Smelter Look-up'!$H$4,$V805-4,0))</f>
        <v/>
      </c>
      <c r="J805" s="237" t="str">
        <f>IF(ISERROR($V805),"",OFFSET('Smelter Look-up'!$I$4,$V805-4,0))</f>
        <v/>
      </c>
      <c r="K805" s="234"/>
      <c r="L805" s="234"/>
      <c r="M805" s="234"/>
      <c r="N805" s="234"/>
      <c r="O805" s="234"/>
      <c r="P805" s="237"/>
      <c r="Q805" s="238"/>
      <c r="R805" s="233" t="str">
        <f>IF(ISERROR($V805),"",OFFSET('Smelter Look-up'!$C$4,$V805-4,0)&amp;"")</f>
        <v/>
      </c>
      <c r="S805" s="239" t="str">
        <f t="array" ref="S805">IF(B805="","",IF(ISERROR(MATCH($E805,CL,0)),"Unknown",INDIRECT("'C'!$A$"&amp;MATCH($E805,CL,0)+1)))</f>
        <v/>
      </c>
      <c r="T805" s="239" t="str">
        <f t="array" ref="T805">IF(B805="","",IF(ISERROR(MATCH($J805,SorP!$B$1:$B$6226,0)),"",INDIRECT("'SorP'!$A$"&amp;MATCH($S805&amp;$J805,SorP!C:C,0))))</f>
        <v/>
      </c>
      <c r="U805" s="240"/>
      <c r="V805" s="228" t="str">
        <f>IF(C805="",NA(),IF(OR(C805="Smelter not listed",C805="Smelter not yet identified"),MATCH($B805&amp;$D805,'Smelter Look-up'!$J:$J,0),MATCH($B805&amp;$C805,'Smelter Look-up'!$J:$J,0)))</f>
        <v>#N/A</v>
      </c>
      <c r="W805" s="208"/>
      <c r="X805" s="208">
        <f t="shared" si="1"/>
        <v>0</v>
      </c>
      <c r="Y805" s="208"/>
      <c r="Z805" s="208"/>
      <c r="AA805" s="208"/>
      <c r="AB805" s="241" t="str">
        <f t="shared" si="2"/>
        <v/>
      </c>
      <c r="AC805" s="208"/>
      <c r="AD805" s="208"/>
      <c r="AE805" s="208"/>
      <c r="AF805" s="208"/>
      <c r="AG805" s="208"/>
      <c r="AH805" s="208"/>
    </row>
    <row r="806" ht="13.5" customHeight="1">
      <c r="A806" s="239"/>
      <c r="B806" s="233" t="str">
        <f t="array" ref="B806">IF(LEN(A806)=0,"",INDEX('Smelter Look-up'!$A:$A,MATCH($A806,'Smelter Look-up'!$E:$E,0)))</f>
        <v/>
      </c>
      <c r="C806" s="234" t="str">
        <f t="array" ref="C806">IF(LEN(A806)=0,"",INDEX('Smelter Look-up'!$C:$C,MATCH($A806,'Smelter Look-up'!$E:$E,0)))</f>
        <v/>
      </c>
      <c r="D806" s="233"/>
      <c r="E806" s="233" t="str">
        <f>IF(ISERROR($V806),"",OFFSET('Smelter Look-up'!$D$4,$V806-4,0)&amp;"")</f>
        <v/>
      </c>
      <c r="F806" s="233" t="str">
        <f>IF(ISERROR($V806),"",OFFSET('Smelter Look-up'!$E$4,$V806-4,0))</f>
        <v/>
      </c>
      <c r="G806" s="233" t="str">
        <f>IF(C806=$X$4,IF(ISERROR($V806),"Enter smelter details","RMI"),IF(ISERROR($V806),"",OFFSET('Smelter Look-up'!$F$4,$V806-4,0)))</f>
        <v/>
      </c>
      <c r="H806" s="235" t="str">
        <f>IF(ISERROR($V806),"",OFFSET('Smelter Look-up'!$G$4,$V806-4,0))</f>
        <v/>
      </c>
      <c r="I806" s="237" t="str">
        <f>IF(ISERROR($V806),"",OFFSET('Smelter Look-up'!$H$4,$V806-4,0))</f>
        <v/>
      </c>
      <c r="J806" s="237" t="str">
        <f>IF(ISERROR($V806),"",OFFSET('Smelter Look-up'!$I$4,$V806-4,0))</f>
        <v/>
      </c>
      <c r="K806" s="234"/>
      <c r="L806" s="234"/>
      <c r="M806" s="234"/>
      <c r="N806" s="234"/>
      <c r="O806" s="234"/>
      <c r="P806" s="237"/>
      <c r="Q806" s="238"/>
      <c r="R806" s="233" t="str">
        <f>IF(ISERROR($V806),"",OFFSET('Smelter Look-up'!$C$4,$V806-4,0)&amp;"")</f>
        <v/>
      </c>
      <c r="S806" s="239" t="str">
        <f t="array" ref="S806">IF(B806="","",IF(ISERROR(MATCH($E806,CL,0)),"Unknown",INDIRECT("'C'!$A$"&amp;MATCH($E806,CL,0)+1)))</f>
        <v/>
      </c>
      <c r="T806" s="239" t="str">
        <f t="array" ref="T806">IF(B806="","",IF(ISERROR(MATCH($J806,SorP!$B$1:$B$6226,0)),"",INDIRECT("'SorP'!$A$"&amp;MATCH($S806&amp;$J806,SorP!C:C,0))))</f>
        <v/>
      </c>
      <c r="U806" s="240"/>
      <c r="V806" s="228" t="str">
        <f>IF(C806="",NA(),IF(OR(C806="Smelter not listed",C806="Smelter not yet identified"),MATCH($B806&amp;$D806,'Smelter Look-up'!$J:$J,0),MATCH($B806&amp;$C806,'Smelter Look-up'!$J:$J,0)))</f>
        <v>#N/A</v>
      </c>
      <c r="W806" s="208"/>
      <c r="X806" s="208">
        <f t="shared" si="1"/>
        <v>0</v>
      </c>
      <c r="Y806" s="208"/>
      <c r="Z806" s="208"/>
      <c r="AA806" s="208"/>
      <c r="AB806" s="241" t="str">
        <f t="shared" si="2"/>
        <v/>
      </c>
      <c r="AC806" s="208"/>
      <c r="AD806" s="208"/>
      <c r="AE806" s="208"/>
      <c r="AF806" s="208"/>
      <c r="AG806" s="208"/>
      <c r="AH806" s="208"/>
    </row>
    <row r="807" ht="13.5" customHeight="1">
      <c r="A807" s="239"/>
      <c r="B807" s="233" t="str">
        <f t="array" ref="B807">IF(LEN(A807)=0,"",INDEX('Smelter Look-up'!$A:$A,MATCH($A807,'Smelter Look-up'!$E:$E,0)))</f>
        <v/>
      </c>
      <c r="C807" s="234" t="str">
        <f t="array" ref="C807">IF(LEN(A807)=0,"",INDEX('Smelter Look-up'!$C:$C,MATCH($A807,'Smelter Look-up'!$E:$E,0)))</f>
        <v/>
      </c>
      <c r="D807" s="233"/>
      <c r="E807" s="233" t="str">
        <f>IF(ISERROR($V807),"",OFFSET('Smelter Look-up'!$D$4,$V807-4,0)&amp;"")</f>
        <v/>
      </c>
      <c r="F807" s="233" t="str">
        <f>IF(ISERROR($V807),"",OFFSET('Smelter Look-up'!$E$4,$V807-4,0))</f>
        <v/>
      </c>
      <c r="G807" s="233" t="str">
        <f>IF(C807=$X$4,IF(ISERROR($V807),"Enter smelter details","RMI"),IF(ISERROR($V807),"",OFFSET('Smelter Look-up'!$F$4,$V807-4,0)))</f>
        <v/>
      </c>
      <c r="H807" s="235" t="str">
        <f>IF(ISERROR($V807),"",OFFSET('Smelter Look-up'!$G$4,$V807-4,0))</f>
        <v/>
      </c>
      <c r="I807" s="237" t="str">
        <f>IF(ISERROR($V807),"",OFFSET('Smelter Look-up'!$H$4,$V807-4,0))</f>
        <v/>
      </c>
      <c r="J807" s="237" t="str">
        <f>IF(ISERROR($V807),"",OFFSET('Smelter Look-up'!$I$4,$V807-4,0))</f>
        <v/>
      </c>
      <c r="K807" s="234"/>
      <c r="L807" s="234"/>
      <c r="M807" s="234"/>
      <c r="N807" s="234"/>
      <c r="O807" s="234"/>
      <c r="P807" s="237"/>
      <c r="Q807" s="238"/>
      <c r="R807" s="233" t="str">
        <f>IF(ISERROR($V807),"",OFFSET('Smelter Look-up'!$C$4,$V807-4,0)&amp;"")</f>
        <v/>
      </c>
      <c r="S807" s="239" t="str">
        <f t="array" ref="S807">IF(B807="","",IF(ISERROR(MATCH($E807,CL,0)),"Unknown",INDIRECT("'C'!$A$"&amp;MATCH($E807,CL,0)+1)))</f>
        <v/>
      </c>
      <c r="T807" s="239" t="str">
        <f t="array" ref="T807">IF(B807="","",IF(ISERROR(MATCH($J807,SorP!$B$1:$B$6226,0)),"",INDIRECT("'SorP'!$A$"&amp;MATCH($S807&amp;$J807,SorP!C:C,0))))</f>
        <v/>
      </c>
      <c r="U807" s="240"/>
      <c r="V807" s="228" t="str">
        <f>IF(C807="",NA(),IF(OR(C807="Smelter not listed",C807="Smelter not yet identified"),MATCH($B807&amp;$D807,'Smelter Look-up'!$J:$J,0),MATCH($B807&amp;$C807,'Smelter Look-up'!$J:$J,0)))</f>
        <v>#N/A</v>
      </c>
      <c r="W807" s="208"/>
      <c r="X807" s="208">
        <f t="shared" si="1"/>
        <v>0</v>
      </c>
      <c r="Y807" s="208"/>
      <c r="Z807" s="208"/>
      <c r="AA807" s="208"/>
      <c r="AB807" s="241" t="str">
        <f t="shared" si="2"/>
        <v/>
      </c>
      <c r="AC807" s="208"/>
      <c r="AD807" s="208"/>
      <c r="AE807" s="208"/>
      <c r="AF807" s="208"/>
      <c r="AG807" s="208"/>
      <c r="AH807" s="208"/>
    </row>
    <row r="808" ht="13.5" customHeight="1">
      <c r="A808" s="239"/>
      <c r="B808" s="233" t="str">
        <f t="array" ref="B808">IF(LEN(A808)=0,"",INDEX('Smelter Look-up'!$A:$A,MATCH($A808,'Smelter Look-up'!$E:$E,0)))</f>
        <v/>
      </c>
      <c r="C808" s="234" t="str">
        <f t="array" ref="C808">IF(LEN(A808)=0,"",INDEX('Smelter Look-up'!$C:$C,MATCH($A808,'Smelter Look-up'!$E:$E,0)))</f>
        <v/>
      </c>
      <c r="D808" s="233"/>
      <c r="E808" s="233" t="str">
        <f>IF(ISERROR($V808),"",OFFSET('Smelter Look-up'!$D$4,$V808-4,0)&amp;"")</f>
        <v/>
      </c>
      <c r="F808" s="233" t="str">
        <f>IF(ISERROR($V808),"",OFFSET('Smelter Look-up'!$E$4,$V808-4,0))</f>
        <v/>
      </c>
      <c r="G808" s="233" t="str">
        <f>IF(C808=$X$4,IF(ISERROR($V808),"Enter smelter details","RMI"),IF(ISERROR($V808),"",OFFSET('Smelter Look-up'!$F$4,$V808-4,0)))</f>
        <v/>
      </c>
      <c r="H808" s="235" t="str">
        <f>IF(ISERROR($V808),"",OFFSET('Smelter Look-up'!$G$4,$V808-4,0))</f>
        <v/>
      </c>
      <c r="I808" s="237" t="str">
        <f>IF(ISERROR($V808),"",OFFSET('Smelter Look-up'!$H$4,$V808-4,0))</f>
        <v/>
      </c>
      <c r="J808" s="237" t="str">
        <f>IF(ISERROR($V808),"",OFFSET('Smelter Look-up'!$I$4,$V808-4,0))</f>
        <v/>
      </c>
      <c r="K808" s="234"/>
      <c r="L808" s="234"/>
      <c r="M808" s="234"/>
      <c r="N808" s="234"/>
      <c r="O808" s="234"/>
      <c r="P808" s="237"/>
      <c r="Q808" s="238"/>
      <c r="R808" s="233" t="str">
        <f>IF(ISERROR($V808),"",OFFSET('Smelter Look-up'!$C$4,$V808-4,0)&amp;"")</f>
        <v/>
      </c>
      <c r="S808" s="239" t="str">
        <f t="array" ref="S808">IF(B808="","",IF(ISERROR(MATCH($E808,CL,0)),"Unknown",INDIRECT("'C'!$A$"&amp;MATCH($E808,CL,0)+1)))</f>
        <v/>
      </c>
      <c r="T808" s="239" t="str">
        <f t="array" ref="T808">IF(B808="","",IF(ISERROR(MATCH($J808,SorP!$B$1:$B$6226,0)),"",INDIRECT("'SorP'!$A$"&amp;MATCH($S808&amp;$J808,SorP!C:C,0))))</f>
        <v/>
      </c>
      <c r="U808" s="240"/>
      <c r="V808" s="228" t="str">
        <f>IF(C808="",NA(),IF(OR(C808="Smelter not listed",C808="Smelter not yet identified"),MATCH($B808&amp;$D808,'Smelter Look-up'!$J:$J,0),MATCH($B808&amp;$C808,'Smelter Look-up'!$J:$J,0)))</f>
        <v>#N/A</v>
      </c>
      <c r="W808" s="208"/>
      <c r="X808" s="208">
        <f t="shared" si="1"/>
        <v>0</v>
      </c>
      <c r="Y808" s="208"/>
      <c r="Z808" s="208"/>
      <c r="AA808" s="208"/>
      <c r="AB808" s="241" t="str">
        <f t="shared" si="2"/>
        <v/>
      </c>
      <c r="AC808" s="208"/>
      <c r="AD808" s="208"/>
      <c r="AE808" s="208"/>
      <c r="AF808" s="208"/>
      <c r="AG808" s="208"/>
      <c r="AH808" s="208"/>
    </row>
    <row r="809" ht="13.5" customHeight="1">
      <c r="A809" s="239"/>
      <c r="B809" s="233" t="str">
        <f t="array" ref="B809">IF(LEN(A809)=0,"",INDEX('Smelter Look-up'!$A:$A,MATCH($A809,'Smelter Look-up'!$E:$E,0)))</f>
        <v/>
      </c>
      <c r="C809" s="234" t="str">
        <f t="array" ref="C809">IF(LEN(A809)=0,"",INDEX('Smelter Look-up'!$C:$C,MATCH($A809,'Smelter Look-up'!$E:$E,0)))</f>
        <v/>
      </c>
      <c r="D809" s="233"/>
      <c r="E809" s="233" t="str">
        <f>IF(ISERROR($V809),"",OFFSET('Smelter Look-up'!$D$4,$V809-4,0)&amp;"")</f>
        <v/>
      </c>
      <c r="F809" s="233" t="str">
        <f>IF(ISERROR($V809),"",OFFSET('Smelter Look-up'!$E$4,$V809-4,0))</f>
        <v/>
      </c>
      <c r="G809" s="233" t="str">
        <f>IF(C809=$X$4,IF(ISERROR($V809),"Enter smelter details","RMI"),IF(ISERROR($V809),"",OFFSET('Smelter Look-up'!$F$4,$V809-4,0)))</f>
        <v/>
      </c>
      <c r="H809" s="235" t="str">
        <f>IF(ISERROR($V809),"",OFFSET('Smelter Look-up'!$G$4,$V809-4,0))</f>
        <v/>
      </c>
      <c r="I809" s="237" t="str">
        <f>IF(ISERROR($V809),"",OFFSET('Smelter Look-up'!$H$4,$V809-4,0))</f>
        <v/>
      </c>
      <c r="J809" s="237" t="str">
        <f>IF(ISERROR($V809),"",OFFSET('Smelter Look-up'!$I$4,$V809-4,0))</f>
        <v/>
      </c>
      <c r="K809" s="234"/>
      <c r="L809" s="234"/>
      <c r="M809" s="234"/>
      <c r="N809" s="234"/>
      <c r="O809" s="234"/>
      <c r="P809" s="237"/>
      <c r="Q809" s="238"/>
      <c r="R809" s="233" t="str">
        <f>IF(ISERROR($V809),"",OFFSET('Smelter Look-up'!$C$4,$V809-4,0)&amp;"")</f>
        <v/>
      </c>
      <c r="S809" s="239" t="str">
        <f t="array" ref="S809">IF(B809="","",IF(ISERROR(MATCH($E809,CL,0)),"Unknown",INDIRECT("'C'!$A$"&amp;MATCH($E809,CL,0)+1)))</f>
        <v/>
      </c>
      <c r="T809" s="239" t="str">
        <f t="array" ref="T809">IF(B809="","",IF(ISERROR(MATCH($J809,SorP!$B$1:$B$6226,0)),"",INDIRECT("'SorP'!$A$"&amp;MATCH($S809&amp;$J809,SorP!C:C,0))))</f>
        <v/>
      </c>
      <c r="U809" s="240"/>
      <c r="V809" s="228" t="str">
        <f>IF(C809="",NA(),IF(OR(C809="Smelter not listed",C809="Smelter not yet identified"),MATCH($B809&amp;$D809,'Smelter Look-up'!$J:$J,0),MATCH($B809&amp;$C809,'Smelter Look-up'!$J:$J,0)))</f>
        <v>#N/A</v>
      </c>
      <c r="W809" s="208"/>
      <c r="X809" s="208">
        <f t="shared" si="1"/>
        <v>0</v>
      </c>
      <c r="Y809" s="208"/>
      <c r="Z809" s="208"/>
      <c r="AA809" s="208"/>
      <c r="AB809" s="241" t="str">
        <f t="shared" si="2"/>
        <v/>
      </c>
      <c r="AC809" s="208"/>
      <c r="AD809" s="208"/>
      <c r="AE809" s="208"/>
      <c r="AF809" s="208"/>
      <c r="AG809" s="208"/>
      <c r="AH809" s="208"/>
    </row>
    <row r="810" ht="13.5" customHeight="1">
      <c r="A810" s="239"/>
      <c r="B810" s="233" t="str">
        <f t="array" ref="B810">IF(LEN(A810)=0,"",INDEX('Smelter Look-up'!$A:$A,MATCH($A810,'Smelter Look-up'!$E:$E,0)))</f>
        <v/>
      </c>
      <c r="C810" s="234" t="str">
        <f t="array" ref="C810">IF(LEN(A810)=0,"",INDEX('Smelter Look-up'!$C:$C,MATCH($A810,'Smelter Look-up'!$E:$E,0)))</f>
        <v/>
      </c>
      <c r="D810" s="233"/>
      <c r="E810" s="233" t="str">
        <f>IF(ISERROR($V810),"",OFFSET('Smelter Look-up'!$D$4,$V810-4,0)&amp;"")</f>
        <v/>
      </c>
      <c r="F810" s="233" t="str">
        <f>IF(ISERROR($V810),"",OFFSET('Smelter Look-up'!$E$4,$V810-4,0))</f>
        <v/>
      </c>
      <c r="G810" s="233" t="str">
        <f>IF(C810=$X$4,IF(ISERROR($V810),"Enter smelter details","RMI"),IF(ISERROR($V810),"",OFFSET('Smelter Look-up'!$F$4,$V810-4,0)))</f>
        <v/>
      </c>
      <c r="H810" s="235" t="str">
        <f>IF(ISERROR($V810),"",OFFSET('Smelter Look-up'!$G$4,$V810-4,0))</f>
        <v/>
      </c>
      <c r="I810" s="237" t="str">
        <f>IF(ISERROR($V810),"",OFFSET('Smelter Look-up'!$H$4,$V810-4,0))</f>
        <v/>
      </c>
      <c r="J810" s="237" t="str">
        <f>IF(ISERROR($V810),"",OFFSET('Smelter Look-up'!$I$4,$V810-4,0))</f>
        <v/>
      </c>
      <c r="K810" s="234"/>
      <c r="L810" s="234"/>
      <c r="M810" s="234"/>
      <c r="N810" s="234"/>
      <c r="O810" s="234"/>
      <c r="P810" s="237"/>
      <c r="Q810" s="238"/>
      <c r="R810" s="233" t="str">
        <f>IF(ISERROR($V810),"",OFFSET('Smelter Look-up'!$C$4,$V810-4,0)&amp;"")</f>
        <v/>
      </c>
      <c r="S810" s="239" t="str">
        <f t="array" ref="S810">IF(B810="","",IF(ISERROR(MATCH($E810,CL,0)),"Unknown",INDIRECT("'C'!$A$"&amp;MATCH($E810,CL,0)+1)))</f>
        <v/>
      </c>
      <c r="T810" s="239" t="str">
        <f t="array" ref="T810">IF(B810="","",IF(ISERROR(MATCH($J810,SorP!$B$1:$B$6226,0)),"",INDIRECT("'SorP'!$A$"&amp;MATCH($S810&amp;$J810,SorP!C:C,0))))</f>
        <v/>
      </c>
      <c r="U810" s="240"/>
      <c r="V810" s="228" t="str">
        <f>IF(C810="",NA(),IF(OR(C810="Smelter not listed",C810="Smelter not yet identified"),MATCH($B810&amp;$D810,'Smelter Look-up'!$J:$J,0),MATCH($B810&amp;$C810,'Smelter Look-up'!$J:$J,0)))</f>
        <v>#N/A</v>
      </c>
      <c r="W810" s="208"/>
      <c r="X810" s="208">
        <f t="shared" si="1"/>
        <v>0</v>
      </c>
      <c r="Y810" s="208"/>
      <c r="Z810" s="208"/>
      <c r="AA810" s="208"/>
      <c r="AB810" s="241" t="str">
        <f t="shared" si="2"/>
        <v/>
      </c>
      <c r="AC810" s="208"/>
      <c r="AD810" s="208"/>
      <c r="AE810" s="208"/>
      <c r="AF810" s="208"/>
      <c r="AG810" s="208"/>
      <c r="AH810" s="208"/>
    </row>
    <row r="811" ht="13.5" customHeight="1">
      <c r="A811" s="239"/>
      <c r="B811" s="233" t="str">
        <f t="array" ref="B811">IF(LEN(A811)=0,"",INDEX('Smelter Look-up'!$A:$A,MATCH($A811,'Smelter Look-up'!$E:$E,0)))</f>
        <v/>
      </c>
      <c r="C811" s="234" t="str">
        <f t="array" ref="C811">IF(LEN(A811)=0,"",INDEX('Smelter Look-up'!$C:$C,MATCH($A811,'Smelter Look-up'!$E:$E,0)))</f>
        <v/>
      </c>
      <c r="D811" s="233"/>
      <c r="E811" s="233" t="str">
        <f>IF(ISERROR($V811),"",OFFSET('Smelter Look-up'!$D$4,$V811-4,0)&amp;"")</f>
        <v/>
      </c>
      <c r="F811" s="233" t="str">
        <f>IF(ISERROR($V811),"",OFFSET('Smelter Look-up'!$E$4,$V811-4,0))</f>
        <v/>
      </c>
      <c r="G811" s="233" t="str">
        <f>IF(C811=$X$4,IF(ISERROR($V811),"Enter smelter details","RMI"),IF(ISERROR($V811),"",OFFSET('Smelter Look-up'!$F$4,$V811-4,0)))</f>
        <v/>
      </c>
      <c r="H811" s="235" t="str">
        <f>IF(ISERROR($V811),"",OFFSET('Smelter Look-up'!$G$4,$V811-4,0))</f>
        <v/>
      </c>
      <c r="I811" s="237" t="str">
        <f>IF(ISERROR($V811),"",OFFSET('Smelter Look-up'!$H$4,$V811-4,0))</f>
        <v/>
      </c>
      <c r="J811" s="237" t="str">
        <f>IF(ISERROR($V811),"",OFFSET('Smelter Look-up'!$I$4,$V811-4,0))</f>
        <v/>
      </c>
      <c r="K811" s="234"/>
      <c r="L811" s="234"/>
      <c r="M811" s="234"/>
      <c r="N811" s="234"/>
      <c r="O811" s="234"/>
      <c r="P811" s="237"/>
      <c r="Q811" s="238"/>
      <c r="R811" s="233" t="str">
        <f>IF(ISERROR($V811),"",OFFSET('Smelter Look-up'!$C$4,$V811-4,0)&amp;"")</f>
        <v/>
      </c>
      <c r="S811" s="239" t="str">
        <f t="array" ref="S811">IF(B811="","",IF(ISERROR(MATCH($E811,CL,0)),"Unknown",INDIRECT("'C'!$A$"&amp;MATCH($E811,CL,0)+1)))</f>
        <v/>
      </c>
      <c r="T811" s="239" t="str">
        <f t="array" ref="T811">IF(B811="","",IF(ISERROR(MATCH($J811,SorP!$B$1:$B$6226,0)),"",INDIRECT("'SorP'!$A$"&amp;MATCH($S811&amp;$J811,SorP!C:C,0))))</f>
        <v/>
      </c>
      <c r="U811" s="240"/>
      <c r="V811" s="228" t="str">
        <f>IF(C811="",NA(),IF(OR(C811="Smelter not listed",C811="Smelter not yet identified"),MATCH($B811&amp;$D811,'Smelter Look-up'!$J:$J,0),MATCH($B811&amp;$C811,'Smelter Look-up'!$J:$J,0)))</f>
        <v>#N/A</v>
      </c>
      <c r="W811" s="208"/>
      <c r="X811" s="208">
        <f t="shared" si="1"/>
        <v>0</v>
      </c>
      <c r="Y811" s="208"/>
      <c r="Z811" s="208"/>
      <c r="AA811" s="208"/>
      <c r="AB811" s="241" t="str">
        <f t="shared" si="2"/>
        <v/>
      </c>
      <c r="AC811" s="208"/>
      <c r="AD811" s="208"/>
      <c r="AE811" s="208"/>
      <c r="AF811" s="208"/>
      <c r="AG811" s="208"/>
      <c r="AH811" s="208"/>
    </row>
    <row r="812" ht="13.5" customHeight="1">
      <c r="A812" s="239"/>
      <c r="B812" s="233" t="str">
        <f t="array" ref="B812">IF(LEN(A812)=0,"",INDEX('Smelter Look-up'!$A:$A,MATCH($A812,'Smelter Look-up'!$E:$E,0)))</f>
        <v/>
      </c>
      <c r="C812" s="234" t="str">
        <f t="array" ref="C812">IF(LEN(A812)=0,"",INDEX('Smelter Look-up'!$C:$C,MATCH($A812,'Smelter Look-up'!$E:$E,0)))</f>
        <v/>
      </c>
      <c r="D812" s="233"/>
      <c r="E812" s="233" t="str">
        <f>IF(ISERROR($V812),"",OFFSET('Smelter Look-up'!$D$4,$V812-4,0)&amp;"")</f>
        <v/>
      </c>
      <c r="F812" s="233" t="str">
        <f>IF(ISERROR($V812),"",OFFSET('Smelter Look-up'!$E$4,$V812-4,0))</f>
        <v/>
      </c>
      <c r="G812" s="233" t="str">
        <f>IF(C812=$X$4,IF(ISERROR($V812),"Enter smelter details","RMI"),IF(ISERROR($V812),"",OFFSET('Smelter Look-up'!$F$4,$V812-4,0)))</f>
        <v/>
      </c>
      <c r="H812" s="235" t="str">
        <f>IF(ISERROR($V812),"",OFFSET('Smelter Look-up'!$G$4,$V812-4,0))</f>
        <v/>
      </c>
      <c r="I812" s="237" t="str">
        <f>IF(ISERROR($V812),"",OFFSET('Smelter Look-up'!$H$4,$V812-4,0))</f>
        <v/>
      </c>
      <c r="J812" s="237" t="str">
        <f>IF(ISERROR($V812),"",OFFSET('Smelter Look-up'!$I$4,$V812-4,0))</f>
        <v/>
      </c>
      <c r="K812" s="234"/>
      <c r="L812" s="234"/>
      <c r="M812" s="234"/>
      <c r="N812" s="234"/>
      <c r="O812" s="234"/>
      <c r="P812" s="237"/>
      <c r="Q812" s="238"/>
      <c r="R812" s="233" t="str">
        <f>IF(ISERROR($V812),"",OFFSET('Smelter Look-up'!$C$4,$V812-4,0)&amp;"")</f>
        <v/>
      </c>
      <c r="S812" s="239" t="str">
        <f t="array" ref="S812">IF(B812="","",IF(ISERROR(MATCH($E812,CL,0)),"Unknown",INDIRECT("'C'!$A$"&amp;MATCH($E812,CL,0)+1)))</f>
        <v/>
      </c>
      <c r="T812" s="239" t="str">
        <f t="array" ref="T812">IF(B812="","",IF(ISERROR(MATCH($J812,SorP!$B$1:$B$6226,0)),"",INDIRECT("'SorP'!$A$"&amp;MATCH($S812&amp;$J812,SorP!C:C,0))))</f>
        <v/>
      </c>
      <c r="U812" s="240"/>
      <c r="V812" s="228" t="str">
        <f>IF(C812="",NA(),IF(OR(C812="Smelter not listed",C812="Smelter not yet identified"),MATCH($B812&amp;$D812,'Smelter Look-up'!$J:$J,0),MATCH($B812&amp;$C812,'Smelter Look-up'!$J:$J,0)))</f>
        <v>#N/A</v>
      </c>
      <c r="W812" s="208"/>
      <c r="X812" s="208">
        <f t="shared" si="1"/>
        <v>0</v>
      </c>
      <c r="Y812" s="208"/>
      <c r="Z812" s="208"/>
      <c r="AA812" s="208"/>
      <c r="AB812" s="241" t="str">
        <f t="shared" si="2"/>
        <v/>
      </c>
      <c r="AC812" s="208"/>
      <c r="AD812" s="208"/>
      <c r="AE812" s="208"/>
      <c r="AF812" s="208"/>
      <c r="AG812" s="208"/>
      <c r="AH812" s="208"/>
    </row>
    <row r="813" ht="13.5" customHeight="1">
      <c r="A813" s="239"/>
      <c r="B813" s="233" t="str">
        <f t="array" ref="B813">IF(LEN(A813)=0,"",INDEX('Smelter Look-up'!$A:$A,MATCH($A813,'Smelter Look-up'!$E:$E,0)))</f>
        <v/>
      </c>
      <c r="C813" s="234" t="str">
        <f t="array" ref="C813">IF(LEN(A813)=0,"",INDEX('Smelter Look-up'!$C:$C,MATCH($A813,'Smelter Look-up'!$E:$E,0)))</f>
        <v/>
      </c>
      <c r="D813" s="233"/>
      <c r="E813" s="233" t="str">
        <f>IF(ISERROR($V813),"",OFFSET('Smelter Look-up'!$D$4,$V813-4,0)&amp;"")</f>
        <v/>
      </c>
      <c r="F813" s="233" t="str">
        <f>IF(ISERROR($V813),"",OFFSET('Smelter Look-up'!$E$4,$V813-4,0))</f>
        <v/>
      </c>
      <c r="G813" s="233" t="str">
        <f>IF(C813=$X$4,IF(ISERROR($V813),"Enter smelter details","RMI"),IF(ISERROR($V813),"",OFFSET('Smelter Look-up'!$F$4,$V813-4,0)))</f>
        <v/>
      </c>
      <c r="H813" s="235" t="str">
        <f>IF(ISERROR($V813),"",OFFSET('Smelter Look-up'!$G$4,$V813-4,0))</f>
        <v/>
      </c>
      <c r="I813" s="237" t="str">
        <f>IF(ISERROR($V813),"",OFFSET('Smelter Look-up'!$H$4,$V813-4,0))</f>
        <v/>
      </c>
      <c r="J813" s="237" t="str">
        <f>IF(ISERROR($V813),"",OFFSET('Smelter Look-up'!$I$4,$V813-4,0))</f>
        <v/>
      </c>
      <c r="K813" s="234"/>
      <c r="L813" s="234"/>
      <c r="M813" s="234"/>
      <c r="N813" s="234"/>
      <c r="O813" s="234"/>
      <c r="P813" s="237"/>
      <c r="Q813" s="238"/>
      <c r="R813" s="233" t="str">
        <f>IF(ISERROR($V813),"",OFFSET('Smelter Look-up'!$C$4,$V813-4,0)&amp;"")</f>
        <v/>
      </c>
      <c r="S813" s="239" t="str">
        <f t="array" ref="S813">IF(B813="","",IF(ISERROR(MATCH($E813,CL,0)),"Unknown",INDIRECT("'C'!$A$"&amp;MATCH($E813,CL,0)+1)))</f>
        <v/>
      </c>
      <c r="T813" s="239" t="str">
        <f t="array" ref="T813">IF(B813="","",IF(ISERROR(MATCH($J813,SorP!$B$1:$B$6226,0)),"",INDIRECT("'SorP'!$A$"&amp;MATCH($S813&amp;$J813,SorP!C:C,0))))</f>
        <v/>
      </c>
      <c r="U813" s="240"/>
      <c r="V813" s="228" t="str">
        <f>IF(C813="",NA(),IF(OR(C813="Smelter not listed",C813="Smelter not yet identified"),MATCH($B813&amp;$D813,'Smelter Look-up'!$J:$J,0),MATCH($B813&amp;$C813,'Smelter Look-up'!$J:$J,0)))</f>
        <v>#N/A</v>
      </c>
      <c r="W813" s="208"/>
      <c r="X813" s="208">
        <f t="shared" si="1"/>
        <v>0</v>
      </c>
      <c r="Y813" s="208"/>
      <c r="Z813" s="208"/>
      <c r="AA813" s="208"/>
      <c r="AB813" s="241" t="str">
        <f t="shared" si="2"/>
        <v/>
      </c>
      <c r="AC813" s="208"/>
      <c r="AD813" s="208"/>
      <c r="AE813" s="208"/>
      <c r="AF813" s="208"/>
      <c r="AG813" s="208"/>
      <c r="AH813" s="208"/>
    </row>
    <row r="814" ht="13.5" customHeight="1">
      <c r="A814" s="239"/>
      <c r="B814" s="233" t="str">
        <f t="array" ref="B814">IF(LEN(A814)=0,"",INDEX('Smelter Look-up'!$A:$A,MATCH($A814,'Smelter Look-up'!$E:$E,0)))</f>
        <v/>
      </c>
      <c r="C814" s="234" t="str">
        <f t="array" ref="C814">IF(LEN(A814)=0,"",INDEX('Smelter Look-up'!$C:$C,MATCH($A814,'Smelter Look-up'!$E:$E,0)))</f>
        <v/>
      </c>
      <c r="D814" s="233"/>
      <c r="E814" s="233" t="str">
        <f>IF(ISERROR($V814),"",OFFSET('Smelter Look-up'!$D$4,$V814-4,0)&amp;"")</f>
        <v/>
      </c>
      <c r="F814" s="233" t="str">
        <f>IF(ISERROR($V814),"",OFFSET('Smelter Look-up'!$E$4,$V814-4,0))</f>
        <v/>
      </c>
      <c r="G814" s="233" t="str">
        <f>IF(C814=$X$4,IF(ISERROR($V814),"Enter smelter details","RMI"),IF(ISERROR($V814),"",OFFSET('Smelter Look-up'!$F$4,$V814-4,0)))</f>
        <v/>
      </c>
      <c r="H814" s="235" t="str">
        <f>IF(ISERROR($V814),"",OFFSET('Smelter Look-up'!$G$4,$V814-4,0))</f>
        <v/>
      </c>
      <c r="I814" s="237" t="str">
        <f>IF(ISERROR($V814),"",OFFSET('Smelter Look-up'!$H$4,$V814-4,0))</f>
        <v/>
      </c>
      <c r="J814" s="237" t="str">
        <f>IF(ISERROR($V814),"",OFFSET('Smelter Look-up'!$I$4,$V814-4,0))</f>
        <v/>
      </c>
      <c r="K814" s="234"/>
      <c r="L814" s="234"/>
      <c r="M814" s="234"/>
      <c r="N814" s="234"/>
      <c r="O814" s="234"/>
      <c r="P814" s="237"/>
      <c r="Q814" s="238"/>
      <c r="R814" s="233" t="str">
        <f>IF(ISERROR($V814),"",OFFSET('Smelter Look-up'!$C$4,$V814-4,0)&amp;"")</f>
        <v/>
      </c>
      <c r="S814" s="239" t="str">
        <f t="array" ref="S814">IF(B814="","",IF(ISERROR(MATCH($E814,CL,0)),"Unknown",INDIRECT("'C'!$A$"&amp;MATCH($E814,CL,0)+1)))</f>
        <v/>
      </c>
      <c r="T814" s="239" t="str">
        <f t="array" ref="T814">IF(B814="","",IF(ISERROR(MATCH($J814,SorP!$B$1:$B$6226,0)),"",INDIRECT("'SorP'!$A$"&amp;MATCH($S814&amp;$J814,SorP!C:C,0))))</f>
        <v/>
      </c>
      <c r="U814" s="240"/>
      <c r="V814" s="228" t="str">
        <f>IF(C814="",NA(),IF(OR(C814="Smelter not listed",C814="Smelter not yet identified"),MATCH($B814&amp;$D814,'Smelter Look-up'!$J:$J,0),MATCH($B814&amp;$C814,'Smelter Look-up'!$J:$J,0)))</f>
        <v>#N/A</v>
      </c>
      <c r="W814" s="208"/>
      <c r="X814" s="208">
        <f t="shared" si="1"/>
        <v>0</v>
      </c>
      <c r="Y814" s="208"/>
      <c r="Z814" s="208"/>
      <c r="AA814" s="208"/>
      <c r="AB814" s="241" t="str">
        <f t="shared" si="2"/>
        <v/>
      </c>
      <c r="AC814" s="208"/>
      <c r="AD814" s="208"/>
      <c r="AE814" s="208"/>
      <c r="AF814" s="208"/>
      <c r="AG814" s="208"/>
      <c r="AH814" s="208"/>
    </row>
    <row r="815" ht="13.5" customHeight="1">
      <c r="A815" s="239"/>
      <c r="B815" s="233" t="str">
        <f t="array" ref="B815">IF(LEN(A815)=0,"",INDEX('Smelter Look-up'!$A:$A,MATCH($A815,'Smelter Look-up'!$E:$E,0)))</f>
        <v/>
      </c>
      <c r="C815" s="234" t="str">
        <f t="array" ref="C815">IF(LEN(A815)=0,"",INDEX('Smelter Look-up'!$C:$C,MATCH($A815,'Smelter Look-up'!$E:$E,0)))</f>
        <v/>
      </c>
      <c r="D815" s="233"/>
      <c r="E815" s="233" t="str">
        <f>IF(ISERROR($V815),"",OFFSET('Smelter Look-up'!$D$4,$V815-4,0)&amp;"")</f>
        <v/>
      </c>
      <c r="F815" s="233" t="str">
        <f>IF(ISERROR($V815),"",OFFSET('Smelter Look-up'!$E$4,$V815-4,0))</f>
        <v/>
      </c>
      <c r="G815" s="233" t="str">
        <f>IF(C815=$X$4,IF(ISERROR($V815),"Enter smelter details","RMI"),IF(ISERROR($V815),"",OFFSET('Smelter Look-up'!$F$4,$V815-4,0)))</f>
        <v/>
      </c>
      <c r="H815" s="235" t="str">
        <f>IF(ISERROR($V815),"",OFFSET('Smelter Look-up'!$G$4,$V815-4,0))</f>
        <v/>
      </c>
      <c r="I815" s="237" t="str">
        <f>IF(ISERROR($V815),"",OFFSET('Smelter Look-up'!$H$4,$V815-4,0))</f>
        <v/>
      </c>
      <c r="J815" s="237" t="str">
        <f>IF(ISERROR($V815),"",OFFSET('Smelter Look-up'!$I$4,$V815-4,0))</f>
        <v/>
      </c>
      <c r="K815" s="234"/>
      <c r="L815" s="234"/>
      <c r="M815" s="234"/>
      <c r="N815" s="234"/>
      <c r="O815" s="234"/>
      <c r="P815" s="237"/>
      <c r="Q815" s="238"/>
      <c r="R815" s="233" t="str">
        <f>IF(ISERROR($V815),"",OFFSET('Smelter Look-up'!$C$4,$V815-4,0)&amp;"")</f>
        <v/>
      </c>
      <c r="S815" s="239" t="str">
        <f t="array" ref="S815">IF(B815="","",IF(ISERROR(MATCH($E815,CL,0)),"Unknown",INDIRECT("'C'!$A$"&amp;MATCH($E815,CL,0)+1)))</f>
        <v/>
      </c>
      <c r="T815" s="239" t="str">
        <f t="array" ref="T815">IF(B815="","",IF(ISERROR(MATCH($J815,SorP!$B$1:$B$6226,0)),"",INDIRECT("'SorP'!$A$"&amp;MATCH($S815&amp;$J815,SorP!C:C,0))))</f>
        <v/>
      </c>
      <c r="U815" s="240"/>
      <c r="V815" s="228" t="str">
        <f>IF(C815="",NA(),IF(OR(C815="Smelter not listed",C815="Smelter not yet identified"),MATCH($B815&amp;$D815,'Smelter Look-up'!$J:$J,0),MATCH($B815&amp;$C815,'Smelter Look-up'!$J:$J,0)))</f>
        <v>#N/A</v>
      </c>
      <c r="W815" s="208"/>
      <c r="X815" s="208">
        <f t="shared" si="1"/>
        <v>0</v>
      </c>
      <c r="Y815" s="208"/>
      <c r="Z815" s="208"/>
      <c r="AA815" s="208"/>
      <c r="AB815" s="241" t="str">
        <f t="shared" si="2"/>
        <v/>
      </c>
      <c r="AC815" s="208"/>
      <c r="AD815" s="208"/>
      <c r="AE815" s="208"/>
      <c r="AF815" s="208"/>
      <c r="AG815" s="208"/>
      <c r="AH815" s="208"/>
    </row>
    <row r="816" ht="13.5" customHeight="1">
      <c r="A816" s="239"/>
      <c r="B816" s="233" t="str">
        <f t="array" ref="B816">IF(LEN(A816)=0,"",INDEX('Smelter Look-up'!$A:$A,MATCH($A816,'Smelter Look-up'!$E:$E,0)))</f>
        <v/>
      </c>
      <c r="C816" s="234" t="str">
        <f t="array" ref="C816">IF(LEN(A816)=0,"",INDEX('Smelter Look-up'!$C:$C,MATCH($A816,'Smelter Look-up'!$E:$E,0)))</f>
        <v/>
      </c>
      <c r="D816" s="233"/>
      <c r="E816" s="233" t="str">
        <f>IF(ISERROR($V816),"",OFFSET('Smelter Look-up'!$D$4,$V816-4,0)&amp;"")</f>
        <v/>
      </c>
      <c r="F816" s="233" t="str">
        <f>IF(ISERROR($V816),"",OFFSET('Smelter Look-up'!$E$4,$V816-4,0))</f>
        <v/>
      </c>
      <c r="G816" s="233" t="str">
        <f>IF(C816=$X$4,IF(ISERROR($V816),"Enter smelter details","RMI"),IF(ISERROR($V816),"",OFFSET('Smelter Look-up'!$F$4,$V816-4,0)))</f>
        <v/>
      </c>
      <c r="H816" s="235" t="str">
        <f>IF(ISERROR($V816),"",OFFSET('Smelter Look-up'!$G$4,$V816-4,0))</f>
        <v/>
      </c>
      <c r="I816" s="237" t="str">
        <f>IF(ISERROR($V816),"",OFFSET('Smelter Look-up'!$H$4,$V816-4,0))</f>
        <v/>
      </c>
      <c r="J816" s="237" t="str">
        <f>IF(ISERROR($V816),"",OFFSET('Smelter Look-up'!$I$4,$V816-4,0))</f>
        <v/>
      </c>
      <c r="K816" s="234"/>
      <c r="L816" s="234"/>
      <c r="M816" s="234"/>
      <c r="N816" s="234"/>
      <c r="O816" s="234"/>
      <c r="P816" s="237"/>
      <c r="Q816" s="238"/>
      <c r="R816" s="233" t="str">
        <f>IF(ISERROR($V816),"",OFFSET('Smelter Look-up'!$C$4,$V816-4,0)&amp;"")</f>
        <v/>
      </c>
      <c r="S816" s="239" t="str">
        <f t="array" ref="S816">IF(B816="","",IF(ISERROR(MATCH($E816,CL,0)),"Unknown",INDIRECT("'C'!$A$"&amp;MATCH($E816,CL,0)+1)))</f>
        <v/>
      </c>
      <c r="T816" s="239" t="str">
        <f t="array" ref="T816">IF(B816="","",IF(ISERROR(MATCH($J816,SorP!$B$1:$B$6226,0)),"",INDIRECT("'SorP'!$A$"&amp;MATCH($S816&amp;$J816,SorP!C:C,0))))</f>
        <v/>
      </c>
      <c r="U816" s="240"/>
      <c r="V816" s="228" t="str">
        <f>IF(C816="",NA(),IF(OR(C816="Smelter not listed",C816="Smelter not yet identified"),MATCH($B816&amp;$D816,'Smelter Look-up'!$J:$J,0),MATCH($B816&amp;$C816,'Smelter Look-up'!$J:$J,0)))</f>
        <v>#N/A</v>
      </c>
      <c r="W816" s="208"/>
      <c r="X816" s="208">
        <f t="shared" si="1"/>
        <v>0</v>
      </c>
      <c r="Y816" s="208"/>
      <c r="Z816" s="208"/>
      <c r="AA816" s="208"/>
      <c r="AB816" s="241" t="str">
        <f t="shared" si="2"/>
        <v/>
      </c>
      <c r="AC816" s="208"/>
      <c r="AD816" s="208"/>
      <c r="AE816" s="208"/>
      <c r="AF816" s="208"/>
      <c r="AG816" s="208"/>
      <c r="AH816" s="208"/>
    </row>
    <row r="817" ht="13.5" customHeight="1">
      <c r="A817" s="239"/>
      <c r="B817" s="233" t="str">
        <f t="array" ref="B817">IF(LEN(A817)=0,"",INDEX('Smelter Look-up'!$A:$A,MATCH($A817,'Smelter Look-up'!$E:$E,0)))</f>
        <v/>
      </c>
      <c r="C817" s="234" t="str">
        <f t="array" ref="C817">IF(LEN(A817)=0,"",INDEX('Smelter Look-up'!$C:$C,MATCH($A817,'Smelter Look-up'!$E:$E,0)))</f>
        <v/>
      </c>
      <c r="D817" s="233"/>
      <c r="E817" s="233" t="str">
        <f>IF(ISERROR($V817),"",OFFSET('Smelter Look-up'!$D$4,$V817-4,0)&amp;"")</f>
        <v/>
      </c>
      <c r="F817" s="233" t="str">
        <f>IF(ISERROR($V817),"",OFFSET('Smelter Look-up'!$E$4,$V817-4,0))</f>
        <v/>
      </c>
      <c r="G817" s="233" t="str">
        <f>IF(C817=$X$4,IF(ISERROR($V817),"Enter smelter details","RMI"),IF(ISERROR($V817),"",OFFSET('Smelter Look-up'!$F$4,$V817-4,0)))</f>
        <v/>
      </c>
      <c r="H817" s="235" t="str">
        <f>IF(ISERROR($V817),"",OFFSET('Smelter Look-up'!$G$4,$V817-4,0))</f>
        <v/>
      </c>
      <c r="I817" s="237" t="str">
        <f>IF(ISERROR($V817),"",OFFSET('Smelter Look-up'!$H$4,$V817-4,0))</f>
        <v/>
      </c>
      <c r="J817" s="237" t="str">
        <f>IF(ISERROR($V817),"",OFFSET('Smelter Look-up'!$I$4,$V817-4,0))</f>
        <v/>
      </c>
      <c r="K817" s="234"/>
      <c r="L817" s="234"/>
      <c r="M817" s="234"/>
      <c r="N817" s="234"/>
      <c r="O817" s="234"/>
      <c r="P817" s="237"/>
      <c r="Q817" s="238"/>
      <c r="R817" s="233" t="str">
        <f>IF(ISERROR($V817),"",OFFSET('Smelter Look-up'!$C$4,$V817-4,0)&amp;"")</f>
        <v/>
      </c>
      <c r="S817" s="239" t="str">
        <f t="array" ref="S817">IF(B817="","",IF(ISERROR(MATCH($E817,CL,0)),"Unknown",INDIRECT("'C'!$A$"&amp;MATCH($E817,CL,0)+1)))</f>
        <v/>
      </c>
      <c r="T817" s="239" t="str">
        <f t="array" ref="T817">IF(B817="","",IF(ISERROR(MATCH($J817,SorP!$B$1:$B$6226,0)),"",INDIRECT("'SorP'!$A$"&amp;MATCH($S817&amp;$J817,SorP!C:C,0))))</f>
        <v/>
      </c>
      <c r="U817" s="240"/>
      <c r="V817" s="228" t="str">
        <f>IF(C817="",NA(),IF(OR(C817="Smelter not listed",C817="Smelter not yet identified"),MATCH($B817&amp;$D817,'Smelter Look-up'!$J:$J,0),MATCH($B817&amp;$C817,'Smelter Look-up'!$J:$J,0)))</f>
        <v>#N/A</v>
      </c>
      <c r="W817" s="208"/>
      <c r="X817" s="208">
        <f t="shared" si="1"/>
        <v>0</v>
      </c>
      <c r="Y817" s="208"/>
      <c r="Z817" s="208"/>
      <c r="AA817" s="208"/>
      <c r="AB817" s="241" t="str">
        <f t="shared" si="2"/>
        <v/>
      </c>
      <c r="AC817" s="208"/>
      <c r="AD817" s="208"/>
      <c r="AE817" s="208"/>
      <c r="AF817" s="208"/>
      <c r="AG817" s="208"/>
      <c r="AH817" s="208"/>
    </row>
    <row r="818" ht="13.5" customHeight="1">
      <c r="A818" s="239"/>
      <c r="B818" s="233" t="str">
        <f t="array" ref="B818">IF(LEN(A818)=0,"",INDEX('Smelter Look-up'!$A:$A,MATCH($A818,'Smelter Look-up'!$E:$E,0)))</f>
        <v/>
      </c>
      <c r="C818" s="234" t="str">
        <f t="array" ref="C818">IF(LEN(A818)=0,"",INDEX('Smelter Look-up'!$C:$C,MATCH($A818,'Smelter Look-up'!$E:$E,0)))</f>
        <v/>
      </c>
      <c r="D818" s="233"/>
      <c r="E818" s="233" t="str">
        <f>IF(ISERROR($V818),"",OFFSET('Smelter Look-up'!$D$4,$V818-4,0)&amp;"")</f>
        <v/>
      </c>
      <c r="F818" s="233" t="str">
        <f>IF(ISERROR($V818),"",OFFSET('Smelter Look-up'!$E$4,$V818-4,0))</f>
        <v/>
      </c>
      <c r="G818" s="233" t="str">
        <f>IF(C818=$X$4,IF(ISERROR($V818),"Enter smelter details","RMI"),IF(ISERROR($V818),"",OFFSET('Smelter Look-up'!$F$4,$V818-4,0)))</f>
        <v/>
      </c>
      <c r="H818" s="235" t="str">
        <f>IF(ISERROR($V818),"",OFFSET('Smelter Look-up'!$G$4,$V818-4,0))</f>
        <v/>
      </c>
      <c r="I818" s="237" t="str">
        <f>IF(ISERROR($V818),"",OFFSET('Smelter Look-up'!$H$4,$V818-4,0))</f>
        <v/>
      </c>
      <c r="J818" s="237" t="str">
        <f>IF(ISERROR($V818),"",OFFSET('Smelter Look-up'!$I$4,$V818-4,0))</f>
        <v/>
      </c>
      <c r="K818" s="234"/>
      <c r="L818" s="234"/>
      <c r="M818" s="234"/>
      <c r="N818" s="234"/>
      <c r="O818" s="234"/>
      <c r="P818" s="237"/>
      <c r="Q818" s="238"/>
      <c r="R818" s="233" t="str">
        <f>IF(ISERROR($V818),"",OFFSET('Smelter Look-up'!$C$4,$V818-4,0)&amp;"")</f>
        <v/>
      </c>
      <c r="S818" s="239" t="str">
        <f t="array" ref="S818">IF(B818="","",IF(ISERROR(MATCH($E818,CL,0)),"Unknown",INDIRECT("'C'!$A$"&amp;MATCH($E818,CL,0)+1)))</f>
        <v/>
      </c>
      <c r="T818" s="239" t="str">
        <f t="array" ref="T818">IF(B818="","",IF(ISERROR(MATCH($J818,SorP!$B$1:$B$6226,0)),"",INDIRECT("'SorP'!$A$"&amp;MATCH($S818&amp;$J818,SorP!C:C,0))))</f>
        <v/>
      </c>
      <c r="U818" s="240"/>
      <c r="V818" s="228" t="str">
        <f>IF(C818="",NA(),IF(OR(C818="Smelter not listed",C818="Smelter not yet identified"),MATCH($B818&amp;$D818,'Smelter Look-up'!$J:$J,0),MATCH($B818&amp;$C818,'Smelter Look-up'!$J:$J,0)))</f>
        <v>#N/A</v>
      </c>
      <c r="W818" s="208"/>
      <c r="X818" s="208">
        <f t="shared" si="1"/>
        <v>0</v>
      </c>
      <c r="Y818" s="208"/>
      <c r="Z818" s="208"/>
      <c r="AA818" s="208"/>
      <c r="AB818" s="241" t="str">
        <f t="shared" si="2"/>
        <v/>
      </c>
      <c r="AC818" s="208"/>
      <c r="AD818" s="208"/>
      <c r="AE818" s="208"/>
      <c r="AF818" s="208"/>
      <c r="AG818" s="208"/>
      <c r="AH818" s="208"/>
    </row>
    <row r="819" ht="13.5" customHeight="1">
      <c r="A819" s="239"/>
      <c r="B819" s="233" t="str">
        <f t="array" ref="B819">IF(LEN(A819)=0,"",INDEX('Smelter Look-up'!$A:$A,MATCH($A819,'Smelter Look-up'!$E:$E,0)))</f>
        <v/>
      </c>
      <c r="C819" s="234" t="str">
        <f t="array" ref="C819">IF(LEN(A819)=0,"",INDEX('Smelter Look-up'!$C:$C,MATCH($A819,'Smelter Look-up'!$E:$E,0)))</f>
        <v/>
      </c>
      <c r="D819" s="233"/>
      <c r="E819" s="233" t="str">
        <f>IF(ISERROR($V819),"",OFFSET('Smelter Look-up'!$D$4,$V819-4,0)&amp;"")</f>
        <v/>
      </c>
      <c r="F819" s="233" t="str">
        <f>IF(ISERROR($V819),"",OFFSET('Smelter Look-up'!$E$4,$V819-4,0))</f>
        <v/>
      </c>
      <c r="G819" s="233" t="str">
        <f>IF(C819=$X$4,IF(ISERROR($V819),"Enter smelter details","RMI"),IF(ISERROR($V819),"",OFFSET('Smelter Look-up'!$F$4,$V819-4,0)))</f>
        <v/>
      </c>
      <c r="H819" s="235" t="str">
        <f>IF(ISERROR($V819),"",OFFSET('Smelter Look-up'!$G$4,$V819-4,0))</f>
        <v/>
      </c>
      <c r="I819" s="237" t="str">
        <f>IF(ISERROR($V819),"",OFFSET('Smelter Look-up'!$H$4,$V819-4,0))</f>
        <v/>
      </c>
      <c r="J819" s="237" t="str">
        <f>IF(ISERROR($V819),"",OFFSET('Smelter Look-up'!$I$4,$V819-4,0))</f>
        <v/>
      </c>
      <c r="K819" s="234"/>
      <c r="L819" s="234"/>
      <c r="M819" s="234"/>
      <c r="N819" s="234"/>
      <c r="O819" s="234"/>
      <c r="P819" s="237"/>
      <c r="Q819" s="238"/>
      <c r="R819" s="233" t="str">
        <f>IF(ISERROR($V819),"",OFFSET('Smelter Look-up'!$C$4,$V819-4,0)&amp;"")</f>
        <v/>
      </c>
      <c r="S819" s="239" t="str">
        <f t="array" ref="S819">IF(B819="","",IF(ISERROR(MATCH($E819,CL,0)),"Unknown",INDIRECT("'C'!$A$"&amp;MATCH($E819,CL,0)+1)))</f>
        <v/>
      </c>
      <c r="T819" s="239" t="str">
        <f t="array" ref="T819">IF(B819="","",IF(ISERROR(MATCH($J819,SorP!$B$1:$B$6226,0)),"",INDIRECT("'SorP'!$A$"&amp;MATCH($S819&amp;$J819,SorP!C:C,0))))</f>
        <v/>
      </c>
      <c r="U819" s="240"/>
      <c r="V819" s="228" t="str">
        <f>IF(C819="",NA(),IF(OR(C819="Smelter not listed",C819="Smelter not yet identified"),MATCH($B819&amp;$D819,'Smelter Look-up'!$J:$J,0),MATCH($B819&amp;$C819,'Smelter Look-up'!$J:$J,0)))</f>
        <v>#N/A</v>
      </c>
      <c r="W819" s="208"/>
      <c r="X819" s="208">
        <f t="shared" si="1"/>
        <v>0</v>
      </c>
      <c r="Y819" s="208"/>
      <c r="Z819" s="208"/>
      <c r="AA819" s="208"/>
      <c r="AB819" s="241" t="str">
        <f t="shared" si="2"/>
        <v/>
      </c>
      <c r="AC819" s="208"/>
      <c r="AD819" s="208"/>
      <c r="AE819" s="208"/>
      <c r="AF819" s="208"/>
      <c r="AG819" s="208"/>
      <c r="AH819" s="208"/>
    </row>
    <row r="820" ht="13.5" customHeight="1">
      <c r="A820" s="239"/>
      <c r="B820" s="233" t="str">
        <f t="array" ref="B820">IF(LEN(A820)=0,"",INDEX('Smelter Look-up'!$A:$A,MATCH($A820,'Smelter Look-up'!$E:$E,0)))</f>
        <v/>
      </c>
      <c r="C820" s="234" t="str">
        <f t="array" ref="C820">IF(LEN(A820)=0,"",INDEX('Smelter Look-up'!$C:$C,MATCH($A820,'Smelter Look-up'!$E:$E,0)))</f>
        <v/>
      </c>
      <c r="D820" s="233"/>
      <c r="E820" s="233" t="str">
        <f>IF(ISERROR($V820),"",OFFSET('Smelter Look-up'!$D$4,$V820-4,0)&amp;"")</f>
        <v/>
      </c>
      <c r="F820" s="233" t="str">
        <f>IF(ISERROR($V820),"",OFFSET('Smelter Look-up'!$E$4,$V820-4,0))</f>
        <v/>
      </c>
      <c r="G820" s="233" t="str">
        <f>IF(C820=$X$4,IF(ISERROR($V820),"Enter smelter details","RMI"),IF(ISERROR($V820),"",OFFSET('Smelter Look-up'!$F$4,$V820-4,0)))</f>
        <v/>
      </c>
      <c r="H820" s="235" t="str">
        <f>IF(ISERROR($V820),"",OFFSET('Smelter Look-up'!$G$4,$V820-4,0))</f>
        <v/>
      </c>
      <c r="I820" s="237" t="str">
        <f>IF(ISERROR($V820),"",OFFSET('Smelter Look-up'!$H$4,$V820-4,0))</f>
        <v/>
      </c>
      <c r="J820" s="237" t="str">
        <f>IF(ISERROR($V820),"",OFFSET('Smelter Look-up'!$I$4,$V820-4,0))</f>
        <v/>
      </c>
      <c r="K820" s="234"/>
      <c r="L820" s="234"/>
      <c r="M820" s="234"/>
      <c r="N820" s="234"/>
      <c r="O820" s="234"/>
      <c r="P820" s="237"/>
      <c r="Q820" s="238"/>
      <c r="R820" s="233" t="str">
        <f>IF(ISERROR($V820),"",OFFSET('Smelter Look-up'!$C$4,$V820-4,0)&amp;"")</f>
        <v/>
      </c>
      <c r="S820" s="239" t="str">
        <f t="array" ref="S820">IF(B820="","",IF(ISERROR(MATCH($E820,CL,0)),"Unknown",INDIRECT("'C'!$A$"&amp;MATCH($E820,CL,0)+1)))</f>
        <v/>
      </c>
      <c r="T820" s="239" t="str">
        <f t="array" ref="T820">IF(B820="","",IF(ISERROR(MATCH($J820,SorP!$B$1:$B$6226,0)),"",INDIRECT("'SorP'!$A$"&amp;MATCH($S820&amp;$J820,SorP!C:C,0))))</f>
        <v/>
      </c>
      <c r="U820" s="240"/>
      <c r="V820" s="228" t="str">
        <f>IF(C820="",NA(),IF(OR(C820="Smelter not listed",C820="Smelter not yet identified"),MATCH($B820&amp;$D820,'Smelter Look-up'!$J:$J,0),MATCH($B820&amp;$C820,'Smelter Look-up'!$J:$J,0)))</f>
        <v>#N/A</v>
      </c>
      <c r="W820" s="208"/>
      <c r="X820" s="208">
        <f t="shared" si="1"/>
        <v>0</v>
      </c>
      <c r="Y820" s="208"/>
      <c r="Z820" s="208"/>
      <c r="AA820" s="208"/>
      <c r="AB820" s="241" t="str">
        <f t="shared" si="2"/>
        <v/>
      </c>
      <c r="AC820" s="208"/>
      <c r="AD820" s="208"/>
      <c r="AE820" s="208"/>
      <c r="AF820" s="208"/>
      <c r="AG820" s="208"/>
      <c r="AH820" s="208"/>
    </row>
    <row r="821" ht="13.5" customHeight="1">
      <c r="A821" s="239"/>
      <c r="B821" s="233" t="str">
        <f t="array" ref="B821">IF(LEN(A821)=0,"",INDEX('Smelter Look-up'!$A:$A,MATCH($A821,'Smelter Look-up'!$E:$E,0)))</f>
        <v/>
      </c>
      <c r="C821" s="234" t="str">
        <f t="array" ref="C821">IF(LEN(A821)=0,"",INDEX('Smelter Look-up'!$C:$C,MATCH($A821,'Smelter Look-up'!$E:$E,0)))</f>
        <v/>
      </c>
      <c r="D821" s="233"/>
      <c r="E821" s="233" t="str">
        <f>IF(ISERROR($V821),"",OFFSET('Smelter Look-up'!$D$4,$V821-4,0)&amp;"")</f>
        <v/>
      </c>
      <c r="F821" s="233" t="str">
        <f>IF(ISERROR($V821),"",OFFSET('Smelter Look-up'!$E$4,$V821-4,0))</f>
        <v/>
      </c>
      <c r="G821" s="233" t="str">
        <f>IF(C821=$X$4,IF(ISERROR($V821),"Enter smelter details","RMI"),IF(ISERROR($V821),"",OFFSET('Smelter Look-up'!$F$4,$V821-4,0)))</f>
        <v/>
      </c>
      <c r="H821" s="235" t="str">
        <f>IF(ISERROR($V821),"",OFFSET('Smelter Look-up'!$G$4,$V821-4,0))</f>
        <v/>
      </c>
      <c r="I821" s="237" t="str">
        <f>IF(ISERROR($V821),"",OFFSET('Smelter Look-up'!$H$4,$V821-4,0))</f>
        <v/>
      </c>
      <c r="J821" s="237" t="str">
        <f>IF(ISERROR($V821),"",OFFSET('Smelter Look-up'!$I$4,$V821-4,0))</f>
        <v/>
      </c>
      <c r="K821" s="234"/>
      <c r="L821" s="234"/>
      <c r="M821" s="234"/>
      <c r="N821" s="234"/>
      <c r="O821" s="234"/>
      <c r="P821" s="237"/>
      <c r="Q821" s="238"/>
      <c r="R821" s="233" t="str">
        <f>IF(ISERROR($V821),"",OFFSET('Smelter Look-up'!$C$4,$V821-4,0)&amp;"")</f>
        <v/>
      </c>
      <c r="S821" s="239" t="str">
        <f t="array" ref="S821">IF(B821="","",IF(ISERROR(MATCH($E821,CL,0)),"Unknown",INDIRECT("'C'!$A$"&amp;MATCH($E821,CL,0)+1)))</f>
        <v/>
      </c>
      <c r="T821" s="239" t="str">
        <f t="array" ref="T821">IF(B821="","",IF(ISERROR(MATCH($J821,SorP!$B$1:$B$6226,0)),"",INDIRECT("'SorP'!$A$"&amp;MATCH($S821&amp;$J821,SorP!C:C,0))))</f>
        <v/>
      </c>
      <c r="U821" s="240"/>
      <c r="V821" s="228" t="str">
        <f>IF(C821="",NA(),IF(OR(C821="Smelter not listed",C821="Smelter not yet identified"),MATCH($B821&amp;$D821,'Smelter Look-up'!$J:$J,0),MATCH($B821&amp;$C821,'Smelter Look-up'!$J:$J,0)))</f>
        <v>#N/A</v>
      </c>
      <c r="W821" s="208"/>
      <c r="X821" s="208">
        <f t="shared" si="1"/>
        <v>0</v>
      </c>
      <c r="Y821" s="208"/>
      <c r="Z821" s="208"/>
      <c r="AA821" s="208"/>
      <c r="AB821" s="241" t="str">
        <f t="shared" si="2"/>
        <v/>
      </c>
      <c r="AC821" s="208"/>
      <c r="AD821" s="208"/>
      <c r="AE821" s="208"/>
      <c r="AF821" s="208"/>
      <c r="AG821" s="208"/>
      <c r="AH821" s="208"/>
    </row>
    <row r="822" ht="13.5" customHeight="1">
      <c r="A822" s="239"/>
      <c r="B822" s="233" t="str">
        <f t="array" ref="B822">IF(LEN(A822)=0,"",INDEX('Smelter Look-up'!$A:$A,MATCH($A822,'Smelter Look-up'!$E:$E,0)))</f>
        <v/>
      </c>
      <c r="C822" s="234" t="str">
        <f t="array" ref="C822">IF(LEN(A822)=0,"",INDEX('Smelter Look-up'!$C:$C,MATCH($A822,'Smelter Look-up'!$E:$E,0)))</f>
        <v/>
      </c>
      <c r="D822" s="233"/>
      <c r="E822" s="233" t="str">
        <f>IF(ISERROR($V822),"",OFFSET('Smelter Look-up'!$D$4,$V822-4,0)&amp;"")</f>
        <v/>
      </c>
      <c r="F822" s="233" t="str">
        <f>IF(ISERROR($V822),"",OFFSET('Smelter Look-up'!$E$4,$V822-4,0))</f>
        <v/>
      </c>
      <c r="G822" s="233" t="str">
        <f>IF(C822=$X$4,IF(ISERROR($V822),"Enter smelter details","RMI"),IF(ISERROR($V822),"",OFFSET('Smelter Look-up'!$F$4,$V822-4,0)))</f>
        <v/>
      </c>
      <c r="H822" s="235" t="str">
        <f>IF(ISERROR($V822),"",OFFSET('Smelter Look-up'!$G$4,$V822-4,0))</f>
        <v/>
      </c>
      <c r="I822" s="237" t="str">
        <f>IF(ISERROR($V822),"",OFFSET('Smelter Look-up'!$H$4,$V822-4,0))</f>
        <v/>
      </c>
      <c r="J822" s="237" t="str">
        <f>IF(ISERROR($V822),"",OFFSET('Smelter Look-up'!$I$4,$V822-4,0))</f>
        <v/>
      </c>
      <c r="K822" s="234"/>
      <c r="L822" s="234"/>
      <c r="M822" s="234"/>
      <c r="N822" s="234"/>
      <c r="O822" s="234"/>
      <c r="P822" s="237"/>
      <c r="Q822" s="238"/>
      <c r="R822" s="233" t="str">
        <f>IF(ISERROR($V822),"",OFFSET('Smelter Look-up'!$C$4,$V822-4,0)&amp;"")</f>
        <v/>
      </c>
      <c r="S822" s="239" t="str">
        <f t="array" ref="S822">IF(B822="","",IF(ISERROR(MATCH($E822,CL,0)),"Unknown",INDIRECT("'C'!$A$"&amp;MATCH($E822,CL,0)+1)))</f>
        <v/>
      </c>
      <c r="T822" s="239" t="str">
        <f t="array" ref="T822">IF(B822="","",IF(ISERROR(MATCH($J822,SorP!$B$1:$B$6226,0)),"",INDIRECT("'SorP'!$A$"&amp;MATCH($S822&amp;$J822,SorP!C:C,0))))</f>
        <v/>
      </c>
      <c r="U822" s="240"/>
      <c r="V822" s="228" t="str">
        <f>IF(C822="",NA(),IF(OR(C822="Smelter not listed",C822="Smelter not yet identified"),MATCH($B822&amp;$D822,'Smelter Look-up'!$J:$J,0),MATCH($B822&amp;$C822,'Smelter Look-up'!$J:$J,0)))</f>
        <v>#N/A</v>
      </c>
      <c r="W822" s="208"/>
      <c r="X822" s="208">
        <f t="shared" si="1"/>
        <v>0</v>
      </c>
      <c r="Y822" s="208"/>
      <c r="Z822" s="208"/>
      <c r="AA822" s="208"/>
      <c r="AB822" s="241" t="str">
        <f t="shared" si="2"/>
        <v/>
      </c>
      <c r="AC822" s="208"/>
      <c r="AD822" s="208"/>
      <c r="AE822" s="208"/>
      <c r="AF822" s="208"/>
      <c r="AG822" s="208"/>
      <c r="AH822" s="208"/>
    </row>
    <row r="823" ht="13.5" customHeight="1">
      <c r="A823" s="239"/>
      <c r="B823" s="233" t="str">
        <f t="array" ref="B823">IF(LEN(A823)=0,"",INDEX('Smelter Look-up'!$A:$A,MATCH($A823,'Smelter Look-up'!$E:$E,0)))</f>
        <v/>
      </c>
      <c r="C823" s="234" t="str">
        <f t="array" ref="C823">IF(LEN(A823)=0,"",INDEX('Smelter Look-up'!$C:$C,MATCH($A823,'Smelter Look-up'!$E:$E,0)))</f>
        <v/>
      </c>
      <c r="D823" s="233"/>
      <c r="E823" s="233" t="str">
        <f>IF(ISERROR($V823),"",OFFSET('Smelter Look-up'!$D$4,$V823-4,0)&amp;"")</f>
        <v/>
      </c>
      <c r="F823" s="233" t="str">
        <f>IF(ISERROR($V823),"",OFFSET('Smelter Look-up'!$E$4,$V823-4,0))</f>
        <v/>
      </c>
      <c r="G823" s="233" t="str">
        <f>IF(C823=$X$4,IF(ISERROR($V823),"Enter smelter details","RMI"),IF(ISERROR($V823),"",OFFSET('Smelter Look-up'!$F$4,$V823-4,0)))</f>
        <v/>
      </c>
      <c r="H823" s="235" t="str">
        <f>IF(ISERROR($V823),"",OFFSET('Smelter Look-up'!$G$4,$V823-4,0))</f>
        <v/>
      </c>
      <c r="I823" s="237" t="str">
        <f>IF(ISERROR($V823),"",OFFSET('Smelter Look-up'!$H$4,$V823-4,0))</f>
        <v/>
      </c>
      <c r="J823" s="237" t="str">
        <f>IF(ISERROR($V823),"",OFFSET('Smelter Look-up'!$I$4,$V823-4,0))</f>
        <v/>
      </c>
      <c r="K823" s="234"/>
      <c r="L823" s="234"/>
      <c r="M823" s="234"/>
      <c r="N823" s="234"/>
      <c r="O823" s="234"/>
      <c r="P823" s="237"/>
      <c r="Q823" s="238"/>
      <c r="R823" s="233" t="str">
        <f>IF(ISERROR($V823),"",OFFSET('Smelter Look-up'!$C$4,$V823-4,0)&amp;"")</f>
        <v/>
      </c>
      <c r="S823" s="239" t="str">
        <f t="array" ref="S823">IF(B823="","",IF(ISERROR(MATCH($E823,CL,0)),"Unknown",INDIRECT("'C'!$A$"&amp;MATCH($E823,CL,0)+1)))</f>
        <v/>
      </c>
      <c r="T823" s="239" t="str">
        <f t="array" ref="T823">IF(B823="","",IF(ISERROR(MATCH($J823,SorP!$B$1:$B$6226,0)),"",INDIRECT("'SorP'!$A$"&amp;MATCH($S823&amp;$J823,SorP!C:C,0))))</f>
        <v/>
      </c>
      <c r="U823" s="240"/>
      <c r="V823" s="228" t="str">
        <f>IF(C823="",NA(),IF(OR(C823="Smelter not listed",C823="Smelter not yet identified"),MATCH($B823&amp;$D823,'Smelter Look-up'!$J:$J,0),MATCH($B823&amp;$C823,'Smelter Look-up'!$J:$J,0)))</f>
        <v>#N/A</v>
      </c>
      <c r="W823" s="208"/>
      <c r="X823" s="208">
        <f t="shared" si="1"/>
        <v>0</v>
      </c>
      <c r="Y823" s="208"/>
      <c r="Z823" s="208"/>
      <c r="AA823" s="208"/>
      <c r="AB823" s="241" t="str">
        <f t="shared" si="2"/>
        <v/>
      </c>
      <c r="AC823" s="208"/>
      <c r="AD823" s="208"/>
      <c r="AE823" s="208"/>
      <c r="AF823" s="208"/>
      <c r="AG823" s="208"/>
      <c r="AH823" s="208"/>
    </row>
    <row r="824" ht="13.5" customHeight="1">
      <c r="A824" s="239"/>
      <c r="B824" s="233" t="str">
        <f t="array" ref="B824">IF(LEN(A824)=0,"",INDEX('Smelter Look-up'!$A:$A,MATCH($A824,'Smelter Look-up'!$E:$E,0)))</f>
        <v/>
      </c>
      <c r="C824" s="234" t="str">
        <f t="array" ref="C824">IF(LEN(A824)=0,"",INDEX('Smelter Look-up'!$C:$C,MATCH($A824,'Smelter Look-up'!$E:$E,0)))</f>
        <v/>
      </c>
      <c r="D824" s="233"/>
      <c r="E824" s="233" t="str">
        <f>IF(ISERROR($V824),"",OFFSET('Smelter Look-up'!$D$4,$V824-4,0)&amp;"")</f>
        <v/>
      </c>
      <c r="F824" s="233" t="str">
        <f>IF(ISERROR($V824),"",OFFSET('Smelter Look-up'!$E$4,$V824-4,0))</f>
        <v/>
      </c>
      <c r="G824" s="233" t="str">
        <f>IF(C824=$X$4,IF(ISERROR($V824),"Enter smelter details","RMI"),IF(ISERROR($V824),"",OFFSET('Smelter Look-up'!$F$4,$V824-4,0)))</f>
        <v/>
      </c>
      <c r="H824" s="235" t="str">
        <f>IF(ISERROR($V824),"",OFFSET('Smelter Look-up'!$G$4,$V824-4,0))</f>
        <v/>
      </c>
      <c r="I824" s="237" t="str">
        <f>IF(ISERROR($V824),"",OFFSET('Smelter Look-up'!$H$4,$V824-4,0))</f>
        <v/>
      </c>
      <c r="J824" s="237" t="str">
        <f>IF(ISERROR($V824),"",OFFSET('Smelter Look-up'!$I$4,$V824-4,0))</f>
        <v/>
      </c>
      <c r="K824" s="234"/>
      <c r="L824" s="234"/>
      <c r="M824" s="234"/>
      <c r="N824" s="234"/>
      <c r="O824" s="234"/>
      <c r="P824" s="237"/>
      <c r="Q824" s="238"/>
      <c r="R824" s="233" t="str">
        <f>IF(ISERROR($V824),"",OFFSET('Smelter Look-up'!$C$4,$V824-4,0)&amp;"")</f>
        <v/>
      </c>
      <c r="S824" s="239" t="str">
        <f t="array" ref="S824">IF(B824="","",IF(ISERROR(MATCH($E824,CL,0)),"Unknown",INDIRECT("'C'!$A$"&amp;MATCH($E824,CL,0)+1)))</f>
        <v/>
      </c>
      <c r="T824" s="239" t="str">
        <f t="array" ref="T824">IF(B824="","",IF(ISERROR(MATCH($J824,SorP!$B$1:$B$6226,0)),"",INDIRECT("'SorP'!$A$"&amp;MATCH($S824&amp;$J824,SorP!C:C,0))))</f>
        <v/>
      </c>
      <c r="U824" s="240"/>
      <c r="V824" s="228" t="str">
        <f>IF(C824="",NA(),IF(OR(C824="Smelter not listed",C824="Smelter not yet identified"),MATCH($B824&amp;$D824,'Smelter Look-up'!$J:$J,0),MATCH($B824&amp;$C824,'Smelter Look-up'!$J:$J,0)))</f>
        <v>#N/A</v>
      </c>
      <c r="W824" s="208"/>
      <c r="X824" s="208">
        <f t="shared" si="1"/>
        <v>0</v>
      </c>
      <c r="Y824" s="208"/>
      <c r="Z824" s="208"/>
      <c r="AA824" s="208"/>
      <c r="AB824" s="241" t="str">
        <f t="shared" si="2"/>
        <v/>
      </c>
      <c r="AC824" s="208"/>
      <c r="AD824" s="208"/>
      <c r="AE824" s="208"/>
      <c r="AF824" s="208"/>
      <c r="AG824" s="208"/>
      <c r="AH824" s="208"/>
    </row>
    <row r="825" ht="13.5" customHeight="1">
      <c r="A825" s="239"/>
      <c r="B825" s="233" t="str">
        <f t="array" ref="B825">IF(LEN(A825)=0,"",INDEX('Smelter Look-up'!$A:$A,MATCH($A825,'Smelter Look-up'!$E:$E,0)))</f>
        <v/>
      </c>
      <c r="C825" s="234" t="str">
        <f t="array" ref="C825">IF(LEN(A825)=0,"",INDEX('Smelter Look-up'!$C:$C,MATCH($A825,'Smelter Look-up'!$E:$E,0)))</f>
        <v/>
      </c>
      <c r="D825" s="233"/>
      <c r="E825" s="233" t="str">
        <f>IF(ISERROR($V825),"",OFFSET('Smelter Look-up'!$D$4,$V825-4,0)&amp;"")</f>
        <v/>
      </c>
      <c r="F825" s="233" t="str">
        <f>IF(ISERROR($V825),"",OFFSET('Smelter Look-up'!$E$4,$V825-4,0))</f>
        <v/>
      </c>
      <c r="G825" s="233" t="str">
        <f>IF(C825=$X$4,IF(ISERROR($V825),"Enter smelter details","RMI"),IF(ISERROR($V825),"",OFFSET('Smelter Look-up'!$F$4,$V825-4,0)))</f>
        <v/>
      </c>
      <c r="H825" s="235" t="str">
        <f>IF(ISERROR($V825),"",OFFSET('Smelter Look-up'!$G$4,$V825-4,0))</f>
        <v/>
      </c>
      <c r="I825" s="237" t="str">
        <f>IF(ISERROR($V825),"",OFFSET('Smelter Look-up'!$H$4,$V825-4,0))</f>
        <v/>
      </c>
      <c r="J825" s="237" t="str">
        <f>IF(ISERROR($V825),"",OFFSET('Smelter Look-up'!$I$4,$V825-4,0))</f>
        <v/>
      </c>
      <c r="K825" s="234"/>
      <c r="L825" s="234"/>
      <c r="M825" s="234"/>
      <c r="N825" s="234"/>
      <c r="O825" s="234"/>
      <c r="P825" s="237"/>
      <c r="Q825" s="238"/>
      <c r="R825" s="233" t="str">
        <f>IF(ISERROR($V825),"",OFFSET('Smelter Look-up'!$C$4,$V825-4,0)&amp;"")</f>
        <v/>
      </c>
      <c r="S825" s="239" t="str">
        <f t="array" ref="S825">IF(B825="","",IF(ISERROR(MATCH($E825,CL,0)),"Unknown",INDIRECT("'C'!$A$"&amp;MATCH($E825,CL,0)+1)))</f>
        <v/>
      </c>
      <c r="T825" s="239" t="str">
        <f t="array" ref="T825">IF(B825="","",IF(ISERROR(MATCH($J825,SorP!$B$1:$B$6226,0)),"",INDIRECT("'SorP'!$A$"&amp;MATCH($S825&amp;$J825,SorP!C:C,0))))</f>
        <v/>
      </c>
      <c r="U825" s="240"/>
      <c r="V825" s="228" t="str">
        <f>IF(C825="",NA(),IF(OR(C825="Smelter not listed",C825="Smelter not yet identified"),MATCH($B825&amp;$D825,'Smelter Look-up'!$J:$J,0),MATCH($B825&amp;$C825,'Smelter Look-up'!$J:$J,0)))</f>
        <v>#N/A</v>
      </c>
      <c r="W825" s="208"/>
      <c r="X825" s="208">
        <f t="shared" si="1"/>
        <v>0</v>
      </c>
      <c r="Y825" s="208"/>
      <c r="Z825" s="208"/>
      <c r="AA825" s="208"/>
      <c r="AB825" s="241" t="str">
        <f t="shared" si="2"/>
        <v/>
      </c>
      <c r="AC825" s="208"/>
      <c r="AD825" s="208"/>
      <c r="AE825" s="208"/>
      <c r="AF825" s="208"/>
      <c r="AG825" s="208"/>
      <c r="AH825" s="208"/>
    </row>
    <row r="826" ht="13.5" customHeight="1">
      <c r="A826" s="239"/>
      <c r="B826" s="233" t="str">
        <f t="array" ref="B826">IF(LEN(A826)=0,"",INDEX('Smelter Look-up'!$A:$A,MATCH($A826,'Smelter Look-up'!$E:$E,0)))</f>
        <v/>
      </c>
      <c r="C826" s="234" t="str">
        <f t="array" ref="C826">IF(LEN(A826)=0,"",INDEX('Smelter Look-up'!$C:$C,MATCH($A826,'Smelter Look-up'!$E:$E,0)))</f>
        <v/>
      </c>
      <c r="D826" s="233"/>
      <c r="E826" s="233" t="str">
        <f>IF(ISERROR($V826),"",OFFSET('Smelter Look-up'!$D$4,$V826-4,0)&amp;"")</f>
        <v/>
      </c>
      <c r="F826" s="233" t="str">
        <f>IF(ISERROR($V826),"",OFFSET('Smelter Look-up'!$E$4,$V826-4,0))</f>
        <v/>
      </c>
      <c r="G826" s="233" t="str">
        <f>IF(C826=$X$4,IF(ISERROR($V826),"Enter smelter details","RMI"),IF(ISERROR($V826),"",OFFSET('Smelter Look-up'!$F$4,$V826-4,0)))</f>
        <v/>
      </c>
      <c r="H826" s="235" t="str">
        <f>IF(ISERROR($V826),"",OFFSET('Smelter Look-up'!$G$4,$V826-4,0))</f>
        <v/>
      </c>
      <c r="I826" s="237" t="str">
        <f>IF(ISERROR($V826),"",OFFSET('Smelter Look-up'!$H$4,$V826-4,0))</f>
        <v/>
      </c>
      <c r="J826" s="237" t="str">
        <f>IF(ISERROR($V826),"",OFFSET('Smelter Look-up'!$I$4,$V826-4,0))</f>
        <v/>
      </c>
      <c r="K826" s="234"/>
      <c r="L826" s="234"/>
      <c r="M826" s="234"/>
      <c r="N826" s="234"/>
      <c r="O826" s="234"/>
      <c r="P826" s="237"/>
      <c r="Q826" s="238"/>
      <c r="R826" s="233" t="str">
        <f>IF(ISERROR($V826),"",OFFSET('Smelter Look-up'!$C$4,$V826-4,0)&amp;"")</f>
        <v/>
      </c>
      <c r="S826" s="239" t="str">
        <f t="array" ref="S826">IF(B826="","",IF(ISERROR(MATCH($E826,CL,0)),"Unknown",INDIRECT("'C'!$A$"&amp;MATCH($E826,CL,0)+1)))</f>
        <v/>
      </c>
      <c r="T826" s="239" t="str">
        <f t="array" ref="T826">IF(B826="","",IF(ISERROR(MATCH($J826,SorP!$B$1:$B$6226,0)),"",INDIRECT("'SorP'!$A$"&amp;MATCH($S826&amp;$J826,SorP!C:C,0))))</f>
        <v/>
      </c>
      <c r="U826" s="240"/>
      <c r="V826" s="228" t="str">
        <f>IF(C826="",NA(),IF(OR(C826="Smelter not listed",C826="Smelter not yet identified"),MATCH($B826&amp;$D826,'Smelter Look-up'!$J:$J,0),MATCH($B826&amp;$C826,'Smelter Look-up'!$J:$J,0)))</f>
        <v>#N/A</v>
      </c>
      <c r="W826" s="208"/>
      <c r="X826" s="208">
        <f t="shared" si="1"/>
        <v>0</v>
      </c>
      <c r="Y826" s="208"/>
      <c r="Z826" s="208"/>
      <c r="AA826" s="208"/>
      <c r="AB826" s="241" t="str">
        <f t="shared" si="2"/>
        <v/>
      </c>
      <c r="AC826" s="208"/>
      <c r="AD826" s="208"/>
      <c r="AE826" s="208"/>
      <c r="AF826" s="208"/>
      <c r="AG826" s="208"/>
      <c r="AH826" s="208"/>
    </row>
    <row r="827" ht="13.5" customHeight="1">
      <c r="A827" s="239"/>
      <c r="B827" s="233" t="str">
        <f t="array" ref="B827">IF(LEN(A827)=0,"",INDEX('Smelter Look-up'!$A:$A,MATCH($A827,'Smelter Look-up'!$E:$E,0)))</f>
        <v/>
      </c>
      <c r="C827" s="234" t="str">
        <f t="array" ref="C827">IF(LEN(A827)=0,"",INDEX('Smelter Look-up'!$C:$C,MATCH($A827,'Smelter Look-up'!$E:$E,0)))</f>
        <v/>
      </c>
      <c r="D827" s="233"/>
      <c r="E827" s="233" t="str">
        <f>IF(ISERROR($V827),"",OFFSET('Smelter Look-up'!$D$4,$V827-4,0)&amp;"")</f>
        <v/>
      </c>
      <c r="F827" s="233" t="str">
        <f>IF(ISERROR($V827),"",OFFSET('Smelter Look-up'!$E$4,$V827-4,0))</f>
        <v/>
      </c>
      <c r="G827" s="233" t="str">
        <f>IF(C827=$X$4,IF(ISERROR($V827),"Enter smelter details","RMI"),IF(ISERROR($V827),"",OFFSET('Smelter Look-up'!$F$4,$V827-4,0)))</f>
        <v/>
      </c>
      <c r="H827" s="235" t="str">
        <f>IF(ISERROR($V827),"",OFFSET('Smelter Look-up'!$G$4,$V827-4,0))</f>
        <v/>
      </c>
      <c r="I827" s="237" t="str">
        <f>IF(ISERROR($V827),"",OFFSET('Smelter Look-up'!$H$4,$V827-4,0))</f>
        <v/>
      </c>
      <c r="J827" s="237" t="str">
        <f>IF(ISERROR($V827),"",OFFSET('Smelter Look-up'!$I$4,$V827-4,0))</f>
        <v/>
      </c>
      <c r="K827" s="234"/>
      <c r="L827" s="234"/>
      <c r="M827" s="234"/>
      <c r="N827" s="234"/>
      <c r="O827" s="234"/>
      <c r="P827" s="237"/>
      <c r="Q827" s="238"/>
      <c r="R827" s="233" t="str">
        <f>IF(ISERROR($V827),"",OFFSET('Smelter Look-up'!$C$4,$V827-4,0)&amp;"")</f>
        <v/>
      </c>
      <c r="S827" s="239" t="str">
        <f t="array" ref="S827">IF(B827="","",IF(ISERROR(MATCH($E827,CL,0)),"Unknown",INDIRECT("'C'!$A$"&amp;MATCH($E827,CL,0)+1)))</f>
        <v/>
      </c>
      <c r="T827" s="239" t="str">
        <f t="array" ref="T827">IF(B827="","",IF(ISERROR(MATCH($J827,SorP!$B$1:$B$6226,0)),"",INDIRECT("'SorP'!$A$"&amp;MATCH($S827&amp;$J827,SorP!C:C,0))))</f>
        <v/>
      </c>
      <c r="U827" s="240"/>
      <c r="V827" s="228" t="str">
        <f>IF(C827="",NA(),IF(OR(C827="Smelter not listed",C827="Smelter not yet identified"),MATCH($B827&amp;$D827,'Smelter Look-up'!$J:$J,0),MATCH($B827&amp;$C827,'Smelter Look-up'!$J:$J,0)))</f>
        <v>#N/A</v>
      </c>
      <c r="W827" s="208"/>
      <c r="X827" s="208">
        <f t="shared" si="1"/>
        <v>0</v>
      </c>
      <c r="Y827" s="208"/>
      <c r="Z827" s="208"/>
      <c r="AA827" s="208"/>
      <c r="AB827" s="241" t="str">
        <f t="shared" si="2"/>
        <v/>
      </c>
      <c r="AC827" s="208"/>
      <c r="AD827" s="208"/>
      <c r="AE827" s="208"/>
      <c r="AF827" s="208"/>
      <c r="AG827" s="208"/>
      <c r="AH827" s="208"/>
    </row>
    <row r="828" ht="13.5" customHeight="1">
      <c r="A828" s="239"/>
      <c r="B828" s="233" t="str">
        <f t="array" ref="B828">IF(LEN(A828)=0,"",INDEX('Smelter Look-up'!$A:$A,MATCH($A828,'Smelter Look-up'!$E:$E,0)))</f>
        <v/>
      </c>
      <c r="C828" s="234" t="str">
        <f t="array" ref="C828">IF(LEN(A828)=0,"",INDEX('Smelter Look-up'!$C:$C,MATCH($A828,'Smelter Look-up'!$E:$E,0)))</f>
        <v/>
      </c>
      <c r="D828" s="233"/>
      <c r="E828" s="233" t="str">
        <f>IF(ISERROR($V828),"",OFFSET('Smelter Look-up'!$D$4,$V828-4,0)&amp;"")</f>
        <v/>
      </c>
      <c r="F828" s="233" t="str">
        <f>IF(ISERROR($V828),"",OFFSET('Smelter Look-up'!$E$4,$V828-4,0))</f>
        <v/>
      </c>
      <c r="G828" s="233" t="str">
        <f>IF(C828=$X$4,IF(ISERROR($V828),"Enter smelter details","RMI"),IF(ISERROR($V828),"",OFFSET('Smelter Look-up'!$F$4,$V828-4,0)))</f>
        <v/>
      </c>
      <c r="H828" s="235" t="str">
        <f>IF(ISERROR($V828),"",OFFSET('Smelter Look-up'!$G$4,$V828-4,0))</f>
        <v/>
      </c>
      <c r="I828" s="237" t="str">
        <f>IF(ISERROR($V828),"",OFFSET('Smelter Look-up'!$H$4,$V828-4,0))</f>
        <v/>
      </c>
      <c r="J828" s="237" t="str">
        <f>IF(ISERROR($V828),"",OFFSET('Smelter Look-up'!$I$4,$V828-4,0))</f>
        <v/>
      </c>
      <c r="K828" s="234"/>
      <c r="L828" s="234"/>
      <c r="M828" s="234"/>
      <c r="N828" s="234"/>
      <c r="O828" s="234"/>
      <c r="P828" s="237"/>
      <c r="Q828" s="238"/>
      <c r="R828" s="233" t="str">
        <f>IF(ISERROR($V828),"",OFFSET('Smelter Look-up'!$C$4,$V828-4,0)&amp;"")</f>
        <v/>
      </c>
      <c r="S828" s="239" t="str">
        <f t="array" ref="S828">IF(B828="","",IF(ISERROR(MATCH($E828,CL,0)),"Unknown",INDIRECT("'C'!$A$"&amp;MATCH($E828,CL,0)+1)))</f>
        <v/>
      </c>
      <c r="T828" s="239" t="str">
        <f t="array" ref="T828">IF(B828="","",IF(ISERROR(MATCH($J828,SorP!$B$1:$B$6226,0)),"",INDIRECT("'SorP'!$A$"&amp;MATCH($S828&amp;$J828,SorP!C:C,0))))</f>
        <v/>
      </c>
      <c r="U828" s="240"/>
      <c r="V828" s="228" t="str">
        <f>IF(C828="",NA(),IF(OR(C828="Smelter not listed",C828="Smelter not yet identified"),MATCH($B828&amp;$D828,'Smelter Look-up'!$J:$J,0),MATCH($B828&amp;$C828,'Smelter Look-up'!$J:$J,0)))</f>
        <v>#N/A</v>
      </c>
      <c r="W828" s="208"/>
      <c r="X828" s="208">
        <f t="shared" si="1"/>
        <v>0</v>
      </c>
      <c r="Y828" s="208"/>
      <c r="Z828" s="208"/>
      <c r="AA828" s="208"/>
      <c r="AB828" s="241" t="str">
        <f t="shared" si="2"/>
        <v/>
      </c>
      <c r="AC828" s="208"/>
      <c r="AD828" s="208"/>
      <c r="AE828" s="208"/>
      <c r="AF828" s="208"/>
      <c r="AG828" s="208"/>
      <c r="AH828" s="208"/>
    </row>
    <row r="829" ht="13.5" customHeight="1">
      <c r="A829" s="239"/>
      <c r="B829" s="233" t="str">
        <f t="array" ref="B829">IF(LEN(A829)=0,"",INDEX('Smelter Look-up'!$A:$A,MATCH($A829,'Smelter Look-up'!$E:$E,0)))</f>
        <v/>
      </c>
      <c r="C829" s="234" t="str">
        <f t="array" ref="C829">IF(LEN(A829)=0,"",INDEX('Smelter Look-up'!$C:$C,MATCH($A829,'Smelter Look-up'!$E:$E,0)))</f>
        <v/>
      </c>
      <c r="D829" s="233"/>
      <c r="E829" s="233" t="str">
        <f>IF(ISERROR($V829),"",OFFSET('Smelter Look-up'!$D$4,$V829-4,0)&amp;"")</f>
        <v/>
      </c>
      <c r="F829" s="233" t="str">
        <f>IF(ISERROR($V829),"",OFFSET('Smelter Look-up'!$E$4,$V829-4,0))</f>
        <v/>
      </c>
      <c r="G829" s="233" t="str">
        <f>IF(C829=$X$4,IF(ISERROR($V829),"Enter smelter details","RMI"),IF(ISERROR($V829),"",OFFSET('Smelter Look-up'!$F$4,$V829-4,0)))</f>
        <v/>
      </c>
      <c r="H829" s="235" t="str">
        <f>IF(ISERROR($V829),"",OFFSET('Smelter Look-up'!$G$4,$V829-4,0))</f>
        <v/>
      </c>
      <c r="I829" s="237" t="str">
        <f>IF(ISERROR($V829),"",OFFSET('Smelter Look-up'!$H$4,$V829-4,0))</f>
        <v/>
      </c>
      <c r="J829" s="237" t="str">
        <f>IF(ISERROR($V829),"",OFFSET('Smelter Look-up'!$I$4,$V829-4,0))</f>
        <v/>
      </c>
      <c r="K829" s="234"/>
      <c r="L829" s="234"/>
      <c r="M829" s="234"/>
      <c r="N829" s="234"/>
      <c r="O829" s="234"/>
      <c r="P829" s="237"/>
      <c r="Q829" s="238"/>
      <c r="R829" s="233" t="str">
        <f>IF(ISERROR($V829),"",OFFSET('Smelter Look-up'!$C$4,$V829-4,0)&amp;"")</f>
        <v/>
      </c>
      <c r="S829" s="239" t="str">
        <f t="array" ref="S829">IF(B829="","",IF(ISERROR(MATCH($E829,CL,0)),"Unknown",INDIRECT("'C'!$A$"&amp;MATCH($E829,CL,0)+1)))</f>
        <v/>
      </c>
      <c r="T829" s="239" t="str">
        <f t="array" ref="T829">IF(B829="","",IF(ISERROR(MATCH($J829,SorP!$B$1:$B$6226,0)),"",INDIRECT("'SorP'!$A$"&amp;MATCH($S829&amp;$J829,SorP!C:C,0))))</f>
        <v/>
      </c>
      <c r="U829" s="240"/>
      <c r="V829" s="228" t="str">
        <f>IF(C829="",NA(),IF(OR(C829="Smelter not listed",C829="Smelter not yet identified"),MATCH($B829&amp;$D829,'Smelter Look-up'!$J:$J,0),MATCH($B829&amp;$C829,'Smelter Look-up'!$J:$J,0)))</f>
        <v>#N/A</v>
      </c>
      <c r="W829" s="208"/>
      <c r="X829" s="208">
        <f t="shared" si="1"/>
        <v>0</v>
      </c>
      <c r="Y829" s="208"/>
      <c r="Z829" s="208"/>
      <c r="AA829" s="208"/>
      <c r="AB829" s="241" t="str">
        <f t="shared" si="2"/>
        <v/>
      </c>
      <c r="AC829" s="208"/>
      <c r="AD829" s="208"/>
      <c r="AE829" s="208"/>
      <c r="AF829" s="208"/>
      <c r="AG829" s="208"/>
      <c r="AH829" s="208"/>
    </row>
    <row r="830" ht="13.5" customHeight="1">
      <c r="A830" s="239"/>
      <c r="B830" s="233" t="str">
        <f t="array" ref="B830">IF(LEN(A830)=0,"",INDEX('Smelter Look-up'!$A:$A,MATCH($A830,'Smelter Look-up'!$E:$E,0)))</f>
        <v/>
      </c>
      <c r="C830" s="234" t="str">
        <f t="array" ref="C830">IF(LEN(A830)=0,"",INDEX('Smelter Look-up'!$C:$C,MATCH($A830,'Smelter Look-up'!$E:$E,0)))</f>
        <v/>
      </c>
      <c r="D830" s="233"/>
      <c r="E830" s="233" t="str">
        <f>IF(ISERROR($V830),"",OFFSET('Smelter Look-up'!$D$4,$V830-4,0)&amp;"")</f>
        <v/>
      </c>
      <c r="F830" s="233" t="str">
        <f>IF(ISERROR($V830),"",OFFSET('Smelter Look-up'!$E$4,$V830-4,0))</f>
        <v/>
      </c>
      <c r="G830" s="233" t="str">
        <f>IF(C830=$X$4,IF(ISERROR($V830),"Enter smelter details","RMI"),IF(ISERROR($V830),"",OFFSET('Smelter Look-up'!$F$4,$V830-4,0)))</f>
        <v/>
      </c>
      <c r="H830" s="235" t="str">
        <f>IF(ISERROR($V830),"",OFFSET('Smelter Look-up'!$G$4,$V830-4,0))</f>
        <v/>
      </c>
      <c r="I830" s="237" t="str">
        <f>IF(ISERROR($V830),"",OFFSET('Smelter Look-up'!$H$4,$V830-4,0))</f>
        <v/>
      </c>
      <c r="J830" s="237" t="str">
        <f>IF(ISERROR($V830),"",OFFSET('Smelter Look-up'!$I$4,$V830-4,0))</f>
        <v/>
      </c>
      <c r="K830" s="234"/>
      <c r="L830" s="234"/>
      <c r="M830" s="234"/>
      <c r="N830" s="234"/>
      <c r="O830" s="234"/>
      <c r="P830" s="237"/>
      <c r="Q830" s="238"/>
      <c r="R830" s="233" t="str">
        <f>IF(ISERROR($V830),"",OFFSET('Smelter Look-up'!$C$4,$V830-4,0)&amp;"")</f>
        <v/>
      </c>
      <c r="S830" s="239" t="str">
        <f t="array" ref="S830">IF(B830="","",IF(ISERROR(MATCH($E830,CL,0)),"Unknown",INDIRECT("'C'!$A$"&amp;MATCH($E830,CL,0)+1)))</f>
        <v/>
      </c>
      <c r="T830" s="239" t="str">
        <f t="array" ref="T830">IF(B830="","",IF(ISERROR(MATCH($J830,SorP!$B$1:$B$6226,0)),"",INDIRECT("'SorP'!$A$"&amp;MATCH($S830&amp;$J830,SorP!C:C,0))))</f>
        <v/>
      </c>
      <c r="U830" s="240"/>
      <c r="V830" s="228" t="str">
        <f>IF(C830="",NA(),IF(OR(C830="Smelter not listed",C830="Smelter not yet identified"),MATCH($B830&amp;$D830,'Smelter Look-up'!$J:$J,0),MATCH($B830&amp;$C830,'Smelter Look-up'!$J:$J,0)))</f>
        <v>#N/A</v>
      </c>
      <c r="W830" s="208"/>
      <c r="X830" s="208">
        <f t="shared" si="1"/>
        <v>0</v>
      </c>
      <c r="Y830" s="208"/>
      <c r="Z830" s="208"/>
      <c r="AA830" s="208"/>
      <c r="AB830" s="241" t="str">
        <f t="shared" si="2"/>
        <v/>
      </c>
      <c r="AC830" s="208"/>
      <c r="AD830" s="208"/>
      <c r="AE830" s="208"/>
      <c r="AF830" s="208"/>
      <c r="AG830" s="208"/>
      <c r="AH830" s="208"/>
    </row>
    <row r="831" ht="13.5" customHeight="1">
      <c r="A831" s="239"/>
      <c r="B831" s="233" t="str">
        <f t="array" ref="B831">IF(LEN(A831)=0,"",INDEX('Smelter Look-up'!$A:$A,MATCH($A831,'Smelter Look-up'!$E:$E,0)))</f>
        <v/>
      </c>
      <c r="C831" s="234" t="str">
        <f t="array" ref="C831">IF(LEN(A831)=0,"",INDEX('Smelter Look-up'!$C:$C,MATCH($A831,'Smelter Look-up'!$E:$E,0)))</f>
        <v/>
      </c>
      <c r="D831" s="233"/>
      <c r="E831" s="233" t="str">
        <f>IF(ISERROR($V831),"",OFFSET('Smelter Look-up'!$D$4,$V831-4,0)&amp;"")</f>
        <v/>
      </c>
      <c r="F831" s="233" t="str">
        <f>IF(ISERROR($V831),"",OFFSET('Smelter Look-up'!$E$4,$V831-4,0))</f>
        <v/>
      </c>
      <c r="G831" s="233" t="str">
        <f>IF(C831=$X$4,IF(ISERROR($V831),"Enter smelter details","RMI"),IF(ISERROR($V831),"",OFFSET('Smelter Look-up'!$F$4,$V831-4,0)))</f>
        <v/>
      </c>
      <c r="H831" s="235" t="str">
        <f>IF(ISERROR($V831),"",OFFSET('Smelter Look-up'!$G$4,$V831-4,0))</f>
        <v/>
      </c>
      <c r="I831" s="237" t="str">
        <f>IF(ISERROR($V831),"",OFFSET('Smelter Look-up'!$H$4,$V831-4,0))</f>
        <v/>
      </c>
      <c r="J831" s="237" t="str">
        <f>IF(ISERROR($V831),"",OFFSET('Smelter Look-up'!$I$4,$V831-4,0))</f>
        <v/>
      </c>
      <c r="K831" s="234"/>
      <c r="L831" s="234"/>
      <c r="M831" s="234"/>
      <c r="N831" s="234"/>
      <c r="O831" s="234"/>
      <c r="P831" s="237"/>
      <c r="Q831" s="238"/>
      <c r="R831" s="233" t="str">
        <f>IF(ISERROR($V831),"",OFFSET('Smelter Look-up'!$C$4,$V831-4,0)&amp;"")</f>
        <v/>
      </c>
      <c r="S831" s="239" t="str">
        <f t="array" ref="S831">IF(B831="","",IF(ISERROR(MATCH($E831,CL,0)),"Unknown",INDIRECT("'C'!$A$"&amp;MATCH($E831,CL,0)+1)))</f>
        <v/>
      </c>
      <c r="T831" s="239" t="str">
        <f t="array" ref="T831">IF(B831="","",IF(ISERROR(MATCH($J831,SorP!$B$1:$B$6226,0)),"",INDIRECT("'SorP'!$A$"&amp;MATCH($S831&amp;$J831,SorP!C:C,0))))</f>
        <v/>
      </c>
      <c r="U831" s="240"/>
      <c r="V831" s="228" t="str">
        <f>IF(C831="",NA(),IF(OR(C831="Smelter not listed",C831="Smelter not yet identified"),MATCH($B831&amp;$D831,'Smelter Look-up'!$J:$J,0),MATCH($B831&amp;$C831,'Smelter Look-up'!$J:$J,0)))</f>
        <v>#N/A</v>
      </c>
      <c r="W831" s="208"/>
      <c r="X831" s="208">
        <f t="shared" si="1"/>
        <v>0</v>
      </c>
      <c r="Y831" s="208"/>
      <c r="Z831" s="208"/>
      <c r="AA831" s="208"/>
      <c r="AB831" s="241" t="str">
        <f t="shared" si="2"/>
        <v/>
      </c>
      <c r="AC831" s="208"/>
      <c r="AD831" s="208"/>
      <c r="AE831" s="208"/>
      <c r="AF831" s="208"/>
      <c r="AG831" s="208"/>
      <c r="AH831" s="208"/>
    </row>
    <row r="832" ht="13.5" customHeight="1">
      <c r="A832" s="239"/>
      <c r="B832" s="233" t="str">
        <f t="array" ref="B832">IF(LEN(A832)=0,"",INDEX('Smelter Look-up'!$A:$A,MATCH($A832,'Smelter Look-up'!$E:$E,0)))</f>
        <v/>
      </c>
      <c r="C832" s="234" t="str">
        <f t="array" ref="C832">IF(LEN(A832)=0,"",INDEX('Smelter Look-up'!$C:$C,MATCH($A832,'Smelter Look-up'!$E:$E,0)))</f>
        <v/>
      </c>
      <c r="D832" s="233"/>
      <c r="E832" s="233" t="str">
        <f>IF(ISERROR($V832),"",OFFSET('Smelter Look-up'!$D$4,$V832-4,0)&amp;"")</f>
        <v/>
      </c>
      <c r="F832" s="233" t="str">
        <f>IF(ISERROR($V832),"",OFFSET('Smelter Look-up'!$E$4,$V832-4,0))</f>
        <v/>
      </c>
      <c r="G832" s="233" t="str">
        <f>IF(C832=$X$4,IF(ISERROR($V832),"Enter smelter details","RMI"),IF(ISERROR($V832),"",OFFSET('Smelter Look-up'!$F$4,$V832-4,0)))</f>
        <v/>
      </c>
      <c r="H832" s="235" t="str">
        <f>IF(ISERROR($V832),"",OFFSET('Smelter Look-up'!$G$4,$V832-4,0))</f>
        <v/>
      </c>
      <c r="I832" s="237" t="str">
        <f>IF(ISERROR($V832),"",OFFSET('Smelter Look-up'!$H$4,$V832-4,0))</f>
        <v/>
      </c>
      <c r="J832" s="237" t="str">
        <f>IF(ISERROR($V832),"",OFFSET('Smelter Look-up'!$I$4,$V832-4,0))</f>
        <v/>
      </c>
      <c r="K832" s="234"/>
      <c r="L832" s="234"/>
      <c r="M832" s="234"/>
      <c r="N832" s="234"/>
      <c r="O832" s="234"/>
      <c r="P832" s="237"/>
      <c r="Q832" s="238"/>
      <c r="R832" s="233" t="str">
        <f>IF(ISERROR($V832),"",OFFSET('Smelter Look-up'!$C$4,$V832-4,0)&amp;"")</f>
        <v/>
      </c>
      <c r="S832" s="239" t="str">
        <f t="array" ref="S832">IF(B832="","",IF(ISERROR(MATCH($E832,CL,0)),"Unknown",INDIRECT("'C'!$A$"&amp;MATCH($E832,CL,0)+1)))</f>
        <v/>
      </c>
      <c r="T832" s="239" t="str">
        <f t="array" ref="T832">IF(B832="","",IF(ISERROR(MATCH($J832,SorP!$B$1:$B$6226,0)),"",INDIRECT("'SorP'!$A$"&amp;MATCH($S832&amp;$J832,SorP!C:C,0))))</f>
        <v/>
      </c>
      <c r="U832" s="240"/>
      <c r="V832" s="228" t="str">
        <f>IF(C832="",NA(),IF(OR(C832="Smelter not listed",C832="Smelter not yet identified"),MATCH($B832&amp;$D832,'Smelter Look-up'!$J:$J,0),MATCH($B832&amp;$C832,'Smelter Look-up'!$J:$J,0)))</f>
        <v>#N/A</v>
      </c>
      <c r="W832" s="208"/>
      <c r="X832" s="208">
        <f t="shared" si="1"/>
        <v>0</v>
      </c>
      <c r="Y832" s="208"/>
      <c r="Z832" s="208"/>
      <c r="AA832" s="208"/>
      <c r="AB832" s="241" t="str">
        <f t="shared" si="2"/>
        <v/>
      </c>
      <c r="AC832" s="208"/>
      <c r="AD832" s="208"/>
      <c r="AE832" s="208"/>
      <c r="AF832" s="208"/>
      <c r="AG832" s="208"/>
      <c r="AH832" s="208"/>
    </row>
    <row r="833" ht="13.5" customHeight="1">
      <c r="A833" s="239"/>
      <c r="B833" s="233" t="str">
        <f t="array" ref="B833">IF(LEN(A833)=0,"",INDEX('Smelter Look-up'!$A:$A,MATCH($A833,'Smelter Look-up'!$E:$E,0)))</f>
        <v/>
      </c>
      <c r="C833" s="234" t="str">
        <f t="array" ref="C833">IF(LEN(A833)=0,"",INDEX('Smelter Look-up'!$C:$C,MATCH($A833,'Smelter Look-up'!$E:$E,0)))</f>
        <v/>
      </c>
      <c r="D833" s="233"/>
      <c r="E833" s="233" t="str">
        <f>IF(ISERROR($V833),"",OFFSET('Smelter Look-up'!$D$4,$V833-4,0)&amp;"")</f>
        <v/>
      </c>
      <c r="F833" s="233" t="str">
        <f>IF(ISERROR($V833),"",OFFSET('Smelter Look-up'!$E$4,$V833-4,0))</f>
        <v/>
      </c>
      <c r="G833" s="233" t="str">
        <f>IF(C833=$X$4,IF(ISERROR($V833),"Enter smelter details","RMI"),IF(ISERROR($V833),"",OFFSET('Smelter Look-up'!$F$4,$V833-4,0)))</f>
        <v/>
      </c>
      <c r="H833" s="235" t="str">
        <f>IF(ISERROR($V833),"",OFFSET('Smelter Look-up'!$G$4,$V833-4,0))</f>
        <v/>
      </c>
      <c r="I833" s="237" t="str">
        <f>IF(ISERROR($V833),"",OFFSET('Smelter Look-up'!$H$4,$V833-4,0))</f>
        <v/>
      </c>
      <c r="J833" s="237" t="str">
        <f>IF(ISERROR($V833),"",OFFSET('Smelter Look-up'!$I$4,$V833-4,0))</f>
        <v/>
      </c>
      <c r="K833" s="234"/>
      <c r="L833" s="234"/>
      <c r="M833" s="234"/>
      <c r="N833" s="234"/>
      <c r="O833" s="234"/>
      <c r="P833" s="237"/>
      <c r="Q833" s="238"/>
      <c r="R833" s="233" t="str">
        <f>IF(ISERROR($V833),"",OFFSET('Smelter Look-up'!$C$4,$V833-4,0)&amp;"")</f>
        <v/>
      </c>
      <c r="S833" s="239" t="str">
        <f t="array" ref="S833">IF(B833="","",IF(ISERROR(MATCH($E833,CL,0)),"Unknown",INDIRECT("'C'!$A$"&amp;MATCH($E833,CL,0)+1)))</f>
        <v/>
      </c>
      <c r="T833" s="239" t="str">
        <f t="array" ref="T833">IF(B833="","",IF(ISERROR(MATCH($J833,SorP!$B$1:$B$6226,0)),"",INDIRECT("'SorP'!$A$"&amp;MATCH($S833&amp;$J833,SorP!C:C,0))))</f>
        <v/>
      </c>
      <c r="U833" s="240"/>
      <c r="V833" s="228" t="str">
        <f>IF(C833="",NA(),IF(OR(C833="Smelter not listed",C833="Smelter not yet identified"),MATCH($B833&amp;$D833,'Smelter Look-up'!$J:$J,0),MATCH($B833&amp;$C833,'Smelter Look-up'!$J:$J,0)))</f>
        <v>#N/A</v>
      </c>
      <c r="W833" s="208"/>
      <c r="X833" s="208">
        <f t="shared" si="1"/>
        <v>0</v>
      </c>
      <c r="Y833" s="208"/>
      <c r="Z833" s="208"/>
      <c r="AA833" s="208"/>
      <c r="AB833" s="241" t="str">
        <f t="shared" si="2"/>
        <v/>
      </c>
      <c r="AC833" s="208"/>
      <c r="AD833" s="208"/>
      <c r="AE833" s="208"/>
      <c r="AF833" s="208"/>
      <c r="AG833" s="208"/>
      <c r="AH833" s="208"/>
    </row>
    <row r="834" ht="13.5" customHeight="1">
      <c r="A834" s="239"/>
      <c r="B834" s="233" t="str">
        <f t="array" ref="B834">IF(LEN(A834)=0,"",INDEX('Smelter Look-up'!$A:$A,MATCH($A834,'Smelter Look-up'!$E:$E,0)))</f>
        <v/>
      </c>
      <c r="C834" s="234" t="str">
        <f t="array" ref="C834">IF(LEN(A834)=0,"",INDEX('Smelter Look-up'!$C:$C,MATCH($A834,'Smelter Look-up'!$E:$E,0)))</f>
        <v/>
      </c>
      <c r="D834" s="233"/>
      <c r="E834" s="233" t="str">
        <f>IF(ISERROR($V834),"",OFFSET('Smelter Look-up'!$D$4,$V834-4,0)&amp;"")</f>
        <v/>
      </c>
      <c r="F834" s="233" t="str">
        <f>IF(ISERROR($V834),"",OFFSET('Smelter Look-up'!$E$4,$V834-4,0))</f>
        <v/>
      </c>
      <c r="G834" s="233" t="str">
        <f>IF(C834=$X$4,IF(ISERROR($V834),"Enter smelter details","RMI"),IF(ISERROR($V834),"",OFFSET('Smelter Look-up'!$F$4,$V834-4,0)))</f>
        <v/>
      </c>
      <c r="H834" s="235" t="str">
        <f>IF(ISERROR($V834),"",OFFSET('Smelter Look-up'!$G$4,$V834-4,0))</f>
        <v/>
      </c>
      <c r="I834" s="237" t="str">
        <f>IF(ISERROR($V834),"",OFFSET('Smelter Look-up'!$H$4,$V834-4,0))</f>
        <v/>
      </c>
      <c r="J834" s="237" t="str">
        <f>IF(ISERROR($V834),"",OFFSET('Smelter Look-up'!$I$4,$V834-4,0))</f>
        <v/>
      </c>
      <c r="K834" s="234"/>
      <c r="L834" s="234"/>
      <c r="M834" s="234"/>
      <c r="N834" s="234"/>
      <c r="O834" s="234"/>
      <c r="P834" s="237"/>
      <c r="Q834" s="238"/>
      <c r="R834" s="233" t="str">
        <f>IF(ISERROR($V834),"",OFFSET('Smelter Look-up'!$C$4,$V834-4,0)&amp;"")</f>
        <v/>
      </c>
      <c r="S834" s="239" t="str">
        <f t="array" ref="S834">IF(B834="","",IF(ISERROR(MATCH($E834,CL,0)),"Unknown",INDIRECT("'C'!$A$"&amp;MATCH($E834,CL,0)+1)))</f>
        <v/>
      </c>
      <c r="T834" s="239" t="str">
        <f t="array" ref="T834">IF(B834="","",IF(ISERROR(MATCH($J834,SorP!$B$1:$B$6226,0)),"",INDIRECT("'SorP'!$A$"&amp;MATCH($S834&amp;$J834,SorP!C:C,0))))</f>
        <v/>
      </c>
      <c r="U834" s="240"/>
      <c r="V834" s="228" t="str">
        <f>IF(C834="",NA(),IF(OR(C834="Smelter not listed",C834="Smelter not yet identified"),MATCH($B834&amp;$D834,'Smelter Look-up'!$J:$J,0),MATCH($B834&amp;$C834,'Smelter Look-up'!$J:$J,0)))</f>
        <v>#N/A</v>
      </c>
      <c r="W834" s="208"/>
      <c r="X834" s="208">
        <f t="shared" si="1"/>
        <v>0</v>
      </c>
      <c r="Y834" s="208"/>
      <c r="Z834" s="208"/>
      <c r="AA834" s="208"/>
      <c r="AB834" s="241" t="str">
        <f t="shared" si="2"/>
        <v/>
      </c>
      <c r="AC834" s="208"/>
      <c r="AD834" s="208"/>
      <c r="AE834" s="208"/>
      <c r="AF834" s="208"/>
      <c r="AG834" s="208"/>
      <c r="AH834" s="208"/>
    </row>
    <row r="835" ht="13.5" customHeight="1">
      <c r="A835" s="239"/>
      <c r="B835" s="233" t="str">
        <f t="array" ref="B835">IF(LEN(A835)=0,"",INDEX('Smelter Look-up'!$A:$A,MATCH($A835,'Smelter Look-up'!$E:$E,0)))</f>
        <v/>
      </c>
      <c r="C835" s="234" t="str">
        <f t="array" ref="C835">IF(LEN(A835)=0,"",INDEX('Smelter Look-up'!$C:$C,MATCH($A835,'Smelter Look-up'!$E:$E,0)))</f>
        <v/>
      </c>
      <c r="D835" s="233"/>
      <c r="E835" s="233" t="str">
        <f>IF(ISERROR($V835),"",OFFSET('Smelter Look-up'!$D$4,$V835-4,0)&amp;"")</f>
        <v/>
      </c>
      <c r="F835" s="233" t="str">
        <f>IF(ISERROR($V835),"",OFFSET('Smelter Look-up'!$E$4,$V835-4,0))</f>
        <v/>
      </c>
      <c r="G835" s="233" t="str">
        <f>IF(C835=$X$4,IF(ISERROR($V835),"Enter smelter details","RMI"),IF(ISERROR($V835),"",OFFSET('Smelter Look-up'!$F$4,$V835-4,0)))</f>
        <v/>
      </c>
      <c r="H835" s="235" t="str">
        <f>IF(ISERROR($V835),"",OFFSET('Smelter Look-up'!$G$4,$V835-4,0))</f>
        <v/>
      </c>
      <c r="I835" s="237" t="str">
        <f>IF(ISERROR($V835),"",OFFSET('Smelter Look-up'!$H$4,$V835-4,0))</f>
        <v/>
      </c>
      <c r="J835" s="237" t="str">
        <f>IF(ISERROR($V835),"",OFFSET('Smelter Look-up'!$I$4,$V835-4,0))</f>
        <v/>
      </c>
      <c r="K835" s="234"/>
      <c r="L835" s="234"/>
      <c r="M835" s="234"/>
      <c r="N835" s="234"/>
      <c r="O835" s="234"/>
      <c r="P835" s="237"/>
      <c r="Q835" s="238"/>
      <c r="R835" s="233" t="str">
        <f>IF(ISERROR($V835),"",OFFSET('Smelter Look-up'!$C$4,$V835-4,0)&amp;"")</f>
        <v/>
      </c>
      <c r="S835" s="239" t="str">
        <f t="array" ref="S835">IF(B835="","",IF(ISERROR(MATCH($E835,CL,0)),"Unknown",INDIRECT("'C'!$A$"&amp;MATCH($E835,CL,0)+1)))</f>
        <v/>
      </c>
      <c r="T835" s="239" t="str">
        <f t="array" ref="T835">IF(B835="","",IF(ISERROR(MATCH($J835,SorP!$B$1:$B$6226,0)),"",INDIRECT("'SorP'!$A$"&amp;MATCH($S835&amp;$J835,SorP!C:C,0))))</f>
        <v/>
      </c>
      <c r="U835" s="240"/>
      <c r="V835" s="228" t="str">
        <f>IF(C835="",NA(),IF(OR(C835="Smelter not listed",C835="Smelter not yet identified"),MATCH($B835&amp;$D835,'Smelter Look-up'!$J:$J,0),MATCH($B835&amp;$C835,'Smelter Look-up'!$J:$J,0)))</f>
        <v>#N/A</v>
      </c>
      <c r="W835" s="208"/>
      <c r="X835" s="208">
        <f t="shared" si="1"/>
        <v>0</v>
      </c>
      <c r="Y835" s="208"/>
      <c r="Z835" s="208"/>
      <c r="AA835" s="208"/>
      <c r="AB835" s="241" t="str">
        <f t="shared" si="2"/>
        <v/>
      </c>
      <c r="AC835" s="208"/>
      <c r="AD835" s="208"/>
      <c r="AE835" s="208"/>
      <c r="AF835" s="208"/>
      <c r="AG835" s="208"/>
      <c r="AH835" s="208"/>
    </row>
    <row r="836" ht="13.5" customHeight="1">
      <c r="A836" s="239"/>
      <c r="B836" s="233" t="str">
        <f t="array" ref="B836">IF(LEN(A836)=0,"",INDEX('Smelter Look-up'!$A:$A,MATCH($A836,'Smelter Look-up'!$E:$E,0)))</f>
        <v/>
      </c>
      <c r="C836" s="234" t="str">
        <f t="array" ref="C836">IF(LEN(A836)=0,"",INDEX('Smelter Look-up'!$C:$C,MATCH($A836,'Smelter Look-up'!$E:$E,0)))</f>
        <v/>
      </c>
      <c r="D836" s="233"/>
      <c r="E836" s="233" t="str">
        <f>IF(ISERROR($V836),"",OFFSET('Smelter Look-up'!$D$4,$V836-4,0)&amp;"")</f>
        <v/>
      </c>
      <c r="F836" s="233" t="str">
        <f>IF(ISERROR($V836),"",OFFSET('Smelter Look-up'!$E$4,$V836-4,0))</f>
        <v/>
      </c>
      <c r="G836" s="233" t="str">
        <f>IF(C836=$X$4,IF(ISERROR($V836),"Enter smelter details","RMI"),IF(ISERROR($V836),"",OFFSET('Smelter Look-up'!$F$4,$V836-4,0)))</f>
        <v/>
      </c>
      <c r="H836" s="235" t="str">
        <f>IF(ISERROR($V836),"",OFFSET('Smelter Look-up'!$G$4,$V836-4,0))</f>
        <v/>
      </c>
      <c r="I836" s="237" t="str">
        <f>IF(ISERROR($V836),"",OFFSET('Smelter Look-up'!$H$4,$V836-4,0))</f>
        <v/>
      </c>
      <c r="J836" s="237" t="str">
        <f>IF(ISERROR($V836),"",OFFSET('Smelter Look-up'!$I$4,$V836-4,0))</f>
        <v/>
      </c>
      <c r="K836" s="234"/>
      <c r="L836" s="234"/>
      <c r="M836" s="234"/>
      <c r="N836" s="234"/>
      <c r="O836" s="234"/>
      <c r="P836" s="237"/>
      <c r="Q836" s="238"/>
      <c r="R836" s="233" t="str">
        <f>IF(ISERROR($V836),"",OFFSET('Smelter Look-up'!$C$4,$V836-4,0)&amp;"")</f>
        <v/>
      </c>
      <c r="S836" s="239" t="str">
        <f t="array" ref="S836">IF(B836="","",IF(ISERROR(MATCH($E836,CL,0)),"Unknown",INDIRECT("'C'!$A$"&amp;MATCH($E836,CL,0)+1)))</f>
        <v/>
      </c>
      <c r="T836" s="239" t="str">
        <f t="array" ref="T836">IF(B836="","",IF(ISERROR(MATCH($J836,SorP!$B$1:$B$6226,0)),"",INDIRECT("'SorP'!$A$"&amp;MATCH($S836&amp;$J836,SorP!C:C,0))))</f>
        <v/>
      </c>
      <c r="U836" s="240"/>
      <c r="V836" s="228" t="str">
        <f>IF(C836="",NA(),IF(OR(C836="Smelter not listed",C836="Smelter not yet identified"),MATCH($B836&amp;$D836,'Smelter Look-up'!$J:$J,0),MATCH($B836&amp;$C836,'Smelter Look-up'!$J:$J,0)))</f>
        <v>#N/A</v>
      </c>
      <c r="W836" s="208"/>
      <c r="X836" s="208">
        <f t="shared" si="1"/>
        <v>0</v>
      </c>
      <c r="Y836" s="208"/>
      <c r="Z836" s="208"/>
      <c r="AA836" s="208"/>
      <c r="AB836" s="241" t="str">
        <f t="shared" si="2"/>
        <v/>
      </c>
      <c r="AC836" s="208"/>
      <c r="AD836" s="208"/>
      <c r="AE836" s="208"/>
      <c r="AF836" s="208"/>
      <c r="AG836" s="208"/>
      <c r="AH836" s="208"/>
    </row>
    <row r="837" ht="13.5" customHeight="1">
      <c r="A837" s="239"/>
      <c r="B837" s="233" t="str">
        <f t="array" ref="B837">IF(LEN(A837)=0,"",INDEX('Smelter Look-up'!$A:$A,MATCH($A837,'Smelter Look-up'!$E:$E,0)))</f>
        <v/>
      </c>
      <c r="C837" s="234" t="str">
        <f t="array" ref="C837">IF(LEN(A837)=0,"",INDEX('Smelter Look-up'!$C:$C,MATCH($A837,'Smelter Look-up'!$E:$E,0)))</f>
        <v/>
      </c>
      <c r="D837" s="233"/>
      <c r="E837" s="233" t="str">
        <f>IF(ISERROR($V837),"",OFFSET('Smelter Look-up'!$D$4,$V837-4,0)&amp;"")</f>
        <v/>
      </c>
      <c r="F837" s="233" t="str">
        <f>IF(ISERROR($V837),"",OFFSET('Smelter Look-up'!$E$4,$V837-4,0))</f>
        <v/>
      </c>
      <c r="G837" s="233" t="str">
        <f>IF(C837=$X$4,IF(ISERROR($V837),"Enter smelter details","RMI"),IF(ISERROR($V837),"",OFFSET('Smelter Look-up'!$F$4,$V837-4,0)))</f>
        <v/>
      </c>
      <c r="H837" s="235" t="str">
        <f>IF(ISERROR($V837),"",OFFSET('Smelter Look-up'!$G$4,$V837-4,0))</f>
        <v/>
      </c>
      <c r="I837" s="237" t="str">
        <f>IF(ISERROR($V837),"",OFFSET('Smelter Look-up'!$H$4,$V837-4,0))</f>
        <v/>
      </c>
      <c r="J837" s="237" t="str">
        <f>IF(ISERROR($V837),"",OFFSET('Smelter Look-up'!$I$4,$V837-4,0))</f>
        <v/>
      </c>
      <c r="K837" s="234"/>
      <c r="L837" s="234"/>
      <c r="M837" s="234"/>
      <c r="N837" s="234"/>
      <c r="O837" s="234"/>
      <c r="P837" s="237"/>
      <c r="Q837" s="238"/>
      <c r="R837" s="233" t="str">
        <f>IF(ISERROR($V837),"",OFFSET('Smelter Look-up'!$C$4,$V837-4,0)&amp;"")</f>
        <v/>
      </c>
      <c r="S837" s="239" t="str">
        <f t="array" ref="S837">IF(B837="","",IF(ISERROR(MATCH($E837,CL,0)),"Unknown",INDIRECT("'C'!$A$"&amp;MATCH($E837,CL,0)+1)))</f>
        <v/>
      </c>
      <c r="T837" s="239" t="str">
        <f t="array" ref="T837">IF(B837="","",IF(ISERROR(MATCH($J837,SorP!$B$1:$B$6226,0)),"",INDIRECT("'SorP'!$A$"&amp;MATCH($S837&amp;$J837,SorP!C:C,0))))</f>
        <v/>
      </c>
      <c r="U837" s="240"/>
      <c r="V837" s="228" t="str">
        <f>IF(C837="",NA(),IF(OR(C837="Smelter not listed",C837="Smelter not yet identified"),MATCH($B837&amp;$D837,'Smelter Look-up'!$J:$J,0),MATCH($B837&amp;$C837,'Smelter Look-up'!$J:$J,0)))</f>
        <v>#N/A</v>
      </c>
      <c r="W837" s="208"/>
      <c r="X837" s="208">
        <f t="shared" si="1"/>
        <v>0</v>
      </c>
      <c r="Y837" s="208"/>
      <c r="Z837" s="208"/>
      <c r="AA837" s="208"/>
      <c r="AB837" s="241" t="str">
        <f t="shared" si="2"/>
        <v/>
      </c>
      <c r="AC837" s="208"/>
      <c r="AD837" s="208"/>
      <c r="AE837" s="208"/>
      <c r="AF837" s="208"/>
      <c r="AG837" s="208"/>
      <c r="AH837" s="208"/>
    </row>
    <row r="838" ht="13.5" customHeight="1">
      <c r="A838" s="239"/>
      <c r="B838" s="233" t="str">
        <f t="array" ref="B838">IF(LEN(A838)=0,"",INDEX('Smelter Look-up'!$A:$A,MATCH($A838,'Smelter Look-up'!$E:$E,0)))</f>
        <v/>
      </c>
      <c r="C838" s="234" t="str">
        <f t="array" ref="C838">IF(LEN(A838)=0,"",INDEX('Smelter Look-up'!$C:$C,MATCH($A838,'Smelter Look-up'!$E:$E,0)))</f>
        <v/>
      </c>
      <c r="D838" s="233"/>
      <c r="E838" s="233" t="str">
        <f>IF(ISERROR($V838),"",OFFSET('Smelter Look-up'!$D$4,$V838-4,0)&amp;"")</f>
        <v/>
      </c>
      <c r="F838" s="233" t="str">
        <f>IF(ISERROR($V838),"",OFFSET('Smelter Look-up'!$E$4,$V838-4,0))</f>
        <v/>
      </c>
      <c r="G838" s="233" t="str">
        <f>IF(C838=$X$4,IF(ISERROR($V838),"Enter smelter details","RMI"),IF(ISERROR($V838),"",OFFSET('Smelter Look-up'!$F$4,$V838-4,0)))</f>
        <v/>
      </c>
      <c r="H838" s="235" t="str">
        <f>IF(ISERROR($V838),"",OFFSET('Smelter Look-up'!$G$4,$V838-4,0))</f>
        <v/>
      </c>
      <c r="I838" s="237" t="str">
        <f>IF(ISERROR($V838),"",OFFSET('Smelter Look-up'!$H$4,$V838-4,0))</f>
        <v/>
      </c>
      <c r="J838" s="237" t="str">
        <f>IF(ISERROR($V838),"",OFFSET('Smelter Look-up'!$I$4,$V838-4,0))</f>
        <v/>
      </c>
      <c r="K838" s="234"/>
      <c r="L838" s="234"/>
      <c r="M838" s="234"/>
      <c r="N838" s="234"/>
      <c r="O838" s="234"/>
      <c r="P838" s="237"/>
      <c r="Q838" s="238"/>
      <c r="R838" s="233" t="str">
        <f>IF(ISERROR($V838),"",OFFSET('Smelter Look-up'!$C$4,$V838-4,0)&amp;"")</f>
        <v/>
      </c>
      <c r="S838" s="239" t="str">
        <f t="array" ref="S838">IF(B838="","",IF(ISERROR(MATCH($E838,CL,0)),"Unknown",INDIRECT("'C'!$A$"&amp;MATCH($E838,CL,0)+1)))</f>
        <v/>
      </c>
      <c r="T838" s="239" t="str">
        <f t="array" ref="T838">IF(B838="","",IF(ISERROR(MATCH($J838,SorP!$B$1:$B$6226,0)),"",INDIRECT("'SorP'!$A$"&amp;MATCH($S838&amp;$J838,SorP!C:C,0))))</f>
        <v/>
      </c>
      <c r="U838" s="240"/>
      <c r="V838" s="228" t="str">
        <f>IF(C838="",NA(),IF(OR(C838="Smelter not listed",C838="Smelter not yet identified"),MATCH($B838&amp;$D838,'Smelter Look-up'!$J:$J,0),MATCH($B838&amp;$C838,'Smelter Look-up'!$J:$J,0)))</f>
        <v>#N/A</v>
      </c>
      <c r="W838" s="208"/>
      <c r="X838" s="208">
        <f t="shared" si="1"/>
        <v>0</v>
      </c>
      <c r="Y838" s="208"/>
      <c r="Z838" s="208"/>
      <c r="AA838" s="208"/>
      <c r="AB838" s="241" t="str">
        <f t="shared" si="2"/>
        <v/>
      </c>
      <c r="AC838" s="208"/>
      <c r="AD838" s="208"/>
      <c r="AE838" s="208"/>
      <c r="AF838" s="208"/>
      <c r="AG838" s="208"/>
      <c r="AH838" s="208"/>
    </row>
    <row r="839" ht="13.5" customHeight="1">
      <c r="A839" s="239"/>
      <c r="B839" s="233" t="str">
        <f t="array" ref="B839">IF(LEN(A839)=0,"",INDEX('Smelter Look-up'!$A:$A,MATCH($A839,'Smelter Look-up'!$E:$E,0)))</f>
        <v/>
      </c>
      <c r="C839" s="234" t="str">
        <f t="array" ref="C839">IF(LEN(A839)=0,"",INDEX('Smelter Look-up'!$C:$C,MATCH($A839,'Smelter Look-up'!$E:$E,0)))</f>
        <v/>
      </c>
      <c r="D839" s="233"/>
      <c r="E839" s="233" t="str">
        <f>IF(ISERROR($V839),"",OFFSET('Smelter Look-up'!$D$4,$V839-4,0)&amp;"")</f>
        <v/>
      </c>
      <c r="F839" s="233" t="str">
        <f>IF(ISERROR($V839),"",OFFSET('Smelter Look-up'!$E$4,$V839-4,0))</f>
        <v/>
      </c>
      <c r="G839" s="233" t="str">
        <f>IF(C839=$X$4,IF(ISERROR($V839),"Enter smelter details","RMI"),IF(ISERROR($V839),"",OFFSET('Smelter Look-up'!$F$4,$V839-4,0)))</f>
        <v/>
      </c>
      <c r="H839" s="235" t="str">
        <f>IF(ISERROR($V839),"",OFFSET('Smelter Look-up'!$G$4,$V839-4,0))</f>
        <v/>
      </c>
      <c r="I839" s="237" t="str">
        <f>IF(ISERROR($V839),"",OFFSET('Smelter Look-up'!$H$4,$V839-4,0))</f>
        <v/>
      </c>
      <c r="J839" s="237" t="str">
        <f>IF(ISERROR($V839),"",OFFSET('Smelter Look-up'!$I$4,$V839-4,0))</f>
        <v/>
      </c>
      <c r="K839" s="234"/>
      <c r="L839" s="234"/>
      <c r="M839" s="234"/>
      <c r="N839" s="234"/>
      <c r="O839" s="234"/>
      <c r="P839" s="237"/>
      <c r="Q839" s="238"/>
      <c r="R839" s="233" t="str">
        <f>IF(ISERROR($V839),"",OFFSET('Smelter Look-up'!$C$4,$V839-4,0)&amp;"")</f>
        <v/>
      </c>
      <c r="S839" s="239" t="str">
        <f t="array" ref="S839">IF(B839="","",IF(ISERROR(MATCH($E839,CL,0)),"Unknown",INDIRECT("'C'!$A$"&amp;MATCH($E839,CL,0)+1)))</f>
        <v/>
      </c>
      <c r="T839" s="239" t="str">
        <f t="array" ref="T839">IF(B839="","",IF(ISERROR(MATCH($J839,SorP!$B$1:$B$6226,0)),"",INDIRECT("'SorP'!$A$"&amp;MATCH($S839&amp;$J839,SorP!C:C,0))))</f>
        <v/>
      </c>
      <c r="U839" s="240"/>
      <c r="V839" s="228" t="str">
        <f>IF(C839="",NA(),IF(OR(C839="Smelter not listed",C839="Smelter not yet identified"),MATCH($B839&amp;$D839,'Smelter Look-up'!$J:$J,0),MATCH($B839&amp;$C839,'Smelter Look-up'!$J:$J,0)))</f>
        <v>#N/A</v>
      </c>
      <c r="W839" s="208"/>
      <c r="X839" s="208">
        <f t="shared" si="1"/>
        <v>0</v>
      </c>
      <c r="Y839" s="208"/>
      <c r="Z839" s="208"/>
      <c r="AA839" s="208"/>
      <c r="AB839" s="241" t="str">
        <f t="shared" si="2"/>
        <v/>
      </c>
      <c r="AC839" s="208"/>
      <c r="AD839" s="208"/>
      <c r="AE839" s="208"/>
      <c r="AF839" s="208"/>
      <c r="AG839" s="208"/>
      <c r="AH839" s="208"/>
    </row>
    <row r="840" ht="13.5" customHeight="1">
      <c r="A840" s="239"/>
      <c r="B840" s="233" t="str">
        <f t="array" ref="B840">IF(LEN(A840)=0,"",INDEX('Smelter Look-up'!$A:$A,MATCH($A840,'Smelter Look-up'!$E:$E,0)))</f>
        <v/>
      </c>
      <c r="C840" s="234" t="str">
        <f t="array" ref="C840">IF(LEN(A840)=0,"",INDEX('Smelter Look-up'!$C:$C,MATCH($A840,'Smelter Look-up'!$E:$E,0)))</f>
        <v/>
      </c>
      <c r="D840" s="233"/>
      <c r="E840" s="233" t="str">
        <f>IF(ISERROR($V840),"",OFFSET('Smelter Look-up'!$D$4,$V840-4,0)&amp;"")</f>
        <v/>
      </c>
      <c r="F840" s="233" t="str">
        <f>IF(ISERROR($V840),"",OFFSET('Smelter Look-up'!$E$4,$V840-4,0))</f>
        <v/>
      </c>
      <c r="G840" s="233" t="str">
        <f>IF(C840=$X$4,IF(ISERROR($V840),"Enter smelter details","RMI"),IF(ISERROR($V840),"",OFFSET('Smelter Look-up'!$F$4,$V840-4,0)))</f>
        <v/>
      </c>
      <c r="H840" s="235" t="str">
        <f>IF(ISERROR($V840),"",OFFSET('Smelter Look-up'!$G$4,$V840-4,0))</f>
        <v/>
      </c>
      <c r="I840" s="237" t="str">
        <f>IF(ISERROR($V840),"",OFFSET('Smelter Look-up'!$H$4,$V840-4,0))</f>
        <v/>
      </c>
      <c r="J840" s="237" t="str">
        <f>IF(ISERROR($V840),"",OFFSET('Smelter Look-up'!$I$4,$V840-4,0))</f>
        <v/>
      </c>
      <c r="K840" s="234"/>
      <c r="L840" s="234"/>
      <c r="M840" s="234"/>
      <c r="N840" s="234"/>
      <c r="O840" s="234"/>
      <c r="P840" s="237"/>
      <c r="Q840" s="238"/>
      <c r="R840" s="233" t="str">
        <f>IF(ISERROR($V840),"",OFFSET('Smelter Look-up'!$C$4,$V840-4,0)&amp;"")</f>
        <v/>
      </c>
      <c r="S840" s="239" t="str">
        <f t="array" ref="S840">IF(B840="","",IF(ISERROR(MATCH($E840,CL,0)),"Unknown",INDIRECT("'C'!$A$"&amp;MATCH($E840,CL,0)+1)))</f>
        <v/>
      </c>
      <c r="T840" s="239" t="str">
        <f t="array" ref="T840">IF(B840="","",IF(ISERROR(MATCH($J840,SorP!$B$1:$B$6226,0)),"",INDIRECT("'SorP'!$A$"&amp;MATCH($S840&amp;$J840,SorP!C:C,0))))</f>
        <v/>
      </c>
      <c r="U840" s="240"/>
      <c r="V840" s="228" t="str">
        <f>IF(C840="",NA(),IF(OR(C840="Smelter not listed",C840="Smelter not yet identified"),MATCH($B840&amp;$D840,'Smelter Look-up'!$J:$J,0),MATCH($B840&amp;$C840,'Smelter Look-up'!$J:$J,0)))</f>
        <v>#N/A</v>
      </c>
      <c r="W840" s="208"/>
      <c r="X840" s="208">
        <f t="shared" si="1"/>
        <v>0</v>
      </c>
      <c r="Y840" s="208"/>
      <c r="Z840" s="208"/>
      <c r="AA840" s="208"/>
      <c r="AB840" s="241" t="str">
        <f t="shared" si="2"/>
        <v/>
      </c>
      <c r="AC840" s="208"/>
      <c r="AD840" s="208"/>
      <c r="AE840" s="208"/>
      <c r="AF840" s="208"/>
      <c r="AG840" s="208"/>
      <c r="AH840" s="208"/>
    </row>
    <row r="841" ht="13.5" customHeight="1">
      <c r="A841" s="239"/>
      <c r="B841" s="233" t="str">
        <f t="array" ref="B841">IF(LEN(A841)=0,"",INDEX('Smelter Look-up'!$A:$A,MATCH($A841,'Smelter Look-up'!$E:$E,0)))</f>
        <v/>
      </c>
      <c r="C841" s="234" t="str">
        <f t="array" ref="C841">IF(LEN(A841)=0,"",INDEX('Smelter Look-up'!$C:$C,MATCH($A841,'Smelter Look-up'!$E:$E,0)))</f>
        <v/>
      </c>
      <c r="D841" s="233"/>
      <c r="E841" s="233" t="str">
        <f>IF(ISERROR($V841),"",OFFSET('Smelter Look-up'!$D$4,$V841-4,0)&amp;"")</f>
        <v/>
      </c>
      <c r="F841" s="233" t="str">
        <f>IF(ISERROR($V841),"",OFFSET('Smelter Look-up'!$E$4,$V841-4,0))</f>
        <v/>
      </c>
      <c r="G841" s="233" t="str">
        <f>IF(C841=$X$4,IF(ISERROR($V841),"Enter smelter details","RMI"),IF(ISERROR($V841),"",OFFSET('Smelter Look-up'!$F$4,$V841-4,0)))</f>
        <v/>
      </c>
      <c r="H841" s="235" t="str">
        <f>IF(ISERROR($V841),"",OFFSET('Smelter Look-up'!$G$4,$V841-4,0))</f>
        <v/>
      </c>
      <c r="I841" s="237" t="str">
        <f>IF(ISERROR($V841),"",OFFSET('Smelter Look-up'!$H$4,$V841-4,0))</f>
        <v/>
      </c>
      <c r="J841" s="237" t="str">
        <f>IF(ISERROR($V841),"",OFFSET('Smelter Look-up'!$I$4,$V841-4,0))</f>
        <v/>
      </c>
      <c r="K841" s="234"/>
      <c r="L841" s="234"/>
      <c r="M841" s="234"/>
      <c r="N841" s="234"/>
      <c r="O841" s="234"/>
      <c r="P841" s="237"/>
      <c r="Q841" s="238"/>
      <c r="R841" s="233" t="str">
        <f>IF(ISERROR($V841),"",OFFSET('Smelter Look-up'!$C$4,$V841-4,0)&amp;"")</f>
        <v/>
      </c>
      <c r="S841" s="239" t="str">
        <f t="array" ref="S841">IF(B841="","",IF(ISERROR(MATCH($E841,CL,0)),"Unknown",INDIRECT("'C'!$A$"&amp;MATCH($E841,CL,0)+1)))</f>
        <v/>
      </c>
      <c r="T841" s="239" t="str">
        <f t="array" ref="T841">IF(B841="","",IF(ISERROR(MATCH($J841,SorP!$B$1:$B$6226,0)),"",INDIRECT("'SorP'!$A$"&amp;MATCH($S841&amp;$J841,SorP!C:C,0))))</f>
        <v/>
      </c>
      <c r="U841" s="240"/>
      <c r="V841" s="228" t="str">
        <f>IF(C841="",NA(),IF(OR(C841="Smelter not listed",C841="Smelter not yet identified"),MATCH($B841&amp;$D841,'Smelter Look-up'!$J:$J,0),MATCH($B841&amp;$C841,'Smelter Look-up'!$J:$J,0)))</f>
        <v>#N/A</v>
      </c>
      <c r="W841" s="208"/>
      <c r="X841" s="208">
        <f t="shared" si="1"/>
        <v>0</v>
      </c>
      <c r="Y841" s="208"/>
      <c r="Z841" s="208"/>
      <c r="AA841" s="208"/>
      <c r="AB841" s="241" t="str">
        <f t="shared" si="2"/>
        <v/>
      </c>
      <c r="AC841" s="208"/>
      <c r="AD841" s="208"/>
      <c r="AE841" s="208"/>
      <c r="AF841" s="208"/>
      <c r="AG841" s="208"/>
      <c r="AH841" s="208"/>
    </row>
    <row r="842" ht="13.5" customHeight="1">
      <c r="A842" s="239"/>
      <c r="B842" s="233" t="str">
        <f t="array" ref="B842">IF(LEN(A842)=0,"",INDEX('Smelter Look-up'!$A:$A,MATCH($A842,'Smelter Look-up'!$E:$E,0)))</f>
        <v/>
      </c>
      <c r="C842" s="234" t="str">
        <f t="array" ref="C842">IF(LEN(A842)=0,"",INDEX('Smelter Look-up'!$C:$C,MATCH($A842,'Smelter Look-up'!$E:$E,0)))</f>
        <v/>
      </c>
      <c r="D842" s="233"/>
      <c r="E842" s="233" t="str">
        <f>IF(ISERROR($V842),"",OFFSET('Smelter Look-up'!$D$4,$V842-4,0)&amp;"")</f>
        <v/>
      </c>
      <c r="F842" s="233" t="str">
        <f>IF(ISERROR($V842),"",OFFSET('Smelter Look-up'!$E$4,$V842-4,0))</f>
        <v/>
      </c>
      <c r="G842" s="233" t="str">
        <f>IF(C842=$X$4,IF(ISERROR($V842),"Enter smelter details","RMI"),IF(ISERROR($V842),"",OFFSET('Smelter Look-up'!$F$4,$V842-4,0)))</f>
        <v/>
      </c>
      <c r="H842" s="235" t="str">
        <f>IF(ISERROR($V842),"",OFFSET('Smelter Look-up'!$G$4,$V842-4,0))</f>
        <v/>
      </c>
      <c r="I842" s="237" t="str">
        <f>IF(ISERROR($V842),"",OFFSET('Smelter Look-up'!$H$4,$V842-4,0))</f>
        <v/>
      </c>
      <c r="J842" s="237" t="str">
        <f>IF(ISERROR($V842),"",OFFSET('Smelter Look-up'!$I$4,$V842-4,0))</f>
        <v/>
      </c>
      <c r="K842" s="234"/>
      <c r="L842" s="234"/>
      <c r="M842" s="234"/>
      <c r="N842" s="234"/>
      <c r="O842" s="234"/>
      <c r="P842" s="237"/>
      <c r="Q842" s="238"/>
      <c r="R842" s="233" t="str">
        <f>IF(ISERROR($V842),"",OFFSET('Smelter Look-up'!$C$4,$V842-4,0)&amp;"")</f>
        <v/>
      </c>
      <c r="S842" s="239" t="str">
        <f t="array" ref="S842">IF(B842="","",IF(ISERROR(MATCH($E842,CL,0)),"Unknown",INDIRECT("'C'!$A$"&amp;MATCH($E842,CL,0)+1)))</f>
        <v/>
      </c>
      <c r="T842" s="239" t="str">
        <f t="array" ref="T842">IF(B842="","",IF(ISERROR(MATCH($J842,SorP!$B$1:$B$6226,0)),"",INDIRECT("'SorP'!$A$"&amp;MATCH($S842&amp;$J842,SorP!C:C,0))))</f>
        <v/>
      </c>
      <c r="U842" s="240"/>
      <c r="V842" s="228" t="str">
        <f>IF(C842="",NA(),IF(OR(C842="Smelter not listed",C842="Smelter not yet identified"),MATCH($B842&amp;$D842,'Smelter Look-up'!$J:$J,0),MATCH($B842&amp;$C842,'Smelter Look-up'!$J:$J,0)))</f>
        <v>#N/A</v>
      </c>
      <c r="W842" s="208"/>
      <c r="X842" s="208">
        <f t="shared" si="1"/>
        <v>0</v>
      </c>
      <c r="Y842" s="208"/>
      <c r="Z842" s="208"/>
      <c r="AA842" s="208"/>
      <c r="AB842" s="241" t="str">
        <f t="shared" si="2"/>
        <v/>
      </c>
      <c r="AC842" s="208"/>
      <c r="AD842" s="208"/>
      <c r="AE842" s="208"/>
      <c r="AF842" s="208"/>
      <c r="AG842" s="208"/>
      <c r="AH842" s="208"/>
    </row>
    <row r="843" ht="13.5" customHeight="1">
      <c r="A843" s="239"/>
      <c r="B843" s="233" t="str">
        <f t="array" ref="B843">IF(LEN(A843)=0,"",INDEX('Smelter Look-up'!$A:$A,MATCH($A843,'Smelter Look-up'!$E:$E,0)))</f>
        <v/>
      </c>
      <c r="C843" s="234" t="str">
        <f t="array" ref="C843">IF(LEN(A843)=0,"",INDEX('Smelter Look-up'!$C:$C,MATCH($A843,'Smelter Look-up'!$E:$E,0)))</f>
        <v/>
      </c>
      <c r="D843" s="233"/>
      <c r="E843" s="233" t="str">
        <f>IF(ISERROR($V843),"",OFFSET('Smelter Look-up'!$D$4,$V843-4,0)&amp;"")</f>
        <v/>
      </c>
      <c r="F843" s="233" t="str">
        <f>IF(ISERROR($V843),"",OFFSET('Smelter Look-up'!$E$4,$V843-4,0))</f>
        <v/>
      </c>
      <c r="G843" s="233" t="str">
        <f>IF(C843=$X$4,IF(ISERROR($V843),"Enter smelter details","RMI"),IF(ISERROR($V843),"",OFFSET('Smelter Look-up'!$F$4,$V843-4,0)))</f>
        <v/>
      </c>
      <c r="H843" s="235" t="str">
        <f>IF(ISERROR($V843),"",OFFSET('Smelter Look-up'!$G$4,$V843-4,0))</f>
        <v/>
      </c>
      <c r="I843" s="237" t="str">
        <f>IF(ISERROR($V843),"",OFFSET('Smelter Look-up'!$H$4,$V843-4,0))</f>
        <v/>
      </c>
      <c r="J843" s="237" t="str">
        <f>IF(ISERROR($V843),"",OFFSET('Smelter Look-up'!$I$4,$V843-4,0))</f>
        <v/>
      </c>
      <c r="K843" s="234"/>
      <c r="L843" s="234"/>
      <c r="M843" s="234"/>
      <c r="N843" s="234"/>
      <c r="O843" s="234"/>
      <c r="P843" s="237"/>
      <c r="Q843" s="238"/>
      <c r="R843" s="233" t="str">
        <f>IF(ISERROR($V843),"",OFFSET('Smelter Look-up'!$C$4,$V843-4,0)&amp;"")</f>
        <v/>
      </c>
      <c r="S843" s="239" t="str">
        <f t="array" ref="S843">IF(B843="","",IF(ISERROR(MATCH($E843,CL,0)),"Unknown",INDIRECT("'C'!$A$"&amp;MATCH($E843,CL,0)+1)))</f>
        <v/>
      </c>
      <c r="T843" s="239" t="str">
        <f t="array" ref="T843">IF(B843="","",IF(ISERROR(MATCH($J843,SorP!$B$1:$B$6226,0)),"",INDIRECT("'SorP'!$A$"&amp;MATCH($S843&amp;$J843,SorP!C:C,0))))</f>
        <v/>
      </c>
      <c r="U843" s="240"/>
      <c r="V843" s="228" t="str">
        <f>IF(C843="",NA(),IF(OR(C843="Smelter not listed",C843="Smelter not yet identified"),MATCH($B843&amp;$D843,'Smelter Look-up'!$J:$J,0),MATCH($B843&amp;$C843,'Smelter Look-up'!$J:$J,0)))</f>
        <v>#N/A</v>
      </c>
      <c r="W843" s="208"/>
      <c r="X843" s="208">
        <f t="shared" si="1"/>
        <v>0</v>
      </c>
      <c r="Y843" s="208"/>
      <c r="Z843" s="208"/>
      <c r="AA843" s="208"/>
      <c r="AB843" s="241" t="str">
        <f t="shared" si="2"/>
        <v/>
      </c>
      <c r="AC843" s="208"/>
      <c r="AD843" s="208"/>
      <c r="AE843" s="208"/>
      <c r="AF843" s="208"/>
      <c r="AG843" s="208"/>
      <c r="AH843" s="208"/>
    </row>
    <row r="844" ht="13.5" customHeight="1">
      <c r="A844" s="239"/>
      <c r="B844" s="233" t="str">
        <f t="array" ref="B844">IF(LEN(A844)=0,"",INDEX('Smelter Look-up'!$A:$A,MATCH($A844,'Smelter Look-up'!$E:$E,0)))</f>
        <v/>
      </c>
      <c r="C844" s="234" t="str">
        <f t="array" ref="C844">IF(LEN(A844)=0,"",INDEX('Smelter Look-up'!$C:$C,MATCH($A844,'Smelter Look-up'!$E:$E,0)))</f>
        <v/>
      </c>
      <c r="D844" s="233"/>
      <c r="E844" s="233" t="str">
        <f>IF(ISERROR($V844),"",OFFSET('Smelter Look-up'!$D$4,$V844-4,0)&amp;"")</f>
        <v/>
      </c>
      <c r="F844" s="233" t="str">
        <f>IF(ISERROR($V844),"",OFFSET('Smelter Look-up'!$E$4,$V844-4,0))</f>
        <v/>
      </c>
      <c r="G844" s="233" t="str">
        <f>IF(C844=$X$4,IF(ISERROR($V844),"Enter smelter details","RMI"),IF(ISERROR($V844),"",OFFSET('Smelter Look-up'!$F$4,$V844-4,0)))</f>
        <v/>
      </c>
      <c r="H844" s="235" t="str">
        <f>IF(ISERROR($V844),"",OFFSET('Smelter Look-up'!$G$4,$V844-4,0))</f>
        <v/>
      </c>
      <c r="I844" s="237" t="str">
        <f>IF(ISERROR($V844),"",OFFSET('Smelter Look-up'!$H$4,$V844-4,0))</f>
        <v/>
      </c>
      <c r="J844" s="237" t="str">
        <f>IF(ISERROR($V844),"",OFFSET('Smelter Look-up'!$I$4,$V844-4,0))</f>
        <v/>
      </c>
      <c r="K844" s="234"/>
      <c r="L844" s="234"/>
      <c r="M844" s="234"/>
      <c r="N844" s="234"/>
      <c r="O844" s="234"/>
      <c r="P844" s="237"/>
      <c r="Q844" s="238"/>
      <c r="R844" s="233" t="str">
        <f>IF(ISERROR($V844),"",OFFSET('Smelter Look-up'!$C$4,$V844-4,0)&amp;"")</f>
        <v/>
      </c>
      <c r="S844" s="239" t="str">
        <f t="array" ref="S844">IF(B844="","",IF(ISERROR(MATCH($E844,CL,0)),"Unknown",INDIRECT("'C'!$A$"&amp;MATCH($E844,CL,0)+1)))</f>
        <v/>
      </c>
      <c r="T844" s="239" t="str">
        <f t="array" ref="T844">IF(B844="","",IF(ISERROR(MATCH($J844,SorP!$B$1:$B$6226,0)),"",INDIRECT("'SorP'!$A$"&amp;MATCH($S844&amp;$J844,SorP!C:C,0))))</f>
        <v/>
      </c>
      <c r="U844" s="240"/>
      <c r="V844" s="228" t="str">
        <f>IF(C844="",NA(),IF(OR(C844="Smelter not listed",C844="Smelter not yet identified"),MATCH($B844&amp;$D844,'Smelter Look-up'!$J:$J,0),MATCH($B844&amp;$C844,'Smelter Look-up'!$J:$J,0)))</f>
        <v>#N/A</v>
      </c>
      <c r="W844" s="208"/>
      <c r="X844" s="208">
        <f t="shared" si="1"/>
        <v>0</v>
      </c>
      <c r="Y844" s="208"/>
      <c r="Z844" s="208"/>
      <c r="AA844" s="208"/>
      <c r="AB844" s="241" t="str">
        <f t="shared" si="2"/>
        <v/>
      </c>
      <c r="AC844" s="208"/>
      <c r="AD844" s="208"/>
      <c r="AE844" s="208"/>
      <c r="AF844" s="208"/>
      <c r="AG844" s="208"/>
      <c r="AH844" s="208"/>
    </row>
    <row r="845" ht="13.5" customHeight="1">
      <c r="A845" s="239"/>
      <c r="B845" s="233" t="str">
        <f t="array" ref="B845">IF(LEN(A845)=0,"",INDEX('Smelter Look-up'!$A:$A,MATCH($A845,'Smelter Look-up'!$E:$E,0)))</f>
        <v/>
      </c>
      <c r="C845" s="234" t="str">
        <f t="array" ref="C845">IF(LEN(A845)=0,"",INDEX('Smelter Look-up'!$C:$C,MATCH($A845,'Smelter Look-up'!$E:$E,0)))</f>
        <v/>
      </c>
      <c r="D845" s="233"/>
      <c r="E845" s="233" t="str">
        <f>IF(ISERROR($V845),"",OFFSET('Smelter Look-up'!$D$4,$V845-4,0)&amp;"")</f>
        <v/>
      </c>
      <c r="F845" s="233" t="str">
        <f>IF(ISERROR($V845),"",OFFSET('Smelter Look-up'!$E$4,$V845-4,0))</f>
        <v/>
      </c>
      <c r="G845" s="233" t="str">
        <f>IF(C845=$X$4,IF(ISERROR($V845),"Enter smelter details","RMI"),IF(ISERROR($V845),"",OFFSET('Smelter Look-up'!$F$4,$V845-4,0)))</f>
        <v/>
      </c>
      <c r="H845" s="235" t="str">
        <f>IF(ISERROR($V845),"",OFFSET('Smelter Look-up'!$G$4,$V845-4,0))</f>
        <v/>
      </c>
      <c r="I845" s="237" t="str">
        <f>IF(ISERROR($V845),"",OFFSET('Smelter Look-up'!$H$4,$V845-4,0))</f>
        <v/>
      </c>
      <c r="J845" s="237" t="str">
        <f>IF(ISERROR($V845),"",OFFSET('Smelter Look-up'!$I$4,$V845-4,0))</f>
        <v/>
      </c>
      <c r="K845" s="234"/>
      <c r="L845" s="234"/>
      <c r="M845" s="234"/>
      <c r="N845" s="234"/>
      <c r="O845" s="234"/>
      <c r="P845" s="237"/>
      <c r="Q845" s="238"/>
      <c r="R845" s="233" t="str">
        <f>IF(ISERROR($V845),"",OFFSET('Smelter Look-up'!$C$4,$V845-4,0)&amp;"")</f>
        <v/>
      </c>
      <c r="S845" s="239" t="str">
        <f t="array" ref="S845">IF(B845="","",IF(ISERROR(MATCH($E845,CL,0)),"Unknown",INDIRECT("'C'!$A$"&amp;MATCH($E845,CL,0)+1)))</f>
        <v/>
      </c>
      <c r="T845" s="239" t="str">
        <f t="array" ref="T845">IF(B845="","",IF(ISERROR(MATCH($J845,SorP!$B$1:$B$6226,0)),"",INDIRECT("'SorP'!$A$"&amp;MATCH($S845&amp;$J845,SorP!C:C,0))))</f>
        <v/>
      </c>
      <c r="U845" s="240"/>
      <c r="V845" s="228" t="str">
        <f>IF(C845="",NA(),IF(OR(C845="Smelter not listed",C845="Smelter not yet identified"),MATCH($B845&amp;$D845,'Smelter Look-up'!$J:$J,0),MATCH($B845&amp;$C845,'Smelter Look-up'!$J:$J,0)))</f>
        <v>#N/A</v>
      </c>
      <c r="W845" s="208"/>
      <c r="X845" s="208">
        <f t="shared" si="1"/>
        <v>0</v>
      </c>
      <c r="Y845" s="208"/>
      <c r="Z845" s="208"/>
      <c r="AA845" s="208"/>
      <c r="AB845" s="241" t="str">
        <f t="shared" si="2"/>
        <v/>
      </c>
      <c r="AC845" s="208"/>
      <c r="AD845" s="208"/>
      <c r="AE845" s="208"/>
      <c r="AF845" s="208"/>
      <c r="AG845" s="208"/>
      <c r="AH845" s="208"/>
    </row>
    <row r="846" ht="13.5" customHeight="1">
      <c r="A846" s="239"/>
      <c r="B846" s="233" t="str">
        <f t="array" ref="B846">IF(LEN(A846)=0,"",INDEX('Smelter Look-up'!$A:$A,MATCH($A846,'Smelter Look-up'!$E:$E,0)))</f>
        <v/>
      </c>
      <c r="C846" s="234" t="str">
        <f t="array" ref="C846">IF(LEN(A846)=0,"",INDEX('Smelter Look-up'!$C:$C,MATCH($A846,'Smelter Look-up'!$E:$E,0)))</f>
        <v/>
      </c>
      <c r="D846" s="233"/>
      <c r="E846" s="233" t="str">
        <f>IF(ISERROR($V846),"",OFFSET('Smelter Look-up'!$D$4,$V846-4,0)&amp;"")</f>
        <v/>
      </c>
      <c r="F846" s="233" t="str">
        <f>IF(ISERROR($V846),"",OFFSET('Smelter Look-up'!$E$4,$V846-4,0))</f>
        <v/>
      </c>
      <c r="G846" s="233" t="str">
        <f>IF(C846=$X$4,IF(ISERROR($V846),"Enter smelter details","RMI"),IF(ISERROR($V846),"",OFFSET('Smelter Look-up'!$F$4,$V846-4,0)))</f>
        <v/>
      </c>
      <c r="H846" s="235" t="str">
        <f>IF(ISERROR($V846),"",OFFSET('Smelter Look-up'!$G$4,$V846-4,0))</f>
        <v/>
      </c>
      <c r="I846" s="237" t="str">
        <f>IF(ISERROR($V846),"",OFFSET('Smelter Look-up'!$H$4,$V846-4,0))</f>
        <v/>
      </c>
      <c r="J846" s="237" t="str">
        <f>IF(ISERROR($V846),"",OFFSET('Smelter Look-up'!$I$4,$V846-4,0))</f>
        <v/>
      </c>
      <c r="K846" s="234"/>
      <c r="L846" s="234"/>
      <c r="M846" s="234"/>
      <c r="N846" s="234"/>
      <c r="O846" s="234"/>
      <c r="P846" s="237"/>
      <c r="Q846" s="238"/>
      <c r="R846" s="233" t="str">
        <f>IF(ISERROR($V846),"",OFFSET('Smelter Look-up'!$C$4,$V846-4,0)&amp;"")</f>
        <v/>
      </c>
      <c r="S846" s="239" t="str">
        <f t="array" ref="S846">IF(B846="","",IF(ISERROR(MATCH($E846,CL,0)),"Unknown",INDIRECT("'C'!$A$"&amp;MATCH($E846,CL,0)+1)))</f>
        <v/>
      </c>
      <c r="T846" s="239" t="str">
        <f t="array" ref="T846">IF(B846="","",IF(ISERROR(MATCH($J846,SorP!$B$1:$B$6226,0)),"",INDIRECT("'SorP'!$A$"&amp;MATCH($S846&amp;$J846,SorP!C:C,0))))</f>
        <v/>
      </c>
      <c r="U846" s="240"/>
      <c r="V846" s="228" t="str">
        <f>IF(C846="",NA(),IF(OR(C846="Smelter not listed",C846="Smelter not yet identified"),MATCH($B846&amp;$D846,'Smelter Look-up'!$J:$J,0),MATCH($B846&amp;$C846,'Smelter Look-up'!$J:$J,0)))</f>
        <v>#N/A</v>
      </c>
      <c r="W846" s="208"/>
      <c r="X846" s="208">
        <f t="shared" si="1"/>
        <v>0</v>
      </c>
      <c r="Y846" s="208"/>
      <c r="Z846" s="208"/>
      <c r="AA846" s="208"/>
      <c r="AB846" s="241" t="str">
        <f t="shared" si="2"/>
        <v/>
      </c>
      <c r="AC846" s="208"/>
      <c r="AD846" s="208"/>
      <c r="AE846" s="208"/>
      <c r="AF846" s="208"/>
      <c r="AG846" s="208"/>
      <c r="AH846" s="208"/>
    </row>
    <row r="847" ht="13.5" customHeight="1">
      <c r="A847" s="239"/>
      <c r="B847" s="233" t="str">
        <f t="array" ref="B847">IF(LEN(A847)=0,"",INDEX('Smelter Look-up'!$A:$A,MATCH($A847,'Smelter Look-up'!$E:$E,0)))</f>
        <v/>
      </c>
      <c r="C847" s="234" t="str">
        <f t="array" ref="C847">IF(LEN(A847)=0,"",INDEX('Smelter Look-up'!$C:$C,MATCH($A847,'Smelter Look-up'!$E:$E,0)))</f>
        <v/>
      </c>
      <c r="D847" s="233"/>
      <c r="E847" s="233" t="str">
        <f>IF(ISERROR($V847),"",OFFSET('Smelter Look-up'!$D$4,$V847-4,0)&amp;"")</f>
        <v/>
      </c>
      <c r="F847" s="233" t="str">
        <f>IF(ISERROR($V847),"",OFFSET('Smelter Look-up'!$E$4,$V847-4,0))</f>
        <v/>
      </c>
      <c r="G847" s="233" t="str">
        <f>IF(C847=$X$4,IF(ISERROR($V847),"Enter smelter details","RMI"),IF(ISERROR($V847),"",OFFSET('Smelter Look-up'!$F$4,$V847-4,0)))</f>
        <v/>
      </c>
      <c r="H847" s="235" t="str">
        <f>IF(ISERROR($V847),"",OFFSET('Smelter Look-up'!$G$4,$V847-4,0))</f>
        <v/>
      </c>
      <c r="I847" s="237" t="str">
        <f>IF(ISERROR($V847),"",OFFSET('Smelter Look-up'!$H$4,$V847-4,0))</f>
        <v/>
      </c>
      <c r="J847" s="237" t="str">
        <f>IF(ISERROR($V847),"",OFFSET('Smelter Look-up'!$I$4,$V847-4,0))</f>
        <v/>
      </c>
      <c r="K847" s="234"/>
      <c r="L847" s="234"/>
      <c r="M847" s="234"/>
      <c r="N847" s="234"/>
      <c r="O847" s="234"/>
      <c r="P847" s="237"/>
      <c r="Q847" s="238"/>
      <c r="R847" s="233" t="str">
        <f>IF(ISERROR($V847),"",OFFSET('Smelter Look-up'!$C$4,$V847-4,0)&amp;"")</f>
        <v/>
      </c>
      <c r="S847" s="239" t="str">
        <f t="array" ref="S847">IF(B847="","",IF(ISERROR(MATCH($E847,CL,0)),"Unknown",INDIRECT("'C'!$A$"&amp;MATCH($E847,CL,0)+1)))</f>
        <v/>
      </c>
      <c r="T847" s="239" t="str">
        <f t="array" ref="T847">IF(B847="","",IF(ISERROR(MATCH($J847,SorP!$B$1:$B$6226,0)),"",INDIRECT("'SorP'!$A$"&amp;MATCH($S847&amp;$J847,SorP!C:C,0))))</f>
        <v/>
      </c>
      <c r="U847" s="240"/>
      <c r="V847" s="228" t="str">
        <f>IF(C847="",NA(),IF(OR(C847="Smelter not listed",C847="Smelter not yet identified"),MATCH($B847&amp;$D847,'Smelter Look-up'!$J:$J,0),MATCH($B847&amp;$C847,'Smelter Look-up'!$J:$J,0)))</f>
        <v>#N/A</v>
      </c>
      <c r="W847" s="208"/>
      <c r="X847" s="208">
        <f t="shared" si="1"/>
        <v>0</v>
      </c>
      <c r="Y847" s="208"/>
      <c r="Z847" s="208"/>
      <c r="AA847" s="208"/>
      <c r="AB847" s="241" t="str">
        <f t="shared" si="2"/>
        <v/>
      </c>
      <c r="AC847" s="208"/>
      <c r="AD847" s="208"/>
      <c r="AE847" s="208"/>
      <c r="AF847" s="208"/>
      <c r="AG847" s="208"/>
      <c r="AH847" s="208"/>
    </row>
    <row r="848" ht="13.5" customHeight="1">
      <c r="A848" s="239"/>
      <c r="B848" s="233" t="str">
        <f t="array" ref="B848">IF(LEN(A848)=0,"",INDEX('Smelter Look-up'!$A:$A,MATCH($A848,'Smelter Look-up'!$E:$E,0)))</f>
        <v/>
      </c>
      <c r="C848" s="234" t="str">
        <f t="array" ref="C848">IF(LEN(A848)=0,"",INDEX('Smelter Look-up'!$C:$C,MATCH($A848,'Smelter Look-up'!$E:$E,0)))</f>
        <v/>
      </c>
      <c r="D848" s="233"/>
      <c r="E848" s="233" t="str">
        <f>IF(ISERROR($V848),"",OFFSET('Smelter Look-up'!$D$4,$V848-4,0)&amp;"")</f>
        <v/>
      </c>
      <c r="F848" s="233" t="str">
        <f>IF(ISERROR($V848),"",OFFSET('Smelter Look-up'!$E$4,$V848-4,0))</f>
        <v/>
      </c>
      <c r="G848" s="233" t="str">
        <f>IF(C848=$X$4,IF(ISERROR($V848),"Enter smelter details","RMI"),IF(ISERROR($V848),"",OFFSET('Smelter Look-up'!$F$4,$V848-4,0)))</f>
        <v/>
      </c>
      <c r="H848" s="235" t="str">
        <f>IF(ISERROR($V848),"",OFFSET('Smelter Look-up'!$G$4,$V848-4,0))</f>
        <v/>
      </c>
      <c r="I848" s="237" t="str">
        <f>IF(ISERROR($V848),"",OFFSET('Smelter Look-up'!$H$4,$V848-4,0))</f>
        <v/>
      </c>
      <c r="J848" s="237" t="str">
        <f>IF(ISERROR($V848),"",OFFSET('Smelter Look-up'!$I$4,$V848-4,0))</f>
        <v/>
      </c>
      <c r="K848" s="234"/>
      <c r="L848" s="234"/>
      <c r="M848" s="234"/>
      <c r="N848" s="234"/>
      <c r="O848" s="234"/>
      <c r="P848" s="237"/>
      <c r="Q848" s="238"/>
      <c r="R848" s="233" t="str">
        <f>IF(ISERROR($V848),"",OFFSET('Smelter Look-up'!$C$4,$V848-4,0)&amp;"")</f>
        <v/>
      </c>
      <c r="S848" s="239" t="str">
        <f t="array" ref="S848">IF(B848="","",IF(ISERROR(MATCH($E848,CL,0)),"Unknown",INDIRECT("'C'!$A$"&amp;MATCH($E848,CL,0)+1)))</f>
        <v/>
      </c>
      <c r="T848" s="239" t="str">
        <f t="array" ref="T848">IF(B848="","",IF(ISERROR(MATCH($J848,SorP!$B$1:$B$6226,0)),"",INDIRECT("'SorP'!$A$"&amp;MATCH($S848&amp;$J848,SorP!C:C,0))))</f>
        <v/>
      </c>
      <c r="U848" s="240"/>
      <c r="V848" s="228" t="str">
        <f>IF(C848="",NA(),IF(OR(C848="Smelter not listed",C848="Smelter not yet identified"),MATCH($B848&amp;$D848,'Smelter Look-up'!$J:$J,0),MATCH($B848&amp;$C848,'Smelter Look-up'!$J:$J,0)))</f>
        <v>#N/A</v>
      </c>
      <c r="W848" s="208"/>
      <c r="X848" s="208">
        <f t="shared" si="1"/>
        <v>0</v>
      </c>
      <c r="Y848" s="208"/>
      <c r="Z848" s="208"/>
      <c r="AA848" s="208"/>
      <c r="AB848" s="241" t="str">
        <f t="shared" si="2"/>
        <v/>
      </c>
      <c r="AC848" s="208"/>
      <c r="AD848" s="208"/>
      <c r="AE848" s="208"/>
      <c r="AF848" s="208"/>
      <c r="AG848" s="208"/>
      <c r="AH848" s="208"/>
    </row>
    <row r="849" ht="13.5" customHeight="1">
      <c r="A849" s="239"/>
      <c r="B849" s="233" t="str">
        <f t="array" ref="B849">IF(LEN(A849)=0,"",INDEX('Smelter Look-up'!$A:$A,MATCH($A849,'Smelter Look-up'!$E:$E,0)))</f>
        <v/>
      </c>
      <c r="C849" s="234" t="str">
        <f t="array" ref="C849">IF(LEN(A849)=0,"",INDEX('Smelter Look-up'!$C:$C,MATCH($A849,'Smelter Look-up'!$E:$E,0)))</f>
        <v/>
      </c>
      <c r="D849" s="233"/>
      <c r="E849" s="233" t="str">
        <f>IF(ISERROR($V849),"",OFFSET('Smelter Look-up'!$D$4,$V849-4,0)&amp;"")</f>
        <v/>
      </c>
      <c r="F849" s="233" t="str">
        <f>IF(ISERROR($V849),"",OFFSET('Smelter Look-up'!$E$4,$V849-4,0))</f>
        <v/>
      </c>
      <c r="G849" s="233" t="str">
        <f>IF(C849=$X$4,IF(ISERROR($V849),"Enter smelter details","RMI"),IF(ISERROR($V849),"",OFFSET('Smelter Look-up'!$F$4,$V849-4,0)))</f>
        <v/>
      </c>
      <c r="H849" s="235" t="str">
        <f>IF(ISERROR($V849),"",OFFSET('Smelter Look-up'!$G$4,$V849-4,0))</f>
        <v/>
      </c>
      <c r="I849" s="237" t="str">
        <f>IF(ISERROR($V849),"",OFFSET('Smelter Look-up'!$H$4,$V849-4,0))</f>
        <v/>
      </c>
      <c r="J849" s="237" t="str">
        <f>IF(ISERROR($V849),"",OFFSET('Smelter Look-up'!$I$4,$V849-4,0))</f>
        <v/>
      </c>
      <c r="K849" s="234"/>
      <c r="L849" s="234"/>
      <c r="M849" s="234"/>
      <c r="N849" s="234"/>
      <c r="O849" s="234"/>
      <c r="P849" s="237"/>
      <c r="Q849" s="238"/>
      <c r="R849" s="233" t="str">
        <f>IF(ISERROR($V849),"",OFFSET('Smelter Look-up'!$C$4,$V849-4,0)&amp;"")</f>
        <v/>
      </c>
      <c r="S849" s="239" t="str">
        <f t="array" ref="S849">IF(B849="","",IF(ISERROR(MATCH($E849,CL,0)),"Unknown",INDIRECT("'C'!$A$"&amp;MATCH($E849,CL,0)+1)))</f>
        <v/>
      </c>
      <c r="T849" s="239" t="str">
        <f t="array" ref="T849">IF(B849="","",IF(ISERROR(MATCH($J849,SorP!$B$1:$B$6226,0)),"",INDIRECT("'SorP'!$A$"&amp;MATCH($S849&amp;$J849,SorP!C:C,0))))</f>
        <v/>
      </c>
      <c r="U849" s="240"/>
      <c r="V849" s="228" t="str">
        <f>IF(C849="",NA(),IF(OR(C849="Smelter not listed",C849="Smelter not yet identified"),MATCH($B849&amp;$D849,'Smelter Look-up'!$J:$J,0),MATCH($B849&amp;$C849,'Smelter Look-up'!$J:$J,0)))</f>
        <v>#N/A</v>
      </c>
      <c r="W849" s="208"/>
      <c r="X849" s="208">
        <f t="shared" si="1"/>
        <v>0</v>
      </c>
      <c r="Y849" s="208"/>
      <c r="Z849" s="208"/>
      <c r="AA849" s="208"/>
      <c r="AB849" s="241" t="str">
        <f t="shared" si="2"/>
        <v/>
      </c>
      <c r="AC849" s="208"/>
      <c r="AD849" s="208"/>
      <c r="AE849" s="208"/>
      <c r="AF849" s="208"/>
      <c r="AG849" s="208"/>
      <c r="AH849" s="208"/>
    </row>
    <row r="850" ht="13.5" customHeight="1">
      <c r="A850" s="239"/>
      <c r="B850" s="233" t="str">
        <f t="array" ref="B850">IF(LEN(A850)=0,"",INDEX('Smelter Look-up'!$A:$A,MATCH($A850,'Smelter Look-up'!$E:$E,0)))</f>
        <v/>
      </c>
      <c r="C850" s="234" t="str">
        <f t="array" ref="C850">IF(LEN(A850)=0,"",INDEX('Smelter Look-up'!$C:$C,MATCH($A850,'Smelter Look-up'!$E:$E,0)))</f>
        <v/>
      </c>
      <c r="D850" s="233"/>
      <c r="E850" s="233" t="str">
        <f>IF(ISERROR($V850),"",OFFSET('Smelter Look-up'!$D$4,$V850-4,0)&amp;"")</f>
        <v/>
      </c>
      <c r="F850" s="233" t="str">
        <f>IF(ISERROR($V850),"",OFFSET('Smelter Look-up'!$E$4,$V850-4,0))</f>
        <v/>
      </c>
      <c r="G850" s="233" t="str">
        <f>IF(C850=$X$4,IF(ISERROR($V850),"Enter smelter details","RMI"),IF(ISERROR($V850),"",OFFSET('Smelter Look-up'!$F$4,$V850-4,0)))</f>
        <v/>
      </c>
      <c r="H850" s="235" t="str">
        <f>IF(ISERROR($V850),"",OFFSET('Smelter Look-up'!$G$4,$V850-4,0))</f>
        <v/>
      </c>
      <c r="I850" s="237" t="str">
        <f>IF(ISERROR($V850),"",OFFSET('Smelter Look-up'!$H$4,$V850-4,0))</f>
        <v/>
      </c>
      <c r="J850" s="237" t="str">
        <f>IF(ISERROR($V850),"",OFFSET('Smelter Look-up'!$I$4,$V850-4,0))</f>
        <v/>
      </c>
      <c r="K850" s="234"/>
      <c r="L850" s="234"/>
      <c r="M850" s="234"/>
      <c r="N850" s="234"/>
      <c r="O850" s="234"/>
      <c r="P850" s="237"/>
      <c r="Q850" s="238"/>
      <c r="R850" s="233" t="str">
        <f>IF(ISERROR($V850),"",OFFSET('Smelter Look-up'!$C$4,$V850-4,0)&amp;"")</f>
        <v/>
      </c>
      <c r="S850" s="239" t="str">
        <f t="array" ref="S850">IF(B850="","",IF(ISERROR(MATCH($E850,CL,0)),"Unknown",INDIRECT("'C'!$A$"&amp;MATCH($E850,CL,0)+1)))</f>
        <v/>
      </c>
      <c r="T850" s="239" t="str">
        <f t="array" ref="T850">IF(B850="","",IF(ISERROR(MATCH($J850,SorP!$B$1:$B$6226,0)),"",INDIRECT("'SorP'!$A$"&amp;MATCH($S850&amp;$J850,SorP!C:C,0))))</f>
        <v/>
      </c>
      <c r="U850" s="240"/>
      <c r="V850" s="228" t="str">
        <f>IF(C850="",NA(),IF(OR(C850="Smelter not listed",C850="Smelter not yet identified"),MATCH($B850&amp;$D850,'Smelter Look-up'!$J:$J,0),MATCH($B850&amp;$C850,'Smelter Look-up'!$J:$J,0)))</f>
        <v>#N/A</v>
      </c>
      <c r="W850" s="208"/>
      <c r="X850" s="208">
        <f t="shared" si="1"/>
        <v>0</v>
      </c>
      <c r="Y850" s="208"/>
      <c r="Z850" s="208"/>
      <c r="AA850" s="208"/>
      <c r="AB850" s="241" t="str">
        <f t="shared" si="2"/>
        <v/>
      </c>
      <c r="AC850" s="208"/>
      <c r="AD850" s="208"/>
      <c r="AE850" s="208"/>
      <c r="AF850" s="208"/>
      <c r="AG850" s="208"/>
      <c r="AH850" s="208"/>
    </row>
    <row r="851" ht="13.5" customHeight="1">
      <c r="A851" s="239"/>
      <c r="B851" s="233" t="str">
        <f t="array" ref="B851">IF(LEN(A851)=0,"",INDEX('Smelter Look-up'!$A:$A,MATCH($A851,'Smelter Look-up'!$E:$E,0)))</f>
        <v/>
      </c>
      <c r="C851" s="234" t="str">
        <f t="array" ref="C851">IF(LEN(A851)=0,"",INDEX('Smelter Look-up'!$C:$C,MATCH($A851,'Smelter Look-up'!$E:$E,0)))</f>
        <v/>
      </c>
      <c r="D851" s="233"/>
      <c r="E851" s="233" t="str">
        <f>IF(ISERROR($V851),"",OFFSET('Smelter Look-up'!$D$4,$V851-4,0)&amp;"")</f>
        <v/>
      </c>
      <c r="F851" s="233" t="str">
        <f>IF(ISERROR($V851),"",OFFSET('Smelter Look-up'!$E$4,$V851-4,0))</f>
        <v/>
      </c>
      <c r="G851" s="233" t="str">
        <f>IF(C851=$X$4,IF(ISERROR($V851),"Enter smelter details","RMI"),IF(ISERROR($V851),"",OFFSET('Smelter Look-up'!$F$4,$V851-4,0)))</f>
        <v/>
      </c>
      <c r="H851" s="235" t="str">
        <f>IF(ISERROR($V851),"",OFFSET('Smelter Look-up'!$G$4,$V851-4,0))</f>
        <v/>
      </c>
      <c r="I851" s="237" t="str">
        <f>IF(ISERROR($V851),"",OFFSET('Smelter Look-up'!$H$4,$V851-4,0))</f>
        <v/>
      </c>
      <c r="J851" s="237" t="str">
        <f>IF(ISERROR($V851),"",OFFSET('Smelter Look-up'!$I$4,$V851-4,0))</f>
        <v/>
      </c>
      <c r="K851" s="234"/>
      <c r="L851" s="234"/>
      <c r="M851" s="234"/>
      <c r="N851" s="234"/>
      <c r="O851" s="234"/>
      <c r="P851" s="237"/>
      <c r="Q851" s="238"/>
      <c r="R851" s="233" t="str">
        <f>IF(ISERROR($V851),"",OFFSET('Smelter Look-up'!$C$4,$V851-4,0)&amp;"")</f>
        <v/>
      </c>
      <c r="S851" s="239" t="str">
        <f t="array" ref="S851">IF(B851="","",IF(ISERROR(MATCH($E851,CL,0)),"Unknown",INDIRECT("'C'!$A$"&amp;MATCH($E851,CL,0)+1)))</f>
        <v/>
      </c>
      <c r="T851" s="239" t="str">
        <f t="array" ref="T851">IF(B851="","",IF(ISERROR(MATCH($J851,SorP!$B$1:$B$6226,0)),"",INDIRECT("'SorP'!$A$"&amp;MATCH($S851&amp;$J851,SorP!C:C,0))))</f>
        <v/>
      </c>
      <c r="U851" s="240"/>
      <c r="V851" s="228" t="str">
        <f>IF(C851="",NA(),IF(OR(C851="Smelter not listed",C851="Smelter not yet identified"),MATCH($B851&amp;$D851,'Smelter Look-up'!$J:$J,0),MATCH($B851&amp;$C851,'Smelter Look-up'!$J:$J,0)))</f>
        <v>#N/A</v>
      </c>
      <c r="W851" s="208"/>
      <c r="X851" s="208">
        <f t="shared" si="1"/>
        <v>0</v>
      </c>
      <c r="Y851" s="208"/>
      <c r="Z851" s="208"/>
      <c r="AA851" s="208"/>
      <c r="AB851" s="241" t="str">
        <f t="shared" si="2"/>
        <v/>
      </c>
      <c r="AC851" s="208"/>
      <c r="AD851" s="208"/>
      <c r="AE851" s="208"/>
      <c r="AF851" s="208"/>
      <c r="AG851" s="208"/>
      <c r="AH851" s="208"/>
    </row>
    <row r="852" ht="13.5" customHeight="1">
      <c r="A852" s="239"/>
      <c r="B852" s="233" t="str">
        <f t="array" ref="B852">IF(LEN(A852)=0,"",INDEX('Smelter Look-up'!$A:$A,MATCH($A852,'Smelter Look-up'!$E:$E,0)))</f>
        <v/>
      </c>
      <c r="C852" s="234" t="str">
        <f t="array" ref="C852">IF(LEN(A852)=0,"",INDEX('Smelter Look-up'!$C:$C,MATCH($A852,'Smelter Look-up'!$E:$E,0)))</f>
        <v/>
      </c>
      <c r="D852" s="233"/>
      <c r="E852" s="233" t="str">
        <f>IF(ISERROR($V852),"",OFFSET('Smelter Look-up'!$D$4,$V852-4,0)&amp;"")</f>
        <v/>
      </c>
      <c r="F852" s="233" t="str">
        <f>IF(ISERROR($V852),"",OFFSET('Smelter Look-up'!$E$4,$V852-4,0))</f>
        <v/>
      </c>
      <c r="G852" s="233" t="str">
        <f>IF(C852=$X$4,IF(ISERROR($V852),"Enter smelter details","RMI"),IF(ISERROR($V852),"",OFFSET('Smelter Look-up'!$F$4,$V852-4,0)))</f>
        <v/>
      </c>
      <c r="H852" s="235" t="str">
        <f>IF(ISERROR($V852),"",OFFSET('Smelter Look-up'!$G$4,$V852-4,0))</f>
        <v/>
      </c>
      <c r="I852" s="237" t="str">
        <f>IF(ISERROR($V852),"",OFFSET('Smelter Look-up'!$H$4,$V852-4,0))</f>
        <v/>
      </c>
      <c r="J852" s="237" t="str">
        <f>IF(ISERROR($V852),"",OFFSET('Smelter Look-up'!$I$4,$V852-4,0))</f>
        <v/>
      </c>
      <c r="K852" s="234"/>
      <c r="L852" s="234"/>
      <c r="M852" s="234"/>
      <c r="N852" s="234"/>
      <c r="O852" s="234"/>
      <c r="P852" s="237"/>
      <c r="Q852" s="238"/>
      <c r="R852" s="233" t="str">
        <f>IF(ISERROR($V852),"",OFFSET('Smelter Look-up'!$C$4,$V852-4,0)&amp;"")</f>
        <v/>
      </c>
      <c r="S852" s="239" t="str">
        <f t="array" ref="S852">IF(B852="","",IF(ISERROR(MATCH($E852,CL,0)),"Unknown",INDIRECT("'C'!$A$"&amp;MATCH($E852,CL,0)+1)))</f>
        <v/>
      </c>
      <c r="T852" s="239" t="str">
        <f t="array" ref="T852">IF(B852="","",IF(ISERROR(MATCH($J852,SorP!$B$1:$B$6226,0)),"",INDIRECT("'SorP'!$A$"&amp;MATCH($S852&amp;$J852,SorP!C:C,0))))</f>
        <v/>
      </c>
      <c r="U852" s="240"/>
      <c r="V852" s="228" t="str">
        <f>IF(C852="",NA(),IF(OR(C852="Smelter not listed",C852="Smelter not yet identified"),MATCH($B852&amp;$D852,'Smelter Look-up'!$J:$J,0),MATCH($B852&amp;$C852,'Smelter Look-up'!$J:$J,0)))</f>
        <v>#N/A</v>
      </c>
      <c r="W852" s="208"/>
      <c r="X852" s="208">
        <f t="shared" si="1"/>
        <v>0</v>
      </c>
      <c r="Y852" s="208"/>
      <c r="Z852" s="208"/>
      <c r="AA852" s="208"/>
      <c r="AB852" s="241" t="str">
        <f t="shared" si="2"/>
        <v/>
      </c>
      <c r="AC852" s="208"/>
      <c r="AD852" s="208"/>
      <c r="AE852" s="208"/>
      <c r="AF852" s="208"/>
      <c r="AG852" s="208"/>
      <c r="AH852" s="208"/>
    </row>
    <row r="853" ht="13.5" customHeight="1">
      <c r="A853" s="239"/>
      <c r="B853" s="233" t="str">
        <f t="array" ref="B853">IF(LEN(A853)=0,"",INDEX('Smelter Look-up'!$A:$A,MATCH($A853,'Smelter Look-up'!$E:$E,0)))</f>
        <v/>
      </c>
      <c r="C853" s="234" t="str">
        <f t="array" ref="C853">IF(LEN(A853)=0,"",INDEX('Smelter Look-up'!$C:$C,MATCH($A853,'Smelter Look-up'!$E:$E,0)))</f>
        <v/>
      </c>
      <c r="D853" s="233"/>
      <c r="E853" s="233" t="str">
        <f>IF(ISERROR($V853),"",OFFSET('Smelter Look-up'!$D$4,$V853-4,0)&amp;"")</f>
        <v/>
      </c>
      <c r="F853" s="233" t="str">
        <f>IF(ISERROR($V853),"",OFFSET('Smelter Look-up'!$E$4,$V853-4,0))</f>
        <v/>
      </c>
      <c r="G853" s="233" t="str">
        <f>IF(C853=$X$4,IF(ISERROR($V853),"Enter smelter details","RMI"),IF(ISERROR($V853),"",OFFSET('Smelter Look-up'!$F$4,$V853-4,0)))</f>
        <v/>
      </c>
      <c r="H853" s="235" t="str">
        <f>IF(ISERROR($V853),"",OFFSET('Smelter Look-up'!$G$4,$V853-4,0))</f>
        <v/>
      </c>
      <c r="I853" s="237" t="str">
        <f>IF(ISERROR($V853),"",OFFSET('Smelter Look-up'!$H$4,$V853-4,0))</f>
        <v/>
      </c>
      <c r="J853" s="237" t="str">
        <f>IF(ISERROR($V853),"",OFFSET('Smelter Look-up'!$I$4,$V853-4,0))</f>
        <v/>
      </c>
      <c r="K853" s="234"/>
      <c r="L853" s="234"/>
      <c r="M853" s="234"/>
      <c r="N853" s="234"/>
      <c r="O853" s="234"/>
      <c r="P853" s="237"/>
      <c r="Q853" s="238"/>
      <c r="R853" s="233" t="str">
        <f>IF(ISERROR($V853),"",OFFSET('Smelter Look-up'!$C$4,$V853-4,0)&amp;"")</f>
        <v/>
      </c>
      <c r="S853" s="239" t="str">
        <f t="array" ref="S853">IF(B853="","",IF(ISERROR(MATCH($E853,CL,0)),"Unknown",INDIRECT("'C'!$A$"&amp;MATCH($E853,CL,0)+1)))</f>
        <v/>
      </c>
      <c r="T853" s="239" t="str">
        <f t="array" ref="T853">IF(B853="","",IF(ISERROR(MATCH($J853,SorP!$B$1:$B$6226,0)),"",INDIRECT("'SorP'!$A$"&amp;MATCH($S853&amp;$J853,SorP!C:C,0))))</f>
        <v/>
      </c>
      <c r="U853" s="240"/>
      <c r="V853" s="228" t="str">
        <f>IF(C853="",NA(),IF(OR(C853="Smelter not listed",C853="Smelter not yet identified"),MATCH($B853&amp;$D853,'Smelter Look-up'!$J:$J,0),MATCH($B853&amp;$C853,'Smelter Look-up'!$J:$J,0)))</f>
        <v>#N/A</v>
      </c>
      <c r="W853" s="208"/>
      <c r="X853" s="208">
        <f t="shared" si="1"/>
        <v>0</v>
      </c>
      <c r="Y853" s="208"/>
      <c r="Z853" s="208"/>
      <c r="AA853" s="208"/>
      <c r="AB853" s="241" t="str">
        <f t="shared" si="2"/>
        <v/>
      </c>
      <c r="AC853" s="208"/>
      <c r="AD853" s="208"/>
      <c r="AE853" s="208"/>
      <c r="AF853" s="208"/>
      <c r="AG853" s="208"/>
      <c r="AH853" s="208"/>
    </row>
    <row r="854" ht="13.5" customHeight="1">
      <c r="A854" s="239"/>
      <c r="B854" s="233" t="str">
        <f t="array" ref="B854">IF(LEN(A854)=0,"",INDEX('Smelter Look-up'!$A:$A,MATCH($A854,'Smelter Look-up'!$E:$E,0)))</f>
        <v/>
      </c>
      <c r="C854" s="234" t="str">
        <f t="array" ref="C854">IF(LEN(A854)=0,"",INDEX('Smelter Look-up'!$C:$C,MATCH($A854,'Smelter Look-up'!$E:$E,0)))</f>
        <v/>
      </c>
      <c r="D854" s="233"/>
      <c r="E854" s="233" t="str">
        <f>IF(ISERROR($V854),"",OFFSET('Smelter Look-up'!$D$4,$V854-4,0)&amp;"")</f>
        <v/>
      </c>
      <c r="F854" s="233" t="str">
        <f>IF(ISERROR($V854),"",OFFSET('Smelter Look-up'!$E$4,$V854-4,0))</f>
        <v/>
      </c>
      <c r="G854" s="233" t="str">
        <f>IF(C854=$X$4,IF(ISERROR($V854),"Enter smelter details","RMI"),IF(ISERROR($V854),"",OFFSET('Smelter Look-up'!$F$4,$V854-4,0)))</f>
        <v/>
      </c>
      <c r="H854" s="235" t="str">
        <f>IF(ISERROR($V854),"",OFFSET('Smelter Look-up'!$G$4,$V854-4,0))</f>
        <v/>
      </c>
      <c r="I854" s="237" t="str">
        <f>IF(ISERROR($V854),"",OFFSET('Smelter Look-up'!$H$4,$V854-4,0))</f>
        <v/>
      </c>
      <c r="J854" s="237" t="str">
        <f>IF(ISERROR($V854),"",OFFSET('Smelter Look-up'!$I$4,$V854-4,0))</f>
        <v/>
      </c>
      <c r="K854" s="234"/>
      <c r="L854" s="234"/>
      <c r="M854" s="234"/>
      <c r="N854" s="234"/>
      <c r="O854" s="234"/>
      <c r="P854" s="237"/>
      <c r="Q854" s="238"/>
      <c r="R854" s="233" t="str">
        <f>IF(ISERROR($V854),"",OFFSET('Smelter Look-up'!$C$4,$V854-4,0)&amp;"")</f>
        <v/>
      </c>
      <c r="S854" s="239" t="str">
        <f t="array" ref="S854">IF(B854="","",IF(ISERROR(MATCH($E854,CL,0)),"Unknown",INDIRECT("'C'!$A$"&amp;MATCH($E854,CL,0)+1)))</f>
        <v/>
      </c>
      <c r="T854" s="239" t="str">
        <f t="array" ref="T854">IF(B854="","",IF(ISERROR(MATCH($J854,SorP!$B$1:$B$6226,0)),"",INDIRECT("'SorP'!$A$"&amp;MATCH($S854&amp;$J854,SorP!C:C,0))))</f>
        <v/>
      </c>
      <c r="U854" s="240"/>
      <c r="V854" s="228" t="str">
        <f>IF(C854="",NA(),IF(OR(C854="Smelter not listed",C854="Smelter not yet identified"),MATCH($B854&amp;$D854,'Smelter Look-up'!$J:$J,0),MATCH($B854&amp;$C854,'Smelter Look-up'!$J:$J,0)))</f>
        <v>#N/A</v>
      </c>
      <c r="W854" s="208"/>
      <c r="X854" s="208">
        <f t="shared" si="1"/>
        <v>0</v>
      </c>
      <c r="Y854" s="208"/>
      <c r="Z854" s="208"/>
      <c r="AA854" s="208"/>
      <c r="AB854" s="241" t="str">
        <f t="shared" si="2"/>
        <v/>
      </c>
      <c r="AC854" s="208"/>
      <c r="AD854" s="208"/>
      <c r="AE854" s="208"/>
      <c r="AF854" s="208"/>
      <c r="AG854" s="208"/>
      <c r="AH854" s="208"/>
    </row>
    <row r="855" ht="13.5" customHeight="1">
      <c r="A855" s="239"/>
      <c r="B855" s="233" t="str">
        <f t="array" ref="B855">IF(LEN(A855)=0,"",INDEX('Smelter Look-up'!$A:$A,MATCH($A855,'Smelter Look-up'!$E:$E,0)))</f>
        <v/>
      </c>
      <c r="C855" s="234" t="str">
        <f t="array" ref="C855">IF(LEN(A855)=0,"",INDEX('Smelter Look-up'!$C:$C,MATCH($A855,'Smelter Look-up'!$E:$E,0)))</f>
        <v/>
      </c>
      <c r="D855" s="233"/>
      <c r="E855" s="233" t="str">
        <f>IF(ISERROR($V855),"",OFFSET('Smelter Look-up'!$D$4,$V855-4,0)&amp;"")</f>
        <v/>
      </c>
      <c r="F855" s="233" t="str">
        <f>IF(ISERROR($V855),"",OFFSET('Smelter Look-up'!$E$4,$V855-4,0))</f>
        <v/>
      </c>
      <c r="G855" s="233" t="str">
        <f>IF(C855=$X$4,IF(ISERROR($V855),"Enter smelter details","RMI"),IF(ISERROR($V855),"",OFFSET('Smelter Look-up'!$F$4,$V855-4,0)))</f>
        <v/>
      </c>
      <c r="H855" s="235" t="str">
        <f>IF(ISERROR($V855),"",OFFSET('Smelter Look-up'!$G$4,$V855-4,0))</f>
        <v/>
      </c>
      <c r="I855" s="237" t="str">
        <f>IF(ISERROR($V855),"",OFFSET('Smelter Look-up'!$H$4,$V855-4,0))</f>
        <v/>
      </c>
      <c r="J855" s="237" t="str">
        <f>IF(ISERROR($V855),"",OFFSET('Smelter Look-up'!$I$4,$V855-4,0))</f>
        <v/>
      </c>
      <c r="K855" s="234"/>
      <c r="L855" s="234"/>
      <c r="M855" s="234"/>
      <c r="N855" s="234"/>
      <c r="O855" s="234"/>
      <c r="P855" s="237"/>
      <c r="Q855" s="238"/>
      <c r="R855" s="233" t="str">
        <f>IF(ISERROR($V855),"",OFFSET('Smelter Look-up'!$C$4,$V855-4,0)&amp;"")</f>
        <v/>
      </c>
      <c r="S855" s="239" t="str">
        <f t="array" ref="S855">IF(B855="","",IF(ISERROR(MATCH($E855,CL,0)),"Unknown",INDIRECT("'C'!$A$"&amp;MATCH($E855,CL,0)+1)))</f>
        <v/>
      </c>
      <c r="T855" s="239" t="str">
        <f t="array" ref="T855">IF(B855="","",IF(ISERROR(MATCH($J855,SorP!$B$1:$B$6226,0)),"",INDIRECT("'SorP'!$A$"&amp;MATCH($S855&amp;$J855,SorP!C:C,0))))</f>
        <v/>
      </c>
      <c r="U855" s="240"/>
      <c r="V855" s="228" t="str">
        <f>IF(C855="",NA(),IF(OR(C855="Smelter not listed",C855="Smelter not yet identified"),MATCH($B855&amp;$D855,'Smelter Look-up'!$J:$J,0),MATCH($B855&amp;$C855,'Smelter Look-up'!$J:$J,0)))</f>
        <v>#N/A</v>
      </c>
      <c r="W855" s="208"/>
      <c r="X855" s="208">
        <f t="shared" si="1"/>
        <v>0</v>
      </c>
      <c r="Y855" s="208"/>
      <c r="Z855" s="208"/>
      <c r="AA855" s="208"/>
      <c r="AB855" s="241" t="str">
        <f t="shared" si="2"/>
        <v/>
      </c>
      <c r="AC855" s="208"/>
      <c r="AD855" s="208"/>
      <c r="AE855" s="208"/>
      <c r="AF855" s="208"/>
      <c r="AG855" s="208"/>
      <c r="AH855" s="208"/>
    </row>
    <row r="856" ht="13.5" customHeight="1">
      <c r="A856" s="239"/>
      <c r="B856" s="233" t="str">
        <f t="array" ref="B856">IF(LEN(A856)=0,"",INDEX('Smelter Look-up'!$A:$A,MATCH($A856,'Smelter Look-up'!$E:$E,0)))</f>
        <v/>
      </c>
      <c r="C856" s="234" t="str">
        <f t="array" ref="C856">IF(LEN(A856)=0,"",INDEX('Smelter Look-up'!$C:$C,MATCH($A856,'Smelter Look-up'!$E:$E,0)))</f>
        <v/>
      </c>
      <c r="D856" s="233"/>
      <c r="E856" s="233" t="str">
        <f>IF(ISERROR($V856),"",OFFSET('Smelter Look-up'!$D$4,$V856-4,0)&amp;"")</f>
        <v/>
      </c>
      <c r="F856" s="233" t="str">
        <f>IF(ISERROR($V856),"",OFFSET('Smelter Look-up'!$E$4,$V856-4,0))</f>
        <v/>
      </c>
      <c r="G856" s="233" t="str">
        <f>IF(C856=$X$4,IF(ISERROR($V856),"Enter smelter details","RMI"),IF(ISERROR($V856),"",OFFSET('Smelter Look-up'!$F$4,$V856-4,0)))</f>
        <v/>
      </c>
      <c r="H856" s="235" t="str">
        <f>IF(ISERROR($V856),"",OFFSET('Smelter Look-up'!$G$4,$V856-4,0))</f>
        <v/>
      </c>
      <c r="I856" s="237" t="str">
        <f>IF(ISERROR($V856),"",OFFSET('Smelter Look-up'!$H$4,$V856-4,0))</f>
        <v/>
      </c>
      <c r="J856" s="237" t="str">
        <f>IF(ISERROR($V856),"",OFFSET('Smelter Look-up'!$I$4,$V856-4,0))</f>
        <v/>
      </c>
      <c r="K856" s="234"/>
      <c r="L856" s="234"/>
      <c r="M856" s="234"/>
      <c r="N856" s="234"/>
      <c r="O856" s="234"/>
      <c r="P856" s="237"/>
      <c r="Q856" s="238"/>
      <c r="R856" s="233" t="str">
        <f>IF(ISERROR($V856),"",OFFSET('Smelter Look-up'!$C$4,$V856-4,0)&amp;"")</f>
        <v/>
      </c>
      <c r="S856" s="239" t="str">
        <f t="array" ref="S856">IF(B856="","",IF(ISERROR(MATCH($E856,CL,0)),"Unknown",INDIRECT("'C'!$A$"&amp;MATCH($E856,CL,0)+1)))</f>
        <v/>
      </c>
      <c r="T856" s="239" t="str">
        <f t="array" ref="T856">IF(B856="","",IF(ISERROR(MATCH($J856,SorP!$B$1:$B$6226,0)),"",INDIRECT("'SorP'!$A$"&amp;MATCH($S856&amp;$J856,SorP!C:C,0))))</f>
        <v/>
      </c>
      <c r="U856" s="240"/>
      <c r="V856" s="228" t="str">
        <f>IF(C856="",NA(),IF(OR(C856="Smelter not listed",C856="Smelter not yet identified"),MATCH($B856&amp;$D856,'Smelter Look-up'!$J:$J,0),MATCH($B856&amp;$C856,'Smelter Look-up'!$J:$J,0)))</f>
        <v>#N/A</v>
      </c>
      <c r="W856" s="208"/>
      <c r="X856" s="208">
        <f t="shared" si="1"/>
        <v>0</v>
      </c>
      <c r="Y856" s="208"/>
      <c r="Z856" s="208"/>
      <c r="AA856" s="208"/>
      <c r="AB856" s="241" t="str">
        <f t="shared" si="2"/>
        <v/>
      </c>
      <c r="AC856" s="208"/>
      <c r="AD856" s="208"/>
      <c r="AE856" s="208"/>
      <c r="AF856" s="208"/>
      <c r="AG856" s="208"/>
      <c r="AH856" s="208"/>
    </row>
    <row r="857" ht="13.5" customHeight="1">
      <c r="A857" s="239"/>
      <c r="B857" s="233" t="str">
        <f t="array" ref="B857">IF(LEN(A857)=0,"",INDEX('Smelter Look-up'!$A:$A,MATCH($A857,'Smelter Look-up'!$E:$E,0)))</f>
        <v/>
      </c>
      <c r="C857" s="234" t="str">
        <f t="array" ref="C857">IF(LEN(A857)=0,"",INDEX('Smelter Look-up'!$C:$C,MATCH($A857,'Smelter Look-up'!$E:$E,0)))</f>
        <v/>
      </c>
      <c r="D857" s="233"/>
      <c r="E857" s="233" t="str">
        <f>IF(ISERROR($V857),"",OFFSET('Smelter Look-up'!$D$4,$V857-4,0)&amp;"")</f>
        <v/>
      </c>
      <c r="F857" s="233" t="str">
        <f>IF(ISERROR($V857),"",OFFSET('Smelter Look-up'!$E$4,$V857-4,0))</f>
        <v/>
      </c>
      <c r="G857" s="233" t="str">
        <f>IF(C857=$X$4,IF(ISERROR($V857),"Enter smelter details","RMI"),IF(ISERROR($V857),"",OFFSET('Smelter Look-up'!$F$4,$V857-4,0)))</f>
        <v/>
      </c>
      <c r="H857" s="235" t="str">
        <f>IF(ISERROR($V857),"",OFFSET('Smelter Look-up'!$G$4,$V857-4,0))</f>
        <v/>
      </c>
      <c r="I857" s="237" t="str">
        <f>IF(ISERROR($V857),"",OFFSET('Smelter Look-up'!$H$4,$V857-4,0))</f>
        <v/>
      </c>
      <c r="J857" s="237" t="str">
        <f>IF(ISERROR($V857),"",OFFSET('Smelter Look-up'!$I$4,$V857-4,0))</f>
        <v/>
      </c>
      <c r="K857" s="234"/>
      <c r="L857" s="234"/>
      <c r="M857" s="234"/>
      <c r="N857" s="234"/>
      <c r="O857" s="234"/>
      <c r="P857" s="237"/>
      <c r="Q857" s="238"/>
      <c r="R857" s="233" t="str">
        <f>IF(ISERROR($V857),"",OFFSET('Smelter Look-up'!$C$4,$V857-4,0)&amp;"")</f>
        <v/>
      </c>
      <c r="S857" s="239" t="str">
        <f t="array" ref="S857">IF(B857="","",IF(ISERROR(MATCH($E857,CL,0)),"Unknown",INDIRECT("'C'!$A$"&amp;MATCH($E857,CL,0)+1)))</f>
        <v/>
      </c>
      <c r="T857" s="239" t="str">
        <f t="array" ref="T857">IF(B857="","",IF(ISERROR(MATCH($J857,SorP!$B$1:$B$6226,0)),"",INDIRECT("'SorP'!$A$"&amp;MATCH($S857&amp;$J857,SorP!C:C,0))))</f>
        <v/>
      </c>
      <c r="U857" s="240"/>
      <c r="V857" s="228" t="str">
        <f>IF(C857="",NA(),IF(OR(C857="Smelter not listed",C857="Smelter not yet identified"),MATCH($B857&amp;$D857,'Smelter Look-up'!$J:$J,0),MATCH($B857&amp;$C857,'Smelter Look-up'!$J:$J,0)))</f>
        <v>#N/A</v>
      </c>
      <c r="W857" s="208"/>
      <c r="X857" s="208">
        <f t="shared" si="1"/>
        <v>0</v>
      </c>
      <c r="Y857" s="208"/>
      <c r="Z857" s="208"/>
      <c r="AA857" s="208"/>
      <c r="AB857" s="241" t="str">
        <f t="shared" si="2"/>
        <v/>
      </c>
      <c r="AC857" s="208"/>
      <c r="AD857" s="208"/>
      <c r="AE857" s="208"/>
      <c r="AF857" s="208"/>
      <c r="AG857" s="208"/>
      <c r="AH857" s="208"/>
    </row>
    <row r="858" ht="13.5" customHeight="1">
      <c r="A858" s="239"/>
      <c r="B858" s="233" t="str">
        <f t="array" ref="B858">IF(LEN(A858)=0,"",INDEX('Smelter Look-up'!$A:$A,MATCH($A858,'Smelter Look-up'!$E:$E,0)))</f>
        <v/>
      </c>
      <c r="C858" s="234" t="str">
        <f t="array" ref="C858">IF(LEN(A858)=0,"",INDEX('Smelter Look-up'!$C:$C,MATCH($A858,'Smelter Look-up'!$E:$E,0)))</f>
        <v/>
      </c>
      <c r="D858" s="233"/>
      <c r="E858" s="233" t="str">
        <f>IF(ISERROR($V858),"",OFFSET('Smelter Look-up'!$D$4,$V858-4,0)&amp;"")</f>
        <v/>
      </c>
      <c r="F858" s="233" t="str">
        <f>IF(ISERROR($V858),"",OFFSET('Smelter Look-up'!$E$4,$V858-4,0))</f>
        <v/>
      </c>
      <c r="G858" s="233" t="str">
        <f>IF(C858=$X$4,IF(ISERROR($V858),"Enter smelter details","RMI"),IF(ISERROR($V858),"",OFFSET('Smelter Look-up'!$F$4,$V858-4,0)))</f>
        <v/>
      </c>
      <c r="H858" s="235" t="str">
        <f>IF(ISERROR($V858),"",OFFSET('Smelter Look-up'!$G$4,$V858-4,0))</f>
        <v/>
      </c>
      <c r="I858" s="237" t="str">
        <f>IF(ISERROR($V858),"",OFFSET('Smelter Look-up'!$H$4,$V858-4,0))</f>
        <v/>
      </c>
      <c r="J858" s="237" t="str">
        <f>IF(ISERROR($V858),"",OFFSET('Smelter Look-up'!$I$4,$V858-4,0))</f>
        <v/>
      </c>
      <c r="K858" s="234"/>
      <c r="L858" s="234"/>
      <c r="M858" s="234"/>
      <c r="N858" s="234"/>
      <c r="O858" s="234"/>
      <c r="P858" s="237"/>
      <c r="Q858" s="238"/>
      <c r="R858" s="233" t="str">
        <f>IF(ISERROR($V858),"",OFFSET('Smelter Look-up'!$C$4,$V858-4,0)&amp;"")</f>
        <v/>
      </c>
      <c r="S858" s="239" t="str">
        <f t="array" ref="S858">IF(B858="","",IF(ISERROR(MATCH($E858,CL,0)),"Unknown",INDIRECT("'C'!$A$"&amp;MATCH($E858,CL,0)+1)))</f>
        <v/>
      </c>
      <c r="T858" s="239" t="str">
        <f t="array" ref="T858">IF(B858="","",IF(ISERROR(MATCH($J858,SorP!$B$1:$B$6226,0)),"",INDIRECT("'SorP'!$A$"&amp;MATCH($S858&amp;$J858,SorP!C:C,0))))</f>
        <v/>
      </c>
      <c r="U858" s="240"/>
      <c r="V858" s="228" t="str">
        <f>IF(C858="",NA(),IF(OR(C858="Smelter not listed",C858="Smelter not yet identified"),MATCH($B858&amp;$D858,'Smelter Look-up'!$J:$J,0),MATCH($B858&amp;$C858,'Smelter Look-up'!$J:$J,0)))</f>
        <v>#N/A</v>
      </c>
      <c r="W858" s="208"/>
      <c r="X858" s="208">
        <f t="shared" si="1"/>
        <v>0</v>
      </c>
      <c r="Y858" s="208"/>
      <c r="Z858" s="208"/>
      <c r="AA858" s="208"/>
      <c r="AB858" s="241" t="str">
        <f t="shared" si="2"/>
        <v/>
      </c>
      <c r="AC858" s="208"/>
      <c r="AD858" s="208"/>
      <c r="AE858" s="208"/>
      <c r="AF858" s="208"/>
      <c r="AG858" s="208"/>
      <c r="AH858" s="208"/>
    </row>
    <row r="859" ht="13.5" customHeight="1">
      <c r="A859" s="239"/>
      <c r="B859" s="233" t="str">
        <f t="array" ref="B859">IF(LEN(A859)=0,"",INDEX('Smelter Look-up'!$A:$A,MATCH($A859,'Smelter Look-up'!$E:$E,0)))</f>
        <v/>
      </c>
      <c r="C859" s="234" t="str">
        <f t="array" ref="C859">IF(LEN(A859)=0,"",INDEX('Smelter Look-up'!$C:$C,MATCH($A859,'Smelter Look-up'!$E:$E,0)))</f>
        <v/>
      </c>
      <c r="D859" s="233"/>
      <c r="E859" s="233" t="str">
        <f>IF(ISERROR($V859),"",OFFSET('Smelter Look-up'!$D$4,$V859-4,0)&amp;"")</f>
        <v/>
      </c>
      <c r="F859" s="233" t="str">
        <f>IF(ISERROR($V859),"",OFFSET('Smelter Look-up'!$E$4,$V859-4,0))</f>
        <v/>
      </c>
      <c r="G859" s="233" t="str">
        <f>IF(C859=$X$4,IF(ISERROR($V859),"Enter smelter details","RMI"),IF(ISERROR($V859),"",OFFSET('Smelter Look-up'!$F$4,$V859-4,0)))</f>
        <v/>
      </c>
      <c r="H859" s="235" t="str">
        <f>IF(ISERROR($V859),"",OFFSET('Smelter Look-up'!$G$4,$V859-4,0))</f>
        <v/>
      </c>
      <c r="I859" s="237" t="str">
        <f>IF(ISERROR($V859),"",OFFSET('Smelter Look-up'!$H$4,$V859-4,0))</f>
        <v/>
      </c>
      <c r="J859" s="237" t="str">
        <f>IF(ISERROR($V859),"",OFFSET('Smelter Look-up'!$I$4,$V859-4,0))</f>
        <v/>
      </c>
      <c r="K859" s="234"/>
      <c r="L859" s="234"/>
      <c r="M859" s="234"/>
      <c r="N859" s="234"/>
      <c r="O859" s="234"/>
      <c r="P859" s="237"/>
      <c r="Q859" s="238"/>
      <c r="R859" s="233" t="str">
        <f>IF(ISERROR($V859),"",OFFSET('Smelter Look-up'!$C$4,$V859-4,0)&amp;"")</f>
        <v/>
      </c>
      <c r="S859" s="239" t="str">
        <f t="array" ref="S859">IF(B859="","",IF(ISERROR(MATCH($E859,CL,0)),"Unknown",INDIRECT("'C'!$A$"&amp;MATCH($E859,CL,0)+1)))</f>
        <v/>
      </c>
      <c r="T859" s="239" t="str">
        <f t="array" ref="T859">IF(B859="","",IF(ISERROR(MATCH($J859,SorP!$B$1:$B$6226,0)),"",INDIRECT("'SorP'!$A$"&amp;MATCH($S859&amp;$J859,SorP!C:C,0))))</f>
        <v/>
      </c>
      <c r="U859" s="240"/>
      <c r="V859" s="228" t="str">
        <f>IF(C859="",NA(),IF(OR(C859="Smelter not listed",C859="Smelter not yet identified"),MATCH($B859&amp;$D859,'Smelter Look-up'!$J:$J,0),MATCH($B859&amp;$C859,'Smelter Look-up'!$J:$J,0)))</f>
        <v>#N/A</v>
      </c>
      <c r="W859" s="208"/>
      <c r="X859" s="208">
        <f t="shared" si="1"/>
        <v>0</v>
      </c>
      <c r="Y859" s="208"/>
      <c r="Z859" s="208"/>
      <c r="AA859" s="208"/>
      <c r="AB859" s="241" t="str">
        <f t="shared" si="2"/>
        <v/>
      </c>
      <c r="AC859" s="208"/>
      <c r="AD859" s="208"/>
      <c r="AE859" s="208"/>
      <c r="AF859" s="208"/>
      <c r="AG859" s="208"/>
      <c r="AH859" s="208"/>
    </row>
    <row r="860" ht="13.5" customHeight="1">
      <c r="A860" s="239"/>
      <c r="B860" s="233" t="str">
        <f t="array" ref="B860">IF(LEN(A860)=0,"",INDEX('Smelter Look-up'!$A:$A,MATCH($A860,'Smelter Look-up'!$E:$E,0)))</f>
        <v/>
      </c>
      <c r="C860" s="234" t="str">
        <f t="array" ref="C860">IF(LEN(A860)=0,"",INDEX('Smelter Look-up'!$C:$C,MATCH($A860,'Smelter Look-up'!$E:$E,0)))</f>
        <v/>
      </c>
      <c r="D860" s="233"/>
      <c r="E860" s="233" t="str">
        <f>IF(ISERROR($V860),"",OFFSET('Smelter Look-up'!$D$4,$V860-4,0)&amp;"")</f>
        <v/>
      </c>
      <c r="F860" s="233" t="str">
        <f>IF(ISERROR($V860),"",OFFSET('Smelter Look-up'!$E$4,$V860-4,0))</f>
        <v/>
      </c>
      <c r="G860" s="233" t="str">
        <f>IF(C860=$X$4,IF(ISERROR($V860),"Enter smelter details","RMI"),IF(ISERROR($V860),"",OFFSET('Smelter Look-up'!$F$4,$V860-4,0)))</f>
        <v/>
      </c>
      <c r="H860" s="235" t="str">
        <f>IF(ISERROR($V860),"",OFFSET('Smelter Look-up'!$G$4,$V860-4,0))</f>
        <v/>
      </c>
      <c r="I860" s="237" t="str">
        <f>IF(ISERROR($V860),"",OFFSET('Smelter Look-up'!$H$4,$V860-4,0))</f>
        <v/>
      </c>
      <c r="J860" s="237" t="str">
        <f>IF(ISERROR($V860),"",OFFSET('Smelter Look-up'!$I$4,$V860-4,0))</f>
        <v/>
      </c>
      <c r="K860" s="234"/>
      <c r="L860" s="234"/>
      <c r="M860" s="234"/>
      <c r="N860" s="234"/>
      <c r="O860" s="234"/>
      <c r="P860" s="237"/>
      <c r="Q860" s="238"/>
      <c r="R860" s="233" t="str">
        <f>IF(ISERROR($V860),"",OFFSET('Smelter Look-up'!$C$4,$V860-4,0)&amp;"")</f>
        <v/>
      </c>
      <c r="S860" s="239" t="str">
        <f t="array" ref="S860">IF(B860="","",IF(ISERROR(MATCH($E860,CL,0)),"Unknown",INDIRECT("'C'!$A$"&amp;MATCH($E860,CL,0)+1)))</f>
        <v/>
      </c>
      <c r="T860" s="239" t="str">
        <f t="array" ref="T860">IF(B860="","",IF(ISERROR(MATCH($J860,SorP!$B$1:$B$6226,0)),"",INDIRECT("'SorP'!$A$"&amp;MATCH($S860&amp;$J860,SorP!C:C,0))))</f>
        <v/>
      </c>
      <c r="U860" s="240"/>
      <c r="V860" s="228" t="str">
        <f>IF(C860="",NA(),IF(OR(C860="Smelter not listed",C860="Smelter not yet identified"),MATCH($B860&amp;$D860,'Smelter Look-up'!$J:$J,0),MATCH($B860&amp;$C860,'Smelter Look-up'!$J:$J,0)))</f>
        <v>#N/A</v>
      </c>
      <c r="W860" s="208"/>
      <c r="X860" s="208">
        <f t="shared" si="1"/>
        <v>0</v>
      </c>
      <c r="Y860" s="208"/>
      <c r="Z860" s="208"/>
      <c r="AA860" s="208"/>
      <c r="AB860" s="241" t="str">
        <f t="shared" si="2"/>
        <v/>
      </c>
      <c r="AC860" s="208"/>
      <c r="AD860" s="208"/>
      <c r="AE860" s="208"/>
      <c r="AF860" s="208"/>
      <c r="AG860" s="208"/>
      <c r="AH860" s="208"/>
    </row>
    <row r="861" ht="13.5" customHeight="1">
      <c r="A861" s="239"/>
      <c r="B861" s="233" t="str">
        <f t="array" ref="B861">IF(LEN(A861)=0,"",INDEX('Smelter Look-up'!$A:$A,MATCH($A861,'Smelter Look-up'!$E:$E,0)))</f>
        <v/>
      </c>
      <c r="C861" s="234" t="str">
        <f t="array" ref="C861">IF(LEN(A861)=0,"",INDEX('Smelter Look-up'!$C:$C,MATCH($A861,'Smelter Look-up'!$E:$E,0)))</f>
        <v/>
      </c>
      <c r="D861" s="233"/>
      <c r="E861" s="233" t="str">
        <f>IF(ISERROR($V861),"",OFFSET('Smelter Look-up'!$D$4,$V861-4,0)&amp;"")</f>
        <v/>
      </c>
      <c r="F861" s="233" t="str">
        <f>IF(ISERROR($V861),"",OFFSET('Smelter Look-up'!$E$4,$V861-4,0))</f>
        <v/>
      </c>
      <c r="G861" s="233" t="str">
        <f>IF(C861=$X$4,IF(ISERROR($V861),"Enter smelter details","RMI"),IF(ISERROR($V861),"",OFFSET('Smelter Look-up'!$F$4,$V861-4,0)))</f>
        <v/>
      </c>
      <c r="H861" s="235" t="str">
        <f>IF(ISERROR($V861),"",OFFSET('Smelter Look-up'!$G$4,$V861-4,0))</f>
        <v/>
      </c>
      <c r="I861" s="237" t="str">
        <f>IF(ISERROR($V861),"",OFFSET('Smelter Look-up'!$H$4,$V861-4,0))</f>
        <v/>
      </c>
      <c r="J861" s="237" t="str">
        <f>IF(ISERROR($V861),"",OFFSET('Smelter Look-up'!$I$4,$V861-4,0))</f>
        <v/>
      </c>
      <c r="K861" s="234"/>
      <c r="L861" s="234"/>
      <c r="M861" s="234"/>
      <c r="N861" s="234"/>
      <c r="O861" s="234"/>
      <c r="P861" s="237"/>
      <c r="Q861" s="238"/>
      <c r="R861" s="233" t="str">
        <f>IF(ISERROR($V861),"",OFFSET('Smelter Look-up'!$C$4,$V861-4,0)&amp;"")</f>
        <v/>
      </c>
      <c r="S861" s="239" t="str">
        <f t="array" ref="S861">IF(B861="","",IF(ISERROR(MATCH($E861,CL,0)),"Unknown",INDIRECT("'C'!$A$"&amp;MATCH($E861,CL,0)+1)))</f>
        <v/>
      </c>
      <c r="T861" s="239" t="str">
        <f t="array" ref="T861">IF(B861="","",IF(ISERROR(MATCH($J861,SorP!$B$1:$B$6226,0)),"",INDIRECT("'SorP'!$A$"&amp;MATCH($S861&amp;$J861,SorP!C:C,0))))</f>
        <v/>
      </c>
      <c r="U861" s="240"/>
      <c r="V861" s="228" t="str">
        <f>IF(C861="",NA(),IF(OR(C861="Smelter not listed",C861="Smelter not yet identified"),MATCH($B861&amp;$D861,'Smelter Look-up'!$J:$J,0),MATCH($B861&amp;$C861,'Smelter Look-up'!$J:$J,0)))</f>
        <v>#N/A</v>
      </c>
      <c r="W861" s="208"/>
      <c r="X861" s="208">
        <f t="shared" si="1"/>
        <v>0</v>
      </c>
      <c r="Y861" s="208"/>
      <c r="Z861" s="208"/>
      <c r="AA861" s="208"/>
      <c r="AB861" s="241" t="str">
        <f t="shared" si="2"/>
        <v/>
      </c>
      <c r="AC861" s="208"/>
      <c r="AD861" s="208"/>
      <c r="AE861" s="208"/>
      <c r="AF861" s="208"/>
      <c r="AG861" s="208"/>
      <c r="AH861" s="208"/>
    </row>
    <row r="862" ht="13.5" customHeight="1">
      <c r="A862" s="239"/>
      <c r="B862" s="233" t="str">
        <f t="array" ref="B862">IF(LEN(A862)=0,"",INDEX('Smelter Look-up'!$A:$A,MATCH($A862,'Smelter Look-up'!$E:$E,0)))</f>
        <v/>
      </c>
      <c r="C862" s="234" t="str">
        <f t="array" ref="C862">IF(LEN(A862)=0,"",INDEX('Smelter Look-up'!$C:$C,MATCH($A862,'Smelter Look-up'!$E:$E,0)))</f>
        <v/>
      </c>
      <c r="D862" s="233"/>
      <c r="E862" s="233" t="str">
        <f>IF(ISERROR($V862),"",OFFSET('Smelter Look-up'!$D$4,$V862-4,0)&amp;"")</f>
        <v/>
      </c>
      <c r="F862" s="233" t="str">
        <f>IF(ISERROR($V862),"",OFFSET('Smelter Look-up'!$E$4,$V862-4,0))</f>
        <v/>
      </c>
      <c r="G862" s="233" t="str">
        <f>IF(C862=$X$4,IF(ISERROR($V862),"Enter smelter details","RMI"),IF(ISERROR($V862),"",OFFSET('Smelter Look-up'!$F$4,$V862-4,0)))</f>
        <v/>
      </c>
      <c r="H862" s="235" t="str">
        <f>IF(ISERROR($V862),"",OFFSET('Smelter Look-up'!$G$4,$V862-4,0))</f>
        <v/>
      </c>
      <c r="I862" s="237" t="str">
        <f>IF(ISERROR($V862),"",OFFSET('Smelter Look-up'!$H$4,$V862-4,0))</f>
        <v/>
      </c>
      <c r="J862" s="237" t="str">
        <f>IF(ISERROR($V862),"",OFFSET('Smelter Look-up'!$I$4,$V862-4,0))</f>
        <v/>
      </c>
      <c r="K862" s="234"/>
      <c r="L862" s="234"/>
      <c r="M862" s="234"/>
      <c r="N862" s="234"/>
      <c r="O862" s="234"/>
      <c r="P862" s="237"/>
      <c r="Q862" s="238"/>
      <c r="R862" s="233" t="str">
        <f>IF(ISERROR($V862),"",OFFSET('Smelter Look-up'!$C$4,$V862-4,0)&amp;"")</f>
        <v/>
      </c>
      <c r="S862" s="239" t="str">
        <f t="array" ref="S862">IF(B862="","",IF(ISERROR(MATCH($E862,CL,0)),"Unknown",INDIRECT("'C'!$A$"&amp;MATCH($E862,CL,0)+1)))</f>
        <v/>
      </c>
      <c r="T862" s="239" t="str">
        <f t="array" ref="T862">IF(B862="","",IF(ISERROR(MATCH($J862,SorP!$B$1:$B$6226,0)),"",INDIRECT("'SorP'!$A$"&amp;MATCH($S862&amp;$J862,SorP!C:C,0))))</f>
        <v/>
      </c>
      <c r="U862" s="240"/>
      <c r="V862" s="228" t="str">
        <f>IF(C862="",NA(),IF(OR(C862="Smelter not listed",C862="Smelter not yet identified"),MATCH($B862&amp;$D862,'Smelter Look-up'!$J:$J,0),MATCH($B862&amp;$C862,'Smelter Look-up'!$J:$J,0)))</f>
        <v>#N/A</v>
      </c>
      <c r="W862" s="208"/>
      <c r="X862" s="208">
        <f t="shared" si="1"/>
        <v>0</v>
      </c>
      <c r="Y862" s="208"/>
      <c r="Z862" s="208"/>
      <c r="AA862" s="208"/>
      <c r="AB862" s="241" t="str">
        <f t="shared" si="2"/>
        <v/>
      </c>
      <c r="AC862" s="208"/>
      <c r="AD862" s="208"/>
      <c r="AE862" s="208"/>
      <c r="AF862" s="208"/>
      <c r="AG862" s="208"/>
      <c r="AH862" s="208"/>
    </row>
    <row r="863" ht="13.5" customHeight="1">
      <c r="A863" s="239"/>
      <c r="B863" s="233" t="str">
        <f t="array" ref="B863">IF(LEN(A863)=0,"",INDEX('Smelter Look-up'!$A:$A,MATCH($A863,'Smelter Look-up'!$E:$E,0)))</f>
        <v/>
      </c>
      <c r="C863" s="234" t="str">
        <f t="array" ref="C863">IF(LEN(A863)=0,"",INDEX('Smelter Look-up'!$C:$C,MATCH($A863,'Smelter Look-up'!$E:$E,0)))</f>
        <v/>
      </c>
      <c r="D863" s="233"/>
      <c r="E863" s="233" t="str">
        <f>IF(ISERROR($V863),"",OFFSET('Smelter Look-up'!$D$4,$V863-4,0)&amp;"")</f>
        <v/>
      </c>
      <c r="F863" s="233" t="str">
        <f>IF(ISERROR($V863),"",OFFSET('Smelter Look-up'!$E$4,$V863-4,0))</f>
        <v/>
      </c>
      <c r="G863" s="233" t="str">
        <f>IF(C863=$X$4,IF(ISERROR($V863),"Enter smelter details","RMI"),IF(ISERROR($V863),"",OFFSET('Smelter Look-up'!$F$4,$V863-4,0)))</f>
        <v/>
      </c>
      <c r="H863" s="235" t="str">
        <f>IF(ISERROR($V863),"",OFFSET('Smelter Look-up'!$G$4,$V863-4,0))</f>
        <v/>
      </c>
      <c r="I863" s="237" t="str">
        <f>IF(ISERROR($V863),"",OFFSET('Smelter Look-up'!$H$4,$V863-4,0))</f>
        <v/>
      </c>
      <c r="J863" s="237" t="str">
        <f>IF(ISERROR($V863),"",OFFSET('Smelter Look-up'!$I$4,$V863-4,0))</f>
        <v/>
      </c>
      <c r="K863" s="234"/>
      <c r="L863" s="234"/>
      <c r="M863" s="234"/>
      <c r="N863" s="234"/>
      <c r="O863" s="234"/>
      <c r="P863" s="237"/>
      <c r="Q863" s="238"/>
      <c r="R863" s="233" t="str">
        <f>IF(ISERROR($V863),"",OFFSET('Smelter Look-up'!$C$4,$V863-4,0)&amp;"")</f>
        <v/>
      </c>
      <c r="S863" s="239" t="str">
        <f t="array" ref="S863">IF(B863="","",IF(ISERROR(MATCH($E863,CL,0)),"Unknown",INDIRECT("'C'!$A$"&amp;MATCH($E863,CL,0)+1)))</f>
        <v/>
      </c>
      <c r="T863" s="239" t="str">
        <f t="array" ref="T863">IF(B863="","",IF(ISERROR(MATCH($J863,SorP!$B$1:$B$6226,0)),"",INDIRECT("'SorP'!$A$"&amp;MATCH($S863&amp;$J863,SorP!C:C,0))))</f>
        <v/>
      </c>
      <c r="U863" s="240"/>
      <c r="V863" s="228" t="str">
        <f>IF(C863="",NA(),IF(OR(C863="Smelter not listed",C863="Smelter not yet identified"),MATCH($B863&amp;$D863,'Smelter Look-up'!$J:$J,0),MATCH($B863&amp;$C863,'Smelter Look-up'!$J:$J,0)))</f>
        <v>#N/A</v>
      </c>
      <c r="W863" s="208"/>
      <c r="X863" s="208">
        <f t="shared" si="1"/>
        <v>0</v>
      </c>
      <c r="Y863" s="208"/>
      <c r="Z863" s="208"/>
      <c r="AA863" s="208"/>
      <c r="AB863" s="241" t="str">
        <f t="shared" si="2"/>
        <v/>
      </c>
      <c r="AC863" s="208"/>
      <c r="AD863" s="208"/>
      <c r="AE863" s="208"/>
      <c r="AF863" s="208"/>
      <c r="AG863" s="208"/>
      <c r="AH863" s="208"/>
    </row>
    <row r="864" ht="13.5" customHeight="1">
      <c r="A864" s="239"/>
      <c r="B864" s="233" t="str">
        <f t="array" ref="B864">IF(LEN(A864)=0,"",INDEX('Smelter Look-up'!$A:$A,MATCH($A864,'Smelter Look-up'!$E:$E,0)))</f>
        <v/>
      </c>
      <c r="C864" s="234" t="str">
        <f t="array" ref="C864">IF(LEN(A864)=0,"",INDEX('Smelter Look-up'!$C:$C,MATCH($A864,'Smelter Look-up'!$E:$E,0)))</f>
        <v/>
      </c>
      <c r="D864" s="233"/>
      <c r="E864" s="233" t="str">
        <f>IF(ISERROR($V864),"",OFFSET('Smelter Look-up'!$D$4,$V864-4,0)&amp;"")</f>
        <v/>
      </c>
      <c r="F864" s="233" t="str">
        <f>IF(ISERROR($V864),"",OFFSET('Smelter Look-up'!$E$4,$V864-4,0))</f>
        <v/>
      </c>
      <c r="G864" s="233" t="str">
        <f>IF(C864=$X$4,IF(ISERROR($V864),"Enter smelter details","RMI"),IF(ISERROR($V864),"",OFFSET('Smelter Look-up'!$F$4,$V864-4,0)))</f>
        <v/>
      </c>
      <c r="H864" s="235" t="str">
        <f>IF(ISERROR($V864),"",OFFSET('Smelter Look-up'!$G$4,$V864-4,0))</f>
        <v/>
      </c>
      <c r="I864" s="237" t="str">
        <f>IF(ISERROR($V864),"",OFFSET('Smelter Look-up'!$H$4,$V864-4,0))</f>
        <v/>
      </c>
      <c r="J864" s="237" t="str">
        <f>IF(ISERROR($V864),"",OFFSET('Smelter Look-up'!$I$4,$V864-4,0))</f>
        <v/>
      </c>
      <c r="K864" s="234"/>
      <c r="L864" s="234"/>
      <c r="M864" s="234"/>
      <c r="N864" s="234"/>
      <c r="O864" s="234"/>
      <c r="P864" s="237"/>
      <c r="Q864" s="238"/>
      <c r="R864" s="233" t="str">
        <f>IF(ISERROR($V864),"",OFFSET('Smelter Look-up'!$C$4,$V864-4,0)&amp;"")</f>
        <v/>
      </c>
      <c r="S864" s="239" t="str">
        <f t="array" ref="S864">IF(B864="","",IF(ISERROR(MATCH($E864,CL,0)),"Unknown",INDIRECT("'C'!$A$"&amp;MATCH($E864,CL,0)+1)))</f>
        <v/>
      </c>
      <c r="T864" s="239" t="str">
        <f t="array" ref="T864">IF(B864="","",IF(ISERROR(MATCH($J864,SorP!$B$1:$B$6226,0)),"",INDIRECT("'SorP'!$A$"&amp;MATCH($S864&amp;$J864,SorP!C:C,0))))</f>
        <v/>
      </c>
      <c r="U864" s="240"/>
      <c r="V864" s="228" t="str">
        <f>IF(C864="",NA(),IF(OR(C864="Smelter not listed",C864="Smelter not yet identified"),MATCH($B864&amp;$D864,'Smelter Look-up'!$J:$J,0),MATCH($B864&amp;$C864,'Smelter Look-up'!$J:$J,0)))</f>
        <v>#N/A</v>
      </c>
      <c r="W864" s="208"/>
      <c r="X864" s="208">
        <f t="shared" si="1"/>
        <v>0</v>
      </c>
      <c r="Y864" s="208"/>
      <c r="Z864" s="208"/>
      <c r="AA864" s="208"/>
      <c r="AB864" s="241" t="str">
        <f t="shared" si="2"/>
        <v/>
      </c>
      <c r="AC864" s="208"/>
      <c r="AD864" s="208"/>
      <c r="AE864" s="208"/>
      <c r="AF864" s="208"/>
      <c r="AG864" s="208"/>
      <c r="AH864" s="208"/>
    </row>
    <row r="865" ht="13.5" customHeight="1">
      <c r="A865" s="239"/>
      <c r="B865" s="233" t="str">
        <f t="array" ref="B865">IF(LEN(A865)=0,"",INDEX('Smelter Look-up'!$A:$A,MATCH($A865,'Smelter Look-up'!$E:$E,0)))</f>
        <v/>
      </c>
      <c r="C865" s="234" t="str">
        <f t="array" ref="C865">IF(LEN(A865)=0,"",INDEX('Smelter Look-up'!$C:$C,MATCH($A865,'Smelter Look-up'!$E:$E,0)))</f>
        <v/>
      </c>
      <c r="D865" s="233"/>
      <c r="E865" s="233" t="str">
        <f>IF(ISERROR($V865),"",OFFSET('Smelter Look-up'!$D$4,$V865-4,0)&amp;"")</f>
        <v/>
      </c>
      <c r="F865" s="233" t="str">
        <f>IF(ISERROR($V865),"",OFFSET('Smelter Look-up'!$E$4,$V865-4,0))</f>
        <v/>
      </c>
      <c r="G865" s="233" t="str">
        <f>IF(C865=$X$4,IF(ISERROR($V865),"Enter smelter details","RMI"),IF(ISERROR($V865),"",OFFSET('Smelter Look-up'!$F$4,$V865-4,0)))</f>
        <v/>
      </c>
      <c r="H865" s="235" t="str">
        <f>IF(ISERROR($V865),"",OFFSET('Smelter Look-up'!$G$4,$V865-4,0))</f>
        <v/>
      </c>
      <c r="I865" s="237" t="str">
        <f>IF(ISERROR($V865),"",OFFSET('Smelter Look-up'!$H$4,$V865-4,0))</f>
        <v/>
      </c>
      <c r="J865" s="237" t="str">
        <f>IF(ISERROR($V865),"",OFFSET('Smelter Look-up'!$I$4,$V865-4,0))</f>
        <v/>
      </c>
      <c r="K865" s="234"/>
      <c r="L865" s="234"/>
      <c r="M865" s="234"/>
      <c r="N865" s="234"/>
      <c r="O865" s="234"/>
      <c r="P865" s="237"/>
      <c r="Q865" s="238"/>
      <c r="R865" s="233" t="str">
        <f>IF(ISERROR($V865),"",OFFSET('Smelter Look-up'!$C$4,$V865-4,0)&amp;"")</f>
        <v/>
      </c>
      <c r="S865" s="239" t="str">
        <f t="array" ref="S865">IF(B865="","",IF(ISERROR(MATCH($E865,CL,0)),"Unknown",INDIRECT("'C'!$A$"&amp;MATCH($E865,CL,0)+1)))</f>
        <v/>
      </c>
      <c r="T865" s="239" t="str">
        <f t="array" ref="T865">IF(B865="","",IF(ISERROR(MATCH($J865,SorP!$B$1:$B$6226,0)),"",INDIRECT("'SorP'!$A$"&amp;MATCH($S865&amp;$J865,SorP!C:C,0))))</f>
        <v/>
      </c>
      <c r="U865" s="240"/>
      <c r="V865" s="228" t="str">
        <f>IF(C865="",NA(),IF(OR(C865="Smelter not listed",C865="Smelter not yet identified"),MATCH($B865&amp;$D865,'Smelter Look-up'!$J:$J,0),MATCH($B865&amp;$C865,'Smelter Look-up'!$J:$J,0)))</f>
        <v>#N/A</v>
      </c>
      <c r="W865" s="208"/>
      <c r="X865" s="208">
        <f t="shared" si="1"/>
        <v>0</v>
      </c>
      <c r="Y865" s="208"/>
      <c r="Z865" s="208"/>
      <c r="AA865" s="208"/>
      <c r="AB865" s="241" t="str">
        <f t="shared" si="2"/>
        <v/>
      </c>
      <c r="AC865" s="208"/>
      <c r="AD865" s="208"/>
      <c r="AE865" s="208"/>
      <c r="AF865" s="208"/>
      <c r="AG865" s="208"/>
      <c r="AH865" s="208"/>
    </row>
    <row r="866" ht="13.5" customHeight="1">
      <c r="A866" s="239"/>
      <c r="B866" s="233" t="str">
        <f t="array" ref="B866">IF(LEN(A866)=0,"",INDEX('Smelter Look-up'!$A:$A,MATCH($A866,'Smelter Look-up'!$E:$E,0)))</f>
        <v/>
      </c>
      <c r="C866" s="234" t="str">
        <f t="array" ref="C866">IF(LEN(A866)=0,"",INDEX('Smelter Look-up'!$C:$C,MATCH($A866,'Smelter Look-up'!$E:$E,0)))</f>
        <v/>
      </c>
      <c r="D866" s="233"/>
      <c r="E866" s="233" t="str">
        <f>IF(ISERROR($V866),"",OFFSET('Smelter Look-up'!$D$4,$V866-4,0)&amp;"")</f>
        <v/>
      </c>
      <c r="F866" s="233" t="str">
        <f>IF(ISERROR($V866),"",OFFSET('Smelter Look-up'!$E$4,$V866-4,0))</f>
        <v/>
      </c>
      <c r="G866" s="233" t="str">
        <f>IF(C866=$X$4,IF(ISERROR($V866),"Enter smelter details","RMI"),IF(ISERROR($V866),"",OFFSET('Smelter Look-up'!$F$4,$V866-4,0)))</f>
        <v/>
      </c>
      <c r="H866" s="235" t="str">
        <f>IF(ISERROR($V866),"",OFFSET('Smelter Look-up'!$G$4,$V866-4,0))</f>
        <v/>
      </c>
      <c r="I866" s="237" t="str">
        <f>IF(ISERROR($V866),"",OFFSET('Smelter Look-up'!$H$4,$V866-4,0))</f>
        <v/>
      </c>
      <c r="J866" s="237" t="str">
        <f>IF(ISERROR($V866),"",OFFSET('Smelter Look-up'!$I$4,$V866-4,0))</f>
        <v/>
      </c>
      <c r="K866" s="234"/>
      <c r="L866" s="234"/>
      <c r="M866" s="234"/>
      <c r="N866" s="234"/>
      <c r="O866" s="234"/>
      <c r="P866" s="237"/>
      <c r="Q866" s="238"/>
      <c r="R866" s="233" t="str">
        <f>IF(ISERROR($V866),"",OFFSET('Smelter Look-up'!$C$4,$V866-4,0)&amp;"")</f>
        <v/>
      </c>
      <c r="S866" s="239" t="str">
        <f t="array" ref="S866">IF(B866="","",IF(ISERROR(MATCH($E866,CL,0)),"Unknown",INDIRECT("'C'!$A$"&amp;MATCH($E866,CL,0)+1)))</f>
        <v/>
      </c>
      <c r="T866" s="239" t="str">
        <f t="array" ref="T866">IF(B866="","",IF(ISERROR(MATCH($J866,SorP!$B$1:$B$6226,0)),"",INDIRECT("'SorP'!$A$"&amp;MATCH($S866&amp;$J866,SorP!C:C,0))))</f>
        <v/>
      </c>
      <c r="U866" s="240"/>
      <c r="V866" s="228" t="str">
        <f>IF(C866="",NA(),IF(OR(C866="Smelter not listed",C866="Smelter not yet identified"),MATCH($B866&amp;$D866,'Smelter Look-up'!$J:$J,0),MATCH($B866&amp;$C866,'Smelter Look-up'!$J:$J,0)))</f>
        <v>#N/A</v>
      </c>
      <c r="W866" s="208"/>
      <c r="X866" s="208">
        <f t="shared" si="1"/>
        <v>0</v>
      </c>
      <c r="Y866" s="208"/>
      <c r="Z866" s="208"/>
      <c r="AA866" s="208"/>
      <c r="AB866" s="241" t="str">
        <f t="shared" si="2"/>
        <v/>
      </c>
      <c r="AC866" s="208"/>
      <c r="AD866" s="208"/>
      <c r="AE866" s="208"/>
      <c r="AF866" s="208"/>
      <c r="AG866" s="208"/>
      <c r="AH866" s="208"/>
    </row>
    <row r="867" ht="13.5" customHeight="1">
      <c r="A867" s="239"/>
      <c r="B867" s="233" t="str">
        <f t="array" ref="B867">IF(LEN(A867)=0,"",INDEX('Smelter Look-up'!$A:$A,MATCH($A867,'Smelter Look-up'!$E:$E,0)))</f>
        <v/>
      </c>
      <c r="C867" s="234" t="str">
        <f t="array" ref="C867">IF(LEN(A867)=0,"",INDEX('Smelter Look-up'!$C:$C,MATCH($A867,'Smelter Look-up'!$E:$E,0)))</f>
        <v/>
      </c>
      <c r="D867" s="233"/>
      <c r="E867" s="233" t="str">
        <f>IF(ISERROR($V867),"",OFFSET('Smelter Look-up'!$D$4,$V867-4,0)&amp;"")</f>
        <v/>
      </c>
      <c r="F867" s="233" t="str">
        <f>IF(ISERROR($V867),"",OFFSET('Smelter Look-up'!$E$4,$V867-4,0))</f>
        <v/>
      </c>
      <c r="G867" s="233" t="str">
        <f>IF(C867=$X$4,IF(ISERROR($V867),"Enter smelter details","RMI"),IF(ISERROR($V867),"",OFFSET('Smelter Look-up'!$F$4,$V867-4,0)))</f>
        <v/>
      </c>
      <c r="H867" s="235" t="str">
        <f>IF(ISERROR($V867),"",OFFSET('Smelter Look-up'!$G$4,$V867-4,0))</f>
        <v/>
      </c>
      <c r="I867" s="237" t="str">
        <f>IF(ISERROR($V867),"",OFFSET('Smelter Look-up'!$H$4,$V867-4,0))</f>
        <v/>
      </c>
      <c r="J867" s="237" t="str">
        <f>IF(ISERROR($V867),"",OFFSET('Smelter Look-up'!$I$4,$V867-4,0))</f>
        <v/>
      </c>
      <c r="K867" s="234"/>
      <c r="L867" s="234"/>
      <c r="M867" s="234"/>
      <c r="N867" s="234"/>
      <c r="O867" s="234"/>
      <c r="P867" s="237"/>
      <c r="Q867" s="238"/>
      <c r="R867" s="233" t="str">
        <f>IF(ISERROR($V867),"",OFFSET('Smelter Look-up'!$C$4,$V867-4,0)&amp;"")</f>
        <v/>
      </c>
      <c r="S867" s="239" t="str">
        <f t="array" ref="S867">IF(B867="","",IF(ISERROR(MATCH($E867,CL,0)),"Unknown",INDIRECT("'C'!$A$"&amp;MATCH($E867,CL,0)+1)))</f>
        <v/>
      </c>
      <c r="T867" s="239" t="str">
        <f t="array" ref="T867">IF(B867="","",IF(ISERROR(MATCH($J867,SorP!$B$1:$B$6226,0)),"",INDIRECT("'SorP'!$A$"&amp;MATCH($S867&amp;$J867,SorP!C:C,0))))</f>
        <v/>
      </c>
      <c r="U867" s="240"/>
      <c r="V867" s="228" t="str">
        <f>IF(C867="",NA(),IF(OR(C867="Smelter not listed",C867="Smelter not yet identified"),MATCH($B867&amp;$D867,'Smelter Look-up'!$J:$J,0),MATCH($B867&amp;$C867,'Smelter Look-up'!$J:$J,0)))</f>
        <v>#N/A</v>
      </c>
      <c r="W867" s="208"/>
      <c r="X867" s="208">
        <f t="shared" si="1"/>
        <v>0</v>
      </c>
      <c r="Y867" s="208"/>
      <c r="Z867" s="208"/>
      <c r="AA867" s="208"/>
      <c r="AB867" s="241" t="str">
        <f t="shared" si="2"/>
        <v/>
      </c>
      <c r="AC867" s="208"/>
      <c r="AD867" s="208"/>
      <c r="AE867" s="208"/>
      <c r="AF867" s="208"/>
      <c r="AG867" s="208"/>
      <c r="AH867" s="208"/>
    </row>
    <row r="868" ht="13.5" customHeight="1">
      <c r="A868" s="239"/>
      <c r="B868" s="233" t="str">
        <f t="array" ref="B868">IF(LEN(A868)=0,"",INDEX('Smelter Look-up'!$A:$A,MATCH($A868,'Smelter Look-up'!$E:$E,0)))</f>
        <v/>
      </c>
      <c r="C868" s="234" t="str">
        <f t="array" ref="C868">IF(LEN(A868)=0,"",INDEX('Smelter Look-up'!$C:$C,MATCH($A868,'Smelter Look-up'!$E:$E,0)))</f>
        <v/>
      </c>
      <c r="D868" s="233"/>
      <c r="E868" s="233" t="str">
        <f>IF(ISERROR($V868),"",OFFSET('Smelter Look-up'!$D$4,$V868-4,0)&amp;"")</f>
        <v/>
      </c>
      <c r="F868" s="233" t="str">
        <f>IF(ISERROR($V868),"",OFFSET('Smelter Look-up'!$E$4,$V868-4,0))</f>
        <v/>
      </c>
      <c r="G868" s="233" t="str">
        <f>IF(C868=$X$4,IF(ISERROR($V868),"Enter smelter details","RMI"),IF(ISERROR($V868),"",OFFSET('Smelter Look-up'!$F$4,$V868-4,0)))</f>
        <v/>
      </c>
      <c r="H868" s="235" t="str">
        <f>IF(ISERROR($V868),"",OFFSET('Smelter Look-up'!$G$4,$V868-4,0))</f>
        <v/>
      </c>
      <c r="I868" s="237" t="str">
        <f>IF(ISERROR($V868),"",OFFSET('Smelter Look-up'!$H$4,$V868-4,0))</f>
        <v/>
      </c>
      <c r="J868" s="237" t="str">
        <f>IF(ISERROR($V868),"",OFFSET('Smelter Look-up'!$I$4,$V868-4,0))</f>
        <v/>
      </c>
      <c r="K868" s="234"/>
      <c r="L868" s="234"/>
      <c r="M868" s="234"/>
      <c r="N868" s="234"/>
      <c r="O868" s="234"/>
      <c r="P868" s="237"/>
      <c r="Q868" s="238"/>
      <c r="R868" s="233" t="str">
        <f>IF(ISERROR($V868),"",OFFSET('Smelter Look-up'!$C$4,$V868-4,0)&amp;"")</f>
        <v/>
      </c>
      <c r="S868" s="239" t="str">
        <f t="array" ref="S868">IF(B868="","",IF(ISERROR(MATCH($E868,CL,0)),"Unknown",INDIRECT("'C'!$A$"&amp;MATCH($E868,CL,0)+1)))</f>
        <v/>
      </c>
      <c r="T868" s="239" t="str">
        <f t="array" ref="T868">IF(B868="","",IF(ISERROR(MATCH($J868,SorP!$B$1:$B$6226,0)),"",INDIRECT("'SorP'!$A$"&amp;MATCH($S868&amp;$J868,SorP!C:C,0))))</f>
        <v/>
      </c>
      <c r="U868" s="240"/>
      <c r="V868" s="228" t="str">
        <f>IF(C868="",NA(),IF(OR(C868="Smelter not listed",C868="Smelter not yet identified"),MATCH($B868&amp;$D868,'Smelter Look-up'!$J:$J,0),MATCH($B868&amp;$C868,'Smelter Look-up'!$J:$J,0)))</f>
        <v>#N/A</v>
      </c>
      <c r="W868" s="208"/>
      <c r="X868" s="208">
        <f t="shared" si="1"/>
        <v>0</v>
      </c>
      <c r="Y868" s="208"/>
      <c r="Z868" s="208"/>
      <c r="AA868" s="208"/>
      <c r="AB868" s="241" t="str">
        <f t="shared" si="2"/>
        <v/>
      </c>
      <c r="AC868" s="208"/>
      <c r="AD868" s="208"/>
      <c r="AE868" s="208"/>
      <c r="AF868" s="208"/>
      <c r="AG868" s="208"/>
      <c r="AH868" s="208"/>
    </row>
    <row r="869" ht="13.5" customHeight="1">
      <c r="A869" s="239"/>
      <c r="B869" s="233" t="str">
        <f t="array" ref="B869">IF(LEN(A869)=0,"",INDEX('Smelter Look-up'!$A:$A,MATCH($A869,'Smelter Look-up'!$E:$E,0)))</f>
        <v/>
      </c>
      <c r="C869" s="234" t="str">
        <f t="array" ref="C869">IF(LEN(A869)=0,"",INDEX('Smelter Look-up'!$C:$C,MATCH($A869,'Smelter Look-up'!$E:$E,0)))</f>
        <v/>
      </c>
      <c r="D869" s="233"/>
      <c r="E869" s="233" t="str">
        <f>IF(ISERROR($V869),"",OFFSET('Smelter Look-up'!$D$4,$V869-4,0)&amp;"")</f>
        <v/>
      </c>
      <c r="F869" s="233" t="str">
        <f>IF(ISERROR($V869),"",OFFSET('Smelter Look-up'!$E$4,$V869-4,0))</f>
        <v/>
      </c>
      <c r="G869" s="233" t="str">
        <f>IF(C869=$X$4,IF(ISERROR($V869),"Enter smelter details","RMI"),IF(ISERROR($V869),"",OFFSET('Smelter Look-up'!$F$4,$V869-4,0)))</f>
        <v/>
      </c>
      <c r="H869" s="235" t="str">
        <f>IF(ISERROR($V869),"",OFFSET('Smelter Look-up'!$G$4,$V869-4,0))</f>
        <v/>
      </c>
      <c r="I869" s="237" t="str">
        <f>IF(ISERROR($V869),"",OFFSET('Smelter Look-up'!$H$4,$V869-4,0))</f>
        <v/>
      </c>
      <c r="J869" s="237" t="str">
        <f>IF(ISERROR($V869),"",OFFSET('Smelter Look-up'!$I$4,$V869-4,0))</f>
        <v/>
      </c>
      <c r="K869" s="234"/>
      <c r="L869" s="234"/>
      <c r="M869" s="234"/>
      <c r="N869" s="234"/>
      <c r="O869" s="234"/>
      <c r="P869" s="237"/>
      <c r="Q869" s="238"/>
      <c r="R869" s="233" t="str">
        <f>IF(ISERROR($V869),"",OFFSET('Smelter Look-up'!$C$4,$V869-4,0)&amp;"")</f>
        <v/>
      </c>
      <c r="S869" s="239" t="str">
        <f t="array" ref="S869">IF(B869="","",IF(ISERROR(MATCH($E869,CL,0)),"Unknown",INDIRECT("'C'!$A$"&amp;MATCH($E869,CL,0)+1)))</f>
        <v/>
      </c>
      <c r="T869" s="239" t="str">
        <f t="array" ref="T869">IF(B869="","",IF(ISERROR(MATCH($J869,SorP!$B$1:$B$6226,0)),"",INDIRECT("'SorP'!$A$"&amp;MATCH($S869&amp;$J869,SorP!C:C,0))))</f>
        <v/>
      </c>
      <c r="U869" s="240"/>
      <c r="V869" s="228" t="str">
        <f>IF(C869="",NA(),IF(OR(C869="Smelter not listed",C869="Smelter not yet identified"),MATCH($B869&amp;$D869,'Smelter Look-up'!$J:$J,0),MATCH($B869&amp;$C869,'Smelter Look-up'!$J:$J,0)))</f>
        <v>#N/A</v>
      </c>
      <c r="W869" s="208"/>
      <c r="X869" s="208">
        <f t="shared" si="1"/>
        <v>0</v>
      </c>
      <c r="Y869" s="208"/>
      <c r="Z869" s="208"/>
      <c r="AA869" s="208"/>
      <c r="AB869" s="241" t="str">
        <f t="shared" si="2"/>
        <v/>
      </c>
      <c r="AC869" s="208"/>
      <c r="AD869" s="208"/>
      <c r="AE869" s="208"/>
      <c r="AF869" s="208"/>
      <c r="AG869" s="208"/>
      <c r="AH869" s="208"/>
    </row>
    <row r="870" ht="13.5" customHeight="1">
      <c r="A870" s="239"/>
      <c r="B870" s="233" t="str">
        <f t="array" ref="B870">IF(LEN(A870)=0,"",INDEX('Smelter Look-up'!$A:$A,MATCH($A870,'Smelter Look-up'!$E:$E,0)))</f>
        <v/>
      </c>
      <c r="C870" s="234" t="str">
        <f t="array" ref="C870">IF(LEN(A870)=0,"",INDEX('Smelter Look-up'!$C:$C,MATCH($A870,'Smelter Look-up'!$E:$E,0)))</f>
        <v/>
      </c>
      <c r="D870" s="233"/>
      <c r="E870" s="233" t="str">
        <f>IF(ISERROR($V870),"",OFFSET('Smelter Look-up'!$D$4,$V870-4,0)&amp;"")</f>
        <v/>
      </c>
      <c r="F870" s="233" t="str">
        <f>IF(ISERROR($V870),"",OFFSET('Smelter Look-up'!$E$4,$V870-4,0))</f>
        <v/>
      </c>
      <c r="G870" s="233" t="str">
        <f>IF(C870=$X$4,IF(ISERROR($V870),"Enter smelter details","RMI"),IF(ISERROR($V870),"",OFFSET('Smelter Look-up'!$F$4,$V870-4,0)))</f>
        <v/>
      </c>
      <c r="H870" s="235" t="str">
        <f>IF(ISERROR($V870),"",OFFSET('Smelter Look-up'!$G$4,$V870-4,0))</f>
        <v/>
      </c>
      <c r="I870" s="237" t="str">
        <f>IF(ISERROR($V870),"",OFFSET('Smelter Look-up'!$H$4,$V870-4,0))</f>
        <v/>
      </c>
      <c r="J870" s="237" t="str">
        <f>IF(ISERROR($V870),"",OFFSET('Smelter Look-up'!$I$4,$V870-4,0))</f>
        <v/>
      </c>
      <c r="K870" s="234"/>
      <c r="L870" s="234"/>
      <c r="M870" s="234"/>
      <c r="N870" s="234"/>
      <c r="O870" s="234"/>
      <c r="P870" s="237"/>
      <c r="Q870" s="238"/>
      <c r="R870" s="233" t="str">
        <f>IF(ISERROR($V870),"",OFFSET('Smelter Look-up'!$C$4,$V870-4,0)&amp;"")</f>
        <v/>
      </c>
      <c r="S870" s="239" t="str">
        <f t="array" ref="S870">IF(B870="","",IF(ISERROR(MATCH($E870,CL,0)),"Unknown",INDIRECT("'C'!$A$"&amp;MATCH($E870,CL,0)+1)))</f>
        <v/>
      </c>
      <c r="T870" s="239" t="str">
        <f t="array" ref="T870">IF(B870="","",IF(ISERROR(MATCH($J870,SorP!$B$1:$B$6226,0)),"",INDIRECT("'SorP'!$A$"&amp;MATCH($S870&amp;$J870,SorP!C:C,0))))</f>
        <v/>
      </c>
      <c r="U870" s="240"/>
      <c r="V870" s="228" t="str">
        <f>IF(C870="",NA(),IF(OR(C870="Smelter not listed",C870="Smelter not yet identified"),MATCH($B870&amp;$D870,'Smelter Look-up'!$J:$J,0),MATCH($B870&amp;$C870,'Smelter Look-up'!$J:$J,0)))</f>
        <v>#N/A</v>
      </c>
      <c r="W870" s="208"/>
      <c r="X870" s="208">
        <f t="shared" si="1"/>
        <v>0</v>
      </c>
      <c r="Y870" s="208"/>
      <c r="Z870" s="208"/>
      <c r="AA870" s="208"/>
      <c r="AB870" s="241" t="str">
        <f t="shared" si="2"/>
        <v/>
      </c>
      <c r="AC870" s="208"/>
      <c r="AD870" s="208"/>
      <c r="AE870" s="208"/>
      <c r="AF870" s="208"/>
      <c r="AG870" s="208"/>
      <c r="AH870" s="208"/>
    </row>
    <row r="871" ht="13.5" customHeight="1">
      <c r="A871" s="239"/>
      <c r="B871" s="233" t="str">
        <f t="array" ref="B871">IF(LEN(A871)=0,"",INDEX('Smelter Look-up'!$A:$A,MATCH($A871,'Smelter Look-up'!$E:$E,0)))</f>
        <v/>
      </c>
      <c r="C871" s="234" t="str">
        <f t="array" ref="C871">IF(LEN(A871)=0,"",INDEX('Smelter Look-up'!$C:$C,MATCH($A871,'Smelter Look-up'!$E:$E,0)))</f>
        <v/>
      </c>
      <c r="D871" s="233"/>
      <c r="E871" s="233" t="str">
        <f>IF(ISERROR($V871),"",OFFSET('Smelter Look-up'!$D$4,$V871-4,0)&amp;"")</f>
        <v/>
      </c>
      <c r="F871" s="233" t="str">
        <f>IF(ISERROR($V871),"",OFFSET('Smelter Look-up'!$E$4,$V871-4,0))</f>
        <v/>
      </c>
      <c r="G871" s="233" t="str">
        <f>IF(C871=$X$4,IF(ISERROR($V871),"Enter smelter details","RMI"),IF(ISERROR($V871),"",OFFSET('Smelter Look-up'!$F$4,$V871-4,0)))</f>
        <v/>
      </c>
      <c r="H871" s="235" t="str">
        <f>IF(ISERROR($V871),"",OFFSET('Smelter Look-up'!$G$4,$V871-4,0))</f>
        <v/>
      </c>
      <c r="I871" s="237" t="str">
        <f>IF(ISERROR($V871),"",OFFSET('Smelter Look-up'!$H$4,$V871-4,0))</f>
        <v/>
      </c>
      <c r="J871" s="237" t="str">
        <f>IF(ISERROR($V871),"",OFFSET('Smelter Look-up'!$I$4,$V871-4,0))</f>
        <v/>
      </c>
      <c r="K871" s="234"/>
      <c r="L871" s="234"/>
      <c r="M871" s="234"/>
      <c r="N871" s="234"/>
      <c r="O871" s="234"/>
      <c r="P871" s="237"/>
      <c r="Q871" s="238"/>
      <c r="R871" s="233" t="str">
        <f>IF(ISERROR($V871),"",OFFSET('Smelter Look-up'!$C$4,$V871-4,0)&amp;"")</f>
        <v/>
      </c>
      <c r="S871" s="239" t="str">
        <f t="array" ref="S871">IF(B871="","",IF(ISERROR(MATCH($E871,CL,0)),"Unknown",INDIRECT("'C'!$A$"&amp;MATCH($E871,CL,0)+1)))</f>
        <v/>
      </c>
      <c r="T871" s="239" t="str">
        <f t="array" ref="T871">IF(B871="","",IF(ISERROR(MATCH($J871,SorP!$B$1:$B$6226,0)),"",INDIRECT("'SorP'!$A$"&amp;MATCH($S871&amp;$J871,SorP!C:C,0))))</f>
        <v/>
      </c>
      <c r="U871" s="240"/>
      <c r="V871" s="228" t="str">
        <f>IF(C871="",NA(),IF(OR(C871="Smelter not listed",C871="Smelter not yet identified"),MATCH($B871&amp;$D871,'Smelter Look-up'!$J:$J,0),MATCH($B871&amp;$C871,'Smelter Look-up'!$J:$J,0)))</f>
        <v>#N/A</v>
      </c>
      <c r="W871" s="208"/>
      <c r="X871" s="208">
        <f t="shared" si="1"/>
        <v>0</v>
      </c>
      <c r="Y871" s="208"/>
      <c r="Z871" s="208"/>
      <c r="AA871" s="208"/>
      <c r="AB871" s="241" t="str">
        <f t="shared" si="2"/>
        <v/>
      </c>
      <c r="AC871" s="208"/>
      <c r="AD871" s="208"/>
      <c r="AE871" s="208"/>
      <c r="AF871" s="208"/>
      <c r="AG871" s="208"/>
      <c r="AH871" s="208"/>
    </row>
    <row r="872" ht="13.5" customHeight="1">
      <c r="A872" s="239"/>
      <c r="B872" s="233" t="str">
        <f t="array" ref="B872">IF(LEN(A872)=0,"",INDEX('Smelter Look-up'!$A:$A,MATCH($A872,'Smelter Look-up'!$E:$E,0)))</f>
        <v/>
      </c>
      <c r="C872" s="234" t="str">
        <f t="array" ref="C872">IF(LEN(A872)=0,"",INDEX('Smelter Look-up'!$C:$C,MATCH($A872,'Smelter Look-up'!$E:$E,0)))</f>
        <v/>
      </c>
      <c r="D872" s="233"/>
      <c r="E872" s="233" t="str">
        <f>IF(ISERROR($V872),"",OFFSET('Smelter Look-up'!$D$4,$V872-4,0)&amp;"")</f>
        <v/>
      </c>
      <c r="F872" s="233" t="str">
        <f>IF(ISERROR($V872),"",OFFSET('Smelter Look-up'!$E$4,$V872-4,0))</f>
        <v/>
      </c>
      <c r="G872" s="233" t="str">
        <f>IF(C872=$X$4,IF(ISERROR($V872),"Enter smelter details","RMI"),IF(ISERROR($V872),"",OFFSET('Smelter Look-up'!$F$4,$V872-4,0)))</f>
        <v/>
      </c>
      <c r="H872" s="235" t="str">
        <f>IF(ISERROR($V872),"",OFFSET('Smelter Look-up'!$G$4,$V872-4,0))</f>
        <v/>
      </c>
      <c r="I872" s="237" t="str">
        <f>IF(ISERROR($V872),"",OFFSET('Smelter Look-up'!$H$4,$V872-4,0))</f>
        <v/>
      </c>
      <c r="J872" s="237" t="str">
        <f>IF(ISERROR($V872),"",OFFSET('Smelter Look-up'!$I$4,$V872-4,0))</f>
        <v/>
      </c>
      <c r="K872" s="234"/>
      <c r="L872" s="234"/>
      <c r="M872" s="234"/>
      <c r="N872" s="234"/>
      <c r="O872" s="234"/>
      <c r="P872" s="237"/>
      <c r="Q872" s="238"/>
      <c r="R872" s="233" t="str">
        <f>IF(ISERROR($V872),"",OFFSET('Smelter Look-up'!$C$4,$V872-4,0)&amp;"")</f>
        <v/>
      </c>
      <c r="S872" s="239" t="str">
        <f t="array" ref="S872">IF(B872="","",IF(ISERROR(MATCH($E872,CL,0)),"Unknown",INDIRECT("'C'!$A$"&amp;MATCH($E872,CL,0)+1)))</f>
        <v/>
      </c>
      <c r="T872" s="239" t="str">
        <f t="array" ref="T872">IF(B872="","",IF(ISERROR(MATCH($J872,SorP!$B$1:$B$6226,0)),"",INDIRECT("'SorP'!$A$"&amp;MATCH($S872&amp;$J872,SorP!C:C,0))))</f>
        <v/>
      </c>
      <c r="U872" s="240"/>
      <c r="V872" s="228" t="str">
        <f>IF(C872="",NA(),IF(OR(C872="Smelter not listed",C872="Smelter not yet identified"),MATCH($B872&amp;$D872,'Smelter Look-up'!$J:$J,0),MATCH($B872&amp;$C872,'Smelter Look-up'!$J:$J,0)))</f>
        <v>#N/A</v>
      </c>
      <c r="W872" s="208"/>
      <c r="X872" s="208">
        <f t="shared" si="1"/>
        <v>0</v>
      </c>
      <c r="Y872" s="208"/>
      <c r="Z872" s="208"/>
      <c r="AA872" s="208"/>
      <c r="AB872" s="241" t="str">
        <f t="shared" si="2"/>
        <v/>
      </c>
      <c r="AC872" s="208"/>
      <c r="AD872" s="208"/>
      <c r="AE872" s="208"/>
      <c r="AF872" s="208"/>
      <c r="AG872" s="208"/>
      <c r="AH872" s="208"/>
    </row>
    <row r="873" ht="13.5" customHeight="1">
      <c r="A873" s="239"/>
      <c r="B873" s="233" t="str">
        <f t="array" ref="B873">IF(LEN(A873)=0,"",INDEX('Smelter Look-up'!$A:$A,MATCH($A873,'Smelter Look-up'!$E:$E,0)))</f>
        <v/>
      </c>
      <c r="C873" s="234" t="str">
        <f t="array" ref="C873">IF(LEN(A873)=0,"",INDEX('Smelter Look-up'!$C:$C,MATCH($A873,'Smelter Look-up'!$E:$E,0)))</f>
        <v/>
      </c>
      <c r="D873" s="233"/>
      <c r="E873" s="233" t="str">
        <f>IF(ISERROR($V873),"",OFFSET('Smelter Look-up'!$D$4,$V873-4,0)&amp;"")</f>
        <v/>
      </c>
      <c r="F873" s="233" t="str">
        <f>IF(ISERROR($V873),"",OFFSET('Smelter Look-up'!$E$4,$V873-4,0))</f>
        <v/>
      </c>
      <c r="G873" s="233" t="str">
        <f>IF(C873=$X$4,IF(ISERROR($V873),"Enter smelter details","RMI"),IF(ISERROR($V873),"",OFFSET('Smelter Look-up'!$F$4,$V873-4,0)))</f>
        <v/>
      </c>
      <c r="H873" s="235" t="str">
        <f>IF(ISERROR($V873),"",OFFSET('Smelter Look-up'!$G$4,$V873-4,0))</f>
        <v/>
      </c>
      <c r="I873" s="237" t="str">
        <f>IF(ISERROR($V873),"",OFFSET('Smelter Look-up'!$H$4,$V873-4,0))</f>
        <v/>
      </c>
      <c r="J873" s="237" t="str">
        <f>IF(ISERROR($V873),"",OFFSET('Smelter Look-up'!$I$4,$V873-4,0))</f>
        <v/>
      </c>
      <c r="K873" s="234"/>
      <c r="L873" s="234"/>
      <c r="M873" s="234"/>
      <c r="N873" s="234"/>
      <c r="O873" s="234"/>
      <c r="P873" s="237"/>
      <c r="Q873" s="238"/>
      <c r="R873" s="233" t="str">
        <f>IF(ISERROR($V873),"",OFFSET('Smelter Look-up'!$C$4,$V873-4,0)&amp;"")</f>
        <v/>
      </c>
      <c r="S873" s="239" t="str">
        <f t="array" ref="S873">IF(B873="","",IF(ISERROR(MATCH($E873,CL,0)),"Unknown",INDIRECT("'C'!$A$"&amp;MATCH($E873,CL,0)+1)))</f>
        <v/>
      </c>
      <c r="T873" s="239" t="str">
        <f t="array" ref="T873">IF(B873="","",IF(ISERROR(MATCH($J873,SorP!$B$1:$B$6226,0)),"",INDIRECT("'SorP'!$A$"&amp;MATCH($S873&amp;$J873,SorP!C:C,0))))</f>
        <v/>
      </c>
      <c r="U873" s="240"/>
      <c r="V873" s="228" t="str">
        <f>IF(C873="",NA(),IF(OR(C873="Smelter not listed",C873="Smelter not yet identified"),MATCH($B873&amp;$D873,'Smelter Look-up'!$J:$J,0),MATCH($B873&amp;$C873,'Smelter Look-up'!$J:$J,0)))</f>
        <v>#N/A</v>
      </c>
      <c r="W873" s="208"/>
      <c r="X873" s="208">
        <f t="shared" si="1"/>
        <v>0</v>
      </c>
      <c r="Y873" s="208"/>
      <c r="Z873" s="208"/>
      <c r="AA873" s="208"/>
      <c r="AB873" s="241" t="str">
        <f t="shared" si="2"/>
        <v/>
      </c>
      <c r="AC873" s="208"/>
      <c r="AD873" s="208"/>
      <c r="AE873" s="208"/>
      <c r="AF873" s="208"/>
      <c r="AG873" s="208"/>
      <c r="AH873" s="208"/>
    </row>
    <row r="874" ht="13.5" customHeight="1">
      <c r="A874" s="239"/>
      <c r="B874" s="233" t="str">
        <f t="array" ref="B874">IF(LEN(A874)=0,"",INDEX('Smelter Look-up'!$A:$A,MATCH($A874,'Smelter Look-up'!$E:$E,0)))</f>
        <v/>
      </c>
      <c r="C874" s="234" t="str">
        <f t="array" ref="C874">IF(LEN(A874)=0,"",INDEX('Smelter Look-up'!$C:$C,MATCH($A874,'Smelter Look-up'!$E:$E,0)))</f>
        <v/>
      </c>
      <c r="D874" s="233"/>
      <c r="E874" s="233" t="str">
        <f>IF(ISERROR($V874),"",OFFSET('Smelter Look-up'!$D$4,$V874-4,0)&amp;"")</f>
        <v/>
      </c>
      <c r="F874" s="233" t="str">
        <f>IF(ISERROR($V874),"",OFFSET('Smelter Look-up'!$E$4,$V874-4,0))</f>
        <v/>
      </c>
      <c r="G874" s="233" t="str">
        <f>IF(C874=$X$4,IF(ISERROR($V874),"Enter smelter details","RMI"),IF(ISERROR($V874),"",OFFSET('Smelter Look-up'!$F$4,$V874-4,0)))</f>
        <v/>
      </c>
      <c r="H874" s="235" t="str">
        <f>IF(ISERROR($V874),"",OFFSET('Smelter Look-up'!$G$4,$V874-4,0))</f>
        <v/>
      </c>
      <c r="I874" s="237" t="str">
        <f>IF(ISERROR($V874),"",OFFSET('Smelter Look-up'!$H$4,$V874-4,0))</f>
        <v/>
      </c>
      <c r="J874" s="237" t="str">
        <f>IF(ISERROR($V874),"",OFFSET('Smelter Look-up'!$I$4,$V874-4,0))</f>
        <v/>
      </c>
      <c r="K874" s="234"/>
      <c r="L874" s="234"/>
      <c r="M874" s="234"/>
      <c r="N874" s="234"/>
      <c r="O874" s="234"/>
      <c r="P874" s="237"/>
      <c r="Q874" s="238"/>
      <c r="R874" s="233" t="str">
        <f>IF(ISERROR($V874),"",OFFSET('Smelter Look-up'!$C$4,$V874-4,0)&amp;"")</f>
        <v/>
      </c>
      <c r="S874" s="239" t="str">
        <f t="array" ref="S874">IF(B874="","",IF(ISERROR(MATCH($E874,CL,0)),"Unknown",INDIRECT("'C'!$A$"&amp;MATCH($E874,CL,0)+1)))</f>
        <v/>
      </c>
      <c r="T874" s="239" t="str">
        <f t="array" ref="T874">IF(B874="","",IF(ISERROR(MATCH($J874,SorP!$B$1:$B$6226,0)),"",INDIRECT("'SorP'!$A$"&amp;MATCH($S874&amp;$J874,SorP!C:C,0))))</f>
        <v/>
      </c>
      <c r="U874" s="240"/>
      <c r="V874" s="228" t="str">
        <f>IF(C874="",NA(),IF(OR(C874="Smelter not listed",C874="Smelter not yet identified"),MATCH($B874&amp;$D874,'Smelter Look-up'!$J:$J,0),MATCH($B874&amp;$C874,'Smelter Look-up'!$J:$J,0)))</f>
        <v>#N/A</v>
      </c>
      <c r="W874" s="208"/>
      <c r="X874" s="208">
        <f t="shared" si="1"/>
        <v>0</v>
      </c>
      <c r="Y874" s="208"/>
      <c r="Z874" s="208"/>
      <c r="AA874" s="208"/>
      <c r="AB874" s="241" t="str">
        <f t="shared" si="2"/>
        <v/>
      </c>
      <c r="AC874" s="208"/>
      <c r="AD874" s="208"/>
      <c r="AE874" s="208"/>
      <c r="AF874" s="208"/>
      <c r="AG874" s="208"/>
      <c r="AH874" s="208"/>
    </row>
    <row r="875" ht="13.5" customHeight="1">
      <c r="A875" s="239"/>
      <c r="B875" s="233" t="str">
        <f t="array" ref="B875">IF(LEN(A875)=0,"",INDEX('Smelter Look-up'!$A:$A,MATCH($A875,'Smelter Look-up'!$E:$E,0)))</f>
        <v/>
      </c>
      <c r="C875" s="234" t="str">
        <f t="array" ref="C875">IF(LEN(A875)=0,"",INDEX('Smelter Look-up'!$C:$C,MATCH($A875,'Smelter Look-up'!$E:$E,0)))</f>
        <v/>
      </c>
      <c r="D875" s="233"/>
      <c r="E875" s="233" t="str">
        <f>IF(ISERROR($V875),"",OFFSET('Smelter Look-up'!$D$4,$V875-4,0)&amp;"")</f>
        <v/>
      </c>
      <c r="F875" s="233" t="str">
        <f>IF(ISERROR($V875),"",OFFSET('Smelter Look-up'!$E$4,$V875-4,0))</f>
        <v/>
      </c>
      <c r="G875" s="233" t="str">
        <f>IF(C875=$X$4,IF(ISERROR($V875),"Enter smelter details","RMI"),IF(ISERROR($V875),"",OFFSET('Smelter Look-up'!$F$4,$V875-4,0)))</f>
        <v/>
      </c>
      <c r="H875" s="235" t="str">
        <f>IF(ISERROR($V875),"",OFFSET('Smelter Look-up'!$G$4,$V875-4,0))</f>
        <v/>
      </c>
      <c r="I875" s="237" t="str">
        <f>IF(ISERROR($V875),"",OFFSET('Smelter Look-up'!$H$4,$V875-4,0))</f>
        <v/>
      </c>
      <c r="J875" s="237" t="str">
        <f>IF(ISERROR($V875),"",OFFSET('Smelter Look-up'!$I$4,$V875-4,0))</f>
        <v/>
      </c>
      <c r="K875" s="234"/>
      <c r="L875" s="234"/>
      <c r="M875" s="234"/>
      <c r="N875" s="234"/>
      <c r="O875" s="234"/>
      <c r="P875" s="237"/>
      <c r="Q875" s="238"/>
      <c r="R875" s="233" t="str">
        <f>IF(ISERROR($V875),"",OFFSET('Smelter Look-up'!$C$4,$V875-4,0)&amp;"")</f>
        <v/>
      </c>
      <c r="S875" s="239" t="str">
        <f t="array" ref="S875">IF(B875="","",IF(ISERROR(MATCH($E875,CL,0)),"Unknown",INDIRECT("'C'!$A$"&amp;MATCH($E875,CL,0)+1)))</f>
        <v/>
      </c>
      <c r="T875" s="239" t="str">
        <f t="array" ref="T875">IF(B875="","",IF(ISERROR(MATCH($J875,SorP!$B$1:$B$6226,0)),"",INDIRECT("'SorP'!$A$"&amp;MATCH($S875&amp;$J875,SorP!C:C,0))))</f>
        <v/>
      </c>
      <c r="U875" s="240"/>
      <c r="V875" s="228" t="str">
        <f>IF(C875="",NA(),IF(OR(C875="Smelter not listed",C875="Smelter not yet identified"),MATCH($B875&amp;$D875,'Smelter Look-up'!$J:$J,0),MATCH($B875&amp;$C875,'Smelter Look-up'!$J:$J,0)))</f>
        <v>#N/A</v>
      </c>
      <c r="W875" s="208"/>
      <c r="X875" s="208">
        <f t="shared" si="1"/>
        <v>0</v>
      </c>
      <c r="Y875" s="208"/>
      <c r="Z875" s="208"/>
      <c r="AA875" s="208"/>
      <c r="AB875" s="241" t="str">
        <f t="shared" si="2"/>
        <v/>
      </c>
      <c r="AC875" s="208"/>
      <c r="AD875" s="208"/>
      <c r="AE875" s="208"/>
      <c r="AF875" s="208"/>
      <c r="AG875" s="208"/>
      <c r="AH875" s="208"/>
    </row>
    <row r="876" ht="13.5" customHeight="1">
      <c r="A876" s="239"/>
      <c r="B876" s="233" t="str">
        <f t="array" ref="B876">IF(LEN(A876)=0,"",INDEX('Smelter Look-up'!$A:$A,MATCH($A876,'Smelter Look-up'!$E:$E,0)))</f>
        <v/>
      </c>
      <c r="C876" s="234" t="str">
        <f t="array" ref="C876">IF(LEN(A876)=0,"",INDEX('Smelter Look-up'!$C:$C,MATCH($A876,'Smelter Look-up'!$E:$E,0)))</f>
        <v/>
      </c>
      <c r="D876" s="233"/>
      <c r="E876" s="233" t="str">
        <f>IF(ISERROR($V876),"",OFFSET('Smelter Look-up'!$D$4,$V876-4,0)&amp;"")</f>
        <v/>
      </c>
      <c r="F876" s="233" t="str">
        <f>IF(ISERROR($V876),"",OFFSET('Smelter Look-up'!$E$4,$V876-4,0))</f>
        <v/>
      </c>
      <c r="G876" s="233" t="str">
        <f>IF(C876=$X$4,IF(ISERROR($V876),"Enter smelter details","RMI"),IF(ISERROR($V876),"",OFFSET('Smelter Look-up'!$F$4,$V876-4,0)))</f>
        <v/>
      </c>
      <c r="H876" s="235" t="str">
        <f>IF(ISERROR($V876),"",OFFSET('Smelter Look-up'!$G$4,$V876-4,0))</f>
        <v/>
      </c>
      <c r="I876" s="237" t="str">
        <f>IF(ISERROR($V876),"",OFFSET('Smelter Look-up'!$H$4,$V876-4,0))</f>
        <v/>
      </c>
      <c r="J876" s="237" t="str">
        <f>IF(ISERROR($V876),"",OFFSET('Smelter Look-up'!$I$4,$V876-4,0))</f>
        <v/>
      </c>
      <c r="K876" s="234"/>
      <c r="L876" s="234"/>
      <c r="M876" s="234"/>
      <c r="N876" s="234"/>
      <c r="O876" s="234"/>
      <c r="P876" s="237"/>
      <c r="Q876" s="238"/>
      <c r="R876" s="233" t="str">
        <f>IF(ISERROR($V876),"",OFFSET('Smelter Look-up'!$C$4,$V876-4,0)&amp;"")</f>
        <v/>
      </c>
      <c r="S876" s="239" t="str">
        <f t="array" ref="S876">IF(B876="","",IF(ISERROR(MATCH($E876,CL,0)),"Unknown",INDIRECT("'C'!$A$"&amp;MATCH($E876,CL,0)+1)))</f>
        <v/>
      </c>
      <c r="T876" s="239" t="str">
        <f t="array" ref="T876">IF(B876="","",IF(ISERROR(MATCH($J876,SorP!$B$1:$B$6226,0)),"",INDIRECT("'SorP'!$A$"&amp;MATCH($S876&amp;$J876,SorP!C:C,0))))</f>
        <v/>
      </c>
      <c r="U876" s="240"/>
      <c r="V876" s="228" t="str">
        <f>IF(C876="",NA(),IF(OR(C876="Smelter not listed",C876="Smelter not yet identified"),MATCH($B876&amp;$D876,'Smelter Look-up'!$J:$J,0),MATCH($B876&amp;$C876,'Smelter Look-up'!$J:$J,0)))</f>
        <v>#N/A</v>
      </c>
      <c r="W876" s="208"/>
      <c r="X876" s="208">
        <f t="shared" si="1"/>
        <v>0</v>
      </c>
      <c r="Y876" s="208"/>
      <c r="Z876" s="208"/>
      <c r="AA876" s="208"/>
      <c r="AB876" s="241" t="str">
        <f t="shared" si="2"/>
        <v/>
      </c>
      <c r="AC876" s="208"/>
      <c r="AD876" s="208"/>
      <c r="AE876" s="208"/>
      <c r="AF876" s="208"/>
      <c r="AG876" s="208"/>
      <c r="AH876" s="208"/>
    </row>
    <row r="877" ht="13.5" customHeight="1">
      <c r="A877" s="239"/>
      <c r="B877" s="233" t="str">
        <f t="array" ref="B877">IF(LEN(A877)=0,"",INDEX('Smelter Look-up'!$A:$A,MATCH($A877,'Smelter Look-up'!$E:$E,0)))</f>
        <v/>
      </c>
      <c r="C877" s="234" t="str">
        <f t="array" ref="C877">IF(LEN(A877)=0,"",INDEX('Smelter Look-up'!$C:$C,MATCH($A877,'Smelter Look-up'!$E:$E,0)))</f>
        <v/>
      </c>
      <c r="D877" s="233"/>
      <c r="E877" s="233" t="str">
        <f>IF(ISERROR($V877),"",OFFSET('Smelter Look-up'!$D$4,$V877-4,0)&amp;"")</f>
        <v/>
      </c>
      <c r="F877" s="233" t="str">
        <f>IF(ISERROR($V877),"",OFFSET('Smelter Look-up'!$E$4,$V877-4,0))</f>
        <v/>
      </c>
      <c r="G877" s="233" t="str">
        <f>IF(C877=$X$4,IF(ISERROR($V877),"Enter smelter details","RMI"),IF(ISERROR($V877),"",OFFSET('Smelter Look-up'!$F$4,$V877-4,0)))</f>
        <v/>
      </c>
      <c r="H877" s="235" t="str">
        <f>IF(ISERROR($V877),"",OFFSET('Smelter Look-up'!$G$4,$V877-4,0))</f>
        <v/>
      </c>
      <c r="I877" s="237" t="str">
        <f>IF(ISERROR($V877),"",OFFSET('Smelter Look-up'!$H$4,$V877-4,0))</f>
        <v/>
      </c>
      <c r="J877" s="237" t="str">
        <f>IF(ISERROR($V877),"",OFFSET('Smelter Look-up'!$I$4,$V877-4,0))</f>
        <v/>
      </c>
      <c r="K877" s="234"/>
      <c r="L877" s="234"/>
      <c r="M877" s="234"/>
      <c r="N877" s="234"/>
      <c r="O877" s="234"/>
      <c r="P877" s="237"/>
      <c r="Q877" s="238"/>
      <c r="R877" s="233" t="str">
        <f>IF(ISERROR($V877),"",OFFSET('Smelter Look-up'!$C$4,$V877-4,0)&amp;"")</f>
        <v/>
      </c>
      <c r="S877" s="239" t="str">
        <f t="array" ref="S877">IF(B877="","",IF(ISERROR(MATCH($E877,CL,0)),"Unknown",INDIRECT("'C'!$A$"&amp;MATCH($E877,CL,0)+1)))</f>
        <v/>
      </c>
      <c r="T877" s="239" t="str">
        <f t="array" ref="T877">IF(B877="","",IF(ISERROR(MATCH($J877,SorP!$B$1:$B$6226,0)),"",INDIRECT("'SorP'!$A$"&amp;MATCH($S877&amp;$J877,SorP!C:C,0))))</f>
        <v/>
      </c>
      <c r="U877" s="240"/>
      <c r="V877" s="228" t="str">
        <f>IF(C877="",NA(),IF(OR(C877="Smelter not listed",C877="Smelter not yet identified"),MATCH($B877&amp;$D877,'Smelter Look-up'!$J:$J,0),MATCH($B877&amp;$C877,'Smelter Look-up'!$J:$J,0)))</f>
        <v>#N/A</v>
      </c>
      <c r="W877" s="208"/>
      <c r="X877" s="208">
        <f t="shared" si="1"/>
        <v>0</v>
      </c>
      <c r="Y877" s="208"/>
      <c r="Z877" s="208"/>
      <c r="AA877" s="208"/>
      <c r="AB877" s="241" t="str">
        <f t="shared" si="2"/>
        <v/>
      </c>
      <c r="AC877" s="208"/>
      <c r="AD877" s="208"/>
      <c r="AE877" s="208"/>
      <c r="AF877" s="208"/>
      <c r="AG877" s="208"/>
      <c r="AH877" s="208"/>
    </row>
    <row r="878" ht="13.5" customHeight="1">
      <c r="A878" s="239"/>
      <c r="B878" s="233" t="str">
        <f t="array" ref="B878">IF(LEN(A878)=0,"",INDEX('Smelter Look-up'!$A:$A,MATCH($A878,'Smelter Look-up'!$E:$E,0)))</f>
        <v/>
      </c>
      <c r="C878" s="234" t="str">
        <f t="array" ref="C878">IF(LEN(A878)=0,"",INDEX('Smelter Look-up'!$C:$C,MATCH($A878,'Smelter Look-up'!$E:$E,0)))</f>
        <v/>
      </c>
      <c r="D878" s="233"/>
      <c r="E878" s="233" t="str">
        <f>IF(ISERROR($V878),"",OFFSET('Smelter Look-up'!$D$4,$V878-4,0)&amp;"")</f>
        <v/>
      </c>
      <c r="F878" s="233" t="str">
        <f>IF(ISERROR($V878),"",OFFSET('Smelter Look-up'!$E$4,$V878-4,0))</f>
        <v/>
      </c>
      <c r="G878" s="233" t="str">
        <f>IF(C878=$X$4,IF(ISERROR($V878),"Enter smelter details","RMI"),IF(ISERROR($V878),"",OFFSET('Smelter Look-up'!$F$4,$V878-4,0)))</f>
        <v/>
      </c>
      <c r="H878" s="235" t="str">
        <f>IF(ISERROR($V878),"",OFFSET('Smelter Look-up'!$G$4,$V878-4,0))</f>
        <v/>
      </c>
      <c r="I878" s="237" t="str">
        <f>IF(ISERROR($V878),"",OFFSET('Smelter Look-up'!$H$4,$V878-4,0))</f>
        <v/>
      </c>
      <c r="J878" s="237" t="str">
        <f>IF(ISERROR($V878),"",OFFSET('Smelter Look-up'!$I$4,$V878-4,0))</f>
        <v/>
      </c>
      <c r="K878" s="234"/>
      <c r="L878" s="234"/>
      <c r="M878" s="234"/>
      <c r="N878" s="234"/>
      <c r="O878" s="234"/>
      <c r="P878" s="237"/>
      <c r="Q878" s="238"/>
      <c r="R878" s="233" t="str">
        <f>IF(ISERROR($V878),"",OFFSET('Smelter Look-up'!$C$4,$V878-4,0)&amp;"")</f>
        <v/>
      </c>
      <c r="S878" s="239" t="str">
        <f t="array" ref="S878">IF(B878="","",IF(ISERROR(MATCH($E878,CL,0)),"Unknown",INDIRECT("'C'!$A$"&amp;MATCH($E878,CL,0)+1)))</f>
        <v/>
      </c>
      <c r="T878" s="239" t="str">
        <f t="array" ref="T878">IF(B878="","",IF(ISERROR(MATCH($J878,SorP!$B$1:$B$6226,0)),"",INDIRECT("'SorP'!$A$"&amp;MATCH($S878&amp;$J878,SorP!C:C,0))))</f>
        <v/>
      </c>
      <c r="U878" s="240"/>
      <c r="V878" s="228" t="str">
        <f>IF(C878="",NA(),IF(OR(C878="Smelter not listed",C878="Smelter not yet identified"),MATCH($B878&amp;$D878,'Smelter Look-up'!$J:$J,0),MATCH($B878&amp;$C878,'Smelter Look-up'!$J:$J,0)))</f>
        <v>#N/A</v>
      </c>
      <c r="W878" s="208"/>
      <c r="X878" s="208">
        <f t="shared" si="1"/>
        <v>0</v>
      </c>
      <c r="Y878" s="208"/>
      <c r="Z878" s="208"/>
      <c r="AA878" s="208"/>
      <c r="AB878" s="241" t="str">
        <f t="shared" si="2"/>
        <v/>
      </c>
      <c r="AC878" s="208"/>
      <c r="AD878" s="208"/>
      <c r="AE878" s="208"/>
      <c r="AF878" s="208"/>
      <c r="AG878" s="208"/>
      <c r="AH878" s="208"/>
    </row>
    <row r="879" ht="13.5" customHeight="1">
      <c r="A879" s="239"/>
      <c r="B879" s="233" t="str">
        <f t="array" ref="B879">IF(LEN(A879)=0,"",INDEX('Smelter Look-up'!$A:$A,MATCH($A879,'Smelter Look-up'!$E:$E,0)))</f>
        <v/>
      </c>
      <c r="C879" s="234" t="str">
        <f t="array" ref="C879">IF(LEN(A879)=0,"",INDEX('Smelter Look-up'!$C:$C,MATCH($A879,'Smelter Look-up'!$E:$E,0)))</f>
        <v/>
      </c>
      <c r="D879" s="233"/>
      <c r="E879" s="233" t="str">
        <f>IF(ISERROR($V879),"",OFFSET('Smelter Look-up'!$D$4,$V879-4,0)&amp;"")</f>
        <v/>
      </c>
      <c r="F879" s="233" t="str">
        <f>IF(ISERROR($V879),"",OFFSET('Smelter Look-up'!$E$4,$V879-4,0))</f>
        <v/>
      </c>
      <c r="G879" s="233" t="str">
        <f>IF(C879=$X$4,IF(ISERROR($V879),"Enter smelter details","RMI"),IF(ISERROR($V879),"",OFFSET('Smelter Look-up'!$F$4,$V879-4,0)))</f>
        <v/>
      </c>
      <c r="H879" s="235" t="str">
        <f>IF(ISERROR($V879),"",OFFSET('Smelter Look-up'!$G$4,$V879-4,0))</f>
        <v/>
      </c>
      <c r="I879" s="237" t="str">
        <f>IF(ISERROR($V879),"",OFFSET('Smelter Look-up'!$H$4,$V879-4,0))</f>
        <v/>
      </c>
      <c r="J879" s="237" t="str">
        <f>IF(ISERROR($V879),"",OFFSET('Smelter Look-up'!$I$4,$V879-4,0))</f>
        <v/>
      </c>
      <c r="K879" s="234"/>
      <c r="L879" s="234"/>
      <c r="M879" s="234"/>
      <c r="N879" s="234"/>
      <c r="O879" s="234"/>
      <c r="P879" s="237"/>
      <c r="Q879" s="238"/>
      <c r="R879" s="233" t="str">
        <f>IF(ISERROR($V879),"",OFFSET('Smelter Look-up'!$C$4,$V879-4,0)&amp;"")</f>
        <v/>
      </c>
      <c r="S879" s="239" t="str">
        <f t="array" ref="S879">IF(B879="","",IF(ISERROR(MATCH($E879,CL,0)),"Unknown",INDIRECT("'C'!$A$"&amp;MATCH($E879,CL,0)+1)))</f>
        <v/>
      </c>
      <c r="T879" s="239" t="str">
        <f t="array" ref="T879">IF(B879="","",IF(ISERROR(MATCH($J879,SorP!$B$1:$B$6226,0)),"",INDIRECT("'SorP'!$A$"&amp;MATCH($S879&amp;$J879,SorP!C:C,0))))</f>
        <v/>
      </c>
      <c r="U879" s="240"/>
      <c r="V879" s="228" t="str">
        <f>IF(C879="",NA(),IF(OR(C879="Smelter not listed",C879="Smelter not yet identified"),MATCH($B879&amp;$D879,'Smelter Look-up'!$J:$J,0),MATCH($B879&amp;$C879,'Smelter Look-up'!$J:$J,0)))</f>
        <v>#N/A</v>
      </c>
      <c r="W879" s="208"/>
      <c r="X879" s="208">
        <f t="shared" si="1"/>
        <v>0</v>
      </c>
      <c r="Y879" s="208"/>
      <c r="Z879" s="208"/>
      <c r="AA879" s="208"/>
      <c r="AB879" s="241" t="str">
        <f t="shared" si="2"/>
        <v/>
      </c>
      <c r="AC879" s="208"/>
      <c r="AD879" s="208"/>
      <c r="AE879" s="208"/>
      <c r="AF879" s="208"/>
      <c r="AG879" s="208"/>
      <c r="AH879" s="208"/>
    </row>
    <row r="880" ht="13.5" customHeight="1">
      <c r="A880" s="239"/>
      <c r="B880" s="233" t="str">
        <f t="array" ref="B880">IF(LEN(A880)=0,"",INDEX('Smelter Look-up'!$A:$A,MATCH($A880,'Smelter Look-up'!$E:$E,0)))</f>
        <v/>
      </c>
      <c r="C880" s="234" t="str">
        <f t="array" ref="C880">IF(LEN(A880)=0,"",INDEX('Smelter Look-up'!$C:$C,MATCH($A880,'Smelter Look-up'!$E:$E,0)))</f>
        <v/>
      </c>
      <c r="D880" s="233"/>
      <c r="E880" s="233" t="str">
        <f>IF(ISERROR($V880),"",OFFSET('Smelter Look-up'!$D$4,$V880-4,0)&amp;"")</f>
        <v/>
      </c>
      <c r="F880" s="233" t="str">
        <f>IF(ISERROR($V880),"",OFFSET('Smelter Look-up'!$E$4,$V880-4,0))</f>
        <v/>
      </c>
      <c r="G880" s="233" t="str">
        <f>IF(C880=$X$4,IF(ISERROR($V880),"Enter smelter details","RMI"),IF(ISERROR($V880),"",OFFSET('Smelter Look-up'!$F$4,$V880-4,0)))</f>
        <v/>
      </c>
      <c r="H880" s="235" t="str">
        <f>IF(ISERROR($V880),"",OFFSET('Smelter Look-up'!$G$4,$V880-4,0))</f>
        <v/>
      </c>
      <c r="I880" s="237" t="str">
        <f>IF(ISERROR($V880),"",OFFSET('Smelter Look-up'!$H$4,$V880-4,0))</f>
        <v/>
      </c>
      <c r="J880" s="237" t="str">
        <f>IF(ISERROR($V880),"",OFFSET('Smelter Look-up'!$I$4,$V880-4,0))</f>
        <v/>
      </c>
      <c r="K880" s="234"/>
      <c r="L880" s="234"/>
      <c r="M880" s="234"/>
      <c r="N880" s="234"/>
      <c r="O880" s="234"/>
      <c r="P880" s="237"/>
      <c r="Q880" s="238"/>
      <c r="R880" s="233" t="str">
        <f>IF(ISERROR($V880),"",OFFSET('Smelter Look-up'!$C$4,$V880-4,0)&amp;"")</f>
        <v/>
      </c>
      <c r="S880" s="239" t="str">
        <f t="array" ref="S880">IF(B880="","",IF(ISERROR(MATCH($E880,CL,0)),"Unknown",INDIRECT("'C'!$A$"&amp;MATCH($E880,CL,0)+1)))</f>
        <v/>
      </c>
      <c r="T880" s="239" t="str">
        <f t="array" ref="T880">IF(B880="","",IF(ISERROR(MATCH($J880,SorP!$B$1:$B$6226,0)),"",INDIRECT("'SorP'!$A$"&amp;MATCH($S880&amp;$J880,SorP!C:C,0))))</f>
        <v/>
      </c>
      <c r="U880" s="240"/>
      <c r="V880" s="228" t="str">
        <f>IF(C880="",NA(),IF(OR(C880="Smelter not listed",C880="Smelter not yet identified"),MATCH($B880&amp;$D880,'Smelter Look-up'!$J:$J,0),MATCH($B880&amp;$C880,'Smelter Look-up'!$J:$J,0)))</f>
        <v>#N/A</v>
      </c>
      <c r="W880" s="208"/>
      <c r="X880" s="208">
        <f t="shared" si="1"/>
        <v>0</v>
      </c>
      <c r="Y880" s="208"/>
      <c r="Z880" s="208"/>
      <c r="AA880" s="208"/>
      <c r="AB880" s="241" t="str">
        <f t="shared" si="2"/>
        <v/>
      </c>
      <c r="AC880" s="208"/>
      <c r="AD880" s="208"/>
      <c r="AE880" s="208"/>
      <c r="AF880" s="208"/>
      <c r="AG880" s="208"/>
      <c r="AH880" s="208"/>
    </row>
    <row r="881" ht="13.5" customHeight="1">
      <c r="A881" s="239"/>
      <c r="B881" s="233" t="str">
        <f t="array" ref="B881">IF(LEN(A881)=0,"",INDEX('Smelter Look-up'!$A:$A,MATCH($A881,'Smelter Look-up'!$E:$E,0)))</f>
        <v/>
      </c>
      <c r="C881" s="234" t="str">
        <f t="array" ref="C881">IF(LEN(A881)=0,"",INDEX('Smelter Look-up'!$C:$C,MATCH($A881,'Smelter Look-up'!$E:$E,0)))</f>
        <v/>
      </c>
      <c r="D881" s="233"/>
      <c r="E881" s="233" t="str">
        <f>IF(ISERROR($V881),"",OFFSET('Smelter Look-up'!$D$4,$V881-4,0)&amp;"")</f>
        <v/>
      </c>
      <c r="F881" s="233" t="str">
        <f>IF(ISERROR($V881),"",OFFSET('Smelter Look-up'!$E$4,$V881-4,0))</f>
        <v/>
      </c>
      <c r="G881" s="233" t="str">
        <f>IF(C881=$X$4,IF(ISERROR($V881),"Enter smelter details","RMI"),IF(ISERROR($V881),"",OFFSET('Smelter Look-up'!$F$4,$V881-4,0)))</f>
        <v/>
      </c>
      <c r="H881" s="235" t="str">
        <f>IF(ISERROR($V881),"",OFFSET('Smelter Look-up'!$G$4,$V881-4,0))</f>
        <v/>
      </c>
      <c r="I881" s="237" t="str">
        <f>IF(ISERROR($V881),"",OFFSET('Smelter Look-up'!$H$4,$V881-4,0))</f>
        <v/>
      </c>
      <c r="J881" s="237" t="str">
        <f>IF(ISERROR($V881),"",OFFSET('Smelter Look-up'!$I$4,$V881-4,0))</f>
        <v/>
      </c>
      <c r="K881" s="234"/>
      <c r="L881" s="234"/>
      <c r="M881" s="234"/>
      <c r="N881" s="234"/>
      <c r="O881" s="234"/>
      <c r="P881" s="237"/>
      <c r="Q881" s="238"/>
      <c r="R881" s="233" t="str">
        <f>IF(ISERROR($V881),"",OFFSET('Smelter Look-up'!$C$4,$V881-4,0)&amp;"")</f>
        <v/>
      </c>
      <c r="S881" s="239" t="str">
        <f t="array" ref="S881">IF(B881="","",IF(ISERROR(MATCH($E881,CL,0)),"Unknown",INDIRECT("'C'!$A$"&amp;MATCH($E881,CL,0)+1)))</f>
        <v/>
      </c>
      <c r="T881" s="239" t="str">
        <f t="array" ref="T881">IF(B881="","",IF(ISERROR(MATCH($J881,SorP!$B$1:$B$6226,0)),"",INDIRECT("'SorP'!$A$"&amp;MATCH($S881&amp;$J881,SorP!C:C,0))))</f>
        <v/>
      </c>
      <c r="U881" s="240"/>
      <c r="V881" s="228" t="str">
        <f>IF(C881="",NA(),IF(OR(C881="Smelter not listed",C881="Smelter not yet identified"),MATCH($B881&amp;$D881,'Smelter Look-up'!$J:$J,0),MATCH($B881&amp;$C881,'Smelter Look-up'!$J:$J,0)))</f>
        <v>#N/A</v>
      </c>
      <c r="W881" s="208"/>
      <c r="X881" s="208">
        <f t="shared" si="1"/>
        <v>0</v>
      </c>
      <c r="Y881" s="208"/>
      <c r="Z881" s="208"/>
      <c r="AA881" s="208"/>
      <c r="AB881" s="241" t="str">
        <f t="shared" si="2"/>
        <v/>
      </c>
      <c r="AC881" s="208"/>
      <c r="AD881" s="208"/>
      <c r="AE881" s="208"/>
      <c r="AF881" s="208"/>
      <c r="AG881" s="208"/>
      <c r="AH881" s="208"/>
    </row>
    <row r="882" ht="13.5" customHeight="1">
      <c r="A882" s="239"/>
      <c r="B882" s="233" t="str">
        <f t="array" ref="B882">IF(LEN(A882)=0,"",INDEX('Smelter Look-up'!$A:$A,MATCH($A882,'Smelter Look-up'!$E:$E,0)))</f>
        <v/>
      </c>
      <c r="C882" s="234" t="str">
        <f t="array" ref="C882">IF(LEN(A882)=0,"",INDEX('Smelter Look-up'!$C:$C,MATCH($A882,'Smelter Look-up'!$E:$E,0)))</f>
        <v/>
      </c>
      <c r="D882" s="233"/>
      <c r="E882" s="233" t="str">
        <f>IF(ISERROR($V882),"",OFFSET('Smelter Look-up'!$D$4,$V882-4,0)&amp;"")</f>
        <v/>
      </c>
      <c r="F882" s="233" t="str">
        <f>IF(ISERROR($V882),"",OFFSET('Smelter Look-up'!$E$4,$V882-4,0))</f>
        <v/>
      </c>
      <c r="G882" s="233" t="str">
        <f>IF(C882=$X$4,IF(ISERROR($V882),"Enter smelter details","RMI"),IF(ISERROR($V882),"",OFFSET('Smelter Look-up'!$F$4,$V882-4,0)))</f>
        <v/>
      </c>
      <c r="H882" s="235" t="str">
        <f>IF(ISERROR($V882),"",OFFSET('Smelter Look-up'!$G$4,$V882-4,0))</f>
        <v/>
      </c>
      <c r="I882" s="237" t="str">
        <f>IF(ISERROR($V882),"",OFFSET('Smelter Look-up'!$H$4,$V882-4,0))</f>
        <v/>
      </c>
      <c r="J882" s="237" t="str">
        <f>IF(ISERROR($V882),"",OFFSET('Smelter Look-up'!$I$4,$V882-4,0))</f>
        <v/>
      </c>
      <c r="K882" s="234"/>
      <c r="L882" s="234"/>
      <c r="M882" s="234"/>
      <c r="N882" s="234"/>
      <c r="O882" s="234"/>
      <c r="P882" s="237"/>
      <c r="Q882" s="238"/>
      <c r="R882" s="233" t="str">
        <f>IF(ISERROR($V882),"",OFFSET('Smelter Look-up'!$C$4,$V882-4,0)&amp;"")</f>
        <v/>
      </c>
      <c r="S882" s="239" t="str">
        <f t="array" ref="S882">IF(B882="","",IF(ISERROR(MATCH($E882,CL,0)),"Unknown",INDIRECT("'C'!$A$"&amp;MATCH($E882,CL,0)+1)))</f>
        <v/>
      </c>
      <c r="T882" s="239" t="str">
        <f t="array" ref="T882">IF(B882="","",IF(ISERROR(MATCH($J882,SorP!$B$1:$B$6226,0)),"",INDIRECT("'SorP'!$A$"&amp;MATCH($S882&amp;$J882,SorP!C:C,0))))</f>
        <v/>
      </c>
      <c r="U882" s="240"/>
      <c r="V882" s="228" t="str">
        <f>IF(C882="",NA(),IF(OR(C882="Smelter not listed",C882="Smelter not yet identified"),MATCH($B882&amp;$D882,'Smelter Look-up'!$J:$J,0),MATCH($B882&amp;$C882,'Smelter Look-up'!$J:$J,0)))</f>
        <v>#N/A</v>
      </c>
      <c r="W882" s="208"/>
      <c r="X882" s="208">
        <f t="shared" si="1"/>
        <v>0</v>
      </c>
      <c r="Y882" s="208"/>
      <c r="Z882" s="208"/>
      <c r="AA882" s="208"/>
      <c r="AB882" s="241" t="str">
        <f t="shared" si="2"/>
        <v/>
      </c>
      <c r="AC882" s="208"/>
      <c r="AD882" s="208"/>
      <c r="AE882" s="208"/>
      <c r="AF882" s="208"/>
      <c r="AG882" s="208"/>
      <c r="AH882" s="208"/>
    </row>
    <row r="883" ht="13.5" customHeight="1">
      <c r="A883" s="239"/>
      <c r="B883" s="233" t="str">
        <f t="array" ref="B883">IF(LEN(A883)=0,"",INDEX('Smelter Look-up'!$A:$A,MATCH($A883,'Smelter Look-up'!$E:$E,0)))</f>
        <v/>
      </c>
      <c r="C883" s="234" t="str">
        <f t="array" ref="C883">IF(LEN(A883)=0,"",INDEX('Smelter Look-up'!$C:$C,MATCH($A883,'Smelter Look-up'!$E:$E,0)))</f>
        <v/>
      </c>
      <c r="D883" s="233"/>
      <c r="E883" s="233" t="str">
        <f>IF(ISERROR($V883),"",OFFSET('Smelter Look-up'!$D$4,$V883-4,0)&amp;"")</f>
        <v/>
      </c>
      <c r="F883" s="233" t="str">
        <f>IF(ISERROR($V883),"",OFFSET('Smelter Look-up'!$E$4,$V883-4,0))</f>
        <v/>
      </c>
      <c r="G883" s="233" t="str">
        <f>IF(C883=$X$4,IF(ISERROR($V883),"Enter smelter details","RMI"),IF(ISERROR($V883),"",OFFSET('Smelter Look-up'!$F$4,$V883-4,0)))</f>
        <v/>
      </c>
      <c r="H883" s="235" t="str">
        <f>IF(ISERROR($V883),"",OFFSET('Smelter Look-up'!$G$4,$V883-4,0))</f>
        <v/>
      </c>
      <c r="I883" s="237" t="str">
        <f>IF(ISERROR($V883),"",OFFSET('Smelter Look-up'!$H$4,$V883-4,0))</f>
        <v/>
      </c>
      <c r="J883" s="237" t="str">
        <f>IF(ISERROR($V883),"",OFFSET('Smelter Look-up'!$I$4,$V883-4,0))</f>
        <v/>
      </c>
      <c r="K883" s="234"/>
      <c r="L883" s="234"/>
      <c r="M883" s="234"/>
      <c r="N883" s="234"/>
      <c r="O883" s="234"/>
      <c r="P883" s="237"/>
      <c r="Q883" s="238"/>
      <c r="R883" s="233" t="str">
        <f>IF(ISERROR($V883),"",OFFSET('Smelter Look-up'!$C$4,$V883-4,0)&amp;"")</f>
        <v/>
      </c>
      <c r="S883" s="239" t="str">
        <f t="array" ref="S883">IF(B883="","",IF(ISERROR(MATCH($E883,CL,0)),"Unknown",INDIRECT("'C'!$A$"&amp;MATCH($E883,CL,0)+1)))</f>
        <v/>
      </c>
      <c r="T883" s="239" t="str">
        <f t="array" ref="T883">IF(B883="","",IF(ISERROR(MATCH($J883,SorP!$B$1:$B$6226,0)),"",INDIRECT("'SorP'!$A$"&amp;MATCH($S883&amp;$J883,SorP!C:C,0))))</f>
        <v/>
      </c>
      <c r="U883" s="240"/>
      <c r="V883" s="228" t="str">
        <f>IF(C883="",NA(),IF(OR(C883="Smelter not listed",C883="Smelter not yet identified"),MATCH($B883&amp;$D883,'Smelter Look-up'!$J:$J,0),MATCH($B883&amp;$C883,'Smelter Look-up'!$J:$J,0)))</f>
        <v>#N/A</v>
      </c>
      <c r="W883" s="208"/>
      <c r="X883" s="208">
        <f t="shared" si="1"/>
        <v>0</v>
      </c>
      <c r="Y883" s="208"/>
      <c r="Z883" s="208"/>
      <c r="AA883" s="208"/>
      <c r="AB883" s="241" t="str">
        <f t="shared" si="2"/>
        <v/>
      </c>
      <c r="AC883" s="208"/>
      <c r="AD883" s="208"/>
      <c r="AE883" s="208"/>
      <c r="AF883" s="208"/>
      <c r="AG883" s="208"/>
      <c r="AH883" s="208"/>
    </row>
    <row r="884" ht="13.5" customHeight="1">
      <c r="A884" s="239"/>
      <c r="B884" s="233" t="str">
        <f t="array" ref="B884">IF(LEN(A884)=0,"",INDEX('Smelter Look-up'!$A:$A,MATCH($A884,'Smelter Look-up'!$E:$E,0)))</f>
        <v/>
      </c>
      <c r="C884" s="234" t="str">
        <f t="array" ref="C884">IF(LEN(A884)=0,"",INDEX('Smelter Look-up'!$C:$C,MATCH($A884,'Smelter Look-up'!$E:$E,0)))</f>
        <v/>
      </c>
      <c r="D884" s="233"/>
      <c r="E884" s="233" t="str">
        <f>IF(ISERROR($V884),"",OFFSET('Smelter Look-up'!$D$4,$V884-4,0)&amp;"")</f>
        <v/>
      </c>
      <c r="F884" s="233" t="str">
        <f>IF(ISERROR($V884),"",OFFSET('Smelter Look-up'!$E$4,$V884-4,0))</f>
        <v/>
      </c>
      <c r="G884" s="233" t="str">
        <f>IF(C884=$X$4,IF(ISERROR($V884),"Enter smelter details","RMI"),IF(ISERROR($V884),"",OFFSET('Smelter Look-up'!$F$4,$V884-4,0)))</f>
        <v/>
      </c>
      <c r="H884" s="235" t="str">
        <f>IF(ISERROR($V884),"",OFFSET('Smelter Look-up'!$G$4,$V884-4,0))</f>
        <v/>
      </c>
      <c r="I884" s="237" t="str">
        <f>IF(ISERROR($V884),"",OFFSET('Smelter Look-up'!$H$4,$V884-4,0))</f>
        <v/>
      </c>
      <c r="J884" s="237" t="str">
        <f>IF(ISERROR($V884),"",OFFSET('Smelter Look-up'!$I$4,$V884-4,0))</f>
        <v/>
      </c>
      <c r="K884" s="234"/>
      <c r="L884" s="234"/>
      <c r="M884" s="234"/>
      <c r="N884" s="234"/>
      <c r="O884" s="234"/>
      <c r="P884" s="237"/>
      <c r="Q884" s="238"/>
      <c r="R884" s="233" t="str">
        <f>IF(ISERROR($V884),"",OFFSET('Smelter Look-up'!$C$4,$V884-4,0)&amp;"")</f>
        <v/>
      </c>
      <c r="S884" s="239" t="str">
        <f t="array" ref="S884">IF(B884="","",IF(ISERROR(MATCH($E884,CL,0)),"Unknown",INDIRECT("'C'!$A$"&amp;MATCH($E884,CL,0)+1)))</f>
        <v/>
      </c>
      <c r="T884" s="239" t="str">
        <f t="array" ref="T884">IF(B884="","",IF(ISERROR(MATCH($J884,SorP!$B$1:$B$6226,0)),"",INDIRECT("'SorP'!$A$"&amp;MATCH($S884&amp;$J884,SorP!C:C,0))))</f>
        <v/>
      </c>
      <c r="U884" s="240"/>
      <c r="V884" s="228" t="str">
        <f>IF(C884="",NA(),IF(OR(C884="Smelter not listed",C884="Smelter not yet identified"),MATCH($B884&amp;$D884,'Smelter Look-up'!$J:$J,0),MATCH($B884&amp;$C884,'Smelter Look-up'!$J:$J,0)))</f>
        <v>#N/A</v>
      </c>
      <c r="W884" s="208"/>
      <c r="X884" s="208">
        <f t="shared" si="1"/>
        <v>0</v>
      </c>
      <c r="Y884" s="208"/>
      <c r="Z884" s="208"/>
      <c r="AA884" s="208"/>
      <c r="AB884" s="241" t="str">
        <f t="shared" si="2"/>
        <v/>
      </c>
      <c r="AC884" s="208"/>
      <c r="AD884" s="208"/>
      <c r="AE884" s="208"/>
      <c r="AF884" s="208"/>
      <c r="AG884" s="208"/>
      <c r="AH884" s="208"/>
    </row>
    <row r="885" ht="13.5" customHeight="1">
      <c r="A885" s="239"/>
      <c r="B885" s="233" t="str">
        <f t="array" ref="B885">IF(LEN(A885)=0,"",INDEX('Smelter Look-up'!$A:$A,MATCH($A885,'Smelter Look-up'!$E:$E,0)))</f>
        <v/>
      </c>
      <c r="C885" s="234" t="str">
        <f t="array" ref="C885">IF(LEN(A885)=0,"",INDEX('Smelter Look-up'!$C:$C,MATCH($A885,'Smelter Look-up'!$E:$E,0)))</f>
        <v/>
      </c>
      <c r="D885" s="233"/>
      <c r="E885" s="233" t="str">
        <f>IF(ISERROR($V885),"",OFFSET('Smelter Look-up'!$D$4,$V885-4,0)&amp;"")</f>
        <v/>
      </c>
      <c r="F885" s="233" t="str">
        <f>IF(ISERROR($V885),"",OFFSET('Smelter Look-up'!$E$4,$V885-4,0))</f>
        <v/>
      </c>
      <c r="G885" s="233" t="str">
        <f>IF(C885=$X$4,IF(ISERROR($V885),"Enter smelter details","RMI"),IF(ISERROR($V885),"",OFFSET('Smelter Look-up'!$F$4,$V885-4,0)))</f>
        <v/>
      </c>
      <c r="H885" s="235" t="str">
        <f>IF(ISERROR($V885),"",OFFSET('Smelter Look-up'!$G$4,$V885-4,0))</f>
        <v/>
      </c>
      <c r="I885" s="237" t="str">
        <f>IF(ISERROR($V885),"",OFFSET('Smelter Look-up'!$H$4,$V885-4,0))</f>
        <v/>
      </c>
      <c r="J885" s="237" t="str">
        <f>IF(ISERROR($V885),"",OFFSET('Smelter Look-up'!$I$4,$V885-4,0))</f>
        <v/>
      </c>
      <c r="K885" s="234"/>
      <c r="L885" s="234"/>
      <c r="M885" s="234"/>
      <c r="N885" s="234"/>
      <c r="O885" s="234"/>
      <c r="P885" s="237"/>
      <c r="Q885" s="238"/>
      <c r="R885" s="233" t="str">
        <f>IF(ISERROR($V885),"",OFFSET('Smelter Look-up'!$C$4,$V885-4,0)&amp;"")</f>
        <v/>
      </c>
      <c r="S885" s="239" t="str">
        <f t="array" ref="S885">IF(B885="","",IF(ISERROR(MATCH($E885,CL,0)),"Unknown",INDIRECT("'C'!$A$"&amp;MATCH($E885,CL,0)+1)))</f>
        <v/>
      </c>
      <c r="T885" s="239" t="str">
        <f t="array" ref="T885">IF(B885="","",IF(ISERROR(MATCH($J885,SorP!$B$1:$B$6226,0)),"",INDIRECT("'SorP'!$A$"&amp;MATCH($S885&amp;$J885,SorP!C:C,0))))</f>
        <v/>
      </c>
      <c r="U885" s="240"/>
      <c r="V885" s="228" t="str">
        <f>IF(C885="",NA(),IF(OR(C885="Smelter not listed",C885="Smelter not yet identified"),MATCH($B885&amp;$D885,'Smelter Look-up'!$J:$J,0),MATCH($B885&amp;$C885,'Smelter Look-up'!$J:$J,0)))</f>
        <v>#N/A</v>
      </c>
      <c r="W885" s="208"/>
      <c r="X885" s="208">
        <f t="shared" si="1"/>
        <v>0</v>
      </c>
      <c r="Y885" s="208"/>
      <c r="Z885" s="208"/>
      <c r="AA885" s="208"/>
      <c r="AB885" s="241" t="str">
        <f t="shared" si="2"/>
        <v/>
      </c>
      <c r="AC885" s="208"/>
      <c r="AD885" s="208"/>
      <c r="AE885" s="208"/>
      <c r="AF885" s="208"/>
      <c r="AG885" s="208"/>
      <c r="AH885" s="208"/>
    </row>
    <row r="886" ht="13.5" customHeight="1">
      <c r="A886" s="239"/>
      <c r="B886" s="233" t="str">
        <f t="array" ref="B886">IF(LEN(A886)=0,"",INDEX('Smelter Look-up'!$A:$A,MATCH($A886,'Smelter Look-up'!$E:$E,0)))</f>
        <v/>
      </c>
      <c r="C886" s="234" t="str">
        <f t="array" ref="C886">IF(LEN(A886)=0,"",INDEX('Smelter Look-up'!$C:$C,MATCH($A886,'Smelter Look-up'!$E:$E,0)))</f>
        <v/>
      </c>
      <c r="D886" s="233"/>
      <c r="E886" s="233" t="str">
        <f>IF(ISERROR($V886),"",OFFSET('Smelter Look-up'!$D$4,$V886-4,0)&amp;"")</f>
        <v/>
      </c>
      <c r="F886" s="233" t="str">
        <f>IF(ISERROR($V886),"",OFFSET('Smelter Look-up'!$E$4,$V886-4,0))</f>
        <v/>
      </c>
      <c r="G886" s="233" t="str">
        <f>IF(C886=$X$4,IF(ISERROR($V886),"Enter smelter details","RMI"),IF(ISERROR($V886),"",OFFSET('Smelter Look-up'!$F$4,$V886-4,0)))</f>
        <v/>
      </c>
      <c r="H886" s="235" t="str">
        <f>IF(ISERROR($V886),"",OFFSET('Smelter Look-up'!$G$4,$V886-4,0))</f>
        <v/>
      </c>
      <c r="I886" s="237" t="str">
        <f>IF(ISERROR($V886),"",OFFSET('Smelter Look-up'!$H$4,$V886-4,0))</f>
        <v/>
      </c>
      <c r="J886" s="237" t="str">
        <f>IF(ISERROR($V886),"",OFFSET('Smelter Look-up'!$I$4,$V886-4,0))</f>
        <v/>
      </c>
      <c r="K886" s="234"/>
      <c r="L886" s="234"/>
      <c r="M886" s="234"/>
      <c r="N886" s="234"/>
      <c r="O886" s="234"/>
      <c r="P886" s="237"/>
      <c r="Q886" s="238"/>
      <c r="R886" s="233" t="str">
        <f>IF(ISERROR($V886),"",OFFSET('Smelter Look-up'!$C$4,$V886-4,0)&amp;"")</f>
        <v/>
      </c>
      <c r="S886" s="239" t="str">
        <f t="array" ref="S886">IF(B886="","",IF(ISERROR(MATCH($E886,CL,0)),"Unknown",INDIRECT("'C'!$A$"&amp;MATCH($E886,CL,0)+1)))</f>
        <v/>
      </c>
      <c r="T886" s="239" t="str">
        <f t="array" ref="T886">IF(B886="","",IF(ISERROR(MATCH($J886,SorP!$B$1:$B$6226,0)),"",INDIRECT("'SorP'!$A$"&amp;MATCH($S886&amp;$J886,SorP!C:C,0))))</f>
        <v/>
      </c>
      <c r="U886" s="240"/>
      <c r="V886" s="228" t="str">
        <f>IF(C886="",NA(),IF(OR(C886="Smelter not listed",C886="Smelter not yet identified"),MATCH($B886&amp;$D886,'Smelter Look-up'!$J:$J,0),MATCH($B886&amp;$C886,'Smelter Look-up'!$J:$J,0)))</f>
        <v>#N/A</v>
      </c>
      <c r="W886" s="208"/>
      <c r="X886" s="208">
        <f t="shared" si="1"/>
        <v>0</v>
      </c>
      <c r="Y886" s="208"/>
      <c r="Z886" s="208"/>
      <c r="AA886" s="208"/>
      <c r="AB886" s="241" t="str">
        <f t="shared" si="2"/>
        <v/>
      </c>
      <c r="AC886" s="208"/>
      <c r="AD886" s="208"/>
      <c r="AE886" s="208"/>
      <c r="AF886" s="208"/>
      <c r="AG886" s="208"/>
      <c r="AH886" s="208"/>
    </row>
    <row r="887" ht="13.5" customHeight="1">
      <c r="A887" s="239"/>
      <c r="B887" s="233" t="str">
        <f t="array" ref="B887">IF(LEN(A887)=0,"",INDEX('Smelter Look-up'!$A:$A,MATCH($A887,'Smelter Look-up'!$E:$E,0)))</f>
        <v/>
      </c>
      <c r="C887" s="234" t="str">
        <f t="array" ref="C887">IF(LEN(A887)=0,"",INDEX('Smelter Look-up'!$C:$C,MATCH($A887,'Smelter Look-up'!$E:$E,0)))</f>
        <v/>
      </c>
      <c r="D887" s="233"/>
      <c r="E887" s="233" t="str">
        <f>IF(ISERROR($V887),"",OFFSET('Smelter Look-up'!$D$4,$V887-4,0)&amp;"")</f>
        <v/>
      </c>
      <c r="F887" s="233" t="str">
        <f>IF(ISERROR($V887),"",OFFSET('Smelter Look-up'!$E$4,$V887-4,0))</f>
        <v/>
      </c>
      <c r="G887" s="233" t="str">
        <f>IF(C887=$X$4,IF(ISERROR($V887),"Enter smelter details","RMI"),IF(ISERROR($V887),"",OFFSET('Smelter Look-up'!$F$4,$V887-4,0)))</f>
        <v/>
      </c>
      <c r="H887" s="235" t="str">
        <f>IF(ISERROR($V887),"",OFFSET('Smelter Look-up'!$G$4,$V887-4,0))</f>
        <v/>
      </c>
      <c r="I887" s="237" t="str">
        <f>IF(ISERROR($V887),"",OFFSET('Smelter Look-up'!$H$4,$V887-4,0))</f>
        <v/>
      </c>
      <c r="J887" s="237" t="str">
        <f>IF(ISERROR($V887),"",OFFSET('Smelter Look-up'!$I$4,$V887-4,0))</f>
        <v/>
      </c>
      <c r="K887" s="234"/>
      <c r="L887" s="234"/>
      <c r="M887" s="234"/>
      <c r="N887" s="234"/>
      <c r="O887" s="234"/>
      <c r="P887" s="237"/>
      <c r="Q887" s="238"/>
      <c r="R887" s="233" t="str">
        <f>IF(ISERROR($V887),"",OFFSET('Smelter Look-up'!$C$4,$V887-4,0)&amp;"")</f>
        <v/>
      </c>
      <c r="S887" s="239" t="str">
        <f t="array" ref="S887">IF(B887="","",IF(ISERROR(MATCH($E887,CL,0)),"Unknown",INDIRECT("'C'!$A$"&amp;MATCH($E887,CL,0)+1)))</f>
        <v/>
      </c>
      <c r="T887" s="239" t="str">
        <f t="array" ref="T887">IF(B887="","",IF(ISERROR(MATCH($J887,SorP!$B$1:$B$6226,0)),"",INDIRECT("'SorP'!$A$"&amp;MATCH($S887&amp;$J887,SorP!C:C,0))))</f>
        <v/>
      </c>
      <c r="U887" s="240"/>
      <c r="V887" s="228" t="str">
        <f>IF(C887="",NA(),IF(OR(C887="Smelter not listed",C887="Smelter not yet identified"),MATCH($B887&amp;$D887,'Smelter Look-up'!$J:$J,0),MATCH($B887&amp;$C887,'Smelter Look-up'!$J:$J,0)))</f>
        <v>#N/A</v>
      </c>
      <c r="W887" s="208"/>
      <c r="X887" s="208">
        <f t="shared" si="1"/>
        <v>0</v>
      </c>
      <c r="Y887" s="208"/>
      <c r="Z887" s="208"/>
      <c r="AA887" s="208"/>
      <c r="AB887" s="241" t="str">
        <f t="shared" si="2"/>
        <v/>
      </c>
      <c r="AC887" s="208"/>
      <c r="AD887" s="208"/>
      <c r="AE887" s="208"/>
      <c r="AF887" s="208"/>
      <c r="AG887" s="208"/>
      <c r="AH887" s="208"/>
    </row>
    <row r="888" ht="13.5" customHeight="1">
      <c r="A888" s="239"/>
      <c r="B888" s="233" t="str">
        <f t="array" ref="B888">IF(LEN(A888)=0,"",INDEX('Smelter Look-up'!$A:$A,MATCH($A888,'Smelter Look-up'!$E:$E,0)))</f>
        <v/>
      </c>
      <c r="C888" s="234" t="str">
        <f t="array" ref="C888">IF(LEN(A888)=0,"",INDEX('Smelter Look-up'!$C:$C,MATCH($A888,'Smelter Look-up'!$E:$E,0)))</f>
        <v/>
      </c>
      <c r="D888" s="233"/>
      <c r="E888" s="233" t="str">
        <f>IF(ISERROR($V888),"",OFFSET('Smelter Look-up'!$D$4,$V888-4,0)&amp;"")</f>
        <v/>
      </c>
      <c r="F888" s="233" t="str">
        <f>IF(ISERROR($V888),"",OFFSET('Smelter Look-up'!$E$4,$V888-4,0))</f>
        <v/>
      </c>
      <c r="G888" s="233" t="str">
        <f>IF(C888=$X$4,IF(ISERROR($V888),"Enter smelter details","RMI"),IF(ISERROR($V888),"",OFFSET('Smelter Look-up'!$F$4,$V888-4,0)))</f>
        <v/>
      </c>
      <c r="H888" s="235" t="str">
        <f>IF(ISERROR($V888),"",OFFSET('Smelter Look-up'!$G$4,$V888-4,0))</f>
        <v/>
      </c>
      <c r="I888" s="237" t="str">
        <f>IF(ISERROR($V888),"",OFFSET('Smelter Look-up'!$H$4,$V888-4,0))</f>
        <v/>
      </c>
      <c r="J888" s="237" t="str">
        <f>IF(ISERROR($V888),"",OFFSET('Smelter Look-up'!$I$4,$V888-4,0))</f>
        <v/>
      </c>
      <c r="K888" s="234"/>
      <c r="L888" s="234"/>
      <c r="M888" s="234"/>
      <c r="N888" s="234"/>
      <c r="O888" s="234"/>
      <c r="P888" s="237"/>
      <c r="Q888" s="238"/>
      <c r="R888" s="233" t="str">
        <f>IF(ISERROR($V888),"",OFFSET('Smelter Look-up'!$C$4,$V888-4,0)&amp;"")</f>
        <v/>
      </c>
      <c r="S888" s="239" t="str">
        <f t="array" ref="S888">IF(B888="","",IF(ISERROR(MATCH($E888,CL,0)),"Unknown",INDIRECT("'C'!$A$"&amp;MATCH($E888,CL,0)+1)))</f>
        <v/>
      </c>
      <c r="T888" s="239" t="str">
        <f t="array" ref="T888">IF(B888="","",IF(ISERROR(MATCH($J888,SorP!$B$1:$B$6226,0)),"",INDIRECT("'SorP'!$A$"&amp;MATCH($S888&amp;$J888,SorP!C:C,0))))</f>
        <v/>
      </c>
      <c r="U888" s="240"/>
      <c r="V888" s="228" t="str">
        <f>IF(C888="",NA(),IF(OR(C888="Smelter not listed",C888="Smelter not yet identified"),MATCH($B888&amp;$D888,'Smelter Look-up'!$J:$J,0),MATCH($B888&amp;$C888,'Smelter Look-up'!$J:$J,0)))</f>
        <v>#N/A</v>
      </c>
      <c r="W888" s="208"/>
      <c r="X888" s="208">
        <f t="shared" si="1"/>
        <v>0</v>
      </c>
      <c r="Y888" s="208"/>
      <c r="Z888" s="208"/>
      <c r="AA888" s="208"/>
      <c r="AB888" s="241" t="str">
        <f t="shared" si="2"/>
        <v/>
      </c>
      <c r="AC888" s="208"/>
      <c r="AD888" s="208"/>
      <c r="AE888" s="208"/>
      <c r="AF888" s="208"/>
      <c r="AG888" s="208"/>
      <c r="AH888" s="208"/>
    </row>
    <row r="889" ht="13.5" customHeight="1">
      <c r="A889" s="239"/>
      <c r="B889" s="233" t="str">
        <f t="array" ref="B889">IF(LEN(A889)=0,"",INDEX('Smelter Look-up'!$A:$A,MATCH($A889,'Smelter Look-up'!$E:$E,0)))</f>
        <v/>
      </c>
      <c r="C889" s="234" t="str">
        <f t="array" ref="C889">IF(LEN(A889)=0,"",INDEX('Smelter Look-up'!$C:$C,MATCH($A889,'Smelter Look-up'!$E:$E,0)))</f>
        <v/>
      </c>
      <c r="D889" s="233"/>
      <c r="E889" s="233" t="str">
        <f>IF(ISERROR($V889),"",OFFSET('Smelter Look-up'!$D$4,$V889-4,0)&amp;"")</f>
        <v/>
      </c>
      <c r="F889" s="233" t="str">
        <f>IF(ISERROR($V889),"",OFFSET('Smelter Look-up'!$E$4,$V889-4,0))</f>
        <v/>
      </c>
      <c r="G889" s="233" t="str">
        <f>IF(C889=$X$4,IF(ISERROR($V889),"Enter smelter details","RMI"),IF(ISERROR($V889),"",OFFSET('Smelter Look-up'!$F$4,$V889-4,0)))</f>
        <v/>
      </c>
      <c r="H889" s="235" t="str">
        <f>IF(ISERROR($V889),"",OFFSET('Smelter Look-up'!$G$4,$V889-4,0))</f>
        <v/>
      </c>
      <c r="I889" s="237" t="str">
        <f>IF(ISERROR($V889),"",OFFSET('Smelter Look-up'!$H$4,$V889-4,0))</f>
        <v/>
      </c>
      <c r="J889" s="237" t="str">
        <f>IF(ISERROR($V889),"",OFFSET('Smelter Look-up'!$I$4,$V889-4,0))</f>
        <v/>
      </c>
      <c r="K889" s="234"/>
      <c r="L889" s="234"/>
      <c r="M889" s="234"/>
      <c r="N889" s="234"/>
      <c r="O889" s="234"/>
      <c r="P889" s="237"/>
      <c r="Q889" s="238"/>
      <c r="R889" s="233" t="str">
        <f>IF(ISERROR($V889),"",OFFSET('Smelter Look-up'!$C$4,$V889-4,0)&amp;"")</f>
        <v/>
      </c>
      <c r="S889" s="239" t="str">
        <f t="array" ref="S889">IF(B889="","",IF(ISERROR(MATCH($E889,CL,0)),"Unknown",INDIRECT("'C'!$A$"&amp;MATCH($E889,CL,0)+1)))</f>
        <v/>
      </c>
      <c r="T889" s="239" t="str">
        <f t="array" ref="T889">IF(B889="","",IF(ISERROR(MATCH($J889,SorP!$B$1:$B$6226,0)),"",INDIRECT("'SorP'!$A$"&amp;MATCH($S889&amp;$J889,SorP!C:C,0))))</f>
        <v/>
      </c>
      <c r="U889" s="240"/>
      <c r="V889" s="228" t="str">
        <f>IF(C889="",NA(),IF(OR(C889="Smelter not listed",C889="Smelter not yet identified"),MATCH($B889&amp;$D889,'Smelter Look-up'!$J:$J,0),MATCH($B889&amp;$C889,'Smelter Look-up'!$J:$J,0)))</f>
        <v>#N/A</v>
      </c>
      <c r="W889" s="208"/>
      <c r="X889" s="208">
        <f t="shared" si="1"/>
        <v>0</v>
      </c>
      <c r="Y889" s="208"/>
      <c r="Z889" s="208"/>
      <c r="AA889" s="208"/>
      <c r="AB889" s="241" t="str">
        <f t="shared" si="2"/>
        <v/>
      </c>
      <c r="AC889" s="208"/>
      <c r="AD889" s="208"/>
      <c r="AE889" s="208"/>
      <c r="AF889" s="208"/>
      <c r="AG889" s="208"/>
      <c r="AH889" s="208"/>
    </row>
    <row r="890" ht="13.5" customHeight="1">
      <c r="A890" s="239"/>
      <c r="B890" s="233" t="str">
        <f t="array" ref="B890">IF(LEN(A890)=0,"",INDEX('Smelter Look-up'!$A:$A,MATCH($A890,'Smelter Look-up'!$E:$E,0)))</f>
        <v/>
      </c>
      <c r="C890" s="234" t="str">
        <f t="array" ref="C890">IF(LEN(A890)=0,"",INDEX('Smelter Look-up'!$C:$C,MATCH($A890,'Smelter Look-up'!$E:$E,0)))</f>
        <v/>
      </c>
      <c r="D890" s="233"/>
      <c r="E890" s="233" t="str">
        <f>IF(ISERROR($V890),"",OFFSET('Smelter Look-up'!$D$4,$V890-4,0)&amp;"")</f>
        <v/>
      </c>
      <c r="F890" s="233" t="str">
        <f>IF(ISERROR($V890),"",OFFSET('Smelter Look-up'!$E$4,$V890-4,0))</f>
        <v/>
      </c>
      <c r="G890" s="233" t="str">
        <f>IF(C890=$X$4,IF(ISERROR($V890),"Enter smelter details","RMI"),IF(ISERROR($V890),"",OFFSET('Smelter Look-up'!$F$4,$V890-4,0)))</f>
        <v/>
      </c>
      <c r="H890" s="235" t="str">
        <f>IF(ISERROR($V890),"",OFFSET('Smelter Look-up'!$G$4,$V890-4,0))</f>
        <v/>
      </c>
      <c r="I890" s="237" t="str">
        <f>IF(ISERROR($V890),"",OFFSET('Smelter Look-up'!$H$4,$V890-4,0))</f>
        <v/>
      </c>
      <c r="J890" s="237" t="str">
        <f>IF(ISERROR($V890),"",OFFSET('Smelter Look-up'!$I$4,$V890-4,0))</f>
        <v/>
      </c>
      <c r="K890" s="234"/>
      <c r="L890" s="234"/>
      <c r="M890" s="234"/>
      <c r="N890" s="234"/>
      <c r="O890" s="234"/>
      <c r="P890" s="237"/>
      <c r="Q890" s="238"/>
      <c r="R890" s="233" t="str">
        <f>IF(ISERROR($V890),"",OFFSET('Smelter Look-up'!$C$4,$V890-4,0)&amp;"")</f>
        <v/>
      </c>
      <c r="S890" s="239" t="str">
        <f t="array" ref="S890">IF(B890="","",IF(ISERROR(MATCH($E890,CL,0)),"Unknown",INDIRECT("'C'!$A$"&amp;MATCH($E890,CL,0)+1)))</f>
        <v/>
      </c>
      <c r="T890" s="239" t="str">
        <f t="array" ref="T890">IF(B890="","",IF(ISERROR(MATCH($J890,SorP!$B$1:$B$6226,0)),"",INDIRECT("'SorP'!$A$"&amp;MATCH($S890&amp;$J890,SorP!C:C,0))))</f>
        <v/>
      </c>
      <c r="U890" s="240"/>
      <c r="V890" s="228" t="str">
        <f>IF(C890="",NA(),IF(OR(C890="Smelter not listed",C890="Smelter not yet identified"),MATCH($B890&amp;$D890,'Smelter Look-up'!$J:$J,0),MATCH($B890&amp;$C890,'Smelter Look-up'!$J:$J,0)))</f>
        <v>#N/A</v>
      </c>
      <c r="W890" s="208"/>
      <c r="X890" s="208">
        <f t="shared" si="1"/>
        <v>0</v>
      </c>
      <c r="Y890" s="208"/>
      <c r="Z890" s="208"/>
      <c r="AA890" s="208"/>
      <c r="AB890" s="241" t="str">
        <f t="shared" si="2"/>
        <v/>
      </c>
      <c r="AC890" s="208"/>
      <c r="AD890" s="208"/>
      <c r="AE890" s="208"/>
      <c r="AF890" s="208"/>
      <c r="AG890" s="208"/>
      <c r="AH890" s="208"/>
    </row>
    <row r="891" ht="13.5" customHeight="1">
      <c r="A891" s="239"/>
      <c r="B891" s="233" t="str">
        <f t="array" ref="B891">IF(LEN(A891)=0,"",INDEX('Smelter Look-up'!$A:$A,MATCH($A891,'Smelter Look-up'!$E:$E,0)))</f>
        <v/>
      </c>
      <c r="C891" s="234" t="str">
        <f t="array" ref="C891">IF(LEN(A891)=0,"",INDEX('Smelter Look-up'!$C:$C,MATCH($A891,'Smelter Look-up'!$E:$E,0)))</f>
        <v/>
      </c>
      <c r="D891" s="233"/>
      <c r="E891" s="233" t="str">
        <f>IF(ISERROR($V891),"",OFFSET('Smelter Look-up'!$D$4,$V891-4,0)&amp;"")</f>
        <v/>
      </c>
      <c r="F891" s="233" t="str">
        <f>IF(ISERROR($V891),"",OFFSET('Smelter Look-up'!$E$4,$V891-4,0))</f>
        <v/>
      </c>
      <c r="G891" s="233" t="str">
        <f>IF(C891=$X$4,IF(ISERROR($V891),"Enter smelter details","RMI"),IF(ISERROR($V891),"",OFFSET('Smelter Look-up'!$F$4,$V891-4,0)))</f>
        <v/>
      </c>
      <c r="H891" s="235" t="str">
        <f>IF(ISERROR($V891),"",OFFSET('Smelter Look-up'!$G$4,$V891-4,0))</f>
        <v/>
      </c>
      <c r="I891" s="237" t="str">
        <f>IF(ISERROR($V891),"",OFFSET('Smelter Look-up'!$H$4,$V891-4,0))</f>
        <v/>
      </c>
      <c r="J891" s="237" t="str">
        <f>IF(ISERROR($V891),"",OFFSET('Smelter Look-up'!$I$4,$V891-4,0))</f>
        <v/>
      </c>
      <c r="K891" s="234"/>
      <c r="L891" s="234"/>
      <c r="M891" s="234"/>
      <c r="N891" s="234"/>
      <c r="O891" s="234"/>
      <c r="P891" s="237"/>
      <c r="Q891" s="238"/>
      <c r="R891" s="233" t="str">
        <f>IF(ISERROR($V891),"",OFFSET('Smelter Look-up'!$C$4,$V891-4,0)&amp;"")</f>
        <v/>
      </c>
      <c r="S891" s="239" t="str">
        <f t="array" ref="S891">IF(B891="","",IF(ISERROR(MATCH($E891,CL,0)),"Unknown",INDIRECT("'C'!$A$"&amp;MATCH($E891,CL,0)+1)))</f>
        <v/>
      </c>
      <c r="T891" s="239" t="str">
        <f t="array" ref="T891">IF(B891="","",IF(ISERROR(MATCH($J891,SorP!$B$1:$B$6226,0)),"",INDIRECT("'SorP'!$A$"&amp;MATCH($S891&amp;$J891,SorP!C:C,0))))</f>
        <v/>
      </c>
      <c r="U891" s="240"/>
      <c r="V891" s="228" t="str">
        <f>IF(C891="",NA(),IF(OR(C891="Smelter not listed",C891="Smelter not yet identified"),MATCH($B891&amp;$D891,'Smelter Look-up'!$J:$J,0),MATCH($B891&amp;$C891,'Smelter Look-up'!$J:$J,0)))</f>
        <v>#N/A</v>
      </c>
      <c r="W891" s="208"/>
      <c r="X891" s="208">
        <f t="shared" si="1"/>
        <v>0</v>
      </c>
      <c r="Y891" s="208"/>
      <c r="Z891" s="208"/>
      <c r="AA891" s="208"/>
      <c r="AB891" s="241" t="str">
        <f t="shared" si="2"/>
        <v/>
      </c>
      <c r="AC891" s="208"/>
      <c r="AD891" s="208"/>
      <c r="AE891" s="208"/>
      <c r="AF891" s="208"/>
      <c r="AG891" s="208"/>
      <c r="AH891" s="208"/>
    </row>
    <row r="892" ht="13.5" customHeight="1">
      <c r="A892" s="239"/>
      <c r="B892" s="233" t="str">
        <f t="array" ref="B892">IF(LEN(A892)=0,"",INDEX('Smelter Look-up'!$A:$A,MATCH($A892,'Smelter Look-up'!$E:$E,0)))</f>
        <v/>
      </c>
      <c r="C892" s="234" t="str">
        <f t="array" ref="C892">IF(LEN(A892)=0,"",INDEX('Smelter Look-up'!$C:$C,MATCH($A892,'Smelter Look-up'!$E:$E,0)))</f>
        <v/>
      </c>
      <c r="D892" s="233"/>
      <c r="E892" s="233" t="str">
        <f>IF(ISERROR($V892),"",OFFSET('Smelter Look-up'!$D$4,$V892-4,0)&amp;"")</f>
        <v/>
      </c>
      <c r="F892" s="233" t="str">
        <f>IF(ISERROR($V892),"",OFFSET('Smelter Look-up'!$E$4,$V892-4,0))</f>
        <v/>
      </c>
      <c r="G892" s="233" t="str">
        <f>IF(C892=$X$4,IF(ISERROR($V892),"Enter smelter details","RMI"),IF(ISERROR($V892),"",OFFSET('Smelter Look-up'!$F$4,$V892-4,0)))</f>
        <v/>
      </c>
      <c r="H892" s="235" t="str">
        <f>IF(ISERROR($V892),"",OFFSET('Smelter Look-up'!$G$4,$V892-4,0))</f>
        <v/>
      </c>
      <c r="I892" s="237" t="str">
        <f>IF(ISERROR($V892),"",OFFSET('Smelter Look-up'!$H$4,$V892-4,0))</f>
        <v/>
      </c>
      <c r="J892" s="237" t="str">
        <f>IF(ISERROR($V892),"",OFFSET('Smelter Look-up'!$I$4,$V892-4,0))</f>
        <v/>
      </c>
      <c r="K892" s="234"/>
      <c r="L892" s="234"/>
      <c r="M892" s="234"/>
      <c r="N892" s="234"/>
      <c r="O892" s="234"/>
      <c r="P892" s="237"/>
      <c r="Q892" s="238"/>
      <c r="R892" s="233" t="str">
        <f>IF(ISERROR($V892),"",OFFSET('Smelter Look-up'!$C$4,$V892-4,0)&amp;"")</f>
        <v/>
      </c>
      <c r="S892" s="239" t="str">
        <f t="array" ref="S892">IF(B892="","",IF(ISERROR(MATCH($E892,CL,0)),"Unknown",INDIRECT("'C'!$A$"&amp;MATCH($E892,CL,0)+1)))</f>
        <v/>
      </c>
      <c r="T892" s="239" t="str">
        <f t="array" ref="T892">IF(B892="","",IF(ISERROR(MATCH($J892,SorP!$B$1:$B$6226,0)),"",INDIRECT("'SorP'!$A$"&amp;MATCH($S892&amp;$J892,SorP!C:C,0))))</f>
        <v/>
      </c>
      <c r="U892" s="240"/>
      <c r="V892" s="228" t="str">
        <f>IF(C892="",NA(),IF(OR(C892="Smelter not listed",C892="Smelter not yet identified"),MATCH($B892&amp;$D892,'Smelter Look-up'!$J:$J,0),MATCH($B892&amp;$C892,'Smelter Look-up'!$J:$J,0)))</f>
        <v>#N/A</v>
      </c>
      <c r="W892" s="208"/>
      <c r="X892" s="208">
        <f t="shared" si="1"/>
        <v>0</v>
      </c>
      <c r="Y892" s="208"/>
      <c r="Z892" s="208"/>
      <c r="AA892" s="208"/>
      <c r="AB892" s="241" t="str">
        <f t="shared" si="2"/>
        <v/>
      </c>
      <c r="AC892" s="208"/>
      <c r="AD892" s="208"/>
      <c r="AE892" s="208"/>
      <c r="AF892" s="208"/>
      <c r="AG892" s="208"/>
      <c r="AH892" s="208"/>
    </row>
    <row r="893" ht="13.5" customHeight="1">
      <c r="A893" s="239"/>
      <c r="B893" s="233" t="str">
        <f t="array" ref="B893">IF(LEN(A893)=0,"",INDEX('Smelter Look-up'!$A:$A,MATCH($A893,'Smelter Look-up'!$E:$E,0)))</f>
        <v/>
      </c>
      <c r="C893" s="234" t="str">
        <f t="array" ref="C893">IF(LEN(A893)=0,"",INDEX('Smelter Look-up'!$C:$C,MATCH($A893,'Smelter Look-up'!$E:$E,0)))</f>
        <v/>
      </c>
      <c r="D893" s="233"/>
      <c r="E893" s="233" t="str">
        <f>IF(ISERROR($V893),"",OFFSET('Smelter Look-up'!$D$4,$V893-4,0)&amp;"")</f>
        <v/>
      </c>
      <c r="F893" s="233" t="str">
        <f>IF(ISERROR($V893),"",OFFSET('Smelter Look-up'!$E$4,$V893-4,0))</f>
        <v/>
      </c>
      <c r="G893" s="233" t="str">
        <f>IF(C893=$X$4,IF(ISERROR($V893),"Enter smelter details","RMI"),IF(ISERROR($V893),"",OFFSET('Smelter Look-up'!$F$4,$V893-4,0)))</f>
        <v/>
      </c>
      <c r="H893" s="235" t="str">
        <f>IF(ISERROR($V893),"",OFFSET('Smelter Look-up'!$G$4,$V893-4,0))</f>
        <v/>
      </c>
      <c r="I893" s="237" t="str">
        <f>IF(ISERROR($V893),"",OFFSET('Smelter Look-up'!$H$4,$V893-4,0))</f>
        <v/>
      </c>
      <c r="J893" s="237" t="str">
        <f>IF(ISERROR($V893),"",OFFSET('Smelter Look-up'!$I$4,$V893-4,0))</f>
        <v/>
      </c>
      <c r="K893" s="234"/>
      <c r="L893" s="234"/>
      <c r="M893" s="234"/>
      <c r="N893" s="234"/>
      <c r="O893" s="234"/>
      <c r="P893" s="237"/>
      <c r="Q893" s="238"/>
      <c r="R893" s="233" t="str">
        <f>IF(ISERROR($V893),"",OFFSET('Smelter Look-up'!$C$4,$V893-4,0)&amp;"")</f>
        <v/>
      </c>
      <c r="S893" s="239" t="str">
        <f t="array" ref="S893">IF(B893="","",IF(ISERROR(MATCH($E893,CL,0)),"Unknown",INDIRECT("'C'!$A$"&amp;MATCH($E893,CL,0)+1)))</f>
        <v/>
      </c>
      <c r="T893" s="239" t="str">
        <f t="array" ref="T893">IF(B893="","",IF(ISERROR(MATCH($J893,SorP!$B$1:$B$6226,0)),"",INDIRECT("'SorP'!$A$"&amp;MATCH($S893&amp;$J893,SorP!C:C,0))))</f>
        <v/>
      </c>
      <c r="U893" s="240"/>
      <c r="V893" s="228" t="str">
        <f>IF(C893="",NA(),IF(OR(C893="Smelter not listed",C893="Smelter not yet identified"),MATCH($B893&amp;$D893,'Smelter Look-up'!$J:$J,0),MATCH($B893&amp;$C893,'Smelter Look-up'!$J:$J,0)))</f>
        <v>#N/A</v>
      </c>
      <c r="W893" s="208"/>
      <c r="X893" s="208">
        <f t="shared" si="1"/>
        <v>0</v>
      </c>
      <c r="Y893" s="208"/>
      <c r="Z893" s="208"/>
      <c r="AA893" s="208"/>
      <c r="AB893" s="241" t="str">
        <f t="shared" si="2"/>
        <v/>
      </c>
      <c r="AC893" s="208"/>
      <c r="AD893" s="208"/>
      <c r="AE893" s="208"/>
      <c r="AF893" s="208"/>
      <c r="AG893" s="208"/>
      <c r="AH893" s="208"/>
    </row>
    <row r="894" ht="13.5" customHeight="1">
      <c r="A894" s="239"/>
      <c r="B894" s="233" t="str">
        <f t="array" ref="B894">IF(LEN(A894)=0,"",INDEX('Smelter Look-up'!$A:$A,MATCH($A894,'Smelter Look-up'!$E:$E,0)))</f>
        <v/>
      </c>
      <c r="C894" s="234" t="str">
        <f t="array" ref="C894">IF(LEN(A894)=0,"",INDEX('Smelter Look-up'!$C:$C,MATCH($A894,'Smelter Look-up'!$E:$E,0)))</f>
        <v/>
      </c>
      <c r="D894" s="233"/>
      <c r="E894" s="233" t="str">
        <f>IF(ISERROR($V894),"",OFFSET('Smelter Look-up'!$D$4,$V894-4,0)&amp;"")</f>
        <v/>
      </c>
      <c r="F894" s="233" t="str">
        <f>IF(ISERROR($V894),"",OFFSET('Smelter Look-up'!$E$4,$V894-4,0))</f>
        <v/>
      </c>
      <c r="G894" s="233" t="str">
        <f>IF(C894=$X$4,IF(ISERROR($V894),"Enter smelter details","RMI"),IF(ISERROR($V894),"",OFFSET('Smelter Look-up'!$F$4,$V894-4,0)))</f>
        <v/>
      </c>
      <c r="H894" s="235" t="str">
        <f>IF(ISERROR($V894),"",OFFSET('Smelter Look-up'!$G$4,$V894-4,0))</f>
        <v/>
      </c>
      <c r="I894" s="237" t="str">
        <f>IF(ISERROR($V894),"",OFFSET('Smelter Look-up'!$H$4,$V894-4,0))</f>
        <v/>
      </c>
      <c r="J894" s="237" t="str">
        <f>IF(ISERROR($V894),"",OFFSET('Smelter Look-up'!$I$4,$V894-4,0))</f>
        <v/>
      </c>
      <c r="K894" s="234"/>
      <c r="L894" s="234"/>
      <c r="M894" s="234"/>
      <c r="N894" s="234"/>
      <c r="O894" s="234"/>
      <c r="P894" s="237"/>
      <c r="Q894" s="238"/>
      <c r="R894" s="233" t="str">
        <f>IF(ISERROR($V894),"",OFFSET('Smelter Look-up'!$C$4,$V894-4,0)&amp;"")</f>
        <v/>
      </c>
      <c r="S894" s="239" t="str">
        <f t="array" ref="S894">IF(B894="","",IF(ISERROR(MATCH($E894,CL,0)),"Unknown",INDIRECT("'C'!$A$"&amp;MATCH($E894,CL,0)+1)))</f>
        <v/>
      </c>
      <c r="T894" s="239" t="str">
        <f t="array" ref="T894">IF(B894="","",IF(ISERROR(MATCH($J894,SorP!$B$1:$B$6226,0)),"",INDIRECT("'SorP'!$A$"&amp;MATCH($S894&amp;$J894,SorP!C:C,0))))</f>
        <v/>
      </c>
      <c r="U894" s="240"/>
      <c r="V894" s="228" t="str">
        <f>IF(C894="",NA(),IF(OR(C894="Smelter not listed",C894="Smelter not yet identified"),MATCH($B894&amp;$D894,'Smelter Look-up'!$J:$J,0),MATCH($B894&amp;$C894,'Smelter Look-up'!$J:$J,0)))</f>
        <v>#N/A</v>
      </c>
      <c r="W894" s="208"/>
      <c r="X894" s="208">
        <f t="shared" si="1"/>
        <v>0</v>
      </c>
      <c r="Y894" s="208"/>
      <c r="Z894" s="208"/>
      <c r="AA894" s="208"/>
      <c r="AB894" s="241" t="str">
        <f t="shared" si="2"/>
        <v/>
      </c>
      <c r="AC894" s="208"/>
      <c r="AD894" s="208"/>
      <c r="AE894" s="208"/>
      <c r="AF894" s="208"/>
      <c r="AG894" s="208"/>
      <c r="AH894" s="208"/>
    </row>
    <row r="895" ht="13.5" customHeight="1">
      <c r="A895" s="239"/>
      <c r="B895" s="233" t="str">
        <f t="array" ref="B895">IF(LEN(A895)=0,"",INDEX('Smelter Look-up'!$A:$A,MATCH($A895,'Smelter Look-up'!$E:$E,0)))</f>
        <v/>
      </c>
      <c r="C895" s="234" t="str">
        <f t="array" ref="C895">IF(LEN(A895)=0,"",INDEX('Smelter Look-up'!$C:$C,MATCH($A895,'Smelter Look-up'!$E:$E,0)))</f>
        <v/>
      </c>
      <c r="D895" s="233"/>
      <c r="E895" s="233" t="str">
        <f>IF(ISERROR($V895),"",OFFSET('Smelter Look-up'!$D$4,$V895-4,0)&amp;"")</f>
        <v/>
      </c>
      <c r="F895" s="233" t="str">
        <f>IF(ISERROR($V895),"",OFFSET('Smelter Look-up'!$E$4,$V895-4,0))</f>
        <v/>
      </c>
      <c r="G895" s="233" t="str">
        <f>IF(C895=$X$4,IF(ISERROR($V895),"Enter smelter details","RMI"),IF(ISERROR($V895),"",OFFSET('Smelter Look-up'!$F$4,$V895-4,0)))</f>
        <v/>
      </c>
      <c r="H895" s="235" t="str">
        <f>IF(ISERROR($V895),"",OFFSET('Smelter Look-up'!$G$4,$V895-4,0))</f>
        <v/>
      </c>
      <c r="I895" s="237" t="str">
        <f>IF(ISERROR($V895),"",OFFSET('Smelter Look-up'!$H$4,$V895-4,0))</f>
        <v/>
      </c>
      <c r="J895" s="237" t="str">
        <f>IF(ISERROR($V895),"",OFFSET('Smelter Look-up'!$I$4,$V895-4,0))</f>
        <v/>
      </c>
      <c r="K895" s="234"/>
      <c r="L895" s="234"/>
      <c r="M895" s="234"/>
      <c r="N895" s="234"/>
      <c r="O895" s="234"/>
      <c r="P895" s="237"/>
      <c r="Q895" s="238"/>
      <c r="R895" s="233" t="str">
        <f>IF(ISERROR($V895),"",OFFSET('Smelter Look-up'!$C$4,$V895-4,0)&amp;"")</f>
        <v/>
      </c>
      <c r="S895" s="239" t="str">
        <f t="array" ref="S895">IF(B895="","",IF(ISERROR(MATCH($E895,CL,0)),"Unknown",INDIRECT("'C'!$A$"&amp;MATCH($E895,CL,0)+1)))</f>
        <v/>
      </c>
      <c r="T895" s="239" t="str">
        <f t="array" ref="T895">IF(B895="","",IF(ISERROR(MATCH($J895,SorP!$B$1:$B$6226,0)),"",INDIRECT("'SorP'!$A$"&amp;MATCH($S895&amp;$J895,SorP!C:C,0))))</f>
        <v/>
      </c>
      <c r="U895" s="240"/>
      <c r="V895" s="228" t="str">
        <f>IF(C895="",NA(),IF(OR(C895="Smelter not listed",C895="Smelter not yet identified"),MATCH($B895&amp;$D895,'Smelter Look-up'!$J:$J,0),MATCH($B895&amp;$C895,'Smelter Look-up'!$J:$J,0)))</f>
        <v>#N/A</v>
      </c>
      <c r="W895" s="208"/>
      <c r="X895" s="208">
        <f t="shared" si="1"/>
        <v>0</v>
      </c>
      <c r="Y895" s="208"/>
      <c r="Z895" s="208"/>
      <c r="AA895" s="208"/>
      <c r="AB895" s="241" t="str">
        <f t="shared" si="2"/>
        <v/>
      </c>
      <c r="AC895" s="208"/>
      <c r="AD895" s="208"/>
      <c r="AE895" s="208"/>
      <c r="AF895" s="208"/>
      <c r="AG895" s="208"/>
      <c r="AH895" s="208"/>
    </row>
    <row r="896" ht="13.5" customHeight="1">
      <c r="A896" s="239"/>
      <c r="B896" s="233" t="str">
        <f t="array" ref="B896">IF(LEN(A896)=0,"",INDEX('Smelter Look-up'!$A:$A,MATCH($A896,'Smelter Look-up'!$E:$E,0)))</f>
        <v/>
      </c>
      <c r="C896" s="234" t="str">
        <f t="array" ref="C896">IF(LEN(A896)=0,"",INDEX('Smelter Look-up'!$C:$C,MATCH($A896,'Smelter Look-up'!$E:$E,0)))</f>
        <v/>
      </c>
      <c r="D896" s="233"/>
      <c r="E896" s="233" t="str">
        <f>IF(ISERROR($V896),"",OFFSET('Smelter Look-up'!$D$4,$V896-4,0)&amp;"")</f>
        <v/>
      </c>
      <c r="F896" s="233" t="str">
        <f>IF(ISERROR($V896),"",OFFSET('Smelter Look-up'!$E$4,$V896-4,0))</f>
        <v/>
      </c>
      <c r="G896" s="233" t="str">
        <f>IF(C896=$X$4,IF(ISERROR($V896),"Enter smelter details","RMI"),IF(ISERROR($V896),"",OFFSET('Smelter Look-up'!$F$4,$V896-4,0)))</f>
        <v/>
      </c>
      <c r="H896" s="235" t="str">
        <f>IF(ISERROR($V896),"",OFFSET('Smelter Look-up'!$G$4,$V896-4,0))</f>
        <v/>
      </c>
      <c r="I896" s="237" t="str">
        <f>IF(ISERROR($V896),"",OFFSET('Smelter Look-up'!$H$4,$V896-4,0))</f>
        <v/>
      </c>
      <c r="J896" s="237" t="str">
        <f>IF(ISERROR($V896),"",OFFSET('Smelter Look-up'!$I$4,$V896-4,0))</f>
        <v/>
      </c>
      <c r="K896" s="234"/>
      <c r="L896" s="234"/>
      <c r="M896" s="234"/>
      <c r="N896" s="234"/>
      <c r="O896" s="234"/>
      <c r="P896" s="237"/>
      <c r="Q896" s="238"/>
      <c r="R896" s="233" t="str">
        <f>IF(ISERROR($V896),"",OFFSET('Smelter Look-up'!$C$4,$V896-4,0)&amp;"")</f>
        <v/>
      </c>
      <c r="S896" s="239" t="str">
        <f t="array" ref="S896">IF(B896="","",IF(ISERROR(MATCH($E896,CL,0)),"Unknown",INDIRECT("'C'!$A$"&amp;MATCH($E896,CL,0)+1)))</f>
        <v/>
      </c>
      <c r="T896" s="239" t="str">
        <f t="array" ref="T896">IF(B896="","",IF(ISERROR(MATCH($J896,SorP!$B$1:$B$6226,0)),"",INDIRECT("'SorP'!$A$"&amp;MATCH($S896&amp;$J896,SorP!C:C,0))))</f>
        <v/>
      </c>
      <c r="U896" s="240"/>
      <c r="V896" s="228" t="str">
        <f>IF(C896="",NA(),IF(OR(C896="Smelter not listed",C896="Smelter not yet identified"),MATCH($B896&amp;$D896,'Smelter Look-up'!$J:$J,0),MATCH($B896&amp;$C896,'Smelter Look-up'!$J:$J,0)))</f>
        <v>#N/A</v>
      </c>
      <c r="W896" s="208"/>
      <c r="X896" s="208">
        <f t="shared" si="1"/>
        <v>0</v>
      </c>
      <c r="Y896" s="208"/>
      <c r="Z896" s="208"/>
      <c r="AA896" s="208"/>
      <c r="AB896" s="241" t="str">
        <f t="shared" si="2"/>
        <v/>
      </c>
      <c r="AC896" s="208"/>
      <c r="AD896" s="208"/>
      <c r="AE896" s="208"/>
      <c r="AF896" s="208"/>
      <c r="AG896" s="208"/>
      <c r="AH896" s="208"/>
    </row>
    <row r="897" ht="13.5" customHeight="1">
      <c r="A897" s="239"/>
      <c r="B897" s="233" t="str">
        <f t="array" ref="B897">IF(LEN(A897)=0,"",INDEX('Smelter Look-up'!$A:$A,MATCH($A897,'Smelter Look-up'!$E:$E,0)))</f>
        <v/>
      </c>
      <c r="C897" s="234" t="str">
        <f t="array" ref="C897">IF(LEN(A897)=0,"",INDEX('Smelter Look-up'!$C:$C,MATCH($A897,'Smelter Look-up'!$E:$E,0)))</f>
        <v/>
      </c>
      <c r="D897" s="233"/>
      <c r="E897" s="233" t="str">
        <f>IF(ISERROR($V897),"",OFFSET('Smelter Look-up'!$D$4,$V897-4,0)&amp;"")</f>
        <v/>
      </c>
      <c r="F897" s="233" t="str">
        <f>IF(ISERROR($V897),"",OFFSET('Smelter Look-up'!$E$4,$V897-4,0))</f>
        <v/>
      </c>
      <c r="G897" s="233" t="str">
        <f>IF(C897=$X$4,IF(ISERROR($V897),"Enter smelter details","RMI"),IF(ISERROR($V897),"",OFFSET('Smelter Look-up'!$F$4,$V897-4,0)))</f>
        <v/>
      </c>
      <c r="H897" s="235" t="str">
        <f>IF(ISERROR($V897),"",OFFSET('Smelter Look-up'!$G$4,$V897-4,0))</f>
        <v/>
      </c>
      <c r="I897" s="237" t="str">
        <f>IF(ISERROR($V897),"",OFFSET('Smelter Look-up'!$H$4,$V897-4,0))</f>
        <v/>
      </c>
      <c r="J897" s="237" t="str">
        <f>IF(ISERROR($V897),"",OFFSET('Smelter Look-up'!$I$4,$V897-4,0))</f>
        <v/>
      </c>
      <c r="K897" s="234"/>
      <c r="L897" s="234"/>
      <c r="M897" s="234"/>
      <c r="N897" s="234"/>
      <c r="O897" s="234"/>
      <c r="P897" s="237"/>
      <c r="Q897" s="238"/>
      <c r="R897" s="233" t="str">
        <f>IF(ISERROR($V897),"",OFFSET('Smelter Look-up'!$C$4,$V897-4,0)&amp;"")</f>
        <v/>
      </c>
      <c r="S897" s="239" t="str">
        <f t="array" ref="S897">IF(B897="","",IF(ISERROR(MATCH($E897,CL,0)),"Unknown",INDIRECT("'C'!$A$"&amp;MATCH($E897,CL,0)+1)))</f>
        <v/>
      </c>
      <c r="T897" s="239" t="str">
        <f t="array" ref="T897">IF(B897="","",IF(ISERROR(MATCH($J897,SorP!$B$1:$B$6226,0)),"",INDIRECT("'SorP'!$A$"&amp;MATCH($S897&amp;$J897,SorP!C:C,0))))</f>
        <v/>
      </c>
      <c r="U897" s="240"/>
      <c r="V897" s="228" t="str">
        <f>IF(C897="",NA(),IF(OR(C897="Smelter not listed",C897="Smelter not yet identified"),MATCH($B897&amp;$D897,'Smelter Look-up'!$J:$J,0),MATCH($B897&amp;$C897,'Smelter Look-up'!$J:$J,0)))</f>
        <v>#N/A</v>
      </c>
      <c r="W897" s="208"/>
      <c r="X897" s="208">
        <f t="shared" si="1"/>
        <v>0</v>
      </c>
      <c r="Y897" s="208"/>
      <c r="Z897" s="208"/>
      <c r="AA897" s="208"/>
      <c r="AB897" s="241" t="str">
        <f t="shared" si="2"/>
        <v/>
      </c>
      <c r="AC897" s="208"/>
      <c r="AD897" s="208"/>
      <c r="AE897" s="208"/>
      <c r="AF897" s="208"/>
      <c r="AG897" s="208"/>
      <c r="AH897" s="208"/>
    </row>
    <row r="898" ht="13.5" customHeight="1">
      <c r="A898" s="239"/>
      <c r="B898" s="233" t="str">
        <f t="array" ref="B898">IF(LEN(A898)=0,"",INDEX('Smelter Look-up'!$A:$A,MATCH($A898,'Smelter Look-up'!$E:$E,0)))</f>
        <v/>
      </c>
      <c r="C898" s="234" t="str">
        <f t="array" ref="C898">IF(LEN(A898)=0,"",INDEX('Smelter Look-up'!$C:$C,MATCH($A898,'Smelter Look-up'!$E:$E,0)))</f>
        <v/>
      </c>
      <c r="D898" s="233"/>
      <c r="E898" s="233" t="str">
        <f>IF(ISERROR($V898),"",OFFSET('Smelter Look-up'!$D$4,$V898-4,0)&amp;"")</f>
        <v/>
      </c>
      <c r="F898" s="233" t="str">
        <f>IF(ISERROR($V898),"",OFFSET('Smelter Look-up'!$E$4,$V898-4,0))</f>
        <v/>
      </c>
      <c r="G898" s="233" t="str">
        <f>IF(C898=$X$4,IF(ISERROR($V898),"Enter smelter details","RMI"),IF(ISERROR($V898),"",OFFSET('Smelter Look-up'!$F$4,$V898-4,0)))</f>
        <v/>
      </c>
      <c r="H898" s="235" t="str">
        <f>IF(ISERROR($V898),"",OFFSET('Smelter Look-up'!$G$4,$V898-4,0))</f>
        <v/>
      </c>
      <c r="I898" s="237" t="str">
        <f>IF(ISERROR($V898),"",OFFSET('Smelter Look-up'!$H$4,$V898-4,0))</f>
        <v/>
      </c>
      <c r="J898" s="237" t="str">
        <f>IF(ISERROR($V898),"",OFFSET('Smelter Look-up'!$I$4,$V898-4,0))</f>
        <v/>
      </c>
      <c r="K898" s="234"/>
      <c r="L898" s="234"/>
      <c r="M898" s="234"/>
      <c r="N898" s="234"/>
      <c r="O898" s="234"/>
      <c r="P898" s="237"/>
      <c r="Q898" s="238"/>
      <c r="R898" s="233" t="str">
        <f>IF(ISERROR($V898),"",OFFSET('Smelter Look-up'!$C$4,$V898-4,0)&amp;"")</f>
        <v/>
      </c>
      <c r="S898" s="239" t="str">
        <f t="array" ref="S898">IF(B898="","",IF(ISERROR(MATCH($E898,CL,0)),"Unknown",INDIRECT("'C'!$A$"&amp;MATCH($E898,CL,0)+1)))</f>
        <v/>
      </c>
      <c r="T898" s="239" t="str">
        <f t="array" ref="T898">IF(B898="","",IF(ISERROR(MATCH($J898,SorP!$B$1:$B$6226,0)),"",INDIRECT("'SorP'!$A$"&amp;MATCH($S898&amp;$J898,SorP!C:C,0))))</f>
        <v/>
      </c>
      <c r="U898" s="240"/>
      <c r="V898" s="228" t="str">
        <f>IF(C898="",NA(),IF(OR(C898="Smelter not listed",C898="Smelter not yet identified"),MATCH($B898&amp;$D898,'Smelter Look-up'!$J:$J,0),MATCH($B898&amp;$C898,'Smelter Look-up'!$J:$J,0)))</f>
        <v>#N/A</v>
      </c>
      <c r="W898" s="208"/>
      <c r="X898" s="208">
        <f t="shared" si="1"/>
        <v>0</v>
      </c>
      <c r="Y898" s="208"/>
      <c r="Z898" s="208"/>
      <c r="AA898" s="208"/>
      <c r="AB898" s="241" t="str">
        <f t="shared" si="2"/>
        <v/>
      </c>
      <c r="AC898" s="208"/>
      <c r="AD898" s="208"/>
      <c r="AE898" s="208"/>
      <c r="AF898" s="208"/>
      <c r="AG898" s="208"/>
      <c r="AH898" s="208"/>
    </row>
    <row r="899" ht="13.5" customHeight="1">
      <c r="A899" s="239"/>
      <c r="B899" s="233" t="str">
        <f t="array" ref="B899">IF(LEN(A899)=0,"",INDEX('Smelter Look-up'!$A:$A,MATCH($A899,'Smelter Look-up'!$E:$E,0)))</f>
        <v/>
      </c>
      <c r="C899" s="234" t="str">
        <f t="array" ref="C899">IF(LEN(A899)=0,"",INDEX('Smelter Look-up'!$C:$C,MATCH($A899,'Smelter Look-up'!$E:$E,0)))</f>
        <v/>
      </c>
      <c r="D899" s="233"/>
      <c r="E899" s="233" t="str">
        <f>IF(ISERROR($V899),"",OFFSET('Smelter Look-up'!$D$4,$V899-4,0)&amp;"")</f>
        <v/>
      </c>
      <c r="F899" s="233" t="str">
        <f>IF(ISERROR($V899),"",OFFSET('Smelter Look-up'!$E$4,$V899-4,0))</f>
        <v/>
      </c>
      <c r="G899" s="233" t="str">
        <f>IF(C899=$X$4,IF(ISERROR($V899),"Enter smelter details","RMI"),IF(ISERROR($V899),"",OFFSET('Smelter Look-up'!$F$4,$V899-4,0)))</f>
        <v/>
      </c>
      <c r="H899" s="235" t="str">
        <f>IF(ISERROR($V899),"",OFFSET('Smelter Look-up'!$G$4,$V899-4,0))</f>
        <v/>
      </c>
      <c r="I899" s="237" t="str">
        <f>IF(ISERROR($V899),"",OFFSET('Smelter Look-up'!$H$4,$V899-4,0))</f>
        <v/>
      </c>
      <c r="J899" s="237" t="str">
        <f>IF(ISERROR($V899),"",OFFSET('Smelter Look-up'!$I$4,$V899-4,0))</f>
        <v/>
      </c>
      <c r="K899" s="234"/>
      <c r="L899" s="234"/>
      <c r="M899" s="234"/>
      <c r="N899" s="234"/>
      <c r="O899" s="234"/>
      <c r="P899" s="237"/>
      <c r="Q899" s="238"/>
      <c r="R899" s="233" t="str">
        <f>IF(ISERROR($V899),"",OFFSET('Smelter Look-up'!$C$4,$V899-4,0)&amp;"")</f>
        <v/>
      </c>
      <c r="S899" s="239" t="str">
        <f t="array" ref="S899">IF(B899="","",IF(ISERROR(MATCH($E899,CL,0)),"Unknown",INDIRECT("'C'!$A$"&amp;MATCH($E899,CL,0)+1)))</f>
        <v/>
      </c>
      <c r="T899" s="239" t="str">
        <f t="array" ref="T899">IF(B899="","",IF(ISERROR(MATCH($J899,SorP!$B$1:$B$6226,0)),"",INDIRECT("'SorP'!$A$"&amp;MATCH($S899&amp;$J899,SorP!C:C,0))))</f>
        <v/>
      </c>
      <c r="U899" s="240"/>
      <c r="V899" s="228" t="str">
        <f>IF(C899="",NA(),IF(OR(C899="Smelter not listed",C899="Smelter not yet identified"),MATCH($B899&amp;$D899,'Smelter Look-up'!$J:$J,0),MATCH($B899&amp;$C899,'Smelter Look-up'!$J:$J,0)))</f>
        <v>#N/A</v>
      </c>
      <c r="W899" s="208"/>
      <c r="X899" s="208">
        <f t="shared" si="1"/>
        <v>0</v>
      </c>
      <c r="Y899" s="208"/>
      <c r="Z899" s="208"/>
      <c r="AA899" s="208"/>
      <c r="AB899" s="241" t="str">
        <f t="shared" si="2"/>
        <v/>
      </c>
      <c r="AC899" s="208"/>
      <c r="AD899" s="208"/>
      <c r="AE899" s="208"/>
      <c r="AF899" s="208"/>
      <c r="AG899" s="208"/>
      <c r="AH899" s="208"/>
    </row>
    <row r="900" ht="13.5" customHeight="1">
      <c r="A900" s="239"/>
      <c r="B900" s="233" t="str">
        <f t="array" ref="B900">IF(LEN(A900)=0,"",INDEX('Smelter Look-up'!$A:$A,MATCH($A900,'Smelter Look-up'!$E:$E,0)))</f>
        <v/>
      </c>
      <c r="C900" s="234" t="str">
        <f t="array" ref="C900">IF(LEN(A900)=0,"",INDEX('Smelter Look-up'!$C:$C,MATCH($A900,'Smelter Look-up'!$E:$E,0)))</f>
        <v/>
      </c>
      <c r="D900" s="233"/>
      <c r="E900" s="233" t="str">
        <f>IF(ISERROR($V900),"",OFFSET('Smelter Look-up'!$D$4,$V900-4,0)&amp;"")</f>
        <v/>
      </c>
      <c r="F900" s="233" t="str">
        <f>IF(ISERROR($V900),"",OFFSET('Smelter Look-up'!$E$4,$V900-4,0))</f>
        <v/>
      </c>
      <c r="G900" s="233" t="str">
        <f>IF(C900=$X$4,IF(ISERROR($V900),"Enter smelter details","RMI"),IF(ISERROR($V900),"",OFFSET('Smelter Look-up'!$F$4,$V900-4,0)))</f>
        <v/>
      </c>
      <c r="H900" s="235" t="str">
        <f>IF(ISERROR($V900),"",OFFSET('Smelter Look-up'!$G$4,$V900-4,0))</f>
        <v/>
      </c>
      <c r="I900" s="237" t="str">
        <f>IF(ISERROR($V900),"",OFFSET('Smelter Look-up'!$H$4,$V900-4,0))</f>
        <v/>
      </c>
      <c r="J900" s="237" t="str">
        <f>IF(ISERROR($V900),"",OFFSET('Smelter Look-up'!$I$4,$V900-4,0))</f>
        <v/>
      </c>
      <c r="K900" s="234"/>
      <c r="L900" s="234"/>
      <c r="M900" s="234"/>
      <c r="N900" s="234"/>
      <c r="O900" s="234"/>
      <c r="P900" s="237"/>
      <c r="Q900" s="238"/>
      <c r="R900" s="233" t="str">
        <f>IF(ISERROR($V900),"",OFFSET('Smelter Look-up'!$C$4,$V900-4,0)&amp;"")</f>
        <v/>
      </c>
      <c r="S900" s="239" t="str">
        <f t="array" ref="S900">IF(B900="","",IF(ISERROR(MATCH($E900,CL,0)),"Unknown",INDIRECT("'C'!$A$"&amp;MATCH($E900,CL,0)+1)))</f>
        <v/>
      </c>
      <c r="T900" s="239" t="str">
        <f t="array" ref="T900">IF(B900="","",IF(ISERROR(MATCH($J900,SorP!$B$1:$B$6226,0)),"",INDIRECT("'SorP'!$A$"&amp;MATCH($S900&amp;$J900,SorP!C:C,0))))</f>
        <v/>
      </c>
      <c r="U900" s="240"/>
      <c r="V900" s="228" t="str">
        <f>IF(C900="",NA(),IF(OR(C900="Smelter not listed",C900="Smelter not yet identified"),MATCH($B900&amp;$D900,'Smelter Look-up'!$J:$J,0),MATCH($B900&amp;$C900,'Smelter Look-up'!$J:$J,0)))</f>
        <v>#N/A</v>
      </c>
      <c r="W900" s="208"/>
      <c r="X900" s="208">
        <f t="shared" si="1"/>
        <v>0</v>
      </c>
      <c r="Y900" s="208"/>
      <c r="Z900" s="208"/>
      <c r="AA900" s="208"/>
      <c r="AB900" s="241" t="str">
        <f t="shared" si="2"/>
        <v/>
      </c>
      <c r="AC900" s="208"/>
      <c r="AD900" s="208"/>
      <c r="AE900" s="208"/>
      <c r="AF900" s="208"/>
      <c r="AG900" s="208"/>
      <c r="AH900" s="208"/>
    </row>
    <row r="901" ht="13.5" customHeight="1">
      <c r="A901" s="239"/>
      <c r="B901" s="233" t="str">
        <f t="array" ref="B901">IF(LEN(A901)=0,"",INDEX('Smelter Look-up'!$A:$A,MATCH($A901,'Smelter Look-up'!$E:$E,0)))</f>
        <v/>
      </c>
      <c r="C901" s="234" t="str">
        <f t="array" ref="C901">IF(LEN(A901)=0,"",INDEX('Smelter Look-up'!$C:$C,MATCH($A901,'Smelter Look-up'!$E:$E,0)))</f>
        <v/>
      </c>
      <c r="D901" s="233"/>
      <c r="E901" s="233" t="str">
        <f>IF(ISERROR($V901),"",OFFSET('Smelter Look-up'!$D$4,$V901-4,0)&amp;"")</f>
        <v/>
      </c>
      <c r="F901" s="233" t="str">
        <f>IF(ISERROR($V901),"",OFFSET('Smelter Look-up'!$E$4,$V901-4,0))</f>
        <v/>
      </c>
      <c r="G901" s="233" t="str">
        <f>IF(C901=$X$4,IF(ISERROR($V901),"Enter smelter details","RMI"),IF(ISERROR($V901),"",OFFSET('Smelter Look-up'!$F$4,$V901-4,0)))</f>
        <v/>
      </c>
      <c r="H901" s="235" t="str">
        <f>IF(ISERROR($V901),"",OFFSET('Smelter Look-up'!$G$4,$V901-4,0))</f>
        <v/>
      </c>
      <c r="I901" s="237" t="str">
        <f>IF(ISERROR($V901),"",OFFSET('Smelter Look-up'!$H$4,$V901-4,0))</f>
        <v/>
      </c>
      <c r="J901" s="237" t="str">
        <f>IF(ISERROR($V901),"",OFFSET('Smelter Look-up'!$I$4,$V901-4,0))</f>
        <v/>
      </c>
      <c r="K901" s="234"/>
      <c r="L901" s="234"/>
      <c r="M901" s="234"/>
      <c r="N901" s="234"/>
      <c r="O901" s="234"/>
      <c r="P901" s="237"/>
      <c r="Q901" s="238"/>
      <c r="R901" s="233" t="str">
        <f>IF(ISERROR($V901),"",OFFSET('Smelter Look-up'!$C$4,$V901-4,0)&amp;"")</f>
        <v/>
      </c>
      <c r="S901" s="239" t="str">
        <f t="array" ref="S901">IF(B901="","",IF(ISERROR(MATCH($E901,CL,0)),"Unknown",INDIRECT("'C'!$A$"&amp;MATCH($E901,CL,0)+1)))</f>
        <v/>
      </c>
      <c r="T901" s="239" t="str">
        <f t="array" ref="T901">IF(B901="","",IF(ISERROR(MATCH($J901,SorP!$B$1:$B$6226,0)),"",INDIRECT("'SorP'!$A$"&amp;MATCH($S901&amp;$J901,SorP!C:C,0))))</f>
        <v/>
      </c>
      <c r="U901" s="240"/>
      <c r="V901" s="228" t="str">
        <f>IF(C901="",NA(),IF(OR(C901="Smelter not listed",C901="Smelter not yet identified"),MATCH($B901&amp;$D901,'Smelter Look-up'!$J:$J,0),MATCH($B901&amp;$C901,'Smelter Look-up'!$J:$J,0)))</f>
        <v>#N/A</v>
      </c>
      <c r="W901" s="208"/>
      <c r="X901" s="208">
        <f t="shared" si="1"/>
        <v>0</v>
      </c>
      <c r="Y901" s="208"/>
      <c r="Z901" s="208"/>
      <c r="AA901" s="208"/>
      <c r="AB901" s="241" t="str">
        <f t="shared" si="2"/>
        <v/>
      </c>
      <c r="AC901" s="208"/>
      <c r="AD901" s="208"/>
      <c r="AE901" s="208"/>
      <c r="AF901" s="208"/>
      <c r="AG901" s="208"/>
      <c r="AH901" s="208"/>
    </row>
    <row r="902" ht="13.5" customHeight="1">
      <c r="A902" s="239"/>
      <c r="B902" s="233" t="str">
        <f t="array" ref="B902">IF(LEN(A902)=0,"",INDEX('Smelter Look-up'!$A:$A,MATCH($A902,'Smelter Look-up'!$E:$E,0)))</f>
        <v/>
      </c>
      <c r="C902" s="234" t="str">
        <f t="array" ref="C902">IF(LEN(A902)=0,"",INDEX('Smelter Look-up'!$C:$C,MATCH($A902,'Smelter Look-up'!$E:$E,0)))</f>
        <v/>
      </c>
      <c r="D902" s="233"/>
      <c r="E902" s="233" t="str">
        <f>IF(ISERROR($V902),"",OFFSET('Smelter Look-up'!$D$4,$V902-4,0)&amp;"")</f>
        <v/>
      </c>
      <c r="F902" s="233" t="str">
        <f>IF(ISERROR($V902),"",OFFSET('Smelter Look-up'!$E$4,$V902-4,0))</f>
        <v/>
      </c>
      <c r="G902" s="233" t="str">
        <f>IF(C902=$X$4,IF(ISERROR($V902),"Enter smelter details","RMI"),IF(ISERROR($V902),"",OFFSET('Smelter Look-up'!$F$4,$V902-4,0)))</f>
        <v/>
      </c>
      <c r="H902" s="235" t="str">
        <f>IF(ISERROR($V902),"",OFFSET('Smelter Look-up'!$G$4,$V902-4,0))</f>
        <v/>
      </c>
      <c r="I902" s="237" t="str">
        <f>IF(ISERROR($V902),"",OFFSET('Smelter Look-up'!$H$4,$V902-4,0))</f>
        <v/>
      </c>
      <c r="J902" s="237" t="str">
        <f>IF(ISERROR($V902),"",OFFSET('Smelter Look-up'!$I$4,$V902-4,0))</f>
        <v/>
      </c>
      <c r="K902" s="234"/>
      <c r="L902" s="234"/>
      <c r="M902" s="234"/>
      <c r="N902" s="234"/>
      <c r="O902" s="234"/>
      <c r="P902" s="237"/>
      <c r="Q902" s="238"/>
      <c r="R902" s="233" t="str">
        <f>IF(ISERROR($V902),"",OFFSET('Smelter Look-up'!$C$4,$V902-4,0)&amp;"")</f>
        <v/>
      </c>
      <c r="S902" s="239" t="str">
        <f t="array" ref="S902">IF(B902="","",IF(ISERROR(MATCH($E902,CL,0)),"Unknown",INDIRECT("'C'!$A$"&amp;MATCH($E902,CL,0)+1)))</f>
        <v/>
      </c>
      <c r="T902" s="239" t="str">
        <f t="array" ref="T902">IF(B902="","",IF(ISERROR(MATCH($J902,SorP!$B$1:$B$6226,0)),"",INDIRECT("'SorP'!$A$"&amp;MATCH($S902&amp;$J902,SorP!C:C,0))))</f>
        <v/>
      </c>
      <c r="U902" s="240"/>
      <c r="V902" s="228" t="str">
        <f>IF(C902="",NA(),IF(OR(C902="Smelter not listed",C902="Smelter not yet identified"),MATCH($B902&amp;$D902,'Smelter Look-up'!$J:$J,0),MATCH($B902&amp;$C902,'Smelter Look-up'!$J:$J,0)))</f>
        <v>#N/A</v>
      </c>
      <c r="W902" s="208"/>
      <c r="X902" s="208">
        <f t="shared" si="1"/>
        <v>0</v>
      </c>
      <c r="Y902" s="208"/>
      <c r="Z902" s="208"/>
      <c r="AA902" s="208"/>
      <c r="AB902" s="241" t="str">
        <f t="shared" si="2"/>
        <v/>
      </c>
      <c r="AC902" s="208"/>
      <c r="AD902" s="208"/>
      <c r="AE902" s="208"/>
      <c r="AF902" s="208"/>
      <c r="AG902" s="208"/>
      <c r="AH902" s="208"/>
    </row>
    <row r="903" ht="13.5" customHeight="1">
      <c r="A903" s="239"/>
      <c r="B903" s="233" t="str">
        <f t="array" ref="B903">IF(LEN(A903)=0,"",INDEX('Smelter Look-up'!$A:$A,MATCH($A903,'Smelter Look-up'!$E:$E,0)))</f>
        <v/>
      </c>
      <c r="C903" s="234" t="str">
        <f t="array" ref="C903">IF(LEN(A903)=0,"",INDEX('Smelter Look-up'!$C:$C,MATCH($A903,'Smelter Look-up'!$E:$E,0)))</f>
        <v/>
      </c>
      <c r="D903" s="233"/>
      <c r="E903" s="233" t="str">
        <f>IF(ISERROR($V903),"",OFFSET('Smelter Look-up'!$D$4,$V903-4,0)&amp;"")</f>
        <v/>
      </c>
      <c r="F903" s="233" t="str">
        <f>IF(ISERROR($V903),"",OFFSET('Smelter Look-up'!$E$4,$V903-4,0))</f>
        <v/>
      </c>
      <c r="G903" s="233" t="str">
        <f>IF(C903=$X$4,IF(ISERROR($V903),"Enter smelter details","RMI"),IF(ISERROR($V903),"",OFFSET('Smelter Look-up'!$F$4,$V903-4,0)))</f>
        <v/>
      </c>
      <c r="H903" s="235" t="str">
        <f>IF(ISERROR($V903),"",OFFSET('Smelter Look-up'!$G$4,$V903-4,0))</f>
        <v/>
      </c>
      <c r="I903" s="237" t="str">
        <f>IF(ISERROR($V903),"",OFFSET('Smelter Look-up'!$H$4,$V903-4,0))</f>
        <v/>
      </c>
      <c r="J903" s="237" t="str">
        <f>IF(ISERROR($V903),"",OFFSET('Smelter Look-up'!$I$4,$V903-4,0))</f>
        <v/>
      </c>
      <c r="K903" s="234"/>
      <c r="L903" s="234"/>
      <c r="M903" s="234"/>
      <c r="N903" s="234"/>
      <c r="O903" s="234"/>
      <c r="P903" s="237"/>
      <c r="Q903" s="238"/>
      <c r="R903" s="233" t="str">
        <f>IF(ISERROR($V903),"",OFFSET('Smelter Look-up'!$C$4,$V903-4,0)&amp;"")</f>
        <v/>
      </c>
      <c r="S903" s="239" t="str">
        <f t="array" ref="S903">IF(B903="","",IF(ISERROR(MATCH($E903,CL,0)),"Unknown",INDIRECT("'C'!$A$"&amp;MATCH($E903,CL,0)+1)))</f>
        <v/>
      </c>
      <c r="T903" s="239" t="str">
        <f t="array" ref="T903">IF(B903="","",IF(ISERROR(MATCH($J903,SorP!$B$1:$B$6226,0)),"",INDIRECT("'SorP'!$A$"&amp;MATCH($S903&amp;$J903,SorP!C:C,0))))</f>
        <v/>
      </c>
      <c r="U903" s="240"/>
      <c r="V903" s="228" t="str">
        <f>IF(C903="",NA(),IF(OR(C903="Smelter not listed",C903="Smelter not yet identified"),MATCH($B903&amp;$D903,'Smelter Look-up'!$J:$J,0),MATCH($B903&amp;$C903,'Smelter Look-up'!$J:$J,0)))</f>
        <v>#N/A</v>
      </c>
      <c r="W903" s="208"/>
      <c r="X903" s="208">
        <f t="shared" si="1"/>
        <v>0</v>
      </c>
      <c r="Y903" s="208"/>
      <c r="Z903" s="208"/>
      <c r="AA903" s="208"/>
      <c r="AB903" s="241" t="str">
        <f t="shared" si="2"/>
        <v/>
      </c>
      <c r="AC903" s="208"/>
      <c r="AD903" s="208"/>
      <c r="AE903" s="208"/>
      <c r="AF903" s="208"/>
      <c r="AG903" s="208"/>
      <c r="AH903" s="208"/>
    </row>
    <row r="904" ht="13.5" customHeight="1">
      <c r="A904" s="239"/>
      <c r="B904" s="233" t="str">
        <f t="array" ref="B904">IF(LEN(A904)=0,"",INDEX('Smelter Look-up'!$A:$A,MATCH($A904,'Smelter Look-up'!$E:$E,0)))</f>
        <v/>
      </c>
      <c r="C904" s="234" t="str">
        <f t="array" ref="C904">IF(LEN(A904)=0,"",INDEX('Smelter Look-up'!$C:$C,MATCH($A904,'Smelter Look-up'!$E:$E,0)))</f>
        <v/>
      </c>
      <c r="D904" s="233"/>
      <c r="E904" s="233" t="str">
        <f>IF(ISERROR($V904),"",OFFSET('Smelter Look-up'!$D$4,$V904-4,0)&amp;"")</f>
        <v/>
      </c>
      <c r="F904" s="233" t="str">
        <f>IF(ISERROR($V904),"",OFFSET('Smelter Look-up'!$E$4,$V904-4,0))</f>
        <v/>
      </c>
      <c r="G904" s="233" t="str">
        <f>IF(C904=$X$4,IF(ISERROR($V904),"Enter smelter details","RMI"),IF(ISERROR($V904),"",OFFSET('Smelter Look-up'!$F$4,$V904-4,0)))</f>
        <v/>
      </c>
      <c r="H904" s="235" t="str">
        <f>IF(ISERROR($V904),"",OFFSET('Smelter Look-up'!$G$4,$V904-4,0))</f>
        <v/>
      </c>
      <c r="I904" s="237" t="str">
        <f>IF(ISERROR($V904),"",OFFSET('Smelter Look-up'!$H$4,$V904-4,0))</f>
        <v/>
      </c>
      <c r="J904" s="237" t="str">
        <f>IF(ISERROR($V904),"",OFFSET('Smelter Look-up'!$I$4,$V904-4,0))</f>
        <v/>
      </c>
      <c r="K904" s="234"/>
      <c r="L904" s="234"/>
      <c r="M904" s="234"/>
      <c r="N904" s="234"/>
      <c r="O904" s="234"/>
      <c r="P904" s="237"/>
      <c r="Q904" s="238"/>
      <c r="R904" s="233" t="str">
        <f>IF(ISERROR($V904),"",OFFSET('Smelter Look-up'!$C$4,$V904-4,0)&amp;"")</f>
        <v/>
      </c>
      <c r="S904" s="239" t="str">
        <f t="array" ref="S904">IF(B904="","",IF(ISERROR(MATCH($E904,CL,0)),"Unknown",INDIRECT("'C'!$A$"&amp;MATCH($E904,CL,0)+1)))</f>
        <v/>
      </c>
      <c r="T904" s="239" t="str">
        <f t="array" ref="T904">IF(B904="","",IF(ISERROR(MATCH($J904,SorP!$B$1:$B$6226,0)),"",INDIRECT("'SorP'!$A$"&amp;MATCH($S904&amp;$J904,SorP!C:C,0))))</f>
        <v/>
      </c>
      <c r="U904" s="240"/>
      <c r="V904" s="228" t="str">
        <f>IF(C904="",NA(),IF(OR(C904="Smelter not listed",C904="Smelter not yet identified"),MATCH($B904&amp;$D904,'Smelter Look-up'!$J:$J,0),MATCH($B904&amp;$C904,'Smelter Look-up'!$J:$J,0)))</f>
        <v>#N/A</v>
      </c>
      <c r="W904" s="208"/>
      <c r="X904" s="208">
        <f t="shared" si="1"/>
        <v>0</v>
      </c>
      <c r="Y904" s="208"/>
      <c r="Z904" s="208"/>
      <c r="AA904" s="208"/>
      <c r="AB904" s="241" t="str">
        <f t="shared" si="2"/>
        <v/>
      </c>
      <c r="AC904" s="208"/>
      <c r="AD904" s="208"/>
      <c r="AE904" s="208"/>
      <c r="AF904" s="208"/>
      <c r="AG904" s="208"/>
      <c r="AH904" s="208"/>
    </row>
    <row r="905" ht="13.5" customHeight="1">
      <c r="A905" s="239"/>
      <c r="B905" s="233" t="str">
        <f t="array" ref="B905">IF(LEN(A905)=0,"",INDEX('Smelter Look-up'!$A:$A,MATCH($A905,'Smelter Look-up'!$E:$E,0)))</f>
        <v/>
      </c>
      <c r="C905" s="234" t="str">
        <f t="array" ref="C905">IF(LEN(A905)=0,"",INDEX('Smelter Look-up'!$C:$C,MATCH($A905,'Smelter Look-up'!$E:$E,0)))</f>
        <v/>
      </c>
      <c r="D905" s="233"/>
      <c r="E905" s="233" t="str">
        <f>IF(ISERROR($V905),"",OFFSET('Smelter Look-up'!$D$4,$V905-4,0)&amp;"")</f>
        <v/>
      </c>
      <c r="F905" s="233" t="str">
        <f>IF(ISERROR($V905),"",OFFSET('Smelter Look-up'!$E$4,$V905-4,0))</f>
        <v/>
      </c>
      <c r="G905" s="233" t="str">
        <f>IF(C905=$X$4,IF(ISERROR($V905),"Enter smelter details","RMI"),IF(ISERROR($V905),"",OFFSET('Smelter Look-up'!$F$4,$V905-4,0)))</f>
        <v/>
      </c>
      <c r="H905" s="235" t="str">
        <f>IF(ISERROR($V905),"",OFFSET('Smelter Look-up'!$G$4,$V905-4,0))</f>
        <v/>
      </c>
      <c r="I905" s="237" t="str">
        <f>IF(ISERROR($V905),"",OFFSET('Smelter Look-up'!$H$4,$V905-4,0))</f>
        <v/>
      </c>
      <c r="J905" s="237" t="str">
        <f>IF(ISERROR($V905),"",OFFSET('Smelter Look-up'!$I$4,$V905-4,0))</f>
        <v/>
      </c>
      <c r="K905" s="234"/>
      <c r="L905" s="234"/>
      <c r="M905" s="234"/>
      <c r="N905" s="234"/>
      <c r="O905" s="234"/>
      <c r="P905" s="237"/>
      <c r="Q905" s="238"/>
      <c r="R905" s="233" t="str">
        <f>IF(ISERROR($V905),"",OFFSET('Smelter Look-up'!$C$4,$V905-4,0)&amp;"")</f>
        <v/>
      </c>
      <c r="S905" s="239" t="str">
        <f t="array" ref="S905">IF(B905="","",IF(ISERROR(MATCH($E905,CL,0)),"Unknown",INDIRECT("'C'!$A$"&amp;MATCH($E905,CL,0)+1)))</f>
        <v/>
      </c>
      <c r="T905" s="239" t="str">
        <f t="array" ref="T905">IF(B905="","",IF(ISERROR(MATCH($J905,SorP!$B$1:$B$6226,0)),"",INDIRECT("'SorP'!$A$"&amp;MATCH($S905&amp;$J905,SorP!C:C,0))))</f>
        <v/>
      </c>
      <c r="U905" s="240"/>
      <c r="V905" s="228" t="str">
        <f>IF(C905="",NA(),IF(OR(C905="Smelter not listed",C905="Smelter not yet identified"),MATCH($B905&amp;$D905,'Smelter Look-up'!$J:$J,0),MATCH($B905&amp;$C905,'Smelter Look-up'!$J:$J,0)))</f>
        <v>#N/A</v>
      </c>
      <c r="W905" s="208"/>
      <c r="X905" s="208">
        <f t="shared" si="1"/>
        <v>0</v>
      </c>
      <c r="Y905" s="208"/>
      <c r="Z905" s="208"/>
      <c r="AA905" s="208"/>
      <c r="AB905" s="241" t="str">
        <f t="shared" si="2"/>
        <v/>
      </c>
      <c r="AC905" s="208"/>
      <c r="AD905" s="208"/>
      <c r="AE905" s="208"/>
      <c r="AF905" s="208"/>
      <c r="AG905" s="208"/>
      <c r="AH905" s="208"/>
    </row>
    <row r="906" ht="13.5" customHeight="1">
      <c r="A906" s="239"/>
      <c r="B906" s="233" t="str">
        <f t="array" ref="B906">IF(LEN(A906)=0,"",INDEX('Smelter Look-up'!$A:$A,MATCH($A906,'Smelter Look-up'!$E:$E,0)))</f>
        <v/>
      </c>
      <c r="C906" s="234" t="str">
        <f t="array" ref="C906">IF(LEN(A906)=0,"",INDEX('Smelter Look-up'!$C:$C,MATCH($A906,'Smelter Look-up'!$E:$E,0)))</f>
        <v/>
      </c>
      <c r="D906" s="233"/>
      <c r="E906" s="233" t="str">
        <f>IF(ISERROR($V906),"",OFFSET('Smelter Look-up'!$D$4,$V906-4,0)&amp;"")</f>
        <v/>
      </c>
      <c r="F906" s="233" t="str">
        <f>IF(ISERROR($V906),"",OFFSET('Smelter Look-up'!$E$4,$V906-4,0))</f>
        <v/>
      </c>
      <c r="G906" s="233" t="str">
        <f>IF(C906=$X$4,IF(ISERROR($V906),"Enter smelter details","RMI"),IF(ISERROR($V906),"",OFFSET('Smelter Look-up'!$F$4,$V906-4,0)))</f>
        <v/>
      </c>
      <c r="H906" s="235" t="str">
        <f>IF(ISERROR($V906),"",OFFSET('Smelter Look-up'!$G$4,$V906-4,0))</f>
        <v/>
      </c>
      <c r="I906" s="237" t="str">
        <f>IF(ISERROR($V906),"",OFFSET('Smelter Look-up'!$H$4,$V906-4,0))</f>
        <v/>
      </c>
      <c r="J906" s="237" t="str">
        <f>IF(ISERROR($V906),"",OFFSET('Smelter Look-up'!$I$4,$V906-4,0))</f>
        <v/>
      </c>
      <c r="K906" s="234"/>
      <c r="L906" s="234"/>
      <c r="M906" s="234"/>
      <c r="N906" s="234"/>
      <c r="O906" s="234"/>
      <c r="P906" s="237"/>
      <c r="Q906" s="238"/>
      <c r="R906" s="233" t="str">
        <f>IF(ISERROR($V906),"",OFFSET('Smelter Look-up'!$C$4,$V906-4,0)&amp;"")</f>
        <v/>
      </c>
      <c r="S906" s="239" t="str">
        <f t="array" ref="S906">IF(B906="","",IF(ISERROR(MATCH($E906,CL,0)),"Unknown",INDIRECT("'C'!$A$"&amp;MATCH($E906,CL,0)+1)))</f>
        <v/>
      </c>
      <c r="T906" s="239" t="str">
        <f t="array" ref="T906">IF(B906="","",IF(ISERROR(MATCH($J906,SorP!$B$1:$B$6226,0)),"",INDIRECT("'SorP'!$A$"&amp;MATCH($S906&amp;$J906,SorP!C:C,0))))</f>
        <v/>
      </c>
      <c r="U906" s="240"/>
      <c r="V906" s="228" t="str">
        <f>IF(C906="",NA(),IF(OR(C906="Smelter not listed",C906="Smelter not yet identified"),MATCH($B906&amp;$D906,'Smelter Look-up'!$J:$J,0),MATCH($B906&amp;$C906,'Smelter Look-up'!$J:$J,0)))</f>
        <v>#N/A</v>
      </c>
      <c r="W906" s="208"/>
      <c r="X906" s="208">
        <f t="shared" si="1"/>
        <v>0</v>
      </c>
      <c r="Y906" s="208"/>
      <c r="Z906" s="208"/>
      <c r="AA906" s="208"/>
      <c r="AB906" s="241" t="str">
        <f t="shared" si="2"/>
        <v/>
      </c>
      <c r="AC906" s="208"/>
      <c r="AD906" s="208"/>
      <c r="AE906" s="208"/>
      <c r="AF906" s="208"/>
      <c r="AG906" s="208"/>
      <c r="AH906" s="208"/>
    </row>
    <row r="907" ht="13.5" customHeight="1">
      <c r="A907" s="239"/>
      <c r="B907" s="233" t="str">
        <f t="array" ref="B907">IF(LEN(A907)=0,"",INDEX('Smelter Look-up'!$A:$A,MATCH($A907,'Smelter Look-up'!$E:$E,0)))</f>
        <v/>
      </c>
      <c r="C907" s="234" t="str">
        <f t="array" ref="C907">IF(LEN(A907)=0,"",INDEX('Smelter Look-up'!$C:$C,MATCH($A907,'Smelter Look-up'!$E:$E,0)))</f>
        <v/>
      </c>
      <c r="D907" s="233"/>
      <c r="E907" s="233" t="str">
        <f>IF(ISERROR($V907),"",OFFSET('Smelter Look-up'!$D$4,$V907-4,0)&amp;"")</f>
        <v/>
      </c>
      <c r="F907" s="233" t="str">
        <f>IF(ISERROR($V907),"",OFFSET('Smelter Look-up'!$E$4,$V907-4,0))</f>
        <v/>
      </c>
      <c r="G907" s="233" t="str">
        <f>IF(C907=$X$4,IF(ISERROR($V907),"Enter smelter details","RMI"),IF(ISERROR($V907),"",OFFSET('Smelter Look-up'!$F$4,$V907-4,0)))</f>
        <v/>
      </c>
      <c r="H907" s="235" t="str">
        <f>IF(ISERROR($V907),"",OFFSET('Smelter Look-up'!$G$4,$V907-4,0))</f>
        <v/>
      </c>
      <c r="I907" s="237" t="str">
        <f>IF(ISERROR($V907),"",OFFSET('Smelter Look-up'!$H$4,$V907-4,0))</f>
        <v/>
      </c>
      <c r="J907" s="237" t="str">
        <f>IF(ISERROR($V907),"",OFFSET('Smelter Look-up'!$I$4,$V907-4,0))</f>
        <v/>
      </c>
      <c r="K907" s="234"/>
      <c r="L907" s="234"/>
      <c r="M907" s="234"/>
      <c r="N907" s="234"/>
      <c r="O907" s="234"/>
      <c r="P907" s="237"/>
      <c r="Q907" s="238"/>
      <c r="R907" s="233" t="str">
        <f>IF(ISERROR($V907),"",OFFSET('Smelter Look-up'!$C$4,$V907-4,0)&amp;"")</f>
        <v/>
      </c>
      <c r="S907" s="239" t="str">
        <f t="array" ref="S907">IF(B907="","",IF(ISERROR(MATCH($E907,CL,0)),"Unknown",INDIRECT("'C'!$A$"&amp;MATCH($E907,CL,0)+1)))</f>
        <v/>
      </c>
      <c r="T907" s="239" t="str">
        <f t="array" ref="T907">IF(B907="","",IF(ISERROR(MATCH($J907,SorP!$B$1:$B$6226,0)),"",INDIRECT("'SorP'!$A$"&amp;MATCH($S907&amp;$J907,SorP!C:C,0))))</f>
        <v/>
      </c>
      <c r="U907" s="240"/>
      <c r="V907" s="228" t="str">
        <f>IF(C907="",NA(),IF(OR(C907="Smelter not listed",C907="Smelter not yet identified"),MATCH($B907&amp;$D907,'Smelter Look-up'!$J:$J,0),MATCH($B907&amp;$C907,'Smelter Look-up'!$J:$J,0)))</f>
        <v>#N/A</v>
      </c>
      <c r="W907" s="208"/>
      <c r="X907" s="208">
        <f t="shared" si="1"/>
        <v>0</v>
      </c>
      <c r="Y907" s="208"/>
      <c r="Z907" s="208"/>
      <c r="AA907" s="208"/>
      <c r="AB907" s="241" t="str">
        <f t="shared" si="2"/>
        <v/>
      </c>
      <c r="AC907" s="208"/>
      <c r="AD907" s="208"/>
      <c r="AE907" s="208"/>
      <c r="AF907" s="208"/>
      <c r="AG907" s="208"/>
      <c r="AH907" s="208"/>
    </row>
    <row r="908" ht="13.5" customHeight="1">
      <c r="A908" s="239"/>
      <c r="B908" s="233" t="str">
        <f t="array" ref="B908">IF(LEN(A908)=0,"",INDEX('Smelter Look-up'!$A:$A,MATCH($A908,'Smelter Look-up'!$E:$E,0)))</f>
        <v/>
      </c>
      <c r="C908" s="234" t="str">
        <f t="array" ref="C908">IF(LEN(A908)=0,"",INDEX('Smelter Look-up'!$C:$C,MATCH($A908,'Smelter Look-up'!$E:$E,0)))</f>
        <v/>
      </c>
      <c r="D908" s="233"/>
      <c r="E908" s="233" t="str">
        <f>IF(ISERROR($V908),"",OFFSET('Smelter Look-up'!$D$4,$V908-4,0)&amp;"")</f>
        <v/>
      </c>
      <c r="F908" s="233" t="str">
        <f>IF(ISERROR($V908),"",OFFSET('Smelter Look-up'!$E$4,$V908-4,0))</f>
        <v/>
      </c>
      <c r="G908" s="233" t="str">
        <f>IF(C908=$X$4,IF(ISERROR($V908),"Enter smelter details","RMI"),IF(ISERROR($V908),"",OFFSET('Smelter Look-up'!$F$4,$V908-4,0)))</f>
        <v/>
      </c>
      <c r="H908" s="235" t="str">
        <f>IF(ISERROR($V908),"",OFFSET('Smelter Look-up'!$G$4,$V908-4,0))</f>
        <v/>
      </c>
      <c r="I908" s="237" t="str">
        <f>IF(ISERROR($V908),"",OFFSET('Smelter Look-up'!$H$4,$V908-4,0))</f>
        <v/>
      </c>
      <c r="J908" s="237" t="str">
        <f>IF(ISERROR($V908),"",OFFSET('Smelter Look-up'!$I$4,$V908-4,0))</f>
        <v/>
      </c>
      <c r="K908" s="234"/>
      <c r="L908" s="234"/>
      <c r="M908" s="234"/>
      <c r="N908" s="234"/>
      <c r="O908" s="234"/>
      <c r="P908" s="237"/>
      <c r="Q908" s="238"/>
      <c r="R908" s="233" t="str">
        <f>IF(ISERROR($V908),"",OFFSET('Smelter Look-up'!$C$4,$V908-4,0)&amp;"")</f>
        <v/>
      </c>
      <c r="S908" s="239" t="str">
        <f t="array" ref="S908">IF(B908="","",IF(ISERROR(MATCH($E908,CL,0)),"Unknown",INDIRECT("'C'!$A$"&amp;MATCH($E908,CL,0)+1)))</f>
        <v/>
      </c>
      <c r="T908" s="239" t="str">
        <f t="array" ref="T908">IF(B908="","",IF(ISERROR(MATCH($J908,SorP!$B$1:$B$6226,0)),"",INDIRECT("'SorP'!$A$"&amp;MATCH($S908&amp;$J908,SorP!C:C,0))))</f>
        <v/>
      </c>
      <c r="U908" s="240"/>
      <c r="V908" s="228" t="str">
        <f>IF(C908="",NA(),IF(OR(C908="Smelter not listed",C908="Smelter not yet identified"),MATCH($B908&amp;$D908,'Smelter Look-up'!$J:$J,0),MATCH($B908&amp;$C908,'Smelter Look-up'!$J:$J,0)))</f>
        <v>#N/A</v>
      </c>
      <c r="W908" s="208"/>
      <c r="X908" s="208">
        <f t="shared" si="1"/>
        <v>0</v>
      </c>
      <c r="Y908" s="208"/>
      <c r="Z908" s="208"/>
      <c r="AA908" s="208"/>
      <c r="AB908" s="241" t="str">
        <f t="shared" si="2"/>
        <v/>
      </c>
      <c r="AC908" s="208"/>
      <c r="AD908" s="208"/>
      <c r="AE908" s="208"/>
      <c r="AF908" s="208"/>
      <c r="AG908" s="208"/>
      <c r="AH908" s="208"/>
    </row>
    <row r="909" ht="13.5" customHeight="1">
      <c r="A909" s="239"/>
      <c r="B909" s="233" t="str">
        <f t="array" ref="B909">IF(LEN(A909)=0,"",INDEX('Smelter Look-up'!$A:$A,MATCH($A909,'Smelter Look-up'!$E:$E,0)))</f>
        <v/>
      </c>
      <c r="C909" s="234" t="str">
        <f t="array" ref="C909">IF(LEN(A909)=0,"",INDEX('Smelter Look-up'!$C:$C,MATCH($A909,'Smelter Look-up'!$E:$E,0)))</f>
        <v/>
      </c>
      <c r="D909" s="233"/>
      <c r="E909" s="233" t="str">
        <f>IF(ISERROR($V909),"",OFFSET('Smelter Look-up'!$D$4,$V909-4,0)&amp;"")</f>
        <v/>
      </c>
      <c r="F909" s="233" t="str">
        <f>IF(ISERROR($V909),"",OFFSET('Smelter Look-up'!$E$4,$V909-4,0))</f>
        <v/>
      </c>
      <c r="G909" s="233" t="str">
        <f>IF(C909=$X$4,IF(ISERROR($V909),"Enter smelter details","RMI"),IF(ISERROR($V909),"",OFFSET('Smelter Look-up'!$F$4,$V909-4,0)))</f>
        <v/>
      </c>
      <c r="H909" s="235" t="str">
        <f>IF(ISERROR($V909),"",OFFSET('Smelter Look-up'!$G$4,$V909-4,0))</f>
        <v/>
      </c>
      <c r="I909" s="237" t="str">
        <f>IF(ISERROR($V909),"",OFFSET('Smelter Look-up'!$H$4,$V909-4,0))</f>
        <v/>
      </c>
      <c r="J909" s="237" t="str">
        <f>IF(ISERROR($V909),"",OFFSET('Smelter Look-up'!$I$4,$V909-4,0))</f>
        <v/>
      </c>
      <c r="K909" s="234"/>
      <c r="L909" s="234"/>
      <c r="M909" s="234"/>
      <c r="N909" s="234"/>
      <c r="O909" s="234"/>
      <c r="P909" s="237"/>
      <c r="Q909" s="238"/>
      <c r="R909" s="233" t="str">
        <f>IF(ISERROR($V909),"",OFFSET('Smelter Look-up'!$C$4,$V909-4,0)&amp;"")</f>
        <v/>
      </c>
      <c r="S909" s="239" t="str">
        <f t="array" ref="S909">IF(B909="","",IF(ISERROR(MATCH($E909,CL,0)),"Unknown",INDIRECT("'C'!$A$"&amp;MATCH($E909,CL,0)+1)))</f>
        <v/>
      </c>
      <c r="T909" s="239" t="str">
        <f t="array" ref="T909">IF(B909="","",IF(ISERROR(MATCH($J909,SorP!$B$1:$B$6226,0)),"",INDIRECT("'SorP'!$A$"&amp;MATCH($S909&amp;$J909,SorP!C:C,0))))</f>
        <v/>
      </c>
      <c r="U909" s="240"/>
      <c r="V909" s="228" t="str">
        <f>IF(C909="",NA(),IF(OR(C909="Smelter not listed",C909="Smelter not yet identified"),MATCH($B909&amp;$D909,'Smelter Look-up'!$J:$J,0),MATCH($B909&amp;$C909,'Smelter Look-up'!$J:$J,0)))</f>
        <v>#N/A</v>
      </c>
      <c r="W909" s="208"/>
      <c r="X909" s="208">
        <f t="shared" si="1"/>
        <v>0</v>
      </c>
      <c r="Y909" s="208"/>
      <c r="Z909" s="208"/>
      <c r="AA909" s="208"/>
      <c r="AB909" s="241" t="str">
        <f t="shared" si="2"/>
        <v/>
      </c>
      <c r="AC909" s="208"/>
      <c r="AD909" s="208"/>
      <c r="AE909" s="208"/>
      <c r="AF909" s="208"/>
      <c r="AG909" s="208"/>
      <c r="AH909" s="208"/>
    </row>
    <row r="910" ht="13.5" customHeight="1">
      <c r="A910" s="239"/>
      <c r="B910" s="233" t="str">
        <f t="array" ref="B910">IF(LEN(A910)=0,"",INDEX('Smelter Look-up'!$A:$A,MATCH($A910,'Smelter Look-up'!$E:$E,0)))</f>
        <v/>
      </c>
      <c r="C910" s="234" t="str">
        <f t="array" ref="C910">IF(LEN(A910)=0,"",INDEX('Smelter Look-up'!$C:$C,MATCH($A910,'Smelter Look-up'!$E:$E,0)))</f>
        <v/>
      </c>
      <c r="D910" s="233"/>
      <c r="E910" s="233" t="str">
        <f>IF(ISERROR($V910),"",OFFSET('Smelter Look-up'!$D$4,$V910-4,0)&amp;"")</f>
        <v/>
      </c>
      <c r="F910" s="233" t="str">
        <f>IF(ISERROR($V910),"",OFFSET('Smelter Look-up'!$E$4,$V910-4,0))</f>
        <v/>
      </c>
      <c r="G910" s="233" t="str">
        <f>IF(C910=$X$4,IF(ISERROR($V910),"Enter smelter details","RMI"),IF(ISERROR($V910),"",OFFSET('Smelter Look-up'!$F$4,$V910-4,0)))</f>
        <v/>
      </c>
      <c r="H910" s="235" t="str">
        <f>IF(ISERROR($V910),"",OFFSET('Smelter Look-up'!$G$4,$V910-4,0))</f>
        <v/>
      </c>
      <c r="I910" s="237" t="str">
        <f>IF(ISERROR($V910),"",OFFSET('Smelter Look-up'!$H$4,$V910-4,0))</f>
        <v/>
      </c>
      <c r="J910" s="237" t="str">
        <f>IF(ISERROR($V910),"",OFFSET('Smelter Look-up'!$I$4,$V910-4,0))</f>
        <v/>
      </c>
      <c r="K910" s="234"/>
      <c r="L910" s="234"/>
      <c r="M910" s="234"/>
      <c r="N910" s="234"/>
      <c r="O910" s="234"/>
      <c r="P910" s="237"/>
      <c r="Q910" s="238"/>
      <c r="R910" s="233" t="str">
        <f>IF(ISERROR($V910),"",OFFSET('Smelter Look-up'!$C$4,$V910-4,0)&amp;"")</f>
        <v/>
      </c>
      <c r="S910" s="239" t="str">
        <f t="array" ref="S910">IF(B910="","",IF(ISERROR(MATCH($E910,CL,0)),"Unknown",INDIRECT("'C'!$A$"&amp;MATCH($E910,CL,0)+1)))</f>
        <v/>
      </c>
      <c r="T910" s="239" t="str">
        <f t="array" ref="T910">IF(B910="","",IF(ISERROR(MATCH($J910,SorP!$B$1:$B$6226,0)),"",INDIRECT("'SorP'!$A$"&amp;MATCH($S910&amp;$J910,SorP!C:C,0))))</f>
        <v/>
      </c>
      <c r="U910" s="240"/>
      <c r="V910" s="228" t="str">
        <f>IF(C910="",NA(),IF(OR(C910="Smelter not listed",C910="Smelter not yet identified"),MATCH($B910&amp;$D910,'Smelter Look-up'!$J:$J,0),MATCH($B910&amp;$C910,'Smelter Look-up'!$J:$J,0)))</f>
        <v>#N/A</v>
      </c>
      <c r="W910" s="208"/>
      <c r="X910" s="208">
        <f t="shared" si="1"/>
        <v>0</v>
      </c>
      <c r="Y910" s="208"/>
      <c r="Z910" s="208"/>
      <c r="AA910" s="208"/>
      <c r="AB910" s="241" t="str">
        <f t="shared" si="2"/>
        <v/>
      </c>
      <c r="AC910" s="208"/>
      <c r="AD910" s="208"/>
      <c r="AE910" s="208"/>
      <c r="AF910" s="208"/>
      <c r="AG910" s="208"/>
      <c r="AH910" s="208"/>
    </row>
    <row r="911" ht="13.5" customHeight="1">
      <c r="A911" s="239"/>
      <c r="B911" s="233" t="str">
        <f t="array" ref="B911">IF(LEN(A911)=0,"",INDEX('Smelter Look-up'!$A:$A,MATCH($A911,'Smelter Look-up'!$E:$E,0)))</f>
        <v/>
      </c>
      <c r="C911" s="234" t="str">
        <f t="array" ref="C911">IF(LEN(A911)=0,"",INDEX('Smelter Look-up'!$C:$C,MATCH($A911,'Smelter Look-up'!$E:$E,0)))</f>
        <v/>
      </c>
      <c r="D911" s="233"/>
      <c r="E911" s="233" t="str">
        <f>IF(ISERROR($V911),"",OFFSET('Smelter Look-up'!$D$4,$V911-4,0)&amp;"")</f>
        <v/>
      </c>
      <c r="F911" s="233" t="str">
        <f>IF(ISERROR($V911),"",OFFSET('Smelter Look-up'!$E$4,$V911-4,0))</f>
        <v/>
      </c>
      <c r="G911" s="233" t="str">
        <f>IF(C911=$X$4,IF(ISERROR($V911),"Enter smelter details","RMI"),IF(ISERROR($V911),"",OFFSET('Smelter Look-up'!$F$4,$V911-4,0)))</f>
        <v/>
      </c>
      <c r="H911" s="235" t="str">
        <f>IF(ISERROR($V911),"",OFFSET('Smelter Look-up'!$G$4,$V911-4,0))</f>
        <v/>
      </c>
      <c r="I911" s="237" t="str">
        <f>IF(ISERROR($V911),"",OFFSET('Smelter Look-up'!$H$4,$V911-4,0))</f>
        <v/>
      </c>
      <c r="J911" s="237" t="str">
        <f>IF(ISERROR($V911),"",OFFSET('Smelter Look-up'!$I$4,$V911-4,0))</f>
        <v/>
      </c>
      <c r="K911" s="234"/>
      <c r="L911" s="234"/>
      <c r="M911" s="234"/>
      <c r="N911" s="234"/>
      <c r="O911" s="234"/>
      <c r="P911" s="237"/>
      <c r="Q911" s="238"/>
      <c r="R911" s="233" t="str">
        <f>IF(ISERROR($V911),"",OFFSET('Smelter Look-up'!$C$4,$V911-4,0)&amp;"")</f>
        <v/>
      </c>
      <c r="S911" s="239" t="str">
        <f t="array" ref="S911">IF(B911="","",IF(ISERROR(MATCH($E911,CL,0)),"Unknown",INDIRECT("'C'!$A$"&amp;MATCH($E911,CL,0)+1)))</f>
        <v/>
      </c>
      <c r="T911" s="239" t="str">
        <f t="array" ref="T911">IF(B911="","",IF(ISERROR(MATCH($J911,SorP!$B$1:$B$6226,0)),"",INDIRECT("'SorP'!$A$"&amp;MATCH($S911&amp;$J911,SorP!C:C,0))))</f>
        <v/>
      </c>
      <c r="U911" s="240"/>
      <c r="V911" s="228" t="str">
        <f>IF(C911="",NA(),IF(OR(C911="Smelter not listed",C911="Smelter not yet identified"),MATCH($B911&amp;$D911,'Smelter Look-up'!$J:$J,0),MATCH($B911&amp;$C911,'Smelter Look-up'!$J:$J,0)))</f>
        <v>#N/A</v>
      </c>
      <c r="W911" s="208"/>
      <c r="X911" s="208">
        <f t="shared" si="1"/>
        <v>0</v>
      </c>
      <c r="Y911" s="208"/>
      <c r="Z911" s="208"/>
      <c r="AA911" s="208"/>
      <c r="AB911" s="241" t="str">
        <f t="shared" si="2"/>
        <v/>
      </c>
      <c r="AC911" s="208"/>
      <c r="AD911" s="208"/>
      <c r="AE911" s="208"/>
      <c r="AF911" s="208"/>
      <c r="AG911" s="208"/>
      <c r="AH911" s="208"/>
    </row>
    <row r="912" ht="13.5" customHeight="1">
      <c r="A912" s="239"/>
      <c r="B912" s="233" t="str">
        <f t="array" ref="B912">IF(LEN(A912)=0,"",INDEX('Smelter Look-up'!$A:$A,MATCH($A912,'Smelter Look-up'!$E:$E,0)))</f>
        <v/>
      </c>
      <c r="C912" s="234" t="str">
        <f t="array" ref="C912">IF(LEN(A912)=0,"",INDEX('Smelter Look-up'!$C:$C,MATCH($A912,'Smelter Look-up'!$E:$E,0)))</f>
        <v/>
      </c>
      <c r="D912" s="233"/>
      <c r="E912" s="233" t="str">
        <f>IF(ISERROR($V912),"",OFFSET('Smelter Look-up'!$D$4,$V912-4,0)&amp;"")</f>
        <v/>
      </c>
      <c r="F912" s="233" t="str">
        <f>IF(ISERROR($V912),"",OFFSET('Smelter Look-up'!$E$4,$V912-4,0))</f>
        <v/>
      </c>
      <c r="G912" s="233" t="str">
        <f>IF(C912=$X$4,IF(ISERROR($V912),"Enter smelter details","RMI"),IF(ISERROR($V912),"",OFFSET('Smelter Look-up'!$F$4,$V912-4,0)))</f>
        <v/>
      </c>
      <c r="H912" s="235" t="str">
        <f>IF(ISERROR($V912),"",OFFSET('Smelter Look-up'!$G$4,$V912-4,0))</f>
        <v/>
      </c>
      <c r="I912" s="237" t="str">
        <f>IF(ISERROR($V912),"",OFFSET('Smelter Look-up'!$H$4,$V912-4,0))</f>
        <v/>
      </c>
      <c r="J912" s="237" t="str">
        <f>IF(ISERROR($V912),"",OFFSET('Smelter Look-up'!$I$4,$V912-4,0))</f>
        <v/>
      </c>
      <c r="K912" s="234"/>
      <c r="L912" s="234"/>
      <c r="M912" s="234"/>
      <c r="N912" s="234"/>
      <c r="O912" s="234"/>
      <c r="P912" s="237"/>
      <c r="Q912" s="238"/>
      <c r="R912" s="233" t="str">
        <f>IF(ISERROR($V912),"",OFFSET('Smelter Look-up'!$C$4,$V912-4,0)&amp;"")</f>
        <v/>
      </c>
      <c r="S912" s="239" t="str">
        <f t="array" ref="S912">IF(B912="","",IF(ISERROR(MATCH($E912,CL,0)),"Unknown",INDIRECT("'C'!$A$"&amp;MATCH($E912,CL,0)+1)))</f>
        <v/>
      </c>
      <c r="T912" s="239" t="str">
        <f t="array" ref="T912">IF(B912="","",IF(ISERROR(MATCH($J912,SorP!$B$1:$B$6226,0)),"",INDIRECT("'SorP'!$A$"&amp;MATCH($S912&amp;$J912,SorP!C:C,0))))</f>
        <v/>
      </c>
      <c r="U912" s="240"/>
      <c r="V912" s="228" t="str">
        <f>IF(C912="",NA(),IF(OR(C912="Smelter not listed",C912="Smelter not yet identified"),MATCH($B912&amp;$D912,'Smelter Look-up'!$J:$J,0),MATCH($B912&amp;$C912,'Smelter Look-up'!$J:$J,0)))</f>
        <v>#N/A</v>
      </c>
      <c r="W912" s="208"/>
      <c r="X912" s="208">
        <f t="shared" si="1"/>
        <v>0</v>
      </c>
      <c r="Y912" s="208"/>
      <c r="Z912" s="208"/>
      <c r="AA912" s="208"/>
      <c r="AB912" s="241" t="str">
        <f t="shared" si="2"/>
        <v/>
      </c>
      <c r="AC912" s="208"/>
      <c r="AD912" s="208"/>
      <c r="AE912" s="208"/>
      <c r="AF912" s="208"/>
      <c r="AG912" s="208"/>
      <c r="AH912" s="208"/>
    </row>
    <row r="913" ht="13.5" customHeight="1">
      <c r="A913" s="239"/>
      <c r="B913" s="233" t="str">
        <f t="array" ref="B913">IF(LEN(A913)=0,"",INDEX('Smelter Look-up'!$A:$A,MATCH($A913,'Smelter Look-up'!$E:$E,0)))</f>
        <v/>
      </c>
      <c r="C913" s="234" t="str">
        <f t="array" ref="C913">IF(LEN(A913)=0,"",INDEX('Smelter Look-up'!$C:$C,MATCH($A913,'Smelter Look-up'!$E:$E,0)))</f>
        <v/>
      </c>
      <c r="D913" s="233"/>
      <c r="E913" s="233" t="str">
        <f>IF(ISERROR($V913),"",OFFSET('Smelter Look-up'!$D$4,$V913-4,0)&amp;"")</f>
        <v/>
      </c>
      <c r="F913" s="233" t="str">
        <f>IF(ISERROR($V913),"",OFFSET('Smelter Look-up'!$E$4,$V913-4,0))</f>
        <v/>
      </c>
      <c r="G913" s="233" t="str">
        <f>IF(C913=$X$4,IF(ISERROR($V913),"Enter smelter details","RMI"),IF(ISERROR($V913),"",OFFSET('Smelter Look-up'!$F$4,$V913-4,0)))</f>
        <v/>
      </c>
      <c r="H913" s="235" t="str">
        <f>IF(ISERROR($V913),"",OFFSET('Smelter Look-up'!$G$4,$V913-4,0))</f>
        <v/>
      </c>
      <c r="I913" s="237" t="str">
        <f>IF(ISERROR($V913),"",OFFSET('Smelter Look-up'!$H$4,$V913-4,0))</f>
        <v/>
      </c>
      <c r="J913" s="237" t="str">
        <f>IF(ISERROR($V913),"",OFFSET('Smelter Look-up'!$I$4,$V913-4,0))</f>
        <v/>
      </c>
      <c r="K913" s="234"/>
      <c r="L913" s="234"/>
      <c r="M913" s="234"/>
      <c r="N913" s="234"/>
      <c r="O913" s="234"/>
      <c r="P913" s="237"/>
      <c r="Q913" s="238"/>
      <c r="R913" s="233" t="str">
        <f>IF(ISERROR($V913),"",OFFSET('Smelter Look-up'!$C$4,$V913-4,0)&amp;"")</f>
        <v/>
      </c>
      <c r="S913" s="239" t="str">
        <f t="array" ref="S913">IF(B913="","",IF(ISERROR(MATCH($E913,CL,0)),"Unknown",INDIRECT("'C'!$A$"&amp;MATCH($E913,CL,0)+1)))</f>
        <v/>
      </c>
      <c r="T913" s="239" t="str">
        <f t="array" ref="T913">IF(B913="","",IF(ISERROR(MATCH($J913,SorP!$B$1:$B$6226,0)),"",INDIRECT("'SorP'!$A$"&amp;MATCH($S913&amp;$J913,SorP!C:C,0))))</f>
        <v/>
      </c>
      <c r="U913" s="240"/>
      <c r="V913" s="228" t="str">
        <f>IF(C913="",NA(),IF(OR(C913="Smelter not listed",C913="Smelter not yet identified"),MATCH($B913&amp;$D913,'Smelter Look-up'!$J:$J,0),MATCH($B913&amp;$C913,'Smelter Look-up'!$J:$J,0)))</f>
        <v>#N/A</v>
      </c>
      <c r="W913" s="208"/>
      <c r="X913" s="208">
        <f t="shared" si="1"/>
        <v>0</v>
      </c>
      <c r="Y913" s="208"/>
      <c r="Z913" s="208"/>
      <c r="AA913" s="208"/>
      <c r="AB913" s="241" t="str">
        <f t="shared" si="2"/>
        <v/>
      </c>
      <c r="AC913" s="208"/>
      <c r="AD913" s="208"/>
      <c r="AE913" s="208"/>
      <c r="AF913" s="208"/>
      <c r="AG913" s="208"/>
      <c r="AH913" s="208"/>
    </row>
    <row r="914" ht="13.5" customHeight="1">
      <c r="A914" s="239"/>
      <c r="B914" s="233" t="str">
        <f t="array" ref="B914">IF(LEN(A914)=0,"",INDEX('Smelter Look-up'!$A:$A,MATCH($A914,'Smelter Look-up'!$E:$E,0)))</f>
        <v/>
      </c>
      <c r="C914" s="234" t="str">
        <f t="array" ref="C914">IF(LEN(A914)=0,"",INDEX('Smelter Look-up'!$C:$C,MATCH($A914,'Smelter Look-up'!$E:$E,0)))</f>
        <v/>
      </c>
      <c r="D914" s="233"/>
      <c r="E914" s="233" t="str">
        <f>IF(ISERROR($V914),"",OFFSET('Smelter Look-up'!$D$4,$V914-4,0)&amp;"")</f>
        <v/>
      </c>
      <c r="F914" s="233" t="str">
        <f>IF(ISERROR($V914),"",OFFSET('Smelter Look-up'!$E$4,$V914-4,0))</f>
        <v/>
      </c>
      <c r="G914" s="233" t="str">
        <f>IF(C914=$X$4,IF(ISERROR($V914),"Enter smelter details","RMI"),IF(ISERROR($V914),"",OFFSET('Smelter Look-up'!$F$4,$V914-4,0)))</f>
        <v/>
      </c>
      <c r="H914" s="235" t="str">
        <f>IF(ISERROR($V914),"",OFFSET('Smelter Look-up'!$G$4,$V914-4,0))</f>
        <v/>
      </c>
      <c r="I914" s="237" t="str">
        <f>IF(ISERROR($V914),"",OFFSET('Smelter Look-up'!$H$4,$V914-4,0))</f>
        <v/>
      </c>
      <c r="J914" s="237" t="str">
        <f>IF(ISERROR($V914),"",OFFSET('Smelter Look-up'!$I$4,$V914-4,0))</f>
        <v/>
      </c>
      <c r="K914" s="234"/>
      <c r="L914" s="234"/>
      <c r="M914" s="234"/>
      <c r="N914" s="234"/>
      <c r="O914" s="234"/>
      <c r="P914" s="237"/>
      <c r="Q914" s="238"/>
      <c r="R914" s="233" t="str">
        <f>IF(ISERROR($V914),"",OFFSET('Smelter Look-up'!$C$4,$V914-4,0)&amp;"")</f>
        <v/>
      </c>
      <c r="S914" s="239" t="str">
        <f t="array" ref="S914">IF(B914="","",IF(ISERROR(MATCH($E914,CL,0)),"Unknown",INDIRECT("'C'!$A$"&amp;MATCH($E914,CL,0)+1)))</f>
        <v/>
      </c>
      <c r="T914" s="239" t="str">
        <f t="array" ref="T914">IF(B914="","",IF(ISERROR(MATCH($J914,SorP!$B$1:$B$6226,0)),"",INDIRECT("'SorP'!$A$"&amp;MATCH($S914&amp;$J914,SorP!C:C,0))))</f>
        <v/>
      </c>
      <c r="U914" s="240"/>
      <c r="V914" s="228" t="str">
        <f>IF(C914="",NA(),IF(OR(C914="Smelter not listed",C914="Smelter not yet identified"),MATCH($B914&amp;$D914,'Smelter Look-up'!$J:$J,0),MATCH($B914&amp;$C914,'Smelter Look-up'!$J:$J,0)))</f>
        <v>#N/A</v>
      </c>
      <c r="W914" s="208"/>
      <c r="X914" s="208">
        <f t="shared" si="1"/>
        <v>0</v>
      </c>
      <c r="Y914" s="208"/>
      <c r="Z914" s="208"/>
      <c r="AA914" s="208"/>
      <c r="AB914" s="241" t="str">
        <f t="shared" si="2"/>
        <v/>
      </c>
      <c r="AC914" s="208"/>
      <c r="AD914" s="208"/>
      <c r="AE914" s="208"/>
      <c r="AF914" s="208"/>
      <c r="AG914" s="208"/>
      <c r="AH914" s="208"/>
    </row>
    <row r="915" ht="13.5" customHeight="1">
      <c r="A915" s="239"/>
      <c r="B915" s="233" t="str">
        <f t="array" ref="B915">IF(LEN(A915)=0,"",INDEX('Smelter Look-up'!$A:$A,MATCH($A915,'Smelter Look-up'!$E:$E,0)))</f>
        <v/>
      </c>
      <c r="C915" s="234" t="str">
        <f t="array" ref="C915">IF(LEN(A915)=0,"",INDEX('Smelter Look-up'!$C:$C,MATCH($A915,'Smelter Look-up'!$E:$E,0)))</f>
        <v/>
      </c>
      <c r="D915" s="233"/>
      <c r="E915" s="233" t="str">
        <f>IF(ISERROR($V915),"",OFFSET('Smelter Look-up'!$D$4,$V915-4,0)&amp;"")</f>
        <v/>
      </c>
      <c r="F915" s="233" t="str">
        <f>IF(ISERROR($V915),"",OFFSET('Smelter Look-up'!$E$4,$V915-4,0))</f>
        <v/>
      </c>
      <c r="G915" s="233" t="str">
        <f>IF(C915=$X$4,IF(ISERROR($V915),"Enter smelter details","RMI"),IF(ISERROR($V915),"",OFFSET('Smelter Look-up'!$F$4,$V915-4,0)))</f>
        <v/>
      </c>
      <c r="H915" s="235" t="str">
        <f>IF(ISERROR($V915),"",OFFSET('Smelter Look-up'!$G$4,$V915-4,0))</f>
        <v/>
      </c>
      <c r="I915" s="237" t="str">
        <f>IF(ISERROR($V915),"",OFFSET('Smelter Look-up'!$H$4,$V915-4,0))</f>
        <v/>
      </c>
      <c r="J915" s="237" t="str">
        <f>IF(ISERROR($V915),"",OFFSET('Smelter Look-up'!$I$4,$V915-4,0))</f>
        <v/>
      </c>
      <c r="K915" s="234"/>
      <c r="L915" s="234"/>
      <c r="M915" s="234"/>
      <c r="N915" s="234"/>
      <c r="O915" s="234"/>
      <c r="P915" s="237"/>
      <c r="Q915" s="238"/>
      <c r="R915" s="233" t="str">
        <f>IF(ISERROR($V915),"",OFFSET('Smelter Look-up'!$C$4,$V915-4,0)&amp;"")</f>
        <v/>
      </c>
      <c r="S915" s="239" t="str">
        <f t="array" ref="S915">IF(B915="","",IF(ISERROR(MATCH($E915,CL,0)),"Unknown",INDIRECT("'C'!$A$"&amp;MATCH($E915,CL,0)+1)))</f>
        <v/>
      </c>
      <c r="T915" s="239" t="str">
        <f t="array" ref="T915">IF(B915="","",IF(ISERROR(MATCH($J915,SorP!$B$1:$B$6226,0)),"",INDIRECT("'SorP'!$A$"&amp;MATCH($S915&amp;$J915,SorP!C:C,0))))</f>
        <v/>
      </c>
      <c r="U915" s="240"/>
      <c r="V915" s="228" t="str">
        <f>IF(C915="",NA(),IF(OR(C915="Smelter not listed",C915="Smelter not yet identified"),MATCH($B915&amp;$D915,'Smelter Look-up'!$J:$J,0),MATCH($B915&amp;$C915,'Smelter Look-up'!$J:$J,0)))</f>
        <v>#N/A</v>
      </c>
      <c r="W915" s="208"/>
      <c r="X915" s="208">
        <f t="shared" si="1"/>
        <v>0</v>
      </c>
      <c r="Y915" s="208"/>
      <c r="Z915" s="208"/>
      <c r="AA915" s="208"/>
      <c r="AB915" s="241" t="str">
        <f t="shared" si="2"/>
        <v/>
      </c>
      <c r="AC915" s="208"/>
      <c r="AD915" s="208"/>
      <c r="AE915" s="208"/>
      <c r="AF915" s="208"/>
      <c r="AG915" s="208"/>
      <c r="AH915" s="208"/>
    </row>
    <row r="916" ht="13.5" customHeight="1">
      <c r="A916" s="239"/>
      <c r="B916" s="233" t="str">
        <f t="array" ref="B916">IF(LEN(A916)=0,"",INDEX('Smelter Look-up'!$A:$A,MATCH($A916,'Smelter Look-up'!$E:$E,0)))</f>
        <v/>
      </c>
      <c r="C916" s="234" t="str">
        <f t="array" ref="C916">IF(LEN(A916)=0,"",INDEX('Smelter Look-up'!$C:$C,MATCH($A916,'Smelter Look-up'!$E:$E,0)))</f>
        <v/>
      </c>
      <c r="D916" s="233"/>
      <c r="E916" s="233" t="str">
        <f>IF(ISERROR($V916),"",OFFSET('Smelter Look-up'!$D$4,$V916-4,0)&amp;"")</f>
        <v/>
      </c>
      <c r="F916" s="233" t="str">
        <f>IF(ISERROR($V916),"",OFFSET('Smelter Look-up'!$E$4,$V916-4,0))</f>
        <v/>
      </c>
      <c r="G916" s="233" t="str">
        <f>IF(C916=$X$4,IF(ISERROR($V916),"Enter smelter details","RMI"),IF(ISERROR($V916),"",OFFSET('Smelter Look-up'!$F$4,$V916-4,0)))</f>
        <v/>
      </c>
      <c r="H916" s="235" t="str">
        <f>IF(ISERROR($V916),"",OFFSET('Smelter Look-up'!$G$4,$V916-4,0))</f>
        <v/>
      </c>
      <c r="I916" s="237" t="str">
        <f>IF(ISERROR($V916),"",OFFSET('Smelter Look-up'!$H$4,$V916-4,0))</f>
        <v/>
      </c>
      <c r="J916" s="237" t="str">
        <f>IF(ISERROR($V916),"",OFFSET('Smelter Look-up'!$I$4,$V916-4,0))</f>
        <v/>
      </c>
      <c r="K916" s="234"/>
      <c r="L916" s="234"/>
      <c r="M916" s="234"/>
      <c r="N916" s="234"/>
      <c r="O916" s="234"/>
      <c r="P916" s="237"/>
      <c r="Q916" s="238"/>
      <c r="R916" s="233" t="str">
        <f>IF(ISERROR($V916),"",OFFSET('Smelter Look-up'!$C$4,$V916-4,0)&amp;"")</f>
        <v/>
      </c>
      <c r="S916" s="239" t="str">
        <f t="array" ref="S916">IF(B916="","",IF(ISERROR(MATCH($E916,CL,0)),"Unknown",INDIRECT("'C'!$A$"&amp;MATCH($E916,CL,0)+1)))</f>
        <v/>
      </c>
      <c r="T916" s="239" t="str">
        <f t="array" ref="T916">IF(B916="","",IF(ISERROR(MATCH($J916,SorP!$B$1:$B$6226,0)),"",INDIRECT("'SorP'!$A$"&amp;MATCH($S916&amp;$J916,SorP!C:C,0))))</f>
        <v/>
      </c>
      <c r="U916" s="240"/>
      <c r="V916" s="228" t="str">
        <f>IF(C916="",NA(),IF(OR(C916="Smelter not listed",C916="Smelter not yet identified"),MATCH($B916&amp;$D916,'Smelter Look-up'!$J:$J,0),MATCH($B916&amp;$C916,'Smelter Look-up'!$J:$J,0)))</f>
        <v>#N/A</v>
      </c>
      <c r="W916" s="208"/>
      <c r="X916" s="208">
        <f t="shared" si="1"/>
        <v>0</v>
      </c>
      <c r="Y916" s="208"/>
      <c r="Z916" s="208"/>
      <c r="AA916" s="208"/>
      <c r="AB916" s="241" t="str">
        <f t="shared" si="2"/>
        <v/>
      </c>
      <c r="AC916" s="208"/>
      <c r="AD916" s="208"/>
      <c r="AE916" s="208"/>
      <c r="AF916" s="208"/>
      <c r="AG916" s="208"/>
      <c r="AH916" s="208"/>
    </row>
    <row r="917" ht="13.5" customHeight="1">
      <c r="A917" s="239"/>
      <c r="B917" s="233" t="str">
        <f t="array" ref="B917">IF(LEN(A917)=0,"",INDEX('Smelter Look-up'!$A:$A,MATCH($A917,'Smelter Look-up'!$E:$E,0)))</f>
        <v/>
      </c>
      <c r="C917" s="234" t="str">
        <f t="array" ref="C917">IF(LEN(A917)=0,"",INDEX('Smelter Look-up'!$C:$C,MATCH($A917,'Smelter Look-up'!$E:$E,0)))</f>
        <v/>
      </c>
      <c r="D917" s="233"/>
      <c r="E917" s="233" t="str">
        <f>IF(ISERROR($V917),"",OFFSET('Smelter Look-up'!$D$4,$V917-4,0)&amp;"")</f>
        <v/>
      </c>
      <c r="F917" s="233" t="str">
        <f>IF(ISERROR($V917),"",OFFSET('Smelter Look-up'!$E$4,$V917-4,0))</f>
        <v/>
      </c>
      <c r="G917" s="233" t="str">
        <f>IF(C917=$X$4,IF(ISERROR($V917),"Enter smelter details","RMI"),IF(ISERROR($V917),"",OFFSET('Smelter Look-up'!$F$4,$V917-4,0)))</f>
        <v/>
      </c>
      <c r="H917" s="235" t="str">
        <f>IF(ISERROR($V917),"",OFFSET('Smelter Look-up'!$G$4,$V917-4,0))</f>
        <v/>
      </c>
      <c r="I917" s="237" t="str">
        <f>IF(ISERROR($V917),"",OFFSET('Smelter Look-up'!$H$4,$V917-4,0))</f>
        <v/>
      </c>
      <c r="J917" s="237" t="str">
        <f>IF(ISERROR($V917),"",OFFSET('Smelter Look-up'!$I$4,$V917-4,0))</f>
        <v/>
      </c>
      <c r="K917" s="234"/>
      <c r="L917" s="234"/>
      <c r="M917" s="234"/>
      <c r="N917" s="234"/>
      <c r="O917" s="234"/>
      <c r="P917" s="237"/>
      <c r="Q917" s="238"/>
      <c r="R917" s="233" t="str">
        <f>IF(ISERROR($V917),"",OFFSET('Smelter Look-up'!$C$4,$V917-4,0)&amp;"")</f>
        <v/>
      </c>
      <c r="S917" s="239" t="str">
        <f t="array" ref="S917">IF(B917="","",IF(ISERROR(MATCH($E917,CL,0)),"Unknown",INDIRECT("'C'!$A$"&amp;MATCH($E917,CL,0)+1)))</f>
        <v/>
      </c>
      <c r="T917" s="239" t="str">
        <f t="array" ref="T917">IF(B917="","",IF(ISERROR(MATCH($J917,SorP!$B$1:$B$6226,0)),"",INDIRECT("'SorP'!$A$"&amp;MATCH($S917&amp;$J917,SorP!C:C,0))))</f>
        <v/>
      </c>
      <c r="U917" s="240"/>
      <c r="V917" s="228" t="str">
        <f>IF(C917="",NA(),IF(OR(C917="Smelter not listed",C917="Smelter not yet identified"),MATCH($B917&amp;$D917,'Smelter Look-up'!$J:$J,0),MATCH($B917&amp;$C917,'Smelter Look-up'!$J:$J,0)))</f>
        <v>#N/A</v>
      </c>
      <c r="W917" s="208"/>
      <c r="X917" s="208">
        <f t="shared" si="1"/>
        <v>0</v>
      </c>
      <c r="Y917" s="208"/>
      <c r="Z917" s="208"/>
      <c r="AA917" s="208"/>
      <c r="AB917" s="241" t="str">
        <f t="shared" si="2"/>
        <v/>
      </c>
      <c r="AC917" s="208"/>
      <c r="AD917" s="208"/>
      <c r="AE917" s="208"/>
      <c r="AF917" s="208"/>
      <c r="AG917" s="208"/>
      <c r="AH917" s="208"/>
    </row>
    <row r="918" ht="13.5" customHeight="1">
      <c r="A918" s="239"/>
      <c r="B918" s="233" t="str">
        <f t="array" ref="B918">IF(LEN(A918)=0,"",INDEX('Smelter Look-up'!$A:$A,MATCH($A918,'Smelter Look-up'!$E:$E,0)))</f>
        <v/>
      </c>
      <c r="C918" s="234" t="str">
        <f t="array" ref="C918">IF(LEN(A918)=0,"",INDEX('Smelter Look-up'!$C:$C,MATCH($A918,'Smelter Look-up'!$E:$E,0)))</f>
        <v/>
      </c>
      <c r="D918" s="233"/>
      <c r="E918" s="233" t="str">
        <f>IF(ISERROR($V918),"",OFFSET('Smelter Look-up'!$D$4,$V918-4,0)&amp;"")</f>
        <v/>
      </c>
      <c r="F918" s="233" t="str">
        <f>IF(ISERROR($V918),"",OFFSET('Smelter Look-up'!$E$4,$V918-4,0))</f>
        <v/>
      </c>
      <c r="G918" s="233" t="str">
        <f>IF(C918=$X$4,IF(ISERROR($V918),"Enter smelter details","RMI"),IF(ISERROR($V918),"",OFFSET('Smelter Look-up'!$F$4,$V918-4,0)))</f>
        <v/>
      </c>
      <c r="H918" s="235" t="str">
        <f>IF(ISERROR($V918),"",OFFSET('Smelter Look-up'!$G$4,$V918-4,0))</f>
        <v/>
      </c>
      <c r="I918" s="237" t="str">
        <f>IF(ISERROR($V918),"",OFFSET('Smelter Look-up'!$H$4,$V918-4,0))</f>
        <v/>
      </c>
      <c r="J918" s="237" t="str">
        <f>IF(ISERROR($V918),"",OFFSET('Smelter Look-up'!$I$4,$V918-4,0))</f>
        <v/>
      </c>
      <c r="K918" s="234"/>
      <c r="L918" s="234"/>
      <c r="M918" s="234"/>
      <c r="N918" s="234"/>
      <c r="O918" s="234"/>
      <c r="P918" s="237"/>
      <c r="Q918" s="238"/>
      <c r="R918" s="233" t="str">
        <f>IF(ISERROR($V918),"",OFFSET('Smelter Look-up'!$C$4,$V918-4,0)&amp;"")</f>
        <v/>
      </c>
      <c r="S918" s="239" t="str">
        <f t="array" ref="S918">IF(B918="","",IF(ISERROR(MATCH($E918,CL,0)),"Unknown",INDIRECT("'C'!$A$"&amp;MATCH($E918,CL,0)+1)))</f>
        <v/>
      </c>
      <c r="T918" s="239" t="str">
        <f t="array" ref="T918">IF(B918="","",IF(ISERROR(MATCH($J918,SorP!$B$1:$B$6226,0)),"",INDIRECT("'SorP'!$A$"&amp;MATCH($S918&amp;$J918,SorP!C:C,0))))</f>
        <v/>
      </c>
      <c r="U918" s="240"/>
      <c r="V918" s="228" t="str">
        <f>IF(C918="",NA(),IF(OR(C918="Smelter not listed",C918="Smelter not yet identified"),MATCH($B918&amp;$D918,'Smelter Look-up'!$J:$J,0),MATCH($B918&amp;$C918,'Smelter Look-up'!$J:$J,0)))</f>
        <v>#N/A</v>
      </c>
      <c r="W918" s="208"/>
      <c r="X918" s="208">
        <f t="shared" si="1"/>
        <v>0</v>
      </c>
      <c r="Y918" s="208"/>
      <c r="Z918" s="208"/>
      <c r="AA918" s="208"/>
      <c r="AB918" s="241" t="str">
        <f t="shared" si="2"/>
        <v/>
      </c>
      <c r="AC918" s="208"/>
      <c r="AD918" s="208"/>
      <c r="AE918" s="208"/>
      <c r="AF918" s="208"/>
      <c r="AG918" s="208"/>
      <c r="AH918" s="208"/>
    </row>
    <row r="919" ht="13.5" customHeight="1">
      <c r="A919" s="239"/>
      <c r="B919" s="233" t="str">
        <f t="array" ref="B919">IF(LEN(A919)=0,"",INDEX('Smelter Look-up'!$A:$A,MATCH($A919,'Smelter Look-up'!$E:$E,0)))</f>
        <v/>
      </c>
      <c r="C919" s="234" t="str">
        <f t="array" ref="C919">IF(LEN(A919)=0,"",INDEX('Smelter Look-up'!$C:$C,MATCH($A919,'Smelter Look-up'!$E:$E,0)))</f>
        <v/>
      </c>
      <c r="D919" s="233"/>
      <c r="E919" s="233" t="str">
        <f>IF(ISERROR($V919),"",OFFSET('Smelter Look-up'!$D$4,$V919-4,0)&amp;"")</f>
        <v/>
      </c>
      <c r="F919" s="233" t="str">
        <f>IF(ISERROR($V919),"",OFFSET('Smelter Look-up'!$E$4,$V919-4,0))</f>
        <v/>
      </c>
      <c r="G919" s="233" t="str">
        <f>IF(C919=$X$4,IF(ISERROR($V919),"Enter smelter details","RMI"),IF(ISERROR($V919),"",OFFSET('Smelter Look-up'!$F$4,$V919-4,0)))</f>
        <v/>
      </c>
      <c r="H919" s="235" t="str">
        <f>IF(ISERROR($V919),"",OFFSET('Smelter Look-up'!$G$4,$V919-4,0))</f>
        <v/>
      </c>
      <c r="I919" s="237" t="str">
        <f>IF(ISERROR($V919),"",OFFSET('Smelter Look-up'!$H$4,$V919-4,0))</f>
        <v/>
      </c>
      <c r="J919" s="237" t="str">
        <f>IF(ISERROR($V919),"",OFFSET('Smelter Look-up'!$I$4,$V919-4,0))</f>
        <v/>
      </c>
      <c r="K919" s="234"/>
      <c r="L919" s="234"/>
      <c r="M919" s="234"/>
      <c r="N919" s="234"/>
      <c r="O919" s="234"/>
      <c r="P919" s="237"/>
      <c r="Q919" s="238"/>
      <c r="R919" s="233" t="str">
        <f>IF(ISERROR($V919),"",OFFSET('Smelter Look-up'!$C$4,$V919-4,0)&amp;"")</f>
        <v/>
      </c>
      <c r="S919" s="239" t="str">
        <f t="array" ref="S919">IF(B919="","",IF(ISERROR(MATCH($E919,CL,0)),"Unknown",INDIRECT("'C'!$A$"&amp;MATCH($E919,CL,0)+1)))</f>
        <v/>
      </c>
      <c r="T919" s="239" t="str">
        <f t="array" ref="T919">IF(B919="","",IF(ISERROR(MATCH($J919,SorP!$B$1:$B$6226,0)),"",INDIRECT("'SorP'!$A$"&amp;MATCH($S919&amp;$J919,SorP!C:C,0))))</f>
        <v/>
      </c>
      <c r="U919" s="240"/>
      <c r="V919" s="228" t="str">
        <f>IF(C919="",NA(),IF(OR(C919="Smelter not listed",C919="Smelter not yet identified"),MATCH($B919&amp;$D919,'Smelter Look-up'!$J:$J,0),MATCH($B919&amp;$C919,'Smelter Look-up'!$J:$J,0)))</f>
        <v>#N/A</v>
      </c>
      <c r="W919" s="208"/>
      <c r="X919" s="208">
        <f t="shared" si="1"/>
        <v>0</v>
      </c>
      <c r="Y919" s="208"/>
      <c r="Z919" s="208"/>
      <c r="AA919" s="208"/>
      <c r="AB919" s="241" t="str">
        <f t="shared" si="2"/>
        <v/>
      </c>
      <c r="AC919" s="208"/>
      <c r="AD919" s="208"/>
      <c r="AE919" s="208"/>
      <c r="AF919" s="208"/>
      <c r="AG919" s="208"/>
      <c r="AH919" s="208"/>
    </row>
    <row r="920" ht="13.5" customHeight="1">
      <c r="A920" s="239"/>
      <c r="B920" s="233" t="str">
        <f t="array" ref="B920">IF(LEN(A920)=0,"",INDEX('Smelter Look-up'!$A:$A,MATCH($A920,'Smelter Look-up'!$E:$E,0)))</f>
        <v/>
      </c>
      <c r="C920" s="234" t="str">
        <f t="array" ref="C920">IF(LEN(A920)=0,"",INDEX('Smelter Look-up'!$C:$C,MATCH($A920,'Smelter Look-up'!$E:$E,0)))</f>
        <v/>
      </c>
      <c r="D920" s="233"/>
      <c r="E920" s="233" t="str">
        <f>IF(ISERROR($V920),"",OFFSET('Smelter Look-up'!$D$4,$V920-4,0)&amp;"")</f>
        <v/>
      </c>
      <c r="F920" s="233" t="str">
        <f>IF(ISERROR($V920),"",OFFSET('Smelter Look-up'!$E$4,$V920-4,0))</f>
        <v/>
      </c>
      <c r="G920" s="233" t="str">
        <f>IF(C920=$X$4,IF(ISERROR($V920),"Enter smelter details","RMI"),IF(ISERROR($V920),"",OFFSET('Smelter Look-up'!$F$4,$V920-4,0)))</f>
        <v/>
      </c>
      <c r="H920" s="235" t="str">
        <f>IF(ISERROR($V920),"",OFFSET('Smelter Look-up'!$G$4,$V920-4,0))</f>
        <v/>
      </c>
      <c r="I920" s="237" t="str">
        <f>IF(ISERROR($V920),"",OFFSET('Smelter Look-up'!$H$4,$V920-4,0))</f>
        <v/>
      </c>
      <c r="J920" s="237" t="str">
        <f>IF(ISERROR($V920),"",OFFSET('Smelter Look-up'!$I$4,$V920-4,0))</f>
        <v/>
      </c>
      <c r="K920" s="234"/>
      <c r="L920" s="234"/>
      <c r="M920" s="234"/>
      <c r="N920" s="234"/>
      <c r="O920" s="234"/>
      <c r="P920" s="237"/>
      <c r="Q920" s="238"/>
      <c r="R920" s="233" t="str">
        <f>IF(ISERROR($V920),"",OFFSET('Smelter Look-up'!$C$4,$V920-4,0)&amp;"")</f>
        <v/>
      </c>
      <c r="S920" s="239" t="str">
        <f t="array" ref="S920">IF(B920="","",IF(ISERROR(MATCH($E920,CL,0)),"Unknown",INDIRECT("'C'!$A$"&amp;MATCH($E920,CL,0)+1)))</f>
        <v/>
      </c>
      <c r="T920" s="239" t="str">
        <f t="array" ref="T920">IF(B920="","",IF(ISERROR(MATCH($J920,SorP!$B$1:$B$6226,0)),"",INDIRECT("'SorP'!$A$"&amp;MATCH($S920&amp;$J920,SorP!C:C,0))))</f>
        <v/>
      </c>
      <c r="U920" s="240"/>
      <c r="V920" s="228" t="str">
        <f>IF(C920="",NA(),IF(OR(C920="Smelter not listed",C920="Smelter not yet identified"),MATCH($B920&amp;$D920,'Smelter Look-up'!$J:$J,0),MATCH($B920&amp;$C920,'Smelter Look-up'!$J:$J,0)))</f>
        <v>#N/A</v>
      </c>
      <c r="W920" s="208"/>
      <c r="X920" s="208">
        <f t="shared" si="1"/>
        <v>0</v>
      </c>
      <c r="Y920" s="208"/>
      <c r="Z920" s="208"/>
      <c r="AA920" s="208"/>
      <c r="AB920" s="241" t="str">
        <f t="shared" si="2"/>
        <v/>
      </c>
      <c r="AC920" s="208"/>
      <c r="AD920" s="208"/>
      <c r="AE920" s="208"/>
      <c r="AF920" s="208"/>
      <c r="AG920" s="208"/>
      <c r="AH920" s="208"/>
    </row>
    <row r="921" ht="13.5" customHeight="1">
      <c r="A921" s="239"/>
      <c r="B921" s="233" t="str">
        <f t="array" ref="B921">IF(LEN(A921)=0,"",INDEX('Smelter Look-up'!$A:$A,MATCH($A921,'Smelter Look-up'!$E:$E,0)))</f>
        <v/>
      </c>
      <c r="C921" s="234" t="str">
        <f t="array" ref="C921">IF(LEN(A921)=0,"",INDEX('Smelter Look-up'!$C:$C,MATCH($A921,'Smelter Look-up'!$E:$E,0)))</f>
        <v/>
      </c>
      <c r="D921" s="233"/>
      <c r="E921" s="233" t="str">
        <f>IF(ISERROR($V921),"",OFFSET('Smelter Look-up'!$D$4,$V921-4,0)&amp;"")</f>
        <v/>
      </c>
      <c r="F921" s="233" t="str">
        <f>IF(ISERROR($V921),"",OFFSET('Smelter Look-up'!$E$4,$V921-4,0))</f>
        <v/>
      </c>
      <c r="G921" s="233" t="str">
        <f>IF(C921=$X$4,IF(ISERROR($V921),"Enter smelter details","RMI"),IF(ISERROR($V921),"",OFFSET('Smelter Look-up'!$F$4,$V921-4,0)))</f>
        <v/>
      </c>
      <c r="H921" s="235" t="str">
        <f>IF(ISERROR($V921),"",OFFSET('Smelter Look-up'!$G$4,$V921-4,0))</f>
        <v/>
      </c>
      <c r="I921" s="237" t="str">
        <f>IF(ISERROR($V921),"",OFFSET('Smelter Look-up'!$H$4,$V921-4,0))</f>
        <v/>
      </c>
      <c r="J921" s="237" t="str">
        <f>IF(ISERROR($V921),"",OFFSET('Smelter Look-up'!$I$4,$V921-4,0))</f>
        <v/>
      </c>
      <c r="K921" s="234"/>
      <c r="L921" s="234"/>
      <c r="M921" s="234"/>
      <c r="N921" s="234"/>
      <c r="O921" s="234"/>
      <c r="P921" s="237"/>
      <c r="Q921" s="238"/>
      <c r="R921" s="233" t="str">
        <f>IF(ISERROR($V921),"",OFFSET('Smelter Look-up'!$C$4,$V921-4,0)&amp;"")</f>
        <v/>
      </c>
      <c r="S921" s="239" t="str">
        <f t="array" ref="S921">IF(B921="","",IF(ISERROR(MATCH($E921,CL,0)),"Unknown",INDIRECT("'C'!$A$"&amp;MATCH($E921,CL,0)+1)))</f>
        <v/>
      </c>
      <c r="T921" s="239" t="str">
        <f t="array" ref="T921">IF(B921="","",IF(ISERROR(MATCH($J921,SorP!$B$1:$B$6226,0)),"",INDIRECT("'SorP'!$A$"&amp;MATCH($S921&amp;$J921,SorP!C:C,0))))</f>
        <v/>
      </c>
      <c r="U921" s="240"/>
      <c r="V921" s="228" t="str">
        <f>IF(C921="",NA(),IF(OR(C921="Smelter not listed",C921="Smelter not yet identified"),MATCH($B921&amp;$D921,'Smelter Look-up'!$J:$J,0),MATCH($B921&amp;$C921,'Smelter Look-up'!$J:$J,0)))</f>
        <v>#N/A</v>
      </c>
      <c r="W921" s="208"/>
      <c r="X921" s="208">
        <f t="shared" si="1"/>
        <v>0</v>
      </c>
      <c r="Y921" s="208"/>
      <c r="Z921" s="208"/>
      <c r="AA921" s="208"/>
      <c r="AB921" s="241" t="str">
        <f t="shared" si="2"/>
        <v/>
      </c>
      <c r="AC921" s="208"/>
      <c r="AD921" s="208"/>
      <c r="AE921" s="208"/>
      <c r="AF921" s="208"/>
      <c r="AG921" s="208"/>
      <c r="AH921" s="208"/>
    </row>
    <row r="922" ht="13.5" customHeight="1">
      <c r="A922" s="239"/>
      <c r="B922" s="233" t="str">
        <f t="array" ref="B922">IF(LEN(A922)=0,"",INDEX('Smelter Look-up'!$A:$A,MATCH($A922,'Smelter Look-up'!$E:$E,0)))</f>
        <v/>
      </c>
      <c r="C922" s="234" t="str">
        <f t="array" ref="C922">IF(LEN(A922)=0,"",INDEX('Smelter Look-up'!$C:$C,MATCH($A922,'Smelter Look-up'!$E:$E,0)))</f>
        <v/>
      </c>
      <c r="D922" s="233"/>
      <c r="E922" s="233" t="str">
        <f>IF(ISERROR($V922),"",OFFSET('Smelter Look-up'!$D$4,$V922-4,0)&amp;"")</f>
        <v/>
      </c>
      <c r="F922" s="233" t="str">
        <f>IF(ISERROR($V922),"",OFFSET('Smelter Look-up'!$E$4,$V922-4,0))</f>
        <v/>
      </c>
      <c r="G922" s="233" t="str">
        <f>IF(C922=$X$4,IF(ISERROR($V922),"Enter smelter details","RMI"),IF(ISERROR($V922),"",OFFSET('Smelter Look-up'!$F$4,$V922-4,0)))</f>
        <v/>
      </c>
      <c r="H922" s="235" t="str">
        <f>IF(ISERROR($V922),"",OFFSET('Smelter Look-up'!$G$4,$V922-4,0))</f>
        <v/>
      </c>
      <c r="I922" s="237" t="str">
        <f>IF(ISERROR($V922),"",OFFSET('Smelter Look-up'!$H$4,$V922-4,0))</f>
        <v/>
      </c>
      <c r="J922" s="237" t="str">
        <f>IF(ISERROR($V922),"",OFFSET('Smelter Look-up'!$I$4,$V922-4,0))</f>
        <v/>
      </c>
      <c r="K922" s="234"/>
      <c r="L922" s="234"/>
      <c r="M922" s="234"/>
      <c r="N922" s="234"/>
      <c r="O922" s="234"/>
      <c r="P922" s="237"/>
      <c r="Q922" s="238"/>
      <c r="R922" s="233" t="str">
        <f>IF(ISERROR($V922),"",OFFSET('Smelter Look-up'!$C$4,$V922-4,0)&amp;"")</f>
        <v/>
      </c>
      <c r="S922" s="239" t="str">
        <f t="array" ref="S922">IF(B922="","",IF(ISERROR(MATCH($E922,CL,0)),"Unknown",INDIRECT("'C'!$A$"&amp;MATCH($E922,CL,0)+1)))</f>
        <v/>
      </c>
      <c r="T922" s="239" t="str">
        <f t="array" ref="T922">IF(B922="","",IF(ISERROR(MATCH($J922,SorP!$B$1:$B$6226,0)),"",INDIRECT("'SorP'!$A$"&amp;MATCH($S922&amp;$J922,SorP!C:C,0))))</f>
        <v/>
      </c>
      <c r="U922" s="240"/>
      <c r="V922" s="228" t="str">
        <f>IF(C922="",NA(),IF(OR(C922="Smelter not listed",C922="Smelter not yet identified"),MATCH($B922&amp;$D922,'Smelter Look-up'!$J:$J,0),MATCH($B922&amp;$C922,'Smelter Look-up'!$J:$J,0)))</f>
        <v>#N/A</v>
      </c>
      <c r="W922" s="208"/>
      <c r="X922" s="208">
        <f t="shared" si="1"/>
        <v>0</v>
      </c>
      <c r="Y922" s="208"/>
      <c r="Z922" s="208"/>
      <c r="AA922" s="208"/>
      <c r="AB922" s="241" t="str">
        <f t="shared" si="2"/>
        <v/>
      </c>
      <c r="AC922" s="208"/>
      <c r="AD922" s="208"/>
      <c r="AE922" s="208"/>
      <c r="AF922" s="208"/>
      <c r="AG922" s="208"/>
      <c r="AH922" s="208"/>
    </row>
    <row r="923" ht="13.5" customHeight="1">
      <c r="A923" s="239"/>
      <c r="B923" s="233" t="str">
        <f t="array" ref="B923">IF(LEN(A923)=0,"",INDEX('Smelter Look-up'!$A:$A,MATCH($A923,'Smelter Look-up'!$E:$E,0)))</f>
        <v/>
      </c>
      <c r="C923" s="234" t="str">
        <f t="array" ref="C923">IF(LEN(A923)=0,"",INDEX('Smelter Look-up'!$C:$C,MATCH($A923,'Smelter Look-up'!$E:$E,0)))</f>
        <v/>
      </c>
      <c r="D923" s="233"/>
      <c r="E923" s="233" t="str">
        <f>IF(ISERROR($V923),"",OFFSET('Smelter Look-up'!$D$4,$V923-4,0)&amp;"")</f>
        <v/>
      </c>
      <c r="F923" s="233" t="str">
        <f>IF(ISERROR($V923),"",OFFSET('Smelter Look-up'!$E$4,$V923-4,0))</f>
        <v/>
      </c>
      <c r="G923" s="233" t="str">
        <f>IF(C923=$X$4,IF(ISERROR($V923),"Enter smelter details","RMI"),IF(ISERROR($V923),"",OFFSET('Smelter Look-up'!$F$4,$V923-4,0)))</f>
        <v/>
      </c>
      <c r="H923" s="235" t="str">
        <f>IF(ISERROR($V923),"",OFFSET('Smelter Look-up'!$G$4,$V923-4,0))</f>
        <v/>
      </c>
      <c r="I923" s="237" t="str">
        <f>IF(ISERROR($V923),"",OFFSET('Smelter Look-up'!$H$4,$V923-4,0))</f>
        <v/>
      </c>
      <c r="J923" s="237" t="str">
        <f>IF(ISERROR($V923),"",OFFSET('Smelter Look-up'!$I$4,$V923-4,0))</f>
        <v/>
      </c>
      <c r="K923" s="234"/>
      <c r="L923" s="234"/>
      <c r="M923" s="234"/>
      <c r="N923" s="234"/>
      <c r="O923" s="234"/>
      <c r="P923" s="237"/>
      <c r="Q923" s="238"/>
      <c r="R923" s="233" t="str">
        <f>IF(ISERROR($V923),"",OFFSET('Smelter Look-up'!$C$4,$V923-4,0)&amp;"")</f>
        <v/>
      </c>
      <c r="S923" s="239" t="str">
        <f t="array" ref="S923">IF(B923="","",IF(ISERROR(MATCH($E923,CL,0)),"Unknown",INDIRECT("'C'!$A$"&amp;MATCH($E923,CL,0)+1)))</f>
        <v/>
      </c>
      <c r="T923" s="239" t="str">
        <f t="array" ref="T923">IF(B923="","",IF(ISERROR(MATCH($J923,SorP!$B$1:$B$6226,0)),"",INDIRECT("'SorP'!$A$"&amp;MATCH($S923&amp;$J923,SorP!C:C,0))))</f>
        <v/>
      </c>
      <c r="U923" s="240"/>
      <c r="V923" s="228" t="str">
        <f>IF(C923="",NA(),IF(OR(C923="Smelter not listed",C923="Smelter not yet identified"),MATCH($B923&amp;$D923,'Smelter Look-up'!$J:$J,0),MATCH($B923&amp;$C923,'Smelter Look-up'!$J:$J,0)))</f>
        <v>#N/A</v>
      </c>
      <c r="W923" s="208"/>
      <c r="X923" s="208">
        <f t="shared" si="1"/>
        <v>0</v>
      </c>
      <c r="Y923" s="208"/>
      <c r="Z923" s="208"/>
      <c r="AA923" s="208"/>
      <c r="AB923" s="241" t="str">
        <f t="shared" si="2"/>
        <v/>
      </c>
      <c r="AC923" s="208"/>
      <c r="AD923" s="208"/>
      <c r="AE923" s="208"/>
      <c r="AF923" s="208"/>
      <c r="AG923" s="208"/>
      <c r="AH923" s="208"/>
    </row>
    <row r="924" ht="13.5" customHeight="1">
      <c r="A924" s="239"/>
      <c r="B924" s="233" t="str">
        <f t="array" ref="B924">IF(LEN(A924)=0,"",INDEX('Smelter Look-up'!$A:$A,MATCH($A924,'Smelter Look-up'!$E:$E,0)))</f>
        <v/>
      </c>
      <c r="C924" s="234" t="str">
        <f t="array" ref="C924">IF(LEN(A924)=0,"",INDEX('Smelter Look-up'!$C:$C,MATCH($A924,'Smelter Look-up'!$E:$E,0)))</f>
        <v/>
      </c>
      <c r="D924" s="233"/>
      <c r="E924" s="233" t="str">
        <f>IF(ISERROR($V924),"",OFFSET('Smelter Look-up'!$D$4,$V924-4,0)&amp;"")</f>
        <v/>
      </c>
      <c r="F924" s="233" t="str">
        <f>IF(ISERROR($V924),"",OFFSET('Smelter Look-up'!$E$4,$V924-4,0))</f>
        <v/>
      </c>
      <c r="G924" s="233" t="str">
        <f>IF(C924=$X$4,IF(ISERROR($V924),"Enter smelter details","RMI"),IF(ISERROR($V924),"",OFFSET('Smelter Look-up'!$F$4,$V924-4,0)))</f>
        <v/>
      </c>
      <c r="H924" s="235" t="str">
        <f>IF(ISERROR($V924),"",OFFSET('Smelter Look-up'!$G$4,$V924-4,0))</f>
        <v/>
      </c>
      <c r="I924" s="237" t="str">
        <f>IF(ISERROR($V924),"",OFFSET('Smelter Look-up'!$H$4,$V924-4,0))</f>
        <v/>
      </c>
      <c r="J924" s="237" t="str">
        <f>IF(ISERROR($V924),"",OFFSET('Smelter Look-up'!$I$4,$V924-4,0))</f>
        <v/>
      </c>
      <c r="K924" s="234"/>
      <c r="L924" s="234"/>
      <c r="M924" s="234"/>
      <c r="N924" s="234"/>
      <c r="O924" s="234"/>
      <c r="P924" s="237"/>
      <c r="Q924" s="238"/>
      <c r="R924" s="233" t="str">
        <f>IF(ISERROR($V924),"",OFFSET('Smelter Look-up'!$C$4,$V924-4,0)&amp;"")</f>
        <v/>
      </c>
      <c r="S924" s="239" t="str">
        <f t="array" ref="S924">IF(B924="","",IF(ISERROR(MATCH($E924,CL,0)),"Unknown",INDIRECT("'C'!$A$"&amp;MATCH($E924,CL,0)+1)))</f>
        <v/>
      </c>
      <c r="T924" s="239" t="str">
        <f t="array" ref="T924">IF(B924="","",IF(ISERROR(MATCH($J924,SorP!$B$1:$B$6226,0)),"",INDIRECT("'SorP'!$A$"&amp;MATCH($S924&amp;$J924,SorP!C:C,0))))</f>
        <v/>
      </c>
      <c r="U924" s="240"/>
      <c r="V924" s="228" t="str">
        <f>IF(C924="",NA(),IF(OR(C924="Smelter not listed",C924="Smelter not yet identified"),MATCH($B924&amp;$D924,'Smelter Look-up'!$J:$J,0),MATCH($B924&amp;$C924,'Smelter Look-up'!$J:$J,0)))</f>
        <v>#N/A</v>
      </c>
      <c r="W924" s="208"/>
      <c r="X924" s="208">
        <f t="shared" si="1"/>
        <v>0</v>
      </c>
      <c r="Y924" s="208"/>
      <c r="Z924" s="208"/>
      <c r="AA924" s="208"/>
      <c r="AB924" s="241" t="str">
        <f t="shared" si="2"/>
        <v/>
      </c>
      <c r="AC924" s="208"/>
      <c r="AD924" s="208"/>
      <c r="AE924" s="208"/>
      <c r="AF924" s="208"/>
      <c r="AG924" s="208"/>
      <c r="AH924" s="208"/>
    </row>
    <row r="925" ht="13.5" customHeight="1">
      <c r="A925" s="239"/>
      <c r="B925" s="233" t="str">
        <f t="array" ref="B925">IF(LEN(A925)=0,"",INDEX('Smelter Look-up'!$A:$A,MATCH($A925,'Smelter Look-up'!$E:$E,0)))</f>
        <v/>
      </c>
      <c r="C925" s="234" t="str">
        <f t="array" ref="C925">IF(LEN(A925)=0,"",INDEX('Smelter Look-up'!$C:$C,MATCH($A925,'Smelter Look-up'!$E:$E,0)))</f>
        <v/>
      </c>
      <c r="D925" s="233"/>
      <c r="E925" s="233" t="str">
        <f>IF(ISERROR($V925),"",OFFSET('Smelter Look-up'!$D$4,$V925-4,0)&amp;"")</f>
        <v/>
      </c>
      <c r="F925" s="233" t="str">
        <f>IF(ISERROR($V925),"",OFFSET('Smelter Look-up'!$E$4,$V925-4,0))</f>
        <v/>
      </c>
      <c r="G925" s="233" t="str">
        <f>IF(C925=$X$4,IF(ISERROR($V925),"Enter smelter details","RMI"),IF(ISERROR($V925),"",OFFSET('Smelter Look-up'!$F$4,$V925-4,0)))</f>
        <v/>
      </c>
      <c r="H925" s="235" t="str">
        <f>IF(ISERROR($V925),"",OFFSET('Smelter Look-up'!$G$4,$V925-4,0))</f>
        <v/>
      </c>
      <c r="I925" s="237" t="str">
        <f>IF(ISERROR($V925),"",OFFSET('Smelter Look-up'!$H$4,$V925-4,0))</f>
        <v/>
      </c>
      <c r="J925" s="237" t="str">
        <f>IF(ISERROR($V925),"",OFFSET('Smelter Look-up'!$I$4,$V925-4,0))</f>
        <v/>
      </c>
      <c r="K925" s="234"/>
      <c r="L925" s="234"/>
      <c r="M925" s="234"/>
      <c r="N925" s="234"/>
      <c r="O925" s="234"/>
      <c r="P925" s="237"/>
      <c r="Q925" s="238"/>
      <c r="R925" s="233" t="str">
        <f>IF(ISERROR($V925),"",OFFSET('Smelter Look-up'!$C$4,$V925-4,0)&amp;"")</f>
        <v/>
      </c>
      <c r="S925" s="239" t="str">
        <f t="array" ref="S925">IF(B925="","",IF(ISERROR(MATCH($E925,CL,0)),"Unknown",INDIRECT("'C'!$A$"&amp;MATCH($E925,CL,0)+1)))</f>
        <v/>
      </c>
      <c r="T925" s="239" t="str">
        <f t="array" ref="T925">IF(B925="","",IF(ISERROR(MATCH($J925,SorP!$B$1:$B$6226,0)),"",INDIRECT("'SorP'!$A$"&amp;MATCH($S925&amp;$J925,SorP!C:C,0))))</f>
        <v/>
      </c>
      <c r="U925" s="240"/>
      <c r="V925" s="228" t="str">
        <f>IF(C925="",NA(),IF(OR(C925="Smelter not listed",C925="Smelter not yet identified"),MATCH($B925&amp;$D925,'Smelter Look-up'!$J:$J,0),MATCH($B925&amp;$C925,'Smelter Look-up'!$J:$J,0)))</f>
        <v>#N/A</v>
      </c>
      <c r="W925" s="208"/>
      <c r="X925" s="208">
        <f t="shared" si="1"/>
        <v>0</v>
      </c>
      <c r="Y925" s="208"/>
      <c r="Z925" s="208"/>
      <c r="AA925" s="208"/>
      <c r="AB925" s="241" t="str">
        <f t="shared" si="2"/>
        <v/>
      </c>
      <c r="AC925" s="208"/>
      <c r="AD925" s="208"/>
      <c r="AE925" s="208"/>
      <c r="AF925" s="208"/>
      <c r="AG925" s="208"/>
      <c r="AH925" s="208"/>
    </row>
    <row r="926" ht="13.5" customHeight="1">
      <c r="A926" s="239"/>
      <c r="B926" s="233" t="str">
        <f t="array" ref="B926">IF(LEN(A926)=0,"",INDEX('Smelter Look-up'!$A:$A,MATCH($A926,'Smelter Look-up'!$E:$E,0)))</f>
        <v/>
      </c>
      <c r="C926" s="234" t="str">
        <f t="array" ref="C926">IF(LEN(A926)=0,"",INDEX('Smelter Look-up'!$C:$C,MATCH($A926,'Smelter Look-up'!$E:$E,0)))</f>
        <v/>
      </c>
      <c r="D926" s="233"/>
      <c r="E926" s="233" t="str">
        <f>IF(ISERROR($V926),"",OFFSET('Smelter Look-up'!$D$4,$V926-4,0)&amp;"")</f>
        <v/>
      </c>
      <c r="F926" s="233" t="str">
        <f>IF(ISERROR($V926),"",OFFSET('Smelter Look-up'!$E$4,$V926-4,0))</f>
        <v/>
      </c>
      <c r="G926" s="233" t="str">
        <f>IF(C926=$X$4,IF(ISERROR($V926),"Enter smelter details","RMI"),IF(ISERROR($V926),"",OFFSET('Smelter Look-up'!$F$4,$V926-4,0)))</f>
        <v/>
      </c>
      <c r="H926" s="235" t="str">
        <f>IF(ISERROR($V926),"",OFFSET('Smelter Look-up'!$G$4,$V926-4,0))</f>
        <v/>
      </c>
      <c r="I926" s="237" t="str">
        <f>IF(ISERROR($V926),"",OFFSET('Smelter Look-up'!$H$4,$V926-4,0))</f>
        <v/>
      </c>
      <c r="J926" s="237" t="str">
        <f>IF(ISERROR($V926),"",OFFSET('Smelter Look-up'!$I$4,$V926-4,0))</f>
        <v/>
      </c>
      <c r="K926" s="234"/>
      <c r="L926" s="234"/>
      <c r="M926" s="234"/>
      <c r="N926" s="234"/>
      <c r="O926" s="234"/>
      <c r="P926" s="237"/>
      <c r="Q926" s="238"/>
      <c r="R926" s="233" t="str">
        <f>IF(ISERROR($V926),"",OFFSET('Smelter Look-up'!$C$4,$V926-4,0)&amp;"")</f>
        <v/>
      </c>
      <c r="S926" s="239" t="str">
        <f t="array" ref="S926">IF(B926="","",IF(ISERROR(MATCH($E926,CL,0)),"Unknown",INDIRECT("'C'!$A$"&amp;MATCH($E926,CL,0)+1)))</f>
        <v/>
      </c>
      <c r="T926" s="239" t="str">
        <f t="array" ref="T926">IF(B926="","",IF(ISERROR(MATCH($J926,SorP!$B$1:$B$6226,0)),"",INDIRECT("'SorP'!$A$"&amp;MATCH($S926&amp;$J926,SorP!C:C,0))))</f>
        <v/>
      </c>
      <c r="U926" s="240"/>
      <c r="V926" s="228" t="str">
        <f>IF(C926="",NA(),IF(OR(C926="Smelter not listed",C926="Smelter not yet identified"),MATCH($B926&amp;$D926,'Smelter Look-up'!$J:$J,0),MATCH($B926&amp;$C926,'Smelter Look-up'!$J:$J,0)))</f>
        <v>#N/A</v>
      </c>
      <c r="W926" s="208"/>
      <c r="X926" s="208">
        <f t="shared" si="1"/>
        <v>0</v>
      </c>
      <c r="Y926" s="208"/>
      <c r="Z926" s="208"/>
      <c r="AA926" s="208"/>
      <c r="AB926" s="241" t="str">
        <f t="shared" si="2"/>
        <v/>
      </c>
      <c r="AC926" s="208"/>
      <c r="AD926" s="208"/>
      <c r="AE926" s="208"/>
      <c r="AF926" s="208"/>
      <c r="AG926" s="208"/>
      <c r="AH926" s="208"/>
    </row>
    <row r="927" ht="13.5" customHeight="1">
      <c r="A927" s="239"/>
      <c r="B927" s="233" t="str">
        <f t="array" ref="B927">IF(LEN(A927)=0,"",INDEX('Smelter Look-up'!$A:$A,MATCH($A927,'Smelter Look-up'!$E:$E,0)))</f>
        <v/>
      </c>
      <c r="C927" s="234" t="str">
        <f t="array" ref="C927">IF(LEN(A927)=0,"",INDEX('Smelter Look-up'!$C:$C,MATCH($A927,'Smelter Look-up'!$E:$E,0)))</f>
        <v/>
      </c>
      <c r="D927" s="233"/>
      <c r="E927" s="233" t="str">
        <f>IF(ISERROR($V927),"",OFFSET('Smelter Look-up'!$D$4,$V927-4,0)&amp;"")</f>
        <v/>
      </c>
      <c r="F927" s="233" t="str">
        <f>IF(ISERROR($V927),"",OFFSET('Smelter Look-up'!$E$4,$V927-4,0))</f>
        <v/>
      </c>
      <c r="G927" s="233" t="str">
        <f>IF(C927=$X$4,IF(ISERROR($V927),"Enter smelter details","RMI"),IF(ISERROR($V927),"",OFFSET('Smelter Look-up'!$F$4,$V927-4,0)))</f>
        <v/>
      </c>
      <c r="H927" s="235" t="str">
        <f>IF(ISERROR($V927),"",OFFSET('Smelter Look-up'!$G$4,$V927-4,0))</f>
        <v/>
      </c>
      <c r="I927" s="237" t="str">
        <f>IF(ISERROR($V927),"",OFFSET('Smelter Look-up'!$H$4,$V927-4,0))</f>
        <v/>
      </c>
      <c r="J927" s="237" t="str">
        <f>IF(ISERROR($V927),"",OFFSET('Smelter Look-up'!$I$4,$V927-4,0))</f>
        <v/>
      </c>
      <c r="K927" s="234"/>
      <c r="L927" s="234"/>
      <c r="M927" s="234"/>
      <c r="N927" s="234"/>
      <c r="O927" s="234"/>
      <c r="P927" s="237"/>
      <c r="Q927" s="238"/>
      <c r="R927" s="233" t="str">
        <f>IF(ISERROR($V927),"",OFFSET('Smelter Look-up'!$C$4,$V927-4,0)&amp;"")</f>
        <v/>
      </c>
      <c r="S927" s="239" t="str">
        <f t="array" ref="S927">IF(B927="","",IF(ISERROR(MATCH($E927,CL,0)),"Unknown",INDIRECT("'C'!$A$"&amp;MATCH($E927,CL,0)+1)))</f>
        <v/>
      </c>
      <c r="T927" s="239" t="str">
        <f t="array" ref="T927">IF(B927="","",IF(ISERROR(MATCH($J927,SorP!$B$1:$B$6226,0)),"",INDIRECT("'SorP'!$A$"&amp;MATCH($S927&amp;$J927,SorP!C:C,0))))</f>
        <v/>
      </c>
      <c r="U927" s="240"/>
      <c r="V927" s="228" t="str">
        <f>IF(C927="",NA(),IF(OR(C927="Smelter not listed",C927="Smelter not yet identified"),MATCH($B927&amp;$D927,'Smelter Look-up'!$J:$J,0),MATCH($B927&amp;$C927,'Smelter Look-up'!$J:$J,0)))</f>
        <v>#N/A</v>
      </c>
      <c r="W927" s="208"/>
      <c r="X927" s="208">
        <f t="shared" si="1"/>
        <v>0</v>
      </c>
      <c r="Y927" s="208"/>
      <c r="Z927" s="208"/>
      <c r="AA927" s="208"/>
      <c r="AB927" s="241" t="str">
        <f t="shared" si="2"/>
        <v/>
      </c>
      <c r="AC927" s="208"/>
      <c r="AD927" s="208"/>
      <c r="AE927" s="208"/>
      <c r="AF927" s="208"/>
      <c r="AG927" s="208"/>
      <c r="AH927" s="208"/>
    </row>
    <row r="928" ht="13.5" customHeight="1">
      <c r="A928" s="239"/>
      <c r="B928" s="233" t="str">
        <f t="array" ref="B928">IF(LEN(A928)=0,"",INDEX('Smelter Look-up'!$A:$A,MATCH($A928,'Smelter Look-up'!$E:$E,0)))</f>
        <v/>
      </c>
      <c r="C928" s="234" t="str">
        <f t="array" ref="C928">IF(LEN(A928)=0,"",INDEX('Smelter Look-up'!$C:$C,MATCH($A928,'Smelter Look-up'!$E:$E,0)))</f>
        <v/>
      </c>
      <c r="D928" s="233"/>
      <c r="E928" s="233" t="str">
        <f>IF(ISERROR($V928),"",OFFSET('Smelter Look-up'!$D$4,$V928-4,0)&amp;"")</f>
        <v/>
      </c>
      <c r="F928" s="233" t="str">
        <f>IF(ISERROR($V928),"",OFFSET('Smelter Look-up'!$E$4,$V928-4,0))</f>
        <v/>
      </c>
      <c r="G928" s="233" t="str">
        <f>IF(C928=$X$4,IF(ISERROR($V928),"Enter smelter details","RMI"),IF(ISERROR($V928),"",OFFSET('Smelter Look-up'!$F$4,$V928-4,0)))</f>
        <v/>
      </c>
      <c r="H928" s="235" t="str">
        <f>IF(ISERROR($V928),"",OFFSET('Smelter Look-up'!$G$4,$V928-4,0))</f>
        <v/>
      </c>
      <c r="I928" s="237" t="str">
        <f>IF(ISERROR($V928),"",OFFSET('Smelter Look-up'!$H$4,$V928-4,0))</f>
        <v/>
      </c>
      <c r="J928" s="237" t="str">
        <f>IF(ISERROR($V928),"",OFFSET('Smelter Look-up'!$I$4,$V928-4,0))</f>
        <v/>
      </c>
      <c r="K928" s="234"/>
      <c r="L928" s="234"/>
      <c r="M928" s="234"/>
      <c r="N928" s="234"/>
      <c r="O928" s="234"/>
      <c r="P928" s="237"/>
      <c r="Q928" s="238"/>
      <c r="R928" s="233" t="str">
        <f>IF(ISERROR($V928),"",OFFSET('Smelter Look-up'!$C$4,$V928-4,0)&amp;"")</f>
        <v/>
      </c>
      <c r="S928" s="239" t="str">
        <f t="array" ref="S928">IF(B928="","",IF(ISERROR(MATCH($E928,CL,0)),"Unknown",INDIRECT("'C'!$A$"&amp;MATCH($E928,CL,0)+1)))</f>
        <v/>
      </c>
      <c r="T928" s="239" t="str">
        <f t="array" ref="T928">IF(B928="","",IF(ISERROR(MATCH($J928,SorP!$B$1:$B$6226,0)),"",INDIRECT("'SorP'!$A$"&amp;MATCH($S928&amp;$J928,SorP!C:C,0))))</f>
        <v/>
      </c>
      <c r="U928" s="240"/>
      <c r="V928" s="228" t="str">
        <f>IF(C928="",NA(),IF(OR(C928="Smelter not listed",C928="Smelter not yet identified"),MATCH($B928&amp;$D928,'Smelter Look-up'!$J:$J,0),MATCH($B928&amp;$C928,'Smelter Look-up'!$J:$J,0)))</f>
        <v>#N/A</v>
      </c>
      <c r="W928" s="208"/>
      <c r="X928" s="208">
        <f t="shared" si="1"/>
        <v>0</v>
      </c>
      <c r="Y928" s="208"/>
      <c r="Z928" s="208"/>
      <c r="AA928" s="208"/>
      <c r="AB928" s="241" t="str">
        <f t="shared" si="2"/>
        <v/>
      </c>
      <c r="AC928" s="208"/>
      <c r="AD928" s="208"/>
      <c r="AE928" s="208"/>
      <c r="AF928" s="208"/>
      <c r="AG928" s="208"/>
      <c r="AH928" s="208"/>
    </row>
    <row r="929" ht="13.5" customHeight="1">
      <c r="A929" s="239"/>
      <c r="B929" s="233" t="str">
        <f t="array" ref="B929">IF(LEN(A929)=0,"",INDEX('Smelter Look-up'!$A:$A,MATCH($A929,'Smelter Look-up'!$E:$E,0)))</f>
        <v/>
      </c>
      <c r="C929" s="234" t="str">
        <f t="array" ref="C929">IF(LEN(A929)=0,"",INDEX('Smelter Look-up'!$C:$C,MATCH($A929,'Smelter Look-up'!$E:$E,0)))</f>
        <v/>
      </c>
      <c r="D929" s="233"/>
      <c r="E929" s="233" t="str">
        <f>IF(ISERROR($V929),"",OFFSET('Smelter Look-up'!$D$4,$V929-4,0)&amp;"")</f>
        <v/>
      </c>
      <c r="F929" s="233" t="str">
        <f>IF(ISERROR($V929),"",OFFSET('Smelter Look-up'!$E$4,$V929-4,0))</f>
        <v/>
      </c>
      <c r="G929" s="233" t="str">
        <f>IF(C929=$X$4,IF(ISERROR($V929),"Enter smelter details","RMI"),IF(ISERROR($V929),"",OFFSET('Smelter Look-up'!$F$4,$V929-4,0)))</f>
        <v/>
      </c>
      <c r="H929" s="235" t="str">
        <f>IF(ISERROR($V929),"",OFFSET('Smelter Look-up'!$G$4,$V929-4,0))</f>
        <v/>
      </c>
      <c r="I929" s="237" t="str">
        <f>IF(ISERROR($V929),"",OFFSET('Smelter Look-up'!$H$4,$V929-4,0))</f>
        <v/>
      </c>
      <c r="J929" s="237" t="str">
        <f>IF(ISERROR($V929),"",OFFSET('Smelter Look-up'!$I$4,$V929-4,0))</f>
        <v/>
      </c>
      <c r="K929" s="234"/>
      <c r="L929" s="234"/>
      <c r="M929" s="234"/>
      <c r="N929" s="234"/>
      <c r="O929" s="234"/>
      <c r="P929" s="237"/>
      <c r="Q929" s="238"/>
      <c r="R929" s="233" t="str">
        <f>IF(ISERROR($V929),"",OFFSET('Smelter Look-up'!$C$4,$V929-4,0)&amp;"")</f>
        <v/>
      </c>
      <c r="S929" s="239" t="str">
        <f t="array" ref="S929">IF(B929="","",IF(ISERROR(MATCH($E929,CL,0)),"Unknown",INDIRECT("'C'!$A$"&amp;MATCH($E929,CL,0)+1)))</f>
        <v/>
      </c>
      <c r="T929" s="239" t="str">
        <f t="array" ref="T929">IF(B929="","",IF(ISERROR(MATCH($J929,SorP!$B$1:$B$6226,0)),"",INDIRECT("'SorP'!$A$"&amp;MATCH($S929&amp;$J929,SorP!C:C,0))))</f>
        <v/>
      </c>
      <c r="U929" s="240"/>
      <c r="V929" s="228" t="str">
        <f>IF(C929="",NA(),IF(OR(C929="Smelter not listed",C929="Smelter not yet identified"),MATCH($B929&amp;$D929,'Smelter Look-up'!$J:$J,0),MATCH($B929&amp;$C929,'Smelter Look-up'!$J:$J,0)))</f>
        <v>#N/A</v>
      </c>
      <c r="W929" s="208"/>
      <c r="X929" s="208">
        <f t="shared" si="1"/>
        <v>0</v>
      </c>
      <c r="Y929" s="208"/>
      <c r="Z929" s="208"/>
      <c r="AA929" s="208"/>
      <c r="AB929" s="241" t="str">
        <f t="shared" si="2"/>
        <v/>
      </c>
      <c r="AC929" s="208"/>
      <c r="AD929" s="208"/>
      <c r="AE929" s="208"/>
      <c r="AF929" s="208"/>
      <c r="AG929" s="208"/>
      <c r="AH929" s="208"/>
    </row>
    <row r="930" ht="13.5" customHeight="1">
      <c r="A930" s="239"/>
      <c r="B930" s="233" t="str">
        <f t="array" ref="B930">IF(LEN(A930)=0,"",INDEX('Smelter Look-up'!$A:$A,MATCH($A930,'Smelter Look-up'!$E:$E,0)))</f>
        <v/>
      </c>
      <c r="C930" s="234" t="str">
        <f t="array" ref="C930">IF(LEN(A930)=0,"",INDEX('Smelter Look-up'!$C:$C,MATCH($A930,'Smelter Look-up'!$E:$E,0)))</f>
        <v/>
      </c>
      <c r="D930" s="233"/>
      <c r="E930" s="233" t="str">
        <f>IF(ISERROR($V930),"",OFFSET('Smelter Look-up'!$D$4,$V930-4,0)&amp;"")</f>
        <v/>
      </c>
      <c r="F930" s="233" t="str">
        <f>IF(ISERROR($V930),"",OFFSET('Smelter Look-up'!$E$4,$V930-4,0))</f>
        <v/>
      </c>
      <c r="G930" s="233" t="str">
        <f>IF(C930=$X$4,IF(ISERROR($V930),"Enter smelter details","RMI"),IF(ISERROR($V930),"",OFFSET('Smelter Look-up'!$F$4,$V930-4,0)))</f>
        <v/>
      </c>
      <c r="H930" s="235" t="str">
        <f>IF(ISERROR($V930),"",OFFSET('Smelter Look-up'!$G$4,$V930-4,0))</f>
        <v/>
      </c>
      <c r="I930" s="237" t="str">
        <f>IF(ISERROR($V930),"",OFFSET('Smelter Look-up'!$H$4,$V930-4,0))</f>
        <v/>
      </c>
      <c r="J930" s="237" t="str">
        <f>IF(ISERROR($V930),"",OFFSET('Smelter Look-up'!$I$4,$V930-4,0))</f>
        <v/>
      </c>
      <c r="K930" s="234"/>
      <c r="L930" s="234"/>
      <c r="M930" s="234"/>
      <c r="N930" s="234"/>
      <c r="O930" s="234"/>
      <c r="P930" s="237"/>
      <c r="Q930" s="238"/>
      <c r="R930" s="233" t="str">
        <f>IF(ISERROR($V930),"",OFFSET('Smelter Look-up'!$C$4,$V930-4,0)&amp;"")</f>
        <v/>
      </c>
      <c r="S930" s="239" t="str">
        <f t="array" ref="S930">IF(B930="","",IF(ISERROR(MATCH($E930,CL,0)),"Unknown",INDIRECT("'C'!$A$"&amp;MATCH($E930,CL,0)+1)))</f>
        <v/>
      </c>
      <c r="T930" s="239" t="str">
        <f t="array" ref="T930">IF(B930="","",IF(ISERROR(MATCH($J930,SorP!$B$1:$B$6226,0)),"",INDIRECT("'SorP'!$A$"&amp;MATCH($S930&amp;$J930,SorP!C:C,0))))</f>
        <v/>
      </c>
      <c r="U930" s="240"/>
      <c r="V930" s="228" t="str">
        <f>IF(C930="",NA(),IF(OR(C930="Smelter not listed",C930="Smelter not yet identified"),MATCH($B930&amp;$D930,'Smelter Look-up'!$J:$J,0),MATCH($B930&amp;$C930,'Smelter Look-up'!$J:$J,0)))</f>
        <v>#N/A</v>
      </c>
      <c r="W930" s="208"/>
      <c r="X930" s="208">
        <f t="shared" si="1"/>
        <v>0</v>
      </c>
      <c r="Y930" s="208"/>
      <c r="Z930" s="208"/>
      <c r="AA930" s="208"/>
      <c r="AB930" s="241" t="str">
        <f t="shared" si="2"/>
        <v/>
      </c>
      <c r="AC930" s="208"/>
      <c r="AD930" s="208"/>
      <c r="AE930" s="208"/>
      <c r="AF930" s="208"/>
      <c r="AG930" s="208"/>
      <c r="AH930" s="208"/>
    </row>
    <row r="931" ht="13.5" customHeight="1">
      <c r="A931" s="239"/>
      <c r="B931" s="233" t="str">
        <f t="array" ref="B931">IF(LEN(A931)=0,"",INDEX('Smelter Look-up'!$A:$A,MATCH($A931,'Smelter Look-up'!$E:$E,0)))</f>
        <v/>
      </c>
      <c r="C931" s="234" t="str">
        <f t="array" ref="C931">IF(LEN(A931)=0,"",INDEX('Smelter Look-up'!$C:$C,MATCH($A931,'Smelter Look-up'!$E:$E,0)))</f>
        <v/>
      </c>
      <c r="D931" s="233"/>
      <c r="E931" s="233" t="str">
        <f>IF(ISERROR($V931),"",OFFSET('Smelter Look-up'!$D$4,$V931-4,0)&amp;"")</f>
        <v/>
      </c>
      <c r="F931" s="233" t="str">
        <f>IF(ISERROR($V931),"",OFFSET('Smelter Look-up'!$E$4,$V931-4,0))</f>
        <v/>
      </c>
      <c r="G931" s="233" t="str">
        <f>IF(C931=$X$4,IF(ISERROR($V931),"Enter smelter details","RMI"),IF(ISERROR($V931),"",OFFSET('Smelter Look-up'!$F$4,$V931-4,0)))</f>
        <v/>
      </c>
      <c r="H931" s="235" t="str">
        <f>IF(ISERROR($V931),"",OFFSET('Smelter Look-up'!$G$4,$V931-4,0))</f>
        <v/>
      </c>
      <c r="I931" s="237" t="str">
        <f>IF(ISERROR($V931),"",OFFSET('Smelter Look-up'!$H$4,$V931-4,0))</f>
        <v/>
      </c>
      <c r="J931" s="237" t="str">
        <f>IF(ISERROR($V931),"",OFFSET('Smelter Look-up'!$I$4,$V931-4,0))</f>
        <v/>
      </c>
      <c r="K931" s="234"/>
      <c r="L931" s="234"/>
      <c r="M931" s="234"/>
      <c r="N931" s="234"/>
      <c r="O931" s="234"/>
      <c r="P931" s="237"/>
      <c r="Q931" s="238"/>
      <c r="R931" s="233" t="str">
        <f>IF(ISERROR($V931),"",OFFSET('Smelter Look-up'!$C$4,$V931-4,0)&amp;"")</f>
        <v/>
      </c>
      <c r="S931" s="239" t="str">
        <f t="array" ref="S931">IF(B931="","",IF(ISERROR(MATCH($E931,CL,0)),"Unknown",INDIRECT("'C'!$A$"&amp;MATCH($E931,CL,0)+1)))</f>
        <v/>
      </c>
      <c r="T931" s="239" t="str">
        <f t="array" ref="T931">IF(B931="","",IF(ISERROR(MATCH($J931,SorP!$B$1:$B$6226,0)),"",INDIRECT("'SorP'!$A$"&amp;MATCH($S931&amp;$J931,SorP!C:C,0))))</f>
        <v/>
      </c>
      <c r="U931" s="240"/>
      <c r="V931" s="228" t="str">
        <f>IF(C931="",NA(),IF(OR(C931="Smelter not listed",C931="Smelter not yet identified"),MATCH($B931&amp;$D931,'Smelter Look-up'!$J:$J,0),MATCH($B931&amp;$C931,'Smelter Look-up'!$J:$J,0)))</f>
        <v>#N/A</v>
      </c>
      <c r="W931" s="208"/>
      <c r="X931" s="208">
        <f t="shared" si="1"/>
        <v>0</v>
      </c>
      <c r="Y931" s="208"/>
      <c r="Z931" s="208"/>
      <c r="AA931" s="208"/>
      <c r="AB931" s="241" t="str">
        <f t="shared" si="2"/>
        <v/>
      </c>
      <c r="AC931" s="208"/>
      <c r="AD931" s="208"/>
      <c r="AE931" s="208"/>
      <c r="AF931" s="208"/>
      <c r="AG931" s="208"/>
      <c r="AH931" s="208"/>
    </row>
    <row r="932" ht="13.5" customHeight="1">
      <c r="A932" s="239"/>
      <c r="B932" s="233" t="str">
        <f t="array" ref="B932">IF(LEN(A932)=0,"",INDEX('Smelter Look-up'!$A:$A,MATCH($A932,'Smelter Look-up'!$E:$E,0)))</f>
        <v/>
      </c>
      <c r="C932" s="234" t="str">
        <f t="array" ref="C932">IF(LEN(A932)=0,"",INDEX('Smelter Look-up'!$C:$C,MATCH($A932,'Smelter Look-up'!$E:$E,0)))</f>
        <v/>
      </c>
      <c r="D932" s="233"/>
      <c r="E932" s="233" t="str">
        <f>IF(ISERROR($V932),"",OFFSET('Smelter Look-up'!$D$4,$V932-4,0)&amp;"")</f>
        <v/>
      </c>
      <c r="F932" s="233" t="str">
        <f>IF(ISERROR($V932),"",OFFSET('Smelter Look-up'!$E$4,$V932-4,0))</f>
        <v/>
      </c>
      <c r="G932" s="233" t="str">
        <f>IF(C932=$X$4,IF(ISERROR($V932),"Enter smelter details","RMI"),IF(ISERROR($V932),"",OFFSET('Smelter Look-up'!$F$4,$V932-4,0)))</f>
        <v/>
      </c>
      <c r="H932" s="235" t="str">
        <f>IF(ISERROR($V932),"",OFFSET('Smelter Look-up'!$G$4,$V932-4,0))</f>
        <v/>
      </c>
      <c r="I932" s="237" t="str">
        <f>IF(ISERROR($V932),"",OFFSET('Smelter Look-up'!$H$4,$V932-4,0))</f>
        <v/>
      </c>
      <c r="J932" s="237" t="str">
        <f>IF(ISERROR($V932),"",OFFSET('Smelter Look-up'!$I$4,$V932-4,0))</f>
        <v/>
      </c>
      <c r="K932" s="234"/>
      <c r="L932" s="234"/>
      <c r="M932" s="234"/>
      <c r="N932" s="234"/>
      <c r="O932" s="234"/>
      <c r="P932" s="237"/>
      <c r="Q932" s="238"/>
      <c r="R932" s="233" t="str">
        <f>IF(ISERROR($V932),"",OFFSET('Smelter Look-up'!$C$4,$V932-4,0)&amp;"")</f>
        <v/>
      </c>
      <c r="S932" s="239" t="str">
        <f t="array" ref="S932">IF(B932="","",IF(ISERROR(MATCH($E932,CL,0)),"Unknown",INDIRECT("'C'!$A$"&amp;MATCH($E932,CL,0)+1)))</f>
        <v/>
      </c>
      <c r="T932" s="239" t="str">
        <f t="array" ref="T932">IF(B932="","",IF(ISERROR(MATCH($J932,SorP!$B$1:$B$6226,0)),"",INDIRECT("'SorP'!$A$"&amp;MATCH($S932&amp;$J932,SorP!C:C,0))))</f>
        <v/>
      </c>
      <c r="U932" s="240"/>
      <c r="V932" s="228" t="str">
        <f>IF(C932="",NA(),IF(OR(C932="Smelter not listed",C932="Smelter not yet identified"),MATCH($B932&amp;$D932,'Smelter Look-up'!$J:$J,0),MATCH($B932&amp;$C932,'Smelter Look-up'!$J:$J,0)))</f>
        <v>#N/A</v>
      </c>
      <c r="W932" s="208"/>
      <c r="X932" s="208">
        <f t="shared" si="1"/>
        <v>0</v>
      </c>
      <c r="Y932" s="208"/>
      <c r="Z932" s="208"/>
      <c r="AA932" s="208"/>
      <c r="AB932" s="241" t="str">
        <f t="shared" si="2"/>
        <v/>
      </c>
      <c r="AC932" s="208"/>
      <c r="AD932" s="208"/>
      <c r="AE932" s="208"/>
      <c r="AF932" s="208"/>
      <c r="AG932" s="208"/>
      <c r="AH932" s="208"/>
    </row>
    <row r="933" ht="13.5" customHeight="1">
      <c r="A933" s="239"/>
      <c r="B933" s="233" t="str">
        <f t="array" ref="B933">IF(LEN(A933)=0,"",INDEX('Smelter Look-up'!$A:$A,MATCH($A933,'Smelter Look-up'!$E:$E,0)))</f>
        <v/>
      </c>
      <c r="C933" s="234" t="str">
        <f t="array" ref="C933">IF(LEN(A933)=0,"",INDEX('Smelter Look-up'!$C:$C,MATCH($A933,'Smelter Look-up'!$E:$E,0)))</f>
        <v/>
      </c>
      <c r="D933" s="233"/>
      <c r="E933" s="233" t="str">
        <f>IF(ISERROR($V933),"",OFFSET('Smelter Look-up'!$D$4,$V933-4,0)&amp;"")</f>
        <v/>
      </c>
      <c r="F933" s="233" t="str">
        <f>IF(ISERROR($V933),"",OFFSET('Smelter Look-up'!$E$4,$V933-4,0))</f>
        <v/>
      </c>
      <c r="G933" s="233" t="str">
        <f>IF(C933=$X$4,IF(ISERROR($V933),"Enter smelter details","RMI"),IF(ISERROR($V933),"",OFFSET('Smelter Look-up'!$F$4,$V933-4,0)))</f>
        <v/>
      </c>
      <c r="H933" s="235" t="str">
        <f>IF(ISERROR($V933),"",OFFSET('Smelter Look-up'!$G$4,$V933-4,0))</f>
        <v/>
      </c>
      <c r="I933" s="237" t="str">
        <f>IF(ISERROR($V933),"",OFFSET('Smelter Look-up'!$H$4,$V933-4,0))</f>
        <v/>
      </c>
      <c r="J933" s="237" t="str">
        <f>IF(ISERROR($V933),"",OFFSET('Smelter Look-up'!$I$4,$V933-4,0))</f>
        <v/>
      </c>
      <c r="K933" s="234"/>
      <c r="L933" s="234"/>
      <c r="M933" s="234"/>
      <c r="N933" s="234"/>
      <c r="O933" s="234"/>
      <c r="P933" s="237"/>
      <c r="Q933" s="238"/>
      <c r="R933" s="233" t="str">
        <f>IF(ISERROR($V933),"",OFFSET('Smelter Look-up'!$C$4,$V933-4,0)&amp;"")</f>
        <v/>
      </c>
      <c r="S933" s="239" t="str">
        <f t="array" ref="S933">IF(B933="","",IF(ISERROR(MATCH($E933,CL,0)),"Unknown",INDIRECT("'C'!$A$"&amp;MATCH($E933,CL,0)+1)))</f>
        <v/>
      </c>
      <c r="T933" s="239" t="str">
        <f t="array" ref="T933">IF(B933="","",IF(ISERROR(MATCH($J933,SorP!$B$1:$B$6226,0)),"",INDIRECT("'SorP'!$A$"&amp;MATCH($S933&amp;$J933,SorP!C:C,0))))</f>
        <v/>
      </c>
      <c r="U933" s="240"/>
      <c r="V933" s="228" t="str">
        <f>IF(C933="",NA(),IF(OR(C933="Smelter not listed",C933="Smelter not yet identified"),MATCH($B933&amp;$D933,'Smelter Look-up'!$J:$J,0),MATCH($B933&amp;$C933,'Smelter Look-up'!$J:$J,0)))</f>
        <v>#N/A</v>
      </c>
      <c r="W933" s="208"/>
      <c r="X933" s="208">
        <f t="shared" si="1"/>
        <v>0</v>
      </c>
      <c r="Y933" s="208"/>
      <c r="Z933" s="208"/>
      <c r="AA933" s="208"/>
      <c r="AB933" s="241" t="str">
        <f t="shared" si="2"/>
        <v/>
      </c>
      <c r="AC933" s="208"/>
      <c r="AD933" s="208"/>
      <c r="AE933" s="208"/>
      <c r="AF933" s="208"/>
      <c r="AG933" s="208"/>
      <c r="AH933" s="208"/>
    </row>
    <row r="934" ht="13.5" customHeight="1">
      <c r="A934" s="239"/>
      <c r="B934" s="233" t="str">
        <f t="array" ref="B934">IF(LEN(A934)=0,"",INDEX('Smelter Look-up'!$A:$A,MATCH($A934,'Smelter Look-up'!$E:$E,0)))</f>
        <v/>
      </c>
      <c r="C934" s="234" t="str">
        <f t="array" ref="C934">IF(LEN(A934)=0,"",INDEX('Smelter Look-up'!$C:$C,MATCH($A934,'Smelter Look-up'!$E:$E,0)))</f>
        <v/>
      </c>
      <c r="D934" s="233"/>
      <c r="E934" s="233" t="str">
        <f>IF(ISERROR($V934),"",OFFSET('Smelter Look-up'!$D$4,$V934-4,0)&amp;"")</f>
        <v/>
      </c>
      <c r="F934" s="233" t="str">
        <f>IF(ISERROR($V934),"",OFFSET('Smelter Look-up'!$E$4,$V934-4,0))</f>
        <v/>
      </c>
      <c r="G934" s="233" t="str">
        <f>IF(C934=$X$4,IF(ISERROR($V934),"Enter smelter details","RMI"),IF(ISERROR($V934),"",OFFSET('Smelter Look-up'!$F$4,$V934-4,0)))</f>
        <v/>
      </c>
      <c r="H934" s="235" t="str">
        <f>IF(ISERROR($V934),"",OFFSET('Smelter Look-up'!$G$4,$V934-4,0))</f>
        <v/>
      </c>
      <c r="I934" s="237" t="str">
        <f>IF(ISERROR($V934),"",OFFSET('Smelter Look-up'!$H$4,$V934-4,0))</f>
        <v/>
      </c>
      <c r="J934" s="237" t="str">
        <f>IF(ISERROR($V934),"",OFFSET('Smelter Look-up'!$I$4,$V934-4,0))</f>
        <v/>
      </c>
      <c r="K934" s="234"/>
      <c r="L934" s="234"/>
      <c r="M934" s="234"/>
      <c r="N934" s="234"/>
      <c r="O934" s="234"/>
      <c r="P934" s="237"/>
      <c r="Q934" s="238"/>
      <c r="R934" s="233" t="str">
        <f>IF(ISERROR($V934),"",OFFSET('Smelter Look-up'!$C$4,$V934-4,0)&amp;"")</f>
        <v/>
      </c>
      <c r="S934" s="239" t="str">
        <f t="array" ref="S934">IF(B934="","",IF(ISERROR(MATCH($E934,CL,0)),"Unknown",INDIRECT("'C'!$A$"&amp;MATCH($E934,CL,0)+1)))</f>
        <v/>
      </c>
      <c r="T934" s="239" t="str">
        <f t="array" ref="T934">IF(B934="","",IF(ISERROR(MATCH($J934,SorP!$B$1:$B$6226,0)),"",INDIRECT("'SorP'!$A$"&amp;MATCH($S934&amp;$J934,SorP!C:C,0))))</f>
        <v/>
      </c>
      <c r="U934" s="240"/>
      <c r="V934" s="228" t="str">
        <f>IF(C934="",NA(),IF(OR(C934="Smelter not listed",C934="Smelter not yet identified"),MATCH($B934&amp;$D934,'Smelter Look-up'!$J:$J,0),MATCH($B934&amp;$C934,'Smelter Look-up'!$J:$J,0)))</f>
        <v>#N/A</v>
      </c>
      <c r="W934" s="208"/>
      <c r="X934" s="208">
        <f t="shared" si="1"/>
        <v>0</v>
      </c>
      <c r="Y934" s="208"/>
      <c r="Z934" s="208"/>
      <c r="AA934" s="208"/>
      <c r="AB934" s="241" t="str">
        <f t="shared" si="2"/>
        <v/>
      </c>
      <c r="AC934" s="208"/>
      <c r="AD934" s="208"/>
      <c r="AE934" s="208"/>
      <c r="AF934" s="208"/>
      <c r="AG934" s="208"/>
      <c r="AH934" s="208"/>
    </row>
    <row r="935" ht="13.5" customHeight="1">
      <c r="A935" s="239"/>
      <c r="B935" s="233" t="str">
        <f t="array" ref="B935">IF(LEN(A935)=0,"",INDEX('Smelter Look-up'!$A:$A,MATCH($A935,'Smelter Look-up'!$E:$E,0)))</f>
        <v/>
      </c>
      <c r="C935" s="234" t="str">
        <f t="array" ref="C935">IF(LEN(A935)=0,"",INDEX('Smelter Look-up'!$C:$C,MATCH($A935,'Smelter Look-up'!$E:$E,0)))</f>
        <v/>
      </c>
      <c r="D935" s="233"/>
      <c r="E935" s="233" t="str">
        <f>IF(ISERROR($V935),"",OFFSET('Smelter Look-up'!$D$4,$V935-4,0)&amp;"")</f>
        <v/>
      </c>
      <c r="F935" s="233" t="str">
        <f>IF(ISERROR($V935),"",OFFSET('Smelter Look-up'!$E$4,$V935-4,0))</f>
        <v/>
      </c>
      <c r="G935" s="233" t="str">
        <f>IF(C935=$X$4,IF(ISERROR($V935),"Enter smelter details","RMI"),IF(ISERROR($V935),"",OFFSET('Smelter Look-up'!$F$4,$V935-4,0)))</f>
        <v/>
      </c>
      <c r="H935" s="235" t="str">
        <f>IF(ISERROR($V935),"",OFFSET('Smelter Look-up'!$G$4,$V935-4,0))</f>
        <v/>
      </c>
      <c r="I935" s="237" t="str">
        <f>IF(ISERROR($V935),"",OFFSET('Smelter Look-up'!$H$4,$V935-4,0))</f>
        <v/>
      </c>
      <c r="J935" s="237" t="str">
        <f>IF(ISERROR($V935),"",OFFSET('Smelter Look-up'!$I$4,$V935-4,0))</f>
        <v/>
      </c>
      <c r="K935" s="234"/>
      <c r="L935" s="234"/>
      <c r="M935" s="234"/>
      <c r="N935" s="234"/>
      <c r="O935" s="234"/>
      <c r="P935" s="237"/>
      <c r="Q935" s="238"/>
      <c r="R935" s="233" t="str">
        <f>IF(ISERROR($V935),"",OFFSET('Smelter Look-up'!$C$4,$V935-4,0)&amp;"")</f>
        <v/>
      </c>
      <c r="S935" s="239" t="str">
        <f t="array" ref="S935">IF(B935="","",IF(ISERROR(MATCH($E935,CL,0)),"Unknown",INDIRECT("'C'!$A$"&amp;MATCH($E935,CL,0)+1)))</f>
        <v/>
      </c>
      <c r="T935" s="239" t="str">
        <f t="array" ref="T935">IF(B935="","",IF(ISERROR(MATCH($J935,SorP!$B$1:$B$6226,0)),"",INDIRECT("'SorP'!$A$"&amp;MATCH($S935&amp;$J935,SorP!C:C,0))))</f>
        <v/>
      </c>
      <c r="U935" s="240"/>
      <c r="V935" s="228" t="str">
        <f>IF(C935="",NA(),IF(OR(C935="Smelter not listed",C935="Smelter not yet identified"),MATCH($B935&amp;$D935,'Smelter Look-up'!$J:$J,0),MATCH($B935&amp;$C935,'Smelter Look-up'!$J:$J,0)))</f>
        <v>#N/A</v>
      </c>
      <c r="W935" s="208"/>
      <c r="X935" s="208">
        <f t="shared" si="1"/>
        <v>0</v>
      </c>
      <c r="Y935" s="208"/>
      <c r="Z935" s="208"/>
      <c r="AA935" s="208"/>
      <c r="AB935" s="241" t="str">
        <f t="shared" si="2"/>
        <v/>
      </c>
      <c r="AC935" s="208"/>
      <c r="AD935" s="208"/>
      <c r="AE935" s="208"/>
      <c r="AF935" s="208"/>
      <c r="AG935" s="208"/>
      <c r="AH935" s="208"/>
    </row>
    <row r="936" ht="13.5" customHeight="1">
      <c r="A936" s="239"/>
      <c r="B936" s="233" t="str">
        <f t="array" ref="B936">IF(LEN(A936)=0,"",INDEX('Smelter Look-up'!$A:$A,MATCH($A936,'Smelter Look-up'!$E:$E,0)))</f>
        <v/>
      </c>
      <c r="C936" s="234" t="str">
        <f t="array" ref="C936">IF(LEN(A936)=0,"",INDEX('Smelter Look-up'!$C:$C,MATCH($A936,'Smelter Look-up'!$E:$E,0)))</f>
        <v/>
      </c>
      <c r="D936" s="233"/>
      <c r="E936" s="233" t="str">
        <f>IF(ISERROR($V936),"",OFFSET('Smelter Look-up'!$D$4,$V936-4,0)&amp;"")</f>
        <v/>
      </c>
      <c r="F936" s="233" t="str">
        <f>IF(ISERROR($V936),"",OFFSET('Smelter Look-up'!$E$4,$V936-4,0))</f>
        <v/>
      </c>
      <c r="G936" s="233" t="str">
        <f>IF(C936=$X$4,IF(ISERROR($V936),"Enter smelter details","RMI"),IF(ISERROR($V936),"",OFFSET('Smelter Look-up'!$F$4,$V936-4,0)))</f>
        <v/>
      </c>
      <c r="H936" s="235" t="str">
        <f>IF(ISERROR($V936),"",OFFSET('Smelter Look-up'!$G$4,$V936-4,0))</f>
        <v/>
      </c>
      <c r="I936" s="237" t="str">
        <f>IF(ISERROR($V936),"",OFFSET('Smelter Look-up'!$H$4,$V936-4,0))</f>
        <v/>
      </c>
      <c r="J936" s="237" t="str">
        <f>IF(ISERROR($V936),"",OFFSET('Smelter Look-up'!$I$4,$V936-4,0))</f>
        <v/>
      </c>
      <c r="K936" s="234"/>
      <c r="L936" s="234"/>
      <c r="M936" s="234"/>
      <c r="N936" s="234"/>
      <c r="O936" s="234"/>
      <c r="P936" s="237"/>
      <c r="Q936" s="238"/>
      <c r="R936" s="233" t="str">
        <f>IF(ISERROR($V936),"",OFFSET('Smelter Look-up'!$C$4,$V936-4,0)&amp;"")</f>
        <v/>
      </c>
      <c r="S936" s="239" t="str">
        <f t="array" ref="S936">IF(B936="","",IF(ISERROR(MATCH($E936,CL,0)),"Unknown",INDIRECT("'C'!$A$"&amp;MATCH($E936,CL,0)+1)))</f>
        <v/>
      </c>
      <c r="T936" s="239" t="str">
        <f t="array" ref="T936">IF(B936="","",IF(ISERROR(MATCH($J936,SorP!$B$1:$B$6226,0)),"",INDIRECT("'SorP'!$A$"&amp;MATCH($S936&amp;$J936,SorP!C:C,0))))</f>
        <v/>
      </c>
      <c r="U936" s="240"/>
      <c r="V936" s="228" t="str">
        <f>IF(C936="",NA(),IF(OR(C936="Smelter not listed",C936="Smelter not yet identified"),MATCH($B936&amp;$D936,'Smelter Look-up'!$J:$J,0),MATCH($B936&amp;$C936,'Smelter Look-up'!$J:$J,0)))</f>
        <v>#N/A</v>
      </c>
      <c r="W936" s="208"/>
      <c r="X936" s="208">
        <f t="shared" si="1"/>
        <v>0</v>
      </c>
      <c r="Y936" s="208"/>
      <c r="Z936" s="208"/>
      <c r="AA936" s="208"/>
      <c r="AB936" s="241" t="str">
        <f t="shared" si="2"/>
        <v/>
      </c>
      <c r="AC936" s="208"/>
      <c r="AD936" s="208"/>
      <c r="AE936" s="208"/>
      <c r="AF936" s="208"/>
      <c r="AG936" s="208"/>
      <c r="AH936" s="208"/>
    </row>
    <row r="937" ht="13.5" customHeight="1">
      <c r="A937" s="239"/>
      <c r="B937" s="233" t="str">
        <f t="array" ref="B937">IF(LEN(A937)=0,"",INDEX('Smelter Look-up'!$A:$A,MATCH($A937,'Smelter Look-up'!$E:$E,0)))</f>
        <v/>
      </c>
      <c r="C937" s="234" t="str">
        <f t="array" ref="C937">IF(LEN(A937)=0,"",INDEX('Smelter Look-up'!$C:$C,MATCH($A937,'Smelter Look-up'!$E:$E,0)))</f>
        <v/>
      </c>
      <c r="D937" s="233"/>
      <c r="E937" s="233" t="str">
        <f>IF(ISERROR($V937),"",OFFSET('Smelter Look-up'!$D$4,$V937-4,0)&amp;"")</f>
        <v/>
      </c>
      <c r="F937" s="233" t="str">
        <f>IF(ISERROR($V937),"",OFFSET('Smelter Look-up'!$E$4,$V937-4,0))</f>
        <v/>
      </c>
      <c r="G937" s="233" t="str">
        <f>IF(C937=$X$4,IF(ISERROR($V937),"Enter smelter details","RMI"),IF(ISERROR($V937),"",OFFSET('Smelter Look-up'!$F$4,$V937-4,0)))</f>
        <v/>
      </c>
      <c r="H937" s="235" t="str">
        <f>IF(ISERROR($V937),"",OFFSET('Smelter Look-up'!$G$4,$V937-4,0))</f>
        <v/>
      </c>
      <c r="I937" s="237" t="str">
        <f>IF(ISERROR($V937),"",OFFSET('Smelter Look-up'!$H$4,$V937-4,0))</f>
        <v/>
      </c>
      <c r="J937" s="237" t="str">
        <f>IF(ISERROR($V937),"",OFFSET('Smelter Look-up'!$I$4,$V937-4,0))</f>
        <v/>
      </c>
      <c r="K937" s="234"/>
      <c r="L937" s="234"/>
      <c r="M937" s="234"/>
      <c r="N937" s="234"/>
      <c r="O937" s="234"/>
      <c r="P937" s="237"/>
      <c r="Q937" s="238"/>
      <c r="R937" s="233" t="str">
        <f>IF(ISERROR($V937),"",OFFSET('Smelter Look-up'!$C$4,$V937-4,0)&amp;"")</f>
        <v/>
      </c>
      <c r="S937" s="239" t="str">
        <f t="array" ref="S937">IF(B937="","",IF(ISERROR(MATCH($E937,CL,0)),"Unknown",INDIRECT("'C'!$A$"&amp;MATCH($E937,CL,0)+1)))</f>
        <v/>
      </c>
      <c r="T937" s="239" t="str">
        <f t="array" ref="T937">IF(B937="","",IF(ISERROR(MATCH($J937,SorP!$B$1:$B$6226,0)),"",INDIRECT("'SorP'!$A$"&amp;MATCH($S937&amp;$J937,SorP!C:C,0))))</f>
        <v/>
      </c>
      <c r="U937" s="240"/>
      <c r="V937" s="228" t="str">
        <f>IF(C937="",NA(),IF(OR(C937="Smelter not listed",C937="Smelter not yet identified"),MATCH($B937&amp;$D937,'Smelter Look-up'!$J:$J,0),MATCH($B937&amp;$C937,'Smelter Look-up'!$J:$J,0)))</f>
        <v>#N/A</v>
      </c>
      <c r="W937" s="208"/>
      <c r="X937" s="208">
        <f t="shared" si="1"/>
        <v>0</v>
      </c>
      <c r="Y937" s="208"/>
      <c r="Z937" s="208"/>
      <c r="AA937" s="208"/>
      <c r="AB937" s="241" t="str">
        <f t="shared" si="2"/>
        <v/>
      </c>
      <c r="AC937" s="208"/>
      <c r="AD937" s="208"/>
      <c r="AE937" s="208"/>
      <c r="AF937" s="208"/>
      <c r="AG937" s="208"/>
      <c r="AH937" s="208"/>
    </row>
    <row r="938" ht="13.5" customHeight="1">
      <c r="A938" s="239"/>
      <c r="B938" s="233" t="str">
        <f t="array" ref="B938">IF(LEN(A938)=0,"",INDEX('Smelter Look-up'!$A:$A,MATCH($A938,'Smelter Look-up'!$E:$E,0)))</f>
        <v/>
      </c>
      <c r="C938" s="234" t="str">
        <f t="array" ref="C938">IF(LEN(A938)=0,"",INDEX('Smelter Look-up'!$C:$C,MATCH($A938,'Smelter Look-up'!$E:$E,0)))</f>
        <v/>
      </c>
      <c r="D938" s="233"/>
      <c r="E938" s="233" t="str">
        <f>IF(ISERROR($V938),"",OFFSET('Smelter Look-up'!$D$4,$V938-4,0)&amp;"")</f>
        <v/>
      </c>
      <c r="F938" s="233" t="str">
        <f>IF(ISERROR($V938),"",OFFSET('Smelter Look-up'!$E$4,$V938-4,0))</f>
        <v/>
      </c>
      <c r="G938" s="233" t="str">
        <f>IF(C938=$X$4,IF(ISERROR($V938),"Enter smelter details","RMI"),IF(ISERROR($V938),"",OFFSET('Smelter Look-up'!$F$4,$V938-4,0)))</f>
        <v/>
      </c>
      <c r="H938" s="235" t="str">
        <f>IF(ISERROR($V938),"",OFFSET('Smelter Look-up'!$G$4,$V938-4,0))</f>
        <v/>
      </c>
      <c r="I938" s="237" t="str">
        <f>IF(ISERROR($V938),"",OFFSET('Smelter Look-up'!$H$4,$V938-4,0))</f>
        <v/>
      </c>
      <c r="J938" s="237" t="str">
        <f>IF(ISERROR($V938),"",OFFSET('Smelter Look-up'!$I$4,$V938-4,0))</f>
        <v/>
      </c>
      <c r="K938" s="234"/>
      <c r="L938" s="234"/>
      <c r="M938" s="234"/>
      <c r="N938" s="234"/>
      <c r="O938" s="234"/>
      <c r="P938" s="237"/>
      <c r="Q938" s="238"/>
      <c r="R938" s="233" t="str">
        <f>IF(ISERROR($V938),"",OFFSET('Smelter Look-up'!$C$4,$V938-4,0)&amp;"")</f>
        <v/>
      </c>
      <c r="S938" s="239" t="str">
        <f t="array" ref="S938">IF(B938="","",IF(ISERROR(MATCH($E938,CL,0)),"Unknown",INDIRECT("'C'!$A$"&amp;MATCH($E938,CL,0)+1)))</f>
        <v/>
      </c>
      <c r="T938" s="239" t="str">
        <f t="array" ref="T938">IF(B938="","",IF(ISERROR(MATCH($J938,SorP!$B$1:$B$6226,0)),"",INDIRECT("'SorP'!$A$"&amp;MATCH($S938&amp;$J938,SorP!C:C,0))))</f>
        <v/>
      </c>
      <c r="U938" s="240"/>
      <c r="V938" s="228" t="str">
        <f>IF(C938="",NA(),IF(OR(C938="Smelter not listed",C938="Smelter not yet identified"),MATCH($B938&amp;$D938,'Smelter Look-up'!$J:$J,0),MATCH($B938&amp;$C938,'Smelter Look-up'!$J:$J,0)))</f>
        <v>#N/A</v>
      </c>
      <c r="W938" s="208"/>
      <c r="X938" s="208">
        <f t="shared" si="1"/>
        <v>0</v>
      </c>
      <c r="Y938" s="208"/>
      <c r="Z938" s="208"/>
      <c r="AA938" s="208"/>
      <c r="AB938" s="241" t="str">
        <f t="shared" si="2"/>
        <v/>
      </c>
      <c r="AC938" s="208"/>
      <c r="AD938" s="208"/>
      <c r="AE938" s="208"/>
      <c r="AF938" s="208"/>
      <c r="AG938" s="208"/>
      <c r="AH938" s="208"/>
    </row>
    <row r="939" ht="13.5" customHeight="1">
      <c r="A939" s="239"/>
      <c r="B939" s="233" t="str">
        <f t="array" ref="B939">IF(LEN(A939)=0,"",INDEX('Smelter Look-up'!$A:$A,MATCH($A939,'Smelter Look-up'!$E:$E,0)))</f>
        <v/>
      </c>
      <c r="C939" s="234" t="str">
        <f t="array" ref="C939">IF(LEN(A939)=0,"",INDEX('Smelter Look-up'!$C:$C,MATCH($A939,'Smelter Look-up'!$E:$E,0)))</f>
        <v/>
      </c>
      <c r="D939" s="233"/>
      <c r="E939" s="233" t="str">
        <f>IF(ISERROR($V939),"",OFFSET('Smelter Look-up'!$D$4,$V939-4,0)&amp;"")</f>
        <v/>
      </c>
      <c r="F939" s="233" t="str">
        <f>IF(ISERROR($V939),"",OFFSET('Smelter Look-up'!$E$4,$V939-4,0))</f>
        <v/>
      </c>
      <c r="G939" s="233" t="str">
        <f>IF(C939=$X$4,IF(ISERROR($V939),"Enter smelter details","RMI"),IF(ISERROR($V939),"",OFFSET('Smelter Look-up'!$F$4,$V939-4,0)))</f>
        <v/>
      </c>
      <c r="H939" s="235" t="str">
        <f>IF(ISERROR($V939),"",OFFSET('Smelter Look-up'!$G$4,$V939-4,0))</f>
        <v/>
      </c>
      <c r="I939" s="237" t="str">
        <f>IF(ISERROR($V939),"",OFFSET('Smelter Look-up'!$H$4,$V939-4,0))</f>
        <v/>
      </c>
      <c r="J939" s="237" t="str">
        <f>IF(ISERROR($V939),"",OFFSET('Smelter Look-up'!$I$4,$V939-4,0))</f>
        <v/>
      </c>
      <c r="K939" s="234"/>
      <c r="L939" s="234"/>
      <c r="M939" s="234"/>
      <c r="N939" s="234"/>
      <c r="O939" s="234"/>
      <c r="P939" s="237"/>
      <c r="Q939" s="238"/>
      <c r="R939" s="233" t="str">
        <f>IF(ISERROR($V939),"",OFFSET('Smelter Look-up'!$C$4,$V939-4,0)&amp;"")</f>
        <v/>
      </c>
      <c r="S939" s="239" t="str">
        <f t="array" ref="S939">IF(B939="","",IF(ISERROR(MATCH($E939,CL,0)),"Unknown",INDIRECT("'C'!$A$"&amp;MATCH($E939,CL,0)+1)))</f>
        <v/>
      </c>
      <c r="T939" s="239" t="str">
        <f t="array" ref="T939">IF(B939="","",IF(ISERROR(MATCH($J939,SorP!$B$1:$B$6226,0)),"",INDIRECT("'SorP'!$A$"&amp;MATCH($S939&amp;$J939,SorP!C:C,0))))</f>
        <v/>
      </c>
      <c r="U939" s="240"/>
      <c r="V939" s="228" t="str">
        <f>IF(C939="",NA(),IF(OR(C939="Smelter not listed",C939="Smelter not yet identified"),MATCH($B939&amp;$D939,'Smelter Look-up'!$J:$J,0),MATCH($B939&amp;$C939,'Smelter Look-up'!$J:$J,0)))</f>
        <v>#N/A</v>
      </c>
      <c r="W939" s="208"/>
      <c r="X939" s="208">
        <f t="shared" si="1"/>
        <v>0</v>
      </c>
      <c r="Y939" s="208"/>
      <c r="Z939" s="208"/>
      <c r="AA939" s="208"/>
      <c r="AB939" s="241" t="str">
        <f t="shared" si="2"/>
        <v/>
      </c>
      <c r="AC939" s="208"/>
      <c r="AD939" s="208"/>
      <c r="AE939" s="208"/>
      <c r="AF939" s="208"/>
      <c r="AG939" s="208"/>
      <c r="AH939" s="208"/>
    </row>
    <row r="940" ht="13.5" customHeight="1">
      <c r="A940" s="239"/>
      <c r="B940" s="233" t="str">
        <f t="array" ref="B940">IF(LEN(A940)=0,"",INDEX('Smelter Look-up'!$A:$A,MATCH($A940,'Smelter Look-up'!$E:$E,0)))</f>
        <v/>
      </c>
      <c r="C940" s="234" t="str">
        <f t="array" ref="C940">IF(LEN(A940)=0,"",INDEX('Smelter Look-up'!$C:$C,MATCH($A940,'Smelter Look-up'!$E:$E,0)))</f>
        <v/>
      </c>
      <c r="D940" s="233"/>
      <c r="E940" s="233" t="str">
        <f>IF(ISERROR($V940),"",OFFSET('Smelter Look-up'!$D$4,$V940-4,0)&amp;"")</f>
        <v/>
      </c>
      <c r="F940" s="233" t="str">
        <f>IF(ISERROR($V940),"",OFFSET('Smelter Look-up'!$E$4,$V940-4,0))</f>
        <v/>
      </c>
      <c r="G940" s="233" t="str">
        <f>IF(C940=$X$4,IF(ISERROR($V940),"Enter smelter details","RMI"),IF(ISERROR($V940),"",OFFSET('Smelter Look-up'!$F$4,$V940-4,0)))</f>
        <v/>
      </c>
      <c r="H940" s="235" t="str">
        <f>IF(ISERROR($V940),"",OFFSET('Smelter Look-up'!$G$4,$V940-4,0))</f>
        <v/>
      </c>
      <c r="I940" s="237" t="str">
        <f>IF(ISERROR($V940),"",OFFSET('Smelter Look-up'!$H$4,$V940-4,0))</f>
        <v/>
      </c>
      <c r="J940" s="237" t="str">
        <f>IF(ISERROR($V940),"",OFFSET('Smelter Look-up'!$I$4,$V940-4,0))</f>
        <v/>
      </c>
      <c r="K940" s="234"/>
      <c r="L940" s="234"/>
      <c r="M940" s="234"/>
      <c r="N940" s="234"/>
      <c r="O940" s="234"/>
      <c r="P940" s="237"/>
      <c r="Q940" s="238"/>
      <c r="R940" s="233" t="str">
        <f>IF(ISERROR($V940),"",OFFSET('Smelter Look-up'!$C$4,$V940-4,0)&amp;"")</f>
        <v/>
      </c>
      <c r="S940" s="239" t="str">
        <f t="array" ref="S940">IF(B940="","",IF(ISERROR(MATCH($E940,CL,0)),"Unknown",INDIRECT("'C'!$A$"&amp;MATCH($E940,CL,0)+1)))</f>
        <v/>
      </c>
      <c r="T940" s="239" t="str">
        <f t="array" ref="T940">IF(B940="","",IF(ISERROR(MATCH($J940,SorP!$B$1:$B$6226,0)),"",INDIRECT("'SorP'!$A$"&amp;MATCH($S940&amp;$J940,SorP!C:C,0))))</f>
        <v/>
      </c>
      <c r="U940" s="240"/>
      <c r="V940" s="228" t="str">
        <f>IF(C940="",NA(),IF(OR(C940="Smelter not listed",C940="Smelter not yet identified"),MATCH($B940&amp;$D940,'Smelter Look-up'!$J:$J,0),MATCH($B940&amp;$C940,'Smelter Look-up'!$J:$J,0)))</f>
        <v>#N/A</v>
      </c>
      <c r="W940" s="208"/>
      <c r="X940" s="208">
        <f t="shared" si="1"/>
        <v>0</v>
      </c>
      <c r="Y940" s="208"/>
      <c r="Z940" s="208"/>
      <c r="AA940" s="208"/>
      <c r="AB940" s="241" t="str">
        <f t="shared" si="2"/>
        <v/>
      </c>
      <c r="AC940" s="208"/>
      <c r="AD940" s="208"/>
      <c r="AE940" s="208"/>
      <c r="AF940" s="208"/>
      <c r="AG940" s="208"/>
      <c r="AH940" s="208"/>
    </row>
    <row r="941" ht="13.5" customHeight="1">
      <c r="A941" s="239"/>
      <c r="B941" s="233" t="str">
        <f t="array" ref="B941">IF(LEN(A941)=0,"",INDEX('Smelter Look-up'!$A:$A,MATCH($A941,'Smelter Look-up'!$E:$E,0)))</f>
        <v/>
      </c>
      <c r="C941" s="234" t="str">
        <f t="array" ref="C941">IF(LEN(A941)=0,"",INDEX('Smelter Look-up'!$C:$C,MATCH($A941,'Smelter Look-up'!$E:$E,0)))</f>
        <v/>
      </c>
      <c r="D941" s="233"/>
      <c r="E941" s="233" t="str">
        <f>IF(ISERROR($V941),"",OFFSET('Smelter Look-up'!$D$4,$V941-4,0)&amp;"")</f>
        <v/>
      </c>
      <c r="F941" s="233" t="str">
        <f>IF(ISERROR($V941),"",OFFSET('Smelter Look-up'!$E$4,$V941-4,0))</f>
        <v/>
      </c>
      <c r="G941" s="233" t="str">
        <f>IF(C941=$X$4,IF(ISERROR($V941),"Enter smelter details","RMI"),IF(ISERROR($V941),"",OFFSET('Smelter Look-up'!$F$4,$V941-4,0)))</f>
        <v/>
      </c>
      <c r="H941" s="235" t="str">
        <f>IF(ISERROR($V941),"",OFFSET('Smelter Look-up'!$G$4,$V941-4,0))</f>
        <v/>
      </c>
      <c r="I941" s="237" t="str">
        <f>IF(ISERROR($V941),"",OFFSET('Smelter Look-up'!$H$4,$V941-4,0))</f>
        <v/>
      </c>
      <c r="J941" s="237" t="str">
        <f>IF(ISERROR($V941),"",OFFSET('Smelter Look-up'!$I$4,$V941-4,0))</f>
        <v/>
      </c>
      <c r="K941" s="234"/>
      <c r="L941" s="234"/>
      <c r="M941" s="234"/>
      <c r="N941" s="234"/>
      <c r="O941" s="234"/>
      <c r="P941" s="237"/>
      <c r="Q941" s="238"/>
      <c r="R941" s="233" t="str">
        <f>IF(ISERROR($V941),"",OFFSET('Smelter Look-up'!$C$4,$V941-4,0)&amp;"")</f>
        <v/>
      </c>
      <c r="S941" s="239" t="str">
        <f t="array" ref="S941">IF(B941="","",IF(ISERROR(MATCH($E941,CL,0)),"Unknown",INDIRECT("'C'!$A$"&amp;MATCH($E941,CL,0)+1)))</f>
        <v/>
      </c>
      <c r="T941" s="239" t="str">
        <f t="array" ref="T941">IF(B941="","",IF(ISERROR(MATCH($J941,SorP!$B$1:$B$6226,0)),"",INDIRECT("'SorP'!$A$"&amp;MATCH($S941&amp;$J941,SorP!C:C,0))))</f>
        <v/>
      </c>
      <c r="U941" s="240"/>
      <c r="V941" s="228" t="str">
        <f>IF(C941="",NA(),IF(OR(C941="Smelter not listed",C941="Smelter not yet identified"),MATCH($B941&amp;$D941,'Smelter Look-up'!$J:$J,0),MATCH($B941&amp;$C941,'Smelter Look-up'!$J:$J,0)))</f>
        <v>#N/A</v>
      </c>
      <c r="W941" s="208"/>
      <c r="X941" s="208">
        <f t="shared" si="1"/>
        <v>0</v>
      </c>
      <c r="Y941" s="208"/>
      <c r="Z941" s="208"/>
      <c r="AA941" s="208"/>
      <c r="AB941" s="241" t="str">
        <f t="shared" si="2"/>
        <v/>
      </c>
      <c r="AC941" s="208"/>
      <c r="AD941" s="208"/>
      <c r="AE941" s="208"/>
      <c r="AF941" s="208"/>
      <c r="AG941" s="208"/>
      <c r="AH941" s="208"/>
    </row>
    <row r="942" ht="13.5" customHeight="1">
      <c r="A942" s="239"/>
      <c r="B942" s="233" t="str">
        <f t="array" ref="B942">IF(LEN(A942)=0,"",INDEX('Smelter Look-up'!$A:$A,MATCH($A942,'Smelter Look-up'!$E:$E,0)))</f>
        <v/>
      </c>
      <c r="C942" s="234" t="str">
        <f t="array" ref="C942">IF(LEN(A942)=0,"",INDEX('Smelter Look-up'!$C:$C,MATCH($A942,'Smelter Look-up'!$E:$E,0)))</f>
        <v/>
      </c>
      <c r="D942" s="233"/>
      <c r="E942" s="233" t="str">
        <f>IF(ISERROR($V942),"",OFFSET('Smelter Look-up'!$D$4,$V942-4,0)&amp;"")</f>
        <v/>
      </c>
      <c r="F942" s="233" t="str">
        <f>IF(ISERROR($V942),"",OFFSET('Smelter Look-up'!$E$4,$V942-4,0))</f>
        <v/>
      </c>
      <c r="G942" s="233" t="str">
        <f>IF(C942=$X$4,IF(ISERROR($V942),"Enter smelter details","RMI"),IF(ISERROR($V942),"",OFFSET('Smelter Look-up'!$F$4,$V942-4,0)))</f>
        <v/>
      </c>
      <c r="H942" s="235" t="str">
        <f>IF(ISERROR($V942),"",OFFSET('Smelter Look-up'!$G$4,$V942-4,0))</f>
        <v/>
      </c>
      <c r="I942" s="237" t="str">
        <f>IF(ISERROR($V942),"",OFFSET('Smelter Look-up'!$H$4,$V942-4,0))</f>
        <v/>
      </c>
      <c r="J942" s="237" t="str">
        <f>IF(ISERROR($V942),"",OFFSET('Smelter Look-up'!$I$4,$V942-4,0))</f>
        <v/>
      </c>
      <c r="K942" s="234"/>
      <c r="L942" s="234"/>
      <c r="M942" s="234"/>
      <c r="N942" s="234"/>
      <c r="O942" s="234"/>
      <c r="P942" s="237"/>
      <c r="Q942" s="238"/>
      <c r="R942" s="233" t="str">
        <f>IF(ISERROR($V942),"",OFFSET('Smelter Look-up'!$C$4,$V942-4,0)&amp;"")</f>
        <v/>
      </c>
      <c r="S942" s="239" t="str">
        <f t="array" ref="S942">IF(B942="","",IF(ISERROR(MATCH($E942,CL,0)),"Unknown",INDIRECT("'C'!$A$"&amp;MATCH($E942,CL,0)+1)))</f>
        <v/>
      </c>
      <c r="T942" s="239" t="str">
        <f t="array" ref="T942">IF(B942="","",IF(ISERROR(MATCH($J942,SorP!$B$1:$B$6226,0)),"",INDIRECT("'SorP'!$A$"&amp;MATCH($S942&amp;$J942,SorP!C:C,0))))</f>
        <v/>
      </c>
      <c r="U942" s="240"/>
      <c r="V942" s="228" t="str">
        <f>IF(C942="",NA(),IF(OR(C942="Smelter not listed",C942="Smelter not yet identified"),MATCH($B942&amp;$D942,'Smelter Look-up'!$J:$J,0),MATCH($B942&amp;$C942,'Smelter Look-up'!$J:$J,0)))</f>
        <v>#N/A</v>
      </c>
      <c r="W942" s="208"/>
      <c r="X942" s="208">
        <f t="shared" si="1"/>
        <v>0</v>
      </c>
      <c r="Y942" s="208"/>
      <c r="Z942" s="208"/>
      <c r="AA942" s="208"/>
      <c r="AB942" s="241" t="str">
        <f t="shared" si="2"/>
        <v/>
      </c>
      <c r="AC942" s="208"/>
      <c r="AD942" s="208"/>
      <c r="AE942" s="208"/>
      <c r="AF942" s="208"/>
      <c r="AG942" s="208"/>
      <c r="AH942" s="208"/>
    </row>
    <row r="943" ht="13.5" customHeight="1">
      <c r="A943" s="239"/>
      <c r="B943" s="233" t="str">
        <f t="array" ref="B943">IF(LEN(A943)=0,"",INDEX('Smelter Look-up'!$A:$A,MATCH($A943,'Smelter Look-up'!$E:$E,0)))</f>
        <v/>
      </c>
      <c r="C943" s="234" t="str">
        <f t="array" ref="C943">IF(LEN(A943)=0,"",INDEX('Smelter Look-up'!$C:$C,MATCH($A943,'Smelter Look-up'!$E:$E,0)))</f>
        <v/>
      </c>
      <c r="D943" s="233"/>
      <c r="E943" s="233" t="str">
        <f>IF(ISERROR($V943),"",OFFSET('Smelter Look-up'!$D$4,$V943-4,0)&amp;"")</f>
        <v/>
      </c>
      <c r="F943" s="233" t="str">
        <f>IF(ISERROR($V943),"",OFFSET('Smelter Look-up'!$E$4,$V943-4,0))</f>
        <v/>
      </c>
      <c r="G943" s="233" t="str">
        <f>IF(C943=$X$4,IF(ISERROR($V943),"Enter smelter details","RMI"),IF(ISERROR($V943),"",OFFSET('Smelter Look-up'!$F$4,$V943-4,0)))</f>
        <v/>
      </c>
      <c r="H943" s="235" t="str">
        <f>IF(ISERROR($V943),"",OFFSET('Smelter Look-up'!$G$4,$V943-4,0))</f>
        <v/>
      </c>
      <c r="I943" s="237" t="str">
        <f>IF(ISERROR($V943),"",OFFSET('Smelter Look-up'!$H$4,$V943-4,0))</f>
        <v/>
      </c>
      <c r="J943" s="237" t="str">
        <f>IF(ISERROR($V943),"",OFFSET('Smelter Look-up'!$I$4,$V943-4,0))</f>
        <v/>
      </c>
      <c r="K943" s="234"/>
      <c r="L943" s="234"/>
      <c r="M943" s="234"/>
      <c r="N943" s="234"/>
      <c r="O943" s="234"/>
      <c r="P943" s="237"/>
      <c r="Q943" s="238"/>
      <c r="R943" s="233" t="str">
        <f>IF(ISERROR($V943),"",OFFSET('Smelter Look-up'!$C$4,$V943-4,0)&amp;"")</f>
        <v/>
      </c>
      <c r="S943" s="239" t="str">
        <f t="array" ref="S943">IF(B943="","",IF(ISERROR(MATCH($E943,CL,0)),"Unknown",INDIRECT("'C'!$A$"&amp;MATCH($E943,CL,0)+1)))</f>
        <v/>
      </c>
      <c r="T943" s="239" t="str">
        <f t="array" ref="T943">IF(B943="","",IF(ISERROR(MATCH($J943,SorP!$B$1:$B$6226,0)),"",INDIRECT("'SorP'!$A$"&amp;MATCH($S943&amp;$J943,SorP!C:C,0))))</f>
        <v/>
      </c>
      <c r="U943" s="240"/>
      <c r="V943" s="228" t="str">
        <f>IF(C943="",NA(),IF(OR(C943="Smelter not listed",C943="Smelter not yet identified"),MATCH($B943&amp;$D943,'Smelter Look-up'!$J:$J,0),MATCH($B943&amp;$C943,'Smelter Look-up'!$J:$J,0)))</f>
        <v>#N/A</v>
      </c>
      <c r="W943" s="208"/>
      <c r="X943" s="208">
        <f t="shared" si="1"/>
        <v>0</v>
      </c>
      <c r="Y943" s="208"/>
      <c r="Z943" s="208"/>
      <c r="AA943" s="208"/>
      <c r="AB943" s="241" t="str">
        <f t="shared" si="2"/>
        <v/>
      </c>
      <c r="AC943" s="208"/>
      <c r="AD943" s="208"/>
      <c r="AE943" s="208"/>
      <c r="AF943" s="208"/>
      <c r="AG943" s="208"/>
      <c r="AH943" s="208"/>
    </row>
    <row r="944" ht="13.5" customHeight="1">
      <c r="A944" s="239"/>
      <c r="B944" s="233" t="str">
        <f t="array" ref="B944">IF(LEN(A944)=0,"",INDEX('Smelter Look-up'!$A:$A,MATCH($A944,'Smelter Look-up'!$E:$E,0)))</f>
        <v/>
      </c>
      <c r="C944" s="234" t="str">
        <f t="array" ref="C944">IF(LEN(A944)=0,"",INDEX('Smelter Look-up'!$C:$C,MATCH($A944,'Smelter Look-up'!$E:$E,0)))</f>
        <v/>
      </c>
      <c r="D944" s="233"/>
      <c r="E944" s="233" t="str">
        <f>IF(ISERROR($V944),"",OFFSET('Smelter Look-up'!$D$4,$V944-4,0)&amp;"")</f>
        <v/>
      </c>
      <c r="F944" s="233" t="str">
        <f>IF(ISERROR($V944),"",OFFSET('Smelter Look-up'!$E$4,$V944-4,0))</f>
        <v/>
      </c>
      <c r="G944" s="233" t="str">
        <f>IF(C944=$X$4,IF(ISERROR($V944),"Enter smelter details","RMI"),IF(ISERROR($V944),"",OFFSET('Smelter Look-up'!$F$4,$V944-4,0)))</f>
        <v/>
      </c>
      <c r="H944" s="235" t="str">
        <f>IF(ISERROR($V944),"",OFFSET('Smelter Look-up'!$G$4,$V944-4,0))</f>
        <v/>
      </c>
      <c r="I944" s="237" t="str">
        <f>IF(ISERROR($V944),"",OFFSET('Smelter Look-up'!$H$4,$V944-4,0))</f>
        <v/>
      </c>
      <c r="J944" s="237" t="str">
        <f>IF(ISERROR($V944),"",OFFSET('Smelter Look-up'!$I$4,$V944-4,0))</f>
        <v/>
      </c>
      <c r="K944" s="234"/>
      <c r="L944" s="234"/>
      <c r="M944" s="234"/>
      <c r="N944" s="234"/>
      <c r="O944" s="234"/>
      <c r="P944" s="237"/>
      <c r="Q944" s="238"/>
      <c r="R944" s="233" t="str">
        <f>IF(ISERROR($V944),"",OFFSET('Smelter Look-up'!$C$4,$V944-4,0)&amp;"")</f>
        <v/>
      </c>
      <c r="S944" s="239" t="str">
        <f t="array" ref="S944">IF(B944="","",IF(ISERROR(MATCH($E944,CL,0)),"Unknown",INDIRECT("'C'!$A$"&amp;MATCH($E944,CL,0)+1)))</f>
        <v/>
      </c>
      <c r="T944" s="239" t="str">
        <f t="array" ref="T944">IF(B944="","",IF(ISERROR(MATCH($J944,SorP!$B$1:$B$6226,0)),"",INDIRECT("'SorP'!$A$"&amp;MATCH($S944&amp;$J944,SorP!C:C,0))))</f>
        <v/>
      </c>
      <c r="U944" s="240"/>
      <c r="V944" s="228" t="str">
        <f>IF(C944="",NA(),IF(OR(C944="Smelter not listed",C944="Smelter not yet identified"),MATCH($B944&amp;$D944,'Smelter Look-up'!$J:$J,0),MATCH($B944&amp;$C944,'Smelter Look-up'!$J:$J,0)))</f>
        <v>#N/A</v>
      </c>
      <c r="W944" s="208"/>
      <c r="X944" s="208">
        <f t="shared" si="1"/>
        <v>0</v>
      </c>
      <c r="Y944" s="208"/>
      <c r="Z944" s="208"/>
      <c r="AA944" s="208"/>
      <c r="AB944" s="241" t="str">
        <f t="shared" si="2"/>
        <v/>
      </c>
      <c r="AC944" s="208"/>
      <c r="AD944" s="208"/>
      <c r="AE944" s="208"/>
      <c r="AF944" s="208"/>
      <c r="AG944" s="208"/>
      <c r="AH944" s="208"/>
    </row>
    <row r="945" ht="13.5" customHeight="1">
      <c r="A945" s="239"/>
      <c r="B945" s="233" t="str">
        <f t="array" ref="B945">IF(LEN(A945)=0,"",INDEX('Smelter Look-up'!$A:$A,MATCH($A945,'Smelter Look-up'!$E:$E,0)))</f>
        <v/>
      </c>
      <c r="C945" s="234" t="str">
        <f t="array" ref="C945">IF(LEN(A945)=0,"",INDEX('Smelter Look-up'!$C:$C,MATCH($A945,'Smelter Look-up'!$E:$E,0)))</f>
        <v/>
      </c>
      <c r="D945" s="233"/>
      <c r="E945" s="233" t="str">
        <f>IF(ISERROR($V945),"",OFFSET('Smelter Look-up'!$D$4,$V945-4,0)&amp;"")</f>
        <v/>
      </c>
      <c r="F945" s="233" t="str">
        <f>IF(ISERROR($V945),"",OFFSET('Smelter Look-up'!$E$4,$V945-4,0))</f>
        <v/>
      </c>
      <c r="G945" s="233" t="str">
        <f>IF(C945=$X$4,IF(ISERROR($V945),"Enter smelter details","RMI"),IF(ISERROR($V945),"",OFFSET('Smelter Look-up'!$F$4,$V945-4,0)))</f>
        <v/>
      </c>
      <c r="H945" s="235" t="str">
        <f>IF(ISERROR($V945),"",OFFSET('Smelter Look-up'!$G$4,$V945-4,0))</f>
        <v/>
      </c>
      <c r="I945" s="237" t="str">
        <f>IF(ISERROR($V945),"",OFFSET('Smelter Look-up'!$H$4,$V945-4,0))</f>
        <v/>
      </c>
      <c r="J945" s="237" t="str">
        <f>IF(ISERROR($V945),"",OFFSET('Smelter Look-up'!$I$4,$V945-4,0))</f>
        <v/>
      </c>
      <c r="K945" s="234"/>
      <c r="L945" s="234"/>
      <c r="M945" s="234"/>
      <c r="N945" s="234"/>
      <c r="O945" s="234"/>
      <c r="P945" s="237"/>
      <c r="Q945" s="238"/>
      <c r="R945" s="233" t="str">
        <f>IF(ISERROR($V945),"",OFFSET('Smelter Look-up'!$C$4,$V945-4,0)&amp;"")</f>
        <v/>
      </c>
      <c r="S945" s="239" t="str">
        <f t="array" ref="S945">IF(B945="","",IF(ISERROR(MATCH($E945,CL,0)),"Unknown",INDIRECT("'C'!$A$"&amp;MATCH($E945,CL,0)+1)))</f>
        <v/>
      </c>
      <c r="T945" s="239" t="str">
        <f t="array" ref="T945">IF(B945="","",IF(ISERROR(MATCH($J945,SorP!$B$1:$B$6226,0)),"",INDIRECT("'SorP'!$A$"&amp;MATCH($S945&amp;$J945,SorP!C:C,0))))</f>
        <v/>
      </c>
      <c r="U945" s="240"/>
      <c r="V945" s="228" t="str">
        <f>IF(C945="",NA(),IF(OR(C945="Smelter not listed",C945="Smelter not yet identified"),MATCH($B945&amp;$D945,'Smelter Look-up'!$J:$J,0),MATCH($B945&amp;$C945,'Smelter Look-up'!$J:$J,0)))</f>
        <v>#N/A</v>
      </c>
      <c r="W945" s="208"/>
      <c r="X945" s="208">
        <f t="shared" si="1"/>
        <v>0</v>
      </c>
      <c r="Y945" s="208"/>
      <c r="Z945" s="208"/>
      <c r="AA945" s="208"/>
      <c r="AB945" s="241" t="str">
        <f t="shared" si="2"/>
        <v/>
      </c>
      <c r="AC945" s="208"/>
      <c r="AD945" s="208"/>
      <c r="AE945" s="208"/>
      <c r="AF945" s="208"/>
      <c r="AG945" s="208"/>
      <c r="AH945" s="208"/>
    </row>
    <row r="946" ht="13.5" customHeight="1">
      <c r="A946" s="239"/>
      <c r="B946" s="233" t="str">
        <f t="array" ref="B946">IF(LEN(A946)=0,"",INDEX('Smelter Look-up'!$A:$A,MATCH($A946,'Smelter Look-up'!$E:$E,0)))</f>
        <v/>
      </c>
      <c r="C946" s="234" t="str">
        <f t="array" ref="C946">IF(LEN(A946)=0,"",INDEX('Smelter Look-up'!$C:$C,MATCH($A946,'Smelter Look-up'!$E:$E,0)))</f>
        <v/>
      </c>
      <c r="D946" s="233"/>
      <c r="E946" s="233" t="str">
        <f>IF(ISERROR($V946),"",OFFSET('Smelter Look-up'!$D$4,$V946-4,0)&amp;"")</f>
        <v/>
      </c>
      <c r="F946" s="233" t="str">
        <f>IF(ISERROR($V946),"",OFFSET('Smelter Look-up'!$E$4,$V946-4,0))</f>
        <v/>
      </c>
      <c r="G946" s="233" t="str">
        <f>IF(C946=$X$4,IF(ISERROR($V946),"Enter smelter details","RMI"),IF(ISERROR($V946),"",OFFSET('Smelter Look-up'!$F$4,$V946-4,0)))</f>
        <v/>
      </c>
      <c r="H946" s="235" t="str">
        <f>IF(ISERROR($V946),"",OFFSET('Smelter Look-up'!$G$4,$V946-4,0))</f>
        <v/>
      </c>
      <c r="I946" s="237" t="str">
        <f>IF(ISERROR($V946),"",OFFSET('Smelter Look-up'!$H$4,$V946-4,0))</f>
        <v/>
      </c>
      <c r="J946" s="237" t="str">
        <f>IF(ISERROR($V946),"",OFFSET('Smelter Look-up'!$I$4,$V946-4,0))</f>
        <v/>
      </c>
      <c r="K946" s="234"/>
      <c r="L946" s="234"/>
      <c r="M946" s="234"/>
      <c r="N946" s="234"/>
      <c r="O946" s="234"/>
      <c r="P946" s="237"/>
      <c r="Q946" s="238"/>
      <c r="R946" s="233" t="str">
        <f>IF(ISERROR($V946),"",OFFSET('Smelter Look-up'!$C$4,$V946-4,0)&amp;"")</f>
        <v/>
      </c>
      <c r="S946" s="239" t="str">
        <f t="array" ref="S946">IF(B946="","",IF(ISERROR(MATCH($E946,CL,0)),"Unknown",INDIRECT("'C'!$A$"&amp;MATCH($E946,CL,0)+1)))</f>
        <v/>
      </c>
      <c r="T946" s="239" t="str">
        <f t="array" ref="T946">IF(B946="","",IF(ISERROR(MATCH($J946,SorP!$B$1:$B$6226,0)),"",INDIRECT("'SorP'!$A$"&amp;MATCH($S946&amp;$J946,SorP!C:C,0))))</f>
        <v/>
      </c>
      <c r="U946" s="240"/>
      <c r="V946" s="228" t="str">
        <f>IF(C946="",NA(),IF(OR(C946="Smelter not listed",C946="Smelter not yet identified"),MATCH($B946&amp;$D946,'Smelter Look-up'!$J:$J,0),MATCH($B946&amp;$C946,'Smelter Look-up'!$J:$J,0)))</f>
        <v>#N/A</v>
      </c>
      <c r="W946" s="208"/>
      <c r="X946" s="208">
        <f t="shared" si="1"/>
        <v>0</v>
      </c>
      <c r="Y946" s="208"/>
      <c r="Z946" s="208"/>
      <c r="AA946" s="208"/>
      <c r="AB946" s="241" t="str">
        <f t="shared" si="2"/>
        <v/>
      </c>
      <c r="AC946" s="208"/>
      <c r="AD946" s="208"/>
      <c r="AE946" s="208"/>
      <c r="AF946" s="208"/>
      <c r="AG946" s="208"/>
      <c r="AH946" s="208"/>
    </row>
    <row r="947" ht="13.5" customHeight="1">
      <c r="A947" s="239"/>
      <c r="B947" s="233" t="str">
        <f t="array" ref="B947">IF(LEN(A947)=0,"",INDEX('Smelter Look-up'!$A:$A,MATCH($A947,'Smelter Look-up'!$E:$E,0)))</f>
        <v/>
      </c>
      <c r="C947" s="234" t="str">
        <f t="array" ref="C947">IF(LEN(A947)=0,"",INDEX('Smelter Look-up'!$C:$C,MATCH($A947,'Smelter Look-up'!$E:$E,0)))</f>
        <v/>
      </c>
      <c r="D947" s="233"/>
      <c r="E947" s="233" t="str">
        <f>IF(ISERROR($V947),"",OFFSET('Smelter Look-up'!$D$4,$V947-4,0)&amp;"")</f>
        <v/>
      </c>
      <c r="F947" s="233" t="str">
        <f>IF(ISERROR($V947),"",OFFSET('Smelter Look-up'!$E$4,$V947-4,0))</f>
        <v/>
      </c>
      <c r="G947" s="233" t="str">
        <f>IF(C947=$X$4,IF(ISERROR($V947),"Enter smelter details","RMI"),IF(ISERROR($V947),"",OFFSET('Smelter Look-up'!$F$4,$V947-4,0)))</f>
        <v/>
      </c>
      <c r="H947" s="235" t="str">
        <f>IF(ISERROR($V947),"",OFFSET('Smelter Look-up'!$G$4,$V947-4,0))</f>
        <v/>
      </c>
      <c r="I947" s="237" t="str">
        <f>IF(ISERROR($V947),"",OFFSET('Smelter Look-up'!$H$4,$V947-4,0))</f>
        <v/>
      </c>
      <c r="J947" s="237" t="str">
        <f>IF(ISERROR($V947),"",OFFSET('Smelter Look-up'!$I$4,$V947-4,0))</f>
        <v/>
      </c>
      <c r="K947" s="234"/>
      <c r="L947" s="234"/>
      <c r="M947" s="234"/>
      <c r="N947" s="234"/>
      <c r="O947" s="234"/>
      <c r="P947" s="237"/>
      <c r="Q947" s="238"/>
      <c r="R947" s="233" t="str">
        <f>IF(ISERROR($V947),"",OFFSET('Smelter Look-up'!$C$4,$V947-4,0)&amp;"")</f>
        <v/>
      </c>
      <c r="S947" s="239" t="str">
        <f t="array" ref="S947">IF(B947="","",IF(ISERROR(MATCH($E947,CL,0)),"Unknown",INDIRECT("'C'!$A$"&amp;MATCH($E947,CL,0)+1)))</f>
        <v/>
      </c>
      <c r="T947" s="239" t="str">
        <f t="array" ref="T947">IF(B947="","",IF(ISERROR(MATCH($J947,SorP!$B$1:$B$6226,0)),"",INDIRECT("'SorP'!$A$"&amp;MATCH($S947&amp;$J947,SorP!C:C,0))))</f>
        <v/>
      </c>
      <c r="U947" s="240"/>
      <c r="V947" s="228" t="str">
        <f>IF(C947="",NA(),IF(OR(C947="Smelter not listed",C947="Smelter not yet identified"),MATCH($B947&amp;$D947,'Smelter Look-up'!$J:$J,0),MATCH($B947&amp;$C947,'Smelter Look-up'!$J:$J,0)))</f>
        <v>#N/A</v>
      </c>
      <c r="W947" s="208"/>
      <c r="X947" s="208">
        <f t="shared" si="1"/>
        <v>0</v>
      </c>
      <c r="Y947" s="208"/>
      <c r="Z947" s="208"/>
      <c r="AA947" s="208"/>
      <c r="AB947" s="241" t="str">
        <f t="shared" si="2"/>
        <v/>
      </c>
      <c r="AC947" s="208"/>
      <c r="AD947" s="208"/>
      <c r="AE947" s="208"/>
      <c r="AF947" s="208"/>
      <c r="AG947" s="208"/>
      <c r="AH947" s="208"/>
    </row>
    <row r="948" ht="13.5" customHeight="1">
      <c r="A948" s="239"/>
      <c r="B948" s="233" t="str">
        <f t="array" ref="B948">IF(LEN(A948)=0,"",INDEX('Smelter Look-up'!$A:$A,MATCH($A948,'Smelter Look-up'!$E:$E,0)))</f>
        <v/>
      </c>
      <c r="C948" s="234" t="str">
        <f t="array" ref="C948">IF(LEN(A948)=0,"",INDEX('Smelter Look-up'!$C:$C,MATCH($A948,'Smelter Look-up'!$E:$E,0)))</f>
        <v/>
      </c>
      <c r="D948" s="233"/>
      <c r="E948" s="233" t="str">
        <f>IF(ISERROR($V948),"",OFFSET('Smelter Look-up'!$D$4,$V948-4,0)&amp;"")</f>
        <v/>
      </c>
      <c r="F948" s="233" t="str">
        <f>IF(ISERROR($V948),"",OFFSET('Smelter Look-up'!$E$4,$V948-4,0))</f>
        <v/>
      </c>
      <c r="G948" s="233" t="str">
        <f>IF(C948=$X$4,IF(ISERROR($V948),"Enter smelter details","RMI"),IF(ISERROR($V948),"",OFFSET('Smelter Look-up'!$F$4,$V948-4,0)))</f>
        <v/>
      </c>
      <c r="H948" s="235" t="str">
        <f>IF(ISERROR($V948),"",OFFSET('Smelter Look-up'!$G$4,$V948-4,0))</f>
        <v/>
      </c>
      <c r="I948" s="237" t="str">
        <f>IF(ISERROR($V948),"",OFFSET('Smelter Look-up'!$H$4,$V948-4,0))</f>
        <v/>
      </c>
      <c r="J948" s="237" t="str">
        <f>IF(ISERROR($V948),"",OFFSET('Smelter Look-up'!$I$4,$V948-4,0))</f>
        <v/>
      </c>
      <c r="K948" s="234"/>
      <c r="L948" s="234"/>
      <c r="M948" s="234"/>
      <c r="N948" s="234"/>
      <c r="O948" s="234"/>
      <c r="P948" s="237"/>
      <c r="Q948" s="238"/>
      <c r="R948" s="233" t="str">
        <f>IF(ISERROR($V948),"",OFFSET('Smelter Look-up'!$C$4,$V948-4,0)&amp;"")</f>
        <v/>
      </c>
      <c r="S948" s="239" t="str">
        <f t="array" ref="S948">IF(B948="","",IF(ISERROR(MATCH($E948,CL,0)),"Unknown",INDIRECT("'C'!$A$"&amp;MATCH($E948,CL,0)+1)))</f>
        <v/>
      </c>
      <c r="T948" s="239" t="str">
        <f t="array" ref="T948">IF(B948="","",IF(ISERROR(MATCH($J948,SorP!$B$1:$B$6226,0)),"",INDIRECT("'SorP'!$A$"&amp;MATCH($S948&amp;$J948,SorP!C:C,0))))</f>
        <v/>
      </c>
      <c r="U948" s="240"/>
      <c r="V948" s="228" t="str">
        <f>IF(C948="",NA(),IF(OR(C948="Smelter not listed",C948="Smelter not yet identified"),MATCH($B948&amp;$D948,'Smelter Look-up'!$J:$J,0),MATCH($B948&amp;$C948,'Smelter Look-up'!$J:$J,0)))</f>
        <v>#N/A</v>
      </c>
      <c r="W948" s="208"/>
      <c r="X948" s="208">
        <f t="shared" si="1"/>
        <v>0</v>
      </c>
      <c r="Y948" s="208"/>
      <c r="Z948" s="208"/>
      <c r="AA948" s="208"/>
      <c r="AB948" s="241" t="str">
        <f t="shared" si="2"/>
        <v/>
      </c>
      <c r="AC948" s="208"/>
      <c r="AD948" s="208"/>
      <c r="AE948" s="208"/>
      <c r="AF948" s="208"/>
      <c r="AG948" s="208"/>
      <c r="AH948" s="208"/>
    </row>
    <row r="949" ht="13.5" customHeight="1">
      <c r="A949" s="239"/>
      <c r="B949" s="233" t="str">
        <f t="array" ref="B949">IF(LEN(A949)=0,"",INDEX('Smelter Look-up'!$A:$A,MATCH($A949,'Smelter Look-up'!$E:$E,0)))</f>
        <v/>
      </c>
      <c r="C949" s="234" t="str">
        <f t="array" ref="C949">IF(LEN(A949)=0,"",INDEX('Smelter Look-up'!$C:$C,MATCH($A949,'Smelter Look-up'!$E:$E,0)))</f>
        <v/>
      </c>
      <c r="D949" s="233"/>
      <c r="E949" s="233" t="str">
        <f>IF(ISERROR($V949),"",OFFSET('Smelter Look-up'!$D$4,$V949-4,0)&amp;"")</f>
        <v/>
      </c>
      <c r="F949" s="233" t="str">
        <f>IF(ISERROR($V949),"",OFFSET('Smelter Look-up'!$E$4,$V949-4,0))</f>
        <v/>
      </c>
      <c r="G949" s="233" t="str">
        <f>IF(C949=$X$4,IF(ISERROR($V949),"Enter smelter details","RMI"),IF(ISERROR($V949),"",OFFSET('Smelter Look-up'!$F$4,$V949-4,0)))</f>
        <v/>
      </c>
      <c r="H949" s="235" t="str">
        <f>IF(ISERROR($V949),"",OFFSET('Smelter Look-up'!$G$4,$V949-4,0))</f>
        <v/>
      </c>
      <c r="I949" s="237" t="str">
        <f>IF(ISERROR($V949),"",OFFSET('Smelter Look-up'!$H$4,$V949-4,0))</f>
        <v/>
      </c>
      <c r="J949" s="237" t="str">
        <f>IF(ISERROR($V949),"",OFFSET('Smelter Look-up'!$I$4,$V949-4,0))</f>
        <v/>
      </c>
      <c r="K949" s="234"/>
      <c r="L949" s="234"/>
      <c r="M949" s="234"/>
      <c r="N949" s="234"/>
      <c r="O949" s="234"/>
      <c r="P949" s="237"/>
      <c r="Q949" s="238"/>
      <c r="R949" s="233" t="str">
        <f>IF(ISERROR($V949),"",OFFSET('Smelter Look-up'!$C$4,$V949-4,0)&amp;"")</f>
        <v/>
      </c>
      <c r="S949" s="239" t="str">
        <f t="array" ref="S949">IF(B949="","",IF(ISERROR(MATCH($E949,CL,0)),"Unknown",INDIRECT("'C'!$A$"&amp;MATCH($E949,CL,0)+1)))</f>
        <v/>
      </c>
      <c r="T949" s="239" t="str">
        <f t="array" ref="T949">IF(B949="","",IF(ISERROR(MATCH($J949,SorP!$B$1:$B$6226,0)),"",INDIRECT("'SorP'!$A$"&amp;MATCH($S949&amp;$J949,SorP!C:C,0))))</f>
        <v/>
      </c>
      <c r="U949" s="240"/>
      <c r="V949" s="228" t="str">
        <f>IF(C949="",NA(),IF(OR(C949="Smelter not listed",C949="Smelter not yet identified"),MATCH($B949&amp;$D949,'Smelter Look-up'!$J:$J,0),MATCH($B949&amp;$C949,'Smelter Look-up'!$J:$J,0)))</f>
        <v>#N/A</v>
      </c>
      <c r="W949" s="208"/>
      <c r="X949" s="208">
        <f t="shared" si="1"/>
        <v>0</v>
      </c>
      <c r="Y949" s="208"/>
      <c r="Z949" s="208"/>
      <c r="AA949" s="208"/>
      <c r="AB949" s="241" t="str">
        <f t="shared" si="2"/>
        <v/>
      </c>
      <c r="AC949" s="208"/>
      <c r="AD949" s="208"/>
      <c r="AE949" s="208"/>
      <c r="AF949" s="208"/>
      <c r="AG949" s="208"/>
      <c r="AH949" s="208"/>
    </row>
    <row r="950" ht="13.5" customHeight="1">
      <c r="A950" s="239"/>
      <c r="B950" s="233" t="str">
        <f t="array" ref="B950">IF(LEN(A950)=0,"",INDEX('Smelter Look-up'!$A:$A,MATCH($A950,'Smelter Look-up'!$E:$E,0)))</f>
        <v/>
      </c>
      <c r="C950" s="234" t="str">
        <f t="array" ref="C950">IF(LEN(A950)=0,"",INDEX('Smelter Look-up'!$C:$C,MATCH($A950,'Smelter Look-up'!$E:$E,0)))</f>
        <v/>
      </c>
      <c r="D950" s="233"/>
      <c r="E950" s="233" t="str">
        <f>IF(ISERROR($V950),"",OFFSET('Smelter Look-up'!$D$4,$V950-4,0)&amp;"")</f>
        <v/>
      </c>
      <c r="F950" s="233" t="str">
        <f>IF(ISERROR($V950),"",OFFSET('Smelter Look-up'!$E$4,$V950-4,0))</f>
        <v/>
      </c>
      <c r="G950" s="233" t="str">
        <f>IF(C950=$X$4,IF(ISERROR($V950),"Enter smelter details","RMI"),IF(ISERROR($V950),"",OFFSET('Smelter Look-up'!$F$4,$V950-4,0)))</f>
        <v/>
      </c>
      <c r="H950" s="235" t="str">
        <f>IF(ISERROR($V950),"",OFFSET('Smelter Look-up'!$G$4,$V950-4,0))</f>
        <v/>
      </c>
      <c r="I950" s="237" t="str">
        <f>IF(ISERROR($V950),"",OFFSET('Smelter Look-up'!$H$4,$V950-4,0))</f>
        <v/>
      </c>
      <c r="J950" s="237" t="str">
        <f>IF(ISERROR($V950),"",OFFSET('Smelter Look-up'!$I$4,$V950-4,0))</f>
        <v/>
      </c>
      <c r="K950" s="234"/>
      <c r="L950" s="234"/>
      <c r="M950" s="234"/>
      <c r="N950" s="234"/>
      <c r="O950" s="234"/>
      <c r="P950" s="237"/>
      <c r="Q950" s="238"/>
      <c r="R950" s="233" t="str">
        <f>IF(ISERROR($V950),"",OFFSET('Smelter Look-up'!$C$4,$V950-4,0)&amp;"")</f>
        <v/>
      </c>
      <c r="S950" s="239" t="str">
        <f t="array" ref="S950">IF(B950="","",IF(ISERROR(MATCH($E950,CL,0)),"Unknown",INDIRECT("'C'!$A$"&amp;MATCH($E950,CL,0)+1)))</f>
        <v/>
      </c>
      <c r="T950" s="239" t="str">
        <f t="array" ref="T950">IF(B950="","",IF(ISERROR(MATCH($J950,SorP!$B$1:$B$6226,0)),"",INDIRECT("'SorP'!$A$"&amp;MATCH($S950&amp;$J950,SorP!C:C,0))))</f>
        <v/>
      </c>
      <c r="U950" s="240"/>
      <c r="V950" s="228" t="str">
        <f>IF(C950="",NA(),IF(OR(C950="Smelter not listed",C950="Smelter not yet identified"),MATCH($B950&amp;$D950,'Smelter Look-up'!$J:$J,0),MATCH($B950&amp;$C950,'Smelter Look-up'!$J:$J,0)))</f>
        <v>#N/A</v>
      </c>
      <c r="W950" s="208"/>
      <c r="X950" s="208">
        <f t="shared" si="1"/>
        <v>0</v>
      </c>
      <c r="Y950" s="208"/>
      <c r="Z950" s="208"/>
      <c r="AA950" s="208"/>
      <c r="AB950" s="241" t="str">
        <f t="shared" si="2"/>
        <v/>
      </c>
      <c r="AC950" s="208"/>
      <c r="AD950" s="208"/>
      <c r="AE950" s="208"/>
      <c r="AF950" s="208"/>
      <c r="AG950" s="208"/>
      <c r="AH950" s="208"/>
    </row>
    <row r="951" ht="13.5" customHeight="1">
      <c r="A951" s="239"/>
      <c r="B951" s="233" t="str">
        <f t="array" ref="B951">IF(LEN(A951)=0,"",INDEX('Smelter Look-up'!$A:$A,MATCH($A951,'Smelter Look-up'!$E:$E,0)))</f>
        <v/>
      </c>
      <c r="C951" s="234" t="str">
        <f t="array" ref="C951">IF(LEN(A951)=0,"",INDEX('Smelter Look-up'!$C:$C,MATCH($A951,'Smelter Look-up'!$E:$E,0)))</f>
        <v/>
      </c>
      <c r="D951" s="233"/>
      <c r="E951" s="233" t="str">
        <f>IF(ISERROR($V951),"",OFFSET('Smelter Look-up'!$D$4,$V951-4,0)&amp;"")</f>
        <v/>
      </c>
      <c r="F951" s="233" t="str">
        <f>IF(ISERROR($V951),"",OFFSET('Smelter Look-up'!$E$4,$V951-4,0))</f>
        <v/>
      </c>
      <c r="G951" s="233" t="str">
        <f>IF(C951=$X$4,IF(ISERROR($V951),"Enter smelter details","RMI"),IF(ISERROR($V951),"",OFFSET('Smelter Look-up'!$F$4,$V951-4,0)))</f>
        <v/>
      </c>
      <c r="H951" s="235" t="str">
        <f>IF(ISERROR($V951),"",OFFSET('Smelter Look-up'!$G$4,$V951-4,0))</f>
        <v/>
      </c>
      <c r="I951" s="237" t="str">
        <f>IF(ISERROR($V951),"",OFFSET('Smelter Look-up'!$H$4,$V951-4,0))</f>
        <v/>
      </c>
      <c r="J951" s="237" t="str">
        <f>IF(ISERROR($V951),"",OFFSET('Smelter Look-up'!$I$4,$V951-4,0))</f>
        <v/>
      </c>
      <c r="K951" s="234"/>
      <c r="L951" s="234"/>
      <c r="M951" s="234"/>
      <c r="N951" s="234"/>
      <c r="O951" s="234"/>
      <c r="P951" s="237"/>
      <c r="Q951" s="238"/>
      <c r="R951" s="233" t="str">
        <f>IF(ISERROR($V951),"",OFFSET('Smelter Look-up'!$C$4,$V951-4,0)&amp;"")</f>
        <v/>
      </c>
      <c r="S951" s="239" t="str">
        <f t="array" ref="S951">IF(B951="","",IF(ISERROR(MATCH($E951,CL,0)),"Unknown",INDIRECT("'C'!$A$"&amp;MATCH($E951,CL,0)+1)))</f>
        <v/>
      </c>
      <c r="T951" s="239" t="str">
        <f t="array" ref="T951">IF(B951="","",IF(ISERROR(MATCH($J951,SorP!$B$1:$B$6226,0)),"",INDIRECT("'SorP'!$A$"&amp;MATCH($S951&amp;$J951,SorP!C:C,0))))</f>
        <v/>
      </c>
      <c r="U951" s="240"/>
      <c r="V951" s="228" t="str">
        <f>IF(C951="",NA(),IF(OR(C951="Smelter not listed",C951="Smelter not yet identified"),MATCH($B951&amp;$D951,'Smelter Look-up'!$J:$J,0),MATCH($B951&amp;$C951,'Smelter Look-up'!$J:$J,0)))</f>
        <v>#N/A</v>
      </c>
      <c r="W951" s="208"/>
      <c r="X951" s="208">
        <f t="shared" si="1"/>
        <v>0</v>
      </c>
      <c r="Y951" s="208"/>
      <c r="Z951" s="208"/>
      <c r="AA951" s="208"/>
      <c r="AB951" s="241" t="str">
        <f t="shared" si="2"/>
        <v/>
      </c>
      <c r="AC951" s="208"/>
      <c r="AD951" s="208"/>
      <c r="AE951" s="208"/>
      <c r="AF951" s="208"/>
      <c r="AG951" s="208"/>
      <c r="AH951" s="208"/>
    </row>
    <row r="952" ht="13.5" customHeight="1">
      <c r="A952" s="239"/>
      <c r="B952" s="233" t="str">
        <f t="array" ref="B952">IF(LEN(A952)=0,"",INDEX('Smelter Look-up'!$A:$A,MATCH($A952,'Smelter Look-up'!$E:$E,0)))</f>
        <v/>
      </c>
      <c r="C952" s="234" t="str">
        <f t="array" ref="C952">IF(LEN(A952)=0,"",INDEX('Smelter Look-up'!$C:$C,MATCH($A952,'Smelter Look-up'!$E:$E,0)))</f>
        <v/>
      </c>
      <c r="D952" s="233"/>
      <c r="E952" s="233" t="str">
        <f>IF(ISERROR($V952),"",OFFSET('Smelter Look-up'!$D$4,$V952-4,0)&amp;"")</f>
        <v/>
      </c>
      <c r="F952" s="233" t="str">
        <f>IF(ISERROR($V952),"",OFFSET('Smelter Look-up'!$E$4,$V952-4,0))</f>
        <v/>
      </c>
      <c r="G952" s="233" t="str">
        <f>IF(C952=$X$4,IF(ISERROR($V952),"Enter smelter details","RMI"),IF(ISERROR($V952),"",OFFSET('Smelter Look-up'!$F$4,$V952-4,0)))</f>
        <v/>
      </c>
      <c r="H952" s="235" t="str">
        <f>IF(ISERROR($V952),"",OFFSET('Smelter Look-up'!$G$4,$V952-4,0))</f>
        <v/>
      </c>
      <c r="I952" s="237" t="str">
        <f>IF(ISERROR($V952),"",OFFSET('Smelter Look-up'!$H$4,$V952-4,0))</f>
        <v/>
      </c>
      <c r="J952" s="237" t="str">
        <f>IF(ISERROR($V952),"",OFFSET('Smelter Look-up'!$I$4,$V952-4,0))</f>
        <v/>
      </c>
      <c r="K952" s="234"/>
      <c r="L952" s="234"/>
      <c r="M952" s="234"/>
      <c r="N952" s="234"/>
      <c r="O952" s="234"/>
      <c r="P952" s="237"/>
      <c r="Q952" s="238"/>
      <c r="R952" s="233" t="str">
        <f>IF(ISERROR($V952),"",OFFSET('Smelter Look-up'!$C$4,$V952-4,0)&amp;"")</f>
        <v/>
      </c>
      <c r="S952" s="239" t="str">
        <f t="array" ref="S952">IF(B952="","",IF(ISERROR(MATCH($E952,CL,0)),"Unknown",INDIRECT("'C'!$A$"&amp;MATCH($E952,CL,0)+1)))</f>
        <v/>
      </c>
      <c r="T952" s="239" t="str">
        <f t="array" ref="T952">IF(B952="","",IF(ISERROR(MATCH($J952,SorP!$B$1:$B$6226,0)),"",INDIRECT("'SorP'!$A$"&amp;MATCH($S952&amp;$J952,SorP!C:C,0))))</f>
        <v/>
      </c>
      <c r="U952" s="240"/>
      <c r="V952" s="228" t="str">
        <f>IF(C952="",NA(),IF(OR(C952="Smelter not listed",C952="Smelter not yet identified"),MATCH($B952&amp;$D952,'Smelter Look-up'!$J:$J,0),MATCH($B952&amp;$C952,'Smelter Look-up'!$J:$J,0)))</f>
        <v>#N/A</v>
      </c>
      <c r="W952" s="208"/>
      <c r="X952" s="208">
        <f t="shared" si="1"/>
        <v>0</v>
      </c>
      <c r="Y952" s="208"/>
      <c r="Z952" s="208"/>
      <c r="AA952" s="208"/>
      <c r="AB952" s="241" t="str">
        <f t="shared" si="2"/>
        <v/>
      </c>
      <c r="AC952" s="208"/>
      <c r="AD952" s="208"/>
      <c r="AE952" s="208"/>
      <c r="AF952" s="208"/>
      <c r="AG952" s="208"/>
      <c r="AH952" s="208"/>
    </row>
    <row r="953" ht="13.5" customHeight="1">
      <c r="A953" s="239"/>
      <c r="B953" s="233" t="str">
        <f t="array" ref="B953">IF(LEN(A953)=0,"",INDEX('Smelter Look-up'!$A:$A,MATCH($A953,'Smelter Look-up'!$E:$E,0)))</f>
        <v/>
      </c>
      <c r="C953" s="234" t="str">
        <f t="array" ref="C953">IF(LEN(A953)=0,"",INDEX('Smelter Look-up'!$C:$C,MATCH($A953,'Smelter Look-up'!$E:$E,0)))</f>
        <v/>
      </c>
      <c r="D953" s="233"/>
      <c r="E953" s="233" t="str">
        <f>IF(ISERROR($V953),"",OFFSET('Smelter Look-up'!$D$4,$V953-4,0)&amp;"")</f>
        <v/>
      </c>
      <c r="F953" s="233" t="str">
        <f>IF(ISERROR($V953),"",OFFSET('Smelter Look-up'!$E$4,$V953-4,0))</f>
        <v/>
      </c>
      <c r="G953" s="233" t="str">
        <f>IF(C953=$X$4,IF(ISERROR($V953),"Enter smelter details","RMI"),IF(ISERROR($V953),"",OFFSET('Smelter Look-up'!$F$4,$V953-4,0)))</f>
        <v/>
      </c>
      <c r="H953" s="235" t="str">
        <f>IF(ISERROR($V953),"",OFFSET('Smelter Look-up'!$G$4,$V953-4,0))</f>
        <v/>
      </c>
      <c r="I953" s="237" t="str">
        <f>IF(ISERROR($V953),"",OFFSET('Smelter Look-up'!$H$4,$V953-4,0))</f>
        <v/>
      </c>
      <c r="J953" s="237" t="str">
        <f>IF(ISERROR($V953),"",OFFSET('Smelter Look-up'!$I$4,$V953-4,0))</f>
        <v/>
      </c>
      <c r="K953" s="234"/>
      <c r="L953" s="234"/>
      <c r="M953" s="234"/>
      <c r="N953" s="234"/>
      <c r="O953" s="234"/>
      <c r="P953" s="237"/>
      <c r="Q953" s="238"/>
      <c r="R953" s="233" t="str">
        <f>IF(ISERROR($V953),"",OFFSET('Smelter Look-up'!$C$4,$V953-4,0)&amp;"")</f>
        <v/>
      </c>
      <c r="S953" s="239" t="str">
        <f t="array" ref="S953">IF(B953="","",IF(ISERROR(MATCH($E953,CL,0)),"Unknown",INDIRECT("'C'!$A$"&amp;MATCH($E953,CL,0)+1)))</f>
        <v/>
      </c>
      <c r="T953" s="239" t="str">
        <f t="array" ref="T953">IF(B953="","",IF(ISERROR(MATCH($J953,SorP!$B$1:$B$6226,0)),"",INDIRECT("'SorP'!$A$"&amp;MATCH($S953&amp;$J953,SorP!C:C,0))))</f>
        <v/>
      </c>
      <c r="U953" s="240"/>
      <c r="V953" s="228" t="str">
        <f>IF(C953="",NA(),IF(OR(C953="Smelter not listed",C953="Smelter not yet identified"),MATCH($B953&amp;$D953,'Smelter Look-up'!$J:$J,0),MATCH($B953&amp;$C953,'Smelter Look-up'!$J:$J,0)))</f>
        <v>#N/A</v>
      </c>
      <c r="W953" s="208"/>
      <c r="X953" s="208">
        <f t="shared" si="1"/>
        <v>0</v>
      </c>
      <c r="Y953" s="208"/>
      <c r="Z953" s="208"/>
      <c r="AA953" s="208"/>
      <c r="AB953" s="241" t="str">
        <f t="shared" si="2"/>
        <v/>
      </c>
      <c r="AC953" s="208"/>
      <c r="AD953" s="208"/>
      <c r="AE953" s="208"/>
      <c r="AF953" s="208"/>
      <c r="AG953" s="208"/>
      <c r="AH953" s="208"/>
    </row>
    <row r="954" ht="13.5" customHeight="1">
      <c r="A954" s="239"/>
      <c r="B954" s="233" t="str">
        <f t="array" ref="B954">IF(LEN(A954)=0,"",INDEX('Smelter Look-up'!$A:$A,MATCH($A954,'Smelter Look-up'!$E:$E,0)))</f>
        <v/>
      </c>
      <c r="C954" s="234" t="str">
        <f t="array" ref="C954">IF(LEN(A954)=0,"",INDEX('Smelter Look-up'!$C:$C,MATCH($A954,'Smelter Look-up'!$E:$E,0)))</f>
        <v/>
      </c>
      <c r="D954" s="233"/>
      <c r="E954" s="233" t="str">
        <f>IF(ISERROR($V954),"",OFFSET('Smelter Look-up'!$D$4,$V954-4,0)&amp;"")</f>
        <v/>
      </c>
      <c r="F954" s="233" t="str">
        <f>IF(ISERROR($V954),"",OFFSET('Smelter Look-up'!$E$4,$V954-4,0))</f>
        <v/>
      </c>
      <c r="G954" s="233" t="str">
        <f>IF(C954=$X$4,IF(ISERROR($V954),"Enter smelter details","RMI"),IF(ISERROR($V954),"",OFFSET('Smelter Look-up'!$F$4,$V954-4,0)))</f>
        <v/>
      </c>
      <c r="H954" s="235" t="str">
        <f>IF(ISERROR($V954),"",OFFSET('Smelter Look-up'!$G$4,$V954-4,0))</f>
        <v/>
      </c>
      <c r="I954" s="237" t="str">
        <f>IF(ISERROR($V954),"",OFFSET('Smelter Look-up'!$H$4,$V954-4,0))</f>
        <v/>
      </c>
      <c r="J954" s="237" t="str">
        <f>IF(ISERROR($V954),"",OFFSET('Smelter Look-up'!$I$4,$V954-4,0))</f>
        <v/>
      </c>
      <c r="K954" s="234"/>
      <c r="L954" s="234"/>
      <c r="M954" s="234"/>
      <c r="N954" s="234"/>
      <c r="O954" s="234"/>
      <c r="P954" s="237"/>
      <c r="Q954" s="238"/>
      <c r="R954" s="233" t="str">
        <f>IF(ISERROR($V954),"",OFFSET('Smelter Look-up'!$C$4,$V954-4,0)&amp;"")</f>
        <v/>
      </c>
      <c r="S954" s="239" t="str">
        <f t="array" ref="S954">IF(B954="","",IF(ISERROR(MATCH($E954,CL,0)),"Unknown",INDIRECT("'C'!$A$"&amp;MATCH($E954,CL,0)+1)))</f>
        <v/>
      </c>
      <c r="T954" s="239" t="str">
        <f t="array" ref="T954">IF(B954="","",IF(ISERROR(MATCH($J954,SorP!$B$1:$B$6226,0)),"",INDIRECT("'SorP'!$A$"&amp;MATCH($S954&amp;$J954,SorP!C:C,0))))</f>
        <v/>
      </c>
      <c r="U954" s="240"/>
      <c r="V954" s="228" t="str">
        <f>IF(C954="",NA(),IF(OR(C954="Smelter not listed",C954="Smelter not yet identified"),MATCH($B954&amp;$D954,'Smelter Look-up'!$J:$J,0),MATCH($B954&amp;$C954,'Smelter Look-up'!$J:$J,0)))</f>
        <v>#N/A</v>
      </c>
      <c r="W954" s="208"/>
      <c r="X954" s="208">
        <f t="shared" si="1"/>
        <v>0</v>
      </c>
      <c r="Y954" s="208"/>
      <c r="Z954" s="208"/>
      <c r="AA954" s="208"/>
      <c r="AB954" s="241" t="str">
        <f t="shared" si="2"/>
        <v/>
      </c>
      <c r="AC954" s="208"/>
      <c r="AD954" s="208"/>
      <c r="AE954" s="208"/>
      <c r="AF954" s="208"/>
      <c r="AG954" s="208"/>
      <c r="AH954" s="208"/>
    </row>
    <row r="955" ht="13.5" customHeight="1">
      <c r="A955" s="239"/>
      <c r="B955" s="233" t="str">
        <f t="array" ref="B955">IF(LEN(A955)=0,"",INDEX('Smelter Look-up'!$A:$A,MATCH($A955,'Smelter Look-up'!$E:$E,0)))</f>
        <v/>
      </c>
      <c r="C955" s="234" t="str">
        <f t="array" ref="C955">IF(LEN(A955)=0,"",INDEX('Smelter Look-up'!$C:$C,MATCH($A955,'Smelter Look-up'!$E:$E,0)))</f>
        <v/>
      </c>
      <c r="D955" s="233"/>
      <c r="E955" s="233" t="str">
        <f>IF(ISERROR($V955),"",OFFSET('Smelter Look-up'!$D$4,$V955-4,0)&amp;"")</f>
        <v/>
      </c>
      <c r="F955" s="233" t="str">
        <f>IF(ISERROR($V955),"",OFFSET('Smelter Look-up'!$E$4,$V955-4,0))</f>
        <v/>
      </c>
      <c r="G955" s="233" t="str">
        <f>IF(C955=$X$4,IF(ISERROR($V955),"Enter smelter details","RMI"),IF(ISERROR($V955),"",OFFSET('Smelter Look-up'!$F$4,$V955-4,0)))</f>
        <v/>
      </c>
      <c r="H955" s="235" t="str">
        <f>IF(ISERROR($V955),"",OFFSET('Smelter Look-up'!$G$4,$V955-4,0))</f>
        <v/>
      </c>
      <c r="I955" s="237" t="str">
        <f>IF(ISERROR($V955),"",OFFSET('Smelter Look-up'!$H$4,$V955-4,0))</f>
        <v/>
      </c>
      <c r="J955" s="237" t="str">
        <f>IF(ISERROR($V955),"",OFFSET('Smelter Look-up'!$I$4,$V955-4,0))</f>
        <v/>
      </c>
      <c r="K955" s="234"/>
      <c r="L955" s="234"/>
      <c r="M955" s="234"/>
      <c r="N955" s="234"/>
      <c r="O955" s="234"/>
      <c r="P955" s="237"/>
      <c r="Q955" s="238"/>
      <c r="R955" s="233" t="str">
        <f>IF(ISERROR($V955),"",OFFSET('Smelter Look-up'!$C$4,$V955-4,0)&amp;"")</f>
        <v/>
      </c>
      <c r="S955" s="239" t="str">
        <f t="array" ref="S955">IF(B955="","",IF(ISERROR(MATCH($E955,CL,0)),"Unknown",INDIRECT("'C'!$A$"&amp;MATCH($E955,CL,0)+1)))</f>
        <v/>
      </c>
      <c r="T955" s="239" t="str">
        <f t="array" ref="T955">IF(B955="","",IF(ISERROR(MATCH($J955,SorP!$B$1:$B$6226,0)),"",INDIRECT("'SorP'!$A$"&amp;MATCH($S955&amp;$J955,SorP!C:C,0))))</f>
        <v/>
      </c>
      <c r="U955" s="240"/>
      <c r="V955" s="228" t="str">
        <f>IF(C955="",NA(),IF(OR(C955="Smelter not listed",C955="Smelter not yet identified"),MATCH($B955&amp;$D955,'Smelter Look-up'!$J:$J,0),MATCH($B955&amp;$C955,'Smelter Look-up'!$J:$J,0)))</f>
        <v>#N/A</v>
      </c>
      <c r="W955" s="208"/>
      <c r="X955" s="208">
        <f t="shared" si="1"/>
        <v>0</v>
      </c>
      <c r="Y955" s="208"/>
      <c r="Z955" s="208"/>
      <c r="AA955" s="208"/>
      <c r="AB955" s="241" t="str">
        <f t="shared" si="2"/>
        <v/>
      </c>
      <c r="AC955" s="208"/>
      <c r="AD955" s="208"/>
      <c r="AE955" s="208"/>
      <c r="AF955" s="208"/>
      <c r="AG955" s="208"/>
      <c r="AH955" s="208"/>
    </row>
    <row r="956" ht="13.5" customHeight="1">
      <c r="A956" s="239"/>
      <c r="B956" s="233" t="str">
        <f t="array" ref="B956">IF(LEN(A956)=0,"",INDEX('Smelter Look-up'!$A:$A,MATCH($A956,'Smelter Look-up'!$E:$E,0)))</f>
        <v/>
      </c>
      <c r="C956" s="234" t="str">
        <f t="array" ref="C956">IF(LEN(A956)=0,"",INDEX('Smelter Look-up'!$C:$C,MATCH($A956,'Smelter Look-up'!$E:$E,0)))</f>
        <v/>
      </c>
      <c r="D956" s="233"/>
      <c r="E956" s="233" t="str">
        <f>IF(ISERROR($V956),"",OFFSET('Smelter Look-up'!$D$4,$V956-4,0)&amp;"")</f>
        <v/>
      </c>
      <c r="F956" s="233" t="str">
        <f>IF(ISERROR($V956),"",OFFSET('Smelter Look-up'!$E$4,$V956-4,0))</f>
        <v/>
      </c>
      <c r="G956" s="233" t="str">
        <f>IF(C956=$X$4,IF(ISERROR($V956),"Enter smelter details","RMI"),IF(ISERROR($V956),"",OFFSET('Smelter Look-up'!$F$4,$V956-4,0)))</f>
        <v/>
      </c>
      <c r="H956" s="235" t="str">
        <f>IF(ISERROR($V956),"",OFFSET('Smelter Look-up'!$G$4,$V956-4,0))</f>
        <v/>
      </c>
      <c r="I956" s="237" t="str">
        <f>IF(ISERROR($V956),"",OFFSET('Smelter Look-up'!$H$4,$V956-4,0))</f>
        <v/>
      </c>
      <c r="J956" s="237" t="str">
        <f>IF(ISERROR($V956),"",OFFSET('Smelter Look-up'!$I$4,$V956-4,0))</f>
        <v/>
      </c>
      <c r="K956" s="234"/>
      <c r="L956" s="234"/>
      <c r="M956" s="234"/>
      <c r="N956" s="234"/>
      <c r="O956" s="234"/>
      <c r="P956" s="237"/>
      <c r="Q956" s="238"/>
      <c r="R956" s="233" t="str">
        <f>IF(ISERROR($V956),"",OFFSET('Smelter Look-up'!$C$4,$V956-4,0)&amp;"")</f>
        <v/>
      </c>
      <c r="S956" s="239" t="str">
        <f t="array" ref="S956">IF(B956="","",IF(ISERROR(MATCH($E956,CL,0)),"Unknown",INDIRECT("'C'!$A$"&amp;MATCH($E956,CL,0)+1)))</f>
        <v/>
      </c>
      <c r="T956" s="239" t="str">
        <f t="array" ref="T956">IF(B956="","",IF(ISERROR(MATCH($J956,SorP!$B$1:$B$6226,0)),"",INDIRECT("'SorP'!$A$"&amp;MATCH($S956&amp;$J956,SorP!C:C,0))))</f>
        <v/>
      </c>
      <c r="U956" s="240"/>
      <c r="V956" s="228" t="str">
        <f>IF(C956="",NA(),IF(OR(C956="Smelter not listed",C956="Smelter not yet identified"),MATCH($B956&amp;$D956,'Smelter Look-up'!$J:$J,0),MATCH($B956&amp;$C956,'Smelter Look-up'!$J:$J,0)))</f>
        <v>#N/A</v>
      </c>
      <c r="W956" s="208"/>
      <c r="X956" s="208">
        <f t="shared" si="1"/>
        <v>0</v>
      </c>
      <c r="Y956" s="208"/>
      <c r="Z956" s="208"/>
      <c r="AA956" s="208"/>
      <c r="AB956" s="241" t="str">
        <f t="shared" si="2"/>
        <v/>
      </c>
      <c r="AC956" s="208"/>
      <c r="AD956" s="208"/>
      <c r="AE956" s="208"/>
      <c r="AF956" s="208"/>
      <c r="AG956" s="208"/>
      <c r="AH956" s="208"/>
    </row>
    <row r="957" ht="13.5" customHeight="1">
      <c r="A957" s="239"/>
      <c r="B957" s="233" t="str">
        <f t="array" ref="B957">IF(LEN(A957)=0,"",INDEX('Smelter Look-up'!$A:$A,MATCH($A957,'Smelter Look-up'!$E:$E,0)))</f>
        <v/>
      </c>
      <c r="C957" s="234" t="str">
        <f t="array" ref="C957">IF(LEN(A957)=0,"",INDEX('Smelter Look-up'!$C:$C,MATCH($A957,'Smelter Look-up'!$E:$E,0)))</f>
        <v/>
      </c>
      <c r="D957" s="233"/>
      <c r="E957" s="233" t="str">
        <f>IF(ISERROR($V957),"",OFFSET('Smelter Look-up'!$D$4,$V957-4,0)&amp;"")</f>
        <v/>
      </c>
      <c r="F957" s="233" t="str">
        <f>IF(ISERROR($V957),"",OFFSET('Smelter Look-up'!$E$4,$V957-4,0))</f>
        <v/>
      </c>
      <c r="G957" s="233" t="str">
        <f>IF(C957=$X$4,IF(ISERROR($V957),"Enter smelter details","RMI"),IF(ISERROR($V957),"",OFFSET('Smelter Look-up'!$F$4,$V957-4,0)))</f>
        <v/>
      </c>
      <c r="H957" s="235" t="str">
        <f>IF(ISERROR($V957),"",OFFSET('Smelter Look-up'!$G$4,$V957-4,0))</f>
        <v/>
      </c>
      <c r="I957" s="237" t="str">
        <f>IF(ISERROR($V957),"",OFFSET('Smelter Look-up'!$H$4,$V957-4,0))</f>
        <v/>
      </c>
      <c r="J957" s="237" t="str">
        <f>IF(ISERROR($V957),"",OFFSET('Smelter Look-up'!$I$4,$V957-4,0))</f>
        <v/>
      </c>
      <c r="K957" s="234"/>
      <c r="L957" s="234"/>
      <c r="M957" s="234"/>
      <c r="N957" s="234"/>
      <c r="O957" s="234"/>
      <c r="P957" s="237"/>
      <c r="Q957" s="238"/>
      <c r="R957" s="233" t="str">
        <f>IF(ISERROR($V957),"",OFFSET('Smelter Look-up'!$C$4,$V957-4,0)&amp;"")</f>
        <v/>
      </c>
      <c r="S957" s="239" t="str">
        <f t="array" ref="S957">IF(B957="","",IF(ISERROR(MATCH($E957,CL,0)),"Unknown",INDIRECT("'C'!$A$"&amp;MATCH($E957,CL,0)+1)))</f>
        <v/>
      </c>
      <c r="T957" s="239" t="str">
        <f t="array" ref="T957">IF(B957="","",IF(ISERROR(MATCH($J957,SorP!$B$1:$B$6226,0)),"",INDIRECT("'SorP'!$A$"&amp;MATCH($S957&amp;$J957,SorP!C:C,0))))</f>
        <v/>
      </c>
      <c r="U957" s="240"/>
      <c r="V957" s="228" t="str">
        <f>IF(C957="",NA(),IF(OR(C957="Smelter not listed",C957="Smelter not yet identified"),MATCH($B957&amp;$D957,'Smelter Look-up'!$J:$J,0),MATCH($B957&amp;$C957,'Smelter Look-up'!$J:$J,0)))</f>
        <v>#N/A</v>
      </c>
      <c r="W957" s="208"/>
      <c r="X957" s="208">
        <f t="shared" si="1"/>
        <v>0</v>
      </c>
      <c r="Y957" s="208"/>
      <c r="Z957" s="208"/>
      <c r="AA957" s="208"/>
      <c r="AB957" s="241" t="str">
        <f t="shared" si="2"/>
        <v/>
      </c>
      <c r="AC957" s="208"/>
      <c r="AD957" s="208"/>
      <c r="AE957" s="208"/>
      <c r="AF957" s="208"/>
      <c r="AG957" s="208"/>
      <c r="AH957" s="208"/>
    </row>
    <row r="958" ht="13.5" customHeight="1">
      <c r="A958" s="239"/>
      <c r="B958" s="233" t="str">
        <f t="array" ref="B958">IF(LEN(A958)=0,"",INDEX('Smelter Look-up'!$A:$A,MATCH($A958,'Smelter Look-up'!$E:$E,0)))</f>
        <v/>
      </c>
      <c r="C958" s="234" t="str">
        <f t="array" ref="C958">IF(LEN(A958)=0,"",INDEX('Smelter Look-up'!$C:$C,MATCH($A958,'Smelter Look-up'!$E:$E,0)))</f>
        <v/>
      </c>
      <c r="D958" s="233"/>
      <c r="E958" s="233" t="str">
        <f>IF(ISERROR($V958),"",OFFSET('Smelter Look-up'!$D$4,$V958-4,0)&amp;"")</f>
        <v/>
      </c>
      <c r="F958" s="233" t="str">
        <f>IF(ISERROR($V958),"",OFFSET('Smelter Look-up'!$E$4,$V958-4,0))</f>
        <v/>
      </c>
      <c r="G958" s="233" t="str">
        <f>IF(C958=$X$4,IF(ISERROR($V958),"Enter smelter details","RMI"),IF(ISERROR($V958),"",OFFSET('Smelter Look-up'!$F$4,$V958-4,0)))</f>
        <v/>
      </c>
      <c r="H958" s="235" t="str">
        <f>IF(ISERROR($V958),"",OFFSET('Smelter Look-up'!$G$4,$V958-4,0))</f>
        <v/>
      </c>
      <c r="I958" s="237" t="str">
        <f>IF(ISERROR($V958),"",OFFSET('Smelter Look-up'!$H$4,$V958-4,0))</f>
        <v/>
      </c>
      <c r="J958" s="237" t="str">
        <f>IF(ISERROR($V958),"",OFFSET('Smelter Look-up'!$I$4,$V958-4,0))</f>
        <v/>
      </c>
      <c r="K958" s="234"/>
      <c r="L958" s="234"/>
      <c r="M958" s="234"/>
      <c r="N958" s="234"/>
      <c r="O958" s="234"/>
      <c r="P958" s="237"/>
      <c r="Q958" s="238"/>
      <c r="R958" s="233" t="str">
        <f>IF(ISERROR($V958),"",OFFSET('Smelter Look-up'!$C$4,$V958-4,0)&amp;"")</f>
        <v/>
      </c>
      <c r="S958" s="239" t="str">
        <f t="array" ref="S958">IF(B958="","",IF(ISERROR(MATCH($E958,CL,0)),"Unknown",INDIRECT("'C'!$A$"&amp;MATCH($E958,CL,0)+1)))</f>
        <v/>
      </c>
      <c r="T958" s="239" t="str">
        <f t="array" ref="T958">IF(B958="","",IF(ISERROR(MATCH($J958,SorP!$B$1:$B$6226,0)),"",INDIRECT("'SorP'!$A$"&amp;MATCH($S958&amp;$J958,SorP!C:C,0))))</f>
        <v/>
      </c>
      <c r="U958" s="240"/>
      <c r="V958" s="228" t="str">
        <f>IF(C958="",NA(),IF(OR(C958="Smelter not listed",C958="Smelter not yet identified"),MATCH($B958&amp;$D958,'Smelter Look-up'!$J:$J,0),MATCH($B958&amp;$C958,'Smelter Look-up'!$J:$J,0)))</f>
        <v>#N/A</v>
      </c>
      <c r="W958" s="208"/>
      <c r="X958" s="208">
        <f t="shared" si="1"/>
        <v>0</v>
      </c>
      <c r="Y958" s="208"/>
      <c r="Z958" s="208"/>
      <c r="AA958" s="208"/>
      <c r="AB958" s="241" t="str">
        <f t="shared" si="2"/>
        <v/>
      </c>
      <c r="AC958" s="208"/>
      <c r="AD958" s="208"/>
      <c r="AE958" s="208"/>
      <c r="AF958" s="208"/>
      <c r="AG958" s="208"/>
      <c r="AH958" s="208"/>
    </row>
    <row r="959" ht="13.5" customHeight="1">
      <c r="A959" s="239"/>
      <c r="B959" s="233" t="str">
        <f t="array" ref="B959">IF(LEN(A959)=0,"",INDEX('Smelter Look-up'!$A:$A,MATCH($A959,'Smelter Look-up'!$E:$E,0)))</f>
        <v/>
      </c>
      <c r="C959" s="234" t="str">
        <f t="array" ref="C959">IF(LEN(A959)=0,"",INDEX('Smelter Look-up'!$C:$C,MATCH($A959,'Smelter Look-up'!$E:$E,0)))</f>
        <v/>
      </c>
      <c r="D959" s="233"/>
      <c r="E959" s="233" t="str">
        <f>IF(ISERROR($V959),"",OFFSET('Smelter Look-up'!$D$4,$V959-4,0)&amp;"")</f>
        <v/>
      </c>
      <c r="F959" s="233" t="str">
        <f>IF(ISERROR($V959),"",OFFSET('Smelter Look-up'!$E$4,$V959-4,0))</f>
        <v/>
      </c>
      <c r="G959" s="233" t="str">
        <f>IF(C959=$X$4,IF(ISERROR($V959),"Enter smelter details","RMI"),IF(ISERROR($V959),"",OFFSET('Smelter Look-up'!$F$4,$V959-4,0)))</f>
        <v/>
      </c>
      <c r="H959" s="235" t="str">
        <f>IF(ISERROR($V959),"",OFFSET('Smelter Look-up'!$G$4,$V959-4,0))</f>
        <v/>
      </c>
      <c r="I959" s="237" t="str">
        <f>IF(ISERROR($V959),"",OFFSET('Smelter Look-up'!$H$4,$V959-4,0))</f>
        <v/>
      </c>
      <c r="J959" s="237" t="str">
        <f>IF(ISERROR($V959),"",OFFSET('Smelter Look-up'!$I$4,$V959-4,0))</f>
        <v/>
      </c>
      <c r="K959" s="234"/>
      <c r="L959" s="234"/>
      <c r="M959" s="234"/>
      <c r="N959" s="234"/>
      <c r="O959" s="234"/>
      <c r="P959" s="237"/>
      <c r="Q959" s="238"/>
      <c r="R959" s="233" t="str">
        <f>IF(ISERROR($V959),"",OFFSET('Smelter Look-up'!$C$4,$V959-4,0)&amp;"")</f>
        <v/>
      </c>
      <c r="S959" s="239" t="str">
        <f t="array" ref="S959">IF(B959="","",IF(ISERROR(MATCH($E959,CL,0)),"Unknown",INDIRECT("'C'!$A$"&amp;MATCH($E959,CL,0)+1)))</f>
        <v/>
      </c>
      <c r="T959" s="239" t="str">
        <f t="array" ref="T959">IF(B959="","",IF(ISERROR(MATCH($J959,SorP!$B$1:$B$6226,0)),"",INDIRECT("'SorP'!$A$"&amp;MATCH($S959&amp;$J959,SorP!C:C,0))))</f>
        <v/>
      </c>
      <c r="U959" s="240"/>
      <c r="V959" s="228" t="str">
        <f>IF(C959="",NA(),IF(OR(C959="Smelter not listed",C959="Smelter not yet identified"),MATCH($B959&amp;$D959,'Smelter Look-up'!$J:$J,0),MATCH($B959&amp;$C959,'Smelter Look-up'!$J:$J,0)))</f>
        <v>#N/A</v>
      </c>
      <c r="W959" s="208"/>
      <c r="X959" s="208">
        <f t="shared" si="1"/>
        <v>0</v>
      </c>
      <c r="Y959" s="208"/>
      <c r="Z959" s="208"/>
      <c r="AA959" s="208"/>
      <c r="AB959" s="241" t="str">
        <f t="shared" si="2"/>
        <v/>
      </c>
      <c r="AC959" s="208"/>
      <c r="AD959" s="208"/>
      <c r="AE959" s="208"/>
      <c r="AF959" s="208"/>
      <c r="AG959" s="208"/>
      <c r="AH959" s="208"/>
    </row>
    <row r="960" ht="13.5" customHeight="1">
      <c r="A960" s="239"/>
      <c r="B960" s="233" t="str">
        <f t="array" ref="B960">IF(LEN(A960)=0,"",INDEX('Smelter Look-up'!$A:$A,MATCH($A960,'Smelter Look-up'!$E:$E,0)))</f>
        <v/>
      </c>
      <c r="C960" s="234" t="str">
        <f t="array" ref="C960">IF(LEN(A960)=0,"",INDEX('Smelter Look-up'!$C:$C,MATCH($A960,'Smelter Look-up'!$E:$E,0)))</f>
        <v/>
      </c>
      <c r="D960" s="233"/>
      <c r="E960" s="233" t="str">
        <f>IF(ISERROR($V960),"",OFFSET('Smelter Look-up'!$D$4,$V960-4,0)&amp;"")</f>
        <v/>
      </c>
      <c r="F960" s="233" t="str">
        <f>IF(ISERROR($V960),"",OFFSET('Smelter Look-up'!$E$4,$V960-4,0))</f>
        <v/>
      </c>
      <c r="G960" s="233" t="str">
        <f>IF(C960=$X$4,IF(ISERROR($V960),"Enter smelter details","RMI"),IF(ISERROR($V960),"",OFFSET('Smelter Look-up'!$F$4,$V960-4,0)))</f>
        <v/>
      </c>
      <c r="H960" s="235" t="str">
        <f>IF(ISERROR($V960),"",OFFSET('Smelter Look-up'!$G$4,$V960-4,0))</f>
        <v/>
      </c>
      <c r="I960" s="237" t="str">
        <f>IF(ISERROR($V960),"",OFFSET('Smelter Look-up'!$H$4,$V960-4,0))</f>
        <v/>
      </c>
      <c r="J960" s="237" t="str">
        <f>IF(ISERROR($V960),"",OFFSET('Smelter Look-up'!$I$4,$V960-4,0))</f>
        <v/>
      </c>
      <c r="K960" s="234"/>
      <c r="L960" s="234"/>
      <c r="M960" s="234"/>
      <c r="N960" s="234"/>
      <c r="O960" s="234"/>
      <c r="P960" s="237"/>
      <c r="Q960" s="238"/>
      <c r="R960" s="233" t="str">
        <f>IF(ISERROR($V960),"",OFFSET('Smelter Look-up'!$C$4,$V960-4,0)&amp;"")</f>
        <v/>
      </c>
      <c r="S960" s="239" t="str">
        <f t="array" ref="S960">IF(B960="","",IF(ISERROR(MATCH($E960,CL,0)),"Unknown",INDIRECT("'C'!$A$"&amp;MATCH($E960,CL,0)+1)))</f>
        <v/>
      </c>
      <c r="T960" s="239" t="str">
        <f t="array" ref="T960">IF(B960="","",IF(ISERROR(MATCH($J960,SorP!$B$1:$B$6226,0)),"",INDIRECT("'SorP'!$A$"&amp;MATCH($S960&amp;$J960,SorP!C:C,0))))</f>
        <v/>
      </c>
      <c r="U960" s="240"/>
      <c r="V960" s="228" t="str">
        <f>IF(C960="",NA(),IF(OR(C960="Smelter not listed",C960="Smelter not yet identified"),MATCH($B960&amp;$D960,'Smelter Look-up'!$J:$J,0),MATCH($B960&amp;$C960,'Smelter Look-up'!$J:$J,0)))</f>
        <v>#N/A</v>
      </c>
      <c r="W960" s="208"/>
      <c r="X960" s="208">
        <f t="shared" si="1"/>
        <v>0</v>
      </c>
      <c r="Y960" s="208"/>
      <c r="Z960" s="208"/>
      <c r="AA960" s="208"/>
      <c r="AB960" s="241" t="str">
        <f t="shared" si="2"/>
        <v/>
      </c>
      <c r="AC960" s="208"/>
      <c r="AD960" s="208"/>
      <c r="AE960" s="208"/>
      <c r="AF960" s="208"/>
      <c r="AG960" s="208"/>
      <c r="AH960" s="208"/>
    </row>
    <row r="961" ht="13.5" customHeight="1">
      <c r="A961" s="239"/>
      <c r="B961" s="233" t="str">
        <f t="array" ref="B961">IF(LEN(A961)=0,"",INDEX('Smelter Look-up'!$A:$A,MATCH($A961,'Smelter Look-up'!$E:$E,0)))</f>
        <v/>
      </c>
      <c r="C961" s="234" t="str">
        <f t="array" ref="C961">IF(LEN(A961)=0,"",INDEX('Smelter Look-up'!$C:$C,MATCH($A961,'Smelter Look-up'!$E:$E,0)))</f>
        <v/>
      </c>
      <c r="D961" s="233"/>
      <c r="E961" s="233" t="str">
        <f>IF(ISERROR($V961),"",OFFSET('Smelter Look-up'!$D$4,$V961-4,0)&amp;"")</f>
        <v/>
      </c>
      <c r="F961" s="233" t="str">
        <f>IF(ISERROR($V961),"",OFFSET('Smelter Look-up'!$E$4,$V961-4,0))</f>
        <v/>
      </c>
      <c r="G961" s="233" t="str">
        <f>IF(C961=$X$4,IF(ISERROR($V961),"Enter smelter details","RMI"),IF(ISERROR($V961),"",OFFSET('Smelter Look-up'!$F$4,$V961-4,0)))</f>
        <v/>
      </c>
      <c r="H961" s="235" t="str">
        <f>IF(ISERROR($V961),"",OFFSET('Smelter Look-up'!$G$4,$V961-4,0))</f>
        <v/>
      </c>
      <c r="I961" s="237" t="str">
        <f>IF(ISERROR($V961),"",OFFSET('Smelter Look-up'!$H$4,$V961-4,0))</f>
        <v/>
      </c>
      <c r="J961" s="237" t="str">
        <f>IF(ISERROR($V961),"",OFFSET('Smelter Look-up'!$I$4,$V961-4,0))</f>
        <v/>
      </c>
      <c r="K961" s="234"/>
      <c r="L961" s="234"/>
      <c r="M961" s="234"/>
      <c r="N961" s="234"/>
      <c r="O961" s="234"/>
      <c r="P961" s="237"/>
      <c r="Q961" s="238"/>
      <c r="R961" s="233" t="str">
        <f>IF(ISERROR($V961),"",OFFSET('Smelter Look-up'!$C$4,$V961-4,0)&amp;"")</f>
        <v/>
      </c>
      <c r="S961" s="239" t="str">
        <f t="array" ref="S961">IF(B961="","",IF(ISERROR(MATCH($E961,CL,0)),"Unknown",INDIRECT("'C'!$A$"&amp;MATCH($E961,CL,0)+1)))</f>
        <v/>
      </c>
      <c r="T961" s="239" t="str">
        <f t="array" ref="T961">IF(B961="","",IF(ISERROR(MATCH($J961,SorP!$B$1:$B$6226,0)),"",INDIRECT("'SorP'!$A$"&amp;MATCH($S961&amp;$J961,SorP!C:C,0))))</f>
        <v/>
      </c>
      <c r="U961" s="240"/>
      <c r="V961" s="228" t="str">
        <f>IF(C961="",NA(),IF(OR(C961="Smelter not listed",C961="Smelter not yet identified"),MATCH($B961&amp;$D961,'Smelter Look-up'!$J:$J,0),MATCH($B961&amp;$C961,'Smelter Look-up'!$J:$J,0)))</f>
        <v>#N/A</v>
      </c>
      <c r="W961" s="208"/>
      <c r="X961" s="208">
        <f t="shared" si="1"/>
        <v>0</v>
      </c>
      <c r="Y961" s="208"/>
      <c r="Z961" s="208"/>
      <c r="AA961" s="208"/>
      <c r="AB961" s="241" t="str">
        <f t="shared" si="2"/>
        <v/>
      </c>
      <c r="AC961" s="208"/>
      <c r="AD961" s="208"/>
      <c r="AE961" s="208"/>
      <c r="AF961" s="208"/>
      <c r="AG961" s="208"/>
      <c r="AH961" s="208"/>
    </row>
    <row r="962" ht="13.5" customHeight="1">
      <c r="A962" s="239"/>
      <c r="B962" s="233" t="str">
        <f t="array" ref="B962">IF(LEN(A962)=0,"",INDEX('Smelter Look-up'!$A:$A,MATCH($A962,'Smelter Look-up'!$E:$E,0)))</f>
        <v/>
      </c>
      <c r="C962" s="234" t="str">
        <f t="array" ref="C962">IF(LEN(A962)=0,"",INDEX('Smelter Look-up'!$C:$C,MATCH($A962,'Smelter Look-up'!$E:$E,0)))</f>
        <v/>
      </c>
      <c r="D962" s="233"/>
      <c r="E962" s="233" t="str">
        <f>IF(ISERROR($V962),"",OFFSET('Smelter Look-up'!$D$4,$V962-4,0)&amp;"")</f>
        <v/>
      </c>
      <c r="F962" s="233" t="str">
        <f>IF(ISERROR($V962),"",OFFSET('Smelter Look-up'!$E$4,$V962-4,0))</f>
        <v/>
      </c>
      <c r="G962" s="233" t="str">
        <f>IF(C962=$X$4,IF(ISERROR($V962),"Enter smelter details","RMI"),IF(ISERROR($V962),"",OFFSET('Smelter Look-up'!$F$4,$V962-4,0)))</f>
        <v/>
      </c>
      <c r="H962" s="235" t="str">
        <f>IF(ISERROR($V962),"",OFFSET('Smelter Look-up'!$G$4,$V962-4,0))</f>
        <v/>
      </c>
      <c r="I962" s="237" t="str">
        <f>IF(ISERROR($V962),"",OFFSET('Smelter Look-up'!$H$4,$V962-4,0))</f>
        <v/>
      </c>
      <c r="J962" s="237" t="str">
        <f>IF(ISERROR($V962),"",OFFSET('Smelter Look-up'!$I$4,$V962-4,0))</f>
        <v/>
      </c>
      <c r="K962" s="234"/>
      <c r="L962" s="234"/>
      <c r="M962" s="234"/>
      <c r="N962" s="234"/>
      <c r="O962" s="234"/>
      <c r="P962" s="237"/>
      <c r="Q962" s="238"/>
      <c r="R962" s="233" t="str">
        <f>IF(ISERROR($V962),"",OFFSET('Smelter Look-up'!$C$4,$V962-4,0)&amp;"")</f>
        <v/>
      </c>
      <c r="S962" s="239" t="str">
        <f t="array" ref="S962">IF(B962="","",IF(ISERROR(MATCH($E962,CL,0)),"Unknown",INDIRECT("'C'!$A$"&amp;MATCH($E962,CL,0)+1)))</f>
        <v/>
      </c>
      <c r="T962" s="239" t="str">
        <f t="array" ref="T962">IF(B962="","",IF(ISERROR(MATCH($J962,SorP!$B$1:$B$6226,0)),"",INDIRECT("'SorP'!$A$"&amp;MATCH($S962&amp;$J962,SorP!C:C,0))))</f>
        <v/>
      </c>
      <c r="U962" s="240"/>
      <c r="V962" s="228" t="str">
        <f>IF(C962="",NA(),IF(OR(C962="Smelter not listed",C962="Smelter not yet identified"),MATCH($B962&amp;$D962,'Smelter Look-up'!$J:$J,0),MATCH($B962&amp;$C962,'Smelter Look-up'!$J:$J,0)))</f>
        <v>#N/A</v>
      </c>
      <c r="W962" s="208"/>
      <c r="X962" s="208">
        <f t="shared" si="1"/>
        <v>0</v>
      </c>
      <c r="Y962" s="208"/>
      <c r="Z962" s="208"/>
      <c r="AA962" s="208"/>
      <c r="AB962" s="241" t="str">
        <f t="shared" si="2"/>
        <v/>
      </c>
      <c r="AC962" s="208"/>
      <c r="AD962" s="208"/>
      <c r="AE962" s="208"/>
      <c r="AF962" s="208"/>
      <c r="AG962" s="208"/>
      <c r="AH962" s="208"/>
    </row>
    <row r="963" ht="13.5" customHeight="1">
      <c r="A963" s="239"/>
      <c r="B963" s="233" t="str">
        <f t="array" ref="B963">IF(LEN(A963)=0,"",INDEX('Smelter Look-up'!$A:$A,MATCH($A963,'Smelter Look-up'!$E:$E,0)))</f>
        <v/>
      </c>
      <c r="C963" s="234" t="str">
        <f t="array" ref="C963">IF(LEN(A963)=0,"",INDEX('Smelter Look-up'!$C:$C,MATCH($A963,'Smelter Look-up'!$E:$E,0)))</f>
        <v/>
      </c>
      <c r="D963" s="233"/>
      <c r="E963" s="233" t="str">
        <f>IF(ISERROR($V963),"",OFFSET('Smelter Look-up'!$D$4,$V963-4,0)&amp;"")</f>
        <v/>
      </c>
      <c r="F963" s="233" t="str">
        <f>IF(ISERROR($V963),"",OFFSET('Smelter Look-up'!$E$4,$V963-4,0))</f>
        <v/>
      </c>
      <c r="G963" s="233" t="str">
        <f>IF(C963=$X$4,IF(ISERROR($V963),"Enter smelter details","RMI"),IF(ISERROR($V963),"",OFFSET('Smelter Look-up'!$F$4,$V963-4,0)))</f>
        <v/>
      </c>
      <c r="H963" s="235" t="str">
        <f>IF(ISERROR($V963),"",OFFSET('Smelter Look-up'!$G$4,$V963-4,0))</f>
        <v/>
      </c>
      <c r="I963" s="237" t="str">
        <f>IF(ISERROR($V963),"",OFFSET('Smelter Look-up'!$H$4,$V963-4,0))</f>
        <v/>
      </c>
      <c r="J963" s="237" t="str">
        <f>IF(ISERROR($V963),"",OFFSET('Smelter Look-up'!$I$4,$V963-4,0))</f>
        <v/>
      </c>
      <c r="K963" s="234"/>
      <c r="L963" s="234"/>
      <c r="M963" s="234"/>
      <c r="N963" s="234"/>
      <c r="O963" s="234"/>
      <c r="P963" s="237"/>
      <c r="Q963" s="238"/>
      <c r="R963" s="233" t="str">
        <f>IF(ISERROR($V963),"",OFFSET('Smelter Look-up'!$C$4,$V963-4,0)&amp;"")</f>
        <v/>
      </c>
      <c r="S963" s="239" t="str">
        <f t="array" ref="S963">IF(B963="","",IF(ISERROR(MATCH($E963,CL,0)),"Unknown",INDIRECT("'C'!$A$"&amp;MATCH($E963,CL,0)+1)))</f>
        <v/>
      </c>
      <c r="T963" s="239" t="str">
        <f t="array" ref="T963">IF(B963="","",IF(ISERROR(MATCH($J963,SorP!$B$1:$B$6226,0)),"",INDIRECT("'SorP'!$A$"&amp;MATCH($S963&amp;$J963,SorP!C:C,0))))</f>
        <v/>
      </c>
      <c r="U963" s="240"/>
      <c r="V963" s="228" t="str">
        <f>IF(C963="",NA(),IF(OR(C963="Smelter not listed",C963="Smelter not yet identified"),MATCH($B963&amp;$D963,'Smelter Look-up'!$J:$J,0),MATCH($B963&amp;$C963,'Smelter Look-up'!$J:$J,0)))</f>
        <v>#N/A</v>
      </c>
      <c r="W963" s="208"/>
      <c r="X963" s="208">
        <f t="shared" si="1"/>
        <v>0</v>
      </c>
      <c r="Y963" s="208"/>
      <c r="Z963" s="208"/>
      <c r="AA963" s="208"/>
      <c r="AB963" s="241" t="str">
        <f t="shared" si="2"/>
        <v/>
      </c>
      <c r="AC963" s="208"/>
      <c r="AD963" s="208"/>
      <c r="AE963" s="208"/>
      <c r="AF963" s="208"/>
      <c r="AG963" s="208"/>
      <c r="AH963" s="208"/>
    </row>
    <row r="964" ht="13.5" customHeight="1">
      <c r="A964" s="239"/>
      <c r="B964" s="233" t="str">
        <f t="array" ref="B964">IF(LEN(A964)=0,"",INDEX('Smelter Look-up'!$A:$A,MATCH($A964,'Smelter Look-up'!$E:$E,0)))</f>
        <v/>
      </c>
      <c r="C964" s="234" t="str">
        <f t="array" ref="C964">IF(LEN(A964)=0,"",INDEX('Smelter Look-up'!$C:$C,MATCH($A964,'Smelter Look-up'!$E:$E,0)))</f>
        <v/>
      </c>
      <c r="D964" s="233"/>
      <c r="E964" s="233" t="str">
        <f>IF(ISERROR($V964),"",OFFSET('Smelter Look-up'!$D$4,$V964-4,0)&amp;"")</f>
        <v/>
      </c>
      <c r="F964" s="233" t="str">
        <f>IF(ISERROR($V964),"",OFFSET('Smelter Look-up'!$E$4,$V964-4,0))</f>
        <v/>
      </c>
      <c r="G964" s="233" t="str">
        <f>IF(C964=$X$4,IF(ISERROR($V964),"Enter smelter details","RMI"),IF(ISERROR($V964),"",OFFSET('Smelter Look-up'!$F$4,$V964-4,0)))</f>
        <v/>
      </c>
      <c r="H964" s="235" t="str">
        <f>IF(ISERROR($V964),"",OFFSET('Smelter Look-up'!$G$4,$V964-4,0))</f>
        <v/>
      </c>
      <c r="I964" s="237" t="str">
        <f>IF(ISERROR($V964),"",OFFSET('Smelter Look-up'!$H$4,$V964-4,0))</f>
        <v/>
      </c>
      <c r="J964" s="237" t="str">
        <f>IF(ISERROR($V964),"",OFFSET('Smelter Look-up'!$I$4,$V964-4,0))</f>
        <v/>
      </c>
      <c r="K964" s="234"/>
      <c r="L964" s="234"/>
      <c r="M964" s="234"/>
      <c r="N964" s="234"/>
      <c r="O964" s="234"/>
      <c r="P964" s="237"/>
      <c r="Q964" s="238"/>
      <c r="R964" s="233" t="str">
        <f>IF(ISERROR($V964),"",OFFSET('Smelter Look-up'!$C$4,$V964-4,0)&amp;"")</f>
        <v/>
      </c>
      <c r="S964" s="239" t="str">
        <f t="array" ref="S964">IF(B964="","",IF(ISERROR(MATCH($E964,CL,0)),"Unknown",INDIRECT("'C'!$A$"&amp;MATCH($E964,CL,0)+1)))</f>
        <v/>
      </c>
      <c r="T964" s="239" t="str">
        <f t="array" ref="T964">IF(B964="","",IF(ISERROR(MATCH($J964,SorP!$B$1:$B$6226,0)),"",INDIRECT("'SorP'!$A$"&amp;MATCH($S964&amp;$J964,SorP!C:C,0))))</f>
        <v/>
      </c>
      <c r="U964" s="240"/>
      <c r="V964" s="228" t="str">
        <f>IF(C964="",NA(),IF(OR(C964="Smelter not listed",C964="Smelter not yet identified"),MATCH($B964&amp;$D964,'Smelter Look-up'!$J:$J,0),MATCH($B964&amp;$C964,'Smelter Look-up'!$J:$J,0)))</f>
        <v>#N/A</v>
      </c>
      <c r="W964" s="208"/>
      <c r="X964" s="208">
        <f t="shared" si="1"/>
        <v>0</v>
      </c>
      <c r="Y964" s="208"/>
      <c r="Z964" s="208"/>
      <c r="AA964" s="208"/>
      <c r="AB964" s="241" t="str">
        <f t="shared" si="2"/>
        <v/>
      </c>
      <c r="AC964" s="208"/>
      <c r="AD964" s="208"/>
      <c r="AE964" s="208"/>
      <c r="AF964" s="208"/>
      <c r="AG964" s="208"/>
      <c r="AH964" s="208"/>
    </row>
    <row r="965" ht="13.5" customHeight="1">
      <c r="A965" s="239"/>
      <c r="B965" s="233" t="str">
        <f t="array" ref="B965">IF(LEN(A965)=0,"",INDEX('Smelter Look-up'!$A:$A,MATCH($A965,'Smelter Look-up'!$E:$E,0)))</f>
        <v/>
      </c>
      <c r="C965" s="234" t="str">
        <f t="array" ref="C965">IF(LEN(A965)=0,"",INDEX('Smelter Look-up'!$C:$C,MATCH($A965,'Smelter Look-up'!$E:$E,0)))</f>
        <v/>
      </c>
      <c r="D965" s="233"/>
      <c r="E965" s="233" t="str">
        <f>IF(ISERROR($V965),"",OFFSET('Smelter Look-up'!$D$4,$V965-4,0)&amp;"")</f>
        <v/>
      </c>
      <c r="F965" s="233" t="str">
        <f>IF(ISERROR($V965),"",OFFSET('Smelter Look-up'!$E$4,$V965-4,0))</f>
        <v/>
      </c>
      <c r="G965" s="233" t="str">
        <f>IF(C965=$X$4,IF(ISERROR($V965),"Enter smelter details","RMI"),IF(ISERROR($V965),"",OFFSET('Smelter Look-up'!$F$4,$V965-4,0)))</f>
        <v/>
      </c>
      <c r="H965" s="235" t="str">
        <f>IF(ISERROR($V965),"",OFFSET('Smelter Look-up'!$G$4,$V965-4,0))</f>
        <v/>
      </c>
      <c r="I965" s="237" t="str">
        <f>IF(ISERROR($V965),"",OFFSET('Smelter Look-up'!$H$4,$V965-4,0))</f>
        <v/>
      </c>
      <c r="J965" s="237" t="str">
        <f>IF(ISERROR($V965),"",OFFSET('Smelter Look-up'!$I$4,$V965-4,0))</f>
        <v/>
      </c>
      <c r="K965" s="234"/>
      <c r="L965" s="234"/>
      <c r="M965" s="234"/>
      <c r="N965" s="234"/>
      <c r="O965" s="234"/>
      <c r="P965" s="237"/>
      <c r="Q965" s="238"/>
      <c r="R965" s="233" t="str">
        <f>IF(ISERROR($V965),"",OFFSET('Smelter Look-up'!$C$4,$V965-4,0)&amp;"")</f>
        <v/>
      </c>
      <c r="S965" s="239" t="str">
        <f t="array" ref="S965">IF(B965="","",IF(ISERROR(MATCH($E965,CL,0)),"Unknown",INDIRECT("'C'!$A$"&amp;MATCH($E965,CL,0)+1)))</f>
        <v/>
      </c>
      <c r="T965" s="239" t="str">
        <f t="array" ref="T965">IF(B965="","",IF(ISERROR(MATCH($J965,SorP!$B$1:$B$6226,0)),"",INDIRECT("'SorP'!$A$"&amp;MATCH($S965&amp;$J965,SorP!C:C,0))))</f>
        <v/>
      </c>
      <c r="U965" s="240"/>
      <c r="V965" s="228" t="str">
        <f>IF(C965="",NA(),IF(OR(C965="Smelter not listed",C965="Smelter not yet identified"),MATCH($B965&amp;$D965,'Smelter Look-up'!$J:$J,0),MATCH($B965&amp;$C965,'Smelter Look-up'!$J:$J,0)))</f>
        <v>#N/A</v>
      </c>
      <c r="W965" s="208"/>
      <c r="X965" s="208">
        <f t="shared" si="1"/>
        <v>0</v>
      </c>
      <c r="Y965" s="208"/>
      <c r="Z965" s="208"/>
      <c r="AA965" s="208"/>
      <c r="AB965" s="241" t="str">
        <f t="shared" si="2"/>
        <v/>
      </c>
      <c r="AC965" s="208"/>
      <c r="AD965" s="208"/>
      <c r="AE965" s="208"/>
      <c r="AF965" s="208"/>
      <c r="AG965" s="208"/>
      <c r="AH965" s="208"/>
    </row>
    <row r="966" ht="13.5" customHeight="1">
      <c r="A966" s="239"/>
      <c r="B966" s="233" t="str">
        <f t="array" ref="B966">IF(LEN(A966)=0,"",INDEX('Smelter Look-up'!$A:$A,MATCH($A966,'Smelter Look-up'!$E:$E,0)))</f>
        <v/>
      </c>
      <c r="C966" s="234" t="str">
        <f t="array" ref="C966">IF(LEN(A966)=0,"",INDEX('Smelter Look-up'!$C:$C,MATCH($A966,'Smelter Look-up'!$E:$E,0)))</f>
        <v/>
      </c>
      <c r="D966" s="233"/>
      <c r="E966" s="233" t="str">
        <f>IF(ISERROR($V966),"",OFFSET('Smelter Look-up'!$D$4,$V966-4,0)&amp;"")</f>
        <v/>
      </c>
      <c r="F966" s="233" t="str">
        <f>IF(ISERROR($V966),"",OFFSET('Smelter Look-up'!$E$4,$V966-4,0))</f>
        <v/>
      </c>
      <c r="G966" s="233" t="str">
        <f>IF(C966=$X$4,IF(ISERROR($V966),"Enter smelter details","RMI"),IF(ISERROR($V966),"",OFFSET('Smelter Look-up'!$F$4,$V966-4,0)))</f>
        <v/>
      </c>
      <c r="H966" s="235" t="str">
        <f>IF(ISERROR($V966),"",OFFSET('Smelter Look-up'!$G$4,$V966-4,0))</f>
        <v/>
      </c>
      <c r="I966" s="237" t="str">
        <f>IF(ISERROR($V966),"",OFFSET('Smelter Look-up'!$H$4,$V966-4,0))</f>
        <v/>
      </c>
      <c r="J966" s="237" t="str">
        <f>IF(ISERROR($V966),"",OFFSET('Smelter Look-up'!$I$4,$V966-4,0))</f>
        <v/>
      </c>
      <c r="K966" s="234"/>
      <c r="L966" s="234"/>
      <c r="M966" s="234"/>
      <c r="N966" s="234"/>
      <c r="O966" s="234"/>
      <c r="P966" s="237"/>
      <c r="Q966" s="238"/>
      <c r="R966" s="233" t="str">
        <f>IF(ISERROR($V966),"",OFFSET('Smelter Look-up'!$C$4,$V966-4,0)&amp;"")</f>
        <v/>
      </c>
      <c r="S966" s="239" t="str">
        <f t="array" ref="S966">IF(B966="","",IF(ISERROR(MATCH($E966,CL,0)),"Unknown",INDIRECT("'C'!$A$"&amp;MATCH($E966,CL,0)+1)))</f>
        <v/>
      </c>
      <c r="T966" s="239" t="str">
        <f t="array" ref="T966">IF(B966="","",IF(ISERROR(MATCH($J966,SorP!$B$1:$B$6226,0)),"",INDIRECT("'SorP'!$A$"&amp;MATCH($S966&amp;$J966,SorP!C:C,0))))</f>
        <v/>
      </c>
      <c r="U966" s="240"/>
      <c r="V966" s="228" t="str">
        <f>IF(C966="",NA(),IF(OR(C966="Smelter not listed",C966="Smelter not yet identified"),MATCH($B966&amp;$D966,'Smelter Look-up'!$J:$J,0),MATCH($B966&amp;$C966,'Smelter Look-up'!$J:$J,0)))</f>
        <v>#N/A</v>
      </c>
      <c r="W966" s="208"/>
      <c r="X966" s="208">
        <f t="shared" si="1"/>
        <v>0</v>
      </c>
      <c r="Y966" s="208"/>
      <c r="Z966" s="208"/>
      <c r="AA966" s="208"/>
      <c r="AB966" s="241" t="str">
        <f t="shared" si="2"/>
        <v/>
      </c>
      <c r="AC966" s="208"/>
      <c r="AD966" s="208"/>
      <c r="AE966" s="208"/>
      <c r="AF966" s="208"/>
      <c r="AG966" s="208"/>
      <c r="AH966" s="208"/>
    </row>
    <row r="967" ht="13.5" customHeight="1">
      <c r="A967" s="239"/>
      <c r="B967" s="233" t="str">
        <f t="array" ref="B967">IF(LEN(A967)=0,"",INDEX('Smelter Look-up'!$A:$A,MATCH($A967,'Smelter Look-up'!$E:$E,0)))</f>
        <v/>
      </c>
      <c r="C967" s="234" t="str">
        <f t="array" ref="C967">IF(LEN(A967)=0,"",INDEX('Smelter Look-up'!$C:$C,MATCH($A967,'Smelter Look-up'!$E:$E,0)))</f>
        <v/>
      </c>
      <c r="D967" s="233"/>
      <c r="E967" s="233" t="str">
        <f>IF(ISERROR($V967),"",OFFSET('Smelter Look-up'!$D$4,$V967-4,0)&amp;"")</f>
        <v/>
      </c>
      <c r="F967" s="233" t="str">
        <f>IF(ISERROR($V967),"",OFFSET('Smelter Look-up'!$E$4,$V967-4,0))</f>
        <v/>
      </c>
      <c r="G967" s="233" t="str">
        <f>IF(C967=$X$4,IF(ISERROR($V967),"Enter smelter details","RMI"),IF(ISERROR($V967),"",OFFSET('Smelter Look-up'!$F$4,$V967-4,0)))</f>
        <v/>
      </c>
      <c r="H967" s="235" t="str">
        <f>IF(ISERROR($V967),"",OFFSET('Smelter Look-up'!$G$4,$V967-4,0))</f>
        <v/>
      </c>
      <c r="I967" s="237" t="str">
        <f>IF(ISERROR($V967),"",OFFSET('Smelter Look-up'!$H$4,$V967-4,0))</f>
        <v/>
      </c>
      <c r="J967" s="237" t="str">
        <f>IF(ISERROR($V967),"",OFFSET('Smelter Look-up'!$I$4,$V967-4,0))</f>
        <v/>
      </c>
      <c r="K967" s="234"/>
      <c r="L967" s="234"/>
      <c r="M967" s="234"/>
      <c r="N967" s="234"/>
      <c r="O967" s="234"/>
      <c r="P967" s="237"/>
      <c r="Q967" s="238"/>
      <c r="R967" s="233" t="str">
        <f>IF(ISERROR($V967),"",OFFSET('Smelter Look-up'!$C$4,$V967-4,0)&amp;"")</f>
        <v/>
      </c>
      <c r="S967" s="239" t="str">
        <f t="array" ref="S967">IF(B967="","",IF(ISERROR(MATCH($E967,CL,0)),"Unknown",INDIRECT("'C'!$A$"&amp;MATCH($E967,CL,0)+1)))</f>
        <v/>
      </c>
      <c r="T967" s="239" t="str">
        <f t="array" ref="T967">IF(B967="","",IF(ISERROR(MATCH($J967,SorP!$B$1:$B$6226,0)),"",INDIRECT("'SorP'!$A$"&amp;MATCH($S967&amp;$J967,SorP!C:C,0))))</f>
        <v/>
      </c>
      <c r="U967" s="240"/>
      <c r="V967" s="228" t="str">
        <f>IF(C967="",NA(),IF(OR(C967="Smelter not listed",C967="Smelter not yet identified"),MATCH($B967&amp;$D967,'Smelter Look-up'!$J:$J,0),MATCH($B967&amp;$C967,'Smelter Look-up'!$J:$J,0)))</f>
        <v>#N/A</v>
      </c>
      <c r="W967" s="208"/>
      <c r="X967" s="208">
        <f t="shared" si="1"/>
        <v>0</v>
      </c>
      <c r="Y967" s="208"/>
      <c r="Z967" s="208"/>
      <c r="AA967" s="208"/>
      <c r="AB967" s="241" t="str">
        <f t="shared" si="2"/>
        <v/>
      </c>
      <c r="AC967" s="208"/>
      <c r="AD967" s="208"/>
      <c r="AE967" s="208"/>
      <c r="AF967" s="208"/>
      <c r="AG967" s="208"/>
      <c r="AH967" s="208"/>
    </row>
    <row r="968" ht="13.5" customHeight="1">
      <c r="A968" s="239"/>
      <c r="B968" s="233" t="str">
        <f t="array" ref="B968">IF(LEN(A968)=0,"",INDEX('Smelter Look-up'!$A:$A,MATCH($A968,'Smelter Look-up'!$E:$E,0)))</f>
        <v/>
      </c>
      <c r="C968" s="234" t="str">
        <f t="array" ref="C968">IF(LEN(A968)=0,"",INDEX('Smelter Look-up'!$C:$C,MATCH($A968,'Smelter Look-up'!$E:$E,0)))</f>
        <v/>
      </c>
      <c r="D968" s="233"/>
      <c r="E968" s="233" t="str">
        <f>IF(ISERROR($V968),"",OFFSET('Smelter Look-up'!$D$4,$V968-4,0)&amp;"")</f>
        <v/>
      </c>
      <c r="F968" s="233" t="str">
        <f>IF(ISERROR($V968),"",OFFSET('Smelter Look-up'!$E$4,$V968-4,0))</f>
        <v/>
      </c>
      <c r="G968" s="233" t="str">
        <f>IF(C968=$X$4,IF(ISERROR($V968),"Enter smelter details","RMI"),IF(ISERROR($V968),"",OFFSET('Smelter Look-up'!$F$4,$V968-4,0)))</f>
        <v/>
      </c>
      <c r="H968" s="235" t="str">
        <f>IF(ISERROR($V968),"",OFFSET('Smelter Look-up'!$G$4,$V968-4,0))</f>
        <v/>
      </c>
      <c r="I968" s="237" t="str">
        <f>IF(ISERROR($V968),"",OFFSET('Smelter Look-up'!$H$4,$V968-4,0))</f>
        <v/>
      </c>
      <c r="J968" s="237" t="str">
        <f>IF(ISERROR($V968),"",OFFSET('Smelter Look-up'!$I$4,$V968-4,0))</f>
        <v/>
      </c>
      <c r="K968" s="234"/>
      <c r="L968" s="234"/>
      <c r="M968" s="234"/>
      <c r="N968" s="234"/>
      <c r="O968" s="234"/>
      <c r="P968" s="237"/>
      <c r="Q968" s="238"/>
      <c r="R968" s="233" t="str">
        <f>IF(ISERROR($V968),"",OFFSET('Smelter Look-up'!$C$4,$V968-4,0)&amp;"")</f>
        <v/>
      </c>
      <c r="S968" s="239" t="str">
        <f t="array" ref="S968">IF(B968="","",IF(ISERROR(MATCH($E968,CL,0)),"Unknown",INDIRECT("'C'!$A$"&amp;MATCH($E968,CL,0)+1)))</f>
        <v/>
      </c>
      <c r="T968" s="239" t="str">
        <f t="array" ref="T968">IF(B968="","",IF(ISERROR(MATCH($J968,SorP!$B$1:$B$6226,0)),"",INDIRECT("'SorP'!$A$"&amp;MATCH($S968&amp;$J968,SorP!C:C,0))))</f>
        <v/>
      </c>
      <c r="U968" s="240"/>
      <c r="V968" s="228" t="str">
        <f>IF(C968="",NA(),IF(OR(C968="Smelter not listed",C968="Smelter not yet identified"),MATCH($B968&amp;$D968,'Smelter Look-up'!$J:$J,0),MATCH($B968&amp;$C968,'Smelter Look-up'!$J:$J,0)))</f>
        <v>#N/A</v>
      </c>
      <c r="W968" s="208"/>
      <c r="X968" s="208">
        <f t="shared" si="1"/>
        <v>0</v>
      </c>
      <c r="Y968" s="208"/>
      <c r="Z968" s="208"/>
      <c r="AA968" s="208"/>
      <c r="AB968" s="241" t="str">
        <f t="shared" si="2"/>
        <v/>
      </c>
      <c r="AC968" s="208"/>
      <c r="AD968" s="208"/>
      <c r="AE968" s="208"/>
      <c r="AF968" s="208"/>
      <c r="AG968" s="208"/>
      <c r="AH968" s="208"/>
    </row>
    <row r="969" ht="13.5" customHeight="1">
      <c r="A969" s="239"/>
      <c r="B969" s="233" t="str">
        <f t="array" ref="B969">IF(LEN(A969)=0,"",INDEX('Smelter Look-up'!$A:$A,MATCH($A969,'Smelter Look-up'!$E:$E,0)))</f>
        <v/>
      </c>
      <c r="C969" s="234" t="str">
        <f t="array" ref="C969">IF(LEN(A969)=0,"",INDEX('Smelter Look-up'!$C:$C,MATCH($A969,'Smelter Look-up'!$E:$E,0)))</f>
        <v/>
      </c>
      <c r="D969" s="233"/>
      <c r="E969" s="233" t="str">
        <f>IF(ISERROR($V969),"",OFFSET('Smelter Look-up'!$D$4,$V969-4,0)&amp;"")</f>
        <v/>
      </c>
      <c r="F969" s="233" t="str">
        <f>IF(ISERROR($V969),"",OFFSET('Smelter Look-up'!$E$4,$V969-4,0))</f>
        <v/>
      </c>
      <c r="G969" s="233" t="str">
        <f>IF(C969=$X$4,IF(ISERROR($V969),"Enter smelter details","RMI"),IF(ISERROR($V969),"",OFFSET('Smelter Look-up'!$F$4,$V969-4,0)))</f>
        <v/>
      </c>
      <c r="H969" s="235" t="str">
        <f>IF(ISERROR($V969),"",OFFSET('Smelter Look-up'!$G$4,$V969-4,0))</f>
        <v/>
      </c>
      <c r="I969" s="237" t="str">
        <f>IF(ISERROR($V969),"",OFFSET('Smelter Look-up'!$H$4,$V969-4,0))</f>
        <v/>
      </c>
      <c r="J969" s="237" t="str">
        <f>IF(ISERROR($V969),"",OFFSET('Smelter Look-up'!$I$4,$V969-4,0))</f>
        <v/>
      </c>
      <c r="K969" s="234"/>
      <c r="L969" s="234"/>
      <c r="M969" s="234"/>
      <c r="N969" s="234"/>
      <c r="O969" s="234"/>
      <c r="P969" s="237"/>
      <c r="Q969" s="238"/>
      <c r="R969" s="233" t="str">
        <f>IF(ISERROR($V969),"",OFFSET('Smelter Look-up'!$C$4,$V969-4,0)&amp;"")</f>
        <v/>
      </c>
      <c r="S969" s="239" t="str">
        <f t="array" ref="S969">IF(B969="","",IF(ISERROR(MATCH($E969,CL,0)),"Unknown",INDIRECT("'C'!$A$"&amp;MATCH($E969,CL,0)+1)))</f>
        <v/>
      </c>
      <c r="T969" s="239" t="str">
        <f t="array" ref="T969">IF(B969="","",IF(ISERROR(MATCH($J969,SorP!$B$1:$B$6226,0)),"",INDIRECT("'SorP'!$A$"&amp;MATCH($S969&amp;$J969,SorP!C:C,0))))</f>
        <v/>
      </c>
      <c r="U969" s="240"/>
      <c r="V969" s="228" t="str">
        <f>IF(C969="",NA(),IF(OR(C969="Smelter not listed",C969="Smelter not yet identified"),MATCH($B969&amp;$D969,'Smelter Look-up'!$J:$J,0),MATCH($B969&amp;$C969,'Smelter Look-up'!$J:$J,0)))</f>
        <v>#N/A</v>
      </c>
      <c r="W969" s="208"/>
      <c r="X969" s="208">
        <f t="shared" si="1"/>
        <v>0</v>
      </c>
      <c r="Y969" s="208"/>
      <c r="Z969" s="208"/>
      <c r="AA969" s="208"/>
      <c r="AB969" s="241" t="str">
        <f t="shared" si="2"/>
        <v/>
      </c>
      <c r="AC969" s="208"/>
      <c r="AD969" s="208"/>
      <c r="AE969" s="208"/>
      <c r="AF969" s="208"/>
      <c r="AG969" s="208"/>
      <c r="AH969" s="208"/>
    </row>
    <row r="970" ht="13.5" customHeight="1">
      <c r="A970" s="239"/>
      <c r="B970" s="233" t="str">
        <f t="array" ref="B970">IF(LEN(A970)=0,"",INDEX('Smelter Look-up'!$A:$A,MATCH($A970,'Smelter Look-up'!$E:$E,0)))</f>
        <v/>
      </c>
      <c r="C970" s="234" t="str">
        <f t="array" ref="C970">IF(LEN(A970)=0,"",INDEX('Smelter Look-up'!$C:$C,MATCH($A970,'Smelter Look-up'!$E:$E,0)))</f>
        <v/>
      </c>
      <c r="D970" s="233"/>
      <c r="E970" s="233" t="str">
        <f>IF(ISERROR($V970),"",OFFSET('Smelter Look-up'!$D$4,$V970-4,0)&amp;"")</f>
        <v/>
      </c>
      <c r="F970" s="233" t="str">
        <f>IF(ISERROR($V970),"",OFFSET('Smelter Look-up'!$E$4,$V970-4,0))</f>
        <v/>
      </c>
      <c r="G970" s="233" t="str">
        <f>IF(C970=$X$4,IF(ISERROR($V970),"Enter smelter details","RMI"),IF(ISERROR($V970),"",OFFSET('Smelter Look-up'!$F$4,$V970-4,0)))</f>
        <v/>
      </c>
      <c r="H970" s="235" t="str">
        <f>IF(ISERROR($V970),"",OFFSET('Smelter Look-up'!$G$4,$V970-4,0))</f>
        <v/>
      </c>
      <c r="I970" s="237" t="str">
        <f>IF(ISERROR($V970),"",OFFSET('Smelter Look-up'!$H$4,$V970-4,0))</f>
        <v/>
      </c>
      <c r="J970" s="237" t="str">
        <f>IF(ISERROR($V970),"",OFFSET('Smelter Look-up'!$I$4,$V970-4,0))</f>
        <v/>
      </c>
      <c r="K970" s="234"/>
      <c r="L970" s="234"/>
      <c r="M970" s="234"/>
      <c r="N970" s="234"/>
      <c r="O970" s="234"/>
      <c r="P970" s="237"/>
      <c r="Q970" s="238"/>
      <c r="R970" s="233" t="str">
        <f>IF(ISERROR($V970),"",OFFSET('Smelter Look-up'!$C$4,$V970-4,0)&amp;"")</f>
        <v/>
      </c>
      <c r="S970" s="239" t="str">
        <f t="array" ref="S970">IF(B970="","",IF(ISERROR(MATCH($E970,CL,0)),"Unknown",INDIRECT("'C'!$A$"&amp;MATCH($E970,CL,0)+1)))</f>
        <v/>
      </c>
      <c r="T970" s="239" t="str">
        <f t="array" ref="T970">IF(B970="","",IF(ISERROR(MATCH($J970,SorP!$B$1:$B$6226,0)),"",INDIRECT("'SorP'!$A$"&amp;MATCH($S970&amp;$J970,SorP!C:C,0))))</f>
        <v/>
      </c>
      <c r="U970" s="240"/>
      <c r="V970" s="228" t="str">
        <f>IF(C970="",NA(),IF(OR(C970="Smelter not listed",C970="Smelter not yet identified"),MATCH($B970&amp;$D970,'Smelter Look-up'!$J:$J,0),MATCH($B970&amp;$C970,'Smelter Look-up'!$J:$J,0)))</f>
        <v>#N/A</v>
      </c>
      <c r="W970" s="208"/>
      <c r="X970" s="208">
        <f t="shared" si="1"/>
        <v>0</v>
      </c>
      <c r="Y970" s="208"/>
      <c r="Z970" s="208"/>
      <c r="AA970" s="208"/>
      <c r="AB970" s="241" t="str">
        <f t="shared" si="2"/>
        <v/>
      </c>
      <c r="AC970" s="208"/>
      <c r="AD970" s="208"/>
      <c r="AE970" s="208"/>
      <c r="AF970" s="208"/>
      <c r="AG970" s="208"/>
      <c r="AH970" s="208"/>
    </row>
    <row r="971" ht="13.5" customHeight="1">
      <c r="A971" s="239"/>
      <c r="B971" s="233" t="str">
        <f t="array" ref="B971">IF(LEN(A971)=0,"",INDEX('Smelter Look-up'!$A:$A,MATCH($A971,'Smelter Look-up'!$E:$E,0)))</f>
        <v/>
      </c>
      <c r="C971" s="234" t="str">
        <f t="array" ref="C971">IF(LEN(A971)=0,"",INDEX('Smelter Look-up'!$C:$C,MATCH($A971,'Smelter Look-up'!$E:$E,0)))</f>
        <v/>
      </c>
      <c r="D971" s="233"/>
      <c r="E971" s="233" t="str">
        <f>IF(ISERROR($V971),"",OFFSET('Smelter Look-up'!$D$4,$V971-4,0)&amp;"")</f>
        <v/>
      </c>
      <c r="F971" s="233" t="str">
        <f>IF(ISERROR($V971),"",OFFSET('Smelter Look-up'!$E$4,$V971-4,0))</f>
        <v/>
      </c>
      <c r="G971" s="233" t="str">
        <f>IF(C971=$X$4,IF(ISERROR($V971),"Enter smelter details","RMI"),IF(ISERROR($V971),"",OFFSET('Smelter Look-up'!$F$4,$V971-4,0)))</f>
        <v/>
      </c>
      <c r="H971" s="235" t="str">
        <f>IF(ISERROR($V971),"",OFFSET('Smelter Look-up'!$G$4,$V971-4,0))</f>
        <v/>
      </c>
      <c r="I971" s="237" t="str">
        <f>IF(ISERROR($V971),"",OFFSET('Smelter Look-up'!$H$4,$V971-4,0))</f>
        <v/>
      </c>
      <c r="J971" s="237" t="str">
        <f>IF(ISERROR($V971),"",OFFSET('Smelter Look-up'!$I$4,$V971-4,0))</f>
        <v/>
      </c>
      <c r="K971" s="234"/>
      <c r="L971" s="234"/>
      <c r="M971" s="234"/>
      <c r="N971" s="234"/>
      <c r="O971" s="234"/>
      <c r="P971" s="237"/>
      <c r="Q971" s="238"/>
      <c r="R971" s="233" t="str">
        <f>IF(ISERROR($V971),"",OFFSET('Smelter Look-up'!$C$4,$V971-4,0)&amp;"")</f>
        <v/>
      </c>
      <c r="S971" s="239" t="str">
        <f t="array" ref="S971">IF(B971="","",IF(ISERROR(MATCH($E971,CL,0)),"Unknown",INDIRECT("'C'!$A$"&amp;MATCH($E971,CL,0)+1)))</f>
        <v/>
      </c>
      <c r="T971" s="239" t="str">
        <f t="array" ref="T971">IF(B971="","",IF(ISERROR(MATCH($J971,SorP!$B$1:$B$6226,0)),"",INDIRECT("'SorP'!$A$"&amp;MATCH($S971&amp;$J971,SorP!C:C,0))))</f>
        <v/>
      </c>
      <c r="U971" s="240"/>
      <c r="V971" s="228" t="str">
        <f>IF(C971="",NA(),IF(OR(C971="Smelter not listed",C971="Smelter not yet identified"),MATCH($B971&amp;$D971,'Smelter Look-up'!$J:$J,0),MATCH($B971&amp;$C971,'Smelter Look-up'!$J:$J,0)))</f>
        <v>#N/A</v>
      </c>
      <c r="W971" s="208"/>
      <c r="X971" s="208">
        <f t="shared" si="1"/>
        <v>0</v>
      </c>
      <c r="Y971" s="208"/>
      <c r="Z971" s="208"/>
      <c r="AA971" s="208"/>
      <c r="AB971" s="241" t="str">
        <f t="shared" si="2"/>
        <v/>
      </c>
      <c r="AC971" s="208"/>
      <c r="AD971" s="208"/>
      <c r="AE971" s="208"/>
      <c r="AF971" s="208"/>
      <c r="AG971" s="208"/>
      <c r="AH971" s="208"/>
    </row>
    <row r="972" ht="13.5" customHeight="1">
      <c r="A972" s="239"/>
      <c r="B972" s="233" t="str">
        <f t="array" ref="B972">IF(LEN(A972)=0,"",INDEX('Smelter Look-up'!$A:$A,MATCH($A972,'Smelter Look-up'!$E:$E,0)))</f>
        <v/>
      </c>
      <c r="C972" s="234" t="str">
        <f t="array" ref="C972">IF(LEN(A972)=0,"",INDEX('Smelter Look-up'!$C:$C,MATCH($A972,'Smelter Look-up'!$E:$E,0)))</f>
        <v/>
      </c>
      <c r="D972" s="233"/>
      <c r="E972" s="233" t="str">
        <f>IF(ISERROR($V972),"",OFFSET('Smelter Look-up'!$D$4,$V972-4,0)&amp;"")</f>
        <v/>
      </c>
      <c r="F972" s="233" t="str">
        <f>IF(ISERROR($V972),"",OFFSET('Smelter Look-up'!$E$4,$V972-4,0))</f>
        <v/>
      </c>
      <c r="G972" s="233" t="str">
        <f>IF(C972=$X$4,IF(ISERROR($V972),"Enter smelter details","RMI"),IF(ISERROR($V972),"",OFFSET('Smelter Look-up'!$F$4,$V972-4,0)))</f>
        <v/>
      </c>
      <c r="H972" s="235" t="str">
        <f>IF(ISERROR($V972),"",OFFSET('Smelter Look-up'!$G$4,$V972-4,0))</f>
        <v/>
      </c>
      <c r="I972" s="237" t="str">
        <f>IF(ISERROR($V972),"",OFFSET('Smelter Look-up'!$H$4,$V972-4,0))</f>
        <v/>
      </c>
      <c r="J972" s="237" t="str">
        <f>IF(ISERROR($V972),"",OFFSET('Smelter Look-up'!$I$4,$V972-4,0))</f>
        <v/>
      </c>
      <c r="K972" s="234"/>
      <c r="L972" s="234"/>
      <c r="M972" s="234"/>
      <c r="N972" s="234"/>
      <c r="O972" s="234"/>
      <c r="P972" s="237"/>
      <c r="Q972" s="238"/>
      <c r="R972" s="233" t="str">
        <f>IF(ISERROR($V972),"",OFFSET('Smelter Look-up'!$C$4,$V972-4,0)&amp;"")</f>
        <v/>
      </c>
      <c r="S972" s="239" t="str">
        <f t="array" ref="S972">IF(B972="","",IF(ISERROR(MATCH($E972,CL,0)),"Unknown",INDIRECT("'C'!$A$"&amp;MATCH($E972,CL,0)+1)))</f>
        <v/>
      </c>
      <c r="T972" s="239" t="str">
        <f t="array" ref="T972">IF(B972="","",IF(ISERROR(MATCH($J972,SorP!$B$1:$B$6226,0)),"",INDIRECT("'SorP'!$A$"&amp;MATCH($S972&amp;$J972,SorP!C:C,0))))</f>
        <v/>
      </c>
      <c r="U972" s="240"/>
      <c r="V972" s="228" t="str">
        <f>IF(C972="",NA(),IF(OR(C972="Smelter not listed",C972="Smelter not yet identified"),MATCH($B972&amp;$D972,'Smelter Look-up'!$J:$J,0),MATCH($B972&amp;$C972,'Smelter Look-up'!$J:$J,0)))</f>
        <v>#N/A</v>
      </c>
      <c r="W972" s="208"/>
      <c r="X972" s="208">
        <f t="shared" si="1"/>
        <v>0</v>
      </c>
      <c r="Y972" s="208"/>
      <c r="Z972" s="208"/>
      <c r="AA972" s="208"/>
      <c r="AB972" s="241" t="str">
        <f t="shared" si="2"/>
        <v/>
      </c>
      <c r="AC972" s="208"/>
      <c r="AD972" s="208"/>
      <c r="AE972" s="208"/>
      <c r="AF972" s="208"/>
      <c r="AG972" s="208"/>
      <c r="AH972" s="208"/>
    </row>
    <row r="973" ht="13.5" customHeight="1">
      <c r="A973" s="239"/>
      <c r="B973" s="233" t="str">
        <f t="array" ref="B973">IF(LEN(A973)=0,"",INDEX('Smelter Look-up'!$A:$A,MATCH($A973,'Smelter Look-up'!$E:$E,0)))</f>
        <v/>
      </c>
      <c r="C973" s="234" t="str">
        <f t="array" ref="C973">IF(LEN(A973)=0,"",INDEX('Smelter Look-up'!$C:$C,MATCH($A973,'Smelter Look-up'!$E:$E,0)))</f>
        <v/>
      </c>
      <c r="D973" s="233"/>
      <c r="E973" s="233" t="str">
        <f>IF(ISERROR($V973),"",OFFSET('Smelter Look-up'!$D$4,$V973-4,0)&amp;"")</f>
        <v/>
      </c>
      <c r="F973" s="233" t="str">
        <f>IF(ISERROR($V973),"",OFFSET('Smelter Look-up'!$E$4,$V973-4,0))</f>
        <v/>
      </c>
      <c r="G973" s="233" t="str">
        <f>IF(C973=$X$4,IF(ISERROR($V973),"Enter smelter details","RMI"),IF(ISERROR($V973),"",OFFSET('Smelter Look-up'!$F$4,$V973-4,0)))</f>
        <v/>
      </c>
      <c r="H973" s="235" t="str">
        <f>IF(ISERROR($V973),"",OFFSET('Smelter Look-up'!$G$4,$V973-4,0))</f>
        <v/>
      </c>
      <c r="I973" s="237" t="str">
        <f>IF(ISERROR($V973),"",OFFSET('Smelter Look-up'!$H$4,$V973-4,0))</f>
        <v/>
      </c>
      <c r="J973" s="237" t="str">
        <f>IF(ISERROR($V973),"",OFFSET('Smelter Look-up'!$I$4,$V973-4,0))</f>
        <v/>
      </c>
      <c r="K973" s="234"/>
      <c r="L973" s="234"/>
      <c r="M973" s="234"/>
      <c r="N973" s="234"/>
      <c r="O973" s="234"/>
      <c r="P973" s="237"/>
      <c r="Q973" s="238"/>
      <c r="R973" s="233" t="str">
        <f>IF(ISERROR($V973),"",OFFSET('Smelter Look-up'!$C$4,$V973-4,0)&amp;"")</f>
        <v/>
      </c>
      <c r="S973" s="239" t="str">
        <f t="array" ref="S973">IF(B973="","",IF(ISERROR(MATCH($E973,CL,0)),"Unknown",INDIRECT("'C'!$A$"&amp;MATCH($E973,CL,0)+1)))</f>
        <v/>
      </c>
      <c r="T973" s="239" t="str">
        <f t="array" ref="T973">IF(B973="","",IF(ISERROR(MATCH($J973,SorP!$B$1:$B$6226,0)),"",INDIRECT("'SorP'!$A$"&amp;MATCH($S973&amp;$J973,SorP!C:C,0))))</f>
        <v/>
      </c>
      <c r="U973" s="240"/>
      <c r="V973" s="228" t="str">
        <f>IF(C973="",NA(),IF(OR(C973="Smelter not listed",C973="Smelter not yet identified"),MATCH($B973&amp;$D973,'Smelter Look-up'!$J:$J,0),MATCH($B973&amp;$C973,'Smelter Look-up'!$J:$J,0)))</f>
        <v>#N/A</v>
      </c>
      <c r="W973" s="208"/>
      <c r="X973" s="208">
        <f t="shared" si="1"/>
        <v>0</v>
      </c>
      <c r="Y973" s="208"/>
      <c r="Z973" s="208"/>
      <c r="AA973" s="208"/>
      <c r="AB973" s="241" t="str">
        <f t="shared" si="2"/>
        <v/>
      </c>
      <c r="AC973" s="208"/>
      <c r="AD973" s="208"/>
      <c r="AE973" s="208"/>
      <c r="AF973" s="208"/>
      <c r="AG973" s="208"/>
      <c r="AH973" s="208"/>
    </row>
    <row r="974" ht="13.5" customHeight="1">
      <c r="A974" s="239"/>
      <c r="B974" s="233" t="str">
        <f t="array" ref="B974">IF(LEN(A974)=0,"",INDEX('Smelter Look-up'!$A:$A,MATCH($A974,'Smelter Look-up'!$E:$E,0)))</f>
        <v/>
      </c>
      <c r="C974" s="234" t="str">
        <f t="array" ref="C974">IF(LEN(A974)=0,"",INDEX('Smelter Look-up'!$C:$C,MATCH($A974,'Smelter Look-up'!$E:$E,0)))</f>
        <v/>
      </c>
      <c r="D974" s="233"/>
      <c r="E974" s="233" t="str">
        <f>IF(ISERROR($V974),"",OFFSET('Smelter Look-up'!$D$4,$V974-4,0)&amp;"")</f>
        <v/>
      </c>
      <c r="F974" s="233" t="str">
        <f>IF(ISERROR($V974),"",OFFSET('Smelter Look-up'!$E$4,$V974-4,0))</f>
        <v/>
      </c>
      <c r="G974" s="233" t="str">
        <f>IF(C974=$X$4,IF(ISERROR($V974),"Enter smelter details","RMI"),IF(ISERROR($V974),"",OFFSET('Smelter Look-up'!$F$4,$V974-4,0)))</f>
        <v/>
      </c>
      <c r="H974" s="235" t="str">
        <f>IF(ISERROR($V974),"",OFFSET('Smelter Look-up'!$G$4,$V974-4,0))</f>
        <v/>
      </c>
      <c r="I974" s="237" t="str">
        <f>IF(ISERROR($V974),"",OFFSET('Smelter Look-up'!$H$4,$V974-4,0))</f>
        <v/>
      </c>
      <c r="J974" s="237" t="str">
        <f>IF(ISERROR($V974),"",OFFSET('Smelter Look-up'!$I$4,$V974-4,0))</f>
        <v/>
      </c>
      <c r="K974" s="234"/>
      <c r="L974" s="234"/>
      <c r="M974" s="234"/>
      <c r="N974" s="234"/>
      <c r="O974" s="234"/>
      <c r="P974" s="237"/>
      <c r="Q974" s="238"/>
      <c r="R974" s="233" t="str">
        <f>IF(ISERROR($V974),"",OFFSET('Smelter Look-up'!$C$4,$V974-4,0)&amp;"")</f>
        <v/>
      </c>
      <c r="S974" s="239" t="str">
        <f t="array" ref="S974">IF(B974="","",IF(ISERROR(MATCH($E974,CL,0)),"Unknown",INDIRECT("'C'!$A$"&amp;MATCH($E974,CL,0)+1)))</f>
        <v/>
      </c>
      <c r="T974" s="239" t="str">
        <f t="array" ref="T974">IF(B974="","",IF(ISERROR(MATCH($J974,SorP!$B$1:$B$6226,0)),"",INDIRECT("'SorP'!$A$"&amp;MATCH($S974&amp;$J974,SorP!C:C,0))))</f>
        <v/>
      </c>
      <c r="U974" s="240"/>
      <c r="V974" s="228" t="str">
        <f>IF(C974="",NA(),IF(OR(C974="Smelter not listed",C974="Smelter not yet identified"),MATCH($B974&amp;$D974,'Smelter Look-up'!$J:$J,0),MATCH($B974&amp;$C974,'Smelter Look-up'!$J:$J,0)))</f>
        <v>#N/A</v>
      </c>
      <c r="W974" s="208"/>
      <c r="X974" s="208">
        <f t="shared" si="1"/>
        <v>0</v>
      </c>
      <c r="Y974" s="208"/>
      <c r="Z974" s="208"/>
      <c r="AA974" s="208"/>
      <c r="AB974" s="241" t="str">
        <f t="shared" si="2"/>
        <v/>
      </c>
      <c r="AC974" s="208"/>
      <c r="AD974" s="208"/>
      <c r="AE974" s="208"/>
      <c r="AF974" s="208"/>
      <c r="AG974" s="208"/>
      <c r="AH974" s="208"/>
    </row>
    <row r="975" ht="13.5" customHeight="1">
      <c r="A975" s="239"/>
      <c r="B975" s="233" t="str">
        <f t="array" ref="B975">IF(LEN(A975)=0,"",INDEX('Smelter Look-up'!$A:$A,MATCH($A975,'Smelter Look-up'!$E:$E,0)))</f>
        <v/>
      </c>
      <c r="C975" s="234" t="str">
        <f t="array" ref="C975">IF(LEN(A975)=0,"",INDEX('Smelter Look-up'!$C:$C,MATCH($A975,'Smelter Look-up'!$E:$E,0)))</f>
        <v/>
      </c>
      <c r="D975" s="233"/>
      <c r="E975" s="233" t="str">
        <f>IF(ISERROR($V975),"",OFFSET('Smelter Look-up'!$D$4,$V975-4,0)&amp;"")</f>
        <v/>
      </c>
      <c r="F975" s="233" t="str">
        <f>IF(ISERROR($V975),"",OFFSET('Smelter Look-up'!$E$4,$V975-4,0))</f>
        <v/>
      </c>
      <c r="G975" s="233" t="str">
        <f>IF(C975=$X$4,IF(ISERROR($V975),"Enter smelter details","RMI"),IF(ISERROR($V975),"",OFFSET('Smelter Look-up'!$F$4,$V975-4,0)))</f>
        <v/>
      </c>
      <c r="H975" s="235" t="str">
        <f>IF(ISERROR($V975),"",OFFSET('Smelter Look-up'!$G$4,$V975-4,0))</f>
        <v/>
      </c>
      <c r="I975" s="237" t="str">
        <f>IF(ISERROR($V975),"",OFFSET('Smelter Look-up'!$H$4,$V975-4,0))</f>
        <v/>
      </c>
      <c r="J975" s="237" t="str">
        <f>IF(ISERROR($V975),"",OFFSET('Smelter Look-up'!$I$4,$V975-4,0))</f>
        <v/>
      </c>
      <c r="K975" s="234"/>
      <c r="L975" s="234"/>
      <c r="M975" s="234"/>
      <c r="N975" s="234"/>
      <c r="O975" s="234"/>
      <c r="P975" s="237"/>
      <c r="Q975" s="238"/>
      <c r="R975" s="233" t="str">
        <f>IF(ISERROR($V975),"",OFFSET('Smelter Look-up'!$C$4,$V975-4,0)&amp;"")</f>
        <v/>
      </c>
      <c r="S975" s="239" t="str">
        <f t="array" ref="S975">IF(B975="","",IF(ISERROR(MATCH($E975,CL,0)),"Unknown",INDIRECT("'C'!$A$"&amp;MATCH($E975,CL,0)+1)))</f>
        <v/>
      </c>
      <c r="T975" s="239" t="str">
        <f t="array" ref="T975">IF(B975="","",IF(ISERROR(MATCH($J975,SorP!$B$1:$B$6226,0)),"",INDIRECT("'SorP'!$A$"&amp;MATCH($S975&amp;$J975,SorP!C:C,0))))</f>
        <v/>
      </c>
      <c r="U975" s="240"/>
      <c r="V975" s="228" t="str">
        <f>IF(C975="",NA(),IF(OR(C975="Smelter not listed",C975="Smelter not yet identified"),MATCH($B975&amp;$D975,'Smelter Look-up'!$J:$J,0),MATCH($B975&amp;$C975,'Smelter Look-up'!$J:$J,0)))</f>
        <v>#N/A</v>
      </c>
      <c r="W975" s="208"/>
      <c r="X975" s="208">
        <f t="shared" si="1"/>
        <v>0</v>
      </c>
      <c r="Y975" s="208"/>
      <c r="Z975" s="208"/>
      <c r="AA975" s="208"/>
      <c r="AB975" s="241" t="str">
        <f t="shared" si="2"/>
        <v/>
      </c>
      <c r="AC975" s="208"/>
      <c r="AD975" s="208"/>
      <c r="AE975" s="208"/>
      <c r="AF975" s="208"/>
      <c r="AG975" s="208"/>
      <c r="AH975" s="208"/>
    </row>
    <row r="976" ht="13.5" customHeight="1">
      <c r="A976" s="239"/>
      <c r="B976" s="233" t="str">
        <f t="array" ref="B976">IF(LEN(A976)=0,"",INDEX('Smelter Look-up'!$A:$A,MATCH($A976,'Smelter Look-up'!$E:$E,0)))</f>
        <v/>
      </c>
      <c r="C976" s="234" t="str">
        <f t="array" ref="C976">IF(LEN(A976)=0,"",INDEX('Smelter Look-up'!$C:$C,MATCH($A976,'Smelter Look-up'!$E:$E,0)))</f>
        <v/>
      </c>
      <c r="D976" s="233"/>
      <c r="E976" s="233" t="str">
        <f>IF(ISERROR($V976),"",OFFSET('Smelter Look-up'!$D$4,$V976-4,0)&amp;"")</f>
        <v/>
      </c>
      <c r="F976" s="233" t="str">
        <f>IF(ISERROR($V976),"",OFFSET('Smelter Look-up'!$E$4,$V976-4,0))</f>
        <v/>
      </c>
      <c r="G976" s="233" t="str">
        <f>IF(C976=$X$4,IF(ISERROR($V976),"Enter smelter details","RMI"),IF(ISERROR($V976),"",OFFSET('Smelter Look-up'!$F$4,$V976-4,0)))</f>
        <v/>
      </c>
      <c r="H976" s="235" t="str">
        <f>IF(ISERROR($V976),"",OFFSET('Smelter Look-up'!$G$4,$V976-4,0))</f>
        <v/>
      </c>
      <c r="I976" s="237" t="str">
        <f>IF(ISERROR($V976),"",OFFSET('Smelter Look-up'!$H$4,$V976-4,0))</f>
        <v/>
      </c>
      <c r="J976" s="237" t="str">
        <f>IF(ISERROR($V976),"",OFFSET('Smelter Look-up'!$I$4,$V976-4,0))</f>
        <v/>
      </c>
      <c r="K976" s="234"/>
      <c r="L976" s="234"/>
      <c r="M976" s="234"/>
      <c r="N976" s="234"/>
      <c r="O976" s="234"/>
      <c r="P976" s="237"/>
      <c r="Q976" s="238"/>
      <c r="R976" s="233" t="str">
        <f>IF(ISERROR($V976),"",OFFSET('Smelter Look-up'!$C$4,$V976-4,0)&amp;"")</f>
        <v/>
      </c>
      <c r="S976" s="239" t="str">
        <f t="array" ref="S976">IF(B976="","",IF(ISERROR(MATCH($E976,CL,0)),"Unknown",INDIRECT("'C'!$A$"&amp;MATCH($E976,CL,0)+1)))</f>
        <v/>
      </c>
      <c r="T976" s="239" t="str">
        <f t="array" ref="T976">IF(B976="","",IF(ISERROR(MATCH($J976,SorP!$B$1:$B$6226,0)),"",INDIRECT("'SorP'!$A$"&amp;MATCH($S976&amp;$J976,SorP!C:C,0))))</f>
        <v/>
      </c>
      <c r="U976" s="240"/>
      <c r="V976" s="228" t="str">
        <f>IF(C976="",NA(),IF(OR(C976="Smelter not listed",C976="Smelter not yet identified"),MATCH($B976&amp;$D976,'Smelter Look-up'!$J:$J,0),MATCH($B976&amp;$C976,'Smelter Look-up'!$J:$J,0)))</f>
        <v>#N/A</v>
      </c>
      <c r="W976" s="208"/>
      <c r="X976" s="208">
        <f t="shared" si="1"/>
        <v>0</v>
      </c>
      <c r="Y976" s="208"/>
      <c r="Z976" s="208"/>
      <c r="AA976" s="208"/>
      <c r="AB976" s="241" t="str">
        <f t="shared" si="2"/>
        <v/>
      </c>
      <c r="AC976" s="208"/>
      <c r="AD976" s="208"/>
      <c r="AE976" s="208"/>
      <c r="AF976" s="208"/>
      <c r="AG976" s="208"/>
      <c r="AH976" s="208"/>
    </row>
    <row r="977" ht="13.5" customHeight="1">
      <c r="A977" s="239"/>
      <c r="B977" s="233" t="str">
        <f t="array" ref="B977">IF(LEN(A977)=0,"",INDEX('Smelter Look-up'!$A:$A,MATCH($A977,'Smelter Look-up'!$E:$E,0)))</f>
        <v/>
      </c>
      <c r="C977" s="234" t="str">
        <f t="array" ref="C977">IF(LEN(A977)=0,"",INDEX('Smelter Look-up'!$C:$C,MATCH($A977,'Smelter Look-up'!$E:$E,0)))</f>
        <v/>
      </c>
      <c r="D977" s="233"/>
      <c r="E977" s="233" t="str">
        <f>IF(ISERROR($V977),"",OFFSET('Smelter Look-up'!$D$4,$V977-4,0)&amp;"")</f>
        <v/>
      </c>
      <c r="F977" s="233" t="str">
        <f>IF(ISERROR($V977),"",OFFSET('Smelter Look-up'!$E$4,$V977-4,0))</f>
        <v/>
      </c>
      <c r="G977" s="233" t="str">
        <f>IF(C977=$X$4,IF(ISERROR($V977),"Enter smelter details","RMI"),IF(ISERROR($V977),"",OFFSET('Smelter Look-up'!$F$4,$V977-4,0)))</f>
        <v/>
      </c>
      <c r="H977" s="235" t="str">
        <f>IF(ISERROR($V977),"",OFFSET('Smelter Look-up'!$G$4,$V977-4,0))</f>
        <v/>
      </c>
      <c r="I977" s="237" t="str">
        <f>IF(ISERROR($V977),"",OFFSET('Smelter Look-up'!$H$4,$V977-4,0))</f>
        <v/>
      </c>
      <c r="J977" s="237" t="str">
        <f>IF(ISERROR($V977),"",OFFSET('Smelter Look-up'!$I$4,$V977-4,0))</f>
        <v/>
      </c>
      <c r="K977" s="234"/>
      <c r="L977" s="234"/>
      <c r="M977" s="234"/>
      <c r="N977" s="234"/>
      <c r="O977" s="234"/>
      <c r="P977" s="237"/>
      <c r="Q977" s="238"/>
      <c r="R977" s="233" t="str">
        <f>IF(ISERROR($V977),"",OFFSET('Smelter Look-up'!$C$4,$V977-4,0)&amp;"")</f>
        <v/>
      </c>
      <c r="S977" s="239" t="str">
        <f t="array" ref="S977">IF(B977="","",IF(ISERROR(MATCH($E977,CL,0)),"Unknown",INDIRECT("'C'!$A$"&amp;MATCH($E977,CL,0)+1)))</f>
        <v/>
      </c>
      <c r="T977" s="239" t="str">
        <f t="array" ref="T977">IF(B977="","",IF(ISERROR(MATCH($J977,SorP!$B$1:$B$6226,0)),"",INDIRECT("'SorP'!$A$"&amp;MATCH($S977&amp;$J977,SorP!C:C,0))))</f>
        <v/>
      </c>
      <c r="U977" s="240"/>
      <c r="V977" s="228" t="str">
        <f>IF(C977="",NA(),IF(OR(C977="Smelter not listed",C977="Smelter not yet identified"),MATCH($B977&amp;$D977,'Smelter Look-up'!$J:$J,0),MATCH($B977&amp;$C977,'Smelter Look-up'!$J:$J,0)))</f>
        <v>#N/A</v>
      </c>
      <c r="W977" s="208"/>
      <c r="X977" s="208">
        <f t="shared" si="1"/>
        <v>0</v>
      </c>
      <c r="Y977" s="208"/>
      <c r="Z977" s="208"/>
      <c r="AA977" s="208"/>
      <c r="AB977" s="241" t="str">
        <f t="shared" si="2"/>
        <v/>
      </c>
      <c r="AC977" s="208"/>
      <c r="AD977" s="208"/>
      <c r="AE977" s="208"/>
      <c r="AF977" s="208"/>
      <c r="AG977" s="208"/>
      <c r="AH977" s="208"/>
    </row>
    <row r="978" ht="13.5" customHeight="1">
      <c r="A978" s="239"/>
      <c r="B978" s="233" t="str">
        <f t="array" ref="B978">IF(LEN(A978)=0,"",INDEX('Smelter Look-up'!$A:$A,MATCH($A978,'Smelter Look-up'!$E:$E,0)))</f>
        <v/>
      </c>
      <c r="C978" s="234" t="str">
        <f t="array" ref="C978">IF(LEN(A978)=0,"",INDEX('Smelter Look-up'!$C:$C,MATCH($A978,'Smelter Look-up'!$E:$E,0)))</f>
        <v/>
      </c>
      <c r="D978" s="233"/>
      <c r="E978" s="233" t="str">
        <f>IF(ISERROR($V978),"",OFFSET('Smelter Look-up'!$D$4,$V978-4,0)&amp;"")</f>
        <v/>
      </c>
      <c r="F978" s="233" t="str">
        <f>IF(ISERROR($V978),"",OFFSET('Smelter Look-up'!$E$4,$V978-4,0))</f>
        <v/>
      </c>
      <c r="G978" s="233" t="str">
        <f>IF(C978=$X$4,IF(ISERROR($V978),"Enter smelter details","RMI"),IF(ISERROR($V978),"",OFFSET('Smelter Look-up'!$F$4,$V978-4,0)))</f>
        <v/>
      </c>
      <c r="H978" s="235" t="str">
        <f>IF(ISERROR($V978),"",OFFSET('Smelter Look-up'!$G$4,$V978-4,0))</f>
        <v/>
      </c>
      <c r="I978" s="237" t="str">
        <f>IF(ISERROR($V978),"",OFFSET('Smelter Look-up'!$H$4,$V978-4,0))</f>
        <v/>
      </c>
      <c r="J978" s="237" t="str">
        <f>IF(ISERROR($V978),"",OFFSET('Smelter Look-up'!$I$4,$V978-4,0))</f>
        <v/>
      </c>
      <c r="K978" s="234"/>
      <c r="L978" s="234"/>
      <c r="M978" s="234"/>
      <c r="N978" s="234"/>
      <c r="O978" s="234"/>
      <c r="P978" s="237"/>
      <c r="Q978" s="238"/>
      <c r="R978" s="233" t="str">
        <f>IF(ISERROR($V978),"",OFFSET('Smelter Look-up'!$C$4,$V978-4,0)&amp;"")</f>
        <v/>
      </c>
      <c r="S978" s="239" t="str">
        <f t="array" ref="S978">IF(B978="","",IF(ISERROR(MATCH($E978,CL,0)),"Unknown",INDIRECT("'C'!$A$"&amp;MATCH($E978,CL,0)+1)))</f>
        <v/>
      </c>
      <c r="T978" s="239" t="str">
        <f t="array" ref="T978">IF(B978="","",IF(ISERROR(MATCH($J978,SorP!$B$1:$B$6226,0)),"",INDIRECT("'SorP'!$A$"&amp;MATCH($S978&amp;$J978,SorP!C:C,0))))</f>
        <v/>
      </c>
      <c r="U978" s="240"/>
      <c r="V978" s="228" t="str">
        <f>IF(C978="",NA(),IF(OR(C978="Smelter not listed",C978="Smelter not yet identified"),MATCH($B978&amp;$D978,'Smelter Look-up'!$J:$J,0),MATCH($B978&amp;$C978,'Smelter Look-up'!$J:$J,0)))</f>
        <v>#N/A</v>
      </c>
      <c r="W978" s="208"/>
      <c r="X978" s="208">
        <f t="shared" si="1"/>
        <v>0</v>
      </c>
      <c r="Y978" s="208"/>
      <c r="Z978" s="208"/>
      <c r="AA978" s="208"/>
      <c r="AB978" s="241" t="str">
        <f t="shared" si="2"/>
        <v/>
      </c>
      <c r="AC978" s="208"/>
      <c r="AD978" s="208"/>
      <c r="AE978" s="208"/>
      <c r="AF978" s="208"/>
      <c r="AG978" s="208"/>
      <c r="AH978" s="208"/>
    </row>
    <row r="979" ht="13.5" customHeight="1">
      <c r="A979" s="239"/>
      <c r="B979" s="233" t="str">
        <f t="array" ref="B979">IF(LEN(A979)=0,"",INDEX('Smelter Look-up'!$A:$A,MATCH($A979,'Smelter Look-up'!$E:$E,0)))</f>
        <v/>
      </c>
      <c r="C979" s="234" t="str">
        <f t="array" ref="C979">IF(LEN(A979)=0,"",INDEX('Smelter Look-up'!$C:$C,MATCH($A979,'Smelter Look-up'!$E:$E,0)))</f>
        <v/>
      </c>
      <c r="D979" s="233"/>
      <c r="E979" s="233" t="str">
        <f>IF(ISERROR($V979),"",OFFSET('Smelter Look-up'!$D$4,$V979-4,0)&amp;"")</f>
        <v/>
      </c>
      <c r="F979" s="233" t="str">
        <f>IF(ISERROR($V979),"",OFFSET('Smelter Look-up'!$E$4,$V979-4,0))</f>
        <v/>
      </c>
      <c r="G979" s="233" t="str">
        <f>IF(C979=$X$4,IF(ISERROR($V979),"Enter smelter details","RMI"),IF(ISERROR($V979),"",OFFSET('Smelter Look-up'!$F$4,$V979-4,0)))</f>
        <v/>
      </c>
      <c r="H979" s="235" t="str">
        <f>IF(ISERROR($V979),"",OFFSET('Smelter Look-up'!$G$4,$V979-4,0))</f>
        <v/>
      </c>
      <c r="I979" s="237" t="str">
        <f>IF(ISERROR($V979),"",OFFSET('Smelter Look-up'!$H$4,$V979-4,0))</f>
        <v/>
      </c>
      <c r="J979" s="237" t="str">
        <f>IF(ISERROR($V979),"",OFFSET('Smelter Look-up'!$I$4,$V979-4,0))</f>
        <v/>
      </c>
      <c r="K979" s="234"/>
      <c r="L979" s="234"/>
      <c r="M979" s="234"/>
      <c r="N979" s="234"/>
      <c r="O979" s="234"/>
      <c r="P979" s="237"/>
      <c r="Q979" s="238"/>
      <c r="R979" s="233" t="str">
        <f>IF(ISERROR($V979),"",OFFSET('Smelter Look-up'!$C$4,$V979-4,0)&amp;"")</f>
        <v/>
      </c>
      <c r="S979" s="239" t="str">
        <f t="array" ref="S979">IF(B979="","",IF(ISERROR(MATCH($E979,CL,0)),"Unknown",INDIRECT("'C'!$A$"&amp;MATCH($E979,CL,0)+1)))</f>
        <v/>
      </c>
      <c r="T979" s="239" t="str">
        <f t="array" ref="T979">IF(B979="","",IF(ISERROR(MATCH($J979,SorP!$B$1:$B$6226,0)),"",INDIRECT("'SorP'!$A$"&amp;MATCH($S979&amp;$J979,SorP!C:C,0))))</f>
        <v/>
      </c>
      <c r="U979" s="240"/>
      <c r="V979" s="228" t="str">
        <f>IF(C979="",NA(),IF(OR(C979="Smelter not listed",C979="Smelter not yet identified"),MATCH($B979&amp;$D979,'Smelter Look-up'!$J:$J,0),MATCH($B979&amp;$C979,'Smelter Look-up'!$J:$J,0)))</f>
        <v>#N/A</v>
      </c>
      <c r="W979" s="208"/>
      <c r="X979" s="208">
        <f t="shared" si="1"/>
        <v>0</v>
      </c>
      <c r="Y979" s="208"/>
      <c r="Z979" s="208"/>
      <c r="AA979" s="208"/>
      <c r="AB979" s="241" t="str">
        <f t="shared" si="2"/>
        <v/>
      </c>
      <c r="AC979" s="208"/>
      <c r="AD979" s="208"/>
      <c r="AE979" s="208"/>
      <c r="AF979" s="208"/>
      <c r="AG979" s="208"/>
      <c r="AH979" s="208"/>
    </row>
    <row r="980" ht="13.5" customHeight="1">
      <c r="A980" s="239"/>
      <c r="B980" s="233" t="str">
        <f t="array" ref="B980">IF(LEN(A980)=0,"",INDEX('Smelter Look-up'!$A:$A,MATCH($A980,'Smelter Look-up'!$E:$E,0)))</f>
        <v/>
      </c>
      <c r="C980" s="234" t="str">
        <f t="array" ref="C980">IF(LEN(A980)=0,"",INDEX('Smelter Look-up'!$C:$C,MATCH($A980,'Smelter Look-up'!$E:$E,0)))</f>
        <v/>
      </c>
      <c r="D980" s="233"/>
      <c r="E980" s="233" t="str">
        <f>IF(ISERROR($V980),"",OFFSET('Smelter Look-up'!$D$4,$V980-4,0)&amp;"")</f>
        <v/>
      </c>
      <c r="F980" s="233" t="str">
        <f>IF(ISERROR($V980),"",OFFSET('Smelter Look-up'!$E$4,$V980-4,0))</f>
        <v/>
      </c>
      <c r="G980" s="233" t="str">
        <f>IF(C980=$X$4,IF(ISERROR($V980),"Enter smelter details","RMI"),IF(ISERROR($V980),"",OFFSET('Smelter Look-up'!$F$4,$V980-4,0)))</f>
        <v/>
      </c>
      <c r="H980" s="235" t="str">
        <f>IF(ISERROR($V980),"",OFFSET('Smelter Look-up'!$G$4,$V980-4,0))</f>
        <v/>
      </c>
      <c r="I980" s="237" t="str">
        <f>IF(ISERROR($V980),"",OFFSET('Smelter Look-up'!$H$4,$V980-4,0))</f>
        <v/>
      </c>
      <c r="J980" s="237" t="str">
        <f>IF(ISERROR($V980),"",OFFSET('Smelter Look-up'!$I$4,$V980-4,0))</f>
        <v/>
      </c>
      <c r="K980" s="234"/>
      <c r="L980" s="234"/>
      <c r="M980" s="234"/>
      <c r="N980" s="234"/>
      <c r="O980" s="234"/>
      <c r="P980" s="237"/>
      <c r="Q980" s="238"/>
      <c r="R980" s="233" t="str">
        <f>IF(ISERROR($V980),"",OFFSET('Smelter Look-up'!$C$4,$V980-4,0)&amp;"")</f>
        <v/>
      </c>
      <c r="S980" s="239" t="str">
        <f t="array" ref="S980">IF(B980="","",IF(ISERROR(MATCH($E980,CL,0)),"Unknown",INDIRECT("'C'!$A$"&amp;MATCH($E980,CL,0)+1)))</f>
        <v/>
      </c>
      <c r="T980" s="239" t="str">
        <f t="array" ref="T980">IF(B980="","",IF(ISERROR(MATCH($J980,SorP!$B$1:$B$6226,0)),"",INDIRECT("'SorP'!$A$"&amp;MATCH($S980&amp;$J980,SorP!C:C,0))))</f>
        <v/>
      </c>
      <c r="U980" s="240"/>
      <c r="V980" s="228" t="str">
        <f>IF(C980="",NA(),IF(OR(C980="Smelter not listed",C980="Smelter not yet identified"),MATCH($B980&amp;$D980,'Smelter Look-up'!$J:$J,0),MATCH($B980&amp;$C980,'Smelter Look-up'!$J:$J,0)))</f>
        <v>#N/A</v>
      </c>
      <c r="W980" s="208"/>
      <c r="X980" s="208">
        <f t="shared" si="1"/>
        <v>0</v>
      </c>
      <c r="Y980" s="208"/>
      <c r="Z980" s="208"/>
      <c r="AA980" s="208"/>
      <c r="AB980" s="241" t="str">
        <f t="shared" si="2"/>
        <v/>
      </c>
      <c r="AC980" s="208"/>
      <c r="AD980" s="208"/>
      <c r="AE980" s="208"/>
      <c r="AF980" s="208"/>
      <c r="AG980" s="208"/>
      <c r="AH980" s="208"/>
    </row>
    <row r="981" ht="13.5" customHeight="1">
      <c r="A981" s="239"/>
      <c r="B981" s="233" t="str">
        <f t="array" ref="B981">IF(LEN(A981)=0,"",INDEX('Smelter Look-up'!$A:$A,MATCH($A981,'Smelter Look-up'!$E:$E,0)))</f>
        <v/>
      </c>
      <c r="C981" s="234" t="str">
        <f t="array" ref="C981">IF(LEN(A981)=0,"",INDEX('Smelter Look-up'!$C:$C,MATCH($A981,'Smelter Look-up'!$E:$E,0)))</f>
        <v/>
      </c>
      <c r="D981" s="233"/>
      <c r="E981" s="233" t="str">
        <f>IF(ISERROR($V981),"",OFFSET('Smelter Look-up'!$D$4,$V981-4,0)&amp;"")</f>
        <v/>
      </c>
      <c r="F981" s="233" t="str">
        <f>IF(ISERROR($V981),"",OFFSET('Smelter Look-up'!$E$4,$V981-4,0))</f>
        <v/>
      </c>
      <c r="G981" s="233" t="str">
        <f>IF(C981=$X$4,IF(ISERROR($V981),"Enter smelter details","RMI"),IF(ISERROR($V981),"",OFFSET('Smelter Look-up'!$F$4,$V981-4,0)))</f>
        <v/>
      </c>
      <c r="H981" s="235" t="str">
        <f>IF(ISERROR($V981),"",OFFSET('Smelter Look-up'!$G$4,$V981-4,0))</f>
        <v/>
      </c>
      <c r="I981" s="237" t="str">
        <f>IF(ISERROR($V981),"",OFFSET('Smelter Look-up'!$H$4,$V981-4,0))</f>
        <v/>
      </c>
      <c r="J981" s="237" t="str">
        <f>IF(ISERROR($V981),"",OFFSET('Smelter Look-up'!$I$4,$V981-4,0))</f>
        <v/>
      </c>
      <c r="K981" s="234"/>
      <c r="L981" s="234"/>
      <c r="M981" s="234"/>
      <c r="N981" s="234"/>
      <c r="O981" s="234"/>
      <c r="P981" s="237"/>
      <c r="Q981" s="238"/>
      <c r="R981" s="233" t="str">
        <f>IF(ISERROR($V981),"",OFFSET('Smelter Look-up'!$C$4,$V981-4,0)&amp;"")</f>
        <v/>
      </c>
      <c r="S981" s="239" t="str">
        <f t="array" ref="S981">IF(B981="","",IF(ISERROR(MATCH($E981,CL,0)),"Unknown",INDIRECT("'C'!$A$"&amp;MATCH($E981,CL,0)+1)))</f>
        <v/>
      </c>
      <c r="T981" s="239" t="str">
        <f t="array" ref="T981">IF(B981="","",IF(ISERROR(MATCH($J981,SorP!$B$1:$B$6226,0)),"",INDIRECT("'SorP'!$A$"&amp;MATCH($S981&amp;$J981,SorP!C:C,0))))</f>
        <v/>
      </c>
      <c r="U981" s="240"/>
      <c r="V981" s="228" t="str">
        <f>IF(C981="",NA(),IF(OR(C981="Smelter not listed",C981="Smelter not yet identified"),MATCH($B981&amp;$D981,'Smelter Look-up'!$J:$J,0),MATCH($B981&amp;$C981,'Smelter Look-up'!$J:$J,0)))</f>
        <v>#N/A</v>
      </c>
      <c r="W981" s="208"/>
      <c r="X981" s="208">
        <f t="shared" si="1"/>
        <v>0</v>
      </c>
      <c r="Y981" s="208"/>
      <c r="Z981" s="208"/>
      <c r="AA981" s="208"/>
      <c r="AB981" s="241" t="str">
        <f t="shared" si="2"/>
        <v/>
      </c>
      <c r="AC981" s="208"/>
      <c r="AD981" s="208"/>
      <c r="AE981" s="208"/>
      <c r="AF981" s="208"/>
      <c r="AG981" s="208"/>
      <c r="AH981" s="208"/>
    </row>
    <row r="982" ht="13.5" customHeight="1">
      <c r="A982" s="239"/>
      <c r="B982" s="233" t="str">
        <f t="array" ref="B982">IF(LEN(A982)=0,"",INDEX('Smelter Look-up'!$A:$A,MATCH($A982,'Smelter Look-up'!$E:$E,0)))</f>
        <v/>
      </c>
      <c r="C982" s="234" t="str">
        <f t="array" ref="C982">IF(LEN(A982)=0,"",INDEX('Smelter Look-up'!$C:$C,MATCH($A982,'Smelter Look-up'!$E:$E,0)))</f>
        <v/>
      </c>
      <c r="D982" s="233"/>
      <c r="E982" s="233" t="str">
        <f>IF(ISERROR($V982),"",OFFSET('Smelter Look-up'!$D$4,$V982-4,0)&amp;"")</f>
        <v/>
      </c>
      <c r="F982" s="233" t="str">
        <f>IF(ISERROR($V982),"",OFFSET('Smelter Look-up'!$E$4,$V982-4,0))</f>
        <v/>
      </c>
      <c r="G982" s="233" t="str">
        <f>IF(C982=$X$4,IF(ISERROR($V982),"Enter smelter details","RMI"),IF(ISERROR($V982),"",OFFSET('Smelter Look-up'!$F$4,$V982-4,0)))</f>
        <v/>
      </c>
      <c r="H982" s="235" t="str">
        <f>IF(ISERROR($V982),"",OFFSET('Smelter Look-up'!$G$4,$V982-4,0))</f>
        <v/>
      </c>
      <c r="I982" s="237" t="str">
        <f>IF(ISERROR($V982),"",OFFSET('Smelter Look-up'!$H$4,$V982-4,0))</f>
        <v/>
      </c>
      <c r="J982" s="237" t="str">
        <f>IF(ISERROR($V982),"",OFFSET('Smelter Look-up'!$I$4,$V982-4,0))</f>
        <v/>
      </c>
      <c r="K982" s="234"/>
      <c r="L982" s="234"/>
      <c r="M982" s="234"/>
      <c r="N982" s="234"/>
      <c r="O982" s="234"/>
      <c r="P982" s="237"/>
      <c r="Q982" s="238"/>
      <c r="R982" s="233" t="str">
        <f>IF(ISERROR($V982),"",OFFSET('Smelter Look-up'!$C$4,$V982-4,0)&amp;"")</f>
        <v/>
      </c>
      <c r="S982" s="239" t="str">
        <f t="array" ref="S982">IF(B982="","",IF(ISERROR(MATCH($E982,CL,0)),"Unknown",INDIRECT("'C'!$A$"&amp;MATCH($E982,CL,0)+1)))</f>
        <v/>
      </c>
      <c r="T982" s="239" t="str">
        <f t="array" ref="T982">IF(B982="","",IF(ISERROR(MATCH($J982,SorP!$B$1:$B$6226,0)),"",INDIRECT("'SorP'!$A$"&amp;MATCH($S982&amp;$J982,SorP!C:C,0))))</f>
        <v/>
      </c>
      <c r="U982" s="240"/>
      <c r="V982" s="228" t="str">
        <f>IF(C982="",NA(),IF(OR(C982="Smelter not listed",C982="Smelter not yet identified"),MATCH($B982&amp;$D982,'Smelter Look-up'!$J:$J,0),MATCH($B982&amp;$C982,'Smelter Look-up'!$J:$J,0)))</f>
        <v>#N/A</v>
      </c>
      <c r="W982" s="208"/>
      <c r="X982" s="208">
        <f t="shared" si="1"/>
        <v>0</v>
      </c>
      <c r="Y982" s="208"/>
      <c r="Z982" s="208"/>
      <c r="AA982" s="208"/>
      <c r="AB982" s="241" t="str">
        <f t="shared" si="2"/>
        <v/>
      </c>
      <c r="AC982" s="208"/>
      <c r="AD982" s="208"/>
      <c r="AE982" s="208"/>
      <c r="AF982" s="208"/>
      <c r="AG982" s="208"/>
      <c r="AH982" s="208"/>
    </row>
    <row r="983" ht="13.5" customHeight="1">
      <c r="A983" s="239"/>
      <c r="B983" s="233" t="str">
        <f t="array" ref="B983">IF(LEN(A983)=0,"",INDEX('Smelter Look-up'!$A:$A,MATCH($A983,'Smelter Look-up'!$E:$E,0)))</f>
        <v/>
      </c>
      <c r="C983" s="234" t="str">
        <f t="array" ref="C983">IF(LEN(A983)=0,"",INDEX('Smelter Look-up'!$C:$C,MATCH($A983,'Smelter Look-up'!$E:$E,0)))</f>
        <v/>
      </c>
      <c r="D983" s="233"/>
      <c r="E983" s="233" t="str">
        <f>IF(ISERROR($V983),"",OFFSET('Smelter Look-up'!$D$4,$V983-4,0)&amp;"")</f>
        <v/>
      </c>
      <c r="F983" s="233" t="str">
        <f>IF(ISERROR($V983),"",OFFSET('Smelter Look-up'!$E$4,$V983-4,0))</f>
        <v/>
      </c>
      <c r="G983" s="233" t="str">
        <f>IF(C983=$X$4,IF(ISERROR($V983),"Enter smelter details","RMI"),IF(ISERROR($V983),"",OFFSET('Smelter Look-up'!$F$4,$V983-4,0)))</f>
        <v/>
      </c>
      <c r="H983" s="235" t="str">
        <f>IF(ISERROR($V983),"",OFFSET('Smelter Look-up'!$G$4,$V983-4,0))</f>
        <v/>
      </c>
      <c r="I983" s="237" t="str">
        <f>IF(ISERROR($V983),"",OFFSET('Smelter Look-up'!$H$4,$V983-4,0))</f>
        <v/>
      </c>
      <c r="J983" s="237" t="str">
        <f>IF(ISERROR($V983),"",OFFSET('Smelter Look-up'!$I$4,$V983-4,0))</f>
        <v/>
      </c>
      <c r="K983" s="234"/>
      <c r="L983" s="234"/>
      <c r="M983" s="234"/>
      <c r="N983" s="234"/>
      <c r="O983" s="234"/>
      <c r="P983" s="237"/>
      <c r="Q983" s="238"/>
      <c r="R983" s="233" t="str">
        <f>IF(ISERROR($V983),"",OFFSET('Smelter Look-up'!$C$4,$V983-4,0)&amp;"")</f>
        <v/>
      </c>
      <c r="S983" s="239" t="str">
        <f t="array" ref="S983">IF(B983="","",IF(ISERROR(MATCH($E983,CL,0)),"Unknown",INDIRECT("'C'!$A$"&amp;MATCH($E983,CL,0)+1)))</f>
        <v/>
      </c>
      <c r="T983" s="239" t="str">
        <f t="array" ref="T983">IF(B983="","",IF(ISERROR(MATCH($J983,SorP!$B$1:$B$6226,0)),"",INDIRECT("'SorP'!$A$"&amp;MATCH($S983&amp;$J983,SorP!C:C,0))))</f>
        <v/>
      </c>
      <c r="U983" s="240"/>
      <c r="V983" s="228" t="str">
        <f>IF(C983="",NA(),IF(OR(C983="Smelter not listed",C983="Smelter not yet identified"),MATCH($B983&amp;$D983,'Smelter Look-up'!$J:$J,0),MATCH($B983&amp;$C983,'Smelter Look-up'!$J:$J,0)))</f>
        <v>#N/A</v>
      </c>
      <c r="W983" s="208"/>
      <c r="X983" s="208">
        <f t="shared" si="1"/>
        <v>0</v>
      </c>
      <c r="Y983" s="208"/>
      <c r="Z983" s="208"/>
      <c r="AA983" s="208"/>
      <c r="AB983" s="241" t="str">
        <f t="shared" si="2"/>
        <v/>
      </c>
      <c r="AC983" s="208"/>
      <c r="AD983" s="208"/>
      <c r="AE983" s="208"/>
      <c r="AF983" s="208"/>
      <c r="AG983" s="208"/>
      <c r="AH983" s="208"/>
    </row>
    <row r="984" ht="13.5" customHeight="1">
      <c r="A984" s="239"/>
      <c r="B984" s="233" t="str">
        <f t="array" ref="B984">IF(LEN(A984)=0,"",INDEX('Smelter Look-up'!$A:$A,MATCH($A984,'Smelter Look-up'!$E:$E,0)))</f>
        <v/>
      </c>
      <c r="C984" s="234" t="str">
        <f t="array" ref="C984">IF(LEN(A984)=0,"",INDEX('Smelter Look-up'!$C:$C,MATCH($A984,'Smelter Look-up'!$E:$E,0)))</f>
        <v/>
      </c>
      <c r="D984" s="233"/>
      <c r="E984" s="233" t="str">
        <f>IF(ISERROR($V984),"",OFFSET('Smelter Look-up'!$D$4,$V984-4,0)&amp;"")</f>
        <v/>
      </c>
      <c r="F984" s="233" t="str">
        <f>IF(ISERROR($V984),"",OFFSET('Smelter Look-up'!$E$4,$V984-4,0))</f>
        <v/>
      </c>
      <c r="G984" s="233" t="str">
        <f>IF(C984=$X$4,IF(ISERROR($V984),"Enter smelter details","RMI"),IF(ISERROR($V984),"",OFFSET('Smelter Look-up'!$F$4,$V984-4,0)))</f>
        <v/>
      </c>
      <c r="H984" s="235" t="str">
        <f>IF(ISERROR($V984),"",OFFSET('Smelter Look-up'!$G$4,$V984-4,0))</f>
        <v/>
      </c>
      <c r="I984" s="237" t="str">
        <f>IF(ISERROR($V984),"",OFFSET('Smelter Look-up'!$H$4,$V984-4,0))</f>
        <v/>
      </c>
      <c r="J984" s="237" t="str">
        <f>IF(ISERROR($V984),"",OFFSET('Smelter Look-up'!$I$4,$V984-4,0))</f>
        <v/>
      </c>
      <c r="K984" s="234"/>
      <c r="L984" s="234"/>
      <c r="M984" s="234"/>
      <c r="N984" s="234"/>
      <c r="O984" s="234"/>
      <c r="P984" s="237"/>
      <c r="Q984" s="238"/>
      <c r="R984" s="233" t="str">
        <f>IF(ISERROR($V984),"",OFFSET('Smelter Look-up'!$C$4,$V984-4,0)&amp;"")</f>
        <v/>
      </c>
      <c r="S984" s="239" t="str">
        <f t="array" ref="S984">IF(B984="","",IF(ISERROR(MATCH($E984,CL,0)),"Unknown",INDIRECT("'C'!$A$"&amp;MATCH($E984,CL,0)+1)))</f>
        <v/>
      </c>
      <c r="T984" s="239" t="str">
        <f t="array" ref="T984">IF(B984="","",IF(ISERROR(MATCH($J984,SorP!$B$1:$B$6226,0)),"",INDIRECT("'SorP'!$A$"&amp;MATCH($S984&amp;$J984,SorP!C:C,0))))</f>
        <v/>
      </c>
      <c r="U984" s="240"/>
      <c r="V984" s="228" t="str">
        <f>IF(C984="",NA(),IF(OR(C984="Smelter not listed",C984="Smelter not yet identified"),MATCH($B984&amp;$D984,'Smelter Look-up'!$J:$J,0),MATCH($B984&amp;$C984,'Smelter Look-up'!$J:$J,0)))</f>
        <v>#N/A</v>
      </c>
      <c r="W984" s="208"/>
      <c r="X984" s="208">
        <f t="shared" si="1"/>
        <v>0</v>
      </c>
      <c r="Y984" s="208"/>
      <c r="Z984" s="208"/>
      <c r="AA984" s="208"/>
      <c r="AB984" s="241" t="str">
        <f t="shared" si="2"/>
        <v/>
      </c>
      <c r="AC984" s="208"/>
      <c r="AD984" s="208"/>
      <c r="AE984" s="208"/>
      <c r="AF984" s="208"/>
      <c r="AG984" s="208"/>
      <c r="AH984" s="208"/>
    </row>
    <row r="985" ht="13.5" customHeight="1">
      <c r="A985" s="239"/>
      <c r="B985" s="233" t="str">
        <f t="array" ref="B985">IF(LEN(A985)=0,"",INDEX('Smelter Look-up'!$A:$A,MATCH($A985,'Smelter Look-up'!$E:$E,0)))</f>
        <v/>
      </c>
      <c r="C985" s="234" t="str">
        <f t="array" ref="C985">IF(LEN(A985)=0,"",INDEX('Smelter Look-up'!$C:$C,MATCH($A985,'Smelter Look-up'!$E:$E,0)))</f>
        <v/>
      </c>
      <c r="D985" s="233"/>
      <c r="E985" s="233" t="str">
        <f>IF(ISERROR($V985),"",OFFSET('Smelter Look-up'!$D$4,$V985-4,0)&amp;"")</f>
        <v/>
      </c>
      <c r="F985" s="233" t="str">
        <f>IF(ISERROR($V985),"",OFFSET('Smelter Look-up'!$E$4,$V985-4,0))</f>
        <v/>
      </c>
      <c r="G985" s="233" t="str">
        <f>IF(C985=$X$4,IF(ISERROR($V985),"Enter smelter details","RMI"),IF(ISERROR($V985),"",OFFSET('Smelter Look-up'!$F$4,$V985-4,0)))</f>
        <v/>
      </c>
      <c r="H985" s="235" t="str">
        <f>IF(ISERROR($V985),"",OFFSET('Smelter Look-up'!$G$4,$V985-4,0))</f>
        <v/>
      </c>
      <c r="I985" s="237" t="str">
        <f>IF(ISERROR($V985),"",OFFSET('Smelter Look-up'!$H$4,$V985-4,0))</f>
        <v/>
      </c>
      <c r="J985" s="237" t="str">
        <f>IF(ISERROR($V985),"",OFFSET('Smelter Look-up'!$I$4,$V985-4,0))</f>
        <v/>
      </c>
      <c r="K985" s="234"/>
      <c r="L985" s="234"/>
      <c r="M985" s="234"/>
      <c r="N985" s="234"/>
      <c r="O985" s="234"/>
      <c r="P985" s="237"/>
      <c r="Q985" s="238"/>
      <c r="R985" s="233" t="str">
        <f>IF(ISERROR($V985),"",OFFSET('Smelter Look-up'!$C$4,$V985-4,0)&amp;"")</f>
        <v/>
      </c>
      <c r="S985" s="239" t="str">
        <f t="array" ref="S985">IF(B985="","",IF(ISERROR(MATCH($E985,CL,0)),"Unknown",INDIRECT("'C'!$A$"&amp;MATCH($E985,CL,0)+1)))</f>
        <v/>
      </c>
      <c r="T985" s="239" t="str">
        <f t="array" ref="T985">IF(B985="","",IF(ISERROR(MATCH($J985,SorP!$B$1:$B$6226,0)),"",INDIRECT("'SorP'!$A$"&amp;MATCH($S985&amp;$J985,SorP!C:C,0))))</f>
        <v/>
      </c>
      <c r="U985" s="240"/>
      <c r="V985" s="228" t="str">
        <f>IF(C985="",NA(),IF(OR(C985="Smelter not listed",C985="Smelter not yet identified"),MATCH($B985&amp;$D985,'Smelter Look-up'!$J:$J,0),MATCH($B985&amp;$C985,'Smelter Look-up'!$J:$J,0)))</f>
        <v>#N/A</v>
      </c>
      <c r="W985" s="208"/>
      <c r="X985" s="208">
        <f t="shared" si="1"/>
        <v>0</v>
      </c>
      <c r="Y985" s="208"/>
      <c r="Z985" s="208"/>
      <c r="AA985" s="208"/>
      <c r="AB985" s="241" t="str">
        <f t="shared" si="2"/>
        <v/>
      </c>
      <c r="AC985" s="208"/>
      <c r="AD985" s="208"/>
      <c r="AE985" s="208"/>
      <c r="AF985" s="208"/>
      <c r="AG985" s="208"/>
      <c r="AH985" s="208"/>
    </row>
    <row r="986" ht="13.5" customHeight="1">
      <c r="A986" s="239"/>
      <c r="B986" s="233" t="str">
        <f t="array" ref="B986">IF(LEN(A986)=0,"",INDEX('Smelter Look-up'!$A:$A,MATCH($A986,'Smelter Look-up'!$E:$E,0)))</f>
        <v/>
      </c>
      <c r="C986" s="234" t="str">
        <f t="array" ref="C986">IF(LEN(A986)=0,"",INDEX('Smelter Look-up'!$C:$C,MATCH($A986,'Smelter Look-up'!$E:$E,0)))</f>
        <v/>
      </c>
      <c r="D986" s="233"/>
      <c r="E986" s="233" t="str">
        <f>IF(ISERROR($V986),"",OFFSET('Smelter Look-up'!$D$4,$V986-4,0)&amp;"")</f>
        <v/>
      </c>
      <c r="F986" s="233" t="str">
        <f>IF(ISERROR($V986),"",OFFSET('Smelter Look-up'!$E$4,$V986-4,0))</f>
        <v/>
      </c>
      <c r="G986" s="233" t="str">
        <f>IF(C986=$X$4,IF(ISERROR($V986),"Enter smelter details","RMI"),IF(ISERROR($V986),"",OFFSET('Smelter Look-up'!$F$4,$V986-4,0)))</f>
        <v/>
      </c>
      <c r="H986" s="235" t="str">
        <f>IF(ISERROR($V986),"",OFFSET('Smelter Look-up'!$G$4,$V986-4,0))</f>
        <v/>
      </c>
      <c r="I986" s="237" t="str">
        <f>IF(ISERROR($V986),"",OFFSET('Smelter Look-up'!$H$4,$V986-4,0))</f>
        <v/>
      </c>
      <c r="J986" s="237" t="str">
        <f>IF(ISERROR($V986),"",OFFSET('Smelter Look-up'!$I$4,$V986-4,0))</f>
        <v/>
      </c>
      <c r="K986" s="234"/>
      <c r="L986" s="234"/>
      <c r="M986" s="234"/>
      <c r="N986" s="234"/>
      <c r="O986" s="234"/>
      <c r="P986" s="237"/>
      <c r="Q986" s="238"/>
      <c r="R986" s="233" t="str">
        <f>IF(ISERROR($V986),"",OFFSET('Smelter Look-up'!$C$4,$V986-4,0)&amp;"")</f>
        <v/>
      </c>
      <c r="S986" s="239" t="str">
        <f t="array" ref="S986">IF(B986="","",IF(ISERROR(MATCH($E986,CL,0)),"Unknown",INDIRECT("'C'!$A$"&amp;MATCH($E986,CL,0)+1)))</f>
        <v/>
      </c>
      <c r="T986" s="239" t="str">
        <f t="array" ref="T986">IF(B986="","",IF(ISERROR(MATCH($J986,SorP!$B$1:$B$6226,0)),"",INDIRECT("'SorP'!$A$"&amp;MATCH($S986&amp;$J986,SorP!C:C,0))))</f>
        <v/>
      </c>
      <c r="U986" s="240"/>
      <c r="V986" s="228" t="str">
        <f>IF(C986="",NA(),IF(OR(C986="Smelter not listed",C986="Smelter not yet identified"),MATCH($B986&amp;$D986,'Smelter Look-up'!$J:$J,0),MATCH($B986&amp;$C986,'Smelter Look-up'!$J:$J,0)))</f>
        <v>#N/A</v>
      </c>
      <c r="W986" s="208"/>
      <c r="X986" s="208">
        <f t="shared" si="1"/>
        <v>0</v>
      </c>
      <c r="Y986" s="208"/>
      <c r="Z986" s="208"/>
      <c r="AA986" s="208"/>
      <c r="AB986" s="241" t="str">
        <f t="shared" si="2"/>
        <v/>
      </c>
      <c r="AC986" s="208"/>
      <c r="AD986" s="208"/>
      <c r="AE986" s="208"/>
      <c r="AF986" s="208"/>
      <c r="AG986" s="208"/>
      <c r="AH986" s="208"/>
    </row>
    <row r="987" ht="13.5" customHeight="1">
      <c r="A987" s="239"/>
      <c r="B987" s="233" t="str">
        <f t="array" ref="B987">IF(LEN(A987)=0,"",INDEX('Smelter Look-up'!$A:$A,MATCH($A987,'Smelter Look-up'!$E:$E,0)))</f>
        <v/>
      </c>
      <c r="C987" s="234" t="str">
        <f t="array" ref="C987">IF(LEN(A987)=0,"",INDEX('Smelter Look-up'!$C:$C,MATCH($A987,'Smelter Look-up'!$E:$E,0)))</f>
        <v/>
      </c>
      <c r="D987" s="233"/>
      <c r="E987" s="233" t="str">
        <f>IF(ISERROR($V987),"",OFFSET('Smelter Look-up'!$D$4,$V987-4,0)&amp;"")</f>
        <v/>
      </c>
      <c r="F987" s="233" t="str">
        <f>IF(ISERROR($V987),"",OFFSET('Smelter Look-up'!$E$4,$V987-4,0))</f>
        <v/>
      </c>
      <c r="G987" s="233" t="str">
        <f>IF(C987=$X$4,IF(ISERROR($V987),"Enter smelter details","RMI"),IF(ISERROR($V987),"",OFFSET('Smelter Look-up'!$F$4,$V987-4,0)))</f>
        <v/>
      </c>
      <c r="H987" s="235" t="str">
        <f>IF(ISERROR($V987),"",OFFSET('Smelter Look-up'!$G$4,$V987-4,0))</f>
        <v/>
      </c>
      <c r="I987" s="237" t="str">
        <f>IF(ISERROR($V987),"",OFFSET('Smelter Look-up'!$H$4,$V987-4,0))</f>
        <v/>
      </c>
      <c r="J987" s="237" t="str">
        <f>IF(ISERROR($V987),"",OFFSET('Smelter Look-up'!$I$4,$V987-4,0))</f>
        <v/>
      </c>
      <c r="K987" s="234"/>
      <c r="L987" s="234"/>
      <c r="M987" s="234"/>
      <c r="N987" s="234"/>
      <c r="O987" s="234"/>
      <c r="P987" s="237"/>
      <c r="Q987" s="238"/>
      <c r="R987" s="233" t="str">
        <f>IF(ISERROR($V987),"",OFFSET('Smelter Look-up'!$C$4,$V987-4,0)&amp;"")</f>
        <v/>
      </c>
      <c r="S987" s="239" t="str">
        <f t="array" ref="S987">IF(B987="","",IF(ISERROR(MATCH($E987,CL,0)),"Unknown",INDIRECT("'C'!$A$"&amp;MATCH($E987,CL,0)+1)))</f>
        <v/>
      </c>
      <c r="T987" s="239" t="str">
        <f t="array" ref="T987">IF(B987="","",IF(ISERROR(MATCH($J987,SorP!$B$1:$B$6226,0)),"",INDIRECT("'SorP'!$A$"&amp;MATCH($S987&amp;$J987,SorP!C:C,0))))</f>
        <v/>
      </c>
      <c r="U987" s="240"/>
      <c r="V987" s="228" t="str">
        <f>IF(C987="",NA(),IF(OR(C987="Smelter not listed",C987="Smelter not yet identified"),MATCH($B987&amp;$D987,'Smelter Look-up'!$J:$J,0),MATCH($B987&amp;$C987,'Smelter Look-up'!$J:$J,0)))</f>
        <v>#N/A</v>
      </c>
      <c r="W987" s="208"/>
      <c r="X987" s="208">
        <f t="shared" si="1"/>
        <v>0</v>
      </c>
      <c r="Y987" s="208"/>
      <c r="Z987" s="208"/>
      <c r="AA987" s="208"/>
      <c r="AB987" s="241" t="str">
        <f t="shared" si="2"/>
        <v/>
      </c>
      <c r="AC987" s="208"/>
      <c r="AD987" s="208"/>
      <c r="AE987" s="208"/>
      <c r="AF987" s="208"/>
      <c r="AG987" s="208"/>
      <c r="AH987" s="208"/>
    </row>
    <row r="988" ht="13.5" customHeight="1">
      <c r="A988" s="239"/>
      <c r="B988" s="233" t="str">
        <f t="array" ref="B988">IF(LEN(A988)=0,"",INDEX('Smelter Look-up'!$A:$A,MATCH($A988,'Smelter Look-up'!$E:$E,0)))</f>
        <v/>
      </c>
      <c r="C988" s="234" t="str">
        <f t="array" ref="C988">IF(LEN(A988)=0,"",INDEX('Smelter Look-up'!$C:$C,MATCH($A988,'Smelter Look-up'!$E:$E,0)))</f>
        <v/>
      </c>
      <c r="D988" s="233"/>
      <c r="E988" s="233" t="str">
        <f>IF(ISERROR($V988),"",OFFSET('Smelter Look-up'!$D$4,$V988-4,0)&amp;"")</f>
        <v/>
      </c>
      <c r="F988" s="233" t="str">
        <f>IF(ISERROR($V988),"",OFFSET('Smelter Look-up'!$E$4,$V988-4,0))</f>
        <v/>
      </c>
      <c r="G988" s="233" t="str">
        <f>IF(C988=$X$4,IF(ISERROR($V988),"Enter smelter details","RMI"),IF(ISERROR($V988),"",OFFSET('Smelter Look-up'!$F$4,$V988-4,0)))</f>
        <v/>
      </c>
      <c r="H988" s="235" t="str">
        <f>IF(ISERROR($V988),"",OFFSET('Smelter Look-up'!$G$4,$V988-4,0))</f>
        <v/>
      </c>
      <c r="I988" s="237" t="str">
        <f>IF(ISERROR($V988),"",OFFSET('Smelter Look-up'!$H$4,$V988-4,0))</f>
        <v/>
      </c>
      <c r="J988" s="237" t="str">
        <f>IF(ISERROR($V988),"",OFFSET('Smelter Look-up'!$I$4,$V988-4,0))</f>
        <v/>
      </c>
      <c r="K988" s="234"/>
      <c r="L988" s="234"/>
      <c r="M988" s="234"/>
      <c r="N988" s="234"/>
      <c r="O988" s="234"/>
      <c r="P988" s="237"/>
      <c r="Q988" s="238"/>
      <c r="R988" s="233" t="str">
        <f>IF(ISERROR($V988),"",OFFSET('Smelter Look-up'!$C$4,$V988-4,0)&amp;"")</f>
        <v/>
      </c>
      <c r="S988" s="239" t="str">
        <f t="array" ref="S988">IF(B988="","",IF(ISERROR(MATCH($E988,CL,0)),"Unknown",INDIRECT("'C'!$A$"&amp;MATCH($E988,CL,0)+1)))</f>
        <v/>
      </c>
      <c r="T988" s="239" t="str">
        <f t="array" ref="T988">IF(B988="","",IF(ISERROR(MATCH($J988,SorP!$B$1:$B$6226,0)),"",INDIRECT("'SorP'!$A$"&amp;MATCH($S988&amp;$J988,SorP!C:C,0))))</f>
        <v/>
      </c>
      <c r="U988" s="240"/>
      <c r="V988" s="228" t="str">
        <f>IF(C988="",NA(),IF(OR(C988="Smelter not listed",C988="Smelter not yet identified"),MATCH($B988&amp;$D988,'Smelter Look-up'!$J:$J,0),MATCH($B988&amp;$C988,'Smelter Look-up'!$J:$J,0)))</f>
        <v>#N/A</v>
      </c>
      <c r="W988" s="208"/>
      <c r="X988" s="208">
        <f t="shared" si="1"/>
        <v>0</v>
      </c>
      <c r="Y988" s="208"/>
      <c r="Z988" s="208"/>
      <c r="AA988" s="208"/>
      <c r="AB988" s="241" t="str">
        <f t="shared" si="2"/>
        <v/>
      </c>
      <c r="AC988" s="208"/>
      <c r="AD988" s="208"/>
      <c r="AE988" s="208"/>
      <c r="AF988" s="208"/>
      <c r="AG988" s="208"/>
      <c r="AH988" s="208"/>
    </row>
    <row r="989" ht="13.5" customHeight="1">
      <c r="A989" s="239"/>
      <c r="B989" s="233" t="str">
        <f t="array" ref="B989">IF(LEN(A989)=0,"",INDEX('Smelter Look-up'!$A:$A,MATCH($A989,'Smelter Look-up'!$E:$E,0)))</f>
        <v/>
      </c>
      <c r="C989" s="234" t="str">
        <f t="array" ref="C989">IF(LEN(A989)=0,"",INDEX('Smelter Look-up'!$C:$C,MATCH($A989,'Smelter Look-up'!$E:$E,0)))</f>
        <v/>
      </c>
      <c r="D989" s="233"/>
      <c r="E989" s="233" t="str">
        <f>IF(ISERROR($V989),"",OFFSET('Smelter Look-up'!$D$4,$V989-4,0)&amp;"")</f>
        <v/>
      </c>
      <c r="F989" s="233" t="str">
        <f>IF(ISERROR($V989),"",OFFSET('Smelter Look-up'!$E$4,$V989-4,0))</f>
        <v/>
      </c>
      <c r="G989" s="233" t="str">
        <f>IF(C989=$X$4,IF(ISERROR($V989),"Enter smelter details","RMI"),IF(ISERROR($V989),"",OFFSET('Smelter Look-up'!$F$4,$V989-4,0)))</f>
        <v/>
      </c>
      <c r="H989" s="235" t="str">
        <f>IF(ISERROR($V989),"",OFFSET('Smelter Look-up'!$G$4,$V989-4,0))</f>
        <v/>
      </c>
      <c r="I989" s="237" t="str">
        <f>IF(ISERROR($V989),"",OFFSET('Smelter Look-up'!$H$4,$V989-4,0))</f>
        <v/>
      </c>
      <c r="J989" s="237" t="str">
        <f>IF(ISERROR($V989),"",OFFSET('Smelter Look-up'!$I$4,$V989-4,0))</f>
        <v/>
      </c>
      <c r="K989" s="234"/>
      <c r="L989" s="234"/>
      <c r="M989" s="234"/>
      <c r="N989" s="234"/>
      <c r="O989" s="234"/>
      <c r="P989" s="237"/>
      <c r="Q989" s="238"/>
      <c r="R989" s="233" t="str">
        <f>IF(ISERROR($V989),"",OFFSET('Smelter Look-up'!$C$4,$V989-4,0)&amp;"")</f>
        <v/>
      </c>
      <c r="S989" s="239" t="str">
        <f t="array" ref="S989">IF(B989="","",IF(ISERROR(MATCH($E989,CL,0)),"Unknown",INDIRECT("'C'!$A$"&amp;MATCH($E989,CL,0)+1)))</f>
        <v/>
      </c>
      <c r="T989" s="239" t="str">
        <f t="array" ref="T989">IF(B989="","",IF(ISERROR(MATCH($J989,SorP!$B$1:$B$6226,0)),"",INDIRECT("'SorP'!$A$"&amp;MATCH($S989&amp;$J989,SorP!C:C,0))))</f>
        <v/>
      </c>
      <c r="U989" s="240"/>
      <c r="V989" s="228" t="str">
        <f>IF(C989="",NA(),IF(OR(C989="Smelter not listed",C989="Smelter not yet identified"),MATCH($B989&amp;$D989,'Smelter Look-up'!$J:$J,0),MATCH($B989&amp;$C989,'Smelter Look-up'!$J:$J,0)))</f>
        <v>#N/A</v>
      </c>
      <c r="W989" s="208"/>
      <c r="X989" s="208">
        <f t="shared" si="1"/>
        <v>0</v>
      </c>
      <c r="Y989" s="208"/>
      <c r="Z989" s="208"/>
      <c r="AA989" s="208"/>
      <c r="AB989" s="241" t="str">
        <f t="shared" si="2"/>
        <v/>
      </c>
      <c r="AC989" s="208"/>
      <c r="AD989" s="208"/>
      <c r="AE989" s="208"/>
      <c r="AF989" s="208"/>
      <c r="AG989" s="208"/>
      <c r="AH989" s="208"/>
    </row>
    <row r="990" ht="13.5" customHeight="1">
      <c r="A990" s="239"/>
      <c r="B990" s="233" t="str">
        <f t="array" ref="B990">IF(LEN(A990)=0,"",INDEX('Smelter Look-up'!$A:$A,MATCH($A990,'Smelter Look-up'!$E:$E,0)))</f>
        <v/>
      </c>
      <c r="C990" s="234" t="str">
        <f t="array" ref="C990">IF(LEN(A990)=0,"",INDEX('Smelter Look-up'!$C:$C,MATCH($A990,'Smelter Look-up'!$E:$E,0)))</f>
        <v/>
      </c>
      <c r="D990" s="233"/>
      <c r="E990" s="233" t="str">
        <f>IF(ISERROR($V990),"",OFFSET('Smelter Look-up'!$D$4,$V990-4,0)&amp;"")</f>
        <v/>
      </c>
      <c r="F990" s="233" t="str">
        <f>IF(ISERROR($V990),"",OFFSET('Smelter Look-up'!$E$4,$V990-4,0))</f>
        <v/>
      </c>
      <c r="G990" s="233" t="str">
        <f>IF(C990=$X$4,IF(ISERROR($V990),"Enter smelter details","RMI"),IF(ISERROR($V990),"",OFFSET('Smelter Look-up'!$F$4,$V990-4,0)))</f>
        <v/>
      </c>
      <c r="H990" s="235" t="str">
        <f>IF(ISERROR($V990),"",OFFSET('Smelter Look-up'!$G$4,$V990-4,0))</f>
        <v/>
      </c>
      <c r="I990" s="237" t="str">
        <f>IF(ISERROR($V990),"",OFFSET('Smelter Look-up'!$H$4,$V990-4,0))</f>
        <v/>
      </c>
      <c r="J990" s="237" t="str">
        <f>IF(ISERROR($V990),"",OFFSET('Smelter Look-up'!$I$4,$V990-4,0))</f>
        <v/>
      </c>
      <c r="K990" s="234"/>
      <c r="L990" s="234"/>
      <c r="M990" s="234"/>
      <c r="N990" s="234"/>
      <c r="O990" s="234"/>
      <c r="P990" s="237"/>
      <c r="Q990" s="238"/>
      <c r="R990" s="233" t="str">
        <f>IF(ISERROR($V990),"",OFFSET('Smelter Look-up'!$C$4,$V990-4,0)&amp;"")</f>
        <v/>
      </c>
      <c r="S990" s="239" t="str">
        <f t="array" ref="S990">IF(B990="","",IF(ISERROR(MATCH($E990,CL,0)),"Unknown",INDIRECT("'C'!$A$"&amp;MATCH($E990,CL,0)+1)))</f>
        <v/>
      </c>
      <c r="T990" s="239" t="str">
        <f t="array" ref="T990">IF(B990="","",IF(ISERROR(MATCH($J990,SorP!$B$1:$B$6226,0)),"",INDIRECT("'SorP'!$A$"&amp;MATCH($S990&amp;$J990,SorP!C:C,0))))</f>
        <v/>
      </c>
      <c r="U990" s="240"/>
      <c r="V990" s="228" t="str">
        <f>IF(C990="",NA(),IF(OR(C990="Smelter not listed",C990="Smelter not yet identified"),MATCH($B990&amp;$D990,'Smelter Look-up'!$J:$J,0),MATCH($B990&amp;$C990,'Smelter Look-up'!$J:$J,0)))</f>
        <v>#N/A</v>
      </c>
      <c r="W990" s="208"/>
      <c r="X990" s="208">
        <f t="shared" si="1"/>
        <v>0</v>
      </c>
      <c r="Y990" s="208"/>
      <c r="Z990" s="208"/>
      <c r="AA990" s="208"/>
      <c r="AB990" s="241" t="str">
        <f t="shared" si="2"/>
        <v/>
      </c>
      <c r="AC990" s="208"/>
      <c r="AD990" s="208"/>
      <c r="AE990" s="208"/>
      <c r="AF990" s="208"/>
      <c r="AG990" s="208"/>
      <c r="AH990" s="208"/>
    </row>
    <row r="991" ht="13.5" customHeight="1">
      <c r="A991" s="239"/>
      <c r="B991" s="233" t="str">
        <f t="array" ref="B991">IF(LEN(A991)=0,"",INDEX('Smelter Look-up'!$A:$A,MATCH($A991,'Smelter Look-up'!$E:$E,0)))</f>
        <v/>
      </c>
      <c r="C991" s="234" t="str">
        <f t="array" ref="C991">IF(LEN(A991)=0,"",INDEX('Smelter Look-up'!$C:$C,MATCH($A991,'Smelter Look-up'!$E:$E,0)))</f>
        <v/>
      </c>
      <c r="D991" s="233"/>
      <c r="E991" s="233" t="str">
        <f>IF(ISERROR($V991),"",OFFSET('Smelter Look-up'!$D$4,$V991-4,0)&amp;"")</f>
        <v/>
      </c>
      <c r="F991" s="233" t="str">
        <f>IF(ISERROR($V991),"",OFFSET('Smelter Look-up'!$E$4,$V991-4,0))</f>
        <v/>
      </c>
      <c r="G991" s="233" t="str">
        <f>IF(C991=$X$4,IF(ISERROR($V991),"Enter smelter details","RMI"),IF(ISERROR($V991),"",OFFSET('Smelter Look-up'!$F$4,$V991-4,0)))</f>
        <v/>
      </c>
      <c r="H991" s="235" t="str">
        <f>IF(ISERROR($V991),"",OFFSET('Smelter Look-up'!$G$4,$V991-4,0))</f>
        <v/>
      </c>
      <c r="I991" s="237" t="str">
        <f>IF(ISERROR($V991),"",OFFSET('Smelter Look-up'!$H$4,$V991-4,0))</f>
        <v/>
      </c>
      <c r="J991" s="237" t="str">
        <f>IF(ISERROR($V991),"",OFFSET('Smelter Look-up'!$I$4,$V991-4,0))</f>
        <v/>
      </c>
      <c r="K991" s="234"/>
      <c r="L991" s="234"/>
      <c r="M991" s="234"/>
      <c r="N991" s="234"/>
      <c r="O991" s="234"/>
      <c r="P991" s="237"/>
      <c r="Q991" s="238"/>
      <c r="R991" s="233" t="str">
        <f>IF(ISERROR($V991),"",OFFSET('Smelter Look-up'!$C$4,$V991-4,0)&amp;"")</f>
        <v/>
      </c>
      <c r="S991" s="239" t="str">
        <f t="array" ref="S991">IF(B991="","",IF(ISERROR(MATCH($E991,CL,0)),"Unknown",INDIRECT("'C'!$A$"&amp;MATCH($E991,CL,0)+1)))</f>
        <v/>
      </c>
      <c r="T991" s="239" t="str">
        <f t="array" ref="T991">IF(B991="","",IF(ISERROR(MATCH($J991,SorP!$B$1:$B$6226,0)),"",INDIRECT("'SorP'!$A$"&amp;MATCH($S991&amp;$J991,SorP!C:C,0))))</f>
        <v/>
      </c>
      <c r="U991" s="240"/>
      <c r="V991" s="228" t="str">
        <f>IF(C991="",NA(),IF(OR(C991="Smelter not listed",C991="Smelter not yet identified"),MATCH($B991&amp;$D991,'Smelter Look-up'!$J:$J,0),MATCH($B991&amp;$C991,'Smelter Look-up'!$J:$J,0)))</f>
        <v>#N/A</v>
      </c>
      <c r="W991" s="208"/>
      <c r="X991" s="208">
        <f t="shared" si="1"/>
        <v>0</v>
      </c>
      <c r="Y991" s="208"/>
      <c r="Z991" s="208"/>
      <c r="AA991" s="208"/>
      <c r="AB991" s="241" t="str">
        <f t="shared" si="2"/>
        <v/>
      </c>
      <c r="AC991" s="208"/>
      <c r="AD991" s="208"/>
      <c r="AE991" s="208"/>
      <c r="AF991" s="208"/>
      <c r="AG991" s="208"/>
      <c r="AH991" s="208"/>
    </row>
    <row r="992" ht="13.5" customHeight="1">
      <c r="A992" s="239"/>
      <c r="B992" s="233" t="str">
        <f t="array" ref="B992">IF(LEN(A992)=0,"",INDEX('Smelter Look-up'!$A:$A,MATCH($A992,'Smelter Look-up'!$E:$E,0)))</f>
        <v/>
      </c>
      <c r="C992" s="234" t="str">
        <f t="array" ref="C992">IF(LEN(A992)=0,"",INDEX('Smelter Look-up'!$C:$C,MATCH($A992,'Smelter Look-up'!$E:$E,0)))</f>
        <v/>
      </c>
      <c r="D992" s="233"/>
      <c r="E992" s="233" t="str">
        <f>IF(ISERROR($V992),"",OFFSET('Smelter Look-up'!$D$4,$V992-4,0)&amp;"")</f>
        <v/>
      </c>
      <c r="F992" s="233" t="str">
        <f>IF(ISERROR($V992),"",OFFSET('Smelter Look-up'!$E$4,$V992-4,0))</f>
        <v/>
      </c>
      <c r="G992" s="233" t="str">
        <f>IF(C992=$X$4,IF(ISERROR($V992),"Enter smelter details","RMI"),IF(ISERROR($V992),"",OFFSET('Smelter Look-up'!$F$4,$V992-4,0)))</f>
        <v/>
      </c>
      <c r="H992" s="235" t="str">
        <f>IF(ISERROR($V992),"",OFFSET('Smelter Look-up'!$G$4,$V992-4,0))</f>
        <v/>
      </c>
      <c r="I992" s="237" t="str">
        <f>IF(ISERROR($V992),"",OFFSET('Smelter Look-up'!$H$4,$V992-4,0))</f>
        <v/>
      </c>
      <c r="J992" s="237" t="str">
        <f>IF(ISERROR($V992),"",OFFSET('Smelter Look-up'!$I$4,$V992-4,0))</f>
        <v/>
      </c>
      <c r="K992" s="234"/>
      <c r="L992" s="234"/>
      <c r="M992" s="234"/>
      <c r="N992" s="234"/>
      <c r="O992" s="234"/>
      <c r="P992" s="237"/>
      <c r="Q992" s="238"/>
      <c r="R992" s="233" t="str">
        <f>IF(ISERROR($V992),"",OFFSET('Smelter Look-up'!$C$4,$V992-4,0)&amp;"")</f>
        <v/>
      </c>
      <c r="S992" s="239" t="str">
        <f t="array" ref="S992">IF(B992="","",IF(ISERROR(MATCH($E992,CL,0)),"Unknown",INDIRECT("'C'!$A$"&amp;MATCH($E992,CL,0)+1)))</f>
        <v/>
      </c>
      <c r="T992" s="239" t="str">
        <f t="array" ref="T992">IF(B992="","",IF(ISERROR(MATCH($J992,SorP!$B$1:$B$6226,0)),"",INDIRECT("'SorP'!$A$"&amp;MATCH($S992&amp;$J992,SorP!C:C,0))))</f>
        <v/>
      </c>
      <c r="U992" s="240"/>
      <c r="V992" s="228" t="str">
        <f>IF(C992="",NA(),IF(OR(C992="Smelter not listed",C992="Smelter not yet identified"),MATCH($B992&amp;$D992,'Smelter Look-up'!$J:$J,0),MATCH($B992&amp;$C992,'Smelter Look-up'!$J:$J,0)))</f>
        <v>#N/A</v>
      </c>
      <c r="W992" s="208"/>
      <c r="X992" s="208">
        <f t="shared" si="1"/>
        <v>0</v>
      </c>
      <c r="Y992" s="208"/>
      <c r="Z992" s="208"/>
      <c r="AA992" s="208"/>
      <c r="AB992" s="241" t="str">
        <f t="shared" si="2"/>
        <v/>
      </c>
      <c r="AC992" s="208"/>
      <c r="AD992" s="208"/>
      <c r="AE992" s="208"/>
      <c r="AF992" s="208"/>
      <c r="AG992" s="208"/>
      <c r="AH992" s="208"/>
    </row>
    <row r="993" ht="13.5" customHeight="1">
      <c r="A993" s="239"/>
      <c r="B993" s="233" t="str">
        <f t="array" ref="B993">IF(LEN(A993)=0,"",INDEX('Smelter Look-up'!$A:$A,MATCH($A993,'Smelter Look-up'!$E:$E,0)))</f>
        <v/>
      </c>
      <c r="C993" s="234" t="str">
        <f t="array" ref="C993">IF(LEN(A993)=0,"",INDEX('Smelter Look-up'!$C:$C,MATCH($A993,'Smelter Look-up'!$E:$E,0)))</f>
        <v/>
      </c>
      <c r="D993" s="233"/>
      <c r="E993" s="233" t="str">
        <f>IF(ISERROR($V993),"",OFFSET('Smelter Look-up'!$D$4,$V993-4,0)&amp;"")</f>
        <v/>
      </c>
      <c r="F993" s="233" t="str">
        <f>IF(ISERROR($V993),"",OFFSET('Smelter Look-up'!$E$4,$V993-4,0))</f>
        <v/>
      </c>
      <c r="G993" s="233" t="str">
        <f>IF(C993=$X$4,IF(ISERROR($V993),"Enter smelter details","RMI"),IF(ISERROR($V993),"",OFFSET('Smelter Look-up'!$F$4,$V993-4,0)))</f>
        <v/>
      </c>
      <c r="H993" s="235" t="str">
        <f>IF(ISERROR($V993),"",OFFSET('Smelter Look-up'!$G$4,$V993-4,0))</f>
        <v/>
      </c>
      <c r="I993" s="237" t="str">
        <f>IF(ISERROR($V993),"",OFFSET('Smelter Look-up'!$H$4,$V993-4,0))</f>
        <v/>
      </c>
      <c r="J993" s="237" t="str">
        <f>IF(ISERROR($V993),"",OFFSET('Smelter Look-up'!$I$4,$V993-4,0))</f>
        <v/>
      </c>
      <c r="K993" s="234"/>
      <c r="L993" s="234"/>
      <c r="M993" s="234"/>
      <c r="N993" s="234"/>
      <c r="O993" s="234"/>
      <c r="P993" s="237"/>
      <c r="Q993" s="238"/>
      <c r="R993" s="233" t="str">
        <f>IF(ISERROR($V993),"",OFFSET('Smelter Look-up'!$C$4,$V993-4,0)&amp;"")</f>
        <v/>
      </c>
      <c r="S993" s="239" t="str">
        <f t="array" ref="S993">IF(B993="","",IF(ISERROR(MATCH($E993,CL,0)),"Unknown",INDIRECT("'C'!$A$"&amp;MATCH($E993,CL,0)+1)))</f>
        <v/>
      </c>
      <c r="T993" s="239" t="str">
        <f t="array" ref="T993">IF(B993="","",IF(ISERROR(MATCH($J993,SorP!$B$1:$B$6226,0)),"",INDIRECT("'SorP'!$A$"&amp;MATCH($S993&amp;$J993,SorP!C:C,0))))</f>
        <v/>
      </c>
      <c r="U993" s="240"/>
      <c r="V993" s="228" t="str">
        <f>IF(C993="",NA(),IF(OR(C993="Smelter not listed",C993="Smelter not yet identified"),MATCH($B993&amp;$D993,'Smelter Look-up'!$J:$J,0),MATCH($B993&amp;$C993,'Smelter Look-up'!$J:$J,0)))</f>
        <v>#N/A</v>
      </c>
      <c r="W993" s="208"/>
      <c r="X993" s="208">
        <f t="shared" si="1"/>
        <v>0</v>
      </c>
      <c r="Y993" s="208"/>
      <c r="Z993" s="208"/>
      <c r="AA993" s="208"/>
      <c r="AB993" s="241" t="str">
        <f t="shared" si="2"/>
        <v/>
      </c>
      <c r="AC993" s="208"/>
      <c r="AD993" s="208"/>
      <c r="AE993" s="208"/>
      <c r="AF993" s="208"/>
      <c r="AG993" s="208"/>
      <c r="AH993" s="208"/>
    </row>
    <row r="994" ht="13.5" customHeight="1">
      <c r="A994" s="239"/>
      <c r="B994" s="233" t="str">
        <f t="array" ref="B994">IF(LEN(A994)=0,"",INDEX('Smelter Look-up'!$A:$A,MATCH($A994,'Smelter Look-up'!$E:$E,0)))</f>
        <v/>
      </c>
      <c r="C994" s="234" t="str">
        <f t="array" ref="C994">IF(LEN(A994)=0,"",INDEX('Smelter Look-up'!$C:$C,MATCH($A994,'Smelter Look-up'!$E:$E,0)))</f>
        <v/>
      </c>
      <c r="D994" s="233"/>
      <c r="E994" s="233" t="str">
        <f>IF(ISERROR($V994),"",OFFSET('Smelter Look-up'!$D$4,$V994-4,0)&amp;"")</f>
        <v/>
      </c>
      <c r="F994" s="233" t="str">
        <f>IF(ISERROR($V994),"",OFFSET('Smelter Look-up'!$E$4,$V994-4,0))</f>
        <v/>
      </c>
      <c r="G994" s="233" t="str">
        <f>IF(C994=$X$4,IF(ISERROR($V994),"Enter smelter details","RMI"),IF(ISERROR($V994),"",OFFSET('Smelter Look-up'!$F$4,$V994-4,0)))</f>
        <v/>
      </c>
      <c r="H994" s="235" t="str">
        <f>IF(ISERROR($V994),"",OFFSET('Smelter Look-up'!$G$4,$V994-4,0))</f>
        <v/>
      </c>
      <c r="I994" s="237" t="str">
        <f>IF(ISERROR($V994),"",OFFSET('Smelter Look-up'!$H$4,$V994-4,0))</f>
        <v/>
      </c>
      <c r="J994" s="237" t="str">
        <f>IF(ISERROR($V994),"",OFFSET('Smelter Look-up'!$I$4,$V994-4,0))</f>
        <v/>
      </c>
      <c r="K994" s="234"/>
      <c r="L994" s="234"/>
      <c r="M994" s="234"/>
      <c r="N994" s="234"/>
      <c r="O994" s="234"/>
      <c r="P994" s="237"/>
      <c r="Q994" s="238"/>
      <c r="R994" s="233" t="str">
        <f>IF(ISERROR($V994),"",OFFSET('Smelter Look-up'!$C$4,$V994-4,0)&amp;"")</f>
        <v/>
      </c>
      <c r="S994" s="239" t="str">
        <f t="array" ref="S994">IF(B994="","",IF(ISERROR(MATCH($E994,CL,0)),"Unknown",INDIRECT("'C'!$A$"&amp;MATCH($E994,CL,0)+1)))</f>
        <v/>
      </c>
      <c r="T994" s="239" t="str">
        <f t="array" ref="T994">IF(B994="","",IF(ISERROR(MATCH($J994,SorP!$B$1:$B$6226,0)),"",INDIRECT("'SorP'!$A$"&amp;MATCH($S994&amp;$J994,SorP!C:C,0))))</f>
        <v/>
      </c>
      <c r="U994" s="240"/>
      <c r="V994" s="228" t="str">
        <f>IF(C994="",NA(),IF(OR(C994="Smelter not listed",C994="Smelter not yet identified"),MATCH($B994&amp;$D994,'Smelter Look-up'!$J:$J,0),MATCH($B994&amp;$C994,'Smelter Look-up'!$J:$J,0)))</f>
        <v>#N/A</v>
      </c>
      <c r="W994" s="208"/>
      <c r="X994" s="208">
        <f t="shared" si="1"/>
        <v>0</v>
      </c>
      <c r="Y994" s="208"/>
      <c r="Z994" s="208"/>
      <c r="AA994" s="208"/>
      <c r="AB994" s="241" t="str">
        <f t="shared" si="2"/>
        <v/>
      </c>
      <c r="AC994" s="208"/>
      <c r="AD994" s="208"/>
      <c r="AE994" s="208"/>
      <c r="AF994" s="208"/>
      <c r="AG994" s="208"/>
      <c r="AH994" s="208"/>
    </row>
    <row r="995" ht="13.5" customHeight="1">
      <c r="A995" s="239"/>
      <c r="B995" s="233" t="str">
        <f t="array" ref="B995">IF(LEN(A995)=0,"",INDEX('Smelter Look-up'!$A:$A,MATCH($A995,'Smelter Look-up'!$E:$E,0)))</f>
        <v/>
      </c>
      <c r="C995" s="234" t="str">
        <f t="array" ref="C995">IF(LEN(A995)=0,"",INDEX('Smelter Look-up'!$C:$C,MATCH($A995,'Smelter Look-up'!$E:$E,0)))</f>
        <v/>
      </c>
      <c r="D995" s="233"/>
      <c r="E995" s="233" t="str">
        <f>IF(ISERROR($V995),"",OFFSET('Smelter Look-up'!$D$4,$V995-4,0)&amp;"")</f>
        <v/>
      </c>
      <c r="F995" s="233" t="str">
        <f>IF(ISERROR($V995),"",OFFSET('Smelter Look-up'!$E$4,$V995-4,0))</f>
        <v/>
      </c>
      <c r="G995" s="233" t="str">
        <f>IF(C995=$X$4,IF(ISERROR($V995),"Enter smelter details","RMI"),IF(ISERROR($V995),"",OFFSET('Smelter Look-up'!$F$4,$V995-4,0)))</f>
        <v/>
      </c>
      <c r="H995" s="235" t="str">
        <f>IF(ISERROR($V995),"",OFFSET('Smelter Look-up'!$G$4,$V995-4,0))</f>
        <v/>
      </c>
      <c r="I995" s="237" t="str">
        <f>IF(ISERROR($V995),"",OFFSET('Smelter Look-up'!$H$4,$V995-4,0))</f>
        <v/>
      </c>
      <c r="J995" s="237" t="str">
        <f>IF(ISERROR($V995),"",OFFSET('Smelter Look-up'!$I$4,$V995-4,0))</f>
        <v/>
      </c>
      <c r="K995" s="234"/>
      <c r="L995" s="234"/>
      <c r="M995" s="234"/>
      <c r="N995" s="234"/>
      <c r="O995" s="234"/>
      <c r="P995" s="237"/>
      <c r="Q995" s="238"/>
      <c r="R995" s="233" t="str">
        <f>IF(ISERROR($V995),"",OFFSET('Smelter Look-up'!$C$4,$V995-4,0)&amp;"")</f>
        <v/>
      </c>
      <c r="S995" s="239" t="str">
        <f t="array" ref="S995">IF(B995="","",IF(ISERROR(MATCH($E995,CL,0)),"Unknown",INDIRECT("'C'!$A$"&amp;MATCH($E995,CL,0)+1)))</f>
        <v/>
      </c>
      <c r="T995" s="239" t="str">
        <f t="array" ref="T995">IF(B995="","",IF(ISERROR(MATCH($J995,SorP!$B$1:$B$6226,0)),"",INDIRECT("'SorP'!$A$"&amp;MATCH($S995&amp;$J995,SorP!C:C,0))))</f>
        <v/>
      </c>
      <c r="U995" s="240"/>
      <c r="V995" s="228" t="str">
        <f>IF(C995="",NA(),IF(OR(C995="Smelter not listed",C995="Smelter not yet identified"),MATCH($B995&amp;$D995,'Smelter Look-up'!$J:$J,0),MATCH($B995&amp;$C995,'Smelter Look-up'!$J:$J,0)))</f>
        <v>#N/A</v>
      </c>
      <c r="W995" s="208"/>
      <c r="X995" s="208">
        <f t="shared" si="1"/>
        <v>0</v>
      </c>
      <c r="Y995" s="208"/>
      <c r="Z995" s="208"/>
      <c r="AA995" s="208"/>
      <c r="AB995" s="241" t="str">
        <f t="shared" si="2"/>
        <v/>
      </c>
      <c r="AC995" s="208"/>
      <c r="AD995" s="208"/>
      <c r="AE995" s="208"/>
      <c r="AF995" s="208"/>
      <c r="AG995" s="208"/>
      <c r="AH995" s="208"/>
    </row>
    <row r="996" ht="13.5" customHeight="1">
      <c r="A996" s="239"/>
      <c r="B996" s="233" t="str">
        <f t="array" ref="B996">IF(LEN(A996)=0,"",INDEX('Smelter Look-up'!$A:$A,MATCH($A996,'Smelter Look-up'!$E:$E,0)))</f>
        <v/>
      </c>
      <c r="C996" s="234" t="str">
        <f t="array" ref="C996">IF(LEN(A996)=0,"",INDEX('Smelter Look-up'!$C:$C,MATCH($A996,'Smelter Look-up'!$E:$E,0)))</f>
        <v/>
      </c>
      <c r="D996" s="233"/>
      <c r="E996" s="233" t="str">
        <f>IF(ISERROR($V996),"",OFFSET('Smelter Look-up'!$D$4,$V996-4,0)&amp;"")</f>
        <v/>
      </c>
      <c r="F996" s="233" t="str">
        <f>IF(ISERROR($V996),"",OFFSET('Smelter Look-up'!$E$4,$V996-4,0))</f>
        <v/>
      </c>
      <c r="G996" s="233" t="str">
        <f>IF(C996=$X$4,IF(ISERROR($V996),"Enter smelter details","RMI"),IF(ISERROR($V996),"",OFFSET('Smelter Look-up'!$F$4,$V996-4,0)))</f>
        <v/>
      </c>
      <c r="H996" s="235" t="str">
        <f>IF(ISERROR($V996),"",OFFSET('Smelter Look-up'!$G$4,$V996-4,0))</f>
        <v/>
      </c>
      <c r="I996" s="237" t="str">
        <f>IF(ISERROR($V996),"",OFFSET('Smelter Look-up'!$H$4,$V996-4,0))</f>
        <v/>
      </c>
      <c r="J996" s="237" t="str">
        <f>IF(ISERROR($V996),"",OFFSET('Smelter Look-up'!$I$4,$V996-4,0))</f>
        <v/>
      </c>
      <c r="K996" s="234"/>
      <c r="L996" s="234"/>
      <c r="M996" s="234"/>
      <c r="N996" s="234"/>
      <c r="O996" s="234"/>
      <c r="P996" s="237"/>
      <c r="Q996" s="238"/>
      <c r="R996" s="233" t="str">
        <f>IF(ISERROR($V996),"",OFFSET('Smelter Look-up'!$C$4,$V996-4,0)&amp;"")</f>
        <v/>
      </c>
      <c r="S996" s="239" t="str">
        <f t="array" ref="S996">IF(B996="","",IF(ISERROR(MATCH($E996,CL,0)),"Unknown",INDIRECT("'C'!$A$"&amp;MATCH($E996,CL,0)+1)))</f>
        <v/>
      </c>
      <c r="T996" s="239" t="str">
        <f t="array" ref="T996">IF(B996="","",IF(ISERROR(MATCH($J996,SorP!$B$1:$B$6226,0)),"",INDIRECT("'SorP'!$A$"&amp;MATCH($S996&amp;$J996,SorP!C:C,0))))</f>
        <v/>
      </c>
      <c r="U996" s="240"/>
      <c r="V996" s="228" t="str">
        <f>IF(C996="",NA(),IF(OR(C996="Smelter not listed",C996="Smelter not yet identified"),MATCH($B996&amp;$D996,'Smelter Look-up'!$J:$J,0),MATCH($B996&amp;$C996,'Smelter Look-up'!$J:$J,0)))</f>
        <v>#N/A</v>
      </c>
      <c r="W996" s="208"/>
      <c r="X996" s="208">
        <f t="shared" si="1"/>
        <v>0</v>
      </c>
      <c r="Y996" s="208"/>
      <c r="Z996" s="208"/>
      <c r="AA996" s="208"/>
      <c r="AB996" s="241" t="str">
        <f t="shared" si="2"/>
        <v/>
      </c>
      <c r="AC996" s="208"/>
      <c r="AD996" s="208"/>
      <c r="AE996" s="208"/>
      <c r="AF996" s="208"/>
      <c r="AG996" s="208"/>
      <c r="AH996" s="208"/>
    </row>
    <row r="997" ht="13.5" customHeight="1">
      <c r="A997" s="239"/>
      <c r="B997" s="233" t="str">
        <f t="array" ref="B997">IF(LEN(A997)=0,"",INDEX('Smelter Look-up'!$A:$A,MATCH($A997,'Smelter Look-up'!$E:$E,0)))</f>
        <v/>
      </c>
      <c r="C997" s="234" t="str">
        <f t="array" ref="C997">IF(LEN(A997)=0,"",INDEX('Smelter Look-up'!$C:$C,MATCH($A997,'Smelter Look-up'!$E:$E,0)))</f>
        <v/>
      </c>
      <c r="D997" s="233"/>
      <c r="E997" s="233" t="str">
        <f>IF(ISERROR($V997),"",OFFSET('Smelter Look-up'!$D$4,$V997-4,0)&amp;"")</f>
        <v/>
      </c>
      <c r="F997" s="233" t="str">
        <f>IF(ISERROR($V997),"",OFFSET('Smelter Look-up'!$E$4,$V997-4,0))</f>
        <v/>
      </c>
      <c r="G997" s="233" t="str">
        <f>IF(C997=$X$4,IF(ISERROR($V997),"Enter smelter details","RMI"),IF(ISERROR($V997),"",OFFSET('Smelter Look-up'!$F$4,$V997-4,0)))</f>
        <v/>
      </c>
      <c r="H997" s="235" t="str">
        <f>IF(ISERROR($V997),"",OFFSET('Smelter Look-up'!$G$4,$V997-4,0))</f>
        <v/>
      </c>
      <c r="I997" s="237" t="str">
        <f>IF(ISERROR($V997),"",OFFSET('Smelter Look-up'!$H$4,$V997-4,0))</f>
        <v/>
      </c>
      <c r="J997" s="237" t="str">
        <f>IF(ISERROR($V997),"",OFFSET('Smelter Look-up'!$I$4,$V997-4,0))</f>
        <v/>
      </c>
      <c r="K997" s="234"/>
      <c r="L997" s="234"/>
      <c r="M997" s="234"/>
      <c r="N997" s="234"/>
      <c r="O997" s="234"/>
      <c r="P997" s="237"/>
      <c r="Q997" s="238"/>
      <c r="R997" s="233" t="str">
        <f>IF(ISERROR($V997),"",OFFSET('Smelter Look-up'!$C$4,$V997-4,0)&amp;"")</f>
        <v/>
      </c>
      <c r="S997" s="239" t="str">
        <f t="array" ref="S997">IF(B997="","",IF(ISERROR(MATCH($E997,CL,0)),"Unknown",INDIRECT("'C'!$A$"&amp;MATCH($E997,CL,0)+1)))</f>
        <v/>
      </c>
      <c r="T997" s="239" t="str">
        <f t="array" ref="T997">IF(B997="","",IF(ISERROR(MATCH($J997,SorP!$B$1:$B$6226,0)),"",INDIRECT("'SorP'!$A$"&amp;MATCH($S997&amp;$J997,SorP!C:C,0))))</f>
        <v/>
      </c>
      <c r="U997" s="240"/>
      <c r="V997" s="228" t="str">
        <f>IF(C997="",NA(),IF(OR(C997="Smelter not listed",C997="Smelter not yet identified"),MATCH($B997&amp;$D997,'Smelter Look-up'!$J:$J,0),MATCH($B997&amp;$C997,'Smelter Look-up'!$J:$J,0)))</f>
        <v>#N/A</v>
      </c>
      <c r="W997" s="208"/>
      <c r="X997" s="208">
        <f t="shared" si="1"/>
        <v>0</v>
      </c>
      <c r="Y997" s="208"/>
      <c r="Z997" s="208"/>
      <c r="AA997" s="208"/>
      <c r="AB997" s="241" t="str">
        <f t="shared" si="2"/>
        <v/>
      </c>
      <c r="AC997" s="208"/>
      <c r="AD997" s="208"/>
      <c r="AE997" s="208"/>
      <c r="AF997" s="208"/>
      <c r="AG997" s="208"/>
      <c r="AH997" s="208"/>
    </row>
    <row r="998" ht="13.5" customHeight="1">
      <c r="A998" s="239"/>
      <c r="B998" s="233" t="str">
        <f t="array" ref="B998">IF(LEN(A998)=0,"",INDEX('Smelter Look-up'!$A:$A,MATCH($A998,'Smelter Look-up'!$E:$E,0)))</f>
        <v/>
      </c>
      <c r="C998" s="234" t="str">
        <f t="array" ref="C998">IF(LEN(A998)=0,"",INDEX('Smelter Look-up'!$C:$C,MATCH($A998,'Smelter Look-up'!$E:$E,0)))</f>
        <v/>
      </c>
      <c r="D998" s="233"/>
      <c r="E998" s="233" t="str">
        <f>IF(ISERROR($V998),"",OFFSET('Smelter Look-up'!$D$4,$V998-4,0)&amp;"")</f>
        <v/>
      </c>
      <c r="F998" s="233" t="str">
        <f>IF(ISERROR($V998),"",OFFSET('Smelter Look-up'!$E$4,$V998-4,0))</f>
        <v/>
      </c>
      <c r="G998" s="233" t="str">
        <f>IF(C998=$X$4,IF(ISERROR($V998),"Enter smelter details","RMI"),IF(ISERROR($V998),"",OFFSET('Smelter Look-up'!$F$4,$V998-4,0)))</f>
        <v/>
      </c>
      <c r="H998" s="235" t="str">
        <f>IF(ISERROR($V998),"",OFFSET('Smelter Look-up'!$G$4,$V998-4,0))</f>
        <v/>
      </c>
      <c r="I998" s="237" t="str">
        <f>IF(ISERROR($V998),"",OFFSET('Smelter Look-up'!$H$4,$V998-4,0))</f>
        <v/>
      </c>
      <c r="J998" s="237" t="str">
        <f>IF(ISERROR($V998),"",OFFSET('Smelter Look-up'!$I$4,$V998-4,0))</f>
        <v/>
      </c>
      <c r="K998" s="234"/>
      <c r="L998" s="234"/>
      <c r="M998" s="234"/>
      <c r="N998" s="234"/>
      <c r="O998" s="234"/>
      <c r="P998" s="237"/>
      <c r="Q998" s="238"/>
      <c r="R998" s="233" t="str">
        <f>IF(ISERROR($V998),"",OFFSET('Smelter Look-up'!$C$4,$V998-4,0)&amp;"")</f>
        <v/>
      </c>
      <c r="S998" s="239" t="str">
        <f t="array" ref="S998">IF(B998="","",IF(ISERROR(MATCH($E998,CL,0)),"Unknown",INDIRECT("'C'!$A$"&amp;MATCH($E998,CL,0)+1)))</f>
        <v/>
      </c>
      <c r="T998" s="239" t="str">
        <f t="array" ref="T998">IF(B998="","",IF(ISERROR(MATCH($J998,SorP!$B$1:$B$6226,0)),"",INDIRECT("'SorP'!$A$"&amp;MATCH($S998&amp;$J998,SorP!C:C,0))))</f>
        <v/>
      </c>
      <c r="U998" s="240"/>
      <c r="V998" s="228" t="str">
        <f>IF(C998="",NA(),IF(OR(C998="Smelter not listed",C998="Smelter not yet identified"),MATCH($B998&amp;$D998,'Smelter Look-up'!$J:$J,0),MATCH($B998&amp;$C998,'Smelter Look-up'!$J:$J,0)))</f>
        <v>#N/A</v>
      </c>
      <c r="W998" s="208"/>
      <c r="X998" s="208">
        <f t="shared" si="1"/>
        <v>0</v>
      </c>
      <c r="Y998" s="208"/>
      <c r="Z998" s="208"/>
      <c r="AA998" s="208"/>
      <c r="AB998" s="241" t="str">
        <f t="shared" si="2"/>
        <v/>
      </c>
      <c r="AC998" s="208"/>
      <c r="AD998" s="208"/>
      <c r="AE998" s="208"/>
      <c r="AF998" s="208"/>
      <c r="AG998" s="208"/>
      <c r="AH998" s="208"/>
    </row>
    <row r="999" ht="13.5" customHeight="1">
      <c r="A999" s="239"/>
      <c r="B999" s="233" t="str">
        <f t="array" ref="B999">IF(LEN(A999)=0,"",INDEX('Smelter Look-up'!$A:$A,MATCH($A999,'Smelter Look-up'!$E:$E,0)))</f>
        <v/>
      </c>
      <c r="C999" s="234" t="str">
        <f t="array" ref="C999">IF(LEN(A999)=0,"",INDEX('Smelter Look-up'!$C:$C,MATCH($A999,'Smelter Look-up'!$E:$E,0)))</f>
        <v/>
      </c>
      <c r="D999" s="233"/>
      <c r="E999" s="233" t="str">
        <f>IF(ISERROR($V999),"",OFFSET('Smelter Look-up'!$D$4,$V999-4,0)&amp;"")</f>
        <v/>
      </c>
      <c r="F999" s="233" t="str">
        <f>IF(ISERROR($V999),"",OFFSET('Smelter Look-up'!$E$4,$V999-4,0))</f>
        <v/>
      </c>
      <c r="G999" s="233" t="str">
        <f>IF(C999=$X$4,IF(ISERROR($V999),"Enter smelter details","RMI"),IF(ISERROR($V999),"",OFFSET('Smelter Look-up'!$F$4,$V999-4,0)))</f>
        <v/>
      </c>
      <c r="H999" s="235" t="str">
        <f>IF(ISERROR($V999),"",OFFSET('Smelter Look-up'!$G$4,$V999-4,0))</f>
        <v/>
      </c>
      <c r="I999" s="237" t="str">
        <f>IF(ISERROR($V999),"",OFFSET('Smelter Look-up'!$H$4,$V999-4,0))</f>
        <v/>
      </c>
      <c r="J999" s="237" t="str">
        <f>IF(ISERROR($V999),"",OFFSET('Smelter Look-up'!$I$4,$V999-4,0))</f>
        <v/>
      </c>
      <c r="K999" s="234"/>
      <c r="L999" s="234"/>
      <c r="M999" s="234"/>
      <c r="N999" s="234"/>
      <c r="O999" s="234"/>
      <c r="P999" s="237"/>
      <c r="Q999" s="238"/>
      <c r="R999" s="233" t="str">
        <f>IF(ISERROR($V999),"",OFFSET('Smelter Look-up'!$C$4,$V999-4,0)&amp;"")</f>
        <v/>
      </c>
      <c r="S999" s="239" t="str">
        <f t="array" ref="S999">IF(B999="","",IF(ISERROR(MATCH($E999,CL,0)),"Unknown",INDIRECT("'C'!$A$"&amp;MATCH($E999,CL,0)+1)))</f>
        <v/>
      </c>
      <c r="T999" s="239" t="str">
        <f t="array" ref="T999">IF(B999="","",IF(ISERROR(MATCH($J999,SorP!$B$1:$B$6226,0)),"",INDIRECT("'SorP'!$A$"&amp;MATCH($S999&amp;$J999,SorP!C:C,0))))</f>
        <v/>
      </c>
      <c r="U999" s="240"/>
      <c r="V999" s="228" t="str">
        <f>IF(C999="",NA(),IF(OR(C999="Smelter not listed",C999="Smelter not yet identified"),MATCH($B999&amp;$D999,'Smelter Look-up'!$J:$J,0),MATCH($B999&amp;$C999,'Smelter Look-up'!$J:$J,0)))</f>
        <v>#N/A</v>
      </c>
      <c r="W999" s="208"/>
      <c r="X999" s="208">
        <f t="shared" si="1"/>
        <v>0</v>
      </c>
      <c r="Y999" s="208"/>
      <c r="Z999" s="208"/>
      <c r="AA999" s="208"/>
      <c r="AB999" s="241" t="str">
        <f t="shared" si="2"/>
        <v/>
      </c>
      <c r="AC999" s="208"/>
      <c r="AD999" s="208"/>
      <c r="AE999" s="208"/>
      <c r="AF999" s="208"/>
      <c r="AG999" s="208"/>
      <c r="AH999" s="208"/>
    </row>
    <row r="1000" ht="13.5" customHeight="1">
      <c r="A1000" s="239"/>
      <c r="B1000" s="233" t="str">
        <f t="array" ref="B1000">IF(LEN(A1000)=0,"",INDEX('Smelter Look-up'!$A:$A,MATCH($A1000,'Smelter Look-up'!$E:$E,0)))</f>
        <v/>
      </c>
      <c r="C1000" s="234" t="str">
        <f t="array" ref="C1000">IF(LEN(A1000)=0,"",INDEX('Smelter Look-up'!$C:$C,MATCH($A1000,'Smelter Look-up'!$E:$E,0)))</f>
        <v/>
      </c>
      <c r="D1000" s="233"/>
      <c r="E1000" s="233" t="str">
        <f>IF(ISERROR($V1000),"",OFFSET('Smelter Look-up'!$D$4,$V1000-4,0)&amp;"")</f>
        <v/>
      </c>
      <c r="F1000" s="233" t="str">
        <f>IF(ISERROR($V1000),"",OFFSET('Smelter Look-up'!$E$4,$V1000-4,0))</f>
        <v/>
      </c>
      <c r="G1000" s="233" t="str">
        <f>IF(C1000=$X$4,IF(ISERROR($V1000),"Enter smelter details","RMI"),IF(ISERROR($V1000),"",OFFSET('Smelter Look-up'!$F$4,$V1000-4,0)))</f>
        <v/>
      </c>
      <c r="H1000" s="235" t="str">
        <f>IF(ISERROR($V1000),"",OFFSET('Smelter Look-up'!$G$4,$V1000-4,0))</f>
        <v/>
      </c>
      <c r="I1000" s="237" t="str">
        <f>IF(ISERROR($V1000),"",OFFSET('Smelter Look-up'!$H$4,$V1000-4,0))</f>
        <v/>
      </c>
      <c r="J1000" s="237" t="str">
        <f>IF(ISERROR($V1000),"",OFFSET('Smelter Look-up'!$I$4,$V1000-4,0))</f>
        <v/>
      </c>
      <c r="K1000" s="234"/>
      <c r="L1000" s="234"/>
      <c r="M1000" s="234"/>
      <c r="N1000" s="234"/>
      <c r="O1000" s="234"/>
      <c r="P1000" s="237"/>
      <c r="Q1000" s="238"/>
      <c r="R1000" s="233" t="str">
        <f>IF(ISERROR($V1000),"",OFFSET('Smelter Look-up'!$C$4,$V1000-4,0)&amp;"")</f>
        <v/>
      </c>
      <c r="S1000" s="239" t="str">
        <f t="array" ref="S1000">IF(B1000="","",IF(ISERROR(MATCH($E1000,CL,0)),"Unknown",INDIRECT("'C'!$A$"&amp;MATCH($E1000,CL,0)+1)))</f>
        <v/>
      </c>
      <c r="T1000" s="239" t="str">
        <f t="array" ref="T1000">IF(B1000="","",IF(ISERROR(MATCH($J1000,SorP!$B$1:$B$6226,0)),"",INDIRECT("'SorP'!$A$"&amp;MATCH($S1000&amp;$J1000,SorP!C:C,0))))</f>
        <v/>
      </c>
      <c r="U1000" s="240"/>
      <c r="V1000" s="228" t="str">
        <f>IF(C1000="",NA(),IF(OR(C1000="Smelter not listed",C1000="Smelter not yet identified"),MATCH($B1000&amp;$D1000,'Smelter Look-up'!$J:$J,0),MATCH($B1000&amp;$C1000,'Smelter Look-up'!$J:$J,0)))</f>
        <v>#N/A</v>
      </c>
      <c r="W1000" s="208"/>
      <c r="X1000" s="208">
        <f t="shared" si="1"/>
        <v>0</v>
      </c>
      <c r="Y1000" s="208"/>
      <c r="Z1000" s="208"/>
      <c r="AA1000" s="208"/>
      <c r="AB1000" s="241" t="str">
        <f t="shared" si="2"/>
        <v/>
      </c>
      <c r="AC1000" s="208"/>
      <c r="AD1000" s="208"/>
      <c r="AE1000" s="208"/>
      <c r="AF1000" s="208"/>
      <c r="AG1000" s="208"/>
      <c r="AH1000" s="208"/>
    </row>
    <row r="1001" ht="13.5" customHeight="1">
      <c r="A1001" s="239"/>
      <c r="B1001" s="233" t="str">
        <f t="array" ref="B1001">IF(LEN(A1001)=0,"",INDEX('Smelter Look-up'!$A:$A,MATCH($A1001,'Smelter Look-up'!$E:$E,0)))</f>
        <v/>
      </c>
      <c r="C1001" s="234" t="str">
        <f t="array" ref="C1001">IF(LEN(A1001)=0,"",INDEX('Smelter Look-up'!$C:$C,MATCH($A1001,'Smelter Look-up'!$E:$E,0)))</f>
        <v/>
      </c>
      <c r="D1001" s="233"/>
      <c r="E1001" s="233" t="str">
        <f>IF(ISERROR($V1001),"",OFFSET('Smelter Look-up'!$D$4,$V1001-4,0)&amp;"")</f>
        <v/>
      </c>
      <c r="F1001" s="233" t="str">
        <f>IF(ISERROR($V1001),"",OFFSET('Smelter Look-up'!$E$4,$V1001-4,0))</f>
        <v/>
      </c>
      <c r="G1001" s="233" t="str">
        <f>IF(C1001=$X$4,IF(ISERROR($V1001),"Enter smelter details","RMI"),IF(ISERROR($V1001),"",OFFSET('Smelter Look-up'!$F$4,$V1001-4,0)))</f>
        <v/>
      </c>
      <c r="H1001" s="235" t="str">
        <f>IF(ISERROR($V1001),"",OFFSET('Smelter Look-up'!$G$4,$V1001-4,0))</f>
        <v/>
      </c>
      <c r="I1001" s="237" t="str">
        <f>IF(ISERROR($V1001),"",OFFSET('Smelter Look-up'!$H$4,$V1001-4,0))</f>
        <v/>
      </c>
      <c r="J1001" s="237" t="str">
        <f>IF(ISERROR($V1001),"",OFFSET('Smelter Look-up'!$I$4,$V1001-4,0))</f>
        <v/>
      </c>
      <c r="K1001" s="234"/>
      <c r="L1001" s="234"/>
      <c r="M1001" s="234"/>
      <c r="N1001" s="234"/>
      <c r="O1001" s="234"/>
      <c r="P1001" s="237"/>
      <c r="Q1001" s="238"/>
      <c r="R1001" s="233" t="str">
        <f>IF(ISERROR($V1001),"",OFFSET('Smelter Look-up'!$C$4,$V1001-4,0)&amp;"")</f>
        <v/>
      </c>
      <c r="S1001" s="239" t="str">
        <f t="array" ref="S1001">IF(B1001="","",IF(ISERROR(MATCH($E1001,CL,0)),"Unknown",INDIRECT("'C'!$A$"&amp;MATCH($E1001,CL,0)+1)))</f>
        <v/>
      </c>
      <c r="T1001" s="239" t="str">
        <f t="array" ref="T1001">IF(B1001="","",IF(ISERROR(MATCH($J1001,SorP!$B$1:$B$6226,0)),"",INDIRECT("'SorP'!$A$"&amp;MATCH($S1001&amp;$J1001,SorP!C:C,0))))</f>
        <v/>
      </c>
      <c r="U1001" s="240"/>
      <c r="V1001" s="228" t="str">
        <f>IF(C1001="",NA(),IF(OR(C1001="Smelter not listed",C1001="Smelter not yet identified"),MATCH($B1001&amp;$D1001,'Smelter Look-up'!$J:$J,0),MATCH($B1001&amp;$C1001,'Smelter Look-up'!$J:$J,0)))</f>
        <v>#N/A</v>
      </c>
      <c r="W1001" s="208"/>
      <c r="X1001" s="208">
        <f t="shared" si="1"/>
        <v>0</v>
      </c>
      <c r="Y1001" s="208"/>
      <c r="Z1001" s="208"/>
      <c r="AA1001" s="208"/>
      <c r="AB1001" s="241" t="str">
        <f t="shared" si="2"/>
        <v/>
      </c>
      <c r="AC1001" s="208"/>
      <c r="AD1001" s="208"/>
      <c r="AE1001" s="208"/>
      <c r="AF1001" s="208"/>
      <c r="AG1001" s="208"/>
      <c r="AH1001" s="208"/>
    </row>
    <row r="1002" ht="13.5" customHeight="1">
      <c r="A1002" s="239"/>
      <c r="B1002" s="233" t="str">
        <f t="array" ref="B1002">IF(LEN(A1002)=0,"",INDEX('Smelter Look-up'!$A:$A,MATCH($A1002,'Smelter Look-up'!$E:$E,0)))</f>
        <v/>
      </c>
      <c r="C1002" s="234" t="str">
        <f t="array" ref="C1002">IF(LEN(A1002)=0,"",INDEX('Smelter Look-up'!$C:$C,MATCH($A1002,'Smelter Look-up'!$E:$E,0)))</f>
        <v/>
      </c>
      <c r="D1002" s="233"/>
      <c r="E1002" s="233" t="str">
        <f>IF(ISERROR($V1002),"",OFFSET('Smelter Look-up'!$D$4,$V1002-4,0)&amp;"")</f>
        <v/>
      </c>
      <c r="F1002" s="233" t="str">
        <f>IF(ISERROR($V1002),"",OFFSET('Smelter Look-up'!$E$4,$V1002-4,0))</f>
        <v/>
      </c>
      <c r="G1002" s="233" t="str">
        <f>IF(C1002=$X$4,IF(ISERROR($V1002),"Enter smelter details","RMI"),IF(ISERROR($V1002),"",OFFSET('Smelter Look-up'!$F$4,$V1002-4,0)))</f>
        <v/>
      </c>
      <c r="H1002" s="235" t="str">
        <f>IF(ISERROR($V1002),"",OFFSET('Smelter Look-up'!$G$4,$V1002-4,0))</f>
        <v/>
      </c>
      <c r="I1002" s="237" t="str">
        <f>IF(ISERROR($V1002),"",OFFSET('Smelter Look-up'!$H$4,$V1002-4,0))</f>
        <v/>
      </c>
      <c r="J1002" s="237" t="str">
        <f>IF(ISERROR($V1002),"",OFFSET('Smelter Look-up'!$I$4,$V1002-4,0))</f>
        <v/>
      </c>
      <c r="K1002" s="234"/>
      <c r="L1002" s="234"/>
      <c r="M1002" s="234"/>
      <c r="N1002" s="234"/>
      <c r="O1002" s="234"/>
      <c r="P1002" s="237"/>
      <c r="Q1002" s="238"/>
      <c r="R1002" s="233" t="str">
        <f>IF(ISERROR($V1002),"",OFFSET('Smelter Look-up'!$C$4,$V1002-4,0)&amp;"")</f>
        <v/>
      </c>
      <c r="S1002" s="239" t="str">
        <f t="array" ref="S1002">IF(B1002="","",IF(ISERROR(MATCH($E1002,CL,0)),"Unknown",INDIRECT("'C'!$A$"&amp;MATCH($E1002,CL,0)+1)))</f>
        <v/>
      </c>
      <c r="T1002" s="239" t="str">
        <f t="array" ref="T1002">IF(B1002="","",IF(ISERROR(MATCH($J1002,SorP!$B$1:$B$6226,0)),"",INDIRECT("'SorP'!$A$"&amp;MATCH($S1002&amp;$J1002,SorP!C:C,0))))</f>
        <v/>
      </c>
      <c r="U1002" s="240"/>
      <c r="V1002" s="228" t="str">
        <f>IF(C1002="",NA(),IF(OR(C1002="Smelter not listed",C1002="Smelter not yet identified"),MATCH($B1002&amp;$D1002,'Smelter Look-up'!$J:$J,0),MATCH($B1002&amp;$C1002,'Smelter Look-up'!$J:$J,0)))</f>
        <v>#N/A</v>
      </c>
      <c r="W1002" s="208"/>
      <c r="X1002" s="208">
        <f t="shared" si="1"/>
        <v>0</v>
      </c>
      <c r="Y1002" s="208"/>
      <c r="Z1002" s="208"/>
      <c r="AA1002" s="208"/>
      <c r="AB1002" s="241" t="str">
        <f t="shared" si="2"/>
        <v/>
      </c>
      <c r="AC1002" s="208"/>
      <c r="AD1002" s="208"/>
      <c r="AE1002" s="208"/>
      <c r="AF1002" s="208"/>
      <c r="AG1002" s="208"/>
      <c r="AH1002" s="208"/>
    </row>
    <row r="1003" ht="13.5" customHeight="1">
      <c r="A1003" s="239"/>
      <c r="B1003" s="233" t="str">
        <f t="array" ref="B1003">IF(LEN(A1003)=0,"",INDEX('Smelter Look-up'!$A:$A,MATCH($A1003,'Smelter Look-up'!$E:$E,0)))</f>
        <v/>
      </c>
      <c r="C1003" s="234" t="str">
        <f t="array" ref="C1003">IF(LEN(A1003)=0,"",INDEX('Smelter Look-up'!$C:$C,MATCH($A1003,'Smelter Look-up'!$E:$E,0)))</f>
        <v/>
      </c>
      <c r="D1003" s="233"/>
      <c r="E1003" s="233" t="str">
        <f>IF(ISERROR($V1003),"",OFFSET('Smelter Look-up'!$D$4,$V1003-4,0)&amp;"")</f>
        <v/>
      </c>
      <c r="F1003" s="233" t="str">
        <f>IF(ISERROR($V1003),"",OFFSET('Smelter Look-up'!$E$4,$V1003-4,0))</f>
        <v/>
      </c>
      <c r="G1003" s="233" t="str">
        <f>IF(C1003=$X$4,IF(ISERROR($V1003),"Enter smelter details","RMI"),IF(ISERROR($V1003),"",OFFSET('Smelter Look-up'!$F$4,$V1003-4,0)))</f>
        <v/>
      </c>
      <c r="H1003" s="235" t="str">
        <f>IF(ISERROR($V1003),"",OFFSET('Smelter Look-up'!$G$4,$V1003-4,0))</f>
        <v/>
      </c>
      <c r="I1003" s="237" t="str">
        <f>IF(ISERROR($V1003),"",OFFSET('Smelter Look-up'!$H$4,$V1003-4,0))</f>
        <v/>
      </c>
      <c r="J1003" s="237" t="str">
        <f>IF(ISERROR($V1003),"",OFFSET('Smelter Look-up'!$I$4,$V1003-4,0))</f>
        <v/>
      </c>
      <c r="K1003" s="234"/>
      <c r="L1003" s="234"/>
      <c r="M1003" s="234"/>
      <c r="N1003" s="234"/>
      <c r="O1003" s="234"/>
      <c r="P1003" s="237"/>
      <c r="Q1003" s="238"/>
      <c r="R1003" s="233" t="str">
        <f>IF(ISERROR($V1003),"",OFFSET('Smelter Look-up'!$C$4,$V1003-4,0)&amp;"")</f>
        <v/>
      </c>
      <c r="S1003" s="239" t="str">
        <f t="array" ref="S1003">IF(B1003="","",IF(ISERROR(MATCH($E1003,CL,0)),"Unknown",INDIRECT("'C'!$A$"&amp;MATCH($E1003,CL,0)+1)))</f>
        <v/>
      </c>
      <c r="T1003" s="239" t="str">
        <f t="array" ref="T1003">IF(B1003="","",IF(ISERROR(MATCH($J1003,SorP!$B$1:$B$6226,0)),"",INDIRECT("'SorP'!$A$"&amp;MATCH($S1003&amp;$J1003,SorP!C:C,0))))</f>
        <v/>
      </c>
      <c r="U1003" s="240"/>
      <c r="V1003" s="228" t="str">
        <f>IF(C1003="",NA(),IF(OR(C1003="Smelter not listed",C1003="Smelter not yet identified"),MATCH($B1003&amp;$D1003,'Smelter Look-up'!$J:$J,0),MATCH($B1003&amp;$C1003,'Smelter Look-up'!$J:$J,0)))</f>
        <v>#N/A</v>
      </c>
      <c r="W1003" s="208"/>
      <c r="X1003" s="208">
        <f t="shared" si="1"/>
        <v>0</v>
      </c>
      <c r="Y1003" s="208"/>
      <c r="Z1003" s="208"/>
      <c r="AA1003" s="208"/>
      <c r="AB1003" s="241" t="str">
        <f t="shared" si="2"/>
        <v/>
      </c>
      <c r="AC1003" s="208"/>
      <c r="AD1003" s="208"/>
      <c r="AE1003" s="208"/>
      <c r="AF1003" s="208"/>
      <c r="AG1003" s="208"/>
      <c r="AH1003" s="208"/>
    </row>
    <row r="1004" ht="13.5" customHeight="1">
      <c r="A1004" s="239"/>
      <c r="B1004" s="233" t="str">
        <f t="array" ref="B1004">IF(LEN(A1004)=0,"",INDEX('Smelter Look-up'!$A:$A,MATCH($A1004,'Smelter Look-up'!$E:$E,0)))</f>
        <v/>
      </c>
      <c r="C1004" s="234" t="str">
        <f t="array" ref="C1004">IF(LEN(A1004)=0,"",INDEX('Smelter Look-up'!$C:$C,MATCH($A1004,'Smelter Look-up'!$E:$E,0)))</f>
        <v/>
      </c>
      <c r="D1004" s="233"/>
      <c r="E1004" s="233" t="str">
        <f>IF(ISERROR($V1004),"",OFFSET('Smelter Look-up'!$D$4,$V1004-4,0)&amp;"")</f>
        <v/>
      </c>
      <c r="F1004" s="233" t="str">
        <f>IF(ISERROR($V1004),"",OFFSET('Smelter Look-up'!$E$4,$V1004-4,0))</f>
        <v/>
      </c>
      <c r="G1004" s="233" t="str">
        <f>IF(C1004=$X$4,IF(ISERROR($V1004),"Enter smelter details","RMI"),IF(ISERROR($V1004),"",OFFSET('Smelter Look-up'!$F$4,$V1004-4,0)))</f>
        <v/>
      </c>
      <c r="H1004" s="235" t="str">
        <f>IF(ISERROR($V1004),"",OFFSET('Smelter Look-up'!$G$4,$V1004-4,0))</f>
        <v/>
      </c>
      <c r="I1004" s="237" t="str">
        <f>IF(ISERROR($V1004),"",OFFSET('Smelter Look-up'!$H$4,$V1004-4,0))</f>
        <v/>
      </c>
      <c r="J1004" s="237" t="str">
        <f>IF(ISERROR($V1004),"",OFFSET('Smelter Look-up'!$I$4,$V1004-4,0))</f>
        <v/>
      </c>
      <c r="K1004" s="234"/>
      <c r="L1004" s="234"/>
      <c r="M1004" s="234"/>
      <c r="N1004" s="234"/>
      <c r="O1004" s="234"/>
      <c r="P1004" s="237"/>
      <c r="Q1004" s="238"/>
      <c r="R1004" s="233" t="str">
        <f>IF(ISERROR($V1004),"",OFFSET('Smelter Look-up'!$C$4,$V1004-4,0)&amp;"")</f>
        <v/>
      </c>
      <c r="S1004" s="239" t="str">
        <f t="array" ref="S1004">IF(B1004="","",IF(ISERROR(MATCH($E1004,CL,0)),"Unknown",INDIRECT("'C'!$A$"&amp;MATCH($E1004,CL,0)+1)))</f>
        <v/>
      </c>
      <c r="T1004" s="239" t="str">
        <f t="array" ref="T1004">IF(B1004="","",IF(ISERROR(MATCH($J1004,SorP!$B$1:$B$6226,0)),"",INDIRECT("'SorP'!$A$"&amp;MATCH($S1004&amp;$J1004,SorP!C:C,0))))</f>
        <v/>
      </c>
      <c r="U1004" s="240"/>
      <c r="V1004" s="228" t="str">
        <f>IF(C1004="",NA(),IF(OR(C1004="Smelter not listed",C1004="Smelter not yet identified"),MATCH($B1004&amp;$D1004,'Smelter Look-up'!$J:$J,0),MATCH($B1004&amp;$C1004,'Smelter Look-up'!$J:$J,0)))</f>
        <v>#N/A</v>
      </c>
      <c r="W1004" s="208"/>
      <c r="X1004" s="208">
        <f t="shared" si="1"/>
        <v>0</v>
      </c>
      <c r="Y1004" s="208"/>
      <c r="Z1004" s="208"/>
      <c r="AA1004" s="208"/>
      <c r="AB1004" s="241" t="str">
        <f t="shared" si="2"/>
        <v/>
      </c>
      <c r="AC1004" s="208"/>
      <c r="AD1004" s="208"/>
      <c r="AE1004" s="208"/>
      <c r="AF1004" s="208"/>
      <c r="AG1004" s="208"/>
      <c r="AH1004" s="208"/>
    </row>
    <row r="1005" ht="13.5" customHeight="1">
      <c r="A1005" s="239"/>
      <c r="B1005" s="233" t="str">
        <f t="array" ref="B1005">IF(LEN(A1005)=0,"",INDEX('Smelter Look-up'!$A:$A,MATCH($A1005,'Smelter Look-up'!$E:$E,0)))</f>
        <v/>
      </c>
      <c r="C1005" s="234" t="str">
        <f t="array" ref="C1005">IF(LEN(A1005)=0,"",INDEX('Smelter Look-up'!$C:$C,MATCH($A1005,'Smelter Look-up'!$E:$E,0)))</f>
        <v/>
      </c>
      <c r="D1005" s="233"/>
      <c r="E1005" s="233" t="str">
        <f>IF(ISERROR($V1005),"",OFFSET('Smelter Look-up'!$D$4,$V1005-4,0)&amp;"")</f>
        <v/>
      </c>
      <c r="F1005" s="233" t="str">
        <f>IF(ISERROR($V1005),"",OFFSET('Smelter Look-up'!$E$4,$V1005-4,0))</f>
        <v/>
      </c>
      <c r="G1005" s="233" t="str">
        <f>IF(C1005=$X$4,IF(ISERROR($V1005),"Enter smelter details","RMI"),IF(ISERROR($V1005),"",OFFSET('Smelter Look-up'!$F$4,$V1005-4,0)))</f>
        <v/>
      </c>
      <c r="H1005" s="235" t="str">
        <f>IF(ISERROR($V1005),"",OFFSET('Smelter Look-up'!$G$4,$V1005-4,0))</f>
        <v/>
      </c>
      <c r="I1005" s="237" t="str">
        <f>IF(ISERROR($V1005),"",OFFSET('Smelter Look-up'!$H$4,$V1005-4,0))</f>
        <v/>
      </c>
      <c r="J1005" s="237" t="str">
        <f>IF(ISERROR($V1005),"",OFFSET('Smelter Look-up'!$I$4,$V1005-4,0))</f>
        <v/>
      </c>
      <c r="K1005" s="234"/>
      <c r="L1005" s="234"/>
      <c r="M1005" s="234"/>
      <c r="N1005" s="234"/>
      <c r="O1005" s="234"/>
      <c r="P1005" s="237"/>
      <c r="Q1005" s="238"/>
      <c r="R1005" s="233" t="str">
        <f>IF(ISERROR($V1005),"",OFFSET('Smelter Look-up'!$C$4,$V1005-4,0)&amp;"")</f>
        <v/>
      </c>
      <c r="S1005" s="239" t="str">
        <f t="array" ref="S1005">IF(B1005="","",IF(ISERROR(MATCH($E1005,CL,0)),"Unknown",INDIRECT("'C'!$A$"&amp;MATCH($E1005,CL,0)+1)))</f>
        <v/>
      </c>
      <c r="T1005" s="239" t="str">
        <f t="array" ref="T1005">IF(B1005="","",IF(ISERROR(MATCH($J1005,SorP!$B$1:$B$6226,0)),"",INDIRECT("'SorP'!$A$"&amp;MATCH($S1005&amp;$J1005,SorP!C:C,0))))</f>
        <v/>
      </c>
      <c r="U1005" s="240"/>
      <c r="V1005" s="228" t="str">
        <f>IF(C1005="",NA(),IF(OR(C1005="Smelter not listed",C1005="Smelter not yet identified"),MATCH($B1005&amp;$D1005,'Smelter Look-up'!$J:$J,0),MATCH($B1005&amp;$C1005,'Smelter Look-up'!$J:$J,0)))</f>
        <v>#N/A</v>
      </c>
      <c r="W1005" s="208"/>
      <c r="X1005" s="208">
        <f t="shared" si="1"/>
        <v>0</v>
      </c>
      <c r="Y1005" s="208"/>
      <c r="Z1005" s="208"/>
      <c r="AA1005" s="208"/>
      <c r="AB1005" s="241" t="str">
        <f t="shared" si="2"/>
        <v/>
      </c>
      <c r="AC1005" s="208"/>
      <c r="AD1005" s="208"/>
      <c r="AE1005" s="208"/>
      <c r="AF1005" s="208"/>
      <c r="AG1005" s="208"/>
      <c r="AH1005" s="208"/>
    </row>
    <row r="1006" ht="13.5" customHeight="1">
      <c r="A1006" s="239"/>
      <c r="B1006" s="233" t="str">
        <f t="array" ref="B1006">IF(LEN(A1006)=0,"",INDEX('Smelter Look-up'!$A:$A,MATCH($A1006,'Smelter Look-up'!$E:$E,0)))</f>
        <v/>
      </c>
      <c r="C1006" s="234" t="str">
        <f t="array" ref="C1006">IF(LEN(A1006)=0,"",INDEX('Smelter Look-up'!$C:$C,MATCH($A1006,'Smelter Look-up'!$E:$E,0)))</f>
        <v/>
      </c>
      <c r="D1006" s="233"/>
      <c r="E1006" s="233" t="str">
        <f>IF(ISERROR($V1006),"",OFFSET('Smelter Look-up'!$D$4,$V1006-4,0)&amp;"")</f>
        <v/>
      </c>
      <c r="F1006" s="233" t="str">
        <f>IF(ISERROR($V1006),"",OFFSET('Smelter Look-up'!$E$4,$V1006-4,0))</f>
        <v/>
      </c>
      <c r="G1006" s="233" t="str">
        <f>IF(C1006=$X$4,IF(ISERROR($V1006),"Enter smelter details","RMI"),IF(ISERROR($V1006),"",OFFSET('Smelter Look-up'!$F$4,$V1006-4,0)))</f>
        <v/>
      </c>
      <c r="H1006" s="235" t="str">
        <f>IF(ISERROR($V1006),"",OFFSET('Smelter Look-up'!$G$4,$V1006-4,0))</f>
        <v/>
      </c>
      <c r="I1006" s="237" t="str">
        <f>IF(ISERROR($V1006),"",OFFSET('Smelter Look-up'!$H$4,$V1006-4,0))</f>
        <v/>
      </c>
      <c r="J1006" s="237" t="str">
        <f>IF(ISERROR($V1006),"",OFFSET('Smelter Look-up'!$I$4,$V1006-4,0))</f>
        <v/>
      </c>
      <c r="K1006" s="234"/>
      <c r="L1006" s="234"/>
      <c r="M1006" s="234"/>
      <c r="N1006" s="234"/>
      <c r="O1006" s="234"/>
      <c r="P1006" s="237"/>
      <c r="Q1006" s="238"/>
      <c r="R1006" s="233" t="str">
        <f>IF(ISERROR($V1006),"",OFFSET('Smelter Look-up'!$C$4,$V1006-4,0)&amp;"")</f>
        <v/>
      </c>
      <c r="S1006" s="239" t="str">
        <f t="array" ref="S1006">IF(B1006="","",IF(ISERROR(MATCH($E1006,CL,0)),"Unknown",INDIRECT("'C'!$A$"&amp;MATCH($E1006,CL,0)+1)))</f>
        <v/>
      </c>
      <c r="T1006" s="239" t="str">
        <f t="array" ref="T1006">IF(B1006="","",IF(ISERROR(MATCH($J1006,SorP!$B$1:$B$6226,0)),"",INDIRECT("'SorP'!$A$"&amp;MATCH($S1006&amp;$J1006,SorP!C:C,0))))</f>
        <v/>
      </c>
      <c r="U1006" s="240"/>
      <c r="V1006" s="228" t="str">
        <f>IF(C1006="",NA(),IF(OR(C1006="Smelter not listed",C1006="Smelter not yet identified"),MATCH($B1006&amp;$D1006,'Smelter Look-up'!$J:$J,0),MATCH($B1006&amp;$C1006,'Smelter Look-up'!$J:$J,0)))</f>
        <v>#N/A</v>
      </c>
      <c r="W1006" s="208"/>
      <c r="X1006" s="208">
        <f t="shared" si="1"/>
        <v>0</v>
      </c>
      <c r="Y1006" s="208"/>
      <c r="Z1006" s="208"/>
      <c r="AA1006" s="208"/>
      <c r="AB1006" s="241" t="str">
        <f t="shared" si="2"/>
        <v/>
      </c>
      <c r="AC1006" s="208"/>
      <c r="AD1006" s="208"/>
      <c r="AE1006" s="208"/>
      <c r="AF1006" s="208"/>
      <c r="AG1006" s="208"/>
      <c r="AH1006" s="208"/>
    </row>
    <row r="1007" ht="13.5" customHeight="1">
      <c r="A1007" s="239"/>
      <c r="B1007" s="233" t="str">
        <f t="array" ref="B1007">IF(LEN(A1007)=0,"",INDEX('Smelter Look-up'!$A:$A,MATCH($A1007,'Smelter Look-up'!$E:$E,0)))</f>
        <v/>
      </c>
      <c r="C1007" s="234" t="str">
        <f t="array" ref="C1007">IF(LEN(A1007)=0,"",INDEX('Smelter Look-up'!$C:$C,MATCH($A1007,'Smelter Look-up'!$E:$E,0)))</f>
        <v/>
      </c>
      <c r="D1007" s="233"/>
      <c r="E1007" s="233" t="str">
        <f>IF(ISERROR($V1007),"",OFFSET('Smelter Look-up'!$D$4,$V1007-4,0)&amp;"")</f>
        <v/>
      </c>
      <c r="F1007" s="233" t="str">
        <f>IF(ISERROR($V1007),"",OFFSET('Smelter Look-up'!$E$4,$V1007-4,0))</f>
        <v/>
      </c>
      <c r="G1007" s="233" t="str">
        <f>IF(C1007=$X$4,IF(ISERROR($V1007),"Enter smelter details","RMI"),IF(ISERROR($V1007),"",OFFSET('Smelter Look-up'!$F$4,$V1007-4,0)))</f>
        <v/>
      </c>
      <c r="H1007" s="235" t="str">
        <f>IF(ISERROR($V1007),"",OFFSET('Smelter Look-up'!$G$4,$V1007-4,0))</f>
        <v/>
      </c>
      <c r="I1007" s="237" t="str">
        <f>IF(ISERROR($V1007),"",OFFSET('Smelter Look-up'!$H$4,$V1007-4,0))</f>
        <v/>
      </c>
      <c r="J1007" s="237" t="str">
        <f>IF(ISERROR($V1007),"",OFFSET('Smelter Look-up'!$I$4,$V1007-4,0))</f>
        <v/>
      </c>
      <c r="K1007" s="234"/>
      <c r="L1007" s="234"/>
      <c r="M1007" s="234"/>
      <c r="N1007" s="234"/>
      <c r="O1007" s="234"/>
      <c r="P1007" s="237"/>
      <c r="Q1007" s="238"/>
      <c r="R1007" s="233" t="str">
        <f>IF(ISERROR($V1007),"",OFFSET('Smelter Look-up'!$C$4,$V1007-4,0)&amp;"")</f>
        <v/>
      </c>
      <c r="S1007" s="239" t="str">
        <f t="array" ref="S1007">IF(B1007="","",IF(ISERROR(MATCH($E1007,CL,0)),"Unknown",INDIRECT("'C'!$A$"&amp;MATCH($E1007,CL,0)+1)))</f>
        <v/>
      </c>
      <c r="T1007" s="239" t="str">
        <f t="array" ref="T1007">IF(B1007="","",IF(ISERROR(MATCH($J1007,SorP!$B$1:$B$6226,0)),"",INDIRECT("'SorP'!$A$"&amp;MATCH($S1007&amp;$J1007,SorP!C:C,0))))</f>
        <v/>
      </c>
      <c r="U1007" s="240"/>
      <c r="V1007" s="228" t="str">
        <f>IF(C1007="",NA(),IF(OR(C1007="Smelter not listed",C1007="Smelter not yet identified"),MATCH($B1007&amp;$D1007,'Smelter Look-up'!$J:$J,0),MATCH($B1007&amp;$C1007,'Smelter Look-up'!$J:$J,0)))</f>
        <v>#N/A</v>
      </c>
      <c r="W1007" s="208"/>
      <c r="X1007" s="208">
        <f t="shared" si="1"/>
        <v>0</v>
      </c>
      <c r="Y1007" s="208"/>
      <c r="Z1007" s="208"/>
      <c r="AA1007" s="208"/>
      <c r="AB1007" s="241" t="str">
        <f t="shared" si="2"/>
        <v/>
      </c>
      <c r="AC1007" s="208"/>
      <c r="AD1007" s="208"/>
      <c r="AE1007" s="208"/>
      <c r="AF1007" s="208"/>
      <c r="AG1007" s="208"/>
      <c r="AH1007" s="208"/>
    </row>
    <row r="1008" ht="13.5" customHeight="1">
      <c r="A1008" s="239"/>
      <c r="B1008" s="233" t="str">
        <f t="array" ref="B1008">IF(LEN(A1008)=0,"",INDEX('Smelter Look-up'!$A:$A,MATCH($A1008,'Smelter Look-up'!$E:$E,0)))</f>
        <v/>
      </c>
      <c r="C1008" s="234" t="str">
        <f t="array" ref="C1008">IF(LEN(A1008)=0,"",INDEX('Smelter Look-up'!$C:$C,MATCH($A1008,'Smelter Look-up'!$E:$E,0)))</f>
        <v/>
      </c>
      <c r="D1008" s="233"/>
      <c r="E1008" s="233" t="str">
        <f>IF(ISERROR($V1008),"",OFFSET('Smelter Look-up'!$D$4,$V1008-4,0)&amp;"")</f>
        <v/>
      </c>
      <c r="F1008" s="233" t="str">
        <f>IF(ISERROR($V1008),"",OFFSET('Smelter Look-up'!$E$4,$V1008-4,0))</f>
        <v/>
      </c>
      <c r="G1008" s="233" t="str">
        <f>IF(C1008=$X$4,IF(ISERROR($V1008),"Enter smelter details","RMI"),IF(ISERROR($V1008),"",OFFSET('Smelter Look-up'!$F$4,$V1008-4,0)))</f>
        <v/>
      </c>
      <c r="H1008" s="235" t="str">
        <f>IF(ISERROR($V1008),"",OFFSET('Smelter Look-up'!$G$4,$V1008-4,0))</f>
        <v/>
      </c>
      <c r="I1008" s="237" t="str">
        <f>IF(ISERROR($V1008),"",OFFSET('Smelter Look-up'!$H$4,$V1008-4,0))</f>
        <v/>
      </c>
      <c r="J1008" s="237" t="str">
        <f>IF(ISERROR($V1008),"",OFFSET('Smelter Look-up'!$I$4,$V1008-4,0))</f>
        <v/>
      </c>
      <c r="K1008" s="234"/>
      <c r="L1008" s="234"/>
      <c r="M1008" s="234"/>
      <c r="N1008" s="234"/>
      <c r="O1008" s="234"/>
      <c r="P1008" s="237"/>
      <c r="Q1008" s="238"/>
      <c r="R1008" s="233" t="str">
        <f>IF(ISERROR($V1008),"",OFFSET('Smelter Look-up'!$C$4,$V1008-4,0)&amp;"")</f>
        <v/>
      </c>
      <c r="S1008" s="239" t="str">
        <f t="array" ref="S1008">IF(B1008="","",IF(ISERROR(MATCH($E1008,CL,0)),"Unknown",INDIRECT("'C'!$A$"&amp;MATCH($E1008,CL,0)+1)))</f>
        <v/>
      </c>
      <c r="T1008" s="239" t="str">
        <f t="array" ref="T1008">IF(B1008="","",IF(ISERROR(MATCH($J1008,SorP!$B$1:$B$6226,0)),"",INDIRECT("'SorP'!$A$"&amp;MATCH($S1008&amp;$J1008,SorP!C:C,0))))</f>
        <v/>
      </c>
      <c r="U1008" s="240"/>
      <c r="V1008" s="228" t="str">
        <f>IF(C1008="",NA(),IF(OR(C1008="Smelter not listed",C1008="Smelter not yet identified"),MATCH($B1008&amp;$D1008,'Smelter Look-up'!$J:$J,0),MATCH($B1008&amp;$C1008,'Smelter Look-up'!$J:$J,0)))</f>
        <v>#N/A</v>
      </c>
      <c r="W1008" s="208"/>
      <c r="X1008" s="208">
        <f t="shared" si="1"/>
        <v>0</v>
      </c>
      <c r="Y1008" s="208"/>
      <c r="Z1008" s="208"/>
      <c r="AA1008" s="208"/>
      <c r="AB1008" s="241" t="str">
        <f t="shared" si="2"/>
        <v/>
      </c>
      <c r="AC1008" s="208"/>
      <c r="AD1008" s="208"/>
      <c r="AE1008" s="208"/>
      <c r="AF1008" s="208"/>
      <c r="AG1008" s="208"/>
      <c r="AH1008" s="208"/>
    </row>
    <row r="1009" ht="13.5" customHeight="1">
      <c r="A1009" s="239"/>
      <c r="B1009" s="233" t="str">
        <f t="array" ref="B1009">IF(LEN(A1009)=0,"",INDEX('Smelter Look-up'!$A:$A,MATCH($A1009,'Smelter Look-up'!$E:$E,0)))</f>
        <v/>
      </c>
      <c r="C1009" s="234" t="str">
        <f t="array" ref="C1009">IF(LEN(A1009)=0,"",INDEX('Smelter Look-up'!$C:$C,MATCH($A1009,'Smelter Look-up'!$E:$E,0)))</f>
        <v/>
      </c>
      <c r="D1009" s="233"/>
      <c r="E1009" s="233" t="str">
        <f>IF(ISERROR($V1009),"",OFFSET('Smelter Look-up'!$D$4,$V1009-4,0)&amp;"")</f>
        <v/>
      </c>
      <c r="F1009" s="233" t="str">
        <f>IF(ISERROR($V1009),"",OFFSET('Smelter Look-up'!$E$4,$V1009-4,0))</f>
        <v/>
      </c>
      <c r="G1009" s="233" t="str">
        <f>IF(C1009=$X$4,IF(ISERROR($V1009),"Enter smelter details","RMI"),IF(ISERROR($V1009),"",OFFSET('Smelter Look-up'!$F$4,$V1009-4,0)))</f>
        <v/>
      </c>
      <c r="H1009" s="235" t="str">
        <f>IF(ISERROR($V1009),"",OFFSET('Smelter Look-up'!$G$4,$V1009-4,0))</f>
        <v/>
      </c>
      <c r="I1009" s="237" t="str">
        <f>IF(ISERROR($V1009),"",OFFSET('Smelter Look-up'!$H$4,$V1009-4,0))</f>
        <v/>
      </c>
      <c r="J1009" s="237" t="str">
        <f>IF(ISERROR($V1009),"",OFFSET('Smelter Look-up'!$I$4,$V1009-4,0))</f>
        <v/>
      </c>
      <c r="K1009" s="234"/>
      <c r="L1009" s="234"/>
      <c r="M1009" s="234"/>
      <c r="N1009" s="234"/>
      <c r="O1009" s="234"/>
      <c r="P1009" s="237"/>
      <c r="Q1009" s="238"/>
      <c r="R1009" s="233" t="str">
        <f>IF(ISERROR($V1009),"",OFFSET('Smelter Look-up'!$C$4,$V1009-4,0)&amp;"")</f>
        <v/>
      </c>
      <c r="S1009" s="239" t="str">
        <f t="array" ref="S1009">IF(B1009="","",IF(ISERROR(MATCH($E1009,CL,0)),"Unknown",INDIRECT("'C'!$A$"&amp;MATCH($E1009,CL,0)+1)))</f>
        <v/>
      </c>
      <c r="T1009" s="239" t="str">
        <f t="array" ref="T1009">IF(B1009="","",IF(ISERROR(MATCH($J1009,SorP!$B$1:$B$6226,0)),"",INDIRECT("'SorP'!$A$"&amp;MATCH($S1009&amp;$J1009,SorP!C:C,0))))</f>
        <v/>
      </c>
      <c r="U1009" s="240"/>
      <c r="V1009" s="228" t="str">
        <f>IF(C1009="",NA(),IF(OR(C1009="Smelter not listed",C1009="Smelter not yet identified"),MATCH($B1009&amp;$D1009,'Smelter Look-up'!$J:$J,0),MATCH($B1009&amp;$C1009,'Smelter Look-up'!$J:$J,0)))</f>
        <v>#N/A</v>
      </c>
      <c r="W1009" s="208"/>
      <c r="X1009" s="208">
        <f t="shared" si="1"/>
        <v>0</v>
      </c>
      <c r="Y1009" s="208"/>
      <c r="Z1009" s="208"/>
      <c r="AA1009" s="208"/>
      <c r="AB1009" s="241" t="str">
        <f t="shared" si="2"/>
        <v/>
      </c>
      <c r="AC1009" s="208"/>
      <c r="AD1009" s="208"/>
      <c r="AE1009" s="208"/>
      <c r="AF1009" s="208"/>
      <c r="AG1009" s="208"/>
      <c r="AH1009" s="208"/>
    </row>
    <row r="1010" ht="13.5" customHeight="1">
      <c r="A1010" s="239"/>
      <c r="B1010" s="233" t="str">
        <f t="array" ref="B1010">IF(LEN(A1010)=0,"",INDEX('Smelter Look-up'!$A:$A,MATCH($A1010,'Smelter Look-up'!$E:$E,0)))</f>
        <v/>
      </c>
      <c r="C1010" s="234" t="str">
        <f t="array" ref="C1010">IF(LEN(A1010)=0,"",INDEX('Smelter Look-up'!$C:$C,MATCH($A1010,'Smelter Look-up'!$E:$E,0)))</f>
        <v/>
      </c>
      <c r="D1010" s="233"/>
      <c r="E1010" s="233" t="str">
        <f>IF(ISERROR($V1010),"",OFFSET('Smelter Look-up'!$D$4,$V1010-4,0)&amp;"")</f>
        <v/>
      </c>
      <c r="F1010" s="233" t="str">
        <f>IF(ISERROR($V1010),"",OFFSET('Smelter Look-up'!$E$4,$V1010-4,0))</f>
        <v/>
      </c>
      <c r="G1010" s="233" t="str">
        <f>IF(C1010=$X$4,IF(ISERROR($V1010),"Enter smelter details","RMI"),IF(ISERROR($V1010),"",OFFSET('Smelter Look-up'!$F$4,$V1010-4,0)))</f>
        <v/>
      </c>
      <c r="H1010" s="235" t="str">
        <f>IF(ISERROR($V1010),"",OFFSET('Smelter Look-up'!$G$4,$V1010-4,0))</f>
        <v/>
      </c>
      <c r="I1010" s="237" t="str">
        <f>IF(ISERROR($V1010),"",OFFSET('Smelter Look-up'!$H$4,$V1010-4,0))</f>
        <v/>
      </c>
      <c r="J1010" s="237" t="str">
        <f>IF(ISERROR($V1010),"",OFFSET('Smelter Look-up'!$I$4,$V1010-4,0))</f>
        <v/>
      </c>
      <c r="K1010" s="234"/>
      <c r="L1010" s="234"/>
      <c r="M1010" s="234"/>
      <c r="N1010" s="234"/>
      <c r="O1010" s="234"/>
      <c r="P1010" s="237"/>
      <c r="Q1010" s="238"/>
      <c r="R1010" s="233" t="str">
        <f>IF(ISERROR($V1010),"",OFFSET('Smelter Look-up'!$C$4,$V1010-4,0)&amp;"")</f>
        <v/>
      </c>
      <c r="S1010" s="239" t="str">
        <f t="array" ref="S1010">IF(B1010="","",IF(ISERROR(MATCH($E1010,CL,0)),"Unknown",INDIRECT("'C'!$A$"&amp;MATCH($E1010,CL,0)+1)))</f>
        <v/>
      </c>
      <c r="T1010" s="239" t="str">
        <f t="array" ref="T1010">IF(B1010="","",IF(ISERROR(MATCH($J1010,SorP!$B$1:$B$6226,0)),"",INDIRECT("'SorP'!$A$"&amp;MATCH($S1010&amp;$J1010,SorP!C:C,0))))</f>
        <v/>
      </c>
      <c r="U1010" s="240"/>
      <c r="V1010" s="228" t="str">
        <f>IF(C1010="",NA(),IF(OR(C1010="Smelter not listed",C1010="Smelter not yet identified"),MATCH($B1010&amp;$D1010,'Smelter Look-up'!$J:$J,0),MATCH($B1010&amp;$C1010,'Smelter Look-up'!$J:$J,0)))</f>
        <v>#N/A</v>
      </c>
      <c r="W1010" s="208"/>
      <c r="X1010" s="208">
        <f t="shared" si="1"/>
        <v>0</v>
      </c>
      <c r="Y1010" s="208"/>
      <c r="Z1010" s="208"/>
      <c r="AA1010" s="208"/>
      <c r="AB1010" s="241" t="str">
        <f t="shared" si="2"/>
        <v/>
      </c>
      <c r="AC1010" s="208"/>
      <c r="AD1010" s="208"/>
      <c r="AE1010" s="208"/>
      <c r="AF1010" s="208"/>
      <c r="AG1010" s="208"/>
      <c r="AH1010" s="208"/>
    </row>
    <row r="1011" ht="13.5" customHeight="1">
      <c r="A1011" s="239"/>
      <c r="B1011" s="233" t="str">
        <f t="array" ref="B1011">IF(LEN(A1011)=0,"",INDEX('Smelter Look-up'!$A:$A,MATCH($A1011,'Smelter Look-up'!$E:$E,0)))</f>
        <v/>
      </c>
      <c r="C1011" s="234" t="str">
        <f t="array" ref="C1011">IF(LEN(A1011)=0,"",INDEX('Smelter Look-up'!$C:$C,MATCH($A1011,'Smelter Look-up'!$E:$E,0)))</f>
        <v/>
      </c>
      <c r="D1011" s="233"/>
      <c r="E1011" s="233" t="str">
        <f>IF(ISERROR($V1011),"",OFFSET('Smelter Look-up'!$D$4,$V1011-4,0)&amp;"")</f>
        <v/>
      </c>
      <c r="F1011" s="233" t="str">
        <f>IF(ISERROR($V1011),"",OFFSET('Smelter Look-up'!$E$4,$V1011-4,0))</f>
        <v/>
      </c>
      <c r="G1011" s="233" t="str">
        <f>IF(C1011=$X$4,IF(ISERROR($V1011),"Enter smelter details","RMI"),IF(ISERROR($V1011),"",OFFSET('Smelter Look-up'!$F$4,$V1011-4,0)))</f>
        <v/>
      </c>
      <c r="H1011" s="235" t="str">
        <f>IF(ISERROR($V1011),"",OFFSET('Smelter Look-up'!$G$4,$V1011-4,0))</f>
        <v/>
      </c>
      <c r="I1011" s="237" t="str">
        <f>IF(ISERROR($V1011),"",OFFSET('Smelter Look-up'!$H$4,$V1011-4,0))</f>
        <v/>
      </c>
      <c r="J1011" s="237" t="str">
        <f>IF(ISERROR($V1011),"",OFFSET('Smelter Look-up'!$I$4,$V1011-4,0))</f>
        <v/>
      </c>
      <c r="K1011" s="234"/>
      <c r="L1011" s="234"/>
      <c r="M1011" s="234"/>
      <c r="N1011" s="234"/>
      <c r="O1011" s="234"/>
      <c r="P1011" s="237"/>
      <c r="Q1011" s="238"/>
      <c r="R1011" s="233" t="str">
        <f>IF(ISERROR($V1011),"",OFFSET('Smelter Look-up'!$C$4,$V1011-4,0)&amp;"")</f>
        <v/>
      </c>
      <c r="S1011" s="239" t="str">
        <f t="array" ref="S1011">IF(B1011="","",IF(ISERROR(MATCH($E1011,CL,0)),"Unknown",INDIRECT("'C'!$A$"&amp;MATCH($E1011,CL,0)+1)))</f>
        <v/>
      </c>
      <c r="T1011" s="239" t="str">
        <f t="array" ref="T1011">IF(B1011="","",IF(ISERROR(MATCH($J1011,SorP!$B$1:$B$6226,0)),"",INDIRECT("'SorP'!$A$"&amp;MATCH($S1011&amp;$J1011,SorP!C:C,0))))</f>
        <v/>
      </c>
      <c r="U1011" s="240"/>
      <c r="V1011" s="228" t="str">
        <f>IF(C1011="",NA(),IF(OR(C1011="Smelter not listed",C1011="Smelter not yet identified"),MATCH($B1011&amp;$D1011,'Smelter Look-up'!$J:$J,0),MATCH($B1011&amp;$C1011,'Smelter Look-up'!$J:$J,0)))</f>
        <v>#N/A</v>
      </c>
      <c r="W1011" s="208"/>
      <c r="X1011" s="208">
        <f t="shared" si="1"/>
        <v>0</v>
      </c>
      <c r="Y1011" s="208"/>
      <c r="Z1011" s="208"/>
      <c r="AA1011" s="208"/>
      <c r="AB1011" s="241" t="str">
        <f t="shared" si="2"/>
        <v/>
      </c>
      <c r="AC1011" s="208"/>
      <c r="AD1011" s="208"/>
      <c r="AE1011" s="208"/>
      <c r="AF1011" s="208"/>
      <c r="AG1011" s="208"/>
      <c r="AH1011" s="208"/>
    </row>
    <row r="1012" ht="13.5" customHeight="1">
      <c r="A1012" s="239"/>
      <c r="B1012" s="233" t="str">
        <f t="array" ref="B1012">IF(LEN(A1012)=0,"",INDEX('Smelter Look-up'!$A:$A,MATCH($A1012,'Smelter Look-up'!$E:$E,0)))</f>
        <v/>
      </c>
      <c r="C1012" s="234" t="str">
        <f t="array" ref="C1012">IF(LEN(A1012)=0,"",INDEX('Smelter Look-up'!$C:$C,MATCH($A1012,'Smelter Look-up'!$E:$E,0)))</f>
        <v/>
      </c>
      <c r="D1012" s="233"/>
      <c r="E1012" s="233" t="str">
        <f>IF(ISERROR($V1012),"",OFFSET('Smelter Look-up'!$D$4,$V1012-4,0)&amp;"")</f>
        <v/>
      </c>
      <c r="F1012" s="233" t="str">
        <f>IF(ISERROR($V1012),"",OFFSET('Smelter Look-up'!$E$4,$V1012-4,0))</f>
        <v/>
      </c>
      <c r="G1012" s="233" t="str">
        <f>IF(C1012=$X$4,IF(ISERROR($V1012),"Enter smelter details","RMI"),IF(ISERROR($V1012),"",OFFSET('Smelter Look-up'!$F$4,$V1012-4,0)))</f>
        <v/>
      </c>
      <c r="H1012" s="235" t="str">
        <f>IF(ISERROR($V1012),"",OFFSET('Smelter Look-up'!$G$4,$V1012-4,0))</f>
        <v/>
      </c>
      <c r="I1012" s="237" t="str">
        <f>IF(ISERROR($V1012),"",OFFSET('Smelter Look-up'!$H$4,$V1012-4,0))</f>
        <v/>
      </c>
      <c r="J1012" s="237" t="str">
        <f>IF(ISERROR($V1012),"",OFFSET('Smelter Look-up'!$I$4,$V1012-4,0))</f>
        <v/>
      </c>
      <c r="K1012" s="234"/>
      <c r="L1012" s="234"/>
      <c r="M1012" s="234"/>
      <c r="N1012" s="234"/>
      <c r="O1012" s="234"/>
      <c r="P1012" s="237"/>
      <c r="Q1012" s="238"/>
      <c r="R1012" s="233" t="str">
        <f>IF(ISERROR($V1012),"",OFFSET('Smelter Look-up'!$C$4,$V1012-4,0)&amp;"")</f>
        <v/>
      </c>
      <c r="S1012" s="239" t="str">
        <f t="array" ref="S1012">IF(B1012="","",IF(ISERROR(MATCH($E1012,CL,0)),"Unknown",INDIRECT("'C'!$A$"&amp;MATCH($E1012,CL,0)+1)))</f>
        <v/>
      </c>
      <c r="T1012" s="239" t="str">
        <f t="array" ref="T1012">IF(B1012="","",IF(ISERROR(MATCH($J1012,SorP!$B$1:$B$6226,0)),"",INDIRECT("'SorP'!$A$"&amp;MATCH($S1012&amp;$J1012,SorP!C:C,0))))</f>
        <v/>
      </c>
      <c r="U1012" s="240"/>
      <c r="V1012" s="228" t="str">
        <f>IF(C1012="",NA(),IF(OR(C1012="Smelter not listed",C1012="Smelter not yet identified"),MATCH($B1012&amp;$D1012,'Smelter Look-up'!$J:$J,0),MATCH($B1012&amp;$C1012,'Smelter Look-up'!$J:$J,0)))</f>
        <v>#N/A</v>
      </c>
      <c r="W1012" s="208"/>
      <c r="X1012" s="208">
        <f t="shared" si="1"/>
        <v>0</v>
      </c>
      <c r="Y1012" s="208"/>
      <c r="Z1012" s="208"/>
      <c r="AA1012" s="208"/>
      <c r="AB1012" s="241" t="str">
        <f t="shared" si="2"/>
        <v/>
      </c>
      <c r="AC1012" s="208"/>
      <c r="AD1012" s="208"/>
      <c r="AE1012" s="208"/>
      <c r="AF1012" s="208"/>
      <c r="AG1012" s="208"/>
      <c r="AH1012" s="208"/>
    </row>
    <row r="1013" ht="13.5" customHeight="1">
      <c r="A1013" s="239"/>
      <c r="B1013" s="233" t="str">
        <f t="array" ref="B1013">IF(LEN(A1013)=0,"",INDEX('Smelter Look-up'!$A:$A,MATCH($A1013,'Smelter Look-up'!$E:$E,0)))</f>
        <v/>
      </c>
      <c r="C1013" s="234" t="str">
        <f t="array" ref="C1013">IF(LEN(A1013)=0,"",INDEX('Smelter Look-up'!$C:$C,MATCH($A1013,'Smelter Look-up'!$E:$E,0)))</f>
        <v/>
      </c>
      <c r="D1013" s="233"/>
      <c r="E1013" s="233" t="str">
        <f>IF(ISERROR($V1013),"",OFFSET('Smelter Look-up'!$D$4,$V1013-4,0)&amp;"")</f>
        <v/>
      </c>
      <c r="F1013" s="233" t="str">
        <f>IF(ISERROR($V1013),"",OFFSET('Smelter Look-up'!$E$4,$V1013-4,0))</f>
        <v/>
      </c>
      <c r="G1013" s="233" t="str">
        <f>IF(C1013=$X$4,IF(ISERROR($V1013),"Enter smelter details","RMI"),IF(ISERROR($V1013),"",OFFSET('Smelter Look-up'!$F$4,$V1013-4,0)))</f>
        <v/>
      </c>
      <c r="H1013" s="235" t="str">
        <f>IF(ISERROR($V1013),"",OFFSET('Smelter Look-up'!$G$4,$V1013-4,0))</f>
        <v/>
      </c>
      <c r="I1013" s="237" t="str">
        <f>IF(ISERROR($V1013),"",OFFSET('Smelter Look-up'!$H$4,$V1013-4,0))</f>
        <v/>
      </c>
      <c r="J1013" s="237" t="str">
        <f>IF(ISERROR($V1013),"",OFFSET('Smelter Look-up'!$I$4,$V1013-4,0))</f>
        <v/>
      </c>
      <c r="K1013" s="234"/>
      <c r="L1013" s="234"/>
      <c r="M1013" s="234"/>
      <c r="N1013" s="234"/>
      <c r="O1013" s="234"/>
      <c r="P1013" s="237"/>
      <c r="Q1013" s="238"/>
      <c r="R1013" s="233" t="str">
        <f>IF(ISERROR($V1013),"",OFFSET('Smelter Look-up'!$C$4,$V1013-4,0)&amp;"")</f>
        <v/>
      </c>
      <c r="S1013" s="239" t="str">
        <f t="array" ref="S1013">IF(B1013="","",IF(ISERROR(MATCH($E1013,CL,0)),"Unknown",INDIRECT("'C'!$A$"&amp;MATCH($E1013,CL,0)+1)))</f>
        <v/>
      </c>
      <c r="T1013" s="239" t="str">
        <f t="array" ref="T1013">IF(B1013="","",IF(ISERROR(MATCH($J1013,SorP!$B$1:$B$6226,0)),"",INDIRECT("'SorP'!$A$"&amp;MATCH($S1013&amp;$J1013,SorP!C:C,0))))</f>
        <v/>
      </c>
      <c r="U1013" s="240"/>
      <c r="V1013" s="228" t="str">
        <f>IF(C1013="",NA(),IF(OR(C1013="Smelter not listed",C1013="Smelter not yet identified"),MATCH($B1013&amp;$D1013,'Smelter Look-up'!$J:$J,0),MATCH($B1013&amp;$C1013,'Smelter Look-up'!$J:$J,0)))</f>
        <v>#N/A</v>
      </c>
      <c r="W1013" s="208"/>
      <c r="X1013" s="208">
        <f t="shared" si="1"/>
        <v>0</v>
      </c>
      <c r="Y1013" s="208"/>
      <c r="Z1013" s="208"/>
      <c r="AA1013" s="208"/>
      <c r="AB1013" s="241" t="str">
        <f t="shared" si="2"/>
        <v/>
      </c>
      <c r="AC1013" s="208"/>
      <c r="AD1013" s="208"/>
      <c r="AE1013" s="208"/>
      <c r="AF1013" s="208"/>
      <c r="AG1013" s="208"/>
      <c r="AH1013" s="208"/>
    </row>
    <row r="1014" ht="13.5" customHeight="1">
      <c r="A1014" s="239"/>
      <c r="B1014" s="233" t="str">
        <f t="array" ref="B1014">IF(LEN(A1014)=0,"",INDEX('Smelter Look-up'!$A:$A,MATCH($A1014,'Smelter Look-up'!$E:$E,0)))</f>
        <v/>
      </c>
      <c r="C1014" s="234" t="str">
        <f t="array" ref="C1014">IF(LEN(A1014)=0,"",INDEX('Smelter Look-up'!$C:$C,MATCH($A1014,'Smelter Look-up'!$E:$E,0)))</f>
        <v/>
      </c>
      <c r="D1014" s="233"/>
      <c r="E1014" s="233" t="str">
        <f>IF(ISERROR($V1014),"",OFFSET('Smelter Look-up'!$D$4,$V1014-4,0)&amp;"")</f>
        <v/>
      </c>
      <c r="F1014" s="233" t="str">
        <f>IF(ISERROR($V1014),"",OFFSET('Smelter Look-up'!$E$4,$V1014-4,0))</f>
        <v/>
      </c>
      <c r="G1014" s="233" t="str">
        <f>IF(C1014=$X$4,IF(ISERROR($V1014),"Enter smelter details","RMI"),IF(ISERROR($V1014),"",OFFSET('Smelter Look-up'!$F$4,$V1014-4,0)))</f>
        <v/>
      </c>
      <c r="H1014" s="235" t="str">
        <f>IF(ISERROR($V1014),"",OFFSET('Smelter Look-up'!$G$4,$V1014-4,0))</f>
        <v/>
      </c>
      <c r="I1014" s="237" t="str">
        <f>IF(ISERROR($V1014),"",OFFSET('Smelter Look-up'!$H$4,$V1014-4,0))</f>
        <v/>
      </c>
      <c r="J1014" s="237" t="str">
        <f>IF(ISERROR($V1014),"",OFFSET('Smelter Look-up'!$I$4,$V1014-4,0))</f>
        <v/>
      </c>
      <c r="K1014" s="234"/>
      <c r="L1014" s="234"/>
      <c r="M1014" s="234"/>
      <c r="N1014" s="234"/>
      <c r="O1014" s="234"/>
      <c r="P1014" s="237"/>
      <c r="Q1014" s="238"/>
      <c r="R1014" s="233" t="str">
        <f>IF(ISERROR($V1014),"",OFFSET('Smelter Look-up'!$C$4,$V1014-4,0)&amp;"")</f>
        <v/>
      </c>
      <c r="S1014" s="239" t="str">
        <f t="array" ref="S1014">IF(B1014="","",IF(ISERROR(MATCH($E1014,CL,0)),"Unknown",INDIRECT("'C'!$A$"&amp;MATCH($E1014,CL,0)+1)))</f>
        <v/>
      </c>
      <c r="T1014" s="239" t="str">
        <f t="array" ref="T1014">IF(B1014="","",IF(ISERROR(MATCH($J1014,SorP!$B$1:$B$6226,0)),"",INDIRECT("'SorP'!$A$"&amp;MATCH($S1014&amp;$J1014,SorP!C:C,0))))</f>
        <v/>
      </c>
      <c r="U1014" s="240"/>
      <c r="V1014" s="228" t="str">
        <f>IF(C1014="",NA(),IF(OR(C1014="Smelter not listed",C1014="Smelter not yet identified"),MATCH($B1014&amp;$D1014,'Smelter Look-up'!$J:$J,0),MATCH($B1014&amp;$C1014,'Smelter Look-up'!$J:$J,0)))</f>
        <v>#N/A</v>
      </c>
      <c r="W1014" s="208"/>
      <c r="X1014" s="208">
        <f t="shared" si="1"/>
        <v>0</v>
      </c>
      <c r="Y1014" s="208"/>
      <c r="Z1014" s="208"/>
      <c r="AA1014" s="208"/>
      <c r="AB1014" s="241" t="str">
        <f t="shared" si="2"/>
        <v/>
      </c>
      <c r="AC1014" s="208"/>
      <c r="AD1014" s="208"/>
      <c r="AE1014" s="208"/>
      <c r="AF1014" s="208"/>
      <c r="AG1014" s="208"/>
      <c r="AH1014" s="208"/>
    </row>
    <row r="1015" ht="13.5" customHeight="1">
      <c r="A1015" s="239"/>
      <c r="B1015" s="233" t="str">
        <f t="array" ref="B1015">IF(LEN(A1015)=0,"",INDEX('Smelter Look-up'!$A:$A,MATCH($A1015,'Smelter Look-up'!$E:$E,0)))</f>
        <v/>
      </c>
      <c r="C1015" s="234" t="str">
        <f t="array" ref="C1015">IF(LEN(A1015)=0,"",INDEX('Smelter Look-up'!$C:$C,MATCH($A1015,'Smelter Look-up'!$E:$E,0)))</f>
        <v/>
      </c>
      <c r="D1015" s="233"/>
      <c r="E1015" s="233" t="str">
        <f>IF(ISERROR($V1015),"",OFFSET('Smelter Look-up'!$D$4,$V1015-4,0)&amp;"")</f>
        <v/>
      </c>
      <c r="F1015" s="233" t="str">
        <f>IF(ISERROR($V1015),"",OFFSET('Smelter Look-up'!$E$4,$V1015-4,0))</f>
        <v/>
      </c>
      <c r="G1015" s="233" t="str">
        <f>IF(C1015=$X$4,IF(ISERROR($V1015),"Enter smelter details","RMI"),IF(ISERROR($V1015),"",OFFSET('Smelter Look-up'!$F$4,$V1015-4,0)))</f>
        <v/>
      </c>
      <c r="H1015" s="235" t="str">
        <f>IF(ISERROR($V1015),"",OFFSET('Smelter Look-up'!$G$4,$V1015-4,0))</f>
        <v/>
      </c>
      <c r="I1015" s="237" t="str">
        <f>IF(ISERROR($V1015),"",OFFSET('Smelter Look-up'!$H$4,$V1015-4,0))</f>
        <v/>
      </c>
      <c r="J1015" s="237" t="str">
        <f>IF(ISERROR($V1015),"",OFFSET('Smelter Look-up'!$I$4,$V1015-4,0))</f>
        <v/>
      </c>
      <c r="K1015" s="234"/>
      <c r="L1015" s="234"/>
      <c r="M1015" s="234"/>
      <c r="N1015" s="234"/>
      <c r="O1015" s="234"/>
      <c r="P1015" s="237"/>
      <c r="Q1015" s="238"/>
      <c r="R1015" s="233" t="str">
        <f>IF(ISERROR($V1015),"",OFFSET('Smelter Look-up'!$C$4,$V1015-4,0)&amp;"")</f>
        <v/>
      </c>
      <c r="S1015" s="239" t="str">
        <f t="array" ref="S1015">IF(B1015="","",IF(ISERROR(MATCH($E1015,CL,0)),"Unknown",INDIRECT("'C'!$A$"&amp;MATCH($E1015,CL,0)+1)))</f>
        <v/>
      </c>
      <c r="T1015" s="239" t="str">
        <f t="array" ref="T1015">IF(B1015="","",IF(ISERROR(MATCH($J1015,SorP!$B$1:$B$6226,0)),"",INDIRECT("'SorP'!$A$"&amp;MATCH($S1015&amp;$J1015,SorP!C:C,0))))</f>
        <v/>
      </c>
      <c r="U1015" s="240"/>
      <c r="V1015" s="228" t="str">
        <f>IF(C1015="",NA(),IF(OR(C1015="Smelter not listed",C1015="Smelter not yet identified"),MATCH($B1015&amp;$D1015,'Smelter Look-up'!$J:$J,0),MATCH($B1015&amp;$C1015,'Smelter Look-up'!$J:$J,0)))</f>
        <v>#N/A</v>
      </c>
      <c r="W1015" s="208"/>
      <c r="X1015" s="208">
        <f t="shared" si="1"/>
        <v>0</v>
      </c>
      <c r="Y1015" s="208"/>
      <c r="Z1015" s="208"/>
      <c r="AA1015" s="208"/>
      <c r="AB1015" s="241" t="str">
        <f t="shared" si="2"/>
        <v/>
      </c>
      <c r="AC1015" s="208"/>
      <c r="AD1015" s="208"/>
      <c r="AE1015" s="208"/>
      <c r="AF1015" s="208"/>
      <c r="AG1015" s="208"/>
      <c r="AH1015" s="208"/>
    </row>
    <row r="1016" ht="13.5" customHeight="1">
      <c r="A1016" s="239"/>
      <c r="B1016" s="233" t="str">
        <f t="array" ref="B1016">IF(LEN(A1016)=0,"",INDEX('Smelter Look-up'!$A:$A,MATCH($A1016,'Smelter Look-up'!$E:$E,0)))</f>
        <v/>
      </c>
      <c r="C1016" s="234" t="str">
        <f t="array" ref="C1016">IF(LEN(A1016)=0,"",INDEX('Smelter Look-up'!$C:$C,MATCH($A1016,'Smelter Look-up'!$E:$E,0)))</f>
        <v/>
      </c>
      <c r="D1016" s="233"/>
      <c r="E1016" s="233" t="str">
        <f>IF(ISERROR($V1016),"",OFFSET('Smelter Look-up'!$D$4,$V1016-4,0)&amp;"")</f>
        <v/>
      </c>
      <c r="F1016" s="233" t="str">
        <f>IF(ISERROR($V1016),"",OFFSET('Smelter Look-up'!$E$4,$V1016-4,0))</f>
        <v/>
      </c>
      <c r="G1016" s="233" t="str">
        <f>IF(C1016=$X$4,IF(ISERROR($V1016),"Enter smelter details","RMI"),IF(ISERROR($V1016),"",OFFSET('Smelter Look-up'!$F$4,$V1016-4,0)))</f>
        <v/>
      </c>
      <c r="H1016" s="235" t="str">
        <f>IF(ISERROR($V1016),"",OFFSET('Smelter Look-up'!$G$4,$V1016-4,0))</f>
        <v/>
      </c>
      <c r="I1016" s="237" t="str">
        <f>IF(ISERROR($V1016),"",OFFSET('Smelter Look-up'!$H$4,$V1016-4,0))</f>
        <v/>
      </c>
      <c r="J1016" s="237" t="str">
        <f>IF(ISERROR($V1016),"",OFFSET('Smelter Look-up'!$I$4,$V1016-4,0))</f>
        <v/>
      </c>
      <c r="K1016" s="234"/>
      <c r="L1016" s="234"/>
      <c r="M1016" s="234"/>
      <c r="N1016" s="234"/>
      <c r="O1016" s="234"/>
      <c r="P1016" s="237"/>
      <c r="Q1016" s="238"/>
      <c r="R1016" s="233" t="str">
        <f>IF(ISERROR($V1016),"",OFFSET('Smelter Look-up'!$C$4,$V1016-4,0)&amp;"")</f>
        <v/>
      </c>
      <c r="S1016" s="239" t="str">
        <f t="array" ref="S1016">IF(B1016="","",IF(ISERROR(MATCH($E1016,CL,0)),"Unknown",INDIRECT("'C'!$A$"&amp;MATCH($E1016,CL,0)+1)))</f>
        <v/>
      </c>
      <c r="T1016" s="239" t="str">
        <f t="array" ref="T1016">IF(B1016="","",IF(ISERROR(MATCH($J1016,SorP!$B$1:$B$6226,0)),"",INDIRECT("'SorP'!$A$"&amp;MATCH($S1016&amp;$J1016,SorP!C:C,0))))</f>
        <v/>
      </c>
      <c r="U1016" s="240"/>
      <c r="V1016" s="228" t="str">
        <f>IF(C1016="",NA(),IF(OR(C1016="Smelter not listed",C1016="Smelter not yet identified"),MATCH($B1016&amp;$D1016,'Smelter Look-up'!$J:$J,0),MATCH($B1016&amp;$C1016,'Smelter Look-up'!$J:$J,0)))</f>
        <v>#N/A</v>
      </c>
      <c r="W1016" s="208"/>
      <c r="X1016" s="208">
        <f t="shared" si="1"/>
        <v>0</v>
      </c>
      <c r="Y1016" s="208"/>
      <c r="Z1016" s="208"/>
      <c r="AA1016" s="208"/>
      <c r="AB1016" s="241" t="str">
        <f t="shared" si="2"/>
        <v/>
      </c>
      <c r="AC1016" s="208"/>
      <c r="AD1016" s="208"/>
      <c r="AE1016" s="208"/>
      <c r="AF1016" s="208"/>
      <c r="AG1016" s="208"/>
      <c r="AH1016" s="208"/>
    </row>
    <row r="1017" ht="13.5" customHeight="1">
      <c r="A1017" s="239"/>
      <c r="B1017" s="233" t="str">
        <f t="array" ref="B1017">IF(LEN(A1017)=0,"",INDEX('Smelter Look-up'!$A:$A,MATCH($A1017,'Smelter Look-up'!$E:$E,0)))</f>
        <v/>
      </c>
      <c r="C1017" s="234" t="str">
        <f t="array" ref="C1017">IF(LEN(A1017)=0,"",INDEX('Smelter Look-up'!$C:$C,MATCH($A1017,'Smelter Look-up'!$E:$E,0)))</f>
        <v/>
      </c>
      <c r="D1017" s="233"/>
      <c r="E1017" s="233" t="str">
        <f>IF(ISERROR($V1017),"",OFFSET('Smelter Look-up'!$D$4,$V1017-4,0)&amp;"")</f>
        <v/>
      </c>
      <c r="F1017" s="233" t="str">
        <f>IF(ISERROR($V1017),"",OFFSET('Smelter Look-up'!$E$4,$V1017-4,0))</f>
        <v/>
      </c>
      <c r="G1017" s="233" t="str">
        <f>IF(C1017=$X$4,IF(ISERROR($V1017),"Enter smelter details","RMI"),IF(ISERROR($V1017),"",OFFSET('Smelter Look-up'!$F$4,$V1017-4,0)))</f>
        <v/>
      </c>
      <c r="H1017" s="235" t="str">
        <f>IF(ISERROR($V1017),"",OFFSET('Smelter Look-up'!$G$4,$V1017-4,0))</f>
        <v/>
      </c>
      <c r="I1017" s="237" t="str">
        <f>IF(ISERROR($V1017),"",OFFSET('Smelter Look-up'!$H$4,$V1017-4,0))</f>
        <v/>
      </c>
      <c r="J1017" s="237" t="str">
        <f>IF(ISERROR($V1017),"",OFFSET('Smelter Look-up'!$I$4,$V1017-4,0))</f>
        <v/>
      </c>
      <c r="K1017" s="234"/>
      <c r="L1017" s="234"/>
      <c r="M1017" s="234"/>
      <c r="N1017" s="234"/>
      <c r="O1017" s="234"/>
      <c r="P1017" s="237"/>
      <c r="Q1017" s="238"/>
      <c r="R1017" s="233" t="str">
        <f>IF(ISERROR($V1017),"",OFFSET('Smelter Look-up'!$C$4,$V1017-4,0)&amp;"")</f>
        <v/>
      </c>
      <c r="S1017" s="239" t="str">
        <f t="array" ref="S1017">IF(B1017="","",IF(ISERROR(MATCH($E1017,CL,0)),"Unknown",INDIRECT("'C'!$A$"&amp;MATCH($E1017,CL,0)+1)))</f>
        <v/>
      </c>
      <c r="T1017" s="239" t="str">
        <f t="array" ref="T1017">IF(B1017="","",IF(ISERROR(MATCH($J1017,SorP!$B$1:$B$6226,0)),"",INDIRECT("'SorP'!$A$"&amp;MATCH($S1017&amp;$J1017,SorP!C:C,0))))</f>
        <v/>
      </c>
      <c r="U1017" s="240"/>
      <c r="V1017" s="228" t="str">
        <f>IF(C1017="",NA(),IF(OR(C1017="Smelter not listed",C1017="Smelter not yet identified"),MATCH($B1017&amp;$D1017,'Smelter Look-up'!$J:$J,0),MATCH($B1017&amp;$C1017,'Smelter Look-up'!$J:$J,0)))</f>
        <v>#N/A</v>
      </c>
      <c r="W1017" s="208"/>
      <c r="X1017" s="208">
        <f t="shared" si="1"/>
        <v>0</v>
      </c>
      <c r="Y1017" s="208"/>
      <c r="Z1017" s="208"/>
      <c r="AA1017" s="208"/>
      <c r="AB1017" s="241" t="str">
        <f t="shared" si="2"/>
        <v/>
      </c>
      <c r="AC1017" s="208"/>
      <c r="AD1017" s="208"/>
      <c r="AE1017" s="208"/>
      <c r="AF1017" s="208"/>
      <c r="AG1017" s="208"/>
      <c r="AH1017" s="208"/>
    </row>
    <row r="1018" ht="13.5" customHeight="1">
      <c r="A1018" s="239"/>
      <c r="B1018" s="233" t="str">
        <f t="array" ref="B1018">IF(LEN(A1018)=0,"",INDEX('Smelter Look-up'!$A:$A,MATCH($A1018,'Smelter Look-up'!$E:$E,0)))</f>
        <v/>
      </c>
      <c r="C1018" s="234" t="str">
        <f t="array" ref="C1018">IF(LEN(A1018)=0,"",INDEX('Smelter Look-up'!$C:$C,MATCH($A1018,'Smelter Look-up'!$E:$E,0)))</f>
        <v/>
      </c>
      <c r="D1018" s="233"/>
      <c r="E1018" s="233" t="str">
        <f>IF(ISERROR($V1018),"",OFFSET('Smelter Look-up'!$D$4,$V1018-4,0)&amp;"")</f>
        <v/>
      </c>
      <c r="F1018" s="233" t="str">
        <f>IF(ISERROR($V1018),"",OFFSET('Smelter Look-up'!$E$4,$V1018-4,0))</f>
        <v/>
      </c>
      <c r="G1018" s="233" t="str">
        <f>IF(C1018=$X$4,IF(ISERROR($V1018),"Enter smelter details","RMI"),IF(ISERROR($V1018),"",OFFSET('Smelter Look-up'!$F$4,$V1018-4,0)))</f>
        <v/>
      </c>
      <c r="H1018" s="235" t="str">
        <f>IF(ISERROR($V1018),"",OFFSET('Smelter Look-up'!$G$4,$V1018-4,0))</f>
        <v/>
      </c>
      <c r="I1018" s="237" t="str">
        <f>IF(ISERROR($V1018),"",OFFSET('Smelter Look-up'!$H$4,$V1018-4,0))</f>
        <v/>
      </c>
      <c r="J1018" s="237" t="str">
        <f>IF(ISERROR($V1018),"",OFFSET('Smelter Look-up'!$I$4,$V1018-4,0))</f>
        <v/>
      </c>
      <c r="K1018" s="234"/>
      <c r="L1018" s="234"/>
      <c r="M1018" s="234"/>
      <c r="N1018" s="234"/>
      <c r="O1018" s="234"/>
      <c r="P1018" s="237"/>
      <c r="Q1018" s="238"/>
      <c r="R1018" s="233" t="str">
        <f>IF(ISERROR($V1018),"",OFFSET('Smelter Look-up'!$C$4,$V1018-4,0)&amp;"")</f>
        <v/>
      </c>
      <c r="S1018" s="239" t="str">
        <f t="array" ref="S1018">IF(B1018="","",IF(ISERROR(MATCH($E1018,CL,0)),"Unknown",INDIRECT("'C'!$A$"&amp;MATCH($E1018,CL,0)+1)))</f>
        <v/>
      </c>
      <c r="T1018" s="239" t="str">
        <f t="array" ref="T1018">IF(B1018="","",IF(ISERROR(MATCH($J1018,SorP!$B$1:$B$6226,0)),"",INDIRECT("'SorP'!$A$"&amp;MATCH($S1018&amp;$J1018,SorP!C:C,0))))</f>
        <v/>
      </c>
      <c r="U1018" s="240"/>
      <c r="V1018" s="228" t="str">
        <f>IF(C1018="",NA(),IF(OR(C1018="Smelter not listed",C1018="Smelter not yet identified"),MATCH($B1018&amp;$D1018,'Smelter Look-up'!$J:$J,0),MATCH($B1018&amp;$C1018,'Smelter Look-up'!$J:$J,0)))</f>
        <v>#N/A</v>
      </c>
      <c r="W1018" s="208"/>
      <c r="X1018" s="208">
        <f t="shared" si="1"/>
        <v>0</v>
      </c>
      <c r="Y1018" s="208"/>
      <c r="Z1018" s="208"/>
      <c r="AA1018" s="208"/>
      <c r="AB1018" s="241" t="str">
        <f t="shared" si="2"/>
        <v/>
      </c>
      <c r="AC1018" s="208"/>
      <c r="AD1018" s="208"/>
      <c r="AE1018" s="208"/>
      <c r="AF1018" s="208"/>
      <c r="AG1018" s="208"/>
      <c r="AH1018" s="208"/>
    </row>
    <row r="1019" ht="13.5" customHeight="1">
      <c r="A1019" s="239"/>
      <c r="B1019" s="233" t="str">
        <f t="array" ref="B1019">IF(LEN(A1019)=0,"",INDEX('Smelter Look-up'!$A:$A,MATCH($A1019,'Smelter Look-up'!$E:$E,0)))</f>
        <v/>
      </c>
      <c r="C1019" s="234" t="str">
        <f t="array" ref="C1019">IF(LEN(A1019)=0,"",INDEX('Smelter Look-up'!$C:$C,MATCH($A1019,'Smelter Look-up'!$E:$E,0)))</f>
        <v/>
      </c>
      <c r="D1019" s="233"/>
      <c r="E1019" s="233" t="str">
        <f>IF(ISERROR($V1019),"",OFFSET('Smelter Look-up'!$D$4,$V1019-4,0)&amp;"")</f>
        <v/>
      </c>
      <c r="F1019" s="233" t="str">
        <f>IF(ISERROR($V1019),"",OFFSET('Smelter Look-up'!$E$4,$V1019-4,0))</f>
        <v/>
      </c>
      <c r="G1019" s="233" t="str">
        <f>IF(C1019=$X$4,IF(ISERROR($V1019),"Enter smelter details","RMI"),IF(ISERROR($V1019),"",OFFSET('Smelter Look-up'!$F$4,$V1019-4,0)))</f>
        <v/>
      </c>
      <c r="H1019" s="235" t="str">
        <f>IF(ISERROR($V1019),"",OFFSET('Smelter Look-up'!$G$4,$V1019-4,0))</f>
        <v/>
      </c>
      <c r="I1019" s="237" t="str">
        <f>IF(ISERROR($V1019),"",OFFSET('Smelter Look-up'!$H$4,$V1019-4,0))</f>
        <v/>
      </c>
      <c r="J1019" s="237" t="str">
        <f>IF(ISERROR($V1019),"",OFFSET('Smelter Look-up'!$I$4,$V1019-4,0))</f>
        <v/>
      </c>
      <c r="K1019" s="234"/>
      <c r="L1019" s="234"/>
      <c r="M1019" s="234"/>
      <c r="N1019" s="234"/>
      <c r="O1019" s="234"/>
      <c r="P1019" s="237"/>
      <c r="Q1019" s="238"/>
      <c r="R1019" s="233" t="str">
        <f>IF(ISERROR($V1019),"",OFFSET('Smelter Look-up'!$C$4,$V1019-4,0)&amp;"")</f>
        <v/>
      </c>
      <c r="S1019" s="239" t="str">
        <f t="array" ref="S1019">IF(B1019="","",IF(ISERROR(MATCH($E1019,CL,0)),"Unknown",INDIRECT("'C'!$A$"&amp;MATCH($E1019,CL,0)+1)))</f>
        <v/>
      </c>
      <c r="T1019" s="239" t="str">
        <f t="array" ref="T1019">IF(B1019="","",IF(ISERROR(MATCH($J1019,SorP!$B$1:$B$6226,0)),"",INDIRECT("'SorP'!$A$"&amp;MATCH($S1019&amp;$J1019,SorP!C:C,0))))</f>
        <v/>
      </c>
      <c r="U1019" s="240"/>
      <c r="V1019" s="228" t="str">
        <f>IF(C1019="",NA(),IF(OR(C1019="Smelter not listed",C1019="Smelter not yet identified"),MATCH($B1019&amp;$D1019,'Smelter Look-up'!$J:$J,0),MATCH($B1019&amp;$C1019,'Smelter Look-up'!$J:$J,0)))</f>
        <v>#N/A</v>
      </c>
      <c r="W1019" s="208"/>
      <c r="X1019" s="208">
        <f t="shared" si="1"/>
        <v>0</v>
      </c>
      <c r="Y1019" s="208"/>
      <c r="Z1019" s="208"/>
      <c r="AA1019" s="208"/>
      <c r="AB1019" s="241" t="str">
        <f t="shared" si="2"/>
        <v/>
      </c>
      <c r="AC1019" s="208"/>
      <c r="AD1019" s="208"/>
      <c r="AE1019" s="208"/>
      <c r="AF1019" s="208"/>
      <c r="AG1019" s="208"/>
      <c r="AH1019" s="208"/>
    </row>
    <row r="1020" ht="13.5" customHeight="1">
      <c r="A1020" s="239"/>
      <c r="B1020" s="233" t="str">
        <f t="array" ref="B1020">IF(LEN(A1020)=0,"",INDEX('Smelter Look-up'!$A:$A,MATCH($A1020,'Smelter Look-up'!$E:$E,0)))</f>
        <v/>
      </c>
      <c r="C1020" s="234" t="str">
        <f t="array" ref="C1020">IF(LEN(A1020)=0,"",INDEX('Smelter Look-up'!$C:$C,MATCH($A1020,'Smelter Look-up'!$E:$E,0)))</f>
        <v/>
      </c>
      <c r="D1020" s="233"/>
      <c r="E1020" s="233" t="str">
        <f>IF(ISERROR($V1020),"",OFFSET('Smelter Look-up'!$D$4,$V1020-4,0)&amp;"")</f>
        <v/>
      </c>
      <c r="F1020" s="233" t="str">
        <f>IF(ISERROR($V1020),"",OFFSET('Smelter Look-up'!$E$4,$V1020-4,0))</f>
        <v/>
      </c>
      <c r="G1020" s="233" t="str">
        <f>IF(C1020=$X$4,IF(ISERROR($V1020),"Enter smelter details","RMI"),IF(ISERROR($V1020),"",OFFSET('Smelter Look-up'!$F$4,$V1020-4,0)))</f>
        <v/>
      </c>
      <c r="H1020" s="235" t="str">
        <f>IF(ISERROR($V1020),"",OFFSET('Smelter Look-up'!$G$4,$V1020-4,0))</f>
        <v/>
      </c>
      <c r="I1020" s="237" t="str">
        <f>IF(ISERROR($V1020),"",OFFSET('Smelter Look-up'!$H$4,$V1020-4,0))</f>
        <v/>
      </c>
      <c r="J1020" s="237" t="str">
        <f>IF(ISERROR($V1020),"",OFFSET('Smelter Look-up'!$I$4,$V1020-4,0))</f>
        <v/>
      </c>
      <c r="K1020" s="234"/>
      <c r="L1020" s="234"/>
      <c r="M1020" s="234"/>
      <c r="N1020" s="234"/>
      <c r="O1020" s="234"/>
      <c r="P1020" s="237"/>
      <c r="Q1020" s="238"/>
      <c r="R1020" s="233" t="str">
        <f>IF(ISERROR($V1020),"",OFFSET('Smelter Look-up'!$C$4,$V1020-4,0)&amp;"")</f>
        <v/>
      </c>
      <c r="S1020" s="239" t="str">
        <f t="array" ref="S1020">IF(B1020="","",IF(ISERROR(MATCH($E1020,CL,0)),"Unknown",INDIRECT("'C'!$A$"&amp;MATCH($E1020,CL,0)+1)))</f>
        <v/>
      </c>
      <c r="T1020" s="239" t="str">
        <f t="array" ref="T1020">IF(B1020="","",IF(ISERROR(MATCH($J1020,SorP!$B$1:$B$6226,0)),"",INDIRECT("'SorP'!$A$"&amp;MATCH($S1020&amp;$J1020,SorP!C:C,0))))</f>
        <v/>
      </c>
      <c r="U1020" s="240"/>
      <c r="V1020" s="228" t="str">
        <f>IF(C1020="",NA(),IF(OR(C1020="Smelter not listed",C1020="Smelter not yet identified"),MATCH($B1020&amp;$D1020,'Smelter Look-up'!$J:$J,0),MATCH($B1020&amp;$C1020,'Smelter Look-up'!$J:$J,0)))</f>
        <v>#N/A</v>
      </c>
      <c r="W1020" s="208"/>
      <c r="X1020" s="208">
        <f t="shared" si="1"/>
        <v>0</v>
      </c>
      <c r="Y1020" s="208"/>
      <c r="Z1020" s="208"/>
      <c r="AA1020" s="208"/>
      <c r="AB1020" s="241" t="str">
        <f t="shared" si="2"/>
        <v/>
      </c>
      <c r="AC1020" s="208"/>
      <c r="AD1020" s="208"/>
      <c r="AE1020" s="208"/>
      <c r="AF1020" s="208"/>
      <c r="AG1020" s="208"/>
      <c r="AH1020" s="208"/>
    </row>
    <row r="1021" ht="13.5" customHeight="1">
      <c r="A1021" s="239"/>
      <c r="B1021" s="233" t="str">
        <f t="array" ref="B1021">IF(LEN(A1021)=0,"",INDEX('Smelter Look-up'!$A:$A,MATCH($A1021,'Smelter Look-up'!$E:$E,0)))</f>
        <v/>
      </c>
      <c r="C1021" s="234" t="str">
        <f t="array" ref="C1021">IF(LEN(A1021)=0,"",INDEX('Smelter Look-up'!$C:$C,MATCH($A1021,'Smelter Look-up'!$E:$E,0)))</f>
        <v/>
      </c>
      <c r="D1021" s="233"/>
      <c r="E1021" s="233" t="str">
        <f>IF(ISERROR($V1021),"",OFFSET('Smelter Look-up'!$D$4,$V1021-4,0)&amp;"")</f>
        <v/>
      </c>
      <c r="F1021" s="233" t="str">
        <f>IF(ISERROR($V1021),"",OFFSET('Smelter Look-up'!$E$4,$V1021-4,0))</f>
        <v/>
      </c>
      <c r="G1021" s="233" t="str">
        <f>IF(C1021=$X$4,IF(ISERROR($V1021),"Enter smelter details","RMI"),IF(ISERROR($V1021),"",OFFSET('Smelter Look-up'!$F$4,$V1021-4,0)))</f>
        <v/>
      </c>
      <c r="H1021" s="235" t="str">
        <f>IF(ISERROR($V1021),"",OFFSET('Smelter Look-up'!$G$4,$V1021-4,0))</f>
        <v/>
      </c>
      <c r="I1021" s="237" t="str">
        <f>IF(ISERROR($V1021),"",OFFSET('Smelter Look-up'!$H$4,$V1021-4,0))</f>
        <v/>
      </c>
      <c r="J1021" s="237" t="str">
        <f>IF(ISERROR($V1021),"",OFFSET('Smelter Look-up'!$I$4,$V1021-4,0))</f>
        <v/>
      </c>
      <c r="K1021" s="234"/>
      <c r="L1021" s="234"/>
      <c r="M1021" s="234"/>
      <c r="N1021" s="234"/>
      <c r="O1021" s="234"/>
      <c r="P1021" s="237"/>
      <c r="Q1021" s="238"/>
      <c r="R1021" s="233" t="str">
        <f>IF(ISERROR($V1021),"",OFFSET('Smelter Look-up'!$C$4,$V1021-4,0)&amp;"")</f>
        <v/>
      </c>
      <c r="S1021" s="239" t="str">
        <f t="array" ref="S1021">IF(B1021="","",IF(ISERROR(MATCH($E1021,CL,0)),"Unknown",INDIRECT("'C'!$A$"&amp;MATCH($E1021,CL,0)+1)))</f>
        <v/>
      </c>
      <c r="T1021" s="239" t="str">
        <f t="array" ref="T1021">IF(B1021="","",IF(ISERROR(MATCH($J1021,SorP!$B$1:$B$6226,0)),"",INDIRECT("'SorP'!$A$"&amp;MATCH($S1021&amp;$J1021,SorP!C:C,0))))</f>
        <v/>
      </c>
      <c r="U1021" s="240"/>
      <c r="V1021" s="228" t="str">
        <f>IF(C1021="",NA(),IF(OR(C1021="Smelter not listed",C1021="Smelter not yet identified"),MATCH($B1021&amp;$D1021,'Smelter Look-up'!$J:$J,0),MATCH($B1021&amp;$C1021,'Smelter Look-up'!$J:$J,0)))</f>
        <v>#N/A</v>
      </c>
      <c r="W1021" s="208"/>
      <c r="X1021" s="208">
        <f t="shared" si="1"/>
        <v>0</v>
      </c>
      <c r="Y1021" s="208"/>
      <c r="Z1021" s="208"/>
      <c r="AA1021" s="208"/>
      <c r="AB1021" s="241" t="str">
        <f t="shared" si="2"/>
        <v/>
      </c>
      <c r="AC1021" s="208"/>
      <c r="AD1021" s="208"/>
      <c r="AE1021" s="208"/>
      <c r="AF1021" s="208"/>
      <c r="AG1021" s="208"/>
      <c r="AH1021" s="208"/>
    </row>
    <row r="1022" ht="13.5" customHeight="1">
      <c r="A1022" s="239"/>
      <c r="B1022" s="233" t="str">
        <f t="array" ref="B1022">IF(LEN(A1022)=0,"",INDEX('Smelter Look-up'!$A:$A,MATCH($A1022,'Smelter Look-up'!$E:$E,0)))</f>
        <v/>
      </c>
      <c r="C1022" s="234" t="str">
        <f t="array" ref="C1022">IF(LEN(A1022)=0,"",INDEX('Smelter Look-up'!$C:$C,MATCH($A1022,'Smelter Look-up'!$E:$E,0)))</f>
        <v/>
      </c>
      <c r="D1022" s="233"/>
      <c r="E1022" s="233" t="str">
        <f>IF(ISERROR($V1022),"",OFFSET('Smelter Look-up'!$D$4,$V1022-4,0)&amp;"")</f>
        <v/>
      </c>
      <c r="F1022" s="233" t="str">
        <f>IF(ISERROR($V1022),"",OFFSET('Smelter Look-up'!$E$4,$V1022-4,0))</f>
        <v/>
      </c>
      <c r="G1022" s="233" t="str">
        <f>IF(C1022=$X$4,IF(ISERROR($V1022),"Enter smelter details","RMI"),IF(ISERROR($V1022),"",OFFSET('Smelter Look-up'!$F$4,$V1022-4,0)))</f>
        <v/>
      </c>
      <c r="H1022" s="235" t="str">
        <f>IF(ISERROR($V1022),"",OFFSET('Smelter Look-up'!$G$4,$V1022-4,0))</f>
        <v/>
      </c>
      <c r="I1022" s="237" t="str">
        <f>IF(ISERROR($V1022),"",OFFSET('Smelter Look-up'!$H$4,$V1022-4,0))</f>
        <v/>
      </c>
      <c r="J1022" s="237" t="str">
        <f>IF(ISERROR($V1022),"",OFFSET('Smelter Look-up'!$I$4,$V1022-4,0))</f>
        <v/>
      </c>
      <c r="K1022" s="234"/>
      <c r="L1022" s="234"/>
      <c r="M1022" s="234"/>
      <c r="N1022" s="234"/>
      <c r="O1022" s="234"/>
      <c r="P1022" s="237"/>
      <c r="Q1022" s="238"/>
      <c r="R1022" s="233" t="str">
        <f>IF(ISERROR($V1022),"",OFFSET('Smelter Look-up'!$C$4,$V1022-4,0)&amp;"")</f>
        <v/>
      </c>
      <c r="S1022" s="239" t="str">
        <f t="array" ref="S1022">IF(B1022="","",IF(ISERROR(MATCH($E1022,CL,0)),"Unknown",INDIRECT("'C'!$A$"&amp;MATCH($E1022,CL,0)+1)))</f>
        <v/>
      </c>
      <c r="T1022" s="239" t="str">
        <f t="array" ref="T1022">IF(B1022="","",IF(ISERROR(MATCH($J1022,SorP!$B$1:$B$6226,0)),"",INDIRECT("'SorP'!$A$"&amp;MATCH($S1022&amp;$J1022,SorP!C:C,0))))</f>
        <v/>
      </c>
      <c r="U1022" s="240"/>
      <c r="V1022" s="228" t="str">
        <f>IF(C1022="",NA(),IF(OR(C1022="Smelter not listed",C1022="Smelter not yet identified"),MATCH($B1022&amp;$D1022,'Smelter Look-up'!$J:$J,0),MATCH($B1022&amp;$C1022,'Smelter Look-up'!$J:$J,0)))</f>
        <v>#N/A</v>
      </c>
      <c r="W1022" s="208"/>
      <c r="X1022" s="208">
        <f t="shared" si="1"/>
        <v>0</v>
      </c>
      <c r="Y1022" s="208"/>
      <c r="Z1022" s="208"/>
      <c r="AA1022" s="208"/>
      <c r="AB1022" s="241" t="str">
        <f t="shared" si="2"/>
        <v/>
      </c>
      <c r="AC1022" s="208"/>
      <c r="AD1022" s="208"/>
      <c r="AE1022" s="208"/>
      <c r="AF1022" s="208"/>
      <c r="AG1022" s="208"/>
      <c r="AH1022" s="208"/>
    </row>
    <row r="1023" ht="13.5" customHeight="1">
      <c r="A1023" s="239"/>
      <c r="B1023" s="233" t="str">
        <f t="array" ref="B1023">IF(LEN(A1023)=0,"",INDEX('Smelter Look-up'!$A:$A,MATCH($A1023,'Smelter Look-up'!$E:$E,0)))</f>
        <v/>
      </c>
      <c r="C1023" s="234" t="str">
        <f t="array" ref="C1023">IF(LEN(A1023)=0,"",INDEX('Smelter Look-up'!$C:$C,MATCH($A1023,'Smelter Look-up'!$E:$E,0)))</f>
        <v/>
      </c>
      <c r="D1023" s="233"/>
      <c r="E1023" s="233" t="str">
        <f>IF(ISERROR($V1023),"",OFFSET('Smelter Look-up'!$D$4,$V1023-4,0)&amp;"")</f>
        <v/>
      </c>
      <c r="F1023" s="233" t="str">
        <f>IF(ISERROR($V1023),"",OFFSET('Smelter Look-up'!$E$4,$V1023-4,0))</f>
        <v/>
      </c>
      <c r="G1023" s="233" t="str">
        <f>IF(C1023=$X$4,IF(ISERROR($V1023),"Enter smelter details","RMI"),IF(ISERROR($V1023),"",OFFSET('Smelter Look-up'!$F$4,$V1023-4,0)))</f>
        <v/>
      </c>
      <c r="H1023" s="235" t="str">
        <f>IF(ISERROR($V1023),"",OFFSET('Smelter Look-up'!$G$4,$V1023-4,0))</f>
        <v/>
      </c>
      <c r="I1023" s="237" t="str">
        <f>IF(ISERROR($V1023),"",OFFSET('Smelter Look-up'!$H$4,$V1023-4,0))</f>
        <v/>
      </c>
      <c r="J1023" s="237" t="str">
        <f>IF(ISERROR($V1023),"",OFFSET('Smelter Look-up'!$I$4,$V1023-4,0))</f>
        <v/>
      </c>
      <c r="K1023" s="234"/>
      <c r="L1023" s="234"/>
      <c r="M1023" s="234"/>
      <c r="N1023" s="234"/>
      <c r="O1023" s="234"/>
      <c r="P1023" s="237"/>
      <c r="Q1023" s="238"/>
      <c r="R1023" s="233" t="str">
        <f>IF(ISERROR($V1023),"",OFFSET('Smelter Look-up'!$C$4,$V1023-4,0)&amp;"")</f>
        <v/>
      </c>
      <c r="S1023" s="239" t="str">
        <f t="array" ref="S1023">IF(B1023="","",IF(ISERROR(MATCH($E1023,CL,0)),"Unknown",INDIRECT("'C'!$A$"&amp;MATCH($E1023,CL,0)+1)))</f>
        <v/>
      </c>
      <c r="T1023" s="239" t="str">
        <f t="array" ref="T1023">IF(B1023="","",IF(ISERROR(MATCH($J1023,SorP!$B$1:$B$6226,0)),"",INDIRECT("'SorP'!$A$"&amp;MATCH($S1023&amp;$J1023,SorP!C:C,0))))</f>
        <v/>
      </c>
      <c r="U1023" s="240"/>
      <c r="V1023" s="228" t="str">
        <f>IF(C1023="",NA(),IF(OR(C1023="Smelter not listed",C1023="Smelter not yet identified"),MATCH($B1023&amp;$D1023,'Smelter Look-up'!$J:$J,0),MATCH($B1023&amp;$C1023,'Smelter Look-up'!$J:$J,0)))</f>
        <v>#N/A</v>
      </c>
      <c r="W1023" s="208"/>
      <c r="X1023" s="208">
        <f t="shared" si="1"/>
        <v>0</v>
      </c>
      <c r="Y1023" s="208"/>
      <c r="Z1023" s="208"/>
      <c r="AA1023" s="208"/>
      <c r="AB1023" s="241" t="str">
        <f t="shared" si="2"/>
        <v/>
      </c>
      <c r="AC1023" s="208"/>
      <c r="AD1023" s="208"/>
      <c r="AE1023" s="208"/>
      <c r="AF1023" s="208"/>
      <c r="AG1023" s="208"/>
      <c r="AH1023" s="208"/>
    </row>
    <row r="1024" ht="13.5" customHeight="1">
      <c r="A1024" s="239"/>
      <c r="B1024" s="233" t="str">
        <f t="array" ref="B1024">IF(LEN(A1024)=0,"",INDEX('Smelter Look-up'!$A:$A,MATCH($A1024,'Smelter Look-up'!$E:$E,0)))</f>
        <v/>
      </c>
      <c r="C1024" s="234" t="str">
        <f t="array" ref="C1024">IF(LEN(A1024)=0,"",INDEX('Smelter Look-up'!$C:$C,MATCH($A1024,'Smelter Look-up'!$E:$E,0)))</f>
        <v/>
      </c>
      <c r="D1024" s="233"/>
      <c r="E1024" s="233" t="str">
        <f>IF(ISERROR($V1024),"",OFFSET('Smelter Look-up'!$D$4,$V1024-4,0)&amp;"")</f>
        <v/>
      </c>
      <c r="F1024" s="233" t="str">
        <f>IF(ISERROR($V1024),"",OFFSET('Smelter Look-up'!$E$4,$V1024-4,0))</f>
        <v/>
      </c>
      <c r="G1024" s="233" t="str">
        <f>IF(C1024=$X$4,IF(ISERROR($V1024),"Enter smelter details","RMI"),IF(ISERROR($V1024),"",OFFSET('Smelter Look-up'!$F$4,$V1024-4,0)))</f>
        <v/>
      </c>
      <c r="H1024" s="235" t="str">
        <f>IF(ISERROR($V1024),"",OFFSET('Smelter Look-up'!$G$4,$V1024-4,0))</f>
        <v/>
      </c>
      <c r="I1024" s="237" t="str">
        <f>IF(ISERROR($V1024),"",OFFSET('Smelter Look-up'!$H$4,$V1024-4,0))</f>
        <v/>
      </c>
      <c r="J1024" s="237" t="str">
        <f>IF(ISERROR($V1024),"",OFFSET('Smelter Look-up'!$I$4,$V1024-4,0))</f>
        <v/>
      </c>
      <c r="K1024" s="234"/>
      <c r="L1024" s="234"/>
      <c r="M1024" s="234"/>
      <c r="N1024" s="234"/>
      <c r="O1024" s="234"/>
      <c r="P1024" s="237"/>
      <c r="Q1024" s="238"/>
      <c r="R1024" s="233" t="str">
        <f>IF(ISERROR($V1024),"",OFFSET('Smelter Look-up'!$C$4,$V1024-4,0)&amp;"")</f>
        <v/>
      </c>
      <c r="S1024" s="239" t="str">
        <f t="array" ref="S1024">IF(B1024="","",IF(ISERROR(MATCH($E1024,CL,0)),"Unknown",INDIRECT("'C'!$A$"&amp;MATCH($E1024,CL,0)+1)))</f>
        <v/>
      </c>
      <c r="T1024" s="239" t="str">
        <f t="array" ref="T1024">IF(B1024="","",IF(ISERROR(MATCH($J1024,SorP!$B$1:$B$6226,0)),"",INDIRECT("'SorP'!$A$"&amp;MATCH($S1024&amp;$J1024,SorP!C:C,0))))</f>
        <v/>
      </c>
      <c r="U1024" s="240"/>
      <c r="V1024" s="228" t="str">
        <f>IF(C1024="",NA(),IF(OR(C1024="Smelter not listed",C1024="Smelter not yet identified"),MATCH($B1024&amp;$D1024,'Smelter Look-up'!$J:$J,0),MATCH($B1024&amp;$C1024,'Smelter Look-up'!$J:$J,0)))</f>
        <v>#N/A</v>
      </c>
      <c r="W1024" s="208"/>
      <c r="X1024" s="208">
        <f t="shared" si="1"/>
        <v>0</v>
      </c>
      <c r="Y1024" s="208"/>
      <c r="Z1024" s="208"/>
      <c r="AA1024" s="208"/>
      <c r="AB1024" s="241" t="str">
        <f t="shared" si="2"/>
        <v/>
      </c>
      <c r="AC1024" s="208"/>
      <c r="AD1024" s="208"/>
      <c r="AE1024" s="208"/>
      <c r="AF1024" s="208"/>
      <c r="AG1024" s="208"/>
      <c r="AH1024" s="208"/>
    </row>
    <row r="1025" ht="13.5" customHeight="1">
      <c r="A1025" s="239"/>
      <c r="B1025" s="233" t="str">
        <f t="array" ref="B1025">IF(LEN(A1025)=0,"",INDEX('Smelter Look-up'!$A:$A,MATCH($A1025,'Smelter Look-up'!$E:$E,0)))</f>
        <v/>
      </c>
      <c r="C1025" s="234" t="str">
        <f t="array" ref="C1025">IF(LEN(A1025)=0,"",INDEX('Smelter Look-up'!$C:$C,MATCH($A1025,'Smelter Look-up'!$E:$E,0)))</f>
        <v/>
      </c>
      <c r="D1025" s="233"/>
      <c r="E1025" s="233" t="str">
        <f>IF(ISERROR($V1025),"",OFFSET('Smelter Look-up'!$D$4,$V1025-4,0)&amp;"")</f>
        <v/>
      </c>
      <c r="F1025" s="233" t="str">
        <f>IF(ISERROR($V1025),"",OFFSET('Smelter Look-up'!$E$4,$V1025-4,0))</f>
        <v/>
      </c>
      <c r="G1025" s="233" t="str">
        <f>IF(C1025=$X$4,IF(ISERROR($V1025),"Enter smelter details","RMI"),IF(ISERROR($V1025),"",OFFSET('Smelter Look-up'!$F$4,$V1025-4,0)))</f>
        <v/>
      </c>
      <c r="H1025" s="235" t="str">
        <f>IF(ISERROR($V1025),"",OFFSET('Smelter Look-up'!$G$4,$V1025-4,0))</f>
        <v/>
      </c>
      <c r="I1025" s="237" t="str">
        <f>IF(ISERROR($V1025),"",OFFSET('Smelter Look-up'!$H$4,$V1025-4,0))</f>
        <v/>
      </c>
      <c r="J1025" s="237" t="str">
        <f>IF(ISERROR($V1025),"",OFFSET('Smelter Look-up'!$I$4,$V1025-4,0))</f>
        <v/>
      </c>
      <c r="K1025" s="234"/>
      <c r="L1025" s="234"/>
      <c r="M1025" s="234"/>
      <c r="N1025" s="234"/>
      <c r="O1025" s="234"/>
      <c r="P1025" s="237"/>
      <c r="Q1025" s="238"/>
      <c r="R1025" s="233" t="str">
        <f>IF(ISERROR($V1025),"",OFFSET('Smelter Look-up'!$C$4,$V1025-4,0)&amp;"")</f>
        <v/>
      </c>
      <c r="S1025" s="239" t="str">
        <f t="array" ref="S1025">IF(B1025="","",IF(ISERROR(MATCH($E1025,CL,0)),"Unknown",INDIRECT("'C'!$A$"&amp;MATCH($E1025,CL,0)+1)))</f>
        <v/>
      </c>
      <c r="T1025" s="239" t="str">
        <f t="array" ref="T1025">IF(B1025="","",IF(ISERROR(MATCH($J1025,SorP!$B$1:$B$6226,0)),"",INDIRECT("'SorP'!$A$"&amp;MATCH($S1025&amp;$J1025,SorP!C:C,0))))</f>
        <v/>
      </c>
      <c r="U1025" s="240"/>
      <c r="V1025" s="228" t="str">
        <f>IF(C1025="",NA(),IF(OR(C1025="Smelter not listed",C1025="Smelter not yet identified"),MATCH($B1025&amp;$D1025,'Smelter Look-up'!$J:$J,0),MATCH($B1025&amp;$C1025,'Smelter Look-up'!$J:$J,0)))</f>
        <v>#N/A</v>
      </c>
      <c r="W1025" s="208"/>
      <c r="X1025" s="208">
        <f t="shared" si="1"/>
        <v>0</v>
      </c>
      <c r="Y1025" s="208"/>
      <c r="Z1025" s="208"/>
      <c r="AA1025" s="208"/>
      <c r="AB1025" s="241" t="str">
        <f t="shared" si="2"/>
        <v/>
      </c>
      <c r="AC1025" s="208"/>
      <c r="AD1025" s="208"/>
      <c r="AE1025" s="208"/>
      <c r="AF1025" s="208"/>
      <c r="AG1025" s="208"/>
      <c r="AH1025" s="208"/>
    </row>
    <row r="1026" ht="13.5" customHeight="1">
      <c r="A1026" s="239"/>
      <c r="B1026" s="233" t="str">
        <f t="array" ref="B1026">IF(LEN(A1026)=0,"",INDEX('Smelter Look-up'!$A:$A,MATCH($A1026,'Smelter Look-up'!$E:$E,0)))</f>
        <v/>
      </c>
      <c r="C1026" s="234" t="str">
        <f t="array" ref="C1026">IF(LEN(A1026)=0,"",INDEX('Smelter Look-up'!$C:$C,MATCH($A1026,'Smelter Look-up'!$E:$E,0)))</f>
        <v/>
      </c>
      <c r="D1026" s="233"/>
      <c r="E1026" s="233" t="str">
        <f>IF(ISERROR($V1026),"",OFFSET('Smelter Look-up'!$D$4,$V1026-4,0)&amp;"")</f>
        <v/>
      </c>
      <c r="F1026" s="233" t="str">
        <f>IF(ISERROR($V1026),"",OFFSET('Smelter Look-up'!$E$4,$V1026-4,0))</f>
        <v/>
      </c>
      <c r="G1026" s="233" t="str">
        <f>IF(C1026=$X$4,IF(ISERROR($V1026),"Enter smelter details","RMI"),IF(ISERROR($V1026),"",OFFSET('Smelter Look-up'!$F$4,$V1026-4,0)))</f>
        <v/>
      </c>
      <c r="H1026" s="235" t="str">
        <f>IF(ISERROR($V1026),"",OFFSET('Smelter Look-up'!$G$4,$V1026-4,0))</f>
        <v/>
      </c>
      <c r="I1026" s="237" t="str">
        <f>IF(ISERROR($V1026),"",OFFSET('Smelter Look-up'!$H$4,$V1026-4,0))</f>
        <v/>
      </c>
      <c r="J1026" s="237" t="str">
        <f>IF(ISERROR($V1026),"",OFFSET('Smelter Look-up'!$I$4,$V1026-4,0))</f>
        <v/>
      </c>
      <c r="K1026" s="234"/>
      <c r="L1026" s="234"/>
      <c r="M1026" s="234"/>
      <c r="N1026" s="234"/>
      <c r="O1026" s="234"/>
      <c r="P1026" s="237"/>
      <c r="Q1026" s="238"/>
      <c r="R1026" s="233" t="str">
        <f>IF(ISERROR($V1026),"",OFFSET('Smelter Look-up'!$C$4,$V1026-4,0)&amp;"")</f>
        <v/>
      </c>
      <c r="S1026" s="239" t="str">
        <f t="array" ref="S1026">IF(B1026="","",IF(ISERROR(MATCH($E1026,CL,0)),"Unknown",INDIRECT("'C'!$A$"&amp;MATCH($E1026,CL,0)+1)))</f>
        <v/>
      </c>
      <c r="T1026" s="239" t="str">
        <f t="array" ref="T1026">IF(B1026="","",IF(ISERROR(MATCH($J1026,SorP!$B$1:$B$6226,0)),"",INDIRECT("'SorP'!$A$"&amp;MATCH($S1026&amp;$J1026,SorP!C:C,0))))</f>
        <v/>
      </c>
      <c r="U1026" s="240"/>
      <c r="V1026" s="228" t="str">
        <f>IF(C1026="",NA(),IF(OR(C1026="Smelter not listed",C1026="Smelter not yet identified"),MATCH($B1026&amp;$D1026,'Smelter Look-up'!$J:$J,0),MATCH($B1026&amp;$C1026,'Smelter Look-up'!$J:$J,0)))</f>
        <v>#N/A</v>
      </c>
      <c r="W1026" s="208"/>
      <c r="X1026" s="208">
        <f t="shared" si="1"/>
        <v>0</v>
      </c>
      <c r="Y1026" s="208"/>
      <c r="Z1026" s="208"/>
      <c r="AA1026" s="208"/>
      <c r="AB1026" s="241" t="str">
        <f t="shared" si="2"/>
        <v/>
      </c>
      <c r="AC1026" s="208"/>
      <c r="AD1026" s="208"/>
      <c r="AE1026" s="208"/>
      <c r="AF1026" s="208"/>
      <c r="AG1026" s="208"/>
      <c r="AH1026" s="208"/>
    </row>
    <row r="1027" ht="13.5" customHeight="1">
      <c r="A1027" s="239"/>
      <c r="B1027" s="233" t="str">
        <f t="array" ref="B1027">IF(LEN(A1027)=0,"",INDEX('Smelter Look-up'!$A:$A,MATCH($A1027,'Smelter Look-up'!$E:$E,0)))</f>
        <v/>
      </c>
      <c r="C1027" s="234" t="str">
        <f t="array" ref="C1027">IF(LEN(A1027)=0,"",INDEX('Smelter Look-up'!$C:$C,MATCH($A1027,'Smelter Look-up'!$E:$E,0)))</f>
        <v/>
      </c>
      <c r="D1027" s="233"/>
      <c r="E1027" s="233" t="str">
        <f>IF(ISERROR($V1027),"",OFFSET('Smelter Look-up'!$D$4,$V1027-4,0)&amp;"")</f>
        <v/>
      </c>
      <c r="F1027" s="233" t="str">
        <f>IF(ISERROR($V1027),"",OFFSET('Smelter Look-up'!$E$4,$V1027-4,0))</f>
        <v/>
      </c>
      <c r="G1027" s="233" t="str">
        <f>IF(C1027=$X$4,IF(ISERROR($V1027),"Enter smelter details","RMI"),IF(ISERROR($V1027),"",OFFSET('Smelter Look-up'!$F$4,$V1027-4,0)))</f>
        <v/>
      </c>
      <c r="H1027" s="235" t="str">
        <f>IF(ISERROR($V1027),"",OFFSET('Smelter Look-up'!$G$4,$V1027-4,0))</f>
        <v/>
      </c>
      <c r="I1027" s="237" t="str">
        <f>IF(ISERROR($V1027),"",OFFSET('Smelter Look-up'!$H$4,$V1027-4,0))</f>
        <v/>
      </c>
      <c r="J1027" s="237" t="str">
        <f>IF(ISERROR($V1027),"",OFFSET('Smelter Look-up'!$I$4,$V1027-4,0))</f>
        <v/>
      </c>
      <c r="K1027" s="234"/>
      <c r="L1027" s="234"/>
      <c r="M1027" s="234"/>
      <c r="N1027" s="234"/>
      <c r="O1027" s="234"/>
      <c r="P1027" s="237"/>
      <c r="Q1027" s="238"/>
      <c r="R1027" s="233" t="str">
        <f>IF(ISERROR($V1027),"",OFFSET('Smelter Look-up'!$C$4,$V1027-4,0)&amp;"")</f>
        <v/>
      </c>
      <c r="S1027" s="239" t="str">
        <f t="array" ref="S1027">IF(B1027="","",IF(ISERROR(MATCH($E1027,CL,0)),"Unknown",INDIRECT("'C'!$A$"&amp;MATCH($E1027,CL,0)+1)))</f>
        <v/>
      </c>
      <c r="T1027" s="239" t="str">
        <f t="array" ref="T1027">IF(B1027="","",IF(ISERROR(MATCH($J1027,SorP!$B$1:$B$6226,0)),"",INDIRECT("'SorP'!$A$"&amp;MATCH($S1027&amp;$J1027,SorP!C:C,0))))</f>
        <v/>
      </c>
      <c r="U1027" s="240"/>
      <c r="V1027" s="228" t="str">
        <f>IF(C1027="",NA(),IF(OR(C1027="Smelter not listed",C1027="Smelter not yet identified"),MATCH($B1027&amp;$D1027,'Smelter Look-up'!$J:$J,0),MATCH($B1027&amp;$C1027,'Smelter Look-up'!$J:$J,0)))</f>
        <v>#N/A</v>
      </c>
      <c r="W1027" s="208"/>
      <c r="X1027" s="208">
        <f t="shared" si="1"/>
        <v>0</v>
      </c>
      <c r="Y1027" s="208"/>
      <c r="Z1027" s="208"/>
      <c r="AA1027" s="208"/>
      <c r="AB1027" s="241" t="str">
        <f t="shared" si="2"/>
        <v/>
      </c>
      <c r="AC1027" s="208"/>
      <c r="AD1027" s="208"/>
      <c r="AE1027" s="208"/>
      <c r="AF1027" s="208"/>
      <c r="AG1027" s="208"/>
      <c r="AH1027" s="208"/>
    </row>
    <row r="1028" ht="13.5" customHeight="1">
      <c r="A1028" s="239"/>
      <c r="B1028" s="233" t="str">
        <f t="array" ref="B1028">IF(LEN(A1028)=0,"",INDEX('Smelter Look-up'!$A:$A,MATCH($A1028,'Smelter Look-up'!$E:$E,0)))</f>
        <v/>
      </c>
      <c r="C1028" s="234" t="str">
        <f t="array" ref="C1028">IF(LEN(A1028)=0,"",INDEX('Smelter Look-up'!$C:$C,MATCH($A1028,'Smelter Look-up'!$E:$E,0)))</f>
        <v/>
      </c>
      <c r="D1028" s="233"/>
      <c r="E1028" s="233" t="str">
        <f>IF(ISERROR($V1028),"",OFFSET('Smelter Look-up'!$D$4,$V1028-4,0)&amp;"")</f>
        <v/>
      </c>
      <c r="F1028" s="233" t="str">
        <f>IF(ISERROR($V1028),"",OFFSET('Smelter Look-up'!$E$4,$V1028-4,0))</f>
        <v/>
      </c>
      <c r="G1028" s="233" t="str">
        <f>IF(C1028=$X$4,IF(ISERROR($V1028),"Enter smelter details","RMI"),IF(ISERROR($V1028),"",OFFSET('Smelter Look-up'!$F$4,$V1028-4,0)))</f>
        <v/>
      </c>
      <c r="H1028" s="235" t="str">
        <f>IF(ISERROR($V1028),"",OFFSET('Smelter Look-up'!$G$4,$V1028-4,0))</f>
        <v/>
      </c>
      <c r="I1028" s="237" t="str">
        <f>IF(ISERROR($V1028),"",OFFSET('Smelter Look-up'!$H$4,$V1028-4,0))</f>
        <v/>
      </c>
      <c r="J1028" s="237" t="str">
        <f>IF(ISERROR($V1028),"",OFFSET('Smelter Look-up'!$I$4,$V1028-4,0))</f>
        <v/>
      </c>
      <c r="K1028" s="234"/>
      <c r="L1028" s="234"/>
      <c r="M1028" s="234"/>
      <c r="N1028" s="234"/>
      <c r="O1028" s="234"/>
      <c r="P1028" s="237"/>
      <c r="Q1028" s="238"/>
      <c r="R1028" s="233" t="str">
        <f>IF(ISERROR($V1028),"",OFFSET('Smelter Look-up'!$C$4,$V1028-4,0)&amp;"")</f>
        <v/>
      </c>
      <c r="S1028" s="239" t="str">
        <f t="array" ref="S1028">IF(B1028="","",IF(ISERROR(MATCH($E1028,CL,0)),"Unknown",INDIRECT("'C'!$A$"&amp;MATCH($E1028,CL,0)+1)))</f>
        <v/>
      </c>
      <c r="T1028" s="239" t="str">
        <f t="array" ref="T1028">IF(B1028="","",IF(ISERROR(MATCH($J1028,SorP!$B$1:$B$6226,0)),"",INDIRECT("'SorP'!$A$"&amp;MATCH($S1028&amp;$J1028,SorP!C:C,0))))</f>
        <v/>
      </c>
      <c r="U1028" s="240"/>
      <c r="V1028" s="228" t="str">
        <f>IF(C1028="",NA(),IF(OR(C1028="Smelter not listed",C1028="Smelter not yet identified"),MATCH($B1028&amp;$D1028,'Smelter Look-up'!$J:$J,0),MATCH($B1028&amp;$C1028,'Smelter Look-up'!$J:$J,0)))</f>
        <v>#N/A</v>
      </c>
      <c r="W1028" s="208"/>
      <c r="X1028" s="208">
        <f t="shared" si="1"/>
        <v>0</v>
      </c>
      <c r="Y1028" s="208"/>
      <c r="Z1028" s="208"/>
      <c r="AA1028" s="208"/>
      <c r="AB1028" s="241" t="str">
        <f t="shared" si="2"/>
        <v/>
      </c>
      <c r="AC1028" s="208"/>
      <c r="AD1028" s="208"/>
      <c r="AE1028" s="208"/>
      <c r="AF1028" s="208"/>
      <c r="AG1028" s="208"/>
      <c r="AH1028" s="208"/>
    </row>
    <row r="1029" ht="13.5" customHeight="1">
      <c r="A1029" s="239"/>
      <c r="B1029" s="233" t="str">
        <f t="array" ref="B1029">IF(LEN(A1029)=0,"",INDEX('Smelter Look-up'!$A:$A,MATCH($A1029,'Smelter Look-up'!$E:$E,0)))</f>
        <v/>
      </c>
      <c r="C1029" s="234" t="str">
        <f t="array" ref="C1029">IF(LEN(A1029)=0,"",INDEX('Smelter Look-up'!$C:$C,MATCH($A1029,'Smelter Look-up'!$E:$E,0)))</f>
        <v/>
      </c>
      <c r="D1029" s="233"/>
      <c r="E1029" s="233" t="str">
        <f>IF(ISERROR($V1029),"",OFFSET('Smelter Look-up'!$D$4,$V1029-4,0)&amp;"")</f>
        <v/>
      </c>
      <c r="F1029" s="233" t="str">
        <f>IF(ISERROR($V1029),"",OFFSET('Smelter Look-up'!$E$4,$V1029-4,0))</f>
        <v/>
      </c>
      <c r="G1029" s="233" t="str">
        <f>IF(C1029=$X$4,IF(ISERROR($V1029),"Enter smelter details","RMI"),IF(ISERROR($V1029),"",OFFSET('Smelter Look-up'!$F$4,$V1029-4,0)))</f>
        <v/>
      </c>
      <c r="H1029" s="235" t="str">
        <f>IF(ISERROR($V1029),"",OFFSET('Smelter Look-up'!$G$4,$V1029-4,0))</f>
        <v/>
      </c>
      <c r="I1029" s="237" t="str">
        <f>IF(ISERROR($V1029),"",OFFSET('Smelter Look-up'!$H$4,$V1029-4,0))</f>
        <v/>
      </c>
      <c r="J1029" s="237" t="str">
        <f>IF(ISERROR($V1029),"",OFFSET('Smelter Look-up'!$I$4,$V1029-4,0))</f>
        <v/>
      </c>
      <c r="K1029" s="234"/>
      <c r="L1029" s="234"/>
      <c r="M1029" s="234"/>
      <c r="N1029" s="234"/>
      <c r="O1029" s="234"/>
      <c r="P1029" s="237"/>
      <c r="Q1029" s="238"/>
      <c r="R1029" s="233" t="str">
        <f>IF(ISERROR($V1029),"",OFFSET('Smelter Look-up'!$C$4,$V1029-4,0)&amp;"")</f>
        <v/>
      </c>
      <c r="S1029" s="239" t="str">
        <f t="array" ref="S1029">IF(B1029="","",IF(ISERROR(MATCH($E1029,CL,0)),"Unknown",INDIRECT("'C'!$A$"&amp;MATCH($E1029,CL,0)+1)))</f>
        <v/>
      </c>
      <c r="T1029" s="239" t="str">
        <f t="array" ref="T1029">IF(B1029="","",IF(ISERROR(MATCH($J1029,SorP!$B$1:$B$6226,0)),"",INDIRECT("'SorP'!$A$"&amp;MATCH($S1029&amp;$J1029,SorP!C:C,0))))</f>
        <v/>
      </c>
      <c r="U1029" s="240"/>
      <c r="V1029" s="228" t="str">
        <f>IF(C1029="",NA(),IF(OR(C1029="Smelter not listed",C1029="Smelter not yet identified"),MATCH($B1029&amp;$D1029,'Smelter Look-up'!$J:$J,0),MATCH($B1029&amp;$C1029,'Smelter Look-up'!$J:$J,0)))</f>
        <v>#N/A</v>
      </c>
      <c r="W1029" s="208"/>
      <c r="X1029" s="208">
        <f t="shared" si="1"/>
        <v>0</v>
      </c>
      <c r="Y1029" s="208"/>
      <c r="Z1029" s="208"/>
      <c r="AA1029" s="208"/>
      <c r="AB1029" s="241" t="str">
        <f t="shared" si="2"/>
        <v/>
      </c>
      <c r="AC1029" s="208"/>
      <c r="AD1029" s="208"/>
      <c r="AE1029" s="208"/>
      <c r="AF1029" s="208"/>
      <c r="AG1029" s="208"/>
      <c r="AH1029" s="208"/>
    </row>
    <row r="1030" ht="13.5" customHeight="1">
      <c r="A1030" s="239"/>
      <c r="B1030" s="233" t="str">
        <f t="array" ref="B1030">IF(LEN(A1030)=0,"",INDEX('Smelter Look-up'!$A:$A,MATCH($A1030,'Smelter Look-up'!$E:$E,0)))</f>
        <v/>
      </c>
      <c r="C1030" s="234" t="str">
        <f t="array" ref="C1030">IF(LEN(A1030)=0,"",INDEX('Smelter Look-up'!$C:$C,MATCH($A1030,'Smelter Look-up'!$E:$E,0)))</f>
        <v/>
      </c>
      <c r="D1030" s="233"/>
      <c r="E1030" s="233" t="str">
        <f>IF(ISERROR($V1030),"",OFFSET('Smelter Look-up'!$D$4,$V1030-4,0)&amp;"")</f>
        <v/>
      </c>
      <c r="F1030" s="233" t="str">
        <f>IF(ISERROR($V1030),"",OFFSET('Smelter Look-up'!$E$4,$V1030-4,0))</f>
        <v/>
      </c>
      <c r="G1030" s="233" t="str">
        <f>IF(C1030=$X$4,IF(ISERROR($V1030),"Enter smelter details","RMI"),IF(ISERROR($V1030),"",OFFSET('Smelter Look-up'!$F$4,$V1030-4,0)))</f>
        <v/>
      </c>
      <c r="H1030" s="235" t="str">
        <f>IF(ISERROR($V1030),"",OFFSET('Smelter Look-up'!$G$4,$V1030-4,0))</f>
        <v/>
      </c>
      <c r="I1030" s="237" t="str">
        <f>IF(ISERROR($V1030),"",OFFSET('Smelter Look-up'!$H$4,$V1030-4,0))</f>
        <v/>
      </c>
      <c r="J1030" s="237" t="str">
        <f>IF(ISERROR($V1030),"",OFFSET('Smelter Look-up'!$I$4,$V1030-4,0))</f>
        <v/>
      </c>
      <c r="K1030" s="234"/>
      <c r="L1030" s="234"/>
      <c r="M1030" s="234"/>
      <c r="N1030" s="234"/>
      <c r="O1030" s="234"/>
      <c r="P1030" s="237"/>
      <c r="Q1030" s="238"/>
      <c r="R1030" s="233" t="str">
        <f>IF(ISERROR($V1030),"",OFFSET('Smelter Look-up'!$C$4,$V1030-4,0)&amp;"")</f>
        <v/>
      </c>
      <c r="S1030" s="239" t="str">
        <f t="array" ref="S1030">IF(B1030="","",IF(ISERROR(MATCH($E1030,CL,0)),"Unknown",INDIRECT("'C'!$A$"&amp;MATCH($E1030,CL,0)+1)))</f>
        <v/>
      </c>
      <c r="T1030" s="239" t="str">
        <f t="array" ref="T1030">IF(B1030="","",IF(ISERROR(MATCH($J1030,SorP!$B$1:$B$6226,0)),"",INDIRECT("'SorP'!$A$"&amp;MATCH($S1030&amp;$J1030,SorP!C:C,0))))</f>
        <v/>
      </c>
      <c r="U1030" s="240"/>
      <c r="V1030" s="228" t="str">
        <f>IF(C1030="",NA(),IF(OR(C1030="Smelter not listed",C1030="Smelter not yet identified"),MATCH($B1030&amp;$D1030,'Smelter Look-up'!$J:$J,0),MATCH($B1030&amp;$C1030,'Smelter Look-up'!$J:$J,0)))</f>
        <v>#N/A</v>
      </c>
      <c r="W1030" s="208"/>
      <c r="X1030" s="208">
        <f t="shared" si="1"/>
        <v>0</v>
      </c>
      <c r="Y1030" s="208"/>
      <c r="Z1030" s="208"/>
      <c r="AA1030" s="208"/>
      <c r="AB1030" s="241" t="str">
        <f t="shared" si="2"/>
        <v/>
      </c>
      <c r="AC1030" s="208"/>
      <c r="AD1030" s="208"/>
      <c r="AE1030" s="208"/>
      <c r="AF1030" s="208"/>
      <c r="AG1030" s="208"/>
      <c r="AH1030" s="208"/>
    </row>
    <row r="1031" ht="13.5" customHeight="1">
      <c r="A1031" s="239"/>
      <c r="B1031" s="233" t="str">
        <f t="array" ref="B1031">IF(LEN(A1031)=0,"",INDEX('Smelter Look-up'!$A:$A,MATCH($A1031,'Smelter Look-up'!$E:$E,0)))</f>
        <v/>
      </c>
      <c r="C1031" s="234" t="str">
        <f t="array" ref="C1031">IF(LEN(A1031)=0,"",INDEX('Smelter Look-up'!$C:$C,MATCH($A1031,'Smelter Look-up'!$E:$E,0)))</f>
        <v/>
      </c>
      <c r="D1031" s="233"/>
      <c r="E1031" s="233" t="str">
        <f>IF(ISERROR($V1031),"",OFFSET('Smelter Look-up'!$D$4,$V1031-4,0)&amp;"")</f>
        <v/>
      </c>
      <c r="F1031" s="233" t="str">
        <f>IF(ISERROR($V1031),"",OFFSET('Smelter Look-up'!$E$4,$V1031-4,0))</f>
        <v/>
      </c>
      <c r="G1031" s="233" t="str">
        <f>IF(C1031=$X$4,IF(ISERROR($V1031),"Enter smelter details","RMI"),IF(ISERROR($V1031),"",OFFSET('Smelter Look-up'!$F$4,$V1031-4,0)))</f>
        <v/>
      </c>
      <c r="H1031" s="235" t="str">
        <f>IF(ISERROR($V1031),"",OFFSET('Smelter Look-up'!$G$4,$V1031-4,0))</f>
        <v/>
      </c>
      <c r="I1031" s="237" t="str">
        <f>IF(ISERROR($V1031),"",OFFSET('Smelter Look-up'!$H$4,$V1031-4,0))</f>
        <v/>
      </c>
      <c r="J1031" s="237" t="str">
        <f>IF(ISERROR($V1031),"",OFFSET('Smelter Look-up'!$I$4,$V1031-4,0))</f>
        <v/>
      </c>
      <c r="K1031" s="234"/>
      <c r="L1031" s="234"/>
      <c r="M1031" s="234"/>
      <c r="N1031" s="234"/>
      <c r="O1031" s="234"/>
      <c r="P1031" s="237"/>
      <c r="Q1031" s="238"/>
      <c r="R1031" s="233" t="str">
        <f>IF(ISERROR($V1031),"",OFFSET('Smelter Look-up'!$C$4,$V1031-4,0)&amp;"")</f>
        <v/>
      </c>
      <c r="S1031" s="239" t="str">
        <f t="array" ref="S1031">IF(B1031="","",IF(ISERROR(MATCH($E1031,CL,0)),"Unknown",INDIRECT("'C'!$A$"&amp;MATCH($E1031,CL,0)+1)))</f>
        <v/>
      </c>
      <c r="T1031" s="239" t="str">
        <f t="array" ref="T1031">IF(B1031="","",IF(ISERROR(MATCH($J1031,SorP!$B$1:$B$6226,0)),"",INDIRECT("'SorP'!$A$"&amp;MATCH($S1031&amp;$J1031,SorP!C:C,0))))</f>
        <v/>
      </c>
      <c r="U1031" s="240"/>
      <c r="V1031" s="228" t="str">
        <f>IF(C1031="",NA(),IF(OR(C1031="Smelter not listed",C1031="Smelter not yet identified"),MATCH($B1031&amp;$D1031,'Smelter Look-up'!$J:$J,0),MATCH($B1031&amp;$C1031,'Smelter Look-up'!$J:$J,0)))</f>
        <v>#N/A</v>
      </c>
      <c r="W1031" s="208"/>
      <c r="X1031" s="208">
        <f t="shared" si="1"/>
        <v>0</v>
      </c>
      <c r="Y1031" s="208"/>
      <c r="Z1031" s="208"/>
      <c r="AA1031" s="208"/>
      <c r="AB1031" s="241" t="str">
        <f t="shared" si="2"/>
        <v/>
      </c>
      <c r="AC1031" s="208"/>
      <c r="AD1031" s="208"/>
      <c r="AE1031" s="208"/>
      <c r="AF1031" s="208"/>
      <c r="AG1031" s="208"/>
      <c r="AH1031" s="208"/>
    </row>
    <row r="1032" ht="13.5" customHeight="1">
      <c r="A1032" s="239"/>
      <c r="B1032" s="233" t="str">
        <f t="array" ref="B1032">IF(LEN(A1032)=0,"",INDEX('Smelter Look-up'!$A:$A,MATCH($A1032,'Smelter Look-up'!$E:$E,0)))</f>
        <v/>
      </c>
      <c r="C1032" s="234" t="str">
        <f t="array" ref="C1032">IF(LEN(A1032)=0,"",INDEX('Smelter Look-up'!$C:$C,MATCH($A1032,'Smelter Look-up'!$E:$E,0)))</f>
        <v/>
      </c>
      <c r="D1032" s="233"/>
      <c r="E1032" s="233" t="str">
        <f>IF(ISERROR($V1032),"",OFFSET('Smelter Look-up'!$D$4,$V1032-4,0)&amp;"")</f>
        <v/>
      </c>
      <c r="F1032" s="233" t="str">
        <f>IF(ISERROR($V1032),"",OFFSET('Smelter Look-up'!$E$4,$V1032-4,0))</f>
        <v/>
      </c>
      <c r="G1032" s="233" t="str">
        <f>IF(C1032=$X$4,IF(ISERROR($V1032),"Enter smelter details","RMI"),IF(ISERROR($V1032),"",OFFSET('Smelter Look-up'!$F$4,$V1032-4,0)))</f>
        <v/>
      </c>
      <c r="H1032" s="235" t="str">
        <f>IF(ISERROR($V1032),"",OFFSET('Smelter Look-up'!$G$4,$V1032-4,0))</f>
        <v/>
      </c>
      <c r="I1032" s="237" t="str">
        <f>IF(ISERROR($V1032),"",OFFSET('Smelter Look-up'!$H$4,$V1032-4,0))</f>
        <v/>
      </c>
      <c r="J1032" s="237" t="str">
        <f>IF(ISERROR($V1032),"",OFFSET('Smelter Look-up'!$I$4,$V1032-4,0))</f>
        <v/>
      </c>
      <c r="K1032" s="234"/>
      <c r="L1032" s="234"/>
      <c r="M1032" s="234"/>
      <c r="N1032" s="234"/>
      <c r="O1032" s="234"/>
      <c r="P1032" s="237"/>
      <c r="Q1032" s="238"/>
      <c r="R1032" s="233" t="str">
        <f>IF(ISERROR($V1032),"",OFFSET('Smelter Look-up'!$C$4,$V1032-4,0)&amp;"")</f>
        <v/>
      </c>
      <c r="S1032" s="239" t="str">
        <f t="array" ref="S1032">IF(B1032="","",IF(ISERROR(MATCH($E1032,CL,0)),"Unknown",INDIRECT("'C'!$A$"&amp;MATCH($E1032,CL,0)+1)))</f>
        <v/>
      </c>
      <c r="T1032" s="239" t="str">
        <f t="array" ref="T1032">IF(B1032="","",IF(ISERROR(MATCH($J1032,SorP!$B$1:$B$6226,0)),"",INDIRECT("'SorP'!$A$"&amp;MATCH($S1032&amp;$J1032,SorP!C:C,0))))</f>
        <v/>
      </c>
      <c r="U1032" s="240"/>
      <c r="V1032" s="228" t="str">
        <f>IF(C1032="",NA(),IF(OR(C1032="Smelter not listed",C1032="Smelter not yet identified"),MATCH($B1032&amp;$D1032,'Smelter Look-up'!$J:$J,0),MATCH($B1032&amp;$C1032,'Smelter Look-up'!$J:$J,0)))</f>
        <v>#N/A</v>
      </c>
      <c r="W1032" s="208"/>
      <c r="X1032" s="208">
        <f t="shared" si="1"/>
        <v>0</v>
      </c>
      <c r="Y1032" s="208"/>
      <c r="Z1032" s="208"/>
      <c r="AA1032" s="208"/>
      <c r="AB1032" s="241" t="str">
        <f t="shared" si="2"/>
        <v/>
      </c>
      <c r="AC1032" s="208"/>
      <c r="AD1032" s="208"/>
      <c r="AE1032" s="208"/>
      <c r="AF1032" s="208"/>
      <c r="AG1032" s="208"/>
      <c r="AH1032" s="208"/>
    </row>
    <row r="1033" ht="13.5" customHeight="1">
      <c r="A1033" s="239"/>
      <c r="B1033" s="233" t="str">
        <f t="array" ref="B1033">IF(LEN(A1033)=0,"",INDEX('Smelter Look-up'!$A:$A,MATCH($A1033,'Smelter Look-up'!$E:$E,0)))</f>
        <v/>
      </c>
      <c r="C1033" s="234" t="str">
        <f t="array" ref="C1033">IF(LEN(A1033)=0,"",INDEX('Smelter Look-up'!$C:$C,MATCH($A1033,'Smelter Look-up'!$E:$E,0)))</f>
        <v/>
      </c>
      <c r="D1033" s="233"/>
      <c r="E1033" s="233" t="str">
        <f>IF(ISERROR($V1033),"",OFFSET('Smelter Look-up'!$D$4,$V1033-4,0)&amp;"")</f>
        <v/>
      </c>
      <c r="F1033" s="233" t="str">
        <f>IF(ISERROR($V1033),"",OFFSET('Smelter Look-up'!$E$4,$V1033-4,0))</f>
        <v/>
      </c>
      <c r="G1033" s="233" t="str">
        <f>IF(C1033=$X$4,IF(ISERROR($V1033),"Enter smelter details","RMI"),IF(ISERROR($V1033),"",OFFSET('Smelter Look-up'!$F$4,$V1033-4,0)))</f>
        <v/>
      </c>
      <c r="H1033" s="235" t="str">
        <f>IF(ISERROR($V1033),"",OFFSET('Smelter Look-up'!$G$4,$V1033-4,0))</f>
        <v/>
      </c>
      <c r="I1033" s="237" t="str">
        <f>IF(ISERROR($V1033),"",OFFSET('Smelter Look-up'!$H$4,$V1033-4,0))</f>
        <v/>
      </c>
      <c r="J1033" s="237" t="str">
        <f>IF(ISERROR($V1033),"",OFFSET('Smelter Look-up'!$I$4,$V1033-4,0))</f>
        <v/>
      </c>
      <c r="K1033" s="234"/>
      <c r="L1033" s="234"/>
      <c r="M1033" s="234"/>
      <c r="N1033" s="234"/>
      <c r="O1033" s="234"/>
      <c r="P1033" s="237"/>
      <c r="Q1033" s="238"/>
      <c r="R1033" s="233" t="str">
        <f>IF(ISERROR($V1033),"",OFFSET('Smelter Look-up'!$C$4,$V1033-4,0)&amp;"")</f>
        <v/>
      </c>
      <c r="S1033" s="239" t="str">
        <f t="array" ref="S1033">IF(B1033="","",IF(ISERROR(MATCH($E1033,CL,0)),"Unknown",INDIRECT("'C'!$A$"&amp;MATCH($E1033,CL,0)+1)))</f>
        <v/>
      </c>
      <c r="T1033" s="239" t="str">
        <f t="array" ref="T1033">IF(B1033="","",IF(ISERROR(MATCH($J1033,SorP!$B$1:$B$6226,0)),"",INDIRECT("'SorP'!$A$"&amp;MATCH($S1033&amp;$J1033,SorP!C:C,0))))</f>
        <v/>
      </c>
      <c r="U1033" s="240"/>
      <c r="V1033" s="228" t="str">
        <f>IF(C1033="",NA(),IF(OR(C1033="Smelter not listed",C1033="Smelter not yet identified"),MATCH($B1033&amp;$D1033,'Smelter Look-up'!$J:$J,0),MATCH($B1033&amp;$C1033,'Smelter Look-up'!$J:$J,0)))</f>
        <v>#N/A</v>
      </c>
      <c r="W1033" s="208"/>
      <c r="X1033" s="208">
        <f t="shared" si="1"/>
        <v>0</v>
      </c>
      <c r="Y1033" s="208"/>
      <c r="Z1033" s="208"/>
      <c r="AA1033" s="208"/>
      <c r="AB1033" s="241" t="str">
        <f t="shared" si="2"/>
        <v/>
      </c>
      <c r="AC1033" s="208"/>
      <c r="AD1033" s="208"/>
      <c r="AE1033" s="208"/>
      <c r="AF1033" s="208"/>
      <c r="AG1033" s="208"/>
      <c r="AH1033" s="208"/>
    </row>
    <row r="1034" ht="13.5" customHeight="1">
      <c r="A1034" s="239"/>
      <c r="B1034" s="233" t="str">
        <f t="array" ref="B1034">IF(LEN(A1034)=0,"",INDEX('Smelter Look-up'!$A:$A,MATCH($A1034,'Smelter Look-up'!$E:$E,0)))</f>
        <v/>
      </c>
      <c r="C1034" s="234" t="str">
        <f t="array" ref="C1034">IF(LEN(A1034)=0,"",INDEX('Smelter Look-up'!$C:$C,MATCH($A1034,'Smelter Look-up'!$E:$E,0)))</f>
        <v/>
      </c>
      <c r="D1034" s="233"/>
      <c r="E1034" s="233" t="str">
        <f>IF(ISERROR($V1034),"",OFFSET('Smelter Look-up'!$D$4,$V1034-4,0)&amp;"")</f>
        <v/>
      </c>
      <c r="F1034" s="233" t="str">
        <f>IF(ISERROR($V1034),"",OFFSET('Smelter Look-up'!$E$4,$V1034-4,0))</f>
        <v/>
      </c>
      <c r="G1034" s="233" t="str">
        <f>IF(C1034=$X$4,IF(ISERROR($V1034),"Enter smelter details","RMI"),IF(ISERROR($V1034),"",OFFSET('Smelter Look-up'!$F$4,$V1034-4,0)))</f>
        <v/>
      </c>
      <c r="H1034" s="235" t="str">
        <f>IF(ISERROR($V1034),"",OFFSET('Smelter Look-up'!$G$4,$V1034-4,0))</f>
        <v/>
      </c>
      <c r="I1034" s="237" t="str">
        <f>IF(ISERROR($V1034),"",OFFSET('Smelter Look-up'!$H$4,$V1034-4,0))</f>
        <v/>
      </c>
      <c r="J1034" s="237" t="str">
        <f>IF(ISERROR($V1034),"",OFFSET('Smelter Look-up'!$I$4,$V1034-4,0))</f>
        <v/>
      </c>
      <c r="K1034" s="234"/>
      <c r="L1034" s="234"/>
      <c r="M1034" s="234"/>
      <c r="N1034" s="234"/>
      <c r="O1034" s="234"/>
      <c r="P1034" s="237"/>
      <c r="Q1034" s="238"/>
      <c r="R1034" s="233" t="str">
        <f>IF(ISERROR($V1034),"",OFFSET('Smelter Look-up'!$C$4,$V1034-4,0)&amp;"")</f>
        <v/>
      </c>
      <c r="S1034" s="239" t="str">
        <f t="array" ref="S1034">IF(B1034="","",IF(ISERROR(MATCH($E1034,CL,0)),"Unknown",INDIRECT("'C'!$A$"&amp;MATCH($E1034,CL,0)+1)))</f>
        <v/>
      </c>
      <c r="T1034" s="239" t="str">
        <f t="array" ref="T1034">IF(B1034="","",IF(ISERROR(MATCH($J1034,SorP!$B$1:$B$6226,0)),"",INDIRECT("'SorP'!$A$"&amp;MATCH($S1034&amp;$J1034,SorP!C:C,0))))</f>
        <v/>
      </c>
      <c r="U1034" s="240"/>
      <c r="V1034" s="228" t="str">
        <f>IF(C1034="",NA(),IF(OR(C1034="Smelter not listed",C1034="Smelter not yet identified"),MATCH($B1034&amp;$D1034,'Smelter Look-up'!$J:$J,0),MATCH($B1034&amp;$C1034,'Smelter Look-up'!$J:$J,0)))</f>
        <v>#N/A</v>
      </c>
      <c r="W1034" s="208"/>
      <c r="X1034" s="208">
        <f t="shared" si="1"/>
        <v>0</v>
      </c>
      <c r="Y1034" s="208"/>
      <c r="Z1034" s="208"/>
      <c r="AA1034" s="208"/>
      <c r="AB1034" s="241" t="str">
        <f t="shared" si="2"/>
        <v/>
      </c>
      <c r="AC1034" s="208"/>
      <c r="AD1034" s="208"/>
      <c r="AE1034" s="208"/>
      <c r="AF1034" s="208"/>
      <c r="AG1034" s="208"/>
      <c r="AH1034" s="208"/>
    </row>
    <row r="1035" ht="13.5" customHeight="1">
      <c r="A1035" s="239"/>
      <c r="B1035" s="233" t="str">
        <f t="array" ref="B1035">IF(LEN(A1035)=0,"",INDEX('Smelter Look-up'!$A:$A,MATCH($A1035,'Smelter Look-up'!$E:$E,0)))</f>
        <v/>
      </c>
      <c r="C1035" s="234" t="str">
        <f t="array" ref="C1035">IF(LEN(A1035)=0,"",INDEX('Smelter Look-up'!$C:$C,MATCH($A1035,'Smelter Look-up'!$E:$E,0)))</f>
        <v/>
      </c>
      <c r="D1035" s="233"/>
      <c r="E1035" s="233" t="str">
        <f>IF(ISERROR($V1035),"",OFFSET('Smelter Look-up'!$D$4,$V1035-4,0)&amp;"")</f>
        <v/>
      </c>
      <c r="F1035" s="233" t="str">
        <f>IF(ISERROR($V1035),"",OFFSET('Smelter Look-up'!$E$4,$V1035-4,0))</f>
        <v/>
      </c>
      <c r="G1035" s="233" t="str">
        <f>IF(C1035=$X$4,IF(ISERROR($V1035),"Enter smelter details","RMI"),IF(ISERROR($V1035),"",OFFSET('Smelter Look-up'!$F$4,$V1035-4,0)))</f>
        <v/>
      </c>
      <c r="H1035" s="235" t="str">
        <f>IF(ISERROR($V1035),"",OFFSET('Smelter Look-up'!$G$4,$V1035-4,0))</f>
        <v/>
      </c>
      <c r="I1035" s="237" t="str">
        <f>IF(ISERROR($V1035),"",OFFSET('Smelter Look-up'!$H$4,$V1035-4,0))</f>
        <v/>
      </c>
      <c r="J1035" s="237" t="str">
        <f>IF(ISERROR($V1035),"",OFFSET('Smelter Look-up'!$I$4,$V1035-4,0))</f>
        <v/>
      </c>
      <c r="K1035" s="234"/>
      <c r="L1035" s="234"/>
      <c r="M1035" s="234"/>
      <c r="N1035" s="234"/>
      <c r="O1035" s="234"/>
      <c r="P1035" s="237"/>
      <c r="Q1035" s="238"/>
      <c r="R1035" s="233" t="str">
        <f>IF(ISERROR($V1035),"",OFFSET('Smelter Look-up'!$C$4,$V1035-4,0)&amp;"")</f>
        <v/>
      </c>
      <c r="S1035" s="239" t="str">
        <f t="array" ref="S1035">IF(B1035="","",IF(ISERROR(MATCH($E1035,CL,0)),"Unknown",INDIRECT("'C'!$A$"&amp;MATCH($E1035,CL,0)+1)))</f>
        <v/>
      </c>
      <c r="T1035" s="239" t="str">
        <f t="array" ref="T1035">IF(B1035="","",IF(ISERROR(MATCH($J1035,SorP!$B$1:$B$6226,0)),"",INDIRECT("'SorP'!$A$"&amp;MATCH($S1035&amp;$J1035,SorP!C:C,0))))</f>
        <v/>
      </c>
      <c r="U1035" s="240"/>
      <c r="V1035" s="228" t="str">
        <f>IF(C1035="",NA(),IF(OR(C1035="Smelter not listed",C1035="Smelter not yet identified"),MATCH($B1035&amp;$D1035,'Smelter Look-up'!$J:$J,0),MATCH($B1035&amp;$C1035,'Smelter Look-up'!$J:$J,0)))</f>
        <v>#N/A</v>
      </c>
      <c r="W1035" s="208"/>
      <c r="X1035" s="208">
        <f t="shared" si="1"/>
        <v>0</v>
      </c>
      <c r="Y1035" s="208"/>
      <c r="Z1035" s="208"/>
      <c r="AA1035" s="208"/>
      <c r="AB1035" s="241" t="str">
        <f t="shared" si="2"/>
        <v/>
      </c>
      <c r="AC1035" s="208"/>
      <c r="AD1035" s="208"/>
      <c r="AE1035" s="208"/>
      <c r="AF1035" s="208"/>
      <c r="AG1035" s="208"/>
      <c r="AH1035" s="208"/>
    </row>
    <row r="1036" ht="13.5" customHeight="1">
      <c r="A1036" s="239"/>
      <c r="B1036" s="233" t="str">
        <f t="array" ref="B1036">IF(LEN(A1036)=0,"",INDEX('Smelter Look-up'!$A:$A,MATCH($A1036,'Smelter Look-up'!$E:$E,0)))</f>
        <v/>
      </c>
      <c r="C1036" s="234" t="str">
        <f t="array" ref="C1036">IF(LEN(A1036)=0,"",INDEX('Smelter Look-up'!$C:$C,MATCH($A1036,'Smelter Look-up'!$E:$E,0)))</f>
        <v/>
      </c>
      <c r="D1036" s="233"/>
      <c r="E1036" s="233" t="str">
        <f>IF(ISERROR($V1036),"",OFFSET('Smelter Look-up'!$D$4,$V1036-4,0)&amp;"")</f>
        <v/>
      </c>
      <c r="F1036" s="233" t="str">
        <f>IF(ISERROR($V1036),"",OFFSET('Smelter Look-up'!$E$4,$V1036-4,0))</f>
        <v/>
      </c>
      <c r="G1036" s="233" t="str">
        <f>IF(C1036=$X$4,IF(ISERROR($V1036),"Enter smelter details","RMI"),IF(ISERROR($V1036),"",OFFSET('Smelter Look-up'!$F$4,$V1036-4,0)))</f>
        <v/>
      </c>
      <c r="H1036" s="235" t="str">
        <f>IF(ISERROR($V1036),"",OFFSET('Smelter Look-up'!$G$4,$V1036-4,0))</f>
        <v/>
      </c>
      <c r="I1036" s="237" t="str">
        <f>IF(ISERROR($V1036),"",OFFSET('Smelter Look-up'!$H$4,$V1036-4,0))</f>
        <v/>
      </c>
      <c r="J1036" s="237" t="str">
        <f>IF(ISERROR($V1036),"",OFFSET('Smelter Look-up'!$I$4,$V1036-4,0))</f>
        <v/>
      </c>
      <c r="K1036" s="234"/>
      <c r="L1036" s="234"/>
      <c r="M1036" s="234"/>
      <c r="N1036" s="234"/>
      <c r="O1036" s="234"/>
      <c r="P1036" s="237"/>
      <c r="Q1036" s="238"/>
      <c r="R1036" s="233" t="str">
        <f>IF(ISERROR($V1036),"",OFFSET('Smelter Look-up'!$C$4,$V1036-4,0)&amp;"")</f>
        <v/>
      </c>
      <c r="S1036" s="239" t="str">
        <f t="array" ref="S1036">IF(B1036="","",IF(ISERROR(MATCH($E1036,CL,0)),"Unknown",INDIRECT("'C'!$A$"&amp;MATCH($E1036,CL,0)+1)))</f>
        <v/>
      </c>
      <c r="T1036" s="239" t="str">
        <f t="array" ref="T1036">IF(B1036="","",IF(ISERROR(MATCH($J1036,SorP!$B$1:$B$6226,0)),"",INDIRECT("'SorP'!$A$"&amp;MATCH($S1036&amp;$J1036,SorP!C:C,0))))</f>
        <v/>
      </c>
      <c r="U1036" s="240"/>
      <c r="V1036" s="228" t="str">
        <f>IF(C1036="",NA(),IF(OR(C1036="Smelter not listed",C1036="Smelter not yet identified"),MATCH($B1036&amp;$D1036,'Smelter Look-up'!$J:$J,0),MATCH($B1036&amp;$C1036,'Smelter Look-up'!$J:$J,0)))</f>
        <v>#N/A</v>
      </c>
      <c r="W1036" s="208"/>
      <c r="X1036" s="208">
        <f t="shared" si="1"/>
        <v>0</v>
      </c>
      <c r="Y1036" s="208"/>
      <c r="Z1036" s="208"/>
      <c r="AA1036" s="208"/>
      <c r="AB1036" s="241" t="str">
        <f t="shared" si="2"/>
        <v/>
      </c>
      <c r="AC1036" s="208"/>
      <c r="AD1036" s="208"/>
      <c r="AE1036" s="208"/>
      <c r="AF1036" s="208"/>
      <c r="AG1036" s="208"/>
      <c r="AH1036" s="208"/>
    </row>
    <row r="1037" ht="13.5" customHeight="1">
      <c r="A1037" s="239"/>
      <c r="B1037" s="233" t="str">
        <f t="array" ref="B1037">IF(LEN(A1037)=0,"",INDEX('Smelter Look-up'!$A:$A,MATCH($A1037,'Smelter Look-up'!$E:$E,0)))</f>
        <v/>
      </c>
      <c r="C1037" s="234" t="str">
        <f t="array" ref="C1037">IF(LEN(A1037)=0,"",INDEX('Smelter Look-up'!$C:$C,MATCH($A1037,'Smelter Look-up'!$E:$E,0)))</f>
        <v/>
      </c>
      <c r="D1037" s="233"/>
      <c r="E1037" s="233" t="str">
        <f>IF(ISERROR($V1037),"",OFFSET('Smelter Look-up'!$D$4,$V1037-4,0)&amp;"")</f>
        <v/>
      </c>
      <c r="F1037" s="233" t="str">
        <f>IF(ISERROR($V1037),"",OFFSET('Smelter Look-up'!$E$4,$V1037-4,0))</f>
        <v/>
      </c>
      <c r="G1037" s="233" t="str">
        <f>IF(C1037=$X$4,IF(ISERROR($V1037),"Enter smelter details","RMI"),IF(ISERROR($V1037),"",OFFSET('Smelter Look-up'!$F$4,$V1037-4,0)))</f>
        <v/>
      </c>
      <c r="H1037" s="235" t="str">
        <f>IF(ISERROR($V1037),"",OFFSET('Smelter Look-up'!$G$4,$V1037-4,0))</f>
        <v/>
      </c>
      <c r="I1037" s="237" t="str">
        <f>IF(ISERROR($V1037),"",OFFSET('Smelter Look-up'!$H$4,$V1037-4,0))</f>
        <v/>
      </c>
      <c r="J1037" s="237" t="str">
        <f>IF(ISERROR($V1037),"",OFFSET('Smelter Look-up'!$I$4,$V1037-4,0))</f>
        <v/>
      </c>
      <c r="K1037" s="234"/>
      <c r="L1037" s="234"/>
      <c r="M1037" s="234"/>
      <c r="N1037" s="234"/>
      <c r="O1037" s="234"/>
      <c r="P1037" s="237"/>
      <c r="Q1037" s="238"/>
      <c r="R1037" s="233" t="str">
        <f>IF(ISERROR($V1037),"",OFFSET('Smelter Look-up'!$C$4,$V1037-4,0)&amp;"")</f>
        <v/>
      </c>
      <c r="S1037" s="239" t="str">
        <f t="array" ref="S1037">IF(B1037="","",IF(ISERROR(MATCH($E1037,CL,0)),"Unknown",INDIRECT("'C'!$A$"&amp;MATCH($E1037,CL,0)+1)))</f>
        <v/>
      </c>
      <c r="T1037" s="239" t="str">
        <f t="array" ref="T1037">IF(B1037="","",IF(ISERROR(MATCH($J1037,SorP!$B$1:$B$6226,0)),"",INDIRECT("'SorP'!$A$"&amp;MATCH($S1037&amp;$J1037,SorP!C:C,0))))</f>
        <v/>
      </c>
      <c r="U1037" s="240"/>
      <c r="V1037" s="228" t="str">
        <f>IF(C1037="",NA(),IF(OR(C1037="Smelter not listed",C1037="Smelter not yet identified"),MATCH($B1037&amp;$D1037,'Smelter Look-up'!$J:$J,0),MATCH($B1037&amp;$C1037,'Smelter Look-up'!$J:$J,0)))</f>
        <v>#N/A</v>
      </c>
      <c r="W1037" s="208"/>
      <c r="X1037" s="208">
        <f t="shared" si="1"/>
        <v>0</v>
      </c>
      <c r="Y1037" s="208"/>
      <c r="Z1037" s="208"/>
      <c r="AA1037" s="208"/>
      <c r="AB1037" s="241" t="str">
        <f t="shared" si="2"/>
        <v/>
      </c>
      <c r="AC1037" s="208"/>
      <c r="AD1037" s="208"/>
      <c r="AE1037" s="208"/>
      <c r="AF1037" s="208"/>
      <c r="AG1037" s="208"/>
      <c r="AH1037" s="208"/>
    </row>
    <row r="1038" ht="13.5" customHeight="1">
      <c r="A1038" s="239"/>
      <c r="B1038" s="233" t="str">
        <f t="array" ref="B1038">IF(LEN(A1038)=0,"",INDEX('Smelter Look-up'!$A:$A,MATCH($A1038,'Smelter Look-up'!$E:$E,0)))</f>
        <v/>
      </c>
      <c r="C1038" s="234" t="str">
        <f t="array" ref="C1038">IF(LEN(A1038)=0,"",INDEX('Smelter Look-up'!$C:$C,MATCH($A1038,'Smelter Look-up'!$E:$E,0)))</f>
        <v/>
      </c>
      <c r="D1038" s="233"/>
      <c r="E1038" s="233" t="str">
        <f>IF(ISERROR($V1038),"",OFFSET('Smelter Look-up'!$D$4,$V1038-4,0)&amp;"")</f>
        <v/>
      </c>
      <c r="F1038" s="233" t="str">
        <f>IF(ISERROR($V1038),"",OFFSET('Smelter Look-up'!$E$4,$V1038-4,0))</f>
        <v/>
      </c>
      <c r="G1038" s="233" t="str">
        <f>IF(C1038=$X$4,IF(ISERROR($V1038),"Enter smelter details","RMI"),IF(ISERROR($V1038),"",OFFSET('Smelter Look-up'!$F$4,$V1038-4,0)))</f>
        <v/>
      </c>
      <c r="H1038" s="235" t="str">
        <f>IF(ISERROR($V1038),"",OFFSET('Smelter Look-up'!$G$4,$V1038-4,0))</f>
        <v/>
      </c>
      <c r="I1038" s="237" t="str">
        <f>IF(ISERROR($V1038),"",OFFSET('Smelter Look-up'!$H$4,$V1038-4,0))</f>
        <v/>
      </c>
      <c r="J1038" s="237" t="str">
        <f>IF(ISERROR($V1038),"",OFFSET('Smelter Look-up'!$I$4,$V1038-4,0))</f>
        <v/>
      </c>
      <c r="K1038" s="234"/>
      <c r="L1038" s="234"/>
      <c r="M1038" s="234"/>
      <c r="N1038" s="234"/>
      <c r="O1038" s="234"/>
      <c r="P1038" s="237"/>
      <c r="Q1038" s="238"/>
      <c r="R1038" s="233" t="str">
        <f>IF(ISERROR($V1038),"",OFFSET('Smelter Look-up'!$C$4,$V1038-4,0)&amp;"")</f>
        <v/>
      </c>
      <c r="S1038" s="239" t="str">
        <f t="array" ref="S1038">IF(B1038="","",IF(ISERROR(MATCH($E1038,CL,0)),"Unknown",INDIRECT("'C'!$A$"&amp;MATCH($E1038,CL,0)+1)))</f>
        <v/>
      </c>
      <c r="T1038" s="239" t="str">
        <f t="array" ref="T1038">IF(B1038="","",IF(ISERROR(MATCH($J1038,SorP!$B$1:$B$6226,0)),"",INDIRECT("'SorP'!$A$"&amp;MATCH($S1038&amp;$J1038,SorP!C:C,0))))</f>
        <v/>
      </c>
      <c r="U1038" s="240"/>
      <c r="V1038" s="228" t="str">
        <f>IF(C1038="",NA(),IF(OR(C1038="Smelter not listed",C1038="Smelter not yet identified"),MATCH($B1038&amp;$D1038,'Smelter Look-up'!$J:$J,0),MATCH($B1038&amp;$C1038,'Smelter Look-up'!$J:$J,0)))</f>
        <v>#N/A</v>
      </c>
      <c r="W1038" s="208"/>
      <c r="X1038" s="208">
        <f t="shared" si="1"/>
        <v>0</v>
      </c>
      <c r="Y1038" s="208"/>
      <c r="Z1038" s="208"/>
      <c r="AA1038" s="208"/>
      <c r="AB1038" s="241" t="str">
        <f t="shared" si="2"/>
        <v/>
      </c>
      <c r="AC1038" s="208"/>
      <c r="AD1038" s="208"/>
      <c r="AE1038" s="208"/>
      <c r="AF1038" s="208"/>
      <c r="AG1038" s="208"/>
      <c r="AH1038" s="208"/>
    </row>
    <row r="1039" ht="13.5" customHeight="1">
      <c r="A1039" s="239"/>
      <c r="B1039" s="233" t="str">
        <f t="array" ref="B1039">IF(LEN(A1039)=0,"",INDEX('Smelter Look-up'!$A:$A,MATCH($A1039,'Smelter Look-up'!$E:$E,0)))</f>
        <v/>
      </c>
      <c r="C1039" s="234" t="str">
        <f t="array" ref="C1039">IF(LEN(A1039)=0,"",INDEX('Smelter Look-up'!$C:$C,MATCH($A1039,'Smelter Look-up'!$E:$E,0)))</f>
        <v/>
      </c>
      <c r="D1039" s="233"/>
      <c r="E1039" s="233" t="str">
        <f>IF(ISERROR($V1039),"",OFFSET('Smelter Look-up'!$D$4,$V1039-4,0)&amp;"")</f>
        <v/>
      </c>
      <c r="F1039" s="233" t="str">
        <f>IF(ISERROR($V1039),"",OFFSET('Smelter Look-up'!$E$4,$V1039-4,0))</f>
        <v/>
      </c>
      <c r="G1039" s="233" t="str">
        <f>IF(C1039=$X$4,IF(ISERROR($V1039),"Enter smelter details","RMI"),IF(ISERROR($V1039),"",OFFSET('Smelter Look-up'!$F$4,$V1039-4,0)))</f>
        <v/>
      </c>
      <c r="H1039" s="235" t="str">
        <f>IF(ISERROR($V1039),"",OFFSET('Smelter Look-up'!$G$4,$V1039-4,0))</f>
        <v/>
      </c>
      <c r="I1039" s="237" t="str">
        <f>IF(ISERROR($V1039),"",OFFSET('Smelter Look-up'!$H$4,$V1039-4,0))</f>
        <v/>
      </c>
      <c r="J1039" s="237" t="str">
        <f>IF(ISERROR($V1039),"",OFFSET('Smelter Look-up'!$I$4,$V1039-4,0))</f>
        <v/>
      </c>
      <c r="K1039" s="234"/>
      <c r="L1039" s="234"/>
      <c r="M1039" s="234"/>
      <c r="N1039" s="234"/>
      <c r="O1039" s="234"/>
      <c r="P1039" s="237"/>
      <c r="Q1039" s="238"/>
      <c r="R1039" s="233" t="str">
        <f>IF(ISERROR($V1039),"",OFFSET('Smelter Look-up'!$C$4,$V1039-4,0)&amp;"")</f>
        <v/>
      </c>
      <c r="S1039" s="239" t="str">
        <f t="array" ref="S1039">IF(B1039="","",IF(ISERROR(MATCH($E1039,CL,0)),"Unknown",INDIRECT("'C'!$A$"&amp;MATCH($E1039,CL,0)+1)))</f>
        <v/>
      </c>
      <c r="T1039" s="239" t="str">
        <f t="array" ref="T1039">IF(B1039="","",IF(ISERROR(MATCH($J1039,SorP!$B$1:$B$6226,0)),"",INDIRECT("'SorP'!$A$"&amp;MATCH($S1039&amp;$J1039,SorP!C:C,0))))</f>
        <v/>
      </c>
      <c r="U1039" s="240"/>
      <c r="V1039" s="228" t="str">
        <f>IF(C1039="",NA(),IF(OR(C1039="Smelter not listed",C1039="Smelter not yet identified"),MATCH($B1039&amp;$D1039,'Smelter Look-up'!$J:$J,0),MATCH($B1039&amp;$C1039,'Smelter Look-up'!$J:$J,0)))</f>
        <v>#N/A</v>
      </c>
      <c r="W1039" s="208"/>
      <c r="X1039" s="208">
        <f t="shared" si="1"/>
        <v>0</v>
      </c>
      <c r="Y1039" s="208"/>
      <c r="Z1039" s="208"/>
      <c r="AA1039" s="208"/>
      <c r="AB1039" s="241" t="str">
        <f t="shared" si="2"/>
        <v/>
      </c>
      <c r="AC1039" s="208"/>
      <c r="AD1039" s="208"/>
      <c r="AE1039" s="208"/>
      <c r="AF1039" s="208"/>
      <c r="AG1039" s="208"/>
      <c r="AH1039" s="208"/>
    </row>
    <row r="1040" ht="13.5" customHeight="1">
      <c r="A1040" s="239"/>
      <c r="B1040" s="233" t="str">
        <f t="array" ref="B1040">IF(LEN(A1040)=0,"",INDEX('Smelter Look-up'!$A:$A,MATCH($A1040,'Smelter Look-up'!$E:$E,0)))</f>
        <v/>
      </c>
      <c r="C1040" s="234" t="str">
        <f t="array" ref="C1040">IF(LEN(A1040)=0,"",INDEX('Smelter Look-up'!$C:$C,MATCH($A1040,'Smelter Look-up'!$E:$E,0)))</f>
        <v/>
      </c>
      <c r="D1040" s="233"/>
      <c r="E1040" s="233" t="str">
        <f>IF(ISERROR($V1040),"",OFFSET('Smelter Look-up'!$D$4,$V1040-4,0)&amp;"")</f>
        <v/>
      </c>
      <c r="F1040" s="233" t="str">
        <f>IF(ISERROR($V1040),"",OFFSET('Smelter Look-up'!$E$4,$V1040-4,0))</f>
        <v/>
      </c>
      <c r="G1040" s="233" t="str">
        <f>IF(C1040=$X$4,IF(ISERROR($V1040),"Enter smelter details","RMI"),IF(ISERROR($V1040),"",OFFSET('Smelter Look-up'!$F$4,$V1040-4,0)))</f>
        <v/>
      </c>
      <c r="H1040" s="235" t="str">
        <f>IF(ISERROR($V1040),"",OFFSET('Smelter Look-up'!$G$4,$V1040-4,0))</f>
        <v/>
      </c>
      <c r="I1040" s="237" t="str">
        <f>IF(ISERROR($V1040),"",OFFSET('Smelter Look-up'!$H$4,$V1040-4,0))</f>
        <v/>
      </c>
      <c r="J1040" s="237" t="str">
        <f>IF(ISERROR($V1040),"",OFFSET('Smelter Look-up'!$I$4,$V1040-4,0))</f>
        <v/>
      </c>
      <c r="K1040" s="234"/>
      <c r="L1040" s="234"/>
      <c r="M1040" s="234"/>
      <c r="N1040" s="234"/>
      <c r="O1040" s="234"/>
      <c r="P1040" s="237"/>
      <c r="Q1040" s="238"/>
      <c r="R1040" s="233" t="str">
        <f>IF(ISERROR($V1040),"",OFFSET('Smelter Look-up'!$C$4,$V1040-4,0)&amp;"")</f>
        <v/>
      </c>
      <c r="S1040" s="239" t="str">
        <f t="array" ref="S1040">IF(B1040="","",IF(ISERROR(MATCH($E1040,CL,0)),"Unknown",INDIRECT("'C'!$A$"&amp;MATCH($E1040,CL,0)+1)))</f>
        <v/>
      </c>
      <c r="T1040" s="239" t="str">
        <f t="array" ref="T1040">IF(B1040="","",IF(ISERROR(MATCH($J1040,SorP!$B$1:$B$6226,0)),"",INDIRECT("'SorP'!$A$"&amp;MATCH($S1040&amp;$J1040,SorP!C:C,0))))</f>
        <v/>
      </c>
      <c r="U1040" s="240"/>
      <c r="V1040" s="228" t="str">
        <f>IF(C1040="",NA(),IF(OR(C1040="Smelter not listed",C1040="Smelter not yet identified"),MATCH($B1040&amp;$D1040,'Smelter Look-up'!$J:$J,0),MATCH($B1040&amp;$C1040,'Smelter Look-up'!$J:$J,0)))</f>
        <v>#N/A</v>
      </c>
      <c r="W1040" s="208"/>
      <c r="X1040" s="208">
        <f t="shared" si="1"/>
        <v>0</v>
      </c>
      <c r="Y1040" s="208"/>
      <c r="Z1040" s="208"/>
      <c r="AA1040" s="208"/>
      <c r="AB1040" s="241" t="str">
        <f t="shared" si="2"/>
        <v/>
      </c>
      <c r="AC1040" s="208"/>
      <c r="AD1040" s="208"/>
      <c r="AE1040" s="208"/>
      <c r="AF1040" s="208"/>
      <c r="AG1040" s="208"/>
      <c r="AH1040" s="208"/>
    </row>
    <row r="1041" ht="13.5" customHeight="1">
      <c r="A1041" s="239"/>
      <c r="B1041" s="233" t="str">
        <f t="array" ref="B1041">IF(LEN(A1041)=0,"",INDEX('Smelter Look-up'!$A:$A,MATCH($A1041,'Smelter Look-up'!$E:$E,0)))</f>
        <v/>
      </c>
      <c r="C1041" s="234" t="str">
        <f t="array" ref="C1041">IF(LEN(A1041)=0,"",INDEX('Smelter Look-up'!$C:$C,MATCH($A1041,'Smelter Look-up'!$E:$E,0)))</f>
        <v/>
      </c>
      <c r="D1041" s="233"/>
      <c r="E1041" s="233" t="str">
        <f>IF(ISERROR($V1041),"",OFFSET('Smelter Look-up'!$D$4,$V1041-4,0)&amp;"")</f>
        <v/>
      </c>
      <c r="F1041" s="233" t="str">
        <f>IF(ISERROR($V1041),"",OFFSET('Smelter Look-up'!$E$4,$V1041-4,0))</f>
        <v/>
      </c>
      <c r="G1041" s="233" t="str">
        <f>IF(C1041=$X$4,IF(ISERROR($V1041),"Enter smelter details","RMI"),IF(ISERROR($V1041),"",OFFSET('Smelter Look-up'!$F$4,$V1041-4,0)))</f>
        <v/>
      </c>
      <c r="H1041" s="235" t="str">
        <f>IF(ISERROR($V1041),"",OFFSET('Smelter Look-up'!$G$4,$V1041-4,0))</f>
        <v/>
      </c>
      <c r="I1041" s="237" t="str">
        <f>IF(ISERROR($V1041),"",OFFSET('Smelter Look-up'!$H$4,$V1041-4,0))</f>
        <v/>
      </c>
      <c r="J1041" s="237" t="str">
        <f>IF(ISERROR($V1041),"",OFFSET('Smelter Look-up'!$I$4,$V1041-4,0))</f>
        <v/>
      </c>
      <c r="K1041" s="234"/>
      <c r="L1041" s="234"/>
      <c r="M1041" s="234"/>
      <c r="N1041" s="234"/>
      <c r="O1041" s="234"/>
      <c r="P1041" s="237"/>
      <c r="Q1041" s="238"/>
      <c r="R1041" s="233" t="str">
        <f>IF(ISERROR($V1041),"",OFFSET('Smelter Look-up'!$C$4,$V1041-4,0)&amp;"")</f>
        <v/>
      </c>
      <c r="S1041" s="239" t="str">
        <f t="array" ref="S1041">IF(B1041="","",IF(ISERROR(MATCH($E1041,CL,0)),"Unknown",INDIRECT("'C'!$A$"&amp;MATCH($E1041,CL,0)+1)))</f>
        <v/>
      </c>
      <c r="T1041" s="239" t="str">
        <f t="array" ref="T1041">IF(B1041="","",IF(ISERROR(MATCH($J1041,SorP!$B$1:$B$6226,0)),"",INDIRECT("'SorP'!$A$"&amp;MATCH($S1041&amp;$J1041,SorP!C:C,0))))</f>
        <v/>
      </c>
      <c r="U1041" s="240"/>
      <c r="V1041" s="228" t="str">
        <f>IF(C1041="",NA(),IF(OR(C1041="Smelter not listed",C1041="Smelter not yet identified"),MATCH($B1041&amp;$D1041,'Smelter Look-up'!$J:$J,0),MATCH($B1041&amp;$C1041,'Smelter Look-up'!$J:$J,0)))</f>
        <v>#N/A</v>
      </c>
      <c r="W1041" s="208"/>
      <c r="X1041" s="208">
        <f t="shared" si="1"/>
        <v>0</v>
      </c>
      <c r="Y1041" s="208"/>
      <c r="Z1041" s="208"/>
      <c r="AA1041" s="208"/>
      <c r="AB1041" s="241" t="str">
        <f t="shared" si="2"/>
        <v/>
      </c>
      <c r="AC1041" s="208"/>
      <c r="AD1041" s="208"/>
      <c r="AE1041" s="208"/>
      <c r="AF1041" s="208"/>
      <c r="AG1041" s="208"/>
      <c r="AH1041" s="208"/>
    </row>
    <row r="1042" ht="13.5" customHeight="1">
      <c r="A1042" s="239"/>
      <c r="B1042" s="233" t="str">
        <f t="array" ref="B1042">IF(LEN(A1042)=0,"",INDEX('Smelter Look-up'!$A:$A,MATCH($A1042,'Smelter Look-up'!$E:$E,0)))</f>
        <v/>
      </c>
      <c r="C1042" s="234" t="str">
        <f t="array" ref="C1042">IF(LEN(A1042)=0,"",INDEX('Smelter Look-up'!$C:$C,MATCH($A1042,'Smelter Look-up'!$E:$E,0)))</f>
        <v/>
      </c>
      <c r="D1042" s="233"/>
      <c r="E1042" s="233" t="str">
        <f>IF(ISERROR($V1042),"",OFFSET('Smelter Look-up'!$D$4,$V1042-4,0)&amp;"")</f>
        <v/>
      </c>
      <c r="F1042" s="233" t="str">
        <f>IF(ISERROR($V1042),"",OFFSET('Smelter Look-up'!$E$4,$V1042-4,0))</f>
        <v/>
      </c>
      <c r="G1042" s="233" t="str">
        <f>IF(C1042=$X$4,IF(ISERROR($V1042),"Enter smelter details","RMI"),IF(ISERROR($V1042),"",OFFSET('Smelter Look-up'!$F$4,$V1042-4,0)))</f>
        <v/>
      </c>
      <c r="H1042" s="235" t="str">
        <f>IF(ISERROR($V1042),"",OFFSET('Smelter Look-up'!$G$4,$V1042-4,0))</f>
        <v/>
      </c>
      <c r="I1042" s="237" t="str">
        <f>IF(ISERROR($V1042),"",OFFSET('Smelter Look-up'!$H$4,$V1042-4,0))</f>
        <v/>
      </c>
      <c r="J1042" s="237" t="str">
        <f>IF(ISERROR($V1042),"",OFFSET('Smelter Look-up'!$I$4,$V1042-4,0))</f>
        <v/>
      </c>
      <c r="K1042" s="234"/>
      <c r="L1042" s="234"/>
      <c r="M1042" s="234"/>
      <c r="N1042" s="234"/>
      <c r="O1042" s="234"/>
      <c r="P1042" s="237"/>
      <c r="Q1042" s="238"/>
      <c r="R1042" s="233" t="str">
        <f>IF(ISERROR($V1042),"",OFFSET('Smelter Look-up'!$C$4,$V1042-4,0)&amp;"")</f>
        <v/>
      </c>
      <c r="S1042" s="239" t="str">
        <f t="array" ref="S1042">IF(B1042="","",IF(ISERROR(MATCH($E1042,CL,0)),"Unknown",INDIRECT("'C'!$A$"&amp;MATCH($E1042,CL,0)+1)))</f>
        <v/>
      </c>
      <c r="T1042" s="239" t="str">
        <f t="array" ref="T1042">IF(B1042="","",IF(ISERROR(MATCH($J1042,SorP!$B$1:$B$6226,0)),"",INDIRECT("'SorP'!$A$"&amp;MATCH($S1042&amp;$J1042,SorP!C:C,0))))</f>
        <v/>
      </c>
      <c r="U1042" s="240"/>
      <c r="V1042" s="228" t="str">
        <f>IF(C1042="",NA(),IF(OR(C1042="Smelter not listed",C1042="Smelter not yet identified"),MATCH($B1042&amp;$D1042,'Smelter Look-up'!$J:$J,0),MATCH($B1042&amp;$C1042,'Smelter Look-up'!$J:$J,0)))</f>
        <v>#N/A</v>
      </c>
      <c r="W1042" s="208"/>
      <c r="X1042" s="208">
        <f t="shared" si="1"/>
        <v>0</v>
      </c>
      <c r="Y1042" s="208"/>
      <c r="Z1042" s="208"/>
      <c r="AA1042" s="208"/>
      <c r="AB1042" s="241" t="str">
        <f t="shared" si="2"/>
        <v/>
      </c>
      <c r="AC1042" s="208"/>
      <c r="AD1042" s="208"/>
      <c r="AE1042" s="208"/>
      <c r="AF1042" s="208"/>
      <c r="AG1042" s="208"/>
      <c r="AH1042" s="208"/>
    </row>
    <row r="1043" ht="13.5" customHeight="1">
      <c r="A1043" s="239"/>
      <c r="B1043" s="233" t="str">
        <f t="array" ref="B1043">IF(LEN(A1043)=0,"",INDEX('Smelter Look-up'!$A:$A,MATCH($A1043,'Smelter Look-up'!$E:$E,0)))</f>
        <v/>
      </c>
      <c r="C1043" s="234" t="str">
        <f t="array" ref="C1043">IF(LEN(A1043)=0,"",INDEX('Smelter Look-up'!$C:$C,MATCH($A1043,'Smelter Look-up'!$E:$E,0)))</f>
        <v/>
      </c>
      <c r="D1043" s="233"/>
      <c r="E1043" s="233" t="str">
        <f>IF(ISERROR($V1043),"",OFFSET('Smelter Look-up'!$D$4,$V1043-4,0)&amp;"")</f>
        <v/>
      </c>
      <c r="F1043" s="233" t="str">
        <f>IF(ISERROR($V1043),"",OFFSET('Smelter Look-up'!$E$4,$V1043-4,0))</f>
        <v/>
      </c>
      <c r="G1043" s="233" t="str">
        <f>IF(C1043=$X$4,IF(ISERROR($V1043),"Enter smelter details","RMI"),IF(ISERROR($V1043),"",OFFSET('Smelter Look-up'!$F$4,$V1043-4,0)))</f>
        <v/>
      </c>
      <c r="H1043" s="235" t="str">
        <f>IF(ISERROR($V1043),"",OFFSET('Smelter Look-up'!$G$4,$V1043-4,0))</f>
        <v/>
      </c>
      <c r="I1043" s="237" t="str">
        <f>IF(ISERROR($V1043),"",OFFSET('Smelter Look-up'!$H$4,$V1043-4,0))</f>
        <v/>
      </c>
      <c r="J1043" s="237" t="str">
        <f>IF(ISERROR($V1043),"",OFFSET('Smelter Look-up'!$I$4,$V1043-4,0))</f>
        <v/>
      </c>
      <c r="K1043" s="234"/>
      <c r="L1043" s="234"/>
      <c r="M1043" s="234"/>
      <c r="N1043" s="234"/>
      <c r="O1043" s="234"/>
      <c r="P1043" s="237"/>
      <c r="Q1043" s="238"/>
      <c r="R1043" s="233" t="str">
        <f>IF(ISERROR($V1043),"",OFFSET('Smelter Look-up'!$C$4,$V1043-4,0)&amp;"")</f>
        <v/>
      </c>
      <c r="S1043" s="239" t="str">
        <f t="array" ref="S1043">IF(B1043="","",IF(ISERROR(MATCH($E1043,CL,0)),"Unknown",INDIRECT("'C'!$A$"&amp;MATCH($E1043,CL,0)+1)))</f>
        <v/>
      </c>
      <c r="T1043" s="239" t="str">
        <f t="array" ref="T1043">IF(B1043="","",IF(ISERROR(MATCH($J1043,SorP!$B$1:$B$6226,0)),"",INDIRECT("'SorP'!$A$"&amp;MATCH($S1043&amp;$J1043,SorP!C:C,0))))</f>
        <v/>
      </c>
      <c r="U1043" s="240"/>
      <c r="V1043" s="228" t="str">
        <f>IF(C1043="",NA(),IF(OR(C1043="Smelter not listed",C1043="Smelter not yet identified"),MATCH($B1043&amp;$D1043,'Smelter Look-up'!$J:$J,0),MATCH($B1043&amp;$C1043,'Smelter Look-up'!$J:$J,0)))</f>
        <v>#N/A</v>
      </c>
      <c r="W1043" s="208"/>
      <c r="X1043" s="208">
        <f t="shared" si="1"/>
        <v>0</v>
      </c>
      <c r="Y1043" s="208"/>
      <c r="Z1043" s="208"/>
      <c r="AA1043" s="208"/>
      <c r="AB1043" s="241" t="str">
        <f t="shared" si="2"/>
        <v/>
      </c>
      <c r="AC1043" s="208"/>
      <c r="AD1043" s="208"/>
      <c r="AE1043" s="208"/>
      <c r="AF1043" s="208"/>
      <c r="AG1043" s="208"/>
      <c r="AH1043" s="208"/>
    </row>
    <row r="1044" ht="13.5" customHeight="1">
      <c r="A1044" s="239"/>
      <c r="B1044" s="233" t="str">
        <f t="array" ref="B1044">IF(LEN(A1044)=0,"",INDEX('Smelter Look-up'!$A:$A,MATCH($A1044,'Smelter Look-up'!$E:$E,0)))</f>
        <v/>
      </c>
      <c r="C1044" s="234" t="str">
        <f t="array" ref="C1044">IF(LEN(A1044)=0,"",INDEX('Smelter Look-up'!$C:$C,MATCH($A1044,'Smelter Look-up'!$E:$E,0)))</f>
        <v/>
      </c>
      <c r="D1044" s="233"/>
      <c r="E1044" s="233" t="str">
        <f>IF(ISERROR($V1044),"",OFFSET('Smelter Look-up'!$D$4,$V1044-4,0)&amp;"")</f>
        <v/>
      </c>
      <c r="F1044" s="233" t="str">
        <f>IF(ISERROR($V1044),"",OFFSET('Smelter Look-up'!$E$4,$V1044-4,0))</f>
        <v/>
      </c>
      <c r="G1044" s="233" t="str">
        <f>IF(C1044=$X$4,IF(ISERROR($V1044),"Enter smelter details","RMI"),IF(ISERROR($V1044),"",OFFSET('Smelter Look-up'!$F$4,$V1044-4,0)))</f>
        <v/>
      </c>
      <c r="H1044" s="235" t="str">
        <f>IF(ISERROR($V1044),"",OFFSET('Smelter Look-up'!$G$4,$V1044-4,0))</f>
        <v/>
      </c>
      <c r="I1044" s="237" t="str">
        <f>IF(ISERROR($V1044),"",OFFSET('Smelter Look-up'!$H$4,$V1044-4,0))</f>
        <v/>
      </c>
      <c r="J1044" s="237" t="str">
        <f>IF(ISERROR($V1044),"",OFFSET('Smelter Look-up'!$I$4,$V1044-4,0))</f>
        <v/>
      </c>
      <c r="K1044" s="234"/>
      <c r="L1044" s="234"/>
      <c r="M1044" s="234"/>
      <c r="N1044" s="234"/>
      <c r="O1044" s="234"/>
      <c r="P1044" s="237"/>
      <c r="Q1044" s="238"/>
      <c r="R1044" s="233" t="str">
        <f>IF(ISERROR($V1044),"",OFFSET('Smelter Look-up'!$C$4,$V1044-4,0)&amp;"")</f>
        <v/>
      </c>
      <c r="S1044" s="239" t="str">
        <f t="array" ref="S1044">IF(B1044="","",IF(ISERROR(MATCH($E1044,CL,0)),"Unknown",INDIRECT("'C'!$A$"&amp;MATCH($E1044,CL,0)+1)))</f>
        <v/>
      </c>
      <c r="T1044" s="239" t="str">
        <f t="array" ref="T1044">IF(B1044="","",IF(ISERROR(MATCH($J1044,SorP!$B$1:$B$6226,0)),"",INDIRECT("'SorP'!$A$"&amp;MATCH($S1044&amp;$J1044,SorP!C:C,0))))</f>
        <v/>
      </c>
      <c r="U1044" s="240"/>
      <c r="V1044" s="228" t="str">
        <f>IF(C1044="",NA(),IF(OR(C1044="Smelter not listed",C1044="Smelter not yet identified"),MATCH($B1044&amp;$D1044,'Smelter Look-up'!$J:$J,0),MATCH($B1044&amp;$C1044,'Smelter Look-up'!$J:$J,0)))</f>
        <v>#N/A</v>
      </c>
      <c r="W1044" s="208"/>
      <c r="X1044" s="208">
        <f t="shared" si="1"/>
        <v>0</v>
      </c>
      <c r="Y1044" s="208"/>
      <c r="Z1044" s="208"/>
      <c r="AA1044" s="208"/>
      <c r="AB1044" s="241" t="str">
        <f t="shared" si="2"/>
        <v/>
      </c>
      <c r="AC1044" s="208"/>
      <c r="AD1044" s="208"/>
      <c r="AE1044" s="208"/>
      <c r="AF1044" s="208"/>
      <c r="AG1044" s="208"/>
      <c r="AH1044" s="208"/>
    </row>
    <row r="1045" ht="13.5" customHeight="1">
      <c r="A1045" s="239"/>
      <c r="B1045" s="233" t="str">
        <f t="array" ref="B1045">IF(LEN(A1045)=0,"",INDEX('Smelter Look-up'!$A:$A,MATCH($A1045,'Smelter Look-up'!$E:$E,0)))</f>
        <v/>
      </c>
      <c r="C1045" s="234" t="str">
        <f t="array" ref="C1045">IF(LEN(A1045)=0,"",INDEX('Smelter Look-up'!$C:$C,MATCH($A1045,'Smelter Look-up'!$E:$E,0)))</f>
        <v/>
      </c>
      <c r="D1045" s="233"/>
      <c r="E1045" s="233" t="str">
        <f>IF(ISERROR($V1045),"",OFFSET('Smelter Look-up'!$D$4,$V1045-4,0)&amp;"")</f>
        <v/>
      </c>
      <c r="F1045" s="233" t="str">
        <f>IF(ISERROR($V1045),"",OFFSET('Smelter Look-up'!$E$4,$V1045-4,0))</f>
        <v/>
      </c>
      <c r="G1045" s="233" t="str">
        <f>IF(C1045=$X$4,IF(ISERROR($V1045),"Enter smelter details","RMI"),IF(ISERROR($V1045),"",OFFSET('Smelter Look-up'!$F$4,$V1045-4,0)))</f>
        <v/>
      </c>
      <c r="H1045" s="235" t="str">
        <f>IF(ISERROR($V1045),"",OFFSET('Smelter Look-up'!$G$4,$V1045-4,0))</f>
        <v/>
      </c>
      <c r="I1045" s="237" t="str">
        <f>IF(ISERROR($V1045),"",OFFSET('Smelter Look-up'!$H$4,$V1045-4,0))</f>
        <v/>
      </c>
      <c r="J1045" s="237" t="str">
        <f>IF(ISERROR($V1045),"",OFFSET('Smelter Look-up'!$I$4,$V1045-4,0))</f>
        <v/>
      </c>
      <c r="K1045" s="234"/>
      <c r="L1045" s="234"/>
      <c r="M1045" s="234"/>
      <c r="N1045" s="234"/>
      <c r="O1045" s="234"/>
      <c r="P1045" s="237"/>
      <c r="Q1045" s="238"/>
      <c r="R1045" s="233" t="str">
        <f>IF(ISERROR($V1045),"",OFFSET('Smelter Look-up'!$C$4,$V1045-4,0)&amp;"")</f>
        <v/>
      </c>
      <c r="S1045" s="239" t="str">
        <f t="array" ref="S1045">IF(B1045="","",IF(ISERROR(MATCH($E1045,CL,0)),"Unknown",INDIRECT("'C'!$A$"&amp;MATCH($E1045,CL,0)+1)))</f>
        <v/>
      </c>
      <c r="T1045" s="239" t="str">
        <f t="array" ref="T1045">IF(B1045="","",IF(ISERROR(MATCH($J1045,SorP!$B$1:$B$6226,0)),"",INDIRECT("'SorP'!$A$"&amp;MATCH($S1045&amp;$J1045,SorP!C:C,0))))</f>
        <v/>
      </c>
      <c r="U1045" s="240"/>
      <c r="V1045" s="228" t="str">
        <f>IF(C1045="",NA(),IF(OR(C1045="Smelter not listed",C1045="Smelter not yet identified"),MATCH($B1045&amp;$D1045,'Smelter Look-up'!$J:$J,0),MATCH($B1045&amp;$C1045,'Smelter Look-up'!$J:$J,0)))</f>
        <v>#N/A</v>
      </c>
      <c r="W1045" s="208"/>
      <c r="X1045" s="208">
        <f t="shared" si="1"/>
        <v>0</v>
      </c>
      <c r="Y1045" s="208"/>
      <c r="Z1045" s="208"/>
      <c r="AA1045" s="208"/>
      <c r="AB1045" s="241" t="str">
        <f t="shared" si="2"/>
        <v/>
      </c>
      <c r="AC1045" s="208"/>
      <c r="AD1045" s="208"/>
      <c r="AE1045" s="208"/>
      <c r="AF1045" s="208"/>
      <c r="AG1045" s="208"/>
      <c r="AH1045" s="208"/>
    </row>
    <row r="1046" ht="13.5" customHeight="1">
      <c r="A1046" s="239"/>
      <c r="B1046" s="233" t="str">
        <f t="array" ref="B1046">IF(LEN(A1046)=0,"",INDEX('Smelter Look-up'!$A:$A,MATCH($A1046,'Smelter Look-up'!$E:$E,0)))</f>
        <v/>
      </c>
      <c r="C1046" s="234" t="str">
        <f t="array" ref="C1046">IF(LEN(A1046)=0,"",INDEX('Smelter Look-up'!$C:$C,MATCH($A1046,'Smelter Look-up'!$E:$E,0)))</f>
        <v/>
      </c>
      <c r="D1046" s="233"/>
      <c r="E1046" s="233" t="str">
        <f>IF(ISERROR($V1046),"",OFFSET('Smelter Look-up'!$D$4,$V1046-4,0)&amp;"")</f>
        <v/>
      </c>
      <c r="F1046" s="233" t="str">
        <f>IF(ISERROR($V1046),"",OFFSET('Smelter Look-up'!$E$4,$V1046-4,0))</f>
        <v/>
      </c>
      <c r="G1046" s="233" t="str">
        <f>IF(C1046=$X$4,IF(ISERROR($V1046),"Enter smelter details","RMI"),IF(ISERROR($V1046),"",OFFSET('Smelter Look-up'!$F$4,$V1046-4,0)))</f>
        <v/>
      </c>
      <c r="H1046" s="235" t="str">
        <f>IF(ISERROR($V1046),"",OFFSET('Smelter Look-up'!$G$4,$V1046-4,0))</f>
        <v/>
      </c>
      <c r="I1046" s="237" t="str">
        <f>IF(ISERROR($V1046),"",OFFSET('Smelter Look-up'!$H$4,$V1046-4,0))</f>
        <v/>
      </c>
      <c r="J1046" s="237" t="str">
        <f>IF(ISERROR($V1046),"",OFFSET('Smelter Look-up'!$I$4,$V1046-4,0))</f>
        <v/>
      </c>
      <c r="K1046" s="234"/>
      <c r="L1046" s="234"/>
      <c r="M1046" s="234"/>
      <c r="N1046" s="234"/>
      <c r="O1046" s="234"/>
      <c r="P1046" s="237"/>
      <c r="Q1046" s="238"/>
      <c r="R1046" s="233" t="str">
        <f>IF(ISERROR($V1046),"",OFFSET('Smelter Look-up'!$C$4,$V1046-4,0)&amp;"")</f>
        <v/>
      </c>
      <c r="S1046" s="239" t="str">
        <f t="array" ref="S1046">IF(B1046="","",IF(ISERROR(MATCH($E1046,CL,0)),"Unknown",INDIRECT("'C'!$A$"&amp;MATCH($E1046,CL,0)+1)))</f>
        <v/>
      </c>
      <c r="T1046" s="239" t="str">
        <f t="array" ref="T1046">IF(B1046="","",IF(ISERROR(MATCH($J1046,SorP!$B$1:$B$6226,0)),"",INDIRECT("'SorP'!$A$"&amp;MATCH($S1046&amp;$J1046,SorP!C:C,0))))</f>
        <v/>
      </c>
      <c r="U1046" s="240"/>
      <c r="V1046" s="228" t="str">
        <f>IF(C1046="",NA(),IF(OR(C1046="Smelter not listed",C1046="Smelter not yet identified"),MATCH($B1046&amp;$D1046,'Smelter Look-up'!$J:$J,0),MATCH($B1046&amp;$C1046,'Smelter Look-up'!$J:$J,0)))</f>
        <v>#N/A</v>
      </c>
      <c r="W1046" s="208"/>
      <c r="X1046" s="208">
        <f t="shared" si="1"/>
        <v>0</v>
      </c>
      <c r="Y1046" s="208"/>
      <c r="Z1046" s="208"/>
      <c r="AA1046" s="208"/>
      <c r="AB1046" s="241" t="str">
        <f t="shared" si="2"/>
        <v/>
      </c>
      <c r="AC1046" s="208"/>
      <c r="AD1046" s="208"/>
      <c r="AE1046" s="208"/>
      <c r="AF1046" s="208"/>
      <c r="AG1046" s="208"/>
      <c r="AH1046" s="208"/>
    </row>
    <row r="1047" ht="13.5" customHeight="1">
      <c r="A1047" s="239"/>
      <c r="B1047" s="233" t="str">
        <f t="array" ref="B1047">IF(LEN(A1047)=0,"",INDEX('Smelter Look-up'!$A:$A,MATCH($A1047,'Smelter Look-up'!$E:$E,0)))</f>
        <v/>
      </c>
      <c r="C1047" s="234" t="str">
        <f t="array" ref="C1047">IF(LEN(A1047)=0,"",INDEX('Smelter Look-up'!$C:$C,MATCH($A1047,'Smelter Look-up'!$E:$E,0)))</f>
        <v/>
      </c>
      <c r="D1047" s="233"/>
      <c r="E1047" s="233" t="str">
        <f>IF(ISERROR($V1047),"",OFFSET('Smelter Look-up'!$D$4,$V1047-4,0)&amp;"")</f>
        <v/>
      </c>
      <c r="F1047" s="233" t="str">
        <f>IF(ISERROR($V1047),"",OFFSET('Smelter Look-up'!$E$4,$V1047-4,0))</f>
        <v/>
      </c>
      <c r="G1047" s="233" t="str">
        <f>IF(C1047=$X$4,IF(ISERROR($V1047),"Enter smelter details","RMI"),IF(ISERROR($V1047),"",OFFSET('Smelter Look-up'!$F$4,$V1047-4,0)))</f>
        <v/>
      </c>
      <c r="H1047" s="235" t="str">
        <f>IF(ISERROR($V1047),"",OFFSET('Smelter Look-up'!$G$4,$V1047-4,0))</f>
        <v/>
      </c>
      <c r="I1047" s="237" t="str">
        <f>IF(ISERROR($V1047),"",OFFSET('Smelter Look-up'!$H$4,$V1047-4,0))</f>
        <v/>
      </c>
      <c r="J1047" s="237" t="str">
        <f>IF(ISERROR($V1047),"",OFFSET('Smelter Look-up'!$I$4,$V1047-4,0))</f>
        <v/>
      </c>
      <c r="K1047" s="234"/>
      <c r="L1047" s="234"/>
      <c r="M1047" s="234"/>
      <c r="N1047" s="234"/>
      <c r="O1047" s="234"/>
      <c r="P1047" s="237"/>
      <c r="Q1047" s="238"/>
      <c r="R1047" s="233" t="str">
        <f>IF(ISERROR($V1047),"",OFFSET('Smelter Look-up'!$C$4,$V1047-4,0)&amp;"")</f>
        <v/>
      </c>
      <c r="S1047" s="239" t="str">
        <f t="array" ref="S1047">IF(B1047="","",IF(ISERROR(MATCH($E1047,CL,0)),"Unknown",INDIRECT("'C'!$A$"&amp;MATCH($E1047,CL,0)+1)))</f>
        <v/>
      </c>
      <c r="T1047" s="239" t="str">
        <f t="array" ref="T1047">IF(B1047="","",IF(ISERROR(MATCH($J1047,SorP!$B$1:$B$6226,0)),"",INDIRECT("'SorP'!$A$"&amp;MATCH($S1047&amp;$J1047,SorP!C:C,0))))</f>
        <v/>
      </c>
      <c r="U1047" s="240"/>
      <c r="V1047" s="228" t="str">
        <f>IF(C1047="",NA(),IF(OR(C1047="Smelter not listed",C1047="Smelter not yet identified"),MATCH($B1047&amp;$D1047,'Smelter Look-up'!$J:$J,0),MATCH($B1047&amp;$C1047,'Smelter Look-up'!$J:$J,0)))</f>
        <v>#N/A</v>
      </c>
      <c r="W1047" s="208"/>
      <c r="X1047" s="208">
        <f t="shared" si="1"/>
        <v>0</v>
      </c>
      <c r="Y1047" s="208"/>
      <c r="Z1047" s="208"/>
      <c r="AA1047" s="208"/>
      <c r="AB1047" s="241" t="str">
        <f t="shared" si="2"/>
        <v/>
      </c>
      <c r="AC1047" s="208"/>
      <c r="AD1047" s="208"/>
      <c r="AE1047" s="208"/>
      <c r="AF1047" s="208"/>
      <c r="AG1047" s="208"/>
      <c r="AH1047" s="208"/>
    </row>
    <row r="1048" ht="13.5" customHeight="1">
      <c r="A1048" s="239"/>
      <c r="B1048" s="233" t="str">
        <f t="array" ref="B1048">IF(LEN(A1048)=0,"",INDEX('Smelter Look-up'!$A:$A,MATCH($A1048,'Smelter Look-up'!$E:$E,0)))</f>
        <v/>
      </c>
      <c r="C1048" s="234" t="str">
        <f t="array" ref="C1048">IF(LEN(A1048)=0,"",INDEX('Smelter Look-up'!$C:$C,MATCH($A1048,'Smelter Look-up'!$E:$E,0)))</f>
        <v/>
      </c>
      <c r="D1048" s="233"/>
      <c r="E1048" s="233" t="str">
        <f>IF(ISERROR($V1048),"",OFFSET('Smelter Look-up'!$D$4,$V1048-4,0)&amp;"")</f>
        <v/>
      </c>
      <c r="F1048" s="233" t="str">
        <f>IF(ISERROR($V1048),"",OFFSET('Smelter Look-up'!$E$4,$V1048-4,0))</f>
        <v/>
      </c>
      <c r="G1048" s="233" t="str">
        <f>IF(C1048=$X$4,IF(ISERROR($V1048),"Enter smelter details","RMI"),IF(ISERROR($V1048),"",OFFSET('Smelter Look-up'!$F$4,$V1048-4,0)))</f>
        <v/>
      </c>
      <c r="H1048" s="235" t="str">
        <f>IF(ISERROR($V1048),"",OFFSET('Smelter Look-up'!$G$4,$V1048-4,0))</f>
        <v/>
      </c>
      <c r="I1048" s="237" t="str">
        <f>IF(ISERROR($V1048),"",OFFSET('Smelter Look-up'!$H$4,$V1048-4,0))</f>
        <v/>
      </c>
      <c r="J1048" s="237" t="str">
        <f>IF(ISERROR($V1048),"",OFFSET('Smelter Look-up'!$I$4,$V1048-4,0))</f>
        <v/>
      </c>
      <c r="K1048" s="234"/>
      <c r="L1048" s="234"/>
      <c r="M1048" s="234"/>
      <c r="N1048" s="234"/>
      <c r="O1048" s="234"/>
      <c r="P1048" s="237"/>
      <c r="Q1048" s="238"/>
      <c r="R1048" s="233" t="str">
        <f>IF(ISERROR($V1048),"",OFFSET('Smelter Look-up'!$C$4,$V1048-4,0)&amp;"")</f>
        <v/>
      </c>
      <c r="S1048" s="239" t="str">
        <f t="array" ref="S1048">IF(B1048="","",IF(ISERROR(MATCH($E1048,CL,0)),"Unknown",INDIRECT("'C'!$A$"&amp;MATCH($E1048,CL,0)+1)))</f>
        <v/>
      </c>
      <c r="T1048" s="239" t="str">
        <f t="array" ref="T1048">IF(B1048="","",IF(ISERROR(MATCH($J1048,SorP!$B$1:$B$6226,0)),"",INDIRECT("'SorP'!$A$"&amp;MATCH($S1048&amp;$J1048,SorP!C:C,0))))</f>
        <v/>
      </c>
      <c r="U1048" s="240"/>
      <c r="V1048" s="228" t="str">
        <f>IF(C1048="",NA(),IF(OR(C1048="Smelter not listed",C1048="Smelter not yet identified"),MATCH($B1048&amp;$D1048,'Smelter Look-up'!$J:$J,0),MATCH($B1048&amp;$C1048,'Smelter Look-up'!$J:$J,0)))</f>
        <v>#N/A</v>
      </c>
      <c r="W1048" s="208"/>
      <c r="X1048" s="208">
        <f t="shared" si="1"/>
        <v>0</v>
      </c>
      <c r="Y1048" s="208"/>
      <c r="Z1048" s="208"/>
      <c r="AA1048" s="208"/>
      <c r="AB1048" s="241" t="str">
        <f t="shared" si="2"/>
        <v/>
      </c>
      <c r="AC1048" s="208"/>
      <c r="AD1048" s="208"/>
      <c r="AE1048" s="208"/>
      <c r="AF1048" s="208"/>
      <c r="AG1048" s="208"/>
      <c r="AH1048" s="208"/>
    </row>
    <row r="1049" ht="13.5" customHeight="1">
      <c r="A1049" s="239"/>
      <c r="B1049" s="233" t="str">
        <f t="array" ref="B1049">IF(LEN(A1049)=0,"",INDEX('Smelter Look-up'!$A:$A,MATCH($A1049,'Smelter Look-up'!$E:$E,0)))</f>
        <v/>
      </c>
      <c r="C1049" s="234" t="str">
        <f t="array" ref="C1049">IF(LEN(A1049)=0,"",INDEX('Smelter Look-up'!$C:$C,MATCH($A1049,'Smelter Look-up'!$E:$E,0)))</f>
        <v/>
      </c>
      <c r="D1049" s="233"/>
      <c r="E1049" s="233" t="str">
        <f>IF(ISERROR($V1049),"",OFFSET('Smelter Look-up'!$D$4,$V1049-4,0)&amp;"")</f>
        <v/>
      </c>
      <c r="F1049" s="233" t="str">
        <f>IF(ISERROR($V1049),"",OFFSET('Smelter Look-up'!$E$4,$V1049-4,0))</f>
        <v/>
      </c>
      <c r="G1049" s="233" t="str">
        <f>IF(C1049=$X$4,IF(ISERROR($V1049),"Enter smelter details","RMI"),IF(ISERROR($V1049),"",OFFSET('Smelter Look-up'!$F$4,$V1049-4,0)))</f>
        <v/>
      </c>
      <c r="H1049" s="235" t="str">
        <f>IF(ISERROR($V1049),"",OFFSET('Smelter Look-up'!$G$4,$V1049-4,0))</f>
        <v/>
      </c>
      <c r="I1049" s="237" t="str">
        <f>IF(ISERROR($V1049),"",OFFSET('Smelter Look-up'!$H$4,$V1049-4,0))</f>
        <v/>
      </c>
      <c r="J1049" s="237" t="str">
        <f>IF(ISERROR($V1049),"",OFFSET('Smelter Look-up'!$I$4,$V1049-4,0))</f>
        <v/>
      </c>
      <c r="K1049" s="234"/>
      <c r="L1049" s="234"/>
      <c r="M1049" s="234"/>
      <c r="N1049" s="234"/>
      <c r="O1049" s="234"/>
      <c r="P1049" s="237"/>
      <c r="Q1049" s="238"/>
      <c r="R1049" s="233" t="str">
        <f>IF(ISERROR($V1049),"",OFFSET('Smelter Look-up'!$C$4,$V1049-4,0)&amp;"")</f>
        <v/>
      </c>
      <c r="S1049" s="239" t="str">
        <f t="array" ref="S1049">IF(B1049="","",IF(ISERROR(MATCH($E1049,CL,0)),"Unknown",INDIRECT("'C'!$A$"&amp;MATCH($E1049,CL,0)+1)))</f>
        <v/>
      </c>
      <c r="T1049" s="239" t="str">
        <f t="array" ref="T1049">IF(B1049="","",IF(ISERROR(MATCH($J1049,SorP!$B$1:$B$6226,0)),"",INDIRECT("'SorP'!$A$"&amp;MATCH($S1049&amp;$J1049,SorP!C:C,0))))</f>
        <v/>
      </c>
      <c r="U1049" s="240"/>
      <c r="V1049" s="228" t="str">
        <f>IF(C1049="",NA(),IF(OR(C1049="Smelter not listed",C1049="Smelter not yet identified"),MATCH($B1049&amp;$D1049,'Smelter Look-up'!$J:$J,0),MATCH($B1049&amp;$C1049,'Smelter Look-up'!$J:$J,0)))</f>
        <v>#N/A</v>
      </c>
      <c r="W1049" s="208"/>
      <c r="X1049" s="208">
        <f t="shared" si="1"/>
        <v>0</v>
      </c>
      <c r="Y1049" s="208"/>
      <c r="Z1049" s="208"/>
      <c r="AA1049" s="208"/>
      <c r="AB1049" s="241" t="str">
        <f t="shared" si="2"/>
        <v/>
      </c>
      <c r="AC1049" s="208"/>
      <c r="AD1049" s="208"/>
      <c r="AE1049" s="208"/>
      <c r="AF1049" s="208"/>
      <c r="AG1049" s="208"/>
      <c r="AH1049" s="208"/>
    </row>
    <row r="1050" ht="13.5" customHeight="1">
      <c r="A1050" s="239"/>
      <c r="B1050" s="233" t="str">
        <f t="array" ref="B1050">IF(LEN(A1050)=0,"",INDEX('Smelter Look-up'!$A:$A,MATCH($A1050,'Smelter Look-up'!$E:$E,0)))</f>
        <v/>
      </c>
      <c r="C1050" s="234" t="str">
        <f t="array" ref="C1050">IF(LEN(A1050)=0,"",INDEX('Smelter Look-up'!$C:$C,MATCH($A1050,'Smelter Look-up'!$E:$E,0)))</f>
        <v/>
      </c>
      <c r="D1050" s="233"/>
      <c r="E1050" s="233" t="str">
        <f>IF(ISERROR($V1050),"",OFFSET('Smelter Look-up'!$D$4,$V1050-4,0)&amp;"")</f>
        <v/>
      </c>
      <c r="F1050" s="233" t="str">
        <f>IF(ISERROR($V1050),"",OFFSET('Smelter Look-up'!$E$4,$V1050-4,0))</f>
        <v/>
      </c>
      <c r="G1050" s="233" t="str">
        <f>IF(C1050=$X$4,IF(ISERROR($V1050),"Enter smelter details","RMI"),IF(ISERROR($V1050),"",OFFSET('Smelter Look-up'!$F$4,$V1050-4,0)))</f>
        <v/>
      </c>
      <c r="H1050" s="235" t="str">
        <f>IF(ISERROR($V1050),"",OFFSET('Smelter Look-up'!$G$4,$V1050-4,0))</f>
        <v/>
      </c>
      <c r="I1050" s="237" t="str">
        <f>IF(ISERROR($V1050),"",OFFSET('Smelter Look-up'!$H$4,$V1050-4,0))</f>
        <v/>
      </c>
      <c r="J1050" s="237" t="str">
        <f>IF(ISERROR($V1050),"",OFFSET('Smelter Look-up'!$I$4,$V1050-4,0))</f>
        <v/>
      </c>
      <c r="K1050" s="234"/>
      <c r="L1050" s="234"/>
      <c r="M1050" s="234"/>
      <c r="N1050" s="234"/>
      <c r="O1050" s="234"/>
      <c r="P1050" s="237"/>
      <c r="Q1050" s="238"/>
      <c r="R1050" s="233" t="str">
        <f>IF(ISERROR($V1050),"",OFFSET('Smelter Look-up'!$C$4,$V1050-4,0)&amp;"")</f>
        <v/>
      </c>
      <c r="S1050" s="239" t="str">
        <f t="array" ref="S1050">IF(B1050="","",IF(ISERROR(MATCH($E1050,CL,0)),"Unknown",INDIRECT("'C'!$A$"&amp;MATCH($E1050,CL,0)+1)))</f>
        <v/>
      </c>
      <c r="T1050" s="239" t="str">
        <f t="array" ref="T1050">IF(B1050="","",IF(ISERROR(MATCH($J1050,SorP!$B$1:$B$6226,0)),"",INDIRECT("'SorP'!$A$"&amp;MATCH($S1050&amp;$J1050,SorP!C:C,0))))</f>
        <v/>
      </c>
      <c r="U1050" s="240"/>
      <c r="V1050" s="228" t="str">
        <f>IF(C1050="",NA(),IF(OR(C1050="Smelter not listed",C1050="Smelter not yet identified"),MATCH($B1050&amp;$D1050,'Smelter Look-up'!$J:$J,0),MATCH($B1050&amp;$C1050,'Smelter Look-up'!$J:$J,0)))</f>
        <v>#N/A</v>
      </c>
      <c r="W1050" s="208"/>
      <c r="X1050" s="208">
        <f t="shared" si="1"/>
        <v>0</v>
      </c>
      <c r="Y1050" s="208"/>
      <c r="Z1050" s="208"/>
      <c r="AA1050" s="208"/>
      <c r="AB1050" s="241" t="str">
        <f t="shared" si="2"/>
        <v/>
      </c>
      <c r="AC1050" s="208"/>
      <c r="AD1050" s="208"/>
      <c r="AE1050" s="208"/>
      <c r="AF1050" s="208"/>
      <c r="AG1050" s="208"/>
      <c r="AH1050" s="208"/>
    </row>
    <row r="1051" ht="13.5" customHeight="1">
      <c r="A1051" s="239"/>
      <c r="B1051" s="233" t="str">
        <f t="array" ref="B1051">IF(LEN(A1051)=0,"",INDEX('Smelter Look-up'!$A:$A,MATCH($A1051,'Smelter Look-up'!$E:$E,0)))</f>
        <v/>
      </c>
      <c r="C1051" s="234" t="str">
        <f t="array" ref="C1051">IF(LEN(A1051)=0,"",INDEX('Smelter Look-up'!$C:$C,MATCH($A1051,'Smelter Look-up'!$E:$E,0)))</f>
        <v/>
      </c>
      <c r="D1051" s="233"/>
      <c r="E1051" s="233" t="str">
        <f>IF(ISERROR($V1051),"",OFFSET('Smelter Look-up'!$D$4,$V1051-4,0)&amp;"")</f>
        <v/>
      </c>
      <c r="F1051" s="233" t="str">
        <f>IF(ISERROR($V1051),"",OFFSET('Smelter Look-up'!$E$4,$V1051-4,0))</f>
        <v/>
      </c>
      <c r="G1051" s="233" t="str">
        <f>IF(C1051=$X$4,IF(ISERROR($V1051),"Enter smelter details","RMI"),IF(ISERROR($V1051),"",OFFSET('Smelter Look-up'!$F$4,$V1051-4,0)))</f>
        <v/>
      </c>
      <c r="H1051" s="235" t="str">
        <f>IF(ISERROR($V1051),"",OFFSET('Smelter Look-up'!$G$4,$V1051-4,0))</f>
        <v/>
      </c>
      <c r="I1051" s="237" t="str">
        <f>IF(ISERROR($V1051),"",OFFSET('Smelter Look-up'!$H$4,$V1051-4,0))</f>
        <v/>
      </c>
      <c r="J1051" s="237" t="str">
        <f>IF(ISERROR($V1051),"",OFFSET('Smelter Look-up'!$I$4,$V1051-4,0))</f>
        <v/>
      </c>
      <c r="K1051" s="234"/>
      <c r="L1051" s="234"/>
      <c r="M1051" s="234"/>
      <c r="N1051" s="234"/>
      <c r="O1051" s="234"/>
      <c r="P1051" s="237"/>
      <c r="Q1051" s="238"/>
      <c r="R1051" s="233" t="str">
        <f>IF(ISERROR($V1051),"",OFFSET('Smelter Look-up'!$C$4,$V1051-4,0)&amp;"")</f>
        <v/>
      </c>
      <c r="S1051" s="239" t="str">
        <f t="array" ref="S1051">IF(B1051="","",IF(ISERROR(MATCH($E1051,CL,0)),"Unknown",INDIRECT("'C'!$A$"&amp;MATCH($E1051,CL,0)+1)))</f>
        <v/>
      </c>
      <c r="T1051" s="239" t="str">
        <f t="array" ref="T1051">IF(B1051="","",IF(ISERROR(MATCH($J1051,SorP!$B$1:$B$6226,0)),"",INDIRECT("'SorP'!$A$"&amp;MATCH($S1051&amp;$J1051,SorP!C:C,0))))</f>
        <v/>
      </c>
      <c r="U1051" s="240"/>
      <c r="V1051" s="228" t="str">
        <f>IF(C1051="",NA(),IF(OR(C1051="Smelter not listed",C1051="Smelter not yet identified"),MATCH($B1051&amp;$D1051,'Smelter Look-up'!$J:$J,0),MATCH($B1051&amp;$C1051,'Smelter Look-up'!$J:$J,0)))</f>
        <v>#N/A</v>
      </c>
      <c r="W1051" s="208"/>
      <c r="X1051" s="208">
        <f t="shared" si="1"/>
        <v>0</v>
      </c>
      <c r="Y1051" s="208"/>
      <c r="Z1051" s="208"/>
      <c r="AA1051" s="208"/>
      <c r="AB1051" s="241" t="str">
        <f t="shared" si="2"/>
        <v/>
      </c>
      <c r="AC1051" s="208"/>
      <c r="AD1051" s="208"/>
      <c r="AE1051" s="208"/>
      <c r="AF1051" s="208"/>
      <c r="AG1051" s="208"/>
      <c r="AH1051" s="208"/>
    </row>
    <row r="1052" ht="13.5" customHeight="1">
      <c r="A1052" s="239"/>
      <c r="B1052" s="233" t="str">
        <f t="array" ref="B1052">IF(LEN(A1052)=0,"",INDEX('Smelter Look-up'!$A:$A,MATCH($A1052,'Smelter Look-up'!$E:$E,0)))</f>
        <v/>
      </c>
      <c r="C1052" s="234" t="str">
        <f t="array" ref="C1052">IF(LEN(A1052)=0,"",INDEX('Smelter Look-up'!$C:$C,MATCH($A1052,'Smelter Look-up'!$E:$E,0)))</f>
        <v/>
      </c>
      <c r="D1052" s="233"/>
      <c r="E1052" s="233" t="str">
        <f>IF(ISERROR($V1052),"",OFFSET('Smelter Look-up'!$D$4,$V1052-4,0)&amp;"")</f>
        <v/>
      </c>
      <c r="F1052" s="233" t="str">
        <f>IF(ISERROR($V1052),"",OFFSET('Smelter Look-up'!$E$4,$V1052-4,0))</f>
        <v/>
      </c>
      <c r="G1052" s="233" t="str">
        <f>IF(C1052=$X$4,IF(ISERROR($V1052),"Enter smelter details","RMI"),IF(ISERROR($V1052),"",OFFSET('Smelter Look-up'!$F$4,$V1052-4,0)))</f>
        <v/>
      </c>
      <c r="H1052" s="235" t="str">
        <f>IF(ISERROR($V1052),"",OFFSET('Smelter Look-up'!$G$4,$V1052-4,0))</f>
        <v/>
      </c>
      <c r="I1052" s="237" t="str">
        <f>IF(ISERROR($V1052),"",OFFSET('Smelter Look-up'!$H$4,$V1052-4,0))</f>
        <v/>
      </c>
      <c r="J1052" s="237" t="str">
        <f>IF(ISERROR($V1052),"",OFFSET('Smelter Look-up'!$I$4,$V1052-4,0))</f>
        <v/>
      </c>
      <c r="K1052" s="234"/>
      <c r="L1052" s="234"/>
      <c r="M1052" s="234"/>
      <c r="N1052" s="234"/>
      <c r="O1052" s="234"/>
      <c r="P1052" s="237"/>
      <c r="Q1052" s="238"/>
      <c r="R1052" s="233" t="str">
        <f>IF(ISERROR($V1052),"",OFFSET('Smelter Look-up'!$C$4,$V1052-4,0)&amp;"")</f>
        <v/>
      </c>
      <c r="S1052" s="239" t="str">
        <f t="array" ref="S1052">IF(B1052="","",IF(ISERROR(MATCH($E1052,CL,0)),"Unknown",INDIRECT("'C'!$A$"&amp;MATCH($E1052,CL,0)+1)))</f>
        <v/>
      </c>
      <c r="T1052" s="239" t="str">
        <f t="array" ref="T1052">IF(B1052="","",IF(ISERROR(MATCH($J1052,SorP!$B$1:$B$6226,0)),"",INDIRECT("'SorP'!$A$"&amp;MATCH($S1052&amp;$J1052,SorP!C:C,0))))</f>
        <v/>
      </c>
      <c r="U1052" s="240"/>
      <c r="V1052" s="228" t="str">
        <f>IF(C1052="",NA(),IF(OR(C1052="Smelter not listed",C1052="Smelter not yet identified"),MATCH($B1052&amp;$D1052,'Smelter Look-up'!$J:$J,0),MATCH($B1052&amp;$C1052,'Smelter Look-up'!$J:$J,0)))</f>
        <v>#N/A</v>
      </c>
      <c r="W1052" s="208"/>
      <c r="X1052" s="208">
        <f t="shared" si="1"/>
        <v>0</v>
      </c>
      <c r="Y1052" s="208"/>
      <c r="Z1052" s="208"/>
      <c r="AA1052" s="208"/>
      <c r="AB1052" s="241" t="str">
        <f t="shared" si="2"/>
        <v/>
      </c>
      <c r="AC1052" s="208"/>
      <c r="AD1052" s="208"/>
      <c r="AE1052" s="208"/>
      <c r="AF1052" s="208"/>
      <c r="AG1052" s="208"/>
      <c r="AH1052" s="208"/>
    </row>
    <row r="1053" ht="13.5" customHeight="1">
      <c r="A1053" s="239"/>
      <c r="B1053" s="233" t="str">
        <f t="array" ref="B1053">IF(LEN(A1053)=0,"",INDEX('Smelter Look-up'!$A:$A,MATCH($A1053,'Smelter Look-up'!$E:$E,0)))</f>
        <v/>
      </c>
      <c r="C1053" s="234" t="str">
        <f t="array" ref="C1053">IF(LEN(A1053)=0,"",INDEX('Smelter Look-up'!$C:$C,MATCH($A1053,'Smelter Look-up'!$E:$E,0)))</f>
        <v/>
      </c>
      <c r="D1053" s="233"/>
      <c r="E1053" s="233" t="str">
        <f>IF(ISERROR($V1053),"",OFFSET('Smelter Look-up'!$D$4,$V1053-4,0)&amp;"")</f>
        <v/>
      </c>
      <c r="F1053" s="233" t="str">
        <f>IF(ISERROR($V1053),"",OFFSET('Smelter Look-up'!$E$4,$V1053-4,0))</f>
        <v/>
      </c>
      <c r="G1053" s="233" t="str">
        <f>IF(C1053=$X$4,IF(ISERROR($V1053),"Enter smelter details","RMI"),IF(ISERROR($V1053),"",OFFSET('Smelter Look-up'!$F$4,$V1053-4,0)))</f>
        <v/>
      </c>
      <c r="H1053" s="235" t="str">
        <f>IF(ISERROR($V1053),"",OFFSET('Smelter Look-up'!$G$4,$V1053-4,0))</f>
        <v/>
      </c>
      <c r="I1053" s="237" t="str">
        <f>IF(ISERROR($V1053),"",OFFSET('Smelter Look-up'!$H$4,$V1053-4,0))</f>
        <v/>
      </c>
      <c r="J1053" s="237" t="str">
        <f>IF(ISERROR($V1053),"",OFFSET('Smelter Look-up'!$I$4,$V1053-4,0))</f>
        <v/>
      </c>
      <c r="K1053" s="234"/>
      <c r="L1053" s="234"/>
      <c r="M1053" s="234"/>
      <c r="N1053" s="234"/>
      <c r="O1053" s="234"/>
      <c r="P1053" s="237"/>
      <c r="Q1053" s="238"/>
      <c r="R1053" s="233" t="str">
        <f>IF(ISERROR($V1053),"",OFFSET('Smelter Look-up'!$C$4,$V1053-4,0)&amp;"")</f>
        <v/>
      </c>
      <c r="S1053" s="239" t="str">
        <f t="array" ref="S1053">IF(B1053="","",IF(ISERROR(MATCH($E1053,CL,0)),"Unknown",INDIRECT("'C'!$A$"&amp;MATCH($E1053,CL,0)+1)))</f>
        <v/>
      </c>
      <c r="T1053" s="239" t="str">
        <f t="array" ref="T1053">IF(B1053="","",IF(ISERROR(MATCH($J1053,SorP!$B$1:$B$6226,0)),"",INDIRECT("'SorP'!$A$"&amp;MATCH($S1053&amp;$J1053,SorP!C:C,0))))</f>
        <v/>
      </c>
      <c r="U1053" s="240"/>
      <c r="V1053" s="228" t="str">
        <f>IF(C1053="",NA(),IF(OR(C1053="Smelter not listed",C1053="Smelter not yet identified"),MATCH($B1053&amp;$D1053,'Smelter Look-up'!$J:$J,0),MATCH($B1053&amp;$C1053,'Smelter Look-up'!$J:$J,0)))</f>
        <v>#N/A</v>
      </c>
      <c r="W1053" s="208"/>
      <c r="X1053" s="208">
        <f t="shared" si="1"/>
        <v>0</v>
      </c>
      <c r="Y1053" s="208"/>
      <c r="Z1053" s="208"/>
      <c r="AA1053" s="208"/>
      <c r="AB1053" s="241" t="str">
        <f t="shared" si="2"/>
        <v/>
      </c>
      <c r="AC1053" s="208"/>
      <c r="AD1053" s="208"/>
      <c r="AE1053" s="208"/>
      <c r="AF1053" s="208"/>
      <c r="AG1053" s="208"/>
      <c r="AH1053" s="208"/>
    </row>
    <row r="1054" ht="13.5" customHeight="1">
      <c r="A1054" s="239"/>
      <c r="B1054" s="233" t="str">
        <f t="array" ref="B1054">IF(LEN(A1054)=0,"",INDEX('Smelter Look-up'!$A:$A,MATCH($A1054,'Smelter Look-up'!$E:$E,0)))</f>
        <v/>
      </c>
      <c r="C1054" s="234" t="str">
        <f t="array" ref="C1054">IF(LEN(A1054)=0,"",INDEX('Smelter Look-up'!$C:$C,MATCH($A1054,'Smelter Look-up'!$E:$E,0)))</f>
        <v/>
      </c>
      <c r="D1054" s="233"/>
      <c r="E1054" s="233" t="str">
        <f>IF(ISERROR($V1054),"",OFFSET('Smelter Look-up'!$D$4,$V1054-4,0)&amp;"")</f>
        <v/>
      </c>
      <c r="F1054" s="233" t="str">
        <f>IF(ISERROR($V1054),"",OFFSET('Smelter Look-up'!$E$4,$V1054-4,0))</f>
        <v/>
      </c>
      <c r="G1054" s="233" t="str">
        <f>IF(C1054=$X$4,IF(ISERROR($V1054),"Enter smelter details","RMI"),IF(ISERROR($V1054),"",OFFSET('Smelter Look-up'!$F$4,$V1054-4,0)))</f>
        <v/>
      </c>
      <c r="H1054" s="235" t="str">
        <f>IF(ISERROR($V1054),"",OFFSET('Smelter Look-up'!$G$4,$V1054-4,0))</f>
        <v/>
      </c>
      <c r="I1054" s="237" t="str">
        <f>IF(ISERROR($V1054),"",OFFSET('Smelter Look-up'!$H$4,$V1054-4,0))</f>
        <v/>
      </c>
      <c r="J1054" s="237" t="str">
        <f>IF(ISERROR($V1054),"",OFFSET('Smelter Look-up'!$I$4,$V1054-4,0))</f>
        <v/>
      </c>
      <c r="K1054" s="234"/>
      <c r="L1054" s="234"/>
      <c r="M1054" s="234"/>
      <c r="N1054" s="234"/>
      <c r="O1054" s="234"/>
      <c r="P1054" s="237"/>
      <c r="Q1054" s="238"/>
      <c r="R1054" s="233" t="str">
        <f>IF(ISERROR($V1054),"",OFFSET('Smelter Look-up'!$C$4,$V1054-4,0)&amp;"")</f>
        <v/>
      </c>
      <c r="S1054" s="239" t="str">
        <f t="array" ref="S1054">IF(B1054="","",IF(ISERROR(MATCH($E1054,CL,0)),"Unknown",INDIRECT("'C'!$A$"&amp;MATCH($E1054,CL,0)+1)))</f>
        <v/>
      </c>
      <c r="T1054" s="239" t="str">
        <f t="array" ref="T1054">IF(B1054="","",IF(ISERROR(MATCH($J1054,SorP!$B$1:$B$6226,0)),"",INDIRECT("'SorP'!$A$"&amp;MATCH($S1054&amp;$J1054,SorP!C:C,0))))</f>
        <v/>
      </c>
      <c r="U1054" s="240"/>
      <c r="V1054" s="228" t="str">
        <f>IF(C1054="",NA(),IF(OR(C1054="Smelter not listed",C1054="Smelter not yet identified"),MATCH($B1054&amp;$D1054,'Smelter Look-up'!$J:$J,0),MATCH($B1054&amp;$C1054,'Smelter Look-up'!$J:$J,0)))</f>
        <v>#N/A</v>
      </c>
      <c r="W1054" s="208"/>
      <c r="X1054" s="208">
        <f t="shared" si="1"/>
        <v>0</v>
      </c>
      <c r="Y1054" s="208"/>
      <c r="Z1054" s="208"/>
      <c r="AA1054" s="208"/>
      <c r="AB1054" s="241" t="str">
        <f t="shared" si="2"/>
        <v/>
      </c>
      <c r="AC1054" s="208"/>
      <c r="AD1054" s="208"/>
      <c r="AE1054" s="208"/>
      <c r="AF1054" s="208"/>
      <c r="AG1054" s="208"/>
      <c r="AH1054" s="208"/>
    </row>
    <row r="1055" ht="13.5" customHeight="1">
      <c r="A1055" s="239"/>
      <c r="B1055" s="233" t="str">
        <f t="array" ref="B1055">IF(LEN(A1055)=0,"",INDEX('Smelter Look-up'!$A:$A,MATCH($A1055,'Smelter Look-up'!$E:$E,0)))</f>
        <v/>
      </c>
      <c r="C1055" s="234" t="str">
        <f t="array" ref="C1055">IF(LEN(A1055)=0,"",INDEX('Smelter Look-up'!$C:$C,MATCH($A1055,'Smelter Look-up'!$E:$E,0)))</f>
        <v/>
      </c>
      <c r="D1055" s="233"/>
      <c r="E1055" s="233" t="str">
        <f>IF(ISERROR($V1055),"",OFFSET('Smelter Look-up'!$D$4,$V1055-4,0)&amp;"")</f>
        <v/>
      </c>
      <c r="F1055" s="233" t="str">
        <f>IF(ISERROR($V1055),"",OFFSET('Smelter Look-up'!$E$4,$V1055-4,0))</f>
        <v/>
      </c>
      <c r="G1055" s="233" t="str">
        <f>IF(C1055=$X$4,IF(ISERROR($V1055),"Enter smelter details","RMI"),IF(ISERROR($V1055),"",OFFSET('Smelter Look-up'!$F$4,$V1055-4,0)))</f>
        <v/>
      </c>
      <c r="H1055" s="235" t="str">
        <f>IF(ISERROR($V1055),"",OFFSET('Smelter Look-up'!$G$4,$V1055-4,0))</f>
        <v/>
      </c>
      <c r="I1055" s="237" t="str">
        <f>IF(ISERROR($V1055),"",OFFSET('Smelter Look-up'!$H$4,$V1055-4,0))</f>
        <v/>
      </c>
      <c r="J1055" s="237" t="str">
        <f>IF(ISERROR($V1055),"",OFFSET('Smelter Look-up'!$I$4,$V1055-4,0))</f>
        <v/>
      </c>
      <c r="K1055" s="234"/>
      <c r="L1055" s="234"/>
      <c r="M1055" s="234"/>
      <c r="N1055" s="234"/>
      <c r="O1055" s="234"/>
      <c r="P1055" s="237"/>
      <c r="Q1055" s="238"/>
      <c r="R1055" s="233" t="str">
        <f>IF(ISERROR($V1055),"",OFFSET('Smelter Look-up'!$C$4,$V1055-4,0)&amp;"")</f>
        <v/>
      </c>
      <c r="S1055" s="239" t="str">
        <f t="array" ref="S1055">IF(B1055="","",IF(ISERROR(MATCH($E1055,CL,0)),"Unknown",INDIRECT("'C'!$A$"&amp;MATCH($E1055,CL,0)+1)))</f>
        <v/>
      </c>
      <c r="T1055" s="239" t="str">
        <f t="array" ref="T1055">IF(B1055="","",IF(ISERROR(MATCH($J1055,SorP!$B$1:$B$6226,0)),"",INDIRECT("'SorP'!$A$"&amp;MATCH($S1055&amp;$J1055,SorP!C:C,0))))</f>
        <v/>
      </c>
      <c r="U1055" s="240"/>
      <c r="V1055" s="228" t="str">
        <f>IF(C1055="",NA(),IF(OR(C1055="Smelter not listed",C1055="Smelter not yet identified"),MATCH($B1055&amp;$D1055,'Smelter Look-up'!$J:$J,0),MATCH($B1055&amp;$C1055,'Smelter Look-up'!$J:$J,0)))</f>
        <v>#N/A</v>
      </c>
      <c r="W1055" s="208"/>
      <c r="X1055" s="208">
        <f t="shared" si="1"/>
        <v>0</v>
      </c>
      <c r="Y1055" s="208"/>
      <c r="Z1055" s="208"/>
      <c r="AA1055" s="208"/>
      <c r="AB1055" s="241" t="str">
        <f t="shared" si="2"/>
        <v/>
      </c>
      <c r="AC1055" s="208"/>
      <c r="AD1055" s="208"/>
      <c r="AE1055" s="208"/>
      <c r="AF1055" s="208"/>
      <c r="AG1055" s="208"/>
      <c r="AH1055" s="208"/>
    </row>
    <row r="1056" ht="13.5" customHeight="1">
      <c r="A1056" s="239"/>
      <c r="B1056" s="233" t="str">
        <f t="array" ref="B1056">IF(LEN(A1056)=0,"",INDEX('Smelter Look-up'!$A:$A,MATCH($A1056,'Smelter Look-up'!$E:$E,0)))</f>
        <v/>
      </c>
      <c r="C1056" s="234" t="str">
        <f t="array" ref="C1056">IF(LEN(A1056)=0,"",INDEX('Smelter Look-up'!$C:$C,MATCH($A1056,'Smelter Look-up'!$E:$E,0)))</f>
        <v/>
      </c>
      <c r="D1056" s="233"/>
      <c r="E1056" s="233" t="str">
        <f>IF(ISERROR($V1056),"",OFFSET('Smelter Look-up'!$D$4,$V1056-4,0)&amp;"")</f>
        <v/>
      </c>
      <c r="F1056" s="233" t="str">
        <f>IF(ISERROR($V1056),"",OFFSET('Smelter Look-up'!$E$4,$V1056-4,0))</f>
        <v/>
      </c>
      <c r="G1056" s="233" t="str">
        <f>IF(C1056=$X$4,IF(ISERROR($V1056),"Enter smelter details","RMI"),IF(ISERROR($V1056),"",OFFSET('Smelter Look-up'!$F$4,$V1056-4,0)))</f>
        <v/>
      </c>
      <c r="H1056" s="235" t="str">
        <f>IF(ISERROR($V1056),"",OFFSET('Smelter Look-up'!$G$4,$V1056-4,0))</f>
        <v/>
      </c>
      <c r="I1056" s="237" t="str">
        <f>IF(ISERROR($V1056),"",OFFSET('Smelter Look-up'!$H$4,$V1056-4,0))</f>
        <v/>
      </c>
      <c r="J1056" s="237" t="str">
        <f>IF(ISERROR($V1056),"",OFFSET('Smelter Look-up'!$I$4,$V1056-4,0))</f>
        <v/>
      </c>
      <c r="K1056" s="234"/>
      <c r="L1056" s="234"/>
      <c r="M1056" s="234"/>
      <c r="N1056" s="234"/>
      <c r="O1056" s="234"/>
      <c r="P1056" s="237"/>
      <c r="Q1056" s="238"/>
      <c r="R1056" s="233" t="str">
        <f>IF(ISERROR($V1056),"",OFFSET('Smelter Look-up'!$C$4,$V1056-4,0)&amp;"")</f>
        <v/>
      </c>
      <c r="S1056" s="239" t="str">
        <f t="array" ref="S1056">IF(B1056="","",IF(ISERROR(MATCH($E1056,CL,0)),"Unknown",INDIRECT("'C'!$A$"&amp;MATCH($E1056,CL,0)+1)))</f>
        <v/>
      </c>
      <c r="T1056" s="239" t="str">
        <f t="array" ref="T1056">IF(B1056="","",IF(ISERROR(MATCH($J1056,SorP!$B$1:$B$6226,0)),"",INDIRECT("'SorP'!$A$"&amp;MATCH($S1056&amp;$J1056,SorP!C:C,0))))</f>
        <v/>
      </c>
      <c r="U1056" s="240"/>
      <c r="V1056" s="228" t="str">
        <f>IF(C1056="",NA(),IF(OR(C1056="Smelter not listed",C1056="Smelter not yet identified"),MATCH($B1056&amp;$D1056,'Smelter Look-up'!$J:$J,0),MATCH($B1056&amp;$C1056,'Smelter Look-up'!$J:$J,0)))</f>
        <v>#N/A</v>
      </c>
      <c r="W1056" s="208"/>
      <c r="X1056" s="208">
        <f t="shared" si="1"/>
        <v>0</v>
      </c>
      <c r="Y1056" s="208"/>
      <c r="Z1056" s="208"/>
      <c r="AA1056" s="208"/>
      <c r="AB1056" s="241" t="str">
        <f t="shared" si="2"/>
        <v/>
      </c>
      <c r="AC1056" s="208"/>
      <c r="AD1056" s="208"/>
      <c r="AE1056" s="208"/>
      <c r="AF1056" s="208"/>
      <c r="AG1056" s="208"/>
      <c r="AH1056" s="208"/>
    </row>
    <row r="1057" ht="13.5" customHeight="1">
      <c r="A1057" s="239"/>
      <c r="B1057" s="233" t="str">
        <f t="array" ref="B1057">IF(LEN(A1057)=0,"",INDEX('Smelter Look-up'!$A:$A,MATCH($A1057,'Smelter Look-up'!$E:$E,0)))</f>
        <v/>
      </c>
      <c r="C1057" s="234" t="str">
        <f t="array" ref="C1057">IF(LEN(A1057)=0,"",INDEX('Smelter Look-up'!$C:$C,MATCH($A1057,'Smelter Look-up'!$E:$E,0)))</f>
        <v/>
      </c>
      <c r="D1057" s="233"/>
      <c r="E1057" s="233" t="str">
        <f>IF(ISERROR($V1057),"",OFFSET('Smelter Look-up'!$D$4,$V1057-4,0)&amp;"")</f>
        <v/>
      </c>
      <c r="F1057" s="233" t="str">
        <f>IF(ISERROR($V1057),"",OFFSET('Smelter Look-up'!$E$4,$V1057-4,0))</f>
        <v/>
      </c>
      <c r="G1057" s="233" t="str">
        <f>IF(C1057=$X$4,IF(ISERROR($V1057),"Enter smelter details","RMI"),IF(ISERROR($V1057),"",OFFSET('Smelter Look-up'!$F$4,$V1057-4,0)))</f>
        <v/>
      </c>
      <c r="H1057" s="235" t="str">
        <f>IF(ISERROR($V1057),"",OFFSET('Smelter Look-up'!$G$4,$V1057-4,0))</f>
        <v/>
      </c>
      <c r="I1057" s="237" t="str">
        <f>IF(ISERROR($V1057),"",OFFSET('Smelter Look-up'!$H$4,$V1057-4,0))</f>
        <v/>
      </c>
      <c r="J1057" s="237" t="str">
        <f>IF(ISERROR($V1057),"",OFFSET('Smelter Look-up'!$I$4,$V1057-4,0))</f>
        <v/>
      </c>
      <c r="K1057" s="234"/>
      <c r="L1057" s="234"/>
      <c r="M1057" s="234"/>
      <c r="N1057" s="234"/>
      <c r="O1057" s="234"/>
      <c r="P1057" s="237"/>
      <c r="Q1057" s="238"/>
      <c r="R1057" s="233" t="str">
        <f>IF(ISERROR($V1057),"",OFFSET('Smelter Look-up'!$C$4,$V1057-4,0)&amp;"")</f>
        <v/>
      </c>
      <c r="S1057" s="239" t="str">
        <f t="array" ref="S1057">IF(B1057="","",IF(ISERROR(MATCH($E1057,CL,0)),"Unknown",INDIRECT("'C'!$A$"&amp;MATCH($E1057,CL,0)+1)))</f>
        <v/>
      </c>
      <c r="T1057" s="239" t="str">
        <f t="array" ref="T1057">IF(B1057="","",IF(ISERROR(MATCH($J1057,SorP!$B$1:$B$6226,0)),"",INDIRECT("'SorP'!$A$"&amp;MATCH($S1057&amp;$J1057,SorP!C:C,0))))</f>
        <v/>
      </c>
      <c r="U1057" s="240"/>
      <c r="V1057" s="228" t="str">
        <f>IF(C1057="",NA(),IF(OR(C1057="Smelter not listed",C1057="Smelter not yet identified"),MATCH($B1057&amp;$D1057,'Smelter Look-up'!$J:$J,0),MATCH($B1057&amp;$C1057,'Smelter Look-up'!$J:$J,0)))</f>
        <v>#N/A</v>
      </c>
      <c r="W1057" s="208"/>
      <c r="X1057" s="208">
        <f t="shared" si="1"/>
        <v>0</v>
      </c>
      <c r="Y1057" s="208"/>
      <c r="Z1057" s="208"/>
      <c r="AA1057" s="208"/>
      <c r="AB1057" s="241" t="str">
        <f t="shared" si="2"/>
        <v/>
      </c>
      <c r="AC1057" s="208"/>
      <c r="AD1057" s="208"/>
      <c r="AE1057" s="208"/>
      <c r="AF1057" s="208"/>
      <c r="AG1057" s="208"/>
      <c r="AH1057" s="208"/>
    </row>
    <row r="1058" ht="13.5" customHeight="1">
      <c r="A1058" s="239"/>
      <c r="B1058" s="233" t="str">
        <f t="array" ref="B1058">IF(LEN(A1058)=0,"",INDEX('Smelter Look-up'!$A:$A,MATCH($A1058,'Smelter Look-up'!$E:$E,0)))</f>
        <v/>
      </c>
      <c r="C1058" s="234" t="str">
        <f t="array" ref="C1058">IF(LEN(A1058)=0,"",INDEX('Smelter Look-up'!$C:$C,MATCH($A1058,'Smelter Look-up'!$E:$E,0)))</f>
        <v/>
      </c>
      <c r="D1058" s="233"/>
      <c r="E1058" s="233" t="str">
        <f>IF(ISERROR($V1058),"",OFFSET('Smelter Look-up'!$D$4,$V1058-4,0)&amp;"")</f>
        <v/>
      </c>
      <c r="F1058" s="233" t="str">
        <f>IF(ISERROR($V1058),"",OFFSET('Smelter Look-up'!$E$4,$V1058-4,0))</f>
        <v/>
      </c>
      <c r="G1058" s="233" t="str">
        <f>IF(C1058=$X$4,IF(ISERROR($V1058),"Enter smelter details","RMI"),IF(ISERROR($V1058),"",OFFSET('Smelter Look-up'!$F$4,$V1058-4,0)))</f>
        <v/>
      </c>
      <c r="H1058" s="235" t="str">
        <f>IF(ISERROR($V1058),"",OFFSET('Smelter Look-up'!$G$4,$V1058-4,0))</f>
        <v/>
      </c>
      <c r="I1058" s="237" t="str">
        <f>IF(ISERROR($V1058),"",OFFSET('Smelter Look-up'!$H$4,$V1058-4,0))</f>
        <v/>
      </c>
      <c r="J1058" s="237" t="str">
        <f>IF(ISERROR($V1058),"",OFFSET('Smelter Look-up'!$I$4,$V1058-4,0))</f>
        <v/>
      </c>
      <c r="K1058" s="234"/>
      <c r="L1058" s="234"/>
      <c r="M1058" s="234"/>
      <c r="N1058" s="234"/>
      <c r="O1058" s="234"/>
      <c r="P1058" s="237"/>
      <c r="Q1058" s="238"/>
      <c r="R1058" s="233" t="str">
        <f>IF(ISERROR($V1058),"",OFFSET('Smelter Look-up'!$C$4,$V1058-4,0)&amp;"")</f>
        <v/>
      </c>
      <c r="S1058" s="239" t="str">
        <f t="array" ref="S1058">IF(B1058="","",IF(ISERROR(MATCH($E1058,CL,0)),"Unknown",INDIRECT("'C'!$A$"&amp;MATCH($E1058,CL,0)+1)))</f>
        <v/>
      </c>
      <c r="T1058" s="239" t="str">
        <f t="array" ref="T1058">IF(B1058="","",IF(ISERROR(MATCH($J1058,SorP!$B$1:$B$6226,0)),"",INDIRECT("'SorP'!$A$"&amp;MATCH($S1058&amp;$J1058,SorP!C:C,0))))</f>
        <v/>
      </c>
      <c r="U1058" s="240"/>
      <c r="V1058" s="228" t="str">
        <f>IF(C1058="",NA(),IF(OR(C1058="Smelter not listed",C1058="Smelter not yet identified"),MATCH($B1058&amp;$D1058,'Smelter Look-up'!$J:$J,0),MATCH($B1058&amp;$C1058,'Smelter Look-up'!$J:$J,0)))</f>
        <v>#N/A</v>
      </c>
      <c r="W1058" s="208"/>
      <c r="X1058" s="208">
        <f t="shared" si="1"/>
        <v>0</v>
      </c>
      <c r="Y1058" s="208"/>
      <c r="Z1058" s="208"/>
      <c r="AA1058" s="208"/>
      <c r="AB1058" s="241" t="str">
        <f t="shared" si="2"/>
        <v/>
      </c>
      <c r="AC1058" s="208"/>
      <c r="AD1058" s="208"/>
      <c r="AE1058" s="208"/>
      <c r="AF1058" s="208"/>
      <c r="AG1058" s="208"/>
      <c r="AH1058" s="208"/>
    </row>
    <row r="1059" ht="13.5" customHeight="1">
      <c r="A1059" s="239"/>
      <c r="B1059" s="233" t="str">
        <f t="array" ref="B1059">IF(LEN(A1059)=0,"",INDEX('Smelter Look-up'!$A:$A,MATCH($A1059,'Smelter Look-up'!$E:$E,0)))</f>
        <v/>
      </c>
      <c r="C1059" s="234" t="str">
        <f t="array" ref="C1059">IF(LEN(A1059)=0,"",INDEX('Smelter Look-up'!$C:$C,MATCH($A1059,'Smelter Look-up'!$E:$E,0)))</f>
        <v/>
      </c>
      <c r="D1059" s="233"/>
      <c r="E1059" s="233" t="str">
        <f>IF(ISERROR($V1059),"",OFFSET('Smelter Look-up'!$D$4,$V1059-4,0)&amp;"")</f>
        <v/>
      </c>
      <c r="F1059" s="233" t="str">
        <f>IF(ISERROR($V1059),"",OFFSET('Smelter Look-up'!$E$4,$V1059-4,0))</f>
        <v/>
      </c>
      <c r="G1059" s="233" t="str">
        <f>IF(C1059=$X$4,IF(ISERROR($V1059),"Enter smelter details","RMI"),IF(ISERROR($V1059),"",OFFSET('Smelter Look-up'!$F$4,$V1059-4,0)))</f>
        <v/>
      </c>
      <c r="H1059" s="235" t="str">
        <f>IF(ISERROR($V1059),"",OFFSET('Smelter Look-up'!$G$4,$V1059-4,0))</f>
        <v/>
      </c>
      <c r="I1059" s="237" t="str">
        <f>IF(ISERROR($V1059),"",OFFSET('Smelter Look-up'!$H$4,$V1059-4,0))</f>
        <v/>
      </c>
      <c r="J1059" s="237" t="str">
        <f>IF(ISERROR($V1059),"",OFFSET('Smelter Look-up'!$I$4,$V1059-4,0))</f>
        <v/>
      </c>
      <c r="K1059" s="234"/>
      <c r="L1059" s="234"/>
      <c r="M1059" s="234"/>
      <c r="N1059" s="234"/>
      <c r="O1059" s="234"/>
      <c r="P1059" s="237"/>
      <c r="Q1059" s="238"/>
      <c r="R1059" s="233" t="str">
        <f>IF(ISERROR($V1059),"",OFFSET('Smelter Look-up'!$C$4,$V1059-4,0)&amp;"")</f>
        <v/>
      </c>
      <c r="S1059" s="239" t="str">
        <f t="array" ref="S1059">IF(B1059="","",IF(ISERROR(MATCH($E1059,CL,0)),"Unknown",INDIRECT("'C'!$A$"&amp;MATCH($E1059,CL,0)+1)))</f>
        <v/>
      </c>
      <c r="T1059" s="239" t="str">
        <f t="array" ref="T1059">IF(B1059="","",IF(ISERROR(MATCH($J1059,SorP!$B$1:$B$6226,0)),"",INDIRECT("'SorP'!$A$"&amp;MATCH($S1059&amp;$J1059,SorP!C:C,0))))</f>
        <v/>
      </c>
      <c r="U1059" s="240"/>
      <c r="V1059" s="228" t="str">
        <f>IF(C1059="",NA(),IF(OR(C1059="Smelter not listed",C1059="Smelter not yet identified"),MATCH($B1059&amp;$D1059,'Smelter Look-up'!$J:$J,0),MATCH($B1059&amp;$C1059,'Smelter Look-up'!$J:$J,0)))</f>
        <v>#N/A</v>
      </c>
      <c r="W1059" s="208"/>
      <c r="X1059" s="208">
        <f t="shared" si="1"/>
        <v>0</v>
      </c>
      <c r="Y1059" s="208"/>
      <c r="Z1059" s="208"/>
      <c r="AA1059" s="208"/>
      <c r="AB1059" s="241" t="str">
        <f t="shared" si="2"/>
        <v/>
      </c>
      <c r="AC1059" s="208"/>
      <c r="AD1059" s="208"/>
      <c r="AE1059" s="208"/>
      <c r="AF1059" s="208"/>
      <c r="AG1059" s="208"/>
      <c r="AH1059" s="208"/>
    </row>
    <row r="1060" ht="13.5" customHeight="1">
      <c r="A1060" s="239"/>
      <c r="B1060" s="233" t="str">
        <f t="array" ref="B1060">IF(LEN(A1060)=0,"",INDEX('Smelter Look-up'!$A:$A,MATCH($A1060,'Smelter Look-up'!$E:$E,0)))</f>
        <v/>
      </c>
      <c r="C1060" s="234" t="str">
        <f t="array" ref="C1060">IF(LEN(A1060)=0,"",INDEX('Smelter Look-up'!$C:$C,MATCH($A1060,'Smelter Look-up'!$E:$E,0)))</f>
        <v/>
      </c>
      <c r="D1060" s="233"/>
      <c r="E1060" s="233" t="str">
        <f>IF(ISERROR($V1060),"",OFFSET('Smelter Look-up'!$D$4,$V1060-4,0)&amp;"")</f>
        <v/>
      </c>
      <c r="F1060" s="233" t="str">
        <f>IF(ISERROR($V1060),"",OFFSET('Smelter Look-up'!$E$4,$V1060-4,0))</f>
        <v/>
      </c>
      <c r="G1060" s="233" t="str">
        <f>IF(C1060=$X$4,IF(ISERROR($V1060),"Enter smelter details","RMI"),IF(ISERROR($V1060),"",OFFSET('Smelter Look-up'!$F$4,$V1060-4,0)))</f>
        <v/>
      </c>
      <c r="H1060" s="235" t="str">
        <f>IF(ISERROR($V1060),"",OFFSET('Smelter Look-up'!$G$4,$V1060-4,0))</f>
        <v/>
      </c>
      <c r="I1060" s="237" t="str">
        <f>IF(ISERROR($V1060),"",OFFSET('Smelter Look-up'!$H$4,$V1060-4,0))</f>
        <v/>
      </c>
      <c r="J1060" s="237" t="str">
        <f>IF(ISERROR($V1060),"",OFFSET('Smelter Look-up'!$I$4,$V1060-4,0))</f>
        <v/>
      </c>
      <c r="K1060" s="234"/>
      <c r="L1060" s="234"/>
      <c r="M1060" s="234"/>
      <c r="N1060" s="234"/>
      <c r="O1060" s="234"/>
      <c r="P1060" s="237"/>
      <c r="Q1060" s="238"/>
      <c r="R1060" s="233" t="str">
        <f>IF(ISERROR($V1060),"",OFFSET('Smelter Look-up'!$C$4,$V1060-4,0)&amp;"")</f>
        <v/>
      </c>
      <c r="S1060" s="239" t="str">
        <f t="array" ref="S1060">IF(B1060="","",IF(ISERROR(MATCH($E1060,CL,0)),"Unknown",INDIRECT("'C'!$A$"&amp;MATCH($E1060,CL,0)+1)))</f>
        <v/>
      </c>
      <c r="T1060" s="239" t="str">
        <f t="array" ref="T1060">IF(B1060="","",IF(ISERROR(MATCH($J1060,SorP!$B$1:$B$6226,0)),"",INDIRECT("'SorP'!$A$"&amp;MATCH($S1060&amp;$J1060,SorP!C:C,0))))</f>
        <v/>
      </c>
      <c r="U1060" s="240"/>
      <c r="V1060" s="228" t="str">
        <f>IF(C1060="",NA(),IF(OR(C1060="Smelter not listed",C1060="Smelter not yet identified"),MATCH($B1060&amp;$D1060,'Smelter Look-up'!$J:$J,0),MATCH($B1060&amp;$C1060,'Smelter Look-up'!$J:$J,0)))</f>
        <v>#N/A</v>
      </c>
      <c r="W1060" s="208"/>
      <c r="X1060" s="208">
        <f t="shared" si="1"/>
        <v>0</v>
      </c>
      <c r="Y1060" s="208"/>
      <c r="Z1060" s="208"/>
      <c r="AA1060" s="208"/>
      <c r="AB1060" s="241" t="str">
        <f t="shared" si="2"/>
        <v/>
      </c>
      <c r="AC1060" s="208"/>
      <c r="AD1060" s="208"/>
      <c r="AE1060" s="208"/>
      <c r="AF1060" s="208"/>
      <c r="AG1060" s="208"/>
      <c r="AH1060" s="208"/>
    </row>
    <row r="1061" ht="13.5" customHeight="1">
      <c r="A1061" s="239"/>
      <c r="B1061" s="233" t="str">
        <f t="array" ref="B1061">IF(LEN(A1061)=0,"",INDEX('Smelter Look-up'!$A:$A,MATCH($A1061,'Smelter Look-up'!$E:$E,0)))</f>
        <v/>
      </c>
      <c r="C1061" s="234" t="str">
        <f t="array" ref="C1061">IF(LEN(A1061)=0,"",INDEX('Smelter Look-up'!$C:$C,MATCH($A1061,'Smelter Look-up'!$E:$E,0)))</f>
        <v/>
      </c>
      <c r="D1061" s="233"/>
      <c r="E1061" s="233" t="str">
        <f>IF(ISERROR($V1061),"",OFFSET('Smelter Look-up'!$D$4,$V1061-4,0)&amp;"")</f>
        <v/>
      </c>
      <c r="F1061" s="233" t="str">
        <f>IF(ISERROR($V1061),"",OFFSET('Smelter Look-up'!$E$4,$V1061-4,0))</f>
        <v/>
      </c>
      <c r="G1061" s="233" t="str">
        <f>IF(C1061=$X$4,IF(ISERROR($V1061),"Enter smelter details","RMI"),IF(ISERROR($V1061),"",OFFSET('Smelter Look-up'!$F$4,$V1061-4,0)))</f>
        <v/>
      </c>
      <c r="H1061" s="235" t="str">
        <f>IF(ISERROR($V1061),"",OFFSET('Smelter Look-up'!$G$4,$V1061-4,0))</f>
        <v/>
      </c>
      <c r="I1061" s="237" t="str">
        <f>IF(ISERROR($V1061),"",OFFSET('Smelter Look-up'!$H$4,$V1061-4,0))</f>
        <v/>
      </c>
      <c r="J1061" s="237" t="str">
        <f>IF(ISERROR($V1061),"",OFFSET('Smelter Look-up'!$I$4,$V1061-4,0))</f>
        <v/>
      </c>
      <c r="K1061" s="234"/>
      <c r="L1061" s="234"/>
      <c r="M1061" s="234"/>
      <c r="N1061" s="234"/>
      <c r="O1061" s="234"/>
      <c r="P1061" s="237"/>
      <c r="Q1061" s="238"/>
      <c r="R1061" s="233" t="str">
        <f>IF(ISERROR($V1061),"",OFFSET('Smelter Look-up'!$C$4,$V1061-4,0)&amp;"")</f>
        <v/>
      </c>
      <c r="S1061" s="239" t="str">
        <f t="array" ref="S1061">IF(B1061="","",IF(ISERROR(MATCH($E1061,CL,0)),"Unknown",INDIRECT("'C'!$A$"&amp;MATCH($E1061,CL,0)+1)))</f>
        <v/>
      </c>
      <c r="T1061" s="239" t="str">
        <f t="array" ref="T1061">IF(B1061="","",IF(ISERROR(MATCH($J1061,SorP!$B$1:$B$6226,0)),"",INDIRECT("'SorP'!$A$"&amp;MATCH($S1061&amp;$J1061,SorP!C:C,0))))</f>
        <v/>
      </c>
      <c r="U1061" s="240"/>
      <c r="V1061" s="228" t="str">
        <f>IF(C1061="",NA(),IF(OR(C1061="Smelter not listed",C1061="Smelter not yet identified"),MATCH($B1061&amp;$D1061,'Smelter Look-up'!$J:$J,0),MATCH($B1061&amp;$C1061,'Smelter Look-up'!$J:$J,0)))</f>
        <v>#N/A</v>
      </c>
      <c r="W1061" s="208"/>
      <c r="X1061" s="208">
        <f t="shared" si="1"/>
        <v>0</v>
      </c>
      <c r="Y1061" s="208"/>
      <c r="Z1061" s="208"/>
      <c r="AA1061" s="208"/>
      <c r="AB1061" s="241" t="str">
        <f t="shared" si="2"/>
        <v/>
      </c>
      <c r="AC1061" s="208"/>
      <c r="AD1061" s="208"/>
      <c r="AE1061" s="208"/>
      <c r="AF1061" s="208"/>
      <c r="AG1061" s="208"/>
      <c r="AH1061" s="208"/>
    </row>
    <row r="1062" ht="13.5" customHeight="1">
      <c r="A1062" s="239"/>
      <c r="B1062" s="233" t="str">
        <f t="array" ref="B1062">IF(LEN(A1062)=0,"",INDEX('Smelter Look-up'!$A:$A,MATCH($A1062,'Smelter Look-up'!$E:$E,0)))</f>
        <v/>
      </c>
      <c r="C1062" s="234" t="str">
        <f t="array" ref="C1062">IF(LEN(A1062)=0,"",INDEX('Smelter Look-up'!$C:$C,MATCH($A1062,'Smelter Look-up'!$E:$E,0)))</f>
        <v/>
      </c>
      <c r="D1062" s="233"/>
      <c r="E1062" s="233" t="str">
        <f>IF(ISERROR($V1062),"",OFFSET('Smelter Look-up'!$D$4,$V1062-4,0)&amp;"")</f>
        <v/>
      </c>
      <c r="F1062" s="233" t="str">
        <f>IF(ISERROR($V1062),"",OFFSET('Smelter Look-up'!$E$4,$V1062-4,0))</f>
        <v/>
      </c>
      <c r="G1062" s="233" t="str">
        <f>IF(C1062=$X$4,IF(ISERROR($V1062),"Enter smelter details","RMI"),IF(ISERROR($V1062),"",OFFSET('Smelter Look-up'!$F$4,$V1062-4,0)))</f>
        <v/>
      </c>
      <c r="H1062" s="235" t="str">
        <f>IF(ISERROR($V1062),"",OFFSET('Smelter Look-up'!$G$4,$V1062-4,0))</f>
        <v/>
      </c>
      <c r="I1062" s="237" t="str">
        <f>IF(ISERROR($V1062),"",OFFSET('Smelter Look-up'!$H$4,$V1062-4,0))</f>
        <v/>
      </c>
      <c r="J1062" s="237" t="str">
        <f>IF(ISERROR($V1062),"",OFFSET('Smelter Look-up'!$I$4,$V1062-4,0))</f>
        <v/>
      </c>
      <c r="K1062" s="234"/>
      <c r="L1062" s="234"/>
      <c r="M1062" s="234"/>
      <c r="N1062" s="234"/>
      <c r="O1062" s="234"/>
      <c r="P1062" s="237"/>
      <c r="Q1062" s="238"/>
      <c r="R1062" s="233" t="str">
        <f>IF(ISERROR($V1062),"",OFFSET('Smelter Look-up'!$C$4,$V1062-4,0)&amp;"")</f>
        <v/>
      </c>
      <c r="S1062" s="239" t="str">
        <f t="array" ref="S1062">IF(B1062="","",IF(ISERROR(MATCH($E1062,CL,0)),"Unknown",INDIRECT("'C'!$A$"&amp;MATCH($E1062,CL,0)+1)))</f>
        <v/>
      </c>
      <c r="T1062" s="239" t="str">
        <f t="array" ref="T1062">IF(B1062="","",IF(ISERROR(MATCH($J1062,SorP!$B$1:$B$6226,0)),"",INDIRECT("'SorP'!$A$"&amp;MATCH($S1062&amp;$J1062,SorP!C:C,0))))</f>
        <v/>
      </c>
      <c r="U1062" s="240"/>
      <c r="V1062" s="228" t="str">
        <f>IF(C1062="",NA(),IF(OR(C1062="Smelter not listed",C1062="Smelter not yet identified"),MATCH($B1062&amp;$D1062,'Smelter Look-up'!$J:$J,0),MATCH($B1062&amp;$C1062,'Smelter Look-up'!$J:$J,0)))</f>
        <v>#N/A</v>
      </c>
      <c r="W1062" s="208"/>
      <c r="X1062" s="208">
        <f t="shared" si="1"/>
        <v>0</v>
      </c>
      <c r="Y1062" s="208"/>
      <c r="Z1062" s="208"/>
      <c r="AA1062" s="208"/>
      <c r="AB1062" s="241" t="str">
        <f t="shared" si="2"/>
        <v/>
      </c>
      <c r="AC1062" s="208"/>
      <c r="AD1062" s="208"/>
      <c r="AE1062" s="208"/>
      <c r="AF1062" s="208"/>
      <c r="AG1062" s="208"/>
      <c r="AH1062" s="208"/>
    </row>
    <row r="1063" ht="13.5" customHeight="1">
      <c r="A1063" s="239"/>
      <c r="B1063" s="233" t="str">
        <f t="array" ref="B1063">IF(LEN(A1063)=0,"",INDEX('Smelter Look-up'!$A:$A,MATCH($A1063,'Smelter Look-up'!$E:$E,0)))</f>
        <v/>
      </c>
      <c r="C1063" s="234" t="str">
        <f t="array" ref="C1063">IF(LEN(A1063)=0,"",INDEX('Smelter Look-up'!$C:$C,MATCH($A1063,'Smelter Look-up'!$E:$E,0)))</f>
        <v/>
      </c>
      <c r="D1063" s="233"/>
      <c r="E1063" s="233" t="str">
        <f>IF(ISERROR($V1063),"",OFFSET('Smelter Look-up'!$D$4,$V1063-4,0)&amp;"")</f>
        <v/>
      </c>
      <c r="F1063" s="233" t="str">
        <f>IF(ISERROR($V1063),"",OFFSET('Smelter Look-up'!$E$4,$V1063-4,0))</f>
        <v/>
      </c>
      <c r="G1063" s="233" t="str">
        <f>IF(C1063=$X$4,IF(ISERROR($V1063),"Enter smelter details","RMI"),IF(ISERROR($V1063),"",OFFSET('Smelter Look-up'!$F$4,$V1063-4,0)))</f>
        <v/>
      </c>
      <c r="H1063" s="235" t="str">
        <f>IF(ISERROR($V1063),"",OFFSET('Smelter Look-up'!$G$4,$V1063-4,0))</f>
        <v/>
      </c>
      <c r="I1063" s="237" t="str">
        <f>IF(ISERROR($V1063),"",OFFSET('Smelter Look-up'!$H$4,$V1063-4,0))</f>
        <v/>
      </c>
      <c r="J1063" s="237" t="str">
        <f>IF(ISERROR($V1063),"",OFFSET('Smelter Look-up'!$I$4,$V1063-4,0))</f>
        <v/>
      </c>
      <c r="K1063" s="234"/>
      <c r="L1063" s="234"/>
      <c r="M1063" s="234"/>
      <c r="N1063" s="234"/>
      <c r="O1063" s="234"/>
      <c r="P1063" s="237"/>
      <c r="Q1063" s="238"/>
      <c r="R1063" s="233" t="str">
        <f>IF(ISERROR($V1063),"",OFFSET('Smelter Look-up'!$C$4,$V1063-4,0)&amp;"")</f>
        <v/>
      </c>
      <c r="S1063" s="239" t="str">
        <f t="array" ref="S1063">IF(B1063="","",IF(ISERROR(MATCH($E1063,CL,0)),"Unknown",INDIRECT("'C'!$A$"&amp;MATCH($E1063,CL,0)+1)))</f>
        <v/>
      </c>
      <c r="T1063" s="239" t="str">
        <f t="array" ref="T1063">IF(B1063="","",IF(ISERROR(MATCH($J1063,SorP!$B$1:$B$6226,0)),"",INDIRECT("'SorP'!$A$"&amp;MATCH($S1063&amp;$J1063,SorP!C:C,0))))</f>
        <v/>
      </c>
      <c r="U1063" s="240"/>
      <c r="V1063" s="228" t="str">
        <f>IF(C1063="",NA(),IF(OR(C1063="Smelter not listed",C1063="Smelter not yet identified"),MATCH($B1063&amp;$D1063,'Smelter Look-up'!$J:$J,0),MATCH($B1063&amp;$C1063,'Smelter Look-up'!$J:$J,0)))</f>
        <v>#N/A</v>
      </c>
      <c r="W1063" s="208"/>
      <c r="X1063" s="208">
        <f t="shared" si="1"/>
        <v>0</v>
      </c>
      <c r="Y1063" s="208"/>
      <c r="Z1063" s="208"/>
      <c r="AA1063" s="208"/>
      <c r="AB1063" s="241" t="str">
        <f t="shared" si="2"/>
        <v/>
      </c>
      <c r="AC1063" s="208"/>
      <c r="AD1063" s="208"/>
      <c r="AE1063" s="208"/>
      <c r="AF1063" s="208"/>
      <c r="AG1063" s="208"/>
      <c r="AH1063" s="208"/>
    </row>
    <row r="1064" ht="13.5" customHeight="1">
      <c r="A1064" s="239"/>
      <c r="B1064" s="233" t="str">
        <f t="array" ref="B1064">IF(LEN(A1064)=0,"",INDEX('Smelter Look-up'!$A:$A,MATCH($A1064,'Smelter Look-up'!$E:$E,0)))</f>
        <v/>
      </c>
      <c r="C1064" s="234" t="str">
        <f t="array" ref="C1064">IF(LEN(A1064)=0,"",INDEX('Smelter Look-up'!$C:$C,MATCH($A1064,'Smelter Look-up'!$E:$E,0)))</f>
        <v/>
      </c>
      <c r="D1064" s="233"/>
      <c r="E1064" s="233" t="str">
        <f>IF(ISERROR($V1064),"",OFFSET('Smelter Look-up'!$D$4,$V1064-4,0)&amp;"")</f>
        <v/>
      </c>
      <c r="F1064" s="233" t="str">
        <f>IF(ISERROR($V1064),"",OFFSET('Smelter Look-up'!$E$4,$V1064-4,0))</f>
        <v/>
      </c>
      <c r="G1064" s="233" t="str">
        <f>IF(C1064=$X$4,IF(ISERROR($V1064),"Enter smelter details","RMI"),IF(ISERROR($V1064),"",OFFSET('Smelter Look-up'!$F$4,$V1064-4,0)))</f>
        <v/>
      </c>
      <c r="H1064" s="235" t="str">
        <f>IF(ISERROR($V1064),"",OFFSET('Smelter Look-up'!$G$4,$V1064-4,0))</f>
        <v/>
      </c>
      <c r="I1064" s="237" t="str">
        <f>IF(ISERROR($V1064),"",OFFSET('Smelter Look-up'!$H$4,$V1064-4,0))</f>
        <v/>
      </c>
      <c r="J1064" s="237" t="str">
        <f>IF(ISERROR($V1064),"",OFFSET('Smelter Look-up'!$I$4,$V1064-4,0))</f>
        <v/>
      </c>
      <c r="K1064" s="234"/>
      <c r="L1064" s="234"/>
      <c r="M1064" s="234"/>
      <c r="N1064" s="234"/>
      <c r="O1064" s="234"/>
      <c r="P1064" s="237"/>
      <c r="Q1064" s="238"/>
      <c r="R1064" s="233" t="str">
        <f>IF(ISERROR($V1064),"",OFFSET('Smelter Look-up'!$C$4,$V1064-4,0)&amp;"")</f>
        <v/>
      </c>
      <c r="S1064" s="239" t="str">
        <f t="array" ref="S1064">IF(B1064="","",IF(ISERROR(MATCH($E1064,CL,0)),"Unknown",INDIRECT("'C'!$A$"&amp;MATCH($E1064,CL,0)+1)))</f>
        <v/>
      </c>
      <c r="T1064" s="239" t="str">
        <f t="array" ref="T1064">IF(B1064="","",IF(ISERROR(MATCH($J1064,SorP!$B$1:$B$6226,0)),"",INDIRECT("'SorP'!$A$"&amp;MATCH($S1064&amp;$J1064,SorP!C:C,0))))</f>
        <v/>
      </c>
      <c r="U1064" s="240"/>
      <c r="V1064" s="228" t="str">
        <f>IF(C1064="",NA(),IF(OR(C1064="Smelter not listed",C1064="Smelter not yet identified"),MATCH($B1064&amp;$D1064,'Smelter Look-up'!$J:$J,0),MATCH($B1064&amp;$C1064,'Smelter Look-up'!$J:$J,0)))</f>
        <v>#N/A</v>
      </c>
      <c r="W1064" s="208"/>
      <c r="X1064" s="208">
        <f t="shared" si="1"/>
        <v>0</v>
      </c>
      <c r="Y1064" s="208"/>
      <c r="Z1064" s="208"/>
      <c r="AA1064" s="208"/>
      <c r="AB1064" s="241" t="str">
        <f t="shared" si="2"/>
        <v/>
      </c>
      <c r="AC1064" s="208"/>
      <c r="AD1064" s="208"/>
      <c r="AE1064" s="208"/>
      <c r="AF1064" s="208"/>
      <c r="AG1064" s="208"/>
      <c r="AH1064" s="208"/>
    </row>
    <row r="1065" ht="13.5" customHeight="1">
      <c r="A1065" s="239"/>
      <c r="B1065" s="233" t="str">
        <f t="array" ref="B1065">IF(LEN(A1065)=0,"",INDEX('Smelter Look-up'!$A:$A,MATCH($A1065,'Smelter Look-up'!$E:$E,0)))</f>
        <v/>
      </c>
      <c r="C1065" s="234" t="str">
        <f t="array" ref="C1065">IF(LEN(A1065)=0,"",INDEX('Smelter Look-up'!$C:$C,MATCH($A1065,'Smelter Look-up'!$E:$E,0)))</f>
        <v/>
      </c>
      <c r="D1065" s="233"/>
      <c r="E1065" s="233" t="str">
        <f>IF(ISERROR($V1065),"",OFFSET('Smelter Look-up'!$D$4,$V1065-4,0)&amp;"")</f>
        <v/>
      </c>
      <c r="F1065" s="233" t="str">
        <f>IF(ISERROR($V1065),"",OFFSET('Smelter Look-up'!$E$4,$V1065-4,0))</f>
        <v/>
      </c>
      <c r="G1065" s="233" t="str">
        <f>IF(C1065=$X$4,IF(ISERROR($V1065),"Enter smelter details","RMI"),IF(ISERROR($V1065),"",OFFSET('Smelter Look-up'!$F$4,$V1065-4,0)))</f>
        <v/>
      </c>
      <c r="H1065" s="235" t="str">
        <f>IF(ISERROR($V1065),"",OFFSET('Smelter Look-up'!$G$4,$V1065-4,0))</f>
        <v/>
      </c>
      <c r="I1065" s="237" t="str">
        <f>IF(ISERROR($V1065),"",OFFSET('Smelter Look-up'!$H$4,$V1065-4,0))</f>
        <v/>
      </c>
      <c r="J1065" s="237" t="str">
        <f>IF(ISERROR($V1065),"",OFFSET('Smelter Look-up'!$I$4,$V1065-4,0))</f>
        <v/>
      </c>
      <c r="K1065" s="234"/>
      <c r="L1065" s="234"/>
      <c r="M1065" s="234"/>
      <c r="N1065" s="234"/>
      <c r="O1065" s="234"/>
      <c r="P1065" s="237"/>
      <c r="Q1065" s="238"/>
      <c r="R1065" s="233" t="str">
        <f>IF(ISERROR($V1065),"",OFFSET('Smelter Look-up'!$C$4,$V1065-4,0)&amp;"")</f>
        <v/>
      </c>
      <c r="S1065" s="239" t="str">
        <f t="array" ref="S1065">IF(B1065="","",IF(ISERROR(MATCH($E1065,CL,0)),"Unknown",INDIRECT("'C'!$A$"&amp;MATCH($E1065,CL,0)+1)))</f>
        <v/>
      </c>
      <c r="T1065" s="239" t="str">
        <f t="array" ref="T1065">IF(B1065="","",IF(ISERROR(MATCH($J1065,SorP!$B$1:$B$6226,0)),"",INDIRECT("'SorP'!$A$"&amp;MATCH($S1065&amp;$J1065,SorP!C:C,0))))</f>
        <v/>
      </c>
      <c r="U1065" s="240"/>
      <c r="V1065" s="228" t="str">
        <f>IF(C1065="",NA(),IF(OR(C1065="Smelter not listed",C1065="Smelter not yet identified"),MATCH($B1065&amp;$D1065,'Smelter Look-up'!$J:$J,0),MATCH($B1065&amp;$C1065,'Smelter Look-up'!$J:$J,0)))</f>
        <v>#N/A</v>
      </c>
      <c r="W1065" s="208"/>
      <c r="X1065" s="208">
        <f t="shared" si="1"/>
        <v>0</v>
      </c>
      <c r="Y1065" s="208"/>
      <c r="Z1065" s="208"/>
      <c r="AA1065" s="208"/>
      <c r="AB1065" s="241" t="str">
        <f t="shared" si="2"/>
        <v/>
      </c>
      <c r="AC1065" s="208"/>
      <c r="AD1065" s="208"/>
      <c r="AE1065" s="208"/>
      <c r="AF1065" s="208"/>
      <c r="AG1065" s="208"/>
      <c r="AH1065" s="208"/>
    </row>
    <row r="1066" ht="13.5" customHeight="1">
      <c r="A1066" s="239"/>
      <c r="B1066" s="233" t="str">
        <f t="array" ref="B1066">IF(LEN(A1066)=0,"",INDEX('Smelter Look-up'!$A:$A,MATCH($A1066,'Smelter Look-up'!$E:$E,0)))</f>
        <v/>
      </c>
      <c r="C1066" s="234" t="str">
        <f t="array" ref="C1066">IF(LEN(A1066)=0,"",INDEX('Smelter Look-up'!$C:$C,MATCH($A1066,'Smelter Look-up'!$E:$E,0)))</f>
        <v/>
      </c>
      <c r="D1066" s="233"/>
      <c r="E1066" s="233" t="str">
        <f>IF(ISERROR($V1066),"",OFFSET('Smelter Look-up'!$D$4,$V1066-4,0)&amp;"")</f>
        <v/>
      </c>
      <c r="F1066" s="233" t="str">
        <f>IF(ISERROR($V1066),"",OFFSET('Smelter Look-up'!$E$4,$V1066-4,0))</f>
        <v/>
      </c>
      <c r="G1066" s="233" t="str">
        <f>IF(C1066=$X$4,IF(ISERROR($V1066),"Enter smelter details","RMI"),IF(ISERROR($V1066),"",OFFSET('Smelter Look-up'!$F$4,$V1066-4,0)))</f>
        <v/>
      </c>
      <c r="H1066" s="235" t="str">
        <f>IF(ISERROR($V1066),"",OFFSET('Smelter Look-up'!$G$4,$V1066-4,0))</f>
        <v/>
      </c>
      <c r="I1066" s="237" t="str">
        <f>IF(ISERROR($V1066),"",OFFSET('Smelter Look-up'!$H$4,$V1066-4,0))</f>
        <v/>
      </c>
      <c r="J1066" s="237" t="str">
        <f>IF(ISERROR($V1066),"",OFFSET('Smelter Look-up'!$I$4,$V1066-4,0))</f>
        <v/>
      </c>
      <c r="K1066" s="234"/>
      <c r="L1066" s="234"/>
      <c r="M1066" s="234"/>
      <c r="N1066" s="234"/>
      <c r="O1066" s="234"/>
      <c r="P1066" s="237"/>
      <c r="Q1066" s="238"/>
      <c r="R1066" s="233" t="str">
        <f>IF(ISERROR($V1066),"",OFFSET('Smelter Look-up'!$C$4,$V1066-4,0)&amp;"")</f>
        <v/>
      </c>
      <c r="S1066" s="239" t="str">
        <f t="array" ref="S1066">IF(B1066="","",IF(ISERROR(MATCH($E1066,CL,0)),"Unknown",INDIRECT("'C'!$A$"&amp;MATCH($E1066,CL,0)+1)))</f>
        <v/>
      </c>
      <c r="T1066" s="239" t="str">
        <f t="array" ref="T1066">IF(B1066="","",IF(ISERROR(MATCH($J1066,SorP!$B$1:$B$6226,0)),"",INDIRECT("'SorP'!$A$"&amp;MATCH($S1066&amp;$J1066,SorP!C:C,0))))</f>
        <v/>
      </c>
      <c r="U1066" s="240"/>
      <c r="V1066" s="228" t="str">
        <f>IF(C1066="",NA(),IF(OR(C1066="Smelter not listed",C1066="Smelter not yet identified"),MATCH($B1066&amp;$D1066,'Smelter Look-up'!$J:$J,0),MATCH($B1066&amp;$C1066,'Smelter Look-up'!$J:$J,0)))</f>
        <v>#N/A</v>
      </c>
      <c r="W1066" s="208"/>
      <c r="X1066" s="208">
        <f t="shared" si="1"/>
        <v>0</v>
      </c>
      <c r="Y1066" s="208"/>
      <c r="Z1066" s="208"/>
      <c r="AA1066" s="208"/>
      <c r="AB1066" s="241" t="str">
        <f t="shared" si="2"/>
        <v/>
      </c>
      <c r="AC1066" s="208"/>
      <c r="AD1066" s="208"/>
      <c r="AE1066" s="208"/>
      <c r="AF1066" s="208"/>
      <c r="AG1066" s="208"/>
      <c r="AH1066" s="208"/>
    </row>
    <row r="1067" ht="13.5" customHeight="1">
      <c r="A1067" s="239"/>
      <c r="B1067" s="233" t="str">
        <f t="array" ref="B1067">IF(LEN(A1067)=0,"",INDEX('Smelter Look-up'!$A:$A,MATCH($A1067,'Smelter Look-up'!$E:$E,0)))</f>
        <v/>
      </c>
      <c r="C1067" s="234" t="str">
        <f t="array" ref="C1067">IF(LEN(A1067)=0,"",INDEX('Smelter Look-up'!$C:$C,MATCH($A1067,'Smelter Look-up'!$E:$E,0)))</f>
        <v/>
      </c>
      <c r="D1067" s="233"/>
      <c r="E1067" s="233" t="str">
        <f>IF(ISERROR($V1067),"",OFFSET('Smelter Look-up'!$D$4,$V1067-4,0)&amp;"")</f>
        <v/>
      </c>
      <c r="F1067" s="233" t="str">
        <f>IF(ISERROR($V1067),"",OFFSET('Smelter Look-up'!$E$4,$V1067-4,0))</f>
        <v/>
      </c>
      <c r="G1067" s="233" t="str">
        <f>IF(C1067=$X$4,IF(ISERROR($V1067),"Enter smelter details","RMI"),IF(ISERROR($V1067),"",OFFSET('Smelter Look-up'!$F$4,$V1067-4,0)))</f>
        <v/>
      </c>
      <c r="H1067" s="235" t="str">
        <f>IF(ISERROR($V1067),"",OFFSET('Smelter Look-up'!$G$4,$V1067-4,0))</f>
        <v/>
      </c>
      <c r="I1067" s="237" t="str">
        <f>IF(ISERROR($V1067),"",OFFSET('Smelter Look-up'!$H$4,$V1067-4,0))</f>
        <v/>
      </c>
      <c r="J1067" s="237" t="str">
        <f>IF(ISERROR($V1067),"",OFFSET('Smelter Look-up'!$I$4,$V1067-4,0))</f>
        <v/>
      </c>
      <c r="K1067" s="234"/>
      <c r="L1067" s="234"/>
      <c r="M1067" s="234"/>
      <c r="N1067" s="234"/>
      <c r="O1067" s="234"/>
      <c r="P1067" s="237"/>
      <c r="Q1067" s="238"/>
      <c r="R1067" s="233" t="str">
        <f>IF(ISERROR($V1067),"",OFFSET('Smelter Look-up'!$C$4,$V1067-4,0)&amp;"")</f>
        <v/>
      </c>
      <c r="S1067" s="239" t="str">
        <f t="array" ref="S1067">IF(B1067="","",IF(ISERROR(MATCH($E1067,CL,0)),"Unknown",INDIRECT("'C'!$A$"&amp;MATCH($E1067,CL,0)+1)))</f>
        <v/>
      </c>
      <c r="T1067" s="239" t="str">
        <f t="array" ref="T1067">IF(B1067="","",IF(ISERROR(MATCH($J1067,SorP!$B$1:$B$6226,0)),"",INDIRECT("'SorP'!$A$"&amp;MATCH($S1067&amp;$J1067,SorP!C:C,0))))</f>
        <v/>
      </c>
      <c r="U1067" s="240"/>
      <c r="V1067" s="228" t="str">
        <f>IF(C1067="",NA(),IF(OR(C1067="Smelter not listed",C1067="Smelter not yet identified"),MATCH($B1067&amp;$D1067,'Smelter Look-up'!$J:$J,0),MATCH($B1067&amp;$C1067,'Smelter Look-up'!$J:$J,0)))</f>
        <v>#N/A</v>
      </c>
      <c r="W1067" s="208"/>
      <c r="X1067" s="208">
        <f t="shared" si="1"/>
        <v>0</v>
      </c>
      <c r="Y1067" s="208"/>
      <c r="Z1067" s="208"/>
      <c r="AA1067" s="208"/>
      <c r="AB1067" s="241" t="str">
        <f t="shared" si="2"/>
        <v/>
      </c>
      <c r="AC1067" s="208"/>
      <c r="AD1067" s="208"/>
      <c r="AE1067" s="208"/>
      <c r="AF1067" s="208"/>
      <c r="AG1067" s="208"/>
      <c r="AH1067" s="208"/>
    </row>
    <row r="1068" ht="13.5" customHeight="1">
      <c r="A1068" s="239"/>
      <c r="B1068" s="233" t="str">
        <f t="array" ref="B1068">IF(LEN(A1068)=0,"",INDEX('Smelter Look-up'!$A:$A,MATCH($A1068,'Smelter Look-up'!$E:$E,0)))</f>
        <v/>
      </c>
      <c r="C1068" s="234" t="str">
        <f t="array" ref="C1068">IF(LEN(A1068)=0,"",INDEX('Smelter Look-up'!$C:$C,MATCH($A1068,'Smelter Look-up'!$E:$E,0)))</f>
        <v/>
      </c>
      <c r="D1068" s="233"/>
      <c r="E1068" s="233" t="str">
        <f>IF(ISERROR($V1068),"",OFFSET('Smelter Look-up'!$D$4,$V1068-4,0)&amp;"")</f>
        <v/>
      </c>
      <c r="F1068" s="233" t="str">
        <f>IF(ISERROR($V1068),"",OFFSET('Smelter Look-up'!$E$4,$V1068-4,0))</f>
        <v/>
      </c>
      <c r="G1068" s="233" t="str">
        <f>IF(C1068=$X$4,IF(ISERROR($V1068),"Enter smelter details","RMI"),IF(ISERROR($V1068),"",OFFSET('Smelter Look-up'!$F$4,$V1068-4,0)))</f>
        <v/>
      </c>
      <c r="H1068" s="235" t="str">
        <f>IF(ISERROR($V1068),"",OFFSET('Smelter Look-up'!$G$4,$V1068-4,0))</f>
        <v/>
      </c>
      <c r="I1068" s="237" t="str">
        <f>IF(ISERROR($V1068),"",OFFSET('Smelter Look-up'!$H$4,$V1068-4,0))</f>
        <v/>
      </c>
      <c r="J1068" s="237" t="str">
        <f>IF(ISERROR($V1068),"",OFFSET('Smelter Look-up'!$I$4,$V1068-4,0))</f>
        <v/>
      </c>
      <c r="K1068" s="234"/>
      <c r="L1068" s="234"/>
      <c r="M1068" s="234"/>
      <c r="N1068" s="234"/>
      <c r="O1068" s="234"/>
      <c r="P1068" s="237"/>
      <c r="Q1068" s="238"/>
      <c r="R1068" s="233" t="str">
        <f>IF(ISERROR($V1068),"",OFFSET('Smelter Look-up'!$C$4,$V1068-4,0)&amp;"")</f>
        <v/>
      </c>
      <c r="S1068" s="239" t="str">
        <f t="array" ref="S1068">IF(B1068="","",IF(ISERROR(MATCH($E1068,CL,0)),"Unknown",INDIRECT("'C'!$A$"&amp;MATCH($E1068,CL,0)+1)))</f>
        <v/>
      </c>
      <c r="T1068" s="239" t="str">
        <f t="array" ref="T1068">IF(B1068="","",IF(ISERROR(MATCH($J1068,SorP!$B$1:$B$6226,0)),"",INDIRECT("'SorP'!$A$"&amp;MATCH($S1068&amp;$J1068,SorP!C:C,0))))</f>
        <v/>
      </c>
      <c r="U1068" s="240"/>
      <c r="V1068" s="228" t="str">
        <f>IF(C1068="",NA(),IF(OR(C1068="Smelter not listed",C1068="Smelter not yet identified"),MATCH($B1068&amp;$D1068,'Smelter Look-up'!$J:$J,0),MATCH($B1068&amp;$C1068,'Smelter Look-up'!$J:$J,0)))</f>
        <v>#N/A</v>
      </c>
      <c r="W1068" s="208"/>
      <c r="X1068" s="208">
        <f t="shared" si="1"/>
        <v>0</v>
      </c>
      <c r="Y1068" s="208"/>
      <c r="Z1068" s="208"/>
      <c r="AA1068" s="208"/>
      <c r="AB1068" s="241" t="str">
        <f t="shared" si="2"/>
        <v/>
      </c>
      <c r="AC1068" s="208"/>
      <c r="AD1068" s="208"/>
      <c r="AE1068" s="208"/>
      <c r="AF1068" s="208"/>
      <c r="AG1068" s="208"/>
      <c r="AH1068" s="208"/>
    </row>
    <row r="1069" ht="13.5" customHeight="1">
      <c r="A1069" s="239"/>
      <c r="B1069" s="233" t="str">
        <f t="array" ref="B1069">IF(LEN(A1069)=0,"",INDEX('Smelter Look-up'!$A:$A,MATCH($A1069,'Smelter Look-up'!$E:$E,0)))</f>
        <v/>
      </c>
      <c r="C1069" s="234" t="str">
        <f t="array" ref="C1069">IF(LEN(A1069)=0,"",INDEX('Smelter Look-up'!$C:$C,MATCH($A1069,'Smelter Look-up'!$E:$E,0)))</f>
        <v/>
      </c>
      <c r="D1069" s="233"/>
      <c r="E1069" s="233" t="str">
        <f>IF(ISERROR($V1069),"",OFFSET('Smelter Look-up'!$D$4,$V1069-4,0)&amp;"")</f>
        <v/>
      </c>
      <c r="F1069" s="233" t="str">
        <f>IF(ISERROR($V1069),"",OFFSET('Smelter Look-up'!$E$4,$V1069-4,0))</f>
        <v/>
      </c>
      <c r="G1069" s="233" t="str">
        <f>IF(C1069=$X$4,IF(ISERROR($V1069),"Enter smelter details","RMI"),IF(ISERROR($V1069),"",OFFSET('Smelter Look-up'!$F$4,$V1069-4,0)))</f>
        <v/>
      </c>
      <c r="H1069" s="235" t="str">
        <f>IF(ISERROR($V1069),"",OFFSET('Smelter Look-up'!$G$4,$V1069-4,0))</f>
        <v/>
      </c>
      <c r="I1069" s="237" t="str">
        <f>IF(ISERROR($V1069),"",OFFSET('Smelter Look-up'!$H$4,$V1069-4,0))</f>
        <v/>
      </c>
      <c r="J1069" s="237" t="str">
        <f>IF(ISERROR($V1069),"",OFFSET('Smelter Look-up'!$I$4,$V1069-4,0))</f>
        <v/>
      </c>
      <c r="K1069" s="234"/>
      <c r="L1069" s="234"/>
      <c r="M1069" s="234"/>
      <c r="N1069" s="234"/>
      <c r="O1069" s="234"/>
      <c r="P1069" s="237"/>
      <c r="Q1069" s="238"/>
      <c r="R1069" s="233" t="str">
        <f>IF(ISERROR($V1069),"",OFFSET('Smelter Look-up'!$C$4,$V1069-4,0)&amp;"")</f>
        <v/>
      </c>
      <c r="S1069" s="239" t="str">
        <f t="array" ref="S1069">IF(B1069="","",IF(ISERROR(MATCH($E1069,CL,0)),"Unknown",INDIRECT("'C'!$A$"&amp;MATCH($E1069,CL,0)+1)))</f>
        <v/>
      </c>
      <c r="T1069" s="239" t="str">
        <f t="array" ref="T1069">IF(B1069="","",IF(ISERROR(MATCH($J1069,SorP!$B$1:$B$6226,0)),"",INDIRECT("'SorP'!$A$"&amp;MATCH($S1069&amp;$J1069,SorP!C:C,0))))</f>
        <v/>
      </c>
      <c r="U1069" s="240"/>
      <c r="V1069" s="228" t="str">
        <f>IF(C1069="",NA(),IF(OR(C1069="Smelter not listed",C1069="Smelter not yet identified"),MATCH($B1069&amp;$D1069,'Smelter Look-up'!$J:$J,0),MATCH($B1069&amp;$C1069,'Smelter Look-up'!$J:$J,0)))</f>
        <v>#N/A</v>
      </c>
      <c r="W1069" s="208"/>
      <c r="X1069" s="208">
        <f t="shared" si="1"/>
        <v>0</v>
      </c>
      <c r="Y1069" s="208"/>
      <c r="Z1069" s="208"/>
      <c r="AA1069" s="208"/>
      <c r="AB1069" s="241" t="str">
        <f t="shared" si="2"/>
        <v/>
      </c>
      <c r="AC1069" s="208"/>
      <c r="AD1069" s="208"/>
      <c r="AE1069" s="208"/>
      <c r="AF1069" s="208"/>
      <c r="AG1069" s="208"/>
      <c r="AH1069" s="208"/>
    </row>
    <row r="1070" ht="13.5" customHeight="1">
      <c r="A1070" s="239"/>
      <c r="B1070" s="233" t="str">
        <f t="array" ref="B1070">IF(LEN(A1070)=0,"",INDEX('Smelter Look-up'!$A:$A,MATCH($A1070,'Smelter Look-up'!$E:$E,0)))</f>
        <v/>
      </c>
      <c r="C1070" s="234" t="str">
        <f t="array" ref="C1070">IF(LEN(A1070)=0,"",INDEX('Smelter Look-up'!$C:$C,MATCH($A1070,'Smelter Look-up'!$E:$E,0)))</f>
        <v/>
      </c>
      <c r="D1070" s="233"/>
      <c r="E1070" s="233" t="str">
        <f>IF(ISERROR($V1070),"",OFFSET('Smelter Look-up'!$D$4,$V1070-4,0)&amp;"")</f>
        <v/>
      </c>
      <c r="F1070" s="233" t="str">
        <f>IF(ISERROR($V1070),"",OFFSET('Smelter Look-up'!$E$4,$V1070-4,0))</f>
        <v/>
      </c>
      <c r="G1070" s="233" t="str">
        <f>IF(C1070=$X$4,IF(ISERROR($V1070),"Enter smelter details","RMI"),IF(ISERROR($V1070),"",OFFSET('Smelter Look-up'!$F$4,$V1070-4,0)))</f>
        <v/>
      </c>
      <c r="H1070" s="235" t="str">
        <f>IF(ISERROR($V1070),"",OFFSET('Smelter Look-up'!$G$4,$V1070-4,0))</f>
        <v/>
      </c>
      <c r="I1070" s="237" t="str">
        <f>IF(ISERROR($V1070),"",OFFSET('Smelter Look-up'!$H$4,$V1070-4,0))</f>
        <v/>
      </c>
      <c r="J1070" s="237" t="str">
        <f>IF(ISERROR($V1070),"",OFFSET('Smelter Look-up'!$I$4,$V1070-4,0))</f>
        <v/>
      </c>
      <c r="K1070" s="234"/>
      <c r="L1070" s="234"/>
      <c r="M1070" s="234"/>
      <c r="N1070" s="234"/>
      <c r="O1070" s="234"/>
      <c r="P1070" s="237"/>
      <c r="Q1070" s="238"/>
      <c r="R1070" s="233" t="str">
        <f>IF(ISERROR($V1070),"",OFFSET('Smelter Look-up'!$C$4,$V1070-4,0)&amp;"")</f>
        <v/>
      </c>
      <c r="S1070" s="239" t="str">
        <f t="array" ref="S1070">IF(B1070="","",IF(ISERROR(MATCH($E1070,CL,0)),"Unknown",INDIRECT("'C'!$A$"&amp;MATCH($E1070,CL,0)+1)))</f>
        <v/>
      </c>
      <c r="T1070" s="239" t="str">
        <f t="array" ref="T1070">IF(B1070="","",IF(ISERROR(MATCH($J1070,SorP!$B$1:$B$6226,0)),"",INDIRECT("'SorP'!$A$"&amp;MATCH($S1070&amp;$J1070,SorP!C:C,0))))</f>
        <v/>
      </c>
      <c r="U1070" s="240"/>
      <c r="V1070" s="228" t="str">
        <f>IF(C1070="",NA(),IF(OR(C1070="Smelter not listed",C1070="Smelter not yet identified"),MATCH($B1070&amp;$D1070,'Smelter Look-up'!$J:$J,0),MATCH($B1070&amp;$C1070,'Smelter Look-up'!$J:$J,0)))</f>
        <v>#N/A</v>
      </c>
      <c r="W1070" s="208"/>
      <c r="X1070" s="208">
        <f t="shared" si="1"/>
        <v>0</v>
      </c>
      <c r="Y1070" s="208"/>
      <c r="Z1070" s="208"/>
      <c r="AA1070" s="208"/>
      <c r="AB1070" s="241" t="str">
        <f t="shared" si="2"/>
        <v/>
      </c>
      <c r="AC1070" s="208"/>
      <c r="AD1070" s="208"/>
      <c r="AE1070" s="208"/>
      <c r="AF1070" s="208"/>
      <c r="AG1070" s="208"/>
      <c r="AH1070" s="208"/>
    </row>
    <row r="1071" ht="13.5" customHeight="1">
      <c r="A1071" s="239"/>
      <c r="B1071" s="233" t="str">
        <f t="array" ref="B1071">IF(LEN(A1071)=0,"",INDEX('Smelter Look-up'!$A:$A,MATCH($A1071,'Smelter Look-up'!$E:$E,0)))</f>
        <v/>
      </c>
      <c r="C1071" s="234" t="str">
        <f t="array" ref="C1071">IF(LEN(A1071)=0,"",INDEX('Smelter Look-up'!$C:$C,MATCH($A1071,'Smelter Look-up'!$E:$E,0)))</f>
        <v/>
      </c>
      <c r="D1071" s="233"/>
      <c r="E1071" s="233" t="str">
        <f>IF(ISERROR($V1071),"",OFFSET('Smelter Look-up'!$D$4,$V1071-4,0)&amp;"")</f>
        <v/>
      </c>
      <c r="F1071" s="233" t="str">
        <f>IF(ISERROR($V1071),"",OFFSET('Smelter Look-up'!$E$4,$V1071-4,0))</f>
        <v/>
      </c>
      <c r="G1071" s="233" t="str">
        <f>IF(C1071=$X$4,IF(ISERROR($V1071),"Enter smelter details","RMI"),IF(ISERROR($V1071),"",OFFSET('Smelter Look-up'!$F$4,$V1071-4,0)))</f>
        <v/>
      </c>
      <c r="H1071" s="235" t="str">
        <f>IF(ISERROR($V1071),"",OFFSET('Smelter Look-up'!$G$4,$V1071-4,0))</f>
        <v/>
      </c>
      <c r="I1071" s="237" t="str">
        <f>IF(ISERROR($V1071),"",OFFSET('Smelter Look-up'!$H$4,$V1071-4,0))</f>
        <v/>
      </c>
      <c r="J1071" s="237" t="str">
        <f>IF(ISERROR($V1071),"",OFFSET('Smelter Look-up'!$I$4,$V1071-4,0))</f>
        <v/>
      </c>
      <c r="K1071" s="234"/>
      <c r="L1071" s="234"/>
      <c r="M1071" s="234"/>
      <c r="N1071" s="234"/>
      <c r="O1071" s="234"/>
      <c r="P1071" s="237"/>
      <c r="Q1071" s="238"/>
      <c r="R1071" s="233" t="str">
        <f>IF(ISERROR($V1071),"",OFFSET('Smelter Look-up'!$C$4,$V1071-4,0)&amp;"")</f>
        <v/>
      </c>
      <c r="S1071" s="239" t="str">
        <f t="array" ref="S1071">IF(B1071="","",IF(ISERROR(MATCH($E1071,CL,0)),"Unknown",INDIRECT("'C'!$A$"&amp;MATCH($E1071,CL,0)+1)))</f>
        <v/>
      </c>
      <c r="T1071" s="239" t="str">
        <f t="array" ref="T1071">IF(B1071="","",IF(ISERROR(MATCH($J1071,SorP!$B$1:$B$6226,0)),"",INDIRECT("'SorP'!$A$"&amp;MATCH($S1071&amp;$J1071,SorP!C:C,0))))</f>
        <v/>
      </c>
      <c r="U1071" s="240"/>
      <c r="V1071" s="228" t="str">
        <f>IF(C1071="",NA(),IF(OR(C1071="Smelter not listed",C1071="Smelter not yet identified"),MATCH($B1071&amp;$D1071,'Smelter Look-up'!$J:$J,0),MATCH($B1071&amp;$C1071,'Smelter Look-up'!$J:$J,0)))</f>
        <v>#N/A</v>
      </c>
      <c r="W1071" s="208"/>
      <c r="X1071" s="208">
        <f t="shared" si="1"/>
        <v>0</v>
      </c>
      <c r="Y1071" s="208"/>
      <c r="Z1071" s="208"/>
      <c r="AA1071" s="208"/>
      <c r="AB1071" s="241" t="str">
        <f t="shared" si="2"/>
        <v/>
      </c>
      <c r="AC1071" s="208"/>
      <c r="AD1071" s="208"/>
      <c r="AE1071" s="208"/>
      <c r="AF1071" s="208"/>
      <c r="AG1071" s="208"/>
      <c r="AH1071" s="208"/>
    </row>
    <row r="1072" ht="13.5" customHeight="1">
      <c r="A1072" s="239"/>
      <c r="B1072" s="233" t="str">
        <f t="array" ref="B1072">IF(LEN(A1072)=0,"",INDEX('Smelter Look-up'!$A:$A,MATCH($A1072,'Smelter Look-up'!$E:$E,0)))</f>
        <v/>
      </c>
      <c r="C1072" s="234" t="str">
        <f t="array" ref="C1072">IF(LEN(A1072)=0,"",INDEX('Smelter Look-up'!$C:$C,MATCH($A1072,'Smelter Look-up'!$E:$E,0)))</f>
        <v/>
      </c>
      <c r="D1072" s="233"/>
      <c r="E1072" s="233" t="str">
        <f>IF(ISERROR($V1072),"",OFFSET('Smelter Look-up'!$D$4,$V1072-4,0)&amp;"")</f>
        <v/>
      </c>
      <c r="F1072" s="233" t="str">
        <f>IF(ISERROR($V1072),"",OFFSET('Smelter Look-up'!$E$4,$V1072-4,0))</f>
        <v/>
      </c>
      <c r="G1072" s="233" t="str">
        <f>IF(C1072=$X$4,IF(ISERROR($V1072),"Enter smelter details","RMI"),IF(ISERROR($V1072),"",OFFSET('Smelter Look-up'!$F$4,$V1072-4,0)))</f>
        <v/>
      </c>
      <c r="H1072" s="235" t="str">
        <f>IF(ISERROR($V1072),"",OFFSET('Smelter Look-up'!$G$4,$V1072-4,0))</f>
        <v/>
      </c>
      <c r="I1072" s="237" t="str">
        <f>IF(ISERROR($V1072),"",OFFSET('Smelter Look-up'!$H$4,$V1072-4,0))</f>
        <v/>
      </c>
      <c r="J1072" s="237" t="str">
        <f>IF(ISERROR($V1072),"",OFFSET('Smelter Look-up'!$I$4,$V1072-4,0))</f>
        <v/>
      </c>
      <c r="K1072" s="234"/>
      <c r="L1072" s="234"/>
      <c r="M1072" s="234"/>
      <c r="N1072" s="234"/>
      <c r="O1072" s="234"/>
      <c r="P1072" s="237"/>
      <c r="Q1072" s="238"/>
      <c r="R1072" s="233" t="str">
        <f>IF(ISERROR($V1072),"",OFFSET('Smelter Look-up'!$C$4,$V1072-4,0)&amp;"")</f>
        <v/>
      </c>
      <c r="S1072" s="239" t="str">
        <f t="array" ref="S1072">IF(B1072="","",IF(ISERROR(MATCH($E1072,CL,0)),"Unknown",INDIRECT("'C'!$A$"&amp;MATCH($E1072,CL,0)+1)))</f>
        <v/>
      </c>
      <c r="T1072" s="239" t="str">
        <f t="array" ref="T1072">IF(B1072="","",IF(ISERROR(MATCH($J1072,SorP!$B$1:$B$6226,0)),"",INDIRECT("'SorP'!$A$"&amp;MATCH($S1072&amp;$J1072,SorP!C:C,0))))</f>
        <v/>
      </c>
      <c r="U1072" s="240"/>
      <c r="V1072" s="228" t="str">
        <f>IF(C1072="",NA(),IF(OR(C1072="Smelter not listed",C1072="Smelter not yet identified"),MATCH($B1072&amp;$D1072,'Smelter Look-up'!$J:$J,0),MATCH($B1072&amp;$C1072,'Smelter Look-up'!$J:$J,0)))</f>
        <v>#N/A</v>
      </c>
      <c r="W1072" s="208"/>
      <c r="X1072" s="208">
        <f t="shared" si="1"/>
        <v>0</v>
      </c>
      <c r="Y1072" s="208"/>
      <c r="Z1072" s="208"/>
      <c r="AA1072" s="208"/>
      <c r="AB1072" s="241" t="str">
        <f t="shared" si="2"/>
        <v/>
      </c>
      <c r="AC1072" s="208"/>
      <c r="AD1072" s="208"/>
      <c r="AE1072" s="208"/>
      <c r="AF1072" s="208"/>
      <c r="AG1072" s="208"/>
      <c r="AH1072" s="208"/>
    </row>
    <row r="1073" ht="13.5" customHeight="1">
      <c r="A1073" s="239"/>
      <c r="B1073" s="233" t="str">
        <f t="array" ref="B1073">IF(LEN(A1073)=0,"",INDEX('Smelter Look-up'!$A:$A,MATCH($A1073,'Smelter Look-up'!$E:$E,0)))</f>
        <v/>
      </c>
      <c r="C1073" s="234" t="str">
        <f t="array" ref="C1073">IF(LEN(A1073)=0,"",INDEX('Smelter Look-up'!$C:$C,MATCH($A1073,'Smelter Look-up'!$E:$E,0)))</f>
        <v/>
      </c>
      <c r="D1073" s="233"/>
      <c r="E1073" s="233" t="str">
        <f>IF(ISERROR($V1073),"",OFFSET('Smelter Look-up'!$D$4,$V1073-4,0)&amp;"")</f>
        <v/>
      </c>
      <c r="F1073" s="233" t="str">
        <f>IF(ISERROR($V1073),"",OFFSET('Smelter Look-up'!$E$4,$V1073-4,0))</f>
        <v/>
      </c>
      <c r="G1073" s="233" t="str">
        <f>IF(C1073=$X$4,IF(ISERROR($V1073),"Enter smelter details","RMI"),IF(ISERROR($V1073),"",OFFSET('Smelter Look-up'!$F$4,$V1073-4,0)))</f>
        <v/>
      </c>
      <c r="H1073" s="235" t="str">
        <f>IF(ISERROR($V1073),"",OFFSET('Smelter Look-up'!$G$4,$V1073-4,0))</f>
        <v/>
      </c>
      <c r="I1073" s="237" t="str">
        <f>IF(ISERROR($V1073),"",OFFSET('Smelter Look-up'!$H$4,$V1073-4,0))</f>
        <v/>
      </c>
      <c r="J1073" s="237" t="str">
        <f>IF(ISERROR($V1073),"",OFFSET('Smelter Look-up'!$I$4,$V1073-4,0))</f>
        <v/>
      </c>
      <c r="K1073" s="234"/>
      <c r="L1073" s="234"/>
      <c r="M1073" s="234"/>
      <c r="N1073" s="234"/>
      <c r="O1073" s="234"/>
      <c r="P1073" s="237"/>
      <c r="Q1073" s="238"/>
      <c r="R1073" s="233" t="str">
        <f>IF(ISERROR($V1073),"",OFFSET('Smelter Look-up'!$C$4,$V1073-4,0)&amp;"")</f>
        <v/>
      </c>
      <c r="S1073" s="239" t="str">
        <f t="array" ref="S1073">IF(B1073="","",IF(ISERROR(MATCH($E1073,CL,0)),"Unknown",INDIRECT("'C'!$A$"&amp;MATCH($E1073,CL,0)+1)))</f>
        <v/>
      </c>
      <c r="T1073" s="239" t="str">
        <f t="array" ref="T1073">IF(B1073="","",IF(ISERROR(MATCH($J1073,SorP!$B$1:$B$6226,0)),"",INDIRECT("'SorP'!$A$"&amp;MATCH($S1073&amp;$J1073,SorP!C:C,0))))</f>
        <v/>
      </c>
      <c r="U1073" s="240"/>
      <c r="V1073" s="228" t="str">
        <f>IF(C1073="",NA(),IF(OR(C1073="Smelter not listed",C1073="Smelter not yet identified"),MATCH($B1073&amp;$D1073,'Smelter Look-up'!$J:$J,0),MATCH($B1073&amp;$C1073,'Smelter Look-up'!$J:$J,0)))</f>
        <v>#N/A</v>
      </c>
      <c r="W1073" s="208"/>
      <c r="X1073" s="208">
        <f t="shared" si="1"/>
        <v>0</v>
      </c>
      <c r="Y1073" s="208"/>
      <c r="Z1073" s="208"/>
      <c r="AA1073" s="208"/>
      <c r="AB1073" s="241" t="str">
        <f t="shared" si="2"/>
        <v/>
      </c>
      <c r="AC1073" s="208"/>
      <c r="AD1073" s="208"/>
      <c r="AE1073" s="208"/>
      <c r="AF1073" s="208"/>
      <c r="AG1073" s="208"/>
      <c r="AH1073" s="208"/>
    </row>
    <row r="1074" ht="13.5" customHeight="1">
      <c r="A1074" s="239"/>
      <c r="B1074" s="233" t="str">
        <f t="array" ref="B1074">IF(LEN(A1074)=0,"",INDEX('Smelter Look-up'!$A:$A,MATCH($A1074,'Smelter Look-up'!$E:$E,0)))</f>
        <v/>
      </c>
      <c r="C1074" s="234" t="str">
        <f t="array" ref="C1074">IF(LEN(A1074)=0,"",INDEX('Smelter Look-up'!$C:$C,MATCH($A1074,'Smelter Look-up'!$E:$E,0)))</f>
        <v/>
      </c>
      <c r="D1074" s="233"/>
      <c r="E1074" s="233" t="str">
        <f>IF(ISERROR($V1074),"",OFFSET('Smelter Look-up'!$D$4,$V1074-4,0)&amp;"")</f>
        <v/>
      </c>
      <c r="F1074" s="233" t="str">
        <f>IF(ISERROR($V1074),"",OFFSET('Smelter Look-up'!$E$4,$V1074-4,0))</f>
        <v/>
      </c>
      <c r="G1074" s="233" t="str">
        <f>IF(C1074=$X$4,IF(ISERROR($V1074),"Enter smelter details","RMI"),IF(ISERROR($V1074),"",OFFSET('Smelter Look-up'!$F$4,$V1074-4,0)))</f>
        <v/>
      </c>
      <c r="H1074" s="235" t="str">
        <f>IF(ISERROR($V1074),"",OFFSET('Smelter Look-up'!$G$4,$V1074-4,0))</f>
        <v/>
      </c>
      <c r="I1074" s="237" t="str">
        <f>IF(ISERROR($V1074),"",OFFSET('Smelter Look-up'!$H$4,$V1074-4,0))</f>
        <v/>
      </c>
      <c r="J1074" s="237" t="str">
        <f>IF(ISERROR($V1074),"",OFFSET('Smelter Look-up'!$I$4,$V1074-4,0))</f>
        <v/>
      </c>
      <c r="K1074" s="234"/>
      <c r="L1074" s="234"/>
      <c r="M1074" s="234"/>
      <c r="N1074" s="234"/>
      <c r="O1074" s="234"/>
      <c r="P1074" s="237"/>
      <c r="Q1074" s="238"/>
      <c r="R1074" s="233" t="str">
        <f>IF(ISERROR($V1074),"",OFFSET('Smelter Look-up'!$C$4,$V1074-4,0)&amp;"")</f>
        <v/>
      </c>
      <c r="S1074" s="239" t="str">
        <f t="array" ref="S1074">IF(B1074="","",IF(ISERROR(MATCH($E1074,CL,0)),"Unknown",INDIRECT("'C'!$A$"&amp;MATCH($E1074,CL,0)+1)))</f>
        <v/>
      </c>
      <c r="T1074" s="239" t="str">
        <f t="array" ref="T1074">IF(B1074="","",IF(ISERROR(MATCH($J1074,SorP!$B$1:$B$6226,0)),"",INDIRECT("'SorP'!$A$"&amp;MATCH($S1074&amp;$J1074,SorP!C:C,0))))</f>
        <v/>
      </c>
      <c r="U1074" s="240"/>
      <c r="V1074" s="228" t="str">
        <f>IF(C1074="",NA(),IF(OR(C1074="Smelter not listed",C1074="Smelter not yet identified"),MATCH($B1074&amp;$D1074,'Smelter Look-up'!$J:$J,0),MATCH($B1074&amp;$C1074,'Smelter Look-up'!$J:$J,0)))</f>
        <v>#N/A</v>
      </c>
      <c r="W1074" s="208"/>
      <c r="X1074" s="208">
        <f t="shared" si="1"/>
        <v>0</v>
      </c>
      <c r="Y1074" s="208"/>
      <c r="Z1074" s="208"/>
      <c r="AA1074" s="208"/>
      <c r="AB1074" s="241" t="str">
        <f t="shared" si="2"/>
        <v/>
      </c>
      <c r="AC1074" s="208"/>
      <c r="AD1074" s="208"/>
      <c r="AE1074" s="208"/>
      <c r="AF1074" s="208"/>
      <c r="AG1074" s="208"/>
      <c r="AH1074" s="208"/>
    </row>
    <row r="1075" ht="13.5" customHeight="1">
      <c r="A1075" s="239"/>
      <c r="B1075" s="233" t="str">
        <f t="array" ref="B1075">IF(LEN(A1075)=0,"",INDEX('Smelter Look-up'!$A:$A,MATCH($A1075,'Smelter Look-up'!$E:$E,0)))</f>
        <v/>
      </c>
      <c r="C1075" s="234" t="str">
        <f t="array" ref="C1075">IF(LEN(A1075)=0,"",INDEX('Smelter Look-up'!$C:$C,MATCH($A1075,'Smelter Look-up'!$E:$E,0)))</f>
        <v/>
      </c>
      <c r="D1075" s="233"/>
      <c r="E1075" s="233" t="str">
        <f>IF(ISERROR($V1075),"",OFFSET('Smelter Look-up'!$D$4,$V1075-4,0)&amp;"")</f>
        <v/>
      </c>
      <c r="F1075" s="233" t="str">
        <f>IF(ISERROR($V1075),"",OFFSET('Smelter Look-up'!$E$4,$V1075-4,0))</f>
        <v/>
      </c>
      <c r="G1075" s="233" t="str">
        <f>IF(C1075=$X$4,IF(ISERROR($V1075),"Enter smelter details","RMI"),IF(ISERROR($V1075),"",OFFSET('Smelter Look-up'!$F$4,$V1075-4,0)))</f>
        <v/>
      </c>
      <c r="H1075" s="235" t="str">
        <f>IF(ISERROR($V1075),"",OFFSET('Smelter Look-up'!$G$4,$V1075-4,0))</f>
        <v/>
      </c>
      <c r="I1075" s="237" t="str">
        <f>IF(ISERROR($V1075),"",OFFSET('Smelter Look-up'!$H$4,$V1075-4,0))</f>
        <v/>
      </c>
      <c r="J1075" s="237" t="str">
        <f>IF(ISERROR($V1075),"",OFFSET('Smelter Look-up'!$I$4,$V1075-4,0))</f>
        <v/>
      </c>
      <c r="K1075" s="234"/>
      <c r="L1075" s="234"/>
      <c r="M1075" s="234"/>
      <c r="N1075" s="234"/>
      <c r="O1075" s="234"/>
      <c r="P1075" s="237"/>
      <c r="Q1075" s="238"/>
      <c r="R1075" s="233" t="str">
        <f>IF(ISERROR($V1075),"",OFFSET('Smelter Look-up'!$C$4,$V1075-4,0)&amp;"")</f>
        <v/>
      </c>
      <c r="S1075" s="239" t="str">
        <f t="array" ref="S1075">IF(B1075="","",IF(ISERROR(MATCH($E1075,CL,0)),"Unknown",INDIRECT("'C'!$A$"&amp;MATCH($E1075,CL,0)+1)))</f>
        <v/>
      </c>
      <c r="T1075" s="239" t="str">
        <f t="array" ref="T1075">IF(B1075="","",IF(ISERROR(MATCH($J1075,SorP!$B$1:$B$6226,0)),"",INDIRECT("'SorP'!$A$"&amp;MATCH($S1075&amp;$J1075,SorP!C:C,0))))</f>
        <v/>
      </c>
      <c r="U1075" s="240"/>
      <c r="V1075" s="228" t="str">
        <f>IF(C1075="",NA(),IF(OR(C1075="Smelter not listed",C1075="Smelter not yet identified"),MATCH($B1075&amp;$D1075,'Smelter Look-up'!$J:$J,0),MATCH($B1075&amp;$C1075,'Smelter Look-up'!$J:$J,0)))</f>
        <v>#N/A</v>
      </c>
      <c r="W1075" s="208"/>
      <c r="X1075" s="208">
        <f t="shared" si="1"/>
        <v>0</v>
      </c>
      <c r="Y1075" s="208"/>
      <c r="Z1075" s="208"/>
      <c r="AA1075" s="208"/>
      <c r="AB1075" s="241" t="str">
        <f t="shared" si="2"/>
        <v/>
      </c>
      <c r="AC1075" s="208"/>
      <c r="AD1075" s="208"/>
      <c r="AE1075" s="208"/>
      <c r="AF1075" s="208"/>
      <c r="AG1075" s="208"/>
      <c r="AH1075" s="208"/>
    </row>
    <row r="1076" ht="13.5" customHeight="1">
      <c r="A1076" s="239"/>
      <c r="B1076" s="233" t="str">
        <f t="array" ref="B1076">IF(LEN(A1076)=0,"",INDEX('Smelter Look-up'!$A:$A,MATCH($A1076,'Smelter Look-up'!$E:$E,0)))</f>
        <v/>
      </c>
      <c r="C1076" s="234" t="str">
        <f t="array" ref="C1076">IF(LEN(A1076)=0,"",INDEX('Smelter Look-up'!$C:$C,MATCH($A1076,'Smelter Look-up'!$E:$E,0)))</f>
        <v/>
      </c>
      <c r="D1076" s="233"/>
      <c r="E1076" s="233" t="str">
        <f>IF(ISERROR($V1076),"",OFFSET('Smelter Look-up'!$D$4,$V1076-4,0)&amp;"")</f>
        <v/>
      </c>
      <c r="F1076" s="233" t="str">
        <f>IF(ISERROR($V1076),"",OFFSET('Smelter Look-up'!$E$4,$V1076-4,0))</f>
        <v/>
      </c>
      <c r="G1076" s="233" t="str">
        <f>IF(C1076=$X$4,IF(ISERROR($V1076),"Enter smelter details","RMI"),IF(ISERROR($V1076),"",OFFSET('Smelter Look-up'!$F$4,$V1076-4,0)))</f>
        <v/>
      </c>
      <c r="H1076" s="235" t="str">
        <f>IF(ISERROR($V1076),"",OFFSET('Smelter Look-up'!$G$4,$V1076-4,0))</f>
        <v/>
      </c>
      <c r="I1076" s="237" t="str">
        <f>IF(ISERROR($V1076),"",OFFSET('Smelter Look-up'!$H$4,$V1076-4,0))</f>
        <v/>
      </c>
      <c r="J1076" s="237" t="str">
        <f>IF(ISERROR($V1076),"",OFFSET('Smelter Look-up'!$I$4,$V1076-4,0))</f>
        <v/>
      </c>
      <c r="K1076" s="234"/>
      <c r="L1076" s="234"/>
      <c r="M1076" s="234"/>
      <c r="N1076" s="234"/>
      <c r="O1076" s="234"/>
      <c r="P1076" s="237"/>
      <c r="Q1076" s="238"/>
      <c r="R1076" s="233" t="str">
        <f>IF(ISERROR($V1076),"",OFFSET('Smelter Look-up'!$C$4,$V1076-4,0)&amp;"")</f>
        <v/>
      </c>
      <c r="S1076" s="239" t="str">
        <f t="array" ref="S1076">IF(B1076="","",IF(ISERROR(MATCH($E1076,CL,0)),"Unknown",INDIRECT("'C'!$A$"&amp;MATCH($E1076,CL,0)+1)))</f>
        <v/>
      </c>
      <c r="T1076" s="239" t="str">
        <f t="array" ref="T1076">IF(B1076="","",IF(ISERROR(MATCH($J1076,SorP!$B$1:$B$6226,0)),"",INDIRECT("'SorP'!$A$"&amp;MATCH($S1076&amp;$J1076,SorP!C:C,0))))</f>
        <v/>
      </c>
      <c r="U1076" s="240"/>
      <c r="V1076" s="228" t="str">
        <f>IF(C1076="",NA(),IF(OR(C1076="Smelter not listed",C1076="Smelter not yet identified"),MATCH($B1076&amp;$D1076,'Smelter Look-up'!$J:$J,0),MATCH($B1076&amp;$C1076,'Smelter Look-up'!$J:$J,0)))</f>
        <v>#N/A</v>
      </c>
      <c r="W1076" s="208"/>
      <c r="X1076" s="208">
        <f t="shared" si="1"/>
        <v>0</v>
      </c>
      <c r="Y1076" s="208"/>
      <c r="Z1076" s="208"/>
      <c r="AA1076" s="208"/>
      <c r="AB1076" s="241" t="str">
        <f t="shared" si="2"/>
        <v/>
      </c>
      <c r="AC1076" s="208"/>
      <c r="AD1076" s="208"/>
      <c r="AE1076" s="208"/>
      <c r="AF1076" s="208"/>
      <c r="AG1076" s="208"/>
      <c r="AH1076" s="208"/>
    </row>
    <row r="1077" ht="13.5" customHeight="1">
      <c r="A1077" s="239"/>
      <c r="B1077" s="233" t="str">
        <f t="array" ref="B1077">IF(LEN(A1077)=0,"",INDEX('Smelter Look-up'!$A:$A,MATCH($A1077,'Smelter Look-up'!$E:$E,0)))</f>
        <v/>
      </c>
      <c r="C1077" s="234" t="str">
        <f t="array" ref="C1077">IF(LEN(A1077)=0,"",INDEX('Smelter Look-up'!$C:$C,MATCH($A1077,'Smelter Look-up'!$E:$E,0)))</f>
        <v/>
      </c>
      <c r="D1077" s="233"/>
      <c r="E1077" s="233" t="str">
        <f>IF(ISERROR($V1077),"",OFFSET('Smelter Look-up'!$D$4,$V1077-4,0)&amp;"")</f>
        <v/>
      </c>
      <c r="F1077" s="233" t="str">
        <f>IF(ISERROR($V1077),"",OFFSET('Smelter Look-up'!$E$4,$V1077-4,0))</f>
        <v/>
      </c>
      <c r="G1077" s="233" t="str">
        <f>IF(C1077=$X$4,IF(ISERROR($V1077),"Enter smelter details","RMI"),IF(ISERROR($V1077),"",OFFSET('Smelter Look-up'!$F$4,$V1077-4,0)))</f>
        <v/>
      </c>
      <c r="H1077" s="235" t="str">
        <f>IF(ISERROR($V1077),"",OFFSET('Smelter Look-up'!$G$4,$V1077-4,0))</f>
        <v/>
      </c>
      <c r="I1077" s="237" t="str">
        <f>IF(ISERROR($V1077),"",OFFSET('Smelter Look-up'!$H$4,$V1077-4,0))</f>
        <v/>
      </c>
      <c r="J1077" s="237" t="str">
        <f>IF(ISERROR($V1077),"",OFFSET('Smelter Look-up'!$I$4,$V1077-4,0))</f>
        <v/>
      </c>
      <c r="K1077" s="234"/>
      <c r="L1077" s="234"/>
      <c r="M1077" s="234"/>
      <c r="N1077" s="234"/>
      <c r="O1077" s="234"/>
      <c r="P1077" s="237"/>
      <c r="Q1077" s="238"/>
      <c r="R1077" s="233" t="str">
        <f>IF(ISERROR($V1077),"",OFFSET('Smelter Look-up'!$C$4,$V1077-4,0)&amp;"")</f>
        <v/>
      </c>
      <c r="S1077" s="239" t="str">
        <f t="array" ref="S1077">IF(B1077="","",IF(ISERROR(MATCH($E1077,CL,0)),"Unknown",INDIRECT("'C'!$A$"&amp;MATCH($E1077,CL,0)+1)))</f>
        <v/>
      </c>
      <c r="T1077" s="239" t="str">
        <f t="array" ref="T1077">IF(B1077="","",IF(ISERROR(MATCH($J1077,SorP!$B$1:$B$6226,0)),"",INDIRECT("'SorP'!$A$"&amp;MATCH($S1077&amp;$J1077,SorP!C:C,0))))</f>
        <v/>
      </c>
      <c r="U1077" s="240"/>
      <c r="V1077" s="228" t="str">
        <f>IF(C1077="",NA(),IF(OR(C1077="Smelter not listed",C1077="Smelter not yet identified"),MATCH($B1077&amp;$D1077,'Smelter Look-up'!$J:$J,0),MATCH($B1077&amp;$C1077,'Smelter Look-up'!$J:$J,0)))</f>
        <v>#N/A</v>
      </c>
      <c r="W1077" s="208"/>
      <c r="X1077" s="208">
        <f t="shared" si="1"/>
        <v>0</v>
      </c>
      <c r="Y1077" s="208"/>
      <c r="Z1077" s="208"/>
      <c r="AA1077" s="208"/>
      <c r="AB1077" s="241" t="str">
        <f t="shared" si="2"/>
        <v/>
      </c>
      <c r="AC1077" s="208"/>
      <c r="AD1077" s="208"/>
      <c r="AE1077" s="208"/>
      <c r="AF1077" s="208"/>
      <c r="AG1077" s="208"/>
      <c r="AH1077" s="208"/>
    </row>
    <row r="1078" ht="13.5" customHeight="1">
      <c r="A1078" s="239"/>
      <c r="B1078" s="233" t="str">
        <f t="array" ref="B1078">IF(LEN(A1078)=0,"",INDEX('Smelter Look-up'!$A:$A,MATCH($A1078,'Smelter Look-up'!$E:$E,0)))</f>
        <v/>
      </c>
      <c r="C1078" s="234" t="str">
        <f t="array" ref="C1078">IF(LEN(A1078)=0,"",INDEX('Smelter Look-up'!$C:$C,MATCH($A1078,'Smelter Look-up'!$E:$E,0)))</f>
        <v/>
      </c>
      <c r="D1078" s="233"/>
      <c r="E1078" s="233" t="str">
        <f>IF(ISERROR($V1078),"",OFFSET('Smelter Look-up'!$D$4,$V1078-4,0)&amp;"")</f>
        <v/>
      </c>
      <c r="F1078" s="233" t="str">
        <f>IF(ISERROR($V1078),"",OFFSET('Smelter Look-up'!$E$4,$V1078-4,0))</f>
        <v/>
      </c>
      <c r="G1078" s="233" t="str">
        <f>IF(C1078=$X$4,IF(ISERROR($V1078),"Enter smelter details","RMI"),IF(ISERROR($V1078),"",OFFSET('Smelter Look-up'!$F$4,$V1078-4,0)))</f>
        <v/>
      </c>
      <c r="H1078" s="235" t="str">
        <f>IF(ISERROR($V1078),"",OFFSET('Smelter Look-up'!$G$4,$V1078-4,0))</f>
        <v/>
      </c>
      <c r="I1078" s="237" t="str">
        <f>IF(ISERROR($V1078),"",OFFSET('Smelter Look-up'!$H$4,$V1078-4,0))</f>
        <v/>
      </c>
      <c r="J1078" s="237" t="str">
        <f>IF(ISERROR($V1078),"",OFFSET('Smelter Look-up'!$I$4,$V1078-4,0))</f>
        <v/>
      </c>
      <c r="K1078" s="234"/>
      <c r="L1078" s="234"/>
      <c r="M1078" s="234"/>
      <c r="N1078" s="234"/>
      <c r="O1078" s="234"/>
      <c r="P1078" s="237"/>
      <c r="Q1078" s="238"/>
      <c r="R1078" s="233" t="str">
        <f>IF(ISERROR($V1078),"",OFFSET('Smelter Look-up'!$C$4,$V1078-4,0)&amp;"")</f>
        <v/>
      </c>
      <c r="S1078" s="239" t="str">
        <f t="array" ref="S1078">IF(B1078="","",IF(ISERROR(MATCH($E1078,CL,0)),"Unknown",INDIRECT("'C'!$A$"&amp;MATCH($E1078,CL,0)+1)))</f>
        <v/>
      </c>
      <c r="T1078" s="239" t="str">
        <f t="array" ref="T1078">IF(B1078="","",IF(ISERROR(MATCH($J1078,SorP!$B$1:$B$6226,0)),"",INDIRECT("'SorP'!$A$"&amp;MATCH($S1078&amp;$J1078,SorP!C:C,0))))</f>
        <v/>
      </c>
      <c r="U1078" s="240"/>
      <c r="V1078" s="228" t="str">
        <f>IF(C1078="",NA(),IF(OR(C1078="Smelter not listed",C1078="Smelter not yet identified"),MATCH($B1078&amp;$D1078,'Smelter Look-up'!$J:$J,0),MATCH($B1078&amp;$C1078,'Smelter Look-up'!$J:$J,0)))</f>
        <v>#N/A</v>
      </c>
      <c r="W1078" s="208"/>
      <c r="X1078" s="208">
        <f t="shared" si="1"/>
        <v>0</v>
      </c>
      <c r="Y1078" s="208"/>
      <c r="Z1078" s="208"/>
      <c r="AA1078" s="208"/>
      <c r="AB1078" s="241" t="str">
        <f t="shared" si="2"/>
        <v/>
      </c>
      <c r="AC1078" s="208"/>
      <c r="AD1078" s="208"/>
      <c r="AE1078" s="208"/>
      <c r="AF1078" s="208"/>
      <c r="AG1078" s="208"/>
      <c r="AH1078" s="208"/>
    </row>
    <row r="1079" ht="13.5" customHeight="1">
      <c r="A1079" s="239"/>
      <c r="B1079" s="233" t="str">
        <f t="array" ref="B1079">IF(LEN(A1079)=0,"",INDEX('Smelter Look-up'!$A:$A,MATCH($A1079,'Smelter Look-up'!$E:$E,0)))</f>
        <v/>
      </c>
      <c r="C1079" s="234" t="str">
        <f t="array" ref="C1079">IF(LEN(A1079)=0,"",INDEX('Smelter Look-up'!$C:$C,MATCH($A1079,'Smelter Look-up'!$E:$E,0)))</f>
        <v/>
      </c>
      <c r="D1079" s="233"/>
      <c r="E1079" s="233" t="str">
        <f>IF(ISERROR($V1079),"",OFFSET('Smelter Look-up'!$D$4,$V1079-4,0)&amp;"")</f>
        <v/>
      </c>
      <c r="F1079" s="233" t="str">
        <f>IF(ISERROR($V1079),"",OFFSET('Smelter Look-up'!$E$4,$V1079-4,0))</f>
        <v/>
      </c>
      <c r="G1079" s="233" t="str">
        <f>IF(C1079=$X$4,IF(ISERROR($V1079),"Enter smelter details","RMI"),IF(ISERROR($V1079),"",OFFSET('Smelter Look-up'!$F$4,$V1079-4,0)))</f>
        <v/>
      </c>
      <c r="H1079" s="235" t="str">
        <f>IF(ISERROR($V1079),"",OFFSET('Smelter Look-up'!$G$4,$V1079-4,0))</f>
        <v/>
      </c>
      <c r="I1079" s="237" t="str">
        <f>IF(ISERROR($V1079),"",OFFSET('Smelter Look-up'!$H$4,$V1079-4,0))</f>
        <v/>
      </c>
      <c r="J1079" s="237" t="str">
        <f>IF(ISERROR($V1079),"",OFFSET('Smelter Look-up'!$I$4,$V1079-4,0))</f>
        <v/>
      </c>
      <c r="K1079" s="234"/>
      <c r="L1079" s="234"/>
      <c r="M1079" s="234"/>
      <c r="N1079" s="234"/>
      <c r="O1079" s="234"/>
      <c r="P1079" s="237"/>
      <c r="Q1079" s="238"/>
      <c r="R1079" s="233" t="str">
        <f>IF(ISERROR($V1079),"",OFFSET('Smelter Look-up'!$C$4,$V1079-4,0)&amp;"")</f>
        <v/>
      </c>
      <c r="S1079" s="239" t="str">
        <f t="array" ref="S1079">IF(B1079="","",IF(ISERROR(MATCH($E1079,CL,0)),"Unknown",INDIRECT("'C'!$A$"&amp;MATCH($E1079,CL,0)+1)))</f>
        <v/>
      </c>
      <c r="T1079" s="239" t="str">
        <f t="array" ref="T1079">IF(B1079="","",IF(ISERROR(MATCH($J1079,SorP!$B$1:$B$6226,0)),"",INDIRECT("'SorP'!$A$"&amp;MATCH($S1079&amp;$J1079,SorP!C:C,0))))</f>
        <v/>
      </c>
      <c r="U1079" s="240"/>
      <c r="V1079" s="228" t="str">
        <f>IF(C1079="",NA(),IF(OR(C1079="Smelter not listed",C1079="Smelter not yet identified"),MATCH($B1079&amp;$D1079,'Smelter Look-up'!$J:$J,0),MATCH($B1079&amp;$C1079,'Smelter Look-up'!$J:$J,0)))</f>
        <v>#N/A</v>
      </c>
      <c r="W1079" s="208"/>
      <c r="X1079" s="208">
        <f t="shared" si="1"/>
        <v>0</v>
      </c>
      <c r="Y1079" s="208"/>
      <c r="Z1079" s="208"/>
      <c r="AA1079" s="208"/>
      <c r="AB1079" s="241" t="str">
        <f t="shared" si="2"/>
        <v/>
      </c>
      <c r="AC1079" s="208"/>
      <c r="AD1079" s="208"/>
      <c r="AE1079" s="208"/>
      <c r="AF1079" s="208"/>
      <c r="AG1079" s="208"/>
      <c r="AH1079" s="208"/>
    </row>
    <row r="1080" ht="13.5" customHeight="1">
      <c r="A1080" s="239"/>
      <c r="B1080" s="233" t="str">
        <f t="array" ref="B1080">IF(LEN(A1080)=0,"",INDEX('Smelter Look-up'!$A:$A,MATCH($A1080,'Smelter Look-up'!$E:$E,0)))</f>
        <v/>
      </c>
      <c r="C1080" s="234" t="str">
        <f t="array" ref="C1080">IF(LEN(A1080)=0,"",INDEX('Smelter Look-up'!$C:$C,MATCH($A1080,'Smelter Look-up'!$E:$E,0)))</f>
        <v/>
      </c>
      <c r="D1080" s="233"/>
      <c r="E1080" s="233" t="str">
        <f>IF(ISERROR($V1080),"",OFFSET('Smelter Look-up'!$D$4,$V1080-4,0)&amp;"")</f>
        <v/>
      </c>
      <c r="F1080" s="233" t="str">
        <f>IF(ISERROR($V1080),"",OFFSET('Smelter Look-up'!$E$4,$V1080-4,0))</f>
        <v/>
      </c>
      <c r="G1080" s="233" t="str">
        <f>IF(C1080=$X$4,IF(ISERROR($V1080),"Enter smelter details","RMI"),IF(ISERROR($V1080),"",OFFSET('Smelter Look-up'!$F$4,$V1080-4,0)))</f>
        <v/>
      </c>
      <c r="H1080" s="235" t="str">
        <f>IF(ISERROR($V1080),"",OFFSET('Smelter Look-up'!$G$4,$V1080-4,0))</f>
        <v/>
      </c>
      <c r="I1080" s="237" t="str">
        <f>IF(ISERROR($V1080),"",OFFSET('Smelter Look-up'!$H$4,$V1080-4,0))</f>
        <v/>
      </c>
      <c r="J1080" s="237" t="str">
        <f>IF(ISERROR($V1080),"",OFFSET('Smelter Look-up'!$I$4,$V1080-4,0))</f>
        <v/>
      </c>
      <c r="K1080" s="234"/>
      <c r="L1080" s="234"/>
      <c r="M1080" s="234"/>
      <c r="N1080" s="234"/>
      <c r="O1080" s="234"/>
      <c r="P1080" s="237"/>
      <c r="Q1080" s="238"/>
      <c r="R1080" s="233" t="str">
        <f>IF(ISERROR($V1080),"",OFFSET('Smelter Look-up'!$C$4,$V1080-4,0)&amp;"")</f>
        <v/>
      </c>
      <c r="S1080" s="239" t="str">
        <f t="array" ref="S1080">IF(B1080="","",IF(ISERROR(MATCH($E1080,CL,0)),"Unknown",INDIRECT("'C'!$A$"&amp;MATCH($E1080,CL,0)+1)))</f>
        <v/>
      </c>
      <c r="T1080" s="239" t="str">
        <f t="array" ref="T1080">IF(B1080="","",IF(ISERROR(MATCH($J1080,SorP!$B$1:$B$6226,0)),"",INDIRECT("'SorP'!$A$"&amp;MATCH($S1080&amp;$J1080,SorP!C:C,0))))</f>
        <v/>
      </c>
      <c r="U1080" s="240"/>
      <c r="V1080" s="228" t="str">
        <f>IF(C1080="",NA(),IF(OR(C1080="Smelter not listed",C1080="Smelter not yet identified"),MATCH($B1080&amp;$D1080,'Smelter Look-up'!$J:$J,0),MATCH($B1080&amp;$C1080,'Smelter Look-up'!$J:$J,0)))</f>
        <v>#N/A</v>
      </c>
      <c r="W1080" s="208"/>
      <c r="X1080" s="208">
        <f t="shared" si="1"/>
        <v>0</v>
      </c>
      <c r="Y1080" s="208"/>
      <c r="Z1080" s="208"/>
      <c r="AA1080" s="208"/>
      <c r="AB1080" s="241" t="str">
        <f t="shared" si="2"/>
        <v/>
      </c>
      <c r="AC1080" s="208"/>
      <c r="AD1080" s="208"/>
      <c r="AE1080" s="208"/>
      <c r="AF1080" s="208"/>
      <c r="AG1080" s="208"/>
      <c r="AH1080" s="208"/>
    </row>
    <row r="1081" ht="13.5" customHeight="1">
      <c r="A1081" s="239"/>
      <c r="B1081" s="233" t="str">
        <f t="array" ref="B1081">IF(LEN(A1081)=0,"",INDEX('Smelter Look-up'!$A:$A,MATCH($A1081,'Smelter Look-up'!$E:$E,0)))</f>
        <v/>
      </c>
      <c r="C1081" s="234" t="str">
        <f t="array" ref="C1081">IF(LEN(A1081)=0,"",INDEX('Smelter Look-up'!$C:$C,MATCH($A1081,'Smelter Look-up'!$E:$E,0)))</f>
        <v/>
      </c>
      <c r="D1081" s="233"/>
      <c r="E1081" s="233" t="str">
        <f>IF(ISERROR($V1081),"",OFFSET('Smelter Look-up'!$D$4,$V1081-4,0)&amp;"")</f>
        <v/>
      </c>
      <c r="F1081" s="233" t="str">
        <f>IF(ISERROR($V1081),"",OFFSET('Smelter Look-up'!$E$4,$V1081-4,0))</f>
        <v/>
      </c>
      <c r="G1081" s="233" t="str">
        <f>IF(C1081=$X$4,IF(ISERROR($V1081),"Enter smelter details","RMI"),IF(ISERROR($V1081),"",OFFSET('Smelter Look-up'!$F$4,$V1081-4,0)))</f>
        <v/>
      </c>
      <c r="H1081" s="235" t="str">
        <f>IF(ISERROR($V1081),"",OFFSET('Smelter Look-up'!$G$4,$V1081-4,0))</f>
        <v/>
      </c>
      <c r="I1081" s="237" t="str">
        <f>IF(ISERROR($V1081),"",OFFSET('Smelter Look-up'!$H$4,$V1081-4,0))</f>
        <v/>
      </c>
      <c r="J1081" s="237" t="str">
        <f>IF(ISERROR($V1081),"",OFFSET('Smelter Look-up'!$I$4,$V1081-4,0))</f>
        <v/>
      </c>
      <c r="K1081" s="234"/>
      <c r="L1081" s="234"/>
      <c r="M1081" s="234"/>
      <c r="N1081" s="234"/>
      <c r="O1081" s="234"/>
      <c r="P1081" s="237"/>
      <c r="Q1081" s="238"/>
      <c r="R1081" s="233" t="str">
        <f>IF(ISERROR($V1081),"",OFFSET('Smelter Look-up'!$C$4,$V1081-4,0)&amp;"")</f>
        <v/>
      </c>
      <c r="S1081" s="239" t="str">
        <f t="array" ref="S1081">IF(B1081="","",IF(ISERROR(MATCH($E1081,CL,0)),"Unknown",INDIRECT("'C'!$A$"&amp;MATCH($E1081,CL,0)+1)))</f>
        <v/>
      </c>
      <c r="T1081" s="239" t="str">
        <f t="array" ref="T1081">IF(B1081="","",IF(ISERROR(MATCH($J1081,SorP!$B$1:$B$6226,0)),"",INDIRECT("'SorP'!$A$"&amp;MATCH($S1081&amp;$J1081,SorP!C:C,0))))</f>
        <v/>
      </c>
      <c r="U1081" s="240"/>
      <c r="V1081" s="228" t="str">
        <f>IF(C1081="",NA(),IF(OR(C1081="Smelter not listed",C1081="Smelter not yet identified"),MATCH($B1081&amp;$D1081,'Smelter Look-up'!$J:$J,0),MATCH($B1081&amp;$C1081,'Smelter Look-up'!$J:$J,0)))</f>
        <v>#N/A</v>
      </c>
      <c r="W1081" s="208"/>
      <c r="X1081" s="208">
        <f t="shared" si="1"/>
        <v>0</v>
      </c>
      <c r="Y1081" s="208"/>
      <c r="Z1081" s="208"/>
      <c r="AA1081" s="208"/>
      <c r="AB1081" s="241" t="str">
        <f t="shared" si="2"/>
        <v/>
      </c>
      <c r="AC1081" s="208"/>
      <c r="AD1081" s="208"/>
      <c r="AE1081" s="208"/>
      <c r="AF1081" s="208"/>
      <c r="AG1081" s="208"/>
      <c r="AH1081" s="208"/>
    </row>
    <row r="1082" ht="13.5" customHeight="1">
      <c r="A1082" s="239"/>
      <c r="B1082" s="233" t="str">
        <f t="array" ref="B1082">IF(LEN(A1082)=0,"",INDEX('Smelter Look-up'!$A:$A,MATCH($A1082,'Smelter Look-up'!$E:$E,0)))</f>
        <v/>
      </c>
      <c r="C1082" s="234" t="str">
        <f t="array" ref="C1082">IF(LEN(A1082)=0,"",INDEX('Smelter Look-up'!$C:$C,MATCH($A1082,'Smelter Look-up'!$E:$E,0)))</f>
        <v/>
      </c>
      <c r="D1082" s="233"/>
      <c r="E1082" s="233" t="str">
        <f>IF(ISERROR($V1082),"",OFFSET('Smelter Look-up'!$D$4,$V1082-4,0)&amp;"")</f>
        <v/>
      </c>
      <c r="F1082" s="233" t="str">
        <f>IF(ISERROR($V1082),"",OFFSET('Smelter Look-up'!$E$4,$V1082-4,0))</f>
        <v/>
      </c>
      <c r="G1082" s="233" t="str">
        <f>IF(C1082=$X$4,IF(ISERROR($V1082),"Enter smelter details","RMI"),IF(ISERROR($V1082),"",OFFSET('Smelter Look-up'!$F$4,$V1082-4,0)))</f>
        <v/>
      </c>
      <c r="H1082" s="235" t="str">
        <f>IF(ISERROR($V1082),"",OFFSET('Smelter Look-up'!$G$4,$V1082-4,0))</f>
        <v/>
      </c>
      <c r="I1082" s="237" t="str">
        <f>IF(ISERROR($V1082),"",OFFSET('Smelter Look-up'!$H$4,$V1082-4,0))</f>
        <v/>
      </c>
      <c r="J1082" s="237" t="str">
        <f>IF(ISERROR($V1082),"",OFFSET('Smelter Look-up'!$I$4,$V1082-4,0))</f>
        <v/>
      </c>
      <c r="K1082" s="234"/>
      <c r="L1082" s="234"/>
      <c r="M1082" s="234"/>
      <c r="N1082" s="234"/>
      <c r="O1082" s="234"/>
      <c r="P1082" s="237"/>
      <c r="Q1082" s="238"/>
      <c r="R1082" s="233" t="str">
        <f>IF(ISERROR($V1082),"",OFFSET('Smelter Look-up'!$C$4,$V1082-4,0)&amp;"")</f>
        <v/>
      </c>
      <c r="S1082" s="239" t="str">
        <f t="array" ref="S1082">IF(B1082="","",IF(ISERROR(MATCH($E1082,CL,0)),"Unknown",INDIRECT("'C'!$A$"&amp;MATCH($E1082,CL,0)+1)))</f>
        <v/>
      </c>
      <c r="T1082" s="239" t="str">
        <f t="array" ref="T1082">IF(B1082="","",IF(ISERROR(MATCH($J1082,SorP!$B$1:$B$6226,0)),"",INDIRECT("'SorP'!$A$"&amp;MATCH($S1082&amp;$J1082,SorP!C:C,0))))</f>
        <v/>
      </c>
      <c r="U1082" s="240"/>
      <c r="V1082" s="228" t="str">
        <f>IF(C1082="",NA(),IF(OR(C1082="Smelter not listed",C1082="Smelter not yet identified"),MATCH($B1082&amp;$D1082,'Smelter Look-up'!$J:$J,0),MATCH($B1082&amp;$C1082,'Smelter Look-up'!$J:$J,0)))</f>
        <v>#N/A</v>
      </c>
      <c r="W1082" s="208"/>
      <c r="X1082" s="208">
        <f t="shared" si="1"/>
        <v>0</v>
      </c>
      <c r="Y1082" s="208"/>
      <c r="Z1082" s="208"/>
      <c r="AA1082" s="208"/>
      <c r="AB1082" s="241" t="str">
        <f t="shared" si="2"/>
        <v/>
      </c>
      <c r="AC1082" s="208"/>
      <c r="AD1082" s="208"/>
      <c r="AE1082" s="208"/>
      <c r="AF1082" s="208"/>
      <c r="AG1082" s="208"/>
      <c r="AH1082" s="208"/>
    </row>
    <row r="1083" ht="13.5" customHeight="1">
      <c r="A1083" s="239"/>
      <c r="B1083" s="233" t="str">
        <f t="array" ref="B1083">IF(LEN(A1083)=0,"",INDEX('Smelter Look-up'!$A:$A,MATCH($A1083,'Smelter Look-up'!$E:$E,0)))</f>
        <v/>
      </c>
      <c r="C1083" s="234" t="str">
        <f t="array" ref="C1083">IF(LEN(A1083)=0,"",INDEX('Smelter Look-up'!$C:$C,MATCH($A1083,'Smelter Look-up'!$E:$E,0)))</f>
        <v/>
      </c>
      <c r="D1083" s="233"/>
      <c r="E1083" s="233" t="str">
        <f>IF(ISERROR($V1083),"",OFFSET('Smelter Look-up'!$D$4,$V1083-4,0)&amp;"")</f>
        <v/>
      </c>
      <c r="F1083" s="233" t="str">
        <f>IF(ISERROR($V1083),"",OFFSET('Smelter Look-up'!$E$4,$V1083-4,0))</f>
        <v/>
      </c>
      <c r="G1083" s="233" t="str">
        <f>IF(C1083=$X$4,IF(ISERROR($V1083),"Enter smelter details","RMI"),IF(ISERROR($V1083),"",OFFSET('Smelter Look-up'!$F$4,$V1083-4,0)))</f>
        <v/>
      </c>
      <c r="H1083" s="235" t="str">
        <f>IF(ISERROR($V1083),"",OFFSET('Smelter Look-up'!$G$4,$V1083-4,0))</f>
        <v/>
      </c>
      <c r="I1083" s="237" t="str">
        <f>IF(ISERROR($V1083),"",OFFSET('Smelter Look-up'!$H$4,$V1083-4,0))</f>
        <v/>
      </c>
      <c r="J1083" s="237" t="str">
        <f>IF(ISERROR($V1083),"",OFFSET('Smelter Look-up'!$I$4,$V1083-4,0))</f>
        <v/>
      </c>
      <c r="K1083" s="234"/>
      <c r="L1083" s="234"/>
      <c r="M1083" s="234"/>
      <c r="N1083" s="234"/>
      <c r="O1083" s="234"/>
      <c r="P1083" s="237"/>
      <c r="Q1083" s="238"/>
      <c r="R1083" s="233" t="str">
        <f>IF(ISERROR($V1083),"",OFFSET('Smelter Look-up'!$C$4,$V1083-4,0)&amp;"")</f>
        <v/>
      </c>
      <c r="S1083" s="239" t="str">
        <f t="array" ref="S1083">IF(B1083="","",IF(ISERROR(MATCH($E1083,CL,0)),"Unknown",INDIRECT("'C'!$A$"&amp;MATCH($E1083,CL,0)+1)))</f>
        <v/>
      </c>
      <c r="T1083" s="239" t="str">
        <f t="array" ref="T1083">IF(B1083="","",IF(ISERROR(MATCH($J1083,SorP!$B$1:$B$6226,0)),"",INDIRECT("'SorP'!$A$"&amp;MATCH($S1083&amp;$J1083,SorP!C:C,0))))</f>
        <v/>
      </c>
      <c r="U1083" s="240"/>
      <c r="V1083" s="228" t="str">
        <f>IF(C1083="",NA(),IF(OR(C1083="Smelter not listed",C1083="Smelter not yet identified"),MATCH($B1083&amp;$D1083,'Smelter Look-up'!$J:$J,0),MATCH($B1083&amp;$C1083,'Smelter Look-up'!$J:$J,0)))</f>
        <v>#N/A</v>
      </c>
      <c r="W1083" s="208"/>
      <c r="X1083" s="208">
        <f t="shared" si="1"/>
        <v>0</v>
      </c>
      <c r="Y1083" s="208"/>
      <c r="Z1083" s="208"/>
      <c r="AA1083" s="208"/>
      <c r="AB1083" s="241" t="str">
        <f t="shared" si="2"/>
        <v/>
      </c>
      <c r="AC1083" s="208"/>
      <c r="AD1083" s="208"/>
      <c r="AE1083" s="208"/>
      <c r="AF1083" s="208"/>
      <c r="AG1083" s="208"/>
      <c r="AH1083" s="208"/>
    </row>
    <row r="1084" ht="13.5" customHeight="1">
      <c r="A1084" s="239"/>
      <c r="B1084" s="233" t="str">
        <f t="array" ref="B1084">IF(LEN(A1084)=0,"",INDEX('Smelter Look-up'!$A:$A,MATCH($A1084,'Smelter Look-up'!$E:$E,0)))</f>
        <v/>
      </c>
      <c r="C1084" s="234" t="str">
        <f t="array" ref="C1084">IF(LEN(A1084)=0,"",INDEX('Smelter Look-up'!$C:$C,MATCH($A1084,'Smelter Look-up'!$E:$E,0)))</f>
        <v/>
      </c>
      <c r="D1084" s="233"/>
      <c r="E1084" s="233" t="str">
        <f>IF(ISERROR($V1084),"",OFFSET('Smelter Look-up'!$D$4,$V1084-4,0)&amp;"")</f>
        <v/>
      </c>
      <c r="F1084" s="233" t="str">
        <f>IF(ISERROR($V1084),"",OFFSET('Smelter Look-up'!$E$4,$V1084-4,0))</f>
        <v/>
      </c>
      <c r="G1084" s="233" t="str">
        <f>IF(C1084=$X$4,IF(ISERROR($V1084),"Enter smelter details","RMI"),IF(ISERROR($V1084),"",OFFSET('Smelter Look-up'!$F$4,$V1084-4,0)))</f>
        <v/>
      </c>
      <c r="H1084" s="235" t="str">
        <f>IF(ISERROR($V1084),"",OFFSET('Smelter Look-up'!$G$4,$V1084-4,0))</f>
        <v/>
      </c>
      <c r="I1084" s="237" t="str">
        <f>IF(ISERROR($V1084),"",OFFSET('Smelter Look-up'!$H$4,$V1084-4,0))</f>
        <v/>
      </c>
      <c r="J1084" s="237" t="str">
        <f>IF(ISERROR($V1084),"",OFFSET('Smelter Look-up'!$I$4,$V1084-4,0))</f>
        <v/>
      </c>
      <c r="K1084" s="234"/>
      <c r="L1084" s="234"/>
      <c r="M1084" s="234"/>
      <c r="N1084" s="234"/>
      <c r="O1084" s="234"/>
      <c r="P1084" s="237"/>
      <c r="Q1084" s="238"/>
      <c r="R1084" s="233" t="str">
        <f>IF(ISERROR($V1084),"",OFFSET('Smelter Look-up'!$C$4,$V1084-4,0)&amp;"")</f>
        <v/>
      </c>
      <c r="S1084" s="239" t="str">
        <f t="array" ref="S1084">IF(B1084="","",IF(ISERROR(MATCH($E1084,CL,0)),"Unknown",INDIRECT("'C'!$A$"&amp;MATCH($E1084,CL,0)+1)))</f>
        <v/>
      </c>
      <c r="T1084" s="239" t="str">
        <f t="array" ref="T1084">IF(B1084="","",IF(ISERROR(MATCH($J1084,SorP!$B$1:$B$6226,0)),"",INDIRECT("'SorP'!$A$"&amp;MATCH($S1084&amp;$J1084,SorP!C:C,0))))</f>
        <v/>
      </c>
      <c r="U1084" s="240"/>
      <c r="V1084" s="228" t="str">
        <f>IF(C1084="",NA(),IF(OR(C1084="Smelter not listed",C1084="Smelter not yet identified"),MATCH($B1084&amp;$D1084,'Smelter Look-up'!$J:$J,0),MATCH($B1084&amp;$C1084,'Smelter Look-up'!$J:$J,0)))</f>
        <v>#N/A</v>
      </c>
      <c r="W1084" s="208"/>
      <c r="X1084" s="208">
        <f t="shared" si="1"/>
        <v>0</v>
      </c>
      <c r="Y1084" s="208"/>
      <c r="Z1084" s="208"/>
      <c r="AA1084" s="208"/>
      <c r="AB1084" s="241" t="str">
        <f t="shared" si="2"/>
        <v/>
      </c>
      <c r="AC1084" s="208"/>
      <c r="AD1084" s="208"/>
      <c r="AE1084" s="208"/>
      <c r="AF1084" s="208"/>
      <c r="AG1084" s="208"/>
      <c r="AH1084" s="208"/>
    </row>
    <row r="1085" ht="13.5" customHeight="1">
      <c r="A1085" s="239"/>
      <c r="B1085" s="233" t="str">
        <f t="array" ref="B1085">IF(LEN(A1085)=0,"",INDEX('Smelter Look-up'!$A:$A,MATCH($A1085,'Smelter Look-up'!$E:$E,0)))</f>
        <v/>
      </c>
      <c r="C1085" s="234" t="str">
        <f t="array" ref="C1085">IF(LEN(A1085)=0,"",INDEX('Smelter Look-up'!$C:$C,MATCH($A1085,'Smelter Look-up'!$E:$E,0)))</f>
        <v/>
      </c>
      <c r="D1085" s="233"/>
      <c r="E1085" s="233" t="str">
        <f>IF(ISERROR($V1085),"",OFFSET('Smelter Look-up'!$D$4,$V1085-4,0)&amp;"")</f>
        <v/>
      </c>
      <c r="F1085" s="233" t="str">
        <f>IF(ISERROR($V1085),"",OFFSET('Smelter Look-up'!$E$4,$V1085-4,0))</f>
        <v/>
      </c>
      <c r="G1085" s="233" t="str">
        <f>IF(C1085=$X$4,IF(ISERROR($V1085),"Enter smelter details","RMI"),IF(ISERROR($V1085),"",OFFSET('Smelter Look-up'!$F$4,$V1085-4,0)))</f>
        <v/>
      </c>
      <c r="H1085" s="235" t="str">
        <f>IF(ISERROR($V1085),"",OFFSET('Smelter Look-up'!$G$4,$V1085-4,0))</f>
        <v/>
      </c>
      <c r="I1085" s="237" t="str">
        <f>IF(ISERROR($V1085),"",OFFSET('Smelter Look-up'!$H$4,$V1085-4,0))</f>
        <v/>
      </c>
      <c r="J1085" s="237" t="str">
        <f>IF(ISERROR($V1085),"",OFFSET('Smelter Look-up'!$I$4,$V1085-4,0))</f>
        <v/>
      </c>
      <c r="K1085" s="234"/>
      <c r="L1085" s="234"/>
      <c r="M1085" s="234"/>
      <c r="N1085" s="234"/>
      <c r="O1085" s="234"/>
      <c r="P1085" s="237"/>
      <c r="Q1085" s="238"/>
      <c r="R1085" s="233" t="str">
        <f>IF(ISERROR($V1085),"",OFFSET('Smelter Look-up'!$C$4,$V1085-4,0)&amp;"")</f>
        <v/>
      </c>
      <c r="S1085" s="239" t="str">
        <f t="array" ref="S1085">IF(B1085="","",IF(ISERROR(MATCH($E1085,CL,0)),"Unknown",INDIRECT("'C'!$A$"&amp;MATCH($E1085,CL,0)+1)))</f>
        <v/>
      </c>
      <c r="T1085" s="239" t="str">
        <f t="array" ref="T1085">IF(B1085="","",IF(ISERROR(MATCH($J1085,SorP!$B$1:$B$6226,0)),"",INDIRECT("'SorP'!$A$"&amp;MATCH($S1085&amp;$J1085,SorP!C:C,0))))</f>
        <v/>
      </c>
      <c r="U1085" s="240"/>
      <c r="V1085" s="228" t="str">
        <f>IF(C1085="",NA(),IF(OR(C1085="Smelter not listed",C1085="Smelter not yet identified"),MATCH($B1085&amp;$D1085,'Smelter Look-up'!$J:$J,0),MATCH($B1085&amp;$C1085,'Smelter Look-up'!$J:$J,0)))</f>
        <v>#N/A</v>
      </c>
      <c r="W1085" s="208"/>
      <c r="X1085" s="208">
        <f t="shared" si="1"/>
        <v>0</v>
      </c>
      <c r="Y1085" s="208"/>
      <c r="Z1085" s="208"/>
      <c r="AA1085" s="208"/>
      <c r="AB1085" s="241" t="str">
        <f t="shared" si="2"/>
        <v/>
      </c>
      <c r="AC1085" s="208"/>
      <c r="AD1085" s="208"/>
      <c r="AE1085" s="208"/>
      <c r="AF1085" s="208"/>
      <c r="AG1085" s="208"/>
      <c r="AH1085" s="208"/>
    </row>
    <row r="1086" ht="13.5" customHeight="1">
      <c r="A1086" s="239"/>
      <c r="B1086" s="233" t="str">
        <f t="array" ref="B1086">IF(LEN(A1086)=0,"",INDEX('Smelter Look-up'!$A:$A,MATCH($A1086,'Smelter Look-up'!$E:$E,0)))</f>
        <v/>
      </c>
      <c r="C1086" s="234" t="str">
        <f t="array" ref="C1086">IF(LEN(A1086)=0,"",INDEX('Smelter Look-up'!$C:$C,MATCH($A1086,'Smelter Look-up'!$E:$E,0)))</f>
        <v/>
      </c>
      <c r="D1086" s="233"/>
      <c r="E1086" s="233" t="str">
        <f>IF(ISERROR($V1086),"",OFFSET('Smelter Look-up'!$D$4,$V1086-4,0)&amp;"")</f>
        <v/>
      </c>
      <c r="F1086" s="233" t="str">
        <f>IF(ISERROR($V1086),"",OFFSET('Smelter Look-up'!$E$4,$V1086-4,0))</f>
        <v/>
      </c>
      <c r="G1086" s="233" t="str">
        <f>IF(C1086=$X$4,IF(ISERROR($V1086),"Enter smelter details","RMI"),IF(ISERROR($V1086),"",OFFSET('Smelter Look-up'!$F$4,$V1086-4,0)))</f>
        <v/>
      </c>
      <c r="H1086" s="235" t="str">
        <f>IF(ISERROR($V1086),"",OFFSET('Smelter Look-up'!$G$4,$V1086-4,0))</f>
        <v/>
      </c>
      <c r="I1086" s="237" t="str">
        <f>IF(ISERROR($V1086),"",OFFSET('Smelter Look-up'!$H$4,$V1086-4,0))</f>
        <v/>
      </c>
      <c r="J1086" s="237" t="str">
        <f>IF(ISERROR($V1086),"",OFFSET('Smelter Look-up'!$I$4,$V1086-4,0))</f>
        <v/>
      </c>
      <c r="K1086" s="234"/>
      <c r="L1086" s="234"/>
      <c r="M1086" s="234"/>
      <c r="N1086" s="234"/>
      <c r="O1086" s="234"/>
      <c r="P1086" s="237"/>
      <c r="Q1086" s="238"/>
      <c r="R1086" s="233" t="str">
        <f>IF(ISERROR($V1086),"",OFFSET('Smelter Look-up'!$C$4,$V1086-4,0)&amp;"")</f>
        <v/>
      </c>
      <c r="S1086" s="239" t="str">
        <f t="array" ref="S1086">IF(B1086="","",IF(ISERROR(MATCH($E1086,CL,0)),"Unknown",INDIRECT("'C'!$A$"&amp;MATCH($E1086,CL,0)+1)))</f>
        <v/>
      </c>
      <c r="T1086" s="239" t="str">
        <f t="array" ref="T1086">IF(B1086="","",IF(ISERROR(MATCH($J1086,SorP!$B$1:$B$6226,0)),"",INDIRECT("'SorP'!$A$"&amp;MATCH($S1086&amp;$J1086,SorP!C:C,0))))</f>
        <v/>
      </c>
      <c r="U1086" s="240"/>
      <c r="V1086" s="228" t="str">
        <f>IF(C1086="",NA(),IF(OR(C1086="Smelter not listed",C1086="Smelter not yet identified"),MATCH($B1086&amp;$D1086,'Smelter Look-up'!$J:$J,0),MATCH($B1086&amp;$C1086,'Smelter Look-up'!$J:$J,0)))</f>
        <v>#N/A</v>
      </c>
      <c r="W1086" s="208"/>
      <c r="X1086" s="208">
        <f t="shared" si="1"/>
        <v>0</v>
      </c>
      <c r="Y1086" s="208"/>
      <c r="Z1086" s="208"/>
      <c r="AA1086" s="208"/>
      <c r="AB1086" s="241" t="str">
        <f t="shared" si="2"/>
        <v/>
      </c>
      <c r="AC1086" s="208"/>
      <c r="AD1086" s="208"/>
      <c r="AE1086" s="208"/>
      <c r="AF1086" s="208"/>
      <c r="AG1086" s="208"/>
      <c r="AH1086" s="208"/>
    </row>
    <row r="1087" ht="13.5" customHeight="1">
      <c r="A1087" s="239"/>
      <c r="B1087" s="233" t="str">
        <f t="array" ref="B1087">IF(LEN(A1087)=0,"",INDEX('Smelter Look-up'!$A:$A,MATCH($A1087,'Smelter Look-up'!$E:$E,0)))</f>
        <v/>
      </c>
      <c r="C1087" s="234" t="str">
        <f t="array" ref="C1087">IF(LEN(A1087)=0,"",INDEX('Smelter Look-up'!$C:$C,MATCH($A1087,'Smelter Look-up'!$E:$E,0)))</f>
        <v/>
      </c>
      <c r="D1087" s="233"/>
      <c r="E1087" s="233" t="str">
        <f>IF(ISERROR($V1087),"",OFFSET('Smelter Look-up'!$D$4,$V1087-4,0)&amp;"")</f>
        <v/>
      </c>
      <c r="F1087" s="233" t="str">
        <f>IF(ISERROR($V1087),"",OFFSET('Smelter Look-up'!$E$4,$V1087-4,0))</f>
        <v/>
      </c>
      <c r="G1087" s="233" t="str">
        <f>IF(C1087=$X$4,IF(ISERROR($V1087),"Enter smelter details","RMI"),IF(ISERROR($V1087),"",OFFSET('Smelter Look-up'!$F$4,$V1087-4,0)))</f>
        <v/>
      </c>
      <c r="H1087" s="235" t="str">
        <f>IF(ISERROR($V1087),"",OFFSET('Smelter Look-up'!$G$4,$V1087-4,0))</f>
        <v/>
      </c>
      <c r="I1087" s="237" t="str">
        <f>IF(ISERROR($V1087),"",OFFSET('Smelter Look-up'!$H$4,$V1087-4,0))</f>
        <v/>
      </c>
      <c r="J1087" s="237" t="str">
        <f>IF(ISERROR($V1087),"",OFFSET('Smelter Look-up'!$I$4,$V1087-4,0))</f>
        <v/>
      </c>
      <c r="K1087" s="234"/>
      <c r="L1087" s="234"/>
      <c r="M1087" s="234"/>
      <c r="N1087" s="234"/>
      <c r="O1087" s="234"/>
      <c r="P1087" s="237"/>
      <c r="Q1087" s="238"/>
      <c r="R1087" s="233" t="str">
        <f>IF(ISERROR($V1087),"",OFFSET('Smelter Look-up'!$C$4,$V1087-4,0)&amp;"")</f>
        <v/>
      </c>
      <c r="S1087" s="239" t="str">
        <f t="array" ref="S1087">IF(B1087="","",IF(ISERROR(MATCH($E1087,CL,0)),"Unknown",INDIRECT("'C'!$A$"&amp;MATCH($E1087,CL,0)+1)))</f>
        <v/>
      </c>
      <c r="T1087" s="239" t="str">
        <f t="array" ref="T1087">IF(B1087="","",IF(ISERROR(MATCH($J1087,SorP!$B$1:$B$6226,0)),"",INDIRECT("'SorP'!$A$"&amp;MATCH($S1087&amp;$J1087,SorP!C:C,0))))</f>
        <v/>
      </c>
      <c r="U1087" s="240"/>
      <c r="V1087" s="228" t="str">
        <f>IF(C1087="",NA(),IF(OR(C1087="Smelter not listed",C1087="Smelter not yet identified"),MATCH($B1087&amp;$D1087,'Smelter Look-up'!$J:$J,0),MATCH($B1087&amp;$C1087,'Smelter Look-up'!$J:$J,0)))</f>
        <v>#N/A</v>
      </c>
      <c r="W1087" s="208"/>
      <c r="X1087" s="208">
        <f t="shared" si="1"/>
        <v>0</v>
      </c>
      <c r="Y1087" s="208"/>
      <c r="Z1087" s="208"/>
      <c r="AA1087" s="208"/>
      <c r="AB1087" s="241" t="str">
        <f t="shared" si="2"/>
        <v/>
      </c>
      <c r="AC1087" s="208"/>
      <c r="AD1087" s="208"/>
      <c r="AE1087" s="208"/>
      <c r="AF1087" s="208"/>
      <c r="AG1087" s="208"/>
      <c r="AH1087" s="208"/>
    </row>
    <row r="1088" ht="13.5" customHeight="1">
      <c r="A1088" s="239"/>
      <c r="B1088" s="233" t="str">
        <f t="array" ref="B1088">IF(LEN(A1088)=0,"",INDEX('Smelter Look-up'!$A:$A,MATCH($A1088,'Smelter Look-up'!$E:$E,0)))</f>
        <v/>
      </c>
      <c r="C1088" s="234" t="str">
        <f t="array" ref="C1088">IF(LEN(A1088)=0,"",INDEX('Smelter Look-up'!$C:$C,MATCH($A1088,'Smelter Look-up'!$E:$E,0)))</f>
        <v/>
      </c>
      <c r="D1088" s="233"/>
      <c r="E1088" s="233" t="str">
        <f>IF(ISERROR($V1088),"",OFFSET('Smelter Look-up'!$D$4,$V1088-4,0)&amp;"")</f>
        <v/>
      </c>
      <c r="F1088" s="233" t="str">
        <f>IF(ISERROR($V1088),"",OFFSET('Smelter Look-up'!$E$4,$V1088-4,0))</f>
        <v/>
      </c>
      <c r="G1088" s="233" t="str">
        <f>IF(C1088=$X$4,IF(ISERROR($V1088),"Enter smelter details","RMI"),IF(ISERROR($V1088),"",OFFSET('Smelter Look-up'!$F$4,$V1088-4,0)))</f>
        <v/>
      </c>
      <c r="H1088" s="235" t="str">
        <f>IF(ISERROR($V1088),"",OFFSET('Smelter Look-up'!$G$4,$V1088-4,0))</f>
        <v/>
      </c>
      <c r="I1088" s="237" t="str">
        <f>IF(ISERROR($V1088),"",OFFSET('Smelter Look-up'!$H$4,$V1088-4,0))</f>
        <v/>
      </c>
      <c r="J1088" s="237" t="str">
        <f>IF(ISERROR($V1088),"",OFFSET('Smelter Look-up'!$I$4,$V1088-4,0))</f>
        <v/>
      </c>
      <c r="K1088" s="234"/>
      <c r="L1088" s="234"/>
      <c r="M1088" s="234"/>
      <c r="N1088" s="234"/>
      <c r="O1088" s="234"/>
      <c r="P1088" s="237"/>
      <c r="Q1088" s="238"/>
      <c r="R1088" s="233" t="str">
        <f>IF(ISERROR($V1088),"",OFFSET('Smelter Look-up'!$C$4,$V1088-4,0)&amp;"")</f>
        <v/>
      </c>
      <c r="S1088" s="239" t="str">
        <f t="array" ref="S1088">IF(B1088="","",IF(ISERROR(MATCH($E1088,CL,0)),"Unknown",INDIRECT("'C'!$A$"&amp;MATCH($E1088,CL,0)+1)))</f>
        <v/>
      </c>
      <c r="T1088" s="239" t="str">
        <f t="array" ref="T1088">IF(B1088="","",IF(ISERROR(MATCH($J1088,SorP!$B$1:$B$6226,0)),"",INDIRECT("'SorP'!$A$"&amp;MATCH($S1088&amp;$J1088,SorP!C:C,0))))</f>
        <v/>
      </c>
      <c r="U1088" s="240"/>
      <c r="V1088" s="228" t="str">
        <f>IF(C1088="",NA(),IF(OR(C1088="Smelter not listed",C1088="Smelter not yet identified"),MATCH($B1088&amp;$D1088,'Smelter Look-up'!$J:$J,0),MATCH($B1088&amp;$C1088,'Smelter Look-up'!$J:$J,0)))</f>
        <v>#N/A</v>
      </c>
      <c r="W1088" s="208"/>
      <c r="X1088" s="208">
        <f t="shared" si="1"/>
        <v>0</v>
      </c>
      <c r="Y1088" s="208"/>
      <c r="Z1088" s="208"/>
      <c r="AA1088" s="208"/>
      <c r="AB1088" s="241" t="str">
        <f t="shared" si="2"/>
        <v/>
      </c>
      <c r="AC1088" s="208"/>
      <c r="AD1088" s="208"/>
      <c r="AE1088" s="208"/>
      <c r="AF1088" s="208"/>
      <c r="AG1088" s="208"/>
      <c r="AH1088" s="208"/>
    </row>
    <row r="1089" ht="13.5" customHeight="1">
      <c r="A1089" s="239"/>
      <c r="B1089" s="233" t="str">
        <f t="array" ref="B1089">IF(LEN(A1089)=0,"",INDEX('Smelter Look-up'!$A:$A,MATCH($A1089,'Smelter Look-up'!$E:$E,0)))</f>
        <v/>
      </c>
      <c r="C1089" s="234" t="str">
        <f t="array" ref="C1089">IF(LEN(A1089)=0,"",INDEX('Smelter Look-up'!$C:$C,MATCH($A1089,'Smelter Look-up'!$E:$E,0)))</f>
        <v/>
      </c>
      <c r="D1089" s="233"/>
      <c r="E1089" s="233" t="str">
        <f>IF(ISERROR($V1089),"",OFFSET('Smelter Look-up'!$D$4,$V1089-4,0)&amp;"")</f>
        <v/>
      </c>
      <c r="F1089" s="233" t="str">
        <f>IF(ISERROR($V1089),"",OFFSET('Smelter Look-up'!$E$4,$V1089-4,0))</f>
        <v/>
      </c>
      <c r="G1089" s="233" t="str">
        <f>IF(C1089=$X$4,IF(ISERROR($V1089),"Enter smelter details","RMI"),IF(ISERROR($V1089),"",OFFSET('Smelter Look-up'!$F$4,$V1089-4,0)))</f>
        <v/>
      </c>
      <c r="H1089" s="235" t="str">
        <f>IF(ISERROR($V1089),"",OFFSET('Smelter Look-up'!$G$4,$V1089-4,0))</f>
        <v/>
      </c>
      <c r="I1089" s="237" t="str">
        <f>IF(ISERROR($V1089),"",OFFSET('Smelter Look-up'!$H$4,$V1089-4,0))</f>
        <v/>
      </c>
      <c r="J1089" s="237" t="str">
        <f>IF(ISERROR($V1089),"",OFFSET('Smelter Look-up'!$I$4,$V1089-4,0))</f>
        <v/>
      </c>
      <c r="K1089" s="234"/>
      <c r="L1089" s="234"/>
      <c r="M1089" s="234"/>
      <c r="N1089" s="234"/>
      <c r="O1089" s="234"/>
      <c r="P1089" s="237"/>
      <c r="Q1089" s="238"/>
      <c r="R1089" s="233" t="str">
        <f>IF(ISERROR($V1089),"",OFFSET('Smelter Look-up'!$C$4,$V1089-4,0)&amp;"")</f>
        <v/>
      </c>
      <c r="S1089" s="239" t="str">
        <f t="array" ref="S1089">IF(B1089="","",IF(ISERROR(MATCH($E1089,CL,0)),"Unknown",INDIRECT("'C'!$A$"&amp;MATCH($E1089,CL,0)+1)))</f>
        <v/>
      </c>
      <c r="T1089" s="239" t="str">
        <f t="array" ref="T1089">IF(B1089="","",IF(ISERROR(MATCH($J1089,SorP!$B$1:$B$6226,0)),"",INDIRECT("'SorP'!$A$"&amp;MATCH($S1089&amp;$J1089,SorP!C:C,0))))</f>
        <v/>
      </c>
      <c r="U1089" s="240"/>
      <c r="V1089" s="228" t="str">
        <f>IF(C1089="",NA(),IF(OR(C1089="Smelter not listed",C1089="Smelter not yet identified"),MATCH($B1089&amp;$D1089,'Smelter Look-up'!$J:$J,0),MATCH($B1089&amp;$C1089,'Smelter Look-up'!$J:$J,0)))</f>
        <v>#N/A</v>
      </c>
      <c r="W1089" s="208"/>
      <c r="X1089" s="208">
        <f t="shared" si="1"/>
        <v>0</v>
      </c>
      <c r="Y1089" s="208"/>
      <c r="Z1089" s="208"/>
      <c r="AA1089" s="208"/>
      <c r="AB1089" s="241" t="str">
        <f t="shared" si="2"/>
        <v/>
      </c>
      <c r="AC1089" s="208"/>
      <c r="AD1089" s="208"/>
      <c r="AE1089" s="208"/>
      <c r="AF1089" s="208"/>
      <c r="AG1089" s="208"/>
      <c r="AH1089" s="208"/>
    </row>
    <row r="1090" ht="13.5" customHeight="1">
      <c r="A1090" s="239"/>
      <c r="B1090" s="233" t="str">
        <f t="array" ref="B1090">IF(LEN(A1090)=0,"",INDEX('Smelter Look-up'!$A:$A,MATCH($A1090,'Smelter Look-up'!$E:$E,0)))</f>
        <v/>
      </c>
      <c r="C1090" s="234" t="str">
        <f t="array" ref="C1090">IF(LEN(A1090)=0,"",INDEX('Smelter Look-up'!$C:$C,MATCH($A1090,'Smelter Look-up'!$E:$E,0)))</f>
        <v/>
      </c>
      <c r="D1090" s="233"/>
      <c r="E1090" s="233" t="str">
        <f>IF(ISERROR($V1090),"",OFFSET('Smelter Look-up'!$D$4,$V1090-4,0)&amp;"")</f>
        <v/>
      </c>
      <c r="F1090" s="233" t="str">
        <f>IF(ISERROR($V1090),"",OFFSET('Smelter Look-up'!$E$4,$V1090-4,0))</f>
        <v/>
      </c>
      <c r="G1090" s="233" t="str">
        <f>IF(C1090=$X$4,IF(ISERROR($V1090),"Enter smelter details","RMI"),IF(ISERROR($V1090),"",OFFSET('Smelter Look-up'!$F$4,$V1090-4,0)))</f>
        <v/>
      </c>
      <c r="H1090" s="235" t="str">
        <f>IF(ISERROR($V1090),"",OFFSET('Smelter Look-up'!$G$4,$V1090-4,0))</f>
        <v/>
      </c>
      <c r="I1090" s="237" t="str">
        <f>IF(ISERROR($V1090),"",OFFSET('Smelter Look-up'!$H$4,$V1090-4,0))</f>
        <v/>
      </c>
      <c r="J1090" s="237" t="str">
        <f>IF(ISERROR($V1090),"",OFFSET('Smelter Look-up'!$I$4,$V1090-4,0))</f>
        <v/>
      </c>
      <c r="K1090" s="234"/>
      <c r="L1090" s="234"/>
      <c r="M1090" s="234"/>
      <c r="N1090" s="234"/>
      <c r="O1090" s="234"/>
      <c r="P1090" s="237"/>
      <c r="Q1090" s="238"/>
      <c r="R1090" s="233" t="str">
        <f>IF(ISERROR($V1090),"",OFFSET('Smelter Look-up'!$C$4,$V1090-4,0)&amp;"")</f>
        <v/>
      </c>
      <c r="S1090" s="239" t="str">
        <f t="array" ref="S1090">IF(B1090="","",IF(ISERROR(MATCH($E1090,CL,0)),"Unknown",INDIRECT("'C'!$A$"&amp;MATCH($E1090,CL,0)+1)))</f>
        <v/>
      </c>
      <c r="T1090" s="239" t="str">
        <f t="array" ref="T1090">IF(B1090="","",IF(ISERROR(MATCH($J1090,SorP!$B$1:$B$6226,0)),"",INDIRECT("'SorP'!$A$"&amp;MATCH($S1090&amp;$J1090,SorP!C:C,0))))</f>
        <v/>
      </c>
      <c r="U1090" s="240"/>
      <c r="V1090" s="228" t="str">
        <f>IF(C1090="",NA(),IF(OR(C1090="Smelter not listed",C1090="Smelter not yet identified"),MATCH($B1090&amp;$D1090,'Smelter Look-up'!$J:$J,0),MATCH($B1090&amp;$C1090,'Smelter Look-up'!$J:$J,0)))</f>
        <v>#N/A</v>
      </c>
      <c r="W1090" s="208"/>
      <c r="X1090" s="208">
        <f t="shared" si="1"/>
        <v>0</v>
      </c>
      <c r="Y1090" s="208"/>
      <c r="Z1090" s="208"/>
      <c r="AA1090" s="208"/>
      <c r="AB1090" s="241" t="str">
        <f t="shared" si="2"/>
        <v/>
      </c>
      <c r="AC1090" s="208"/>
      <c r="AD1090" s="208"/>
      <c r="AE1090" s="208"/>
      <c r="AF1090" s="208"/>
      <c r="AG1090" s="208"/>
      <c r="AH1090" s="208"/>
    </row>
    <row r="1091" ht="13.5" customHeight="1">
      <c r="A1091" s="239"/>
      <c r="B1091" s="233" t="str">
        <f t="array" ref="B1091">IF(LEN(A1091)=0,"",INDEX('Smelter Look-up'!$A:$A,MATCH($A1091,'Smelter Look-up'!$E:$E,0)))</f>
        <v/>
      </c>
      <c r="C1091" s="234" t="str">
        <f t="array" ref="C1091">IF(LEN(A1091)=0,"",INDEX('Smelter Look-up'!$C:$C,MATCH($A1091,'Smelter Look-up'!$E:$E,0)))</f>
        <v/>
      </c>
      <c r="D1091" s="233"/>
      <c r="E1091" s="233" t="str">
        <f>IF(ISERROR($V1091),"",OFFSET('Smelter Look-up'!$D$4,$V1091-4,0)&amp;"")</f>
        <v/>
      </c>
      <c r="F1091" s="233" t="str">
        <f>IF(ISERROR($V1091),"",OFFSET('Smelter Look-up'!$E$4,$V1091-4,0))</f>
        <v/>
      </c>
      <c r="G1091" s="233" t="str">
        <f>IF(C1091=$X$4,IF(ISERROR($V1091),"Enter smelter details","RMI"),IF(ISERROR($V1091),"",OFFSET('Smelter Look-up'!$F$4,$V1091-4,0)))</f>
        <v/>
      </c>
      <c r="H1091" s="235" t="str">
        <f>IF(ISERROR($V1091),"",OFFSET('Smelter Look-up'!$G$4,$V1091-4,0))</f>
        <v/>
      </c>
      <c r="I1091" s="237" t="str">
        <f>IF(ISERROR($V1091),"",OFFSET('Smelter Look-up'!$H$4,$V1091-4,0))</f>
        <v/>
      </c>
      <c r="J1091" s="237" t="str">
        <f>IF(ISERROR($V1091),"",OFFSET('Smelter Look-up'!$I$4,$V1091-4,0))</f>
        <v/>
      </c>
      <c r="K1091" s="234"/>
      <c r="L1091" s="234"/>
      <c r="M1091" s="234"/>
      <c r="N1091" s="234"/>
      <c r="O1091" s="234"/>
      <c r="P1091" s="237"/>
      <c r="Q1091" s="238"/>
      <c r="R1091" s="233" t="str">
        <f>IF(ISERROR($V1091),"",OFFSET('Smelter Look-up'!$C$4,$V1091-4,0)&amp;"")</f>
        <v/>
      </c>
      <c r="S1091" s="239" t="str">
        <f t="array" ref="S1091">IF(B1091="","",IF(ISERROR(MATCH($E1091,CL,0)),"Unknown",INDIRECT("'C'!$A$"&amp;MATCH($E1091,CL,0)+1)))</f>
        <v/>
      </c>
      <c r="T1091" s="239" t="str">
        <f t="array" ref="T1091">IF(B1091="","",IF(ISERROR(MATCH($J1091,SorP!$B$1:$B$6226,0)),"",INDIRECT("'SorP'!$A$"&amp;MATCH($S1091&amp;$J1091,SorP!C:C,0))))</f>
        <v/>
      </c>
      <c r="U1091" s="240"/>
      <c r="V1091" s="228" t="str">
        <f>IF(C1091="",NA(),IF(OR(C1091="Smelter not listed",C1091="Smelter not yet identified"),MATCH($B1091&amp;$D1091,'Smelter Look-up'!$J:$J,0),MATCH($B1091&amp;$C1091,'Smelter Look-up'!$J:$J,0)))</f>
        <v>#N/A</v>
      </c>
      <c r="W1091" s="208"/>
      <c r="X1091" s="208">
        <f t="shared" si="1"/>
        <v>0</v>
      </c>
      <c r="Y1091" s="208"/>
      <c r="Z1091" s="208"/>
      <c r="AA1091" s="208"/>
      <c r="AB1091" s="241" t="str">
        <f t="shared" si="2"/>
        <v/>
      </c>
      <c r="AC1091" s="208"/>
      <c r="AD1091" s="208"/>
      <c r="AE1091" s="208"/>
      <c r="AF1091" s="208"/>
      <c r="AG1091" s="208"/>
      <c r="AH1091" s="208"/>
    </row>
    <row r="1092" ht="13.5" customHeight="1">
      <c r="A1092" s="239"/>
      <c r="B1092" s="233" t="str">
        <f t="array" ref="B1092">IF(LEN(A1092)=0,"",INDEX('Smelter Look-up'!$A:$A,MATCH($A1092,'Smelter Look-up'!$E:$E,0)))</f>
        <v/>
      </c>
      <c r="C1092" s="234" t="str">
        <f t="array" ref="C1092">IF(LEN(A1092)=0,"",INDEX('Smelter Look-up'!$C:$C,MATCH($A1092,'Smelter Look-up'!$E:$E,0)))</f>
        <v/>
      </c>
      <c r="D1092" s="233"/>
      <c r="E1092" s="233" t="str">
        <f>IF(ISERROR($V1092),"",OFFSET('Smelter Look-up'!$D$4,$V1092-4,0)&amp;"")</f>
        <v/>
      </c>
      <c r="F1092" s="233" t="str">
        <f>IF(ISERROR($V1092),"",OFFSET('Smelter Look-up'!$E$4,$V1092-4,0))</f>
        <v/>
      </c>
      <c r="G1092" s="233" t="str">
        <f>IF(C1092=$X$4,IF(ISERROR($V1092),"Enter smelter details","RMI"),IF(ISERROR($V1092),"",OFFSET('Smelter Look-up'!$F$4,$V1092-4,0)))</f>
        <v/>
      </c>
      <c r="H1092" s="235" t="str">
        <f>IF(ISERROR($V1092),"",OFFSET('Smelter Look-up'!$G$4,$V1092-4,0))</f>
        <v/>
      </c>
      <c r="I1092" s="237" t="str">
        <f>IF(ISERROR($V1092),"",OFFSET('Smelter Look-up'!$H$4,$V1092-4,0))</f>
        <v/>
      </c>
      <c r="J1092" s="237" t="str">
        <f>IF(ISERROR($V1092),"",OFFSET('Smelter Look-up'!$I$4,$V1092-4,0))</f>
        <v/>
      </c>
      <c r="K1092" s="234"/>
      <c r="L1092" s="234"/>
      <c r="M1092" s="234"/>
      <c r="N1092" s="234"/>
      <c r="O1092" s="234"/>
      <c r="P1092" s="237"/>
      <c r="Q1092" s="238"/>
      <c r="R1092" s="233" t="str">
        <f>IF(ISERROR($V1092),"",OFFSET('Smelter Look-up'!$C$4,$V1092-4,0)&amp;"")</f>
        <v/>
      </c>
      <c r="S1092" s="239" t="str">
        <f t="array" ref="S1092">IF(B1092="","",IF(ISERROR(MATCH($E1092,CL,0)),"Unknown",INDIRECT("'C'!$A$"&amp;MATCH($E1092,CL,0)+1)))</f>
        <v/>
      </c>
      <c r="T1092" s="239" t="str">
        <f t="array" ref="T1092">IF(B1092="","",IF(ISERROR(MATCH($J1092,SorP!$B$1:$B$6226,0)),"",INDIRECT("'SorP'!$A$"&amp;MATCH($S1092&amp;$J1092,SorP!C:C,0))))</f>
        <v/>
      </c>
      <c r="U1092" s="240"/>
      <c r="V1092" s="228" t="str">
        <f>IF(C1092="",NA(),IF(OR(C1092="Smelter not listed",C1092="Smelter not yet identified"),MATCH($B1092&amp;$D1092,'Smelter Look-up'!$J:$J,0),MATCH($B1092&amp;$C1092,'Smelter Look-up'!$J:$J,0)))</f>
        <v>#N/A</v>
      </c>
      <c r="W1092" s="208"/>
      <c r="X1092" s="208">
        <f t="shared" si="1"/>
        <v>0</v>
      </c>
      <c r="Y1092" s="208"/>
      <c r="Z1092" s="208"/>
      <c r="AA1092" s="208"/>
      <c r="AB1092" s="241" t="str">
        <f t="shared" si="2"/>
        <v/>
      </c>
      <c r="AC1092" s="208"/>
      <c r="AD1092" s="208"/>
      <c r="AE1092" s="208"/>
      <c r="AF1092" s="208"/>
      <c r="AG1092" s="208"/>
      <c r="AH1092" s="208"/>
    </row>
    <row r="1093" ht="13.5" customHeight="1">
      <c r="A1093" s="239"/>
      <c r="B1093" s="233" t="str">
        <f t="array" ref="B1093">IF(LEN(A1093)=0,"",INDEX('Smelter Look-up'!$A:$A,MATCH($A1093,'Smelter Look-up'!$E:$E,0)))</f>
        <v/>
      </c>
      <c r="C1093" s="234" t="str">
        <f t="array" ref="C1093">IF(LEN(A1093)=0,"",INDEX('Smelter Look-up'!$C:$C,MATCH($A1093,'Smelter Look-up'!$E:$E,0)))</f>
        <v/>
      </c>
      <c r="D1093" s="233"/>
      <c r="E1093" s="233" t="str">
        <f>IF(ISERROR($V1093),"",OFFSET('Smelter Look-up'!$D$4,$V1093-4,0)&amp;"")</f>
        <v/>
      </c>
      <c r="F1093" s="233" t="str">
        <f>IF(ISERROR($V1093),"",OFFSET('Smelter Look-up'!$E$4,$V1093-4,0))</f>
        <v/>
      </c>
      <c r="G1093" s="233" t="str">
        <f>IF(C1093=$X$4,IF(ISERROR($V1093),"Enter smelter details","RMI"),IF(ISERROR($V1093),"",OFFSET('Smelter Look-up'!$F$4,$V1093-4,0)))</f>
        <v/>
      </c>
      <c r="H1093" s="235" t="str">
        <f>IF(ISERROR($V1093),"",OFFSET('Smelter Look-up'!$G$4,$V1093-4,0))</f>
        <v/>
      </c>
      <c r="I1093" s="237" t="str">
        <f>IF(ISERROR($V1093),"",OFFSET('Smelter Look-up'!$H$4,$V1093-4,0))</f>
        <v/>
      </c>
      <c r="J1093" s="237" t="str">
        <f>IF(ISERROR($V1093),"",OFFSET('Smelter Look-up'!$I$4,$V1093-4,0))</f>
        <v/>
      </c>
      <c r="K1093" s="234"/>
      <c r="L1093" s="234"/>
      <c r="M1093" s="234"/>
      <c r="N1093" s="234"/>
      <c r="O1093" s="234"/>
      <c r="P1093" s="237"/>
      <c r="Q1093" s="238"/>
      <c r="R1093" s="233" t="str">
        <f>IF(ISERROR($V1093),"",OFFSET('Smelter Look-up'!$C$4,$V1093-4,0)&amp;"")</f>
        <v/>
      </c>
      <c r="S1093" s="239" t="str">
        <f t="array" ref="S1093">IF(B1093="","",IF(ISERROR(MATCH($E1093,CL,0)),"Unknown",INDIRECT("'C'!$A$"&amp;MATCH($E1093,CL,0)+1)))</f>
        <v/>
      </c>
      <c r="T1093" s="239" t="str">
        <f t="array" ref="T1093">IF(B1093="","",IF(ISERROR(MATCH($J1093,SorP!$B$1:$B$6226,0)),"",INDIRECT("'SorP'!$A$"&amp;MATCH($S1093&amp;$J1093,SorP!C:C,0))))</f>
        <v/>
      </c>
      <c r="U1093" s="240"/>
      <c r="V1093" s="228" t="str">
        <f>IF(C1093="",NA(),IF(OR(C1093="Smelter not listed",C1093="Smelter not yet identified"),MATCH($B1093&amp;$D1093,'Smelter Look-up'!$J:$J,0),MATCH($B1093&amp;$C1093,'Smelter Look-up'!$J:$J,0)))</f>
        <v>#N/A</v>
      </c>
      <c r="W1093" s="208"/>
      <c r="X1093" s="208">
        <f t="shared" si="1"/>
        <v>0</v>
      </c>
      <c r="Y1093" s="208"/>
      <c r="Z1093" s="208"/>
      <c r="AA1093" s="208"/>
      <c r="AB1093" s="241" t="str">
        <f t="shared" si="2"/>
        <v/>
      </c>
      <c r="AC1093" s="208"/>
      <c r="AD1093" s="208"/>
      <c r="AE1093" s="208"/>
      <c r="AF1093" s="208"/>
      <c r="AG1093" s="208"/>
      <c r="AH1093" s="208"/>
    </row>
    <row r="1094" ht="13.5" customHeight="1">
      <c r="A1094" s="239"/>
      <c r="B1094" s="233" t="str">
        <f t="array" ref="B1094">IF(LEN(A1094)=0,"",INDEX('Smelter Look-up'!$A:$A,MATCH($A1094,'Smelter Look-up'!$E:$E,0)))</f>
        <v/>
      </c>
      <c r="C1094" s="234" t="str">
        <f t="array" ref="C1094">IF(LEN(A1094)=0,"",INDEX('Smelter Look-up'!$C:$C,MATCH($A1094,'Smelter Look-up'!$E:$E,0)))</f>
        <v/>
      </c>
      <c r="D1094" s="233"/>
      <c r="E1094" s="233" t="str">
        <f>IF(ISERROR($V1094),"",OFFSET('Smelter Look-up'!$D$4,$V1094-4,0)&amp;"")</f>
        <v/>
      </c>
      <c r="F1094" s="233" t="str">
        <f>IF(ISERROR($V1094),"",OFFSET('Smelter Look-up'!$E$4,$V1094-4,0))</f>
        <v/>
      </c>
      <c r="G1094" s="233" t="str">
        <f>IF(C1094=$X$4,IF(ISERROR($V1094),"Enter smelter details","RMI"),IF(ISERROR($V1094),"",OFFSET('Smelter Look-up'!$F$4,$V1094-4,0)))</f>
        <v/>
      </c>
      <c r="H1094" s="235" t="str">
        <f>IF(ISERROR($V1094),"",OFFSET('Smelter Look-up'!$G$4,$V1094-4,0))</f>
        <v/>
      </c>
      <c r="I1094" s="237" t="str">
        <f>IF(ISERROR($V1094),"",OFFSET('Smelter Look-up'!$H$4,$V1094-4,0))</f>
        <v/>
      </c>
      <c r="J1094" s="237" t="str">
        <f>IF(ISERROR($V1094),"",OFFSET('Smelter Look-up'!$I$4,$V1094-4,0))</f>
        <v/>
      </c>
      <c r="K1094" s="234"/>
      <c r="L1094" s="234"/>
      <c r="M1094" s="234"/>
      <c r="N1094" s="234"/>
      <c r="O1094" s="234"/>
      <c r="P1094" s="237"/>
      <c r="Q1094" s="238"/>
      <c r="R1094" s="233" t="str">
        <f>IF(ISERROR($V1094),"",OFFSET('Smelter Look-up'!$C$4,$V1094-4,0)&amp;"")</f>
        <v/>
      </c>
      <c r="S1094" s="239" t="str">
        <f t="array" ref="S1094">IF(B1094="","",IF(ISERROR(MATCH($E1094,CL,0)),"Unknown",INDIRECT("'C'!$A$"&amp;MATCH($E1094,CL,0)+1)))</f>
        <v/>
      </c>
      <c r="T1094" s="239" t="str">
        <f t="array" ref="T1094">IF(B1094="","",IF(ISERROR(MATCH($J1094,SorP!$B$1:$B$6226,0)),"",INDIRECT("'SorP'!$A$"&amp;MATCH($S1094&amp;$J1094,SorP!C:C,0))))</f>
        <v/>
      </c>
      <c r="U1094" s="240"/>
      <c r="V1094" s="228" t="str">
        <f>IF(C1094="",NA(),IF(OR(C1094="Smelter not listed",C1094="Smelter not yet identified"),MATCH($B1094&amp;$D1094,'Smelter Look-up'!$J:$J,0),MATCH($B1094&amp;$C1094,'Smelter Look-up'!$J:$J,0)))</f>
        <v>#N/A</v>
      </c>
      <c r="W1094" s="208"/>
      <c r="X1094" s="208">
        <f t="shared" si="1"/>
        <v>0</v>
      </c>
      <c r="Y1094" s="208"/>
      <c r="Z1094" s="208"/>
      <c r="AA1094" s="208"/>
      <c r="AB1094" s="241" t="str">
        <f t="shared" si="2"/>
        <v/>
      </c>
      <c r="AC1094" s="208"/>
      <c r="AD1094" s="208"/>
      <c r="AE1094" s="208"/>
      <c r="AF1094" s="208"/>
      <c r="AG1094" s="208"/>
      <c r="AH1094" s="208"/>
    </row>
    <row r="1095" ht="13.5" customHeight="1">
      <c r="A1095" s="239"/>
      <c r="B1095" s="233" t="str">
        <f t="array" ref="B1095">IF(LEN(A1095)=0,"",INDEX('Smelter Look-up'!$A:$A,MATCH($A1095,'Smelter Look-up'!$E:$E,0)))</f>
        <v/>
      </c>
      <c r="C1095" s="234" t="str">
        <f t="array" ref="C1095">IF(LEN(A1095)=0,"",INDEX('Smelter Look-up'!$C:$C,MATCH($A1095,'Smelter Look-up'!$E:$E,0)))</f>
        <v/>
      </c>
      <c r="D1095" s="233"/>
      <c r="E1095" s="233" t="str">
        <f>IF(ISERROR($V1095),"",OFFSET('Smelter Look-up'!$D$4,$V1095-4,0)&amp;"")</f>
        <v/>
      </c>
      <c r="F1095" s="233" t="str">
        <f>IF(ISERROR($V1095),"",OFFSET('Smelter Look-up'!$E$4,$V1095-4,0))</f>
        <v/>
      </c>
      <c r="G1095" s="233" t="str">
        <f>IF(C1095=$X$4,IF(ISERROR($V1095),"Enter smelter details","RMI"),IF(ISERROR($V1095),"",OFFSET('Smelter Look-up'!$F$4,$V1095-4,0)))</f>
        <v/>
      </c>
      <c r="H1095" s="235" t="str">
        <f>IF(ISERROR($V1095),"",OFFSET('Smelter Look-up'!$G$4,$V1095-4,0))</f>
        <v/>
      </c>
      <c r="I1095" s="237" t="str">
        <f>IF(ISERROR($V1095),"",OFFSET('Smelter Look-up'!$H$4,$V1095-4,0))</f>
        <v/>
      </c>
      <c r="J1095" s="237" t="str">
        <f>IF(ISERROR($V1095),"",OFFSET('Smelter Look-up'!$I$4,$V1095-4,0))</f>
        <v/>
      </c>
      <c r="K1095" s="234"/>
      <c r="L1095" s="234"/>
      <c r="M1095" s="234"/>
      <c r="N1095" s="234"/>
      <c r="O1095" s="234"/>
      <c r="P1095" s="237"/>
      <c r="Q1095" s="238"/>
      <c r="R1095" s="233" t="str">
        <f>IF(ISERROR($V1095),"",OFFSET('Smelter Look-up'!$C$4,$V1095-4,0)&amp;"")</f>
        <v/>
      </c>
      <c r="S1095" s="239" t="str">
        <f t="array" ref="S1095">IF(B1095="","",IF(ISERROR(MATCH($E1095,CL,0)),"Unknown",INDIRECT("'C'!$A$"&amp;MATCH($E1095,CL,0)+1)))</f>
        <v/>
      </c>
      <c r="T1095" s="239" t="str">
        <f t="array" ref="T1095">IF(B1095="","",IF(ISERROR(MATCH($J1095,SorP!$B$1:$B$6226,0)),"",INDIRECT("'SorP'!$A$"&amp;MATCH($S1095&amp;$J1095,SorP!C:C,0))))</f>
        <v/>
      </c>
      <c r="U1095" s="240"/>
      <c r="V1095" s="228" t="str">
        <f>IF(C1095="",NA(),IF(OR(C1095="Smelter not listed",C1095="Smelter not yet identified"),MATCH($B1095&amp;$D1095,'Smelter Look-up'!$J:$J,0),MATCH($B1095&amp;$C1095,'Smelter Look-up'!$J:$J,0)))</f>
        <v>#N/A</v>
      </c>
      <c r="W1095" s="208"/>
      <c r="X1095" s="208">
        <f t="shared" si="1"/>
        <v>0</v>
      </c>
      <c r="Y1095" s="208"/>
      <c r="Z1095" s="208"/>
      <c r="AA1095" s="208"/>
      <c r="AB1095" s="241" t="str">
        <f t="shared" si="2"/>
        <v/>
      </c>
      <c r="AC1095" s="208"/>
      <c r="AD1095" s="208"/>
      <c r="AE1095" s="208"/>
      <c r="AF1095" s="208"/>
      <c r="AG1095" s="208"/>
      <c r="AH1095" s="208"/>
    </row>
    <row r="1096" ht="13.5" customHeight="1">
      <c r="A1096" s="239"/>
      <c r="B1096" s="233" t="str">
        <f t="array" ref="B1096">IF(LEN(A1096)=0,"",INDEX('Smelter Look-up'!$A:$A,MATCH($A1096,'Smelter Look-up'!$E:$E,0)))</f>
        <v/>
      </c>
      <c r="C1096" s="234" t="str">
        <f t="array" ref="C1096">IF(LEN(A1096)=0,"",INDEX('Smelter Look-up'!$C:$C,MATCH($A1096,'Smelter Look-up'!$E:$E,0)))</f>
        <v/>
      </c>
      <c r="D1096" s="233"/>
      <c r="E1096" s="233" t="str">
        <f>IF(ISERROR($V1096),"",OFFSET('Smelter Look-up'!$D$4,$V1096-4,0)&amp;"")</f>
        <v/>
      </c>
      <c r="F1096" s="233" t="str">
        <f>IF(ISERROR($V1096),"",OFFSET('Smelter Look-up'!$E$4,$V1096-4,0))</f>
        <v/>
      </c>
      <c r="G1096" s="233" t="str">
        <f>IF(C1096=$X$4,IF(ISERROR($V1096),"Enter smelter details","RMI"),IF(ISERROR($V1096),"",OFFSET('Smelter Look-up'!$F$4,$V1096-4,0)))</f>
        <v/>
      </c>
      <c r="H1096" s="235" t="str">
        <f>IF(ISERROR($V1096),"",OFFSET('Smelter Look-up'!$G$4,$V1096-4,0))</f>
        <v/>
      </c>
      <c r="I1096" s="237" t="str">
        <f>IF(ISERROR($V1096),"",OFFSET('Smelter Look-up'!$H$4,$V1096-4,0))</f>
        <v/>
      </c>
      <c r="J1096" s="237" t="str">
        <f>IF(ISERROR($V1096),"",OFFSET('Smelter Look-up'!$I$4,$V1096-4,0))</f>
        <v/>
      </c>
      <c r="K1096" s="234"/>
      <c r="L1096" s="234"/>
      <c r="M1096" s="234"/>
      <c r="N1096" s="234"/>
      <c r="O1096" s="234"/>
      <c r="P1096" s="237"/>
      <c r="Q1096" s="238"/>
      <c r="R1096" s="233" t="str">
        <f>IF(ISERROR($V1096),"",OFFSET('Smelter Look-up'!$C$4,$V1096-4,0)&amp;"")</f>
        <v/>
      </c>
      <c r="S1096" s="239" t="str">
        <f t="array" ref="S1096">IF(B1096="","",IF(ISERROR(MATCH($E1096,CL,0)),"Unknown",INDIRECT("'C'!$A$"&amp;MATCH($E1096,CL,0)+1)))</f>
        <v/>
      </c>
      <c r="T1096" s="239" t="str">
        <f t="array" ref="T1096">IF(B1096="","",IF(ISERROR(MATCH($J1096,SorP!$B$1:$B$6226,0)),"",INDIRECT("'SorP'!$A$"&amp;MATCH($S1096&amp;$J1096,SorP!C:C,0))))</f>
        <v/>
      </c>
      <c r="U1096" s="240"/>
      <c r="V1096" s="228" t="str">
        <f>IF(C1096="",NA(),IF(OR(C1096="Smelter not listed",C1096="Smelter not yet identified"),MATCH($B1096&amp;$D1096,'Smelter Look-up'!$J:$J,0),MATCH($B1096&amp;$C1096,'Smelter Look-up'!$J:$J,0)))</f>
        <v>#N/A</v>
      </c>
      <c r="W1096" s="208"/>
      <c r="X1096" s="208">
        <f t="shared" si="1"/>
        <v>0</v>
      </c>
      <c r="Y1096" s="208"/>
      <c r="Z1096" s="208"/>
      <c r="AA1096" s="208"/>
      <c r="AB1096" s="241" t="str">
        <f t="shared" si="2"/>
        <v/>
      </c>
      <c r="AC1096" s="208"/>
      <c r="AD1096" s="208"/>
      <c r="AE1096" s="208"/>
      <c r="AF1096" s="208"/>
      <c r="AG1096" s="208"/>
      <c r="AH1096" s="208"/>
    </row>
    <row r="1097" ht="13.5" customHeight="1">
      <c r="A1097" s="239"/>
      <c r="B1097" s="233" t="str">
        <f t="array" ref="B1097">IF(LEN(A1097)=0,"",INDEX('Smelter Look-up'!$A:$A,MATCH($A1097,'Smelter Look-up'!$E:$E,0)))</f>
        <v/>
      </c>
      <c r="C1097" s="234" t="str">
        <f t="array" ref="C1097">IF(LEN(A1097)=0,"",INDEX('Smelter Look-up'!$C:$C,MATCH($A1097,'Smelter Look-up'!$E:$E,0)))</f>
        <v/>
      </c>
      <c r="D1097" s="233"/>
      <c r="E1097" s="233" t="str">
        <f>IF(ISERROR($V1097),"",OFFSET('Smelter Look-up'!$D$4,$V1097-4,0)&amp;"")</f>
        <v/>
      </c>
      <c r="F1097" s="233" t="str">
        <f>IF(ISERROR($V1097),"",OFFSET('Smelter Look-up'!$E$4,$V1097-4,0))</f>
        <v/>
      </c>
      <c r="G1097" s="233" t="str">
        <f>IF(C1097=$X$4,IF(ISERROR($V1097),"Enter smelter details","RMI"),IF(ISERROR($V1097),"",OFFSET('Smelter Look-up'!$F$4,$V1097-4,0)))</f>
        <v/>
      </c>
      <c r="H1097" s="235" t="str">
        <f>IF(ISERROR($V1097),"",OFFSET('Smelter Look-up'!$G$4,$V1097-4,0))</f>
        <v/>
      </c>
      <c r="I1097" s="237" t="str">
        <f>IF(ISERROR($V1097),"",OFFSET('Smelter Look-up'!$H$4,$V1097-4,0))</f>
        <v/>
      </c>
      <c r="J1097" s="237" t="str">
        <f>IF(ISERROR($V1097),"",OFFSET('Smelter Look-up'!$I$4,$V1097-4,0))</f>
        <v/>
      </c>
      <c r="K1097" s="234"/>
      <c r="L1097" s="234"/>
      <c r="M1097" s="234"/>
      <c r="N1097" s="234"/>
      <c r="O1097" s="234"/>
      <c r="P1097" s="237"/>
      <c r="Q1097" s="238"/>
      <c r="R1097" s="233" t="str">
        <f>IF(ISERROR($V1097),"",OFFSET('Smelter Look-up'!$C$4,$V1097-4,0)&amp;"")</f>
        <v/>
      </c>
      <c r="S1097" s="239" t="str">
        <f t="array" ref="S1097">IF(B1097="","",IF(ISERROR(MATCH($E1097,CL,0)),"Unknown",INDIRECT("'C'!$A$"&amp;MATCH($E1097,CL,0)+1)))</f>
        <v/>
      </c>
      <c r="T1097" s="239" t="str">
        <f t="array" ref="T1097">IF(B1097="","",IF(ISERROR(MATCH($J1097,SorP!$B$1:$B$6226,0)),"",INDIRECT("'SorP'!$A$"&amp;MATCH($S1097&amp;$J1097,SorP!C:C,0))))</f>
        <v/>
      </c>
      <c r="U1097" s="240"/>
      <c r="V1097" s="228" t="str">
        <f>IF(C1097="",NA(),IF(OR(C1097="Smelter not listed",C1097="Smelter not yet identified"),MATCH($B1097&amp;$D1097,'Smelter Look-up'!$J:$J,0),MATCH($B1097&amp;$C1097,'Smelter Look-up'!$J:$J,0)))</f>
        <v>#N/A</v>
      </c>
      <c r="W1097" s="208"/>
      <c r="X1097" s="208">
        <f t="shared" si="1"/>
        <v>0</v>
      </c>
      <c r="Y1097" s="208"/>
      <c r="Z1097" s="208"/>
      <c r="AA1097" s="208"/>
      <c r="AB1097" s="241" t="str">
        <f t="shared" si="2"/>
        <v/>
      </c>
      <c r="AC1097" s="208"/>
      <c r="AD1097" s="208"/>
      <c r="AE1097" s="208"/>
      <c r="AF1097" s="208"/>
      <c r="AG1097" s="208"/>
      <c r="AH1097" s="208"/>
    </row>
    <row r="1098" ht="13.5" customHeight="1">
      <c r="A1098" s="239"/>
      <c r="B1098" s="233" t="str">
        <f t="array" ref="B1098">IF(LEN(A1098)=0,"",INDEX('Smelter Look-up'!$A:$A,MATCH($A1098,'Smelter Look-up'!$E:$E,0)))</f>
        <v/>
      </c>
      <c r="C1098" s="234" t="str">
        <f t="array" ref="C1098">IF(LEN(A1098)=0,"",INDEX('Smelter Look-up'!$C:$C,MATCH($A1098,'Smelter Look-up'!$E:$E,0)))</f>
        <v/>
      </c>
      <c r="D1098" s="233"/>
      <c r="E1098" s="233" t="str">
        <f>IF(ISERROR($V1098),"",OFFSET('Smelter Look-up'!$D$4,$V1098-4,0)&amp;"")</f>
        <v/>
      </c>
      <c r="F1098" s="233" t="str">
        <f>IF(ISERROR($V1098),"",OFFSET('Smelter Look-up'!$E$4,$V1098-4,0))</f>
        <v/>
      </c>
      <c r="G1098" s="233" t="str">
        <f>IF(C1098=$X$4,IF(ISERROR($V1098),"Enter smelter details","RMI"),IF(ISERROR($V1098),"",OFFSET('Smelter Look-up'!$F$4,$V1098-4,0)))</f>
        <v/>
      </c>
      <c r="H1098" s="235" t="str">
        <f>IF(ISERROR($V1098),"",OFFSET('Smelter Look-up'!$G$4,$V1098-4,0))</f>
        <v/>
      </c>
      <c r="I1098" s="237" t="str">
        <f>IF(ISERROR($V1098),"",OFFSET('Smelter Look-up'!$H$4,$V1098-4,0))</f>
        <v/>
      </c>
      <c r="J1098" s="237" t="str">
        <f>IF(ISERROR($V1098),"",OFFSET('Smelter Look-up'!$I$4,$V1098-4,0))</f>
        <v/>
      </c>
      <c r="K1098" s="234"/>
      <c r="L1098" s="234"/>
      <c r="M1098" s="234"/>
      <c r="N1098" s="234"/>
      <c r="O1098" s="234"/>
      <c r="P1098" s="237"/>
      <c r="Q1098" s="238"/>
      <c r="R1098" s="233" t="str">
        <f>IF(ISERROR($V1098),"",OFFSET('Smelter Look-up'!$C$4,$V1098-4,0)&amp;"")</f>
        <v/>
      </c>
      <c r="S1098" s="239" t="str">
        <f t="array" ref="S1098">IF(B1098="","",IF(ISERROR(MATCH($E1098,CL,0)),"Unknown",INDIRECT("'C'!$A$"&amp;MATCH($E1098,CL,0)+1)))</f>
        <v/>
      </c>
      <c r="T1098" s="239" t="str">
        <f t="array" ref="T1098">IF(B1098="","",IF(ISERROR(MATCH($J1098,SorP!$B$1:$B$6226,0)),"",INDIRECT("'SorP'!$A$"&amp;MATCH($S1098&amp;$J1098,SorP!C:C,0))))</f>
        <v/>
      </c>
      <c r="U1098" s="240"/>
      <c r="V1098" s="228" t="str">
        <f>IF(C1098="",NA(),IF(OR(C1098="Smelter not listed",C1098="Smelter not yet identified"),MATCH($B1098&amp;$D1098,'Smelter Look-up'!$J:$J,0),MATCH($B1098&amp;$C1098,'Smelter Look-up'!$J:$J,0)))</f>
        <v>#N/A</v>
      </c>
      <c r="W1098" s="208"/>
      <c r="X1098" s="208">
        <f t="shared" si="1"/>
        <v>0</v>
      </c>
      <c r="Y1098" s="208"/>
      <c r="Z1098" s="208"/>
      <c r="AA1098" s="208"/>
      <c r="AB1098" s="241" t="str">
        <f t="shared" si="2"/>
        <v/>
      </c>
      <c r="AC1098" s="208"/>
      <c r="AD1098" s="208"/>
      <c r="AE1098" s="208"/>
      <c r="AF1098" s="208"/>
      <c r="AG1098" s="208"/>
      <c r="AH1098" s="208"/>
    </row>
    <row r="1099" ht="13.5" customHeight="1">
      <c r="A1099" s="239"/>
      <c r="B1099" s="233" t="str">
        <f t="array" ref="B1099">IF(LEN(A1099)=0,"",INDEX('Smelter Look-up'!$A:$A,MATCH($A1099,'Smelter Look-up'!$E:$E,0)))</f>
        <v/>
      </c>
      <c r="C1099" s="234" t="str">
        <f t="array" ref="C1099">IF(LEN(A1099)=0,"",INDEX('Smelter Look-up'!$C:$C,MATCH($A1099,'Smelter Look-up'!$E:$E,0)))</f>
        <v/>
      </c>
      <c r="D1099" s="233"/>
      <c r="E1099" s="233" t="str">
        <f>IF(ISERROR($V1099),"",OFFSET('Smelter Look-up'!$D$4,$V1099-4,0)&amp;"")</f>
        <v/>
      </c>
      <c r="F1099" s="233" t="str">
        <f>IF(ISERROR($V1099),"",OFFSET('Smelter Look-up'!$E$4,$V1099-4,0))</f>
        <v/>
      </c>
      <c r="G1099" s="233" t="str">
        <f>IF(C1099=$X$4,IF(ISERROR($V1099),"Enter smelter details","RMI"),IF(ISERROR($V1099),"",OFFSET('Smelter Look-up'!$F$4,$V1099-4,0)))</f>
        <v/>
      </c>
      <c r="H1099" s="235" t="str">
        <f>IF(ISERROR($V1099),"",OFFSET('Smelter Look-up'!$G$4,$V1099-4,0))</f>
        <v/>
      </c>
      <c r="I1099" s="237" t="str">
        <f>IF(ISERROR($V1099),"",OFFSET('Smelter Look-up'!$H$4,$V1099-4,0))</f>
        <v/>
      </c>
      <c r="J1099" s="237" t="str">
        <f>IF(ISERROR($V1099),"",OFFSET('Smelter Look-up'!$I$4,$V1099-4,0))</f>
        <v/>
      </c>
      <c r="K1099" s="234"/>
      <c r="L1099" s="234"/>
      <c r="M1099" s="234"/>
      <c r="N1099" s="234"/>
      <c r="O1099" s="234"/>
      <c r="P1099" s="237"/>
      <c r="Q1099" s="238"/>
      <c r="R1099" s="233" t="str">
        <f>IF(ISERROR($V1099),"",OFFSET('Smelter Look-up'!$C$4,$V1099-4,0)&amp;"")</f>
        <v/>
      </c>
      <c r="S1099" s="239" t="str">
        <f t="array" ref="S1099">IF(B1099="","",IF(ISERROR(MATCH($E1099,CL,0)),"Unknown",INDIRECT("'C'!$A$"&amp;MATCH($E1099,CL,0)+1)))</f>
        <v/>
      </c>
      <c r="T1099" s="239" t="str">
        <f t="array" ref="T1099">IF(B1099="","",IF(ISERROR(MATCH($J1099,SorP!$B$1:$B$6226,0)),"",INDIRECT("'SorP'!$A$"&amp;MATCH($S1099&amp;$J1099,SorP!C:C,0))))</f>
        <v/>
      </c>
      <c r="U1099" s="240"/>
      <c r="V1099" s="228" t="str">
        <f>IF(C1099="",NA(),IF(OR(C1099="Smelter not listed",C1099="Smelter not yet identified"),MATCH($B1099&amp;$D1099,'Smelter Look-up'!$J:$J,0),MATCH($B1099&amp;$C1099,'Smelter Look-up'!$J:$J,0)))</f>
        <v>#N/A</v>
      </c>
      <c r="W1099" s="208"/>
      <c r="X1099" s="208">
        <f t="shared" si="1"/>
        <v>0</v>
      </c>
      <c r="Y1099" s="208"/>
      <c r="Z1099" s="208"/>
      <c r="AA1099" s="208"/>
      <c r="AB1099" s="241" t="str">
        <f t="shared" si="2"/>
        <v/>
      </c>
      <c r="AC1099" s="208"/>
      <c r="AD1099" s="208"/>
      <c r="AE1099" s="208"/>
      <c r="AF1099" s="208"/>
      <c r="AG1099" s="208"/>
      <c r="AH1099" s="208"/>
    </row>
    <row r="1100" ht="13.5" customHeight="1">
      <c r="A1100" s="239"/>
      <c r="B1100" s="233" t="str">
        <f t="array" ref="B1100">IF(LEN(A1100)=0,"",INDEX('Smelter Look-up'!$A:$A,MATCH($A1100,'Smelter Look-up'!$E:$E,0)))</f>
        <v/>
      </c>
      <c r="C1100" s="234" t="str">
        <f t="array" ref="C1100">IF(LEN(A1100)=0,"",INDEX('Smelter Look-up'!$C:$C,MATCH($A1100,'Smelter Look-up'!$E:$E,0)))</f>
        <v/>
      </c>
      <c r="D1100" s="233"/>
      <c r="E1100" s="233" t="str">
        <f>IF(ISERROR($V1100),"",OFFSET('Smelter Look-up'!$D$4,$V1100-4,0)&amp;"")</f>
        <v/>
      </c>
      <c r="F1100" s="233" t="str">
        <f>IF(ISERROR($V1100),"",OFFSET('Smelter Look-up'!$E$4,$V1100-4,0))</f>
        <v/>
      </c>
      <c r="G1100" s="233" t="str">
        <f>IF(C1100=$X$4,IF(ISERROR($V1100),"Enter smelter details","RMI"),IF(ISERROR($V1100),"",OFFSET('Smelter Look-up'!$F$4,$V1100-4,0)))</f>
        <v/>
      </c>
      <c r="H1100" s="235" t="str">
        <f>IF(ISERROR($V1100),"",OFFSET('Smelter Look-up'!$G$4,$V1100-4,0))</f>
        <v/>
      </c>
      <c r="I1100" s="237" t="str">
        <f>IF(ISERROR($V1100),"",OFFSET('Smelter Look-up'!$H$4,$V1100-4,0))</f>
        <v/>
      </c>
      <c r="J1100" s="237" t="str">
        <f>IF(ISERROR($V1100),"",OFFSET('Smelter Look-up'!$I$4,$V1100-4,0))</f>
        <v/>
      </c>
      <c r="K1100" s="234"/>
      <c r="L1100" s="234"/>
      <c r="M1100" s="234"/>
      <c r="N1100" s="234"/>
      <c r="O1100" s="234"/>
      <c r="P1100" s="237"/>
      <c r="Q1100" s="238"/>
      <c r="R1100" s="233" t="str">
        <f>IF(ISERROR($V1100),"",OFFSET('Smelter Look-up'!$C$4,$V1100-4,0)&amp;"")</f>
        <v/>
      </c>
      <c r="S1100" s="239" t="str">
        <f t="array" ref="S1100">IF(B1100="","",IF(ISERROR(MATCH($E1100,CL,0)),"Unknown",INDIRECT("'C'!$A$"&amp;MATCH($E1100,CL,0)+1)))</f>
        <v/>
      </c>
      <c r="T1100" s="239" t="str">
        <f t="array" ref="T1100">IF(B1100="","",IF(ISERROR(MATCH($J1100,SorP!$B$1:$B$6226,0)),"",INDIRECT("'SorP'!$A$"&amp;MATCH($S1100&amp;$J1100,SorP!C:C,0))))</f>
        <v/>
      </c>
      <c r="U1100" s="240"/>
      <c r="V1100" s="228" t="str">
        <f>IF(C1100="",NA(),IF(OR(C1100="Smelter not listed",C1100="Smelter not yet identified"),MATCH($B1100&amp;$D1100,'Smelter Look-up'!$J:$J,0),MATCH($B1100&amp;$C1100,'Smelter Look-up'!$J:$J,0)))</f>
        <v>#N/A</v>
      </c>
      <c r="W1100" s="208"/>
      <c r="X1100" s="208">
        <f t="shared" si="1"/>
        <v>0</v>
      </c>
      <c r="Y1100" s="208"/>
      <c r="Z1100" s="208"/>
      <c r="AA1100" s="208"/>
      <c r="AB1100" s="241" t="str">
        <f t="shared" si="2"/>
        <v/>
      </c>
      <c r="AC1100" s="208"/>
      <c r="AD1100" s="208"/>
      <c r="AE1100" s="208"/>
      <c r="AF1100" s="208"/>
      <c r="AG1100" s="208"/>
      <c r="AH1100" s="208"/>
    </row>
    <row r="1101" ht="13.5" customHeight="1">
      <c r="A1101" s="239"/>
      <c r="B1101" s="233" t="str">
        <f t="array" ref="B1101">IF(LEN(A1101)=0,"",INDEX('Smelter Look-up'!$A:$A,MATCH($A1101,'Smelter Look-up'!$E:$E,0)))</f>
        <v/>
      </c>
      <c r="C1101" s="234" t="str">
        <f t="array" ref="C1101">IF(LEN(A1101)=0,"",INDEX('Smelter Look-up'!$C:$C,MATCH($A1101,'Smelter Look-up'!$E:$E,0)))</f>
        <v/>
      </c>
      <c r="D1101" s="233"/>
      <c r="E1101" s="233" t="str">
        <f>IF(ISERROR($V1101),"",OFFSET('Smelter Look-up'!$D$4,$V1101-4,0)&amp;"")</f>
        <v/>
      </c>
      <c r="F1101" s="233" t="str">
        <f>IF(ISERROR($V1101),"",OFFSET('Smelter Look-up'!$E$4,$V1101-4,0))</f>
        <v/>
      </c>
      <c r="G1101" s="233" t="str">
        <f>IF(C1101=$X$4,IF(ISERROR($V1101),"Enter smelter details","RMI"),IF(ISERROR($V1101),"",OFFSET('Smelter Look-up'!$F$4,$V1101-4,0)))</f>
        <v/>
      </c>
      <c r="H1101" s="235" t="str">
        <f>IF(ISERROR($V1101),"",OFFSET('Smelter Look-up'!$G$4,$V1101-4,0))</f>
        <v/>
      </c>
      <c r="I1101" s="237" t="str">
        <f>IF(ISERROR($V1101),"",OFFSET('Smelter Look-up'!$H$4,$V1101-4,0))</f>
        <v/>
      </c>
      <c r="J1101" s="237" t="str">
        <f>IF(ISERROR($V1101),"",OFFSET('Smelter Look-up'!$I$4,$V1101-4,0))</f>
        <v/>
      </c>
      <c r="K1101" s="234"/>
      <c r="L1101" s="234"/>
      <c r="M1101" s="234"/>
      <c r="N1101" s="234"/>
      <c r="O1101" s="234"/>
      <c r="P1101" s="237"/>
      <c r="Q1101" s="238"/>
      <c r="R1101" s="233" t="str">
        <f>IF(ISERROR($V1101),"",OFFSET('Smelter Look-up'!$C$4,$V1101-4,0)&amp;"")</f>
        <v/>
      </c>
      <c r="S1101" s="239" t="str">
        <f t="array" ref="S1101">IF(B1101="","",IF(ISERROR(MATCH($E1101,CL,0)),"Unknown",INDIRECT("'C'!$A$"&amp;MATCH($E1101,CL,0)+1)))</f>
        <v/>
      </c>
      <c r="T1101" s="239" t="str">
        <f t="array" ref="T1101">IF(B1101="","",IF(ISERROR(MATCH($J1101,SorP!$B$1:$B$6226,0)),"",INDIRECT("'SorP'!$A$"&amp;MATCH($S1101&amp;$J1101,SorP!C:C,0))))</f>
        <v/>
      </c>
      <c r="U1101" s="240"/>
      <c r="V1101" s="228" t="str">
        <f>IF(C1101="",NA(),IF(OR(C1101="Smelter not listed",C1101="Smelter not yet identified"),MATCH($B1101&amp;$D1101,'Smelter Look-up'!$J:$J,0),MATCH($B1101&amp;$C1101,'Smelter Look-up'!$J:$J,0)))</f>
        <v>#N/A</v>
      </c>
      <c r="W1101" s="208"/>
      <c r="X1101" s="208">
        <f t="shared" si="1"/>
        <v>0</v>
      </c>
      <c r="Y1101" s="208"/>
      <c r="Z1101" s="208"/>
      <c r="AA1101" s="208"/>
      <c r="AB1101" s="241" t="str">
        <f t="shared" si="2"/>
        <v/>
      </c>
      <c r="AC1101" s="208"/>
      <c r="AD1101" s="208"/>
      <c r="AE1101" s="208"/>
      <c r="AF1101" s="208"/>
      <c r="AG1101" s="208"/>
      <c r="AH1101" s="208"/>
    </row>
    <row r="1102" ht="13.5" customHeight="1">
      <c r="A1102" s="239"/>
      <c r="B1102" s="233" t="str">
        <f t="array" ref="B1102">IF(LEN(A1102)=0,"",INDEX('Smelter Look-up'!$A:$A,MATCH($A1102,'Smelter Look-up'!$E:$E,0)))</f>
        <v/>
      </c>
      <c r="C1102" s="234" t="str">
        <f t="array" ref="C1102">IF(LEN(A1102)=0,"",INDEX('Smelter Look-up'!$C:$C,MATCH($A1102,'Smelter Look-up'!$E:$E,0)))</f>
        <v/>
      </c>
      <c r="D1102" s="233"/>
      <c r="E1102" s="233" t="str">
        <f>IF(ISERROR($V1102),"",OFFSET('Smelter Look-up'!$D$4,$V1102-4,0)&amp;"")</f>
        <v/>
      </c>
      <c r="F1102" s="233" t="str">
        <f>IF(ISERROR($V1102),"",OFFSET('Smelter Look-up'!$E$4,$V1102-4,0))</f>
        <v/>
      </c>
      <c r="G1102" s="233" t="str">
        <f>IF(C1102=$X$4,IF(ISERROR($V1102),"Enter smelter details","RMI"),IF(ISERROR($V1102),"",OFFSET('Smelter Look-up'!$F$4,$V1102-4,0)))</f>
        <v/>
      </c>
      <c r="H1102" s="235" t="str">
        <f>IF(ISERROR($V1102),"",OFFSET('Smelter Look-up'!$G$4,$V1102-4,0))</f>
        <v/>
      </c>
      <c r="I1102" s="237" t="str">
        <f>IF(ISERROR($V1102),"",OFFSET('Smelter Look-up'!$H$4,$V1102-4,0))</f>
        <v/>
      </c>
      <c r="J1102" s="237" t="str">
        <f>IF(ISERROR($V1102),"",OFFSET('Smelter Look-up'!$I$4,$V1102-4,0))</f>
        <v/>
      </c>
      <c r="K1102" s="234"/>
      <c r="L1102" s="234"/>
      <c r="M1102" s="234"/>
      <c r="N1102" s="234"/>
      <c r="O1102" s="234"/>
      <c r="P1102" s="237"/>
      <c r="Q1102" s="238"/>
      <c r="R1102" s="233" t="str">
        <f>IF(ISERROR($V1102),"",OFFSET('Smelter Look-up'!$C$4,$V1102-4,0)&amp;"")</f>
        <v/>
      </c>
      <c r="S1102" s="239" t="str">
        <f t="array" ref="S1102">IF(B1102="","",IF(ISERROR(MATCH($E1102,CL,0)),"Unknown",INDIRECT("'C'!$A$"&amp;MATCH($E1102,CL,0)+1)))</f>
        <v/>
      </c>
      <c r="T1102" s="239" t="str">
        <f t="array" ref="T1102">IF(B1102="","",IF(ISERROR(MATCH($J1102,SorP!$B$1:$B$6226,0)),"",INDIRECT("'SorP'!$A$"&amp;MATCH($S1102&amp;$J1102,SorP!C:C,0))))</f>
        <v/>
      </c>
      <c r="U1102" s="240"/>
      <c r="V1102" s="228" t="str">
        <f>IF(C1102="",NA(),IF(OR(C1102="Smelter not listed",C1102="Smelter not yet identified"),MATCH($B1102&amp;$D1102,'Smelter Look-up'!$J:$J,0),MATCH($B1102&amp;$C1102,'Smelter Look-up'!$J:$J,0)))</f>
        <v>#N/A</v>
      </c>
      <c r="W1102" s="208"/>
      <c r="X1102" s="208">
        <f t="shared" si="1"/>
        <v>0</v>
      </c>
      <c r="Y1102" s="208"/>
      <c r="Z1102" s="208"/>
      <c r="AA1102" s="208"/>
      <c r="AB1102" s="241" t="str">
        <f t="shared" si="2"/>
        <v/>
      </c>
      <c r="AC1102" s="208"/>
      <c r="AD1102" s="208"/>
      <c r="AE1102" s="208"/>
      <c r="AF1102" s="208"/>
      <c r="AG1102" s="208"/>
      <c r="AH1102" s="208"/>
    </row>
    <row r="1103" ht="13.5" customHeight="1">
      <c r="A1103" s="239"/>
      <c r="B1103" s="233" t="str">
        <f t="array" ref="B1103">IF(LEN(A1103)=0,"",INDEX('Smelter Look-up'!$A:$A,MATCH($A1103,'Smelter Look-up'!$E:$E,0)))</f>
        <v/>
      </c>
      <c r="C1103" s="234" t="str">
        <f t="array" ref="C1103">IF(LEN(A1103)=0,"",INDEX('Smelter Look-up'!$C:$C,MATCH($A1103,'Smelter Look-up'!$E:$E,0)))</f>
        <v/>
      </c>
      <c r="D1103" s="233"/>
      <c r="E1103" s="233" t="str">
        <f>IF(ISERROR($V1103),"",OFFSET('Smelter Look-up'!$D$4,$V1103-4,0)&amp;"")</f>
        <v/>
      </c>
      <c r="F1103" s="233" t="str">
        <f>IF(ISERROR($V1103),"",OFFSET('Smelter Look-up'!$E$4,$V1103-4,0))</f>
        <v/>
      </c>
      <c r="G1103" s="233" t="str">
        <f>IF(C1103=$X$4,IF(ISERROR($V1103),"Enter smelter details","RMI"),IF(ISERROR($V1103),"",OFFSET('Smelter Look-up'!$F$4,$V1103-4,0)))</f>
        <v/>
      </c>
      <c r="H1103" s="235" t="str">
        <f>IF(ISERROR($V1103),"",OFFSET('Smelter Look-up'!$G$4,$V1103-4,0))</f>
        <v/>
      </c>
      <c r="I1103" s="237" t="str">
        <f>IF(ISERROR($V1103),"",OFFSET('Smelter Look-up'!$H$4,$V1103-4,0))</f>
        <v/>
      </c>
      <c r="J1103" s="237" t="str">
        <f>IF(ISERROR($V1103),"",OFFSET('Smelter Look-up'!$I$4,$V1103-4,0))</f>
        <v/>
      </c>
      <c r="K1103" s="234"/>
      <c r="L1103" s="234"/>
      <c r="M1103" s="234"/>
      <c r="N1103" s="234"/>
      <c r="O1103" s="234"/>
      <c r="P1103" s="237"/>
      <c r="Q1103" s="238"/>
      <c r="R1103" s="233" t="str">
        <f>IF(ISERROR($V1103),"",OFFSET('Smelter Look-up'!$C$4,$V1103-4,0)&amp;"")</f>
        <v/>
      </c>
      <c r="S1103" s="239" t="str">
        <f t="array" ref="S1103">IF(B1103="","",IF(ISERROR(MATCH($E1103,CL,0)),"Unknown",INDIRECT("'C'!$A$"&amp;MATCH($E1103,CL,0)+1)))</f>
        <v/>
      </c>
      <c r="T1103" s="239" t="str">
        <f t="array" ref="T1103">IF(B1103="","",IF(ISERROR(MATCH($J1103,SorP!$B$1:$B$6226,0)),"",INDIRECT("'SorP'!$A$"&amp;MATCH($S1103&amp;$J1103,SorP!C:C,0))))</f>
        <v/>
      </c>
      <c r="U1103" s="240"/>
      <c r="V1103" s="228" t="str">
        <f>IF(C1103="",NA(),IF(OR(C1103="Smelter not listed",C1103="Smelter not yet identified"),MATCH($B1103&amp;$D1103,'Smelter Look-up'!$J:$J,0),MATCH($B1103&amp;$C1103,'Smelter Look-up'!$J:$J,0)))</f>
        <v>#N/A</v>
      </c>
      <c r="W1103" s="208"/>
      <c r="X1103" s="208">
        <f t="shared" si="1"/>
        <v>0</v>
      </c>
      <c r="Y1103" s="208"/>
      <c r="Z1103" s="208"/>
      <c r="AA1103" s="208"/>
      <c r="AB1103" s="241" t="str">
        <f t="shared" si="2"/>
        <v/>
      </c>
      <c r="AC1103" s="208"/>
      <c r="AD1103" s="208"/>
      <c r="AE1103" s="208"/>
      <c r="AF1103" s="208"/>
      <c r="AG1103" s="208"/>
      <c r="AH1103" s="208"/>
    </row>
    <row r="1104" ht="13.5" customHeight="1">
      <c r="A1104" s="239"/>
      <c r="B1104" s="233" t="str">
        <f t="array" ref="B1104">IF(LEN(A1104)=0,"",INDEX('Smelter Look-up'!$A:$A,MATCH($A1104,'Smelter Look-up'!$E:$E,0)))</f>
        <v/>
      </c>
      <c r="C1104" s="234" t="str">
        <f t="array" ref="C1104">IF(LEN(A1104)=0,"",INDEX('Smelter Look-up'!$C:$C,MATCH($A1104,'Smelter Look-up'!$E:$E,0)))</f>
        <v/>
      </c>
      <c r="D1104" s="233"/>
      <c r="E1104" s="233" t="str">
        <f>IF(ISERROR($V1104),"",OFFSET('Smelter Look-up'!$D$4,$V1104-4,0)&amp;"")</f>
        <v/>
      </c>
      <c r="F1104" s="233" t="str">
        <f>IF(ISERROR($V1104),"",OFFSET('Smelter Look-up'!$E$4,$V1104-4,0))</f>
        <v/>
      </c>
      <c r="G1104" s="233" t="str">
        <f>IF(C1104=$X$4,IF(ISERROR($V1104),"Enter smelter details","RMI"),IF(ISERROR($V1104),"",OFFSET('Smelter Look-up'!$F$4,$V1104-4,0)))</f>
        <v/>
      </c>
      <c r="H1104" s="235" t="str">
        <f>IF(ISERROR($V1104),"",OFFSET('Smelter Look-up'!$G$4,$V1104-4,0))</f>
        <v/>
      </c>
      <c r="I1104" s="237" t="str">
        <f>IF(ISERROR($V1104),"",OFFSET('Smelter Look-up'!$H$4,$V1104-4,0))</f>
        <v/>
      </c>
      <c r="J1104" s="237" t="str">
        <f>IF(ISERROR($V1104),"",OFFSET('Smelter Look-up'!$I$4,$V1104-4,0))</f>
        <v/>
      </c>
      <c r="K1104" s="234"/>
      <c r="L1104" s="234"/>
      <c r="M1104" s="234"/>
      <c r="N1104" s="234"/>
      <c r="O1104" s="234"/>
      <c r="P1104" s="237"/>
      <c r="Q1104" s="238"/>
      <c r="R1104" s="233" t="str">
        <f>IF(ISERROR($V1104),"",OFFSET('Smelter Look-up'!$C$4,$V1104-4,0)&amp;"")</f>
        <v/>
      </c>
      <c r="S1104" s="239" t="str">
        <f t="array" ref="S1104">IF(B1104="","",IF(ISERROR(MATCH($E1104,CL,0)),"Unknown",INDIRECT("'C'!$A$"&amp;MATCH($E1104,CL,0)+1)))</f>
        <v/>
      </c>
      <c r="T1104" s="239" t="str">
        <f t="array" ref="T1104">IF(B1104="","",IF(ISERROR(MATCH($J1104,SorP!$B$1:$B$6226,0)),"",INDIRECT("'SorP'!$A$"&amp;MATCH($S1104&amp;$J1104,SorP!C:C,0))))</f>
        <v/>
      </c>
      <c r="U1104" s="240"/>
      <c r="V1104" s="228" t="str">
        <f>IF(C1104="",NA(),IF(OR(C1104="Smelter not listed",C1104="Smelter not yet identified"),MATCH($B1104&amp;$D1104,'Smelter Look-up'!$J:$J,0),MATCH($B1104&amp;$C1104,'Smelter Look-up'!$J:$J,0)))</f>
        <v>#N/A</v>
      </c>
      <c r="W1104" s="208"/>
      <c r="X1104" s="208">
        <f t="shared" si="1"/>
        <v>0</v>
      </c>
      <c r="Y1104" s="208"/>
      <c r="Z1104" s="208"/>
      <c r="AA1104" s="208"/>
      <c r="AB1104" s="241" t="str">
        <f t="shared" si="2"/>
        <v/>
      </c>
      <c r="AC1104" s="208"/>
      <c r="AD1104" s="208"/>
      <c r="AE1104" s="208"/>
      <c r="AF1104" s="208"/>
      <c r="AG1104" s="208"/>
      <c r="AH1104" s="208"/>
    </row>
    <row r="1105" ht="13.5" customHeight="1">
      <c r="A1105" s="239"/>
      <c r="B1105" s="233" t="str">
        <f t="array" ref="B1105">IF(LEN(A1105)=0,"",INDEX('Smelter Look-up'!$A:$A,MATCH($A1105,'Smelter Look-up'!$E:$E,0)))</f>
        <v/>
      </c>
      <c r="C1105" s="234" t="str">
        <f t="array" ref="C1105">IF(LEN(A1105)=0,"",INDEX('Smelter Look-up'!$C:$C,MATCH($A1105,'Smelter Look-up'!$E:$E,0)))</f>
        <v/>
      </c>
      <c r="D1105" s="233"/>
      <c r="E1105" s="233" t="str">
        <f>IF(ISERROR($V1105),"",OFFSET('Smelter Look-up'!$D$4,$V1105-4,0)&amp;"")</f>
        <v/>
      </c>
      <c r="F1105" s="233" t="str">
        <f>IF(ISERROR($V1105),"",OFFSET('Smelter Look-up'!$E$4,$V1105-4,0))</f>
        <v/>
      </c>
      <c r="G1105" s="233" t="str">
        <f>IF(C1105=$X$4,IF(ISERROR($V1105),"Enter smelter details","RMI"),IF(ISERROR($V1105),"",OFFSET('Smelter Look-up'!$F$4,$V1105-4,0)))</f>
        <v/>
      </c>
      <c r="H1105" s="235" t="str">
        <f>IF(ISERROR($V1105),"",OFFSET('Smelter Look-up'!$G$4,$V1105-4,0))</f>
        <v/>
      </c>
      <c r="I1105" s="237" t="str">
        <f>IF(ISERROR($V1105),"",OFFSET('Smelter Look-up'!$H$4,$V1105-4,0))</f>
        <v/>
      </c>
      <c r="J1105" s="237" t="str">
        <f>IF(ISERROR($V1105),"",OFFSET('Smelter Look-up'!$I$4,$V1105-4,0))</f>
        <v/>
      </c>
      <c r="K1105" s="234"/>
      <c r="L1105" s="234"/>
      <c r="M1105" s="234"/>
      <c r="N1105" s="234"/>
      <c r="O1105" s="234"/>
      <c r="P1105" s="237"/>
      <c r="Q1105" s="238"/>
      <c r="R1105" s="233" t="str">
        <f>IF(ISERROR($V1105),"",OFFSET('Smelter Look-up'!$C$4,$V1105-4,0)&amp;"")</f>
        <v/>
      </c>
      <c r="S1105" s="239" t="str">
        <f t="array" ref="S1105">IF(B1105="","",IF(ISERROR(MATCH($E1105,CL,0)),"Unknown",INDIRECT("'C'!$A$"&amp;MATCH($E1105,CL,0)+1)))</f>
        <v/>
      </c>
      <c r="T1105" s="239" t="str">
        <f t="array" ref="T1105">IF(B1105="","",IF(ISERROR(MATCH($J1105,SorP!$B$1:$B$6226,0)),"",INDIRECT("'SorP'!$A$"&amp;MATCH($S1105&amp;$J1105,SorP!C:C,0))))</f>
        <v/>
      </c>
      <c r="U1105" s="240"/>
      <c r="V1105" s="228" t="str">
        <f>IF(C1105="",NA(),IF(OR(C1105="Smelter not listed",C1105="Smelter not yet identified"),MATCH($B1105&amp;$D1105,'Smelter Look-up'!$J:$J,0),MATCH($B1105&amp;$C1105,'Smelter Look-up'!$J:$J,0)))</f>
        <v>#N/A</v>
      </c>
      <c r="W1105" s="208"/>
      <c r="X1105" s="208">
        <f t="shared" si="1"/>
        <v>0</v>
      </c>
      <c r="Y1105" s="208"/>
      <c r="Z1105" s="208"/>
      <c r="AA1105" s="208"/>
      <c r="AB1105" s="241" t="str">
        <f t="shared" si="2"/>
        <v/>
      </c>
      <c r="AC1105" s="208"/>
      <c r="AD1105" s="208"/>
      <c r="AE1105" s="208"/>
      <c r="AF1105" s="208"/>
      <c r="AG1105" s="208"/>
      <c r="AH1105" s="208"/>
    </row>
    <row r="1106" ht="13.5" customHeight="1">
      <c r="A1106" s="239"/>
      <c r="B1106" s="233" t="str">
        <f t="array" ref="B1106">IF(LEN(A1106)=0,"",INDEX('Smelter Look-up'!$A:$A,MATCH($A1106,'Smelter Look-up'!$E:$E,0)))</f>
        <v/>
      </c>
      <c r="C1106" s="234" t="str">
        <f t="array" ref="C1106">IF(LEN(A1106)=0,"",INDEX('Smelter Look-up'!$C:$C,MATCH($A1106,'Smelter Look-up'!$E:$E,0)))</f>
        <v/>
      </c>
      <c r="D1106" s="233"/>
      <c r="E1106" s="233" t="str">
        <f>IF(ISERROR($V1106),"",OFFSET('Smelter Look-up'!$D$4,$V1106-4,0)&amp;"")</f>
        <v/>
      </c>
      <c r="F1106" s="233" t="str">
        <f>IF(ISERROR($V1106),"",OFFSET('Smelter Look-up'!$E$4,$V1106-4,0))</f>
        <v/>
      </c>
      <c r="G1106" s="233" t="str">
        <f>IF(C1106=$X$4,IF(ISERROR($V1106),"Enter smelter details","RMI"),IF(ISERROR($V1106),"",OFFSET('Smelter Look-up'!$F$4,$V1106-4,0)))</f>
        <v/>
      </c>
      <c r="H1106" s="235" t="str">
        <f>IF(ISERROR($V1106),"",OFFSET('Smelter Look-up'!$G$4,$V1106-4,0))</f>
        <v/>
      </c>
      <c r="I1106" s="237" t="str">
        <f>IF(ISERROR($V1106),"",OFFSET('Smelter Look-up'!$H$4,$V1106-4,0))</f>
        <v/>
      </c>
      <c r="J1106" s="237" t="str">
        <f>IF(ISERROR($V1106),"",OFFSET('Smelter Look-up'!$I$4,$V1106-4,0))</f>
        <v/>
      </c>
      <c r="K1106" s="234"/>
      <c r="L1106" s="234"/>
      <c r="M1106" s="234"/>
      <c r="N1106" s="234"/>
      <c r="O1106" s="234"/>
      <c r="P1106" s="237"/>
      <c r="Q1106" s="238"/>
      <c r="R1106" s="233" t="str">
        <f>IF(ISERROR($V1106),"",OFFSET('Smelter Look-up'!$C$4,$V1106-4,0)&amp;"")</f>
        <v/>
      </c>
      <c r="S1106" s="239" t="str">
        <f t="array" ref="S1106">IF(B1106="","",IF(ISERROR(MATCH($E1106,CL,0)),"Unknown",INDIRECT("'C'!$A$"&amp;MATCH($E1106,CL,0)+1)))</f>
        <v/>
      </c>
      <c r="T1106" s="239" t="str">
        <f t="array" ref="T1106">IF(B1106="","",IF(ISERROR(MATCH($J1106,SorP!$B$1:$B$6226,0)),"",INDIRECT("'SorP'!$A$"&amp;MATCH($S1106&amp;$J1106,SorP!C:C,0))))</f>
        <v/>
      </c>
      <c r="U1106" s="240"/>
      <c r="V1106" s="228" t="str">
        <f>IF(C1106="",NA(),IF(OR(C1106="Smelter not listed",C1106="Smelter not yet identified"),MATCH($B1106&amp;$D1106,'Smelter Look-up'!$J:$J,0),MATCH($B1106&amp;$C1106,'Smelter Look-up'!$J:$J,0)))</f>
        <v>#N/A</v>
      </c>
      <c r="W1106" s="208"/>
      <c r="X1106" s="208">
        <f t="shared" si="1"/>
        <v>0</v>
      </c>
      <c r="Y1106" s="208"/>
      <c r="Z1106" s="208"/>
      <c r="AA1106" s="208"/>
      <c r="AB1106" s="241" t="str">
        <f t="shared" si="2"/>
        <v/>
      </c>
      <c r="AC1106" s="208"/>
      <c r="AD1106" s="208"/>
      <c r="AE1106" s="208"/>
      <c r="AF1106" s="208"/>
      <c r="AG1106" s="208"/>
      <c r="AH1106" s="208"/>
    </row>
    <row r="1107" ht="13.5" customHeight="1">
      <c r="A1107" s="239"/>
      <c r="B1107" s="233" t="str">
        <f t="array" ref="B1107">IF(LEN(A1107)=0,"",INDEX('Smelter Look-up'!$A:$A,MATCH($A1107,'Smelter Look-up'!$E:$E,0)))</f>
        <v/>
      </c>
      <c r="C1107" s="234" t="str">
        <f t="array" ref="C1107">IF(LEN(A1107)=0,"",INDEX('Smelter Look-up'!$C:$C,MATCH($A1107,'Smelter Look-up'!$E:$E,0)))</f>
        <v/>
      </c>
      <c r="D1107" s="233"/>
      <c r="E1107" s="233" t="str">
        <f>IF(ISERROR($V1107),"",OFFSET('Smelter Look-up'!$D$4,$V1107-4,0)&amp;"")</f>
        <v/>
      </c>
      <c r="F1107" s="233" t="str">
        <f>IF(ISERROR($V1107),"",OFFSET('Smelter Look-up'!$E$4,$V1107-4,0))</f>
        <v/>
      </c>
      <c r="G1107" s="233" t="str">
        <f>IF(C1107=$X$4,IF(ISERROR($V1107),"Enter smelter details","RMI"),IF(ISERROR($V1107),"",OFFSET('Smelter Look-up'!$F$4,$V1107-4,0)))</f>
        <v/>
      </c>
      <c r="H1107" s="235" t="str">
        <f>IF(ISERROR($V1107),"",OFFSET('Smelter Look-up'!$G$4,$V1107-4,0))</f>
        <v/>
      </c>
      <c r="I1107" s="237" t="str">
        <f>IF(ISERROR($V1107),"",OFFSET('Smelter Look-up'!$H$4,$V1107-4,0))</f>
        <v/>
      </c>
      <c r="J1107" s="237" t="str">
        <f>IF(ISERROR($V1107),"",OFFSET('Smelter Look-up'!$I$4,$V1107-4,0))</f>
        <v/>
      </c>
      <c r="K1107" s="234"/>
      <c r="L1107" s="234"/>
      <c r="M1107" s="234"/>
      <c r="N1107" s="234"/>
      <c r="O1107" s="234"/>
      <c r="P1107" s="237"/>
      <c r="Q1107" s="238"/>
      <c r="R1107" s="233" t="str">
        <f>IF(ISERROR($V1107),"",OFFSET('Smelter Look-up'!$C$4,$V1107-4,0)&amp;"")</f>
        <v/>
      </c>
      <c r="S1107" s="239" t="str">
        <f t="array" ref="S1107">IF(B1107="","",IF(ISERROR(MATCH($E1107,CL,0)),"Unknown",INDIRECT("'C'!$A$"&amp;MATCH($E1107,CL,0)+1)))</f>
        <v/>
      </c>
      <c r="T1107" s="239" t="str">
        <f t="array" ref="T1107">IF(B1107="","",IF(ISERROR(MATCH($J1107,SorP!$B$1:$B$6226,0)),"",INDIRECT("'SorP'!$A$"&amp;MATCH($S1107&amp;$J1107,SorP!C:C,0))))</f>
        <v/>
      </c>
      <c r="U1107" s="240"/>
      <c r="V1107" s="228" t="str">
        <f>IF(C1107="",NA(),IF(OR(C1107="Smelter not listed",C1107="Smelter not yet identified"),MATCH($B1107&amp;$D1107,'Smelter Look-up'!$J:$J,0),MATCH($B1107&amp;$C1107,'Smelter Look-up'!$J:$J,0)))</f>
        <v>#N/A</v>
      </c>
      <c r="W1107" s="208"/>
      <c r="X1107" s="208">
        <f t="shared" si="1"/>
        <v>0</v>
      </c>
      <c r="Y1107" s="208"/>
      <c r="Z1107" s="208"/>
      <c r="AA1107" s="208"/>
      <c r="AB1107" s="241" t="str">
        <f t="shared" si="2"/>
        <v/>
      </c>
      <c r="AC1107" s="208"/>
      <c r="AD1107" s="208"/>
      <c r="AE1107" s="208"/>
      <c r="AF1107" s="208"/>
      <c r="AG1107" s="208"/>
      <c r="AH1107" s="208"/>
    </row>
    <row r="1108" ht="13.5" customHeight="1">
      <c r="A1108" s="239"/>
      <c r="B1108" s="233" t="str">
        <f t="array" ref="B1108">IF(LEN(A1108)=0,"",INDEX('Smelter Look-up'!$A:$A,MATCH($A1108,'Smelter Look-up'!$E:$E,0)))</f>
        <v/>
      </c>
      <c r="C1108" s="234" t="str">
        <f t="array" ref="C1108">IF(LEN(A1108)=0,"",INDEX('Smelter Look-up'!$C:$C,MATCH($A1108,'Smelter Look-up'!$E:$E,0)))</f>
        <v/>
      </c>
      <c r="D1108" s="233"/>
      <c r="E1108" s="233" t="str">
        <f>IF(ISERROR($V1108),"",OFFSET('Smelter Look-up'!$D$4,$V1108-4,0)&amp;"")</f>
        <v/>
      </c>
      <c r="F1108" s="233" t="str">
        <f>IF(ISERROR($V1108),"",OFFSET('Smelter Look-up'!$E$4,$V1108-4,0))</f>
        <v/>
      </c>
      <c r="G1108" s="233" t="str">
        <f>IF(C1108=$X$4,IF(ISERROR($V1108),"Enter smelter details","RMI"),IF(ISERROR($V1108),"",OFFSET('Smelter Look-up'!$F$4,$V1108-4,0)))</f>
        <v/>
      </c>
      <c r="H1108" s="235" t="str">
        <f>IF(ISERROR($V1108),"",OFFSET('Smelter Look-up'!$G$4,$V1108-4,0))</f>
        <v/>
      </c>
      <c r="I1108" s="237" t="str">
        <f>IF(ISERROR($V1108),"",OFFSET('Smelter Look-up'!$H$4,$V1108-4,0))</f>
        <v/>
      </c>
      <c r="J1108" s="237" t="str">
        <f>IF(ISERROR($V1108),"",OFFSET('Smelter Look-up'!$I$4,$V1108-4,0))</f>
        <v/>
      </c>
      <c r="K1108" s="234"/>
      <c r="L1108" s="234"/>
      <c r="M1108" s="234"/>
      <c r="N1108" s="234"/>
      <c r="O1108" s="234"/>
      <c r="P1108" s="237"/>
      <c r="Q1108" s="238"/>
      <c r="R1108" s="233" t="str">
        <f>IF(ISERROR($V1108),"",OFFSET('Smelter Look-up'!$C$4,$V1108-4,0)&amp;"")</f>
        <v/>
      </c>
      <c r="S1108" s="239" t="str">
        <f t="array" ref="S1108">IF(B1108="","",IF(ISERROR(MATCH($E1108,CL,0)),"Unknown",INDIRECT("'C'!$A$"&amp;MATCH($E1108,CL,0)+1)))</f>
        <v/>
      </c>
      <c r="T1108" s="239" t="str">
        <f t="array" ref="T1108">IF(B1108="","",IF(ISERROR(MATCH($J1108,SorP!$B$1:$B$6226,0)),"",INDIRECT("'SorP'!$A$"&amp;MATCH($S1108&amp;$J1108,SorP!C:C,0))))</f>
        <v/>
      </c>
      <c r="U1108" s="240"/>
      <c r="V1108" s="228" t="str">
        <f>IF(C1108="",NA(),IF(OR(C1108="Smelter not listed",C1108="Smelter not yet identified"),MATCH($B1108&amp;$D1108,'Smelter Look-up'!$J:$J,0),MATCH($B1108&amp;$C1108,'Smelter Look-up'!$J:$J,0)))</f>
        <v>#N/A</v>
      </c>
      <c r="W1108" s="208"/>
      <c r="X1108" s="208">
        <f t="shared" si="1"/>
        <v>0</v>
      </c>
      <c r="Y1108" s="208"/>
      <c r="Z1108" s="208"/>
      <c r="AA1108" s="208"/>
      <c r="AB1108" s="241" t="str">
        <f t="shared" si="2"/>
        <v/>
      </c>
      <c r="AC1108" s="208"/>
      <c r="AD1108" s="208"/>
      <c r="AE1108" s="208"/>
      <c r="AF1108" s="208"/>
      <c r="AG1108" s="208"/>
      <c r="AH1108" s="208"/>
    </row>
    <row r="1109" ht="13.5" customHeight="1">
      <c r="A1109" s="239"/>
      <c r="B1109" s="233" t="str">
        <f t="array" ref="B1109">IF(LEN(A1109)=0,"",INDEX('Smelter Look-up'!$A:$A,MATCH($A1109,'Smelter Look-up'!$E:$E,0)))</f>
        <v/>
      </c>
      <c r="C1109" s="234" t="str">
        <f t="array" ref="C1109">IF(LEN(A1109)=0,"",INDEX('Smelter Look-up'!$C:$C,MATCH($A1109,'Smelter Look-up'!$E:$E,0)))</f>
        <v/>
      </c>
      <c r="D1109" s="233"/>
      <c r="E1109" s="233" t="str">
        <f>IF(ISERROR($V1109),"",OFFSET('Smelter Look-up'!$D$4,$V1109-4,0)&amp;"")</f>
        <v/>
      </c>
      <c r="F1109" s="233" t="str">
        <f>IF(ISERROR($V1109),"",OFFSET('Smelter Look-up'!$E$4,$V1109-4,0))</f>
        <v/>
      </c>
      <c r="G1109" s="233" t="str">
        <f>IF(C1109=$X$4,IF(ISERROR($V1109),"Enter smelter details","RMI"),IF(ISERROR($V1109),"",OFFSET('Smelter Look-up'!$F$4,$V1109-4,0)))</f>
        <v/>
      </c>
      <c r="H1109" s="235" t="str">
        <f>IF(ISERROR($V1109),"",OFFSET('Smelter Look-up'!$G$4,$V1109-4,0))</f>
        <v/>
      </c>
      <c r="I1109" s="237" t="str">
        <f>IF(ISERROR($V1109),"",OFFSET('Smelter Look-up'!$H$4,$V1109-4,0))</f>
        <v/>
      </c>
      <c r="J1109" s="237" t="str">
        <f>IF(ISERROR($V1109),"",OFFSET('Smelter Look-up'!$I$4,$V1109-4,0))</f>
        <v/>
      </c>
      <c r="K1109" s="234"/>
      <c r="L1109" s="234"/>
      <c r="M1109" s="234"/>
      <c r="N1109" s="234"/>
      <c r="O1109" s="234"/>
      <c r="P1109" s="237"/>
      <c r="Q1109" s="238"/>
      <c r="R1109" s="233" t="str">
        <f>IF(ISERROR($V1109),"",OFFSET('Smelter Look-up'!$C$4,$V1109-4,0)&amp;"")</f>
        <v/>
      </c>
      <c r="S1109" s="239" t="str">
        <f t="array" ref="S1109">IF(B1109="","",IF(ISERROR(MATCH($E1109,CL,0)),"Unknown",INDIRECT("'C'!$A$"&amp;MATCH($E1109,CL,0)+1)))</f>
        <v/>
      </c>
      <c r="T1109" s="239" t="str">
        <f t="array" ref="T1109">IF(B1109="","",IF(ISERROR(MATCH($J1109,SorP!$B$1:$B$6226,0)),"",INDIRECT("'SorP'!$A$"&amp;MATCH($S1109&amp;$J1109,SorP!C:C,0))))</f>
        <v/>
      </c>
      <c r="U1109" s="240"/>
      <c r="V1109" s="228" t="str">
        <f>IF(C1109="",NA(),IF(OR(C1109="Smelter not listed",C1109="Smelter not yet identified"),MATCH($B1109&amp;$D1109,'Smelter Look-up'!$J:$J,0),MATCH($B1109&amp;$C1109,'Smelter Look-up'!$J:$J,0)))</f>
        <v>#N/A</v>
      </c>
      <c r="W1109" s="208"/>
      <c r="X1109" s="208">
        <f t="shared" si="1"/>
        <v>0</v>
      </c>
      <c r="Y1109" s="208"/>
      <c r="Z1109" s="208"/>
      <c r="AA1109" s="208"/>
      <c r="AB1109" s="241" t="str">
        <f t="shared" si="2"/>
        <v/>
      </c>
      <c r="AC1109" s="208"/>
      <c r="AD1109" s="208"/>
      <c r="AE1109" s="208"/>
      <c r="AF1109" s="208"/>
      <c r="AG1109" s="208"/>
      <c r="AH1109" s="208"/>
    </row>
    <row r="1110" ht="13.5" customHeight="1">
      <c r="A1110" s="239"/>
      <c r="B1110" s="233" t="str">
        <f t="array" ref="B1110">IF(LEN(A1110)=0,"",INDEX('Smelter Look-up'!$A:$A,MATCH($A1110,'Smelter Look-up'!$E:$E,0)))</f>
        <v/>
      </c>
      <c r="C1110" s="234" t="str">
        <f t="array" ref="C1110">IF(LEN(A1110)=0,"",INDEX('Smelter Look-up'!$C:$C,MATCH($A1110,'Smelter Look-up'!$E:$E,0)))</f>
        <v/>
      </c>
      <c r="D1110" s="233"/>
      <c r="E1110" s="233" t="str">
        <f>IF(ISERROR($V1110),"",OFFSET('Smelter Look-up'!$D$4,$V1110-4,0)&amp;"")</f>
        <v/>
      </c>
      <c r="F1110" s="233" t="str">
        <f>IF(ISERROR($V1110),"",OFFSET('Smelter Look-up'!$E$4,$V1110-4,0))</f>
        <v/>
      </c>
      <c r="G1110" s="233" t="str">
        <f>IF(C1110=$X$4,IF(ISERROR($V1110),"Enter smelter details","RMI"),IF(ISERROR($V1110),"",OFFSET('Smelter Look-up'!$F$4,$V1110-4,0)))</f>
        <v/>
      </c>
      <c r="H1110" s="235" t="str">
        <f>IF(ISERROR($V1110),"",OFFSET('Smelter Look-up'!$G$4,$V1110-4,0))</f>
        <v/>
      </c>
      <c r="I1110" s="237" t="str">
        <f>IF(ISERROR($V1110),"",OFFSET('Smelter Look-up'!$H$4,$V1110-4,0))</f>
        <v/>
      </c>
      <c r="J1110" s="237" t="str">
        <f>IF(ISERROR($V1110),"",OFFSET('Smelter Look-up'!$I$4,$V1110-4,0))</f>
        <v/>
      </c>
      <c r="K1110" s="234"/>
      <c r="L1110" s="234"/>
      <c r="M1110" s="234"/>
      <c r="N1110" s="234"/>
      <c r="O1110" s="234"/>
      <c r="P1110" s="237"/>
      <c r="Q1110" s="238"/>
      <c r="R1110" s="233" t="str">
        <f>IF(ISERROR($V1110),"",OFFSET('Smelter Look-up'!$C$4,$V1110-4,0)&amp;"")</f>
        <v/>
      </c>
      <c r="S1110" s="239" t="str">
        <f t="array" ref="S1110">IF(B1110="","",IF(ISERROR(MATCH($E1110,CL,0)),"Unknown",INDIRECT("'C'!$A$"&amp;MATCH($E1110,CL,0)+1)))</f>
        <v/>
      </c>
      <c r="T1110" s="239" t="str">
        <f t="array" ref="T1110">IF(B1110="","",IF(ISERROR(MATCH($J1110,SorP!$B$1:$B$6226,0)),"",INDIRECT("'SorP'!$A$"&amp;MATCH($S1110&amp;$J1110,SorP!C:C,0))))</f>
        <v/>
      </c>
      <c r="U1110" s="240"/>
      <c r="V1110" s="228" t="str">
        <f>IF(C1110="",NA(),IF(OR(C1110="Smelter not listed",C1110="Smelter not yet identified"),MATCH($B1110&amp;$D1110,'Smelter Look-up'!$J:$J,0),MATCH($B1110&amp;$C1110,'Smelter Look-up'!$J:$J,0)))</f>
        <v>#N/A</v>
      </c>
      <c r="W1110" s="208"/>
      <c r="X1110" s="208">
        <f t="shared" si="1"/>
        <v>0</v>
      </c>
      <c r="Y1110" s="208"/>
      <c r="Z1110" s="208"/>
      <c r="AA1110" s="208"/>
      <c r="AB1110" s="241" t="str">
        <f t="shared" si="2"/>
        <v/>
      </c>
      <c r="AC1110" s="208"/>
      <c r="AD1110" s="208"/>
      <c r="AE1110" s="208"/>
      <c r="AF1110" s="208"/>
      <c r="AG1110" s="208"/>
      <c r="AH1110" s="208"/>
    </row>
    <row r="1111" ht="13.5" customHeight="1">
      <c r="A1111" s="239"/>
      <c r="B1111" s="233" t="str">
        <f t="array" ref="B1111">IF(LEN(A1111)=0,"",INDEX('Smelter Look-up'!$A:$A,MATCH($A1111,'Smelter Look-up'!$E:$E,0)))</f>
        <v/>
      </c>
      <c r="C1111" s="234" t="str">
        <f t="array" ref="C1111">IF(LEN(A1111)=0,"",INDEX('Smelter Look-up'!$C:$C,MATCH($A1111,'Smelter Look-up'!$E:$E,0)))</f>
        <v/>
      </c>
      <c r="D1111" s="233"/>
      <c r="E1111" s="233" t="str">
        <f>IF(ISERROR($V1111),"",OFFSET('Smelter Look-up'!$D$4,$V1111-4,0)&amp;"")</f>
        <v/>
      </c>
      <c r="F1111" s="233" t="str">
        <f>IF(ISERROR($V1111),"",OFFSET('Smelter Look-up'!$E$4,$V1111-4,0))</f>
        <v/>
      </c>
      <c r="G1111" s="233" t="str">
        <f>IF(C1111=$X$4,IF(ISERROR($V1111),"Enter smelter details","RMI"),IF(ISERROR($V1111),"",OFFSET('Smelter Look-up'!$F$4,$V1111-4,0)))</f>
        <v/>
      </c>
      <c r="H1111" s="235" t="str">
        <f>IF(ISERROR($V1111),"",OFFSET('Smelter Look-up'!$G$4,$V1111-4,0))</f>
        <v/>
      </c>
      <c r="I1111" s="237" t="str">
        <f>IF(ISERROR($V1111),"",OFFSET('Smelter Look-up'!$H$4,$V1111-4,0))</f>
        <v/>
      </c>
      <c r="J1111" s="237" t="str">
        <f>IF(ISERROR($V1111),"",OFFSET('Smelter Look-up'!$I$4,$V1111-4,0))</f>
        <v/>
      </c>
      <c r="K1111" s="234"/>
      <c r="L1111" s="234"/>
      <c r="M1111" s="234"/>
      <c r="N1111" s="234"/>
      <c r="O1111" s="234"/>
      <c r="P1111" s="237"/>
      <c r="Q1111" s="238"/>
      <c r="R1111" s="233" t="str">
        <f>IF(ISERROR($V1111),"",OFFSET('Smelter Look-up'!$C$4,$V1111-4,0)&amp;"")</f>
        <v/>
      </c>
      <c r="S1111" s="239" t="str">
        <f t="array" ref="S1111">IF(B1111="","",IF(ISERROR(MATCH($E1111,CL,0)),"Unknown",INDIRECT("'C'!$A$"&amp;MATCH($E1111,CL,0)+1)))</f>
        <v/>
      </c>
      <c r="T1111" s="239" t="str">
        <f t="array" ref="T1111">IF(B1111="","",IF(ISERROR(MATCH($J1111,SorP!$B$1:$B$6226,0)),"",INDIRECT("'SorP'!$A$"&amp;MATCH($S1111&amp;$J1111,SorP!C:C,0))))</f>
        <v/>
      </c>
      <c r="U1111" s="240"/>
      <c r="V1111" s="228" t="str">
        <f>IF(C1111="",NA(),IF(OR(C1111="Smelter not listed",C1111="Smelter not yet identified"),MATCH($B1111&amp;$D1111,'Smelter Look-up'!$J:$J,0),MATCH($B1111&amp;$C1111,'Smelter Look-up'!$J:$J,0)))</f>
        <v>#N/A</v>
      </c>
      <c r="W1111" s="208"/>
      <c r="X1111" s="208">
        <f t="shared" si="1"/>
        <v>0</v>
      </c>
      <c r="Y1111" s="208"/>
      <c r="Z1111" s="208"/>
      <c r="AA1111" s="208"/>
      <c r="AB1111" s="241" t="str">
        <f t="shared" si="2"/>
        <v/>
      </c>
      <c r="AC1111" s="208"/>
      <c r="AD1111" s="208"/>
      <c r="AE1111" s="208"/>
      <c r="AF1111" s="208"/>
      <c r="AG1111" s="208"/>
      <c r="AH1111" s="208"/>
    </row>
    <row r="1112" ht="13.5" customHeight="1">
      <c r="A1112" s="239"/>
      <c r="B1112" s="233" t="str">
        <f t="array" ref="B1112">IF(LEN(A1112)=0,"",INDEX('Smelter Look-up'!$A:$A,MATCH($A1112,'Smelter Look-up'!$E:$E,0)))</f>
        <v/>
      </c>
      <c r="C1112" s="234" t="str">
        <f t="array" ref="C1112">IF(LEN(A1112)=0,"",INDEX('Smelter Look-up'!$C:$C,MATCH($A1112,'Smelter Look-up'!$E:$E,0)))</f>
        <v/>
      </c>
      <c r="D1112" s="233"/>
      <c r="E1112" s="233" t="str">
        <f>IF(ISERROR($V1112),"",OFFSET('Smelter Look-up'!$D$4,$V1112-4,0)&amp;"")</f>
        <v/>
      </c>
      <c r="F1112" s="233" t="str">
        <f>IF(ISERROR($V1112),"",OFFSET('Smelter Look-up'!$E$4,$V1112-4,0))</f>
        <v/>
      </c>
      <c r="G1112" s="233" t="str">
        <f>IF(C1112=$X$4,IF(ISERROR($V1112),"Enter smelter details","RMI"),IF(ISERROR($V1112),"",OFFSET('Smelter Look-up'!$F$4,$V1112-4,0)))</f>
        <v/>
      </c>
      <c r="H1112" s="235" t="str">
        <f>IF(ISERROR($V1112),"",OFFSET('Smelter Look-up'!$G$4,$V1112-4,0))</f>
        <v/>
      </c>
      <c r="I1112" s="237" t="str">
        <f>IF(ISERROR($V1112),"",OFFSET('Smelter Look-up'!$H$4,$V1112-4,0))</f>
        <v/>
      </c>
      <c r="J1112" s="237" t="str">
        <f>IF(ISERROR($V1112),"",OFFSET('Smelter Look-up'!$I$4,$V1112-4,0))</f>
        <v/>
      </c>
      <c r="K1112" s="234"/>
      <c r="L1112" s="234"/>
      <c r="M1112" s="234"/>
      <c r="N1112" s="234"/>
      <c r="O1112" s="234"/>
      <c r="P1112" s="237"/>
      <c r="Q1112" s="238"/>
      <c r="R1112" s="233" t="str">
        <f>IF(ISERROR($V1112),"",OFFSET('Smelter Look-up'!$C$4,$V1112-4,0)&amp;"")</f>
        <v/>
      </c>
      <c r="S1112" s="239" t="str">
        <f t="array" ref="S1112">IF(B1112="","",IF(ISERROR(MATCH($E1112,CL,0)),"Unknown",INDIRECT("'C'!$A$"&amp;MATCH($E1112,CL,0)+1)))</f>
        <v/>
      </c>
      <c r="T1112" s="239" t="str">
        <f t="array" ref="T1112">IF(B1112="","",IF(ISERROR(MATCH($J1112,SorP!$B$1:$B$6226,0)),"",INDIRECT("'SorP'!$A$"&amp;MATCH($S1112&amp;$J1112,SorP!C:C,0))))</f>
        <v/>
      </c>
      <c r="U1112" s="240"/>
      <c r="V1112" s="228" t="str">
        <f>IF(C1112="",NA(),IF(OR(C1112="Smelter not listed",C1112="Smelter not yet identified"),MATCH($B1112&amp;$D1112,'Smelter Look-up'!$J:$J,0),MATCH($B1112&amp;$C1112,'Smelter Look-up'!$J:$J,0)))</f>
        <v>#N/A</v>
      </c>
      <c r="W1112" s="208"/>
      <c r="X1112" s="208">
        <f t="shared" si="1"/>
        <v>0</v>
      </c>
      <c r="Y1112" s="208"/>
      <c r="Z1112" s="208"/>
      <c r="AA1112" s="208"/>
      <c r="AB1112" s="241" t="str">
        <f t="shared" si="2"/>
        <v/>
      </c>
      <c r="AC1112" s="208"/>
      <c r="AD1112" s="208"/>
      <c r="AE1112" s="208"/>
      <c r="AF1112" s="208"/>
      <c r="AG1112" s="208"/>
      <c r="AH1112" s="208"/>
    </row>
    <row r="1113" ht="13.5" customHeight="1">
      <c r="A1113" s="239"/>
      <c r="B1113" s="233" t="str">
        <f t="array" ref="B1113">IF(LEN(A1113)=0,"",INDEX('Smelter Look-up'!$A:$A,MATCH($A1113,'Smelter Look-up'!$E:$E,0)))</f>
        <v/>
      </c>
      <c r="C1113" s="234" t="str">
        <f t="array" ref="C1113">IF(LEN(A1113)=0,"",INDEX('Smelter Look-up'!$C:$C,MATCH($A1113,'Smelter Look-up'!$E:$E,0)))</f>
        <v/>
      </c>
      <c r="D1113" s="233"/>
      <c r="E1113" s="233" t="str">
        <f>IF(ISERROR($V1113),"",OFFSET('Smelter Look-up'!$D$4,$V1113-4,0)&amp;"")</f>
        <v/>
      </c>
      <c r="F1113" s="233" t="str">
        <f>IF(ISERROR($V1113),"",OFFSET('Smelter Look-up'!$E$4,$V1113-4,0))</f>
        <v/>
      </c>
      <c r="G1113" s="233" t="str">
        <f>IF(C1113=$X$4,IF(ISERROR($V1113),"Enter smelter details","RMI"),IF(ISERROR($V1113),"",OFFSET('Smelter Look-up'!$F$4,$V1113-4,0)))</f>
        <v/>
      </c>
      <c r="H1113" s="235" t="str">
        <f>IF(ISERROR($V1113),"",OFFSET('Smelter Look-up'!$G$4,$V1113-4,0))</f>
        <v/>
      </c>
      <c r="I1113" s="237" t="str">
        <f>IF(ISERROR($V1113),"",OFFSET('Smelter Look-up'!$H$4,$V1113-4,0))</f>
        <v/>
      </c>
      <c r="J1113" s="237" t="str">
        <f>IF(ISERROR($V1113),"",OFFSET('Smelter Look-up'!$I$4,$V1113-4,0))</f>
        <v/>
      </c>
      <c r="K1113" s="234"/>
      <c r="L1113" s="234"/>
      <c r="M1113" s="234"/>
      <c r="N1113" s="234"/>
      <c r="O1113" s="234"/>
      <c r="P1113" s="237"/>
      <c r="Q1113" s="238"/>
      <c r="R1113" s="233" t="str">
        <f>IF(ISERROR($V1113),"",OFFSET('Smelter Look-up'!$C$4,$V1113-4,0)&amp;"")</f>
        <v/>
      </c>
      <c r="S1113" s="239" t="str">
        <f t="array" ref="S1113">IF(B1113="","",IF(ISERROR(MATCH($E1113,CL,0)),"Unknown",INDIRECT("'C'!$A$"&amp;MATCH($E1113,CL,0)+1)))</f>
        <v/>
      </c>
      <c r="T1113" s="239" t="str">
        <f t="array" ref="T1113">IF(B1113="","",IF(ISERROR(MATCH($J1113,SorP!$B$1:$B$6226,0)),"",INDIRECT("'SorP'!$A$"&amp;MATCH($S1113&amp;$J1113,SorP!C:C,0))))</f>
        <v/>
      </c>
      <c r="U1113" s="240"/>
      <c r="V1113" s="228" t="str">
        <f>IF(C1113="",NA(),IF(OR(C1113="Smelter not listed",C1113="Smelter not yet identified"),MATCH($B1113&amp;$D1113,'Smelter Look-up'!$J:$J,0),MATCH($B1113&amp;$C1113,'Smelter Look-up'!$J:$J,0)))</f>
        <v>#N/A</v>
      </c>
      <c r="W1113" s="208"/>
      <c r="X1113" s="208">
        <f t="shared" si="1"/>
        <v>0</v>
      </c>
      <c r="Y1113" s="208"/>
      <c r="Z1113" s="208"/>
      <c r="AA1113" s="208"/>
      <c r="AB1113" s="241" t="str">
        <f t="shared" si="2"/>
        <v/>
      </c>
      <c r="AC1113" s="208"/>
      <c r="AD1113" s="208"/>
      <c r="AE1113" s="208"/>
      <c r="AF1113" s="208"/>
      <c r="AG1113" s="208"/>
      <c r="AH1113" s="208"/>
    </row>
    <row r="1114" ht="13.5" customHeight="1">
      <c r="A1114" s="239"/>
      <c r="B1114" s="233" t="str">
        <f t="array" ref="B1114">IF(LEN(A1114)=0,"",INDEX('Smelter Look-up'!$A:$A,MATCH($A1114,'Smelter Look-up'!$E:$E,0)))</f>
        <v/>
      </c>
      <c r="C1114" s="234" t="str">
        <f t="array" ref="C1114">IF(LEN(A1114)=0,"",INDEX('Smelter Look-up'!$C:$C,MATCH($A1114,'Smelter Look-up'!$E:$E,0)))</f>
        <v/>
      </c>
      <c r="D1114" s="233"/>
      <c r="E1114" s="233" t="str">
        <f>IF(ISERROR($V1114),"",OFFSET('Smelter Look-up'!$D$4,$V1114-4,0)&amp;"")</f>
        <v/>
      </c>
      <c r="F1114" s="233" t="str">
        <f>IF(ISERROR($V1114),"",OFFSET('Smelter Look-up'!$E$4,$V1114-4,0))</f>
        <v/>
      </c>
      <c r="G1114" s="233" t="str">
        <f>IF(C1114=$X$4,IF(ISERROR($V1114),"Enter smelter details","RMI"),IF(ISERROR($V1114),"",OFFSET('Smelter Look-up'!$F$4,$V1114-4,0)))</f>
        <v/>
      </c>
      <c r="H1114" s="235" t="str">
        <f>IF(ISERROR($V1114),"",OFFSET('Smelter Look-up'!$G$4,$V1114-4,0))</f>
        <v/>
      </c>
      <c r="I1114" s="237" t="str">
        <f>IF(ISERROR($V1114),"",OFFSET('Smelter Look-up'!$H$4,$V1114-4,0))</f>
        <v/>
      </c>
      <c r="J1114" s="237" t="str">
        <f>IF(ISERROR($V1114),"",OFFSET('Smelter Look-up'!$I$4,$V1114-4,0))</f>
        <v/>
      </c>
      <c r="K1114" s="234"/>
      <c r="L1114" s="234"/>
      <c r="M1114" s="234"/>
      <c r="N1114" s="234"/>
      <c r="O1114" s="234"/>
      <c r="P1114" s="237"/>
      <c r="Q1114" s="238"/>
      <c r="R1114" s="233" t="str">
        <f>IF(ISERROR($V1114),"",OFFSET('Smelter Look-up'!$C$4,$V1114-4,0)&amp;"")</f>
        <v/>
      </c>
      <c r="S1114" s="239" t="str">
        <f t="array" ref="S1114">IF(B1114="","",IF(ISERROR(MATCH($E1114,CL,0)),"Unknown",INDIRECT("'C'!$A$"&amp;MATCH($E1114,CL,0)+1)))</f>
        <v/>
      </c>
      <c r="T1114" s="239" t="str">
        <f t="array" ref="T1114">IF(B1114="","",IF(ISERROR(MATCH($J1114,SorP!$B$1:$B$6226,0)),"",INDIRECT("'SorP'!$A$"&amp;MATCH($S1114&amp;$J1114,SorP!C:C,0))))</f>
        <v/>
      </c>
      <c r="U1114" s="240"/>
      <c r="V1114" s="228" t="str">
        <f>IF(C1114="",NA(),IF(OR(C1114="Smelter not listed",C1114="Smelter not yet identified"),MATCH($B1114&amp;$D1114,'Smelter Look-up'!$J:$J,0),MATCH($B1114&amp;$C1114,'Smelter Look-up'!$J:$J,0)))</f>
        <v>#N/A</v>
      </c>
      <c r="W1114" s="208"/>
      <c r="X1114" s="208">
        <f t="shared" si="1"/>
        <v>0</v>
      </c>
      <c r="Y1114" s="208"/>
      <c r="Z1114" s="208"/>
      <c r="AA1114" s="208"/>
      <c r="AB1114" s="241" t="str">
        <f t="shared" si="2"/>
        <v/>
      </c>
      <c r="AC1114" s="208"/>
      <c r="AD1114" s="208"/>
      <c r="AE1114" s="208"/>
      <c r="AF1114" s="208"/>
      <c r="AG1114" s="208"/>
      <c r="AH1114" s="208"/>
    </row>
    <row r="1115" ht="13.5" customHeight="1">
      <c r="A1115" s="239"/>
      <c r="B1115" s="233" t="str">
        <f t="array" ref="B1115">IF(LEN(A1115)=0,"",INDEX('Smelter Look-up'!$A:$A,MATCH($A1115,'Smelter Look-up'!$E:$E,0)))</f>
        <v/>
      </c>
      <c r="C1115" s="234" t="str">
        <f t="array" ref="C1115">IF(LEN(A1115)=0,"",INDEX('Smelter Look-up'!$C:$C,MATCH($A1115,'Smelter Look-up'!$E:$E,0)))</f>
        <v/>
      </c>
      <c r="D1115" s="233"/>
      <c r="E1115" s="233" t="str">
        <f>IF(ISERROR($V1115),"",OFFSET('Smelter Look-up'!$D$4,$V1115-4,0)&amp;"")</f>
        <v/>
      </c>
      <c r="F1115" s="233" t="str">
        <f>IF(ISERROR($V1115),"",OFFSET('Smelter Look-up'!$E$4,$V1115-4,0))</f>
        <v/>
      </c>
      <c r="G1115" s="233" t="str">
        <f>IF(C1115=$X$4,IF(ISERROR($V1115),"Enter smelter details","RMI"),IF(ISERROR($V1115),"",OFFSET('Smelter Look-up'!$F$4,$V1115-4,0)))</f>
        <v/>
      </c>
      <c r="H1115" s="235" t="str">
        <f>IF(ISERROR($V1115),"",OFFSET('Smelter Look-up'!$G$4,$V1115-4,0))</f>
        <v/>
      </c>
      <c r="I1115" s="237" t="str">
        <f>IF(ISERROR($V1115),"",OFFSET('Smelter Look-up'!$H$4,$V1115-4,0))</f>
        <v/>
      </c>
      <c r="J1115" s="237" t="str">
        <f>IF(ISERROR($V1115),"",OFFSET('Smelter Look-up'!$I$4,$V1115-4,0))</f>
        <v/>
      </c>
      <c r="K1115" s="234"/>
      <c r="L1115" s="234"/>
      <c r="M1115" s="234"/>
      <c r="N1115" s="234"/>
      <c r="O1115" s="234"/>
      <c r="P1115" s="237"/>
      <c r="Q1115" s="238"/>
      <c r="R1115" s="233" t="str">
        <f>IF(ISERROR($V1115),"",OFFSET('Smelter Look-up'!$C$4,$V1115-4,0)&amp;"")</f>
        <v/>
      </c>
      <c r="S1115" s="239" t="str">
        <f t="array" ref="S1115">IF(B1115="","",IF(ISERROR(MATCH($E1115,CL,0)),"Unknown",INDIRECT("'C'!$A$"&amp;MATCH($E1115,CL,0)+1)))</f>
        <v/>
      </c>
      <c r="T1115" s="239" t="str">
        <f t="array" ref="T1115">IF(B1115="","",IF(ISERROR(MATCH($J1115,SorP!$B$1:$B$6226,0)),"",INDIRECT("'SorP'!$A$"&amp;MATCH($S1115&amp;$J1115,SorP!C:C,0))))</f>
        <v/>
      </c>
      <c r="U1115" s="240"/>
      <c r="V1115" s="228" t="str">
        <f>IF(C1115="",NA(),IF(OR(C1115="Smelter not listed",C1115="Smelter not yet identified"),MATCH($B1115&amp;$D1115,'Smelter Look-up'!$J:$J,0),MATCH($B1115&amp;$C1115,'Smelter Look-up'!$J:$J,0)))</f>
        <v>#N/A</v>
      </c>
      <c r="W1115" s="208"/>
      <c r="X1115" s="208">
        <f t="shared" si="1"/>
        <v>0</v>
      </c>
      <c r="Y1115" s="208"/>
      <c r="Z1115" s="208"/>
      <c r="AA1115" s="208"/>
      <c r="AB1115" s="241" t="str">
        <f t="shared" si="2"/>
        <v/>
      </c>
      <c r="AC1115" s="208"/>
      <c r="AD1115" s="208"/>
      <c r="AE1115" s="208"/>
      <c r="AF1115" s="208"/>
      <c r="AG1115" s="208"/>
      <c r="AH1115" s="208"/>
    </row>
    <row r="1116" ht="13.5" customHeight="1">
      <c r="A1116" s="239"/>
      <c r="B1116" s="233" t="str">
        <f t="array" ref="B1116">IF(LEN(A1116)=0,"",INDEX('Smelter Look-up'!$A:$A,MATCH($A1116,'Smelter Look-up'!$E:$E,0)))</f>
        <v/>
      </c>
      <c r="C1116" s="234" t="str">
        <f t="array" ref="C1116">IF(LEN(A1116)=0,"",INDEX('Smelter Look-up'!$C:$C,MATCH($A1116,'Smelter Look-up'!$E:$E,0)))</f>
        <v/>
      </c>
      <c r="D1116" s="233"/>
      <c r="E1116" s="233" t="str">
        <f>IF(ISERROR($V1116),"",OFFSET('Smelter Look-up'!$D$4,$V1116-4,0)&amp;"")</f>
        <v/>
      </c>
      <c r="F1116" s="233" t="str">
        <f>IF(ISERROR($V1116),"",OFFSET('Smelter Look-up'!$E$4,$V1116-4,0))</f>
        <v/>
      </c>
      <c r="G1116" s="233" t="str">
        <f>IF(C1116=$X$4,IF(ISERROR($V1116),"Enter smelter details","RMI"),IF(ISERROR($V1116),"",OFFSET('Smelter Look-up'!$F$4,$V1116-4,0)))</f>
        <v/>
      </c>
      <c r="H1116" s="235" t="str">
        <f>IF(ISERROR($V1116),"",OFFSET('Smelter Look-up'!$G$4,$V1116-4,0))</f>
        <v/>
      </c>
      <c r="I1116" s="237" t="str">
        <f>IF(ISERROR($V1116),"",OFFSET('Smelter Look-up'!$H$4,$V1116-4,0))</f>
        <v/>
      </c>
      <c r="J1116" s="237" t="str">
        <f>IF(ISERROR($V1116),"",OFFSET('Smelter Look-up'!$I$4,$V1116-4,0))</f>
        <v/>
      </c>
      <c r="K1116" s="234"/>
      <c r="L1116" s="234"/>
      <c r="M1116" s="234"/>
      <c r="N1116" s="234"/>
      <c r="O1116" s="234"/>
      <c r="P1116" s="237"/>
      <c r="Q1116" s="238"/>
      <c r="R1116" s="233" t="str">
        <f>IF(ISERROR($V1116),"",OFFSET('Smelter Look-up'!$C$4,$V1116-4,0)&amp;"")</f>
        <v/>
      </c>
      <c r="S1116" s="239" t="str">
        <f t="array" ref="S1116">IF(B1116="","",IF(ISERROR(MATCH($E1116,CL,0)),"Unknown",INDIRECT("'C'!$A$"&amp;MATCH($E1116,CL,0)+1)))</f>
        <v/>
      </c>
      <c r="T1116" s="239" t="str">
        <f t="array" ref="T1116">IF(B1116="","",IF(ISERROR(MATCH($J1116,SorP!$B$1:$B$6226,0)),"",INDIRECT("'SorP'!$A$"&amp;MATCH($S1116&amp;$J1116,SorP!C:C,0))))</f>
        <v/>
      </c>
      <c r="U1116" s="240"/>
      <c r="V1116" s="228" t="str">
        <f>IF(C1116="",NA(),IF(OR(C1116="Smelter not listed",C1116="Smelter not yet identified"),MATCH($B1116&amp;$D1116,'Smelter Look-up'!$J:$J,0),MATCH($B1116&amp;$C1116,'Smelter Look-up'!$J:$J,0)))</f>
        <v>#N/A</v>
      </c>
      <c r="W1116" s="208"/>
      <c r="X1116" s="208">
        <f t="shared" si="1"/>
        <v>0</v>
      </c>
      <c r="Y1116" s="208"/>
      <c r="Z1116" s="208"/>
      <c r="AA1116" s="208"/>
      <c r="AB1116" s="241" t="str">
        <f t="shared" si="2"/>
        <v/>
      </c>
      <c r="AC1116" s="208"/>
      <c r="AD1116" s="208"/>
      <c r="AE1116" s="208"/>
      <c r="AF1116" s="208"/>
      <c r="AG1116" s="208"/>
      <c r="AH1116" s="208"/>
    </row>
    <row r="1117" ht="13.5" customHeight="1">
      <c r="A1117" s="239"/>
      <c r="B1117" s="233" t="str">
        <f t="array" ref="B1117">IF(LEN(A1117)=0,"",INDEX('Smelter Look-up'!$A:$A,MATCH($A1117,'Smelter Look-up'!$E:$E,0)))</f>
        <v/>
      </c>
      <c r="C1117" s="234" t="str">
        <f t="array" ref="C1117">IF(LEN(A1117)=0,"",INDEX('Smelter Look-up'!$C:$C,MATCH($A1117,'Smelter Look-up'!$E:$E,0)))</f>
        <v/>
      </c>
      <c r="D1117" s="233"/>
      <c r="E1117" s="233" t="str">
        <f>IF(ISERROR($V1117),"",OFFSET('Smelter Look-up'!$D$4,$V1117-4,0)&amp;"")</f>
        <v/>
      </c>
      <c r="F1117" s="233" t="str">
        <f>IF(ISERROR($V1117),"",OFFSET('Smelter Look-up'!$E$4,$V1117-4,0))</f>
        <v/>
      </c>
      <c r="G1117" s="233" t="str">
        <f>IF(C1117=$X$4,IF(ISERROR($V1117),"Enter smelter details","RMI"),IF(ISERROR($V1117),"",OFFSET('Smelter Look-up'!$F$4,$V1117-4,0)))</f>
        <v/>
      </c>
      <c r="H1117" s="235" t="str">
        <f>IF(ISERROR($V1117),"",OFFSET('Smelter Look-up'!$G$4,$V1117-4,0))</f>
        <v/>
      </c>
      <c r="I1117" s="237" t="str">
        <f>IF(ISERROR($V1117),"",OFFSET('Smelter Look-up'!$H$4,$V1117-4,0))</f>
        <v/>
      </c>
      <c r="J1117" s="237" t="str">
        <f>IF(ISERROR($V1117),"",OFFSET('Smelter Look-up'!$I$4,$V1117-4,0))</f>
        <v/>
      </c>
      <c r="K1117" s="234"/>
      <c r="L1117" s="234"/>
      <c r="M1117" s="234"/>
      <c r="N1117" s="234"/>
      <c r="O1117" s="234"/>
      <c r="P1117" s="237"/>
      <c r="Q1117" s="238"/>
      <c r="R1117" s="233" t="str">
        <f>IF(ISERROR($V1117),"",OFFSET('Smelter Look-up'!$C$4,$V1117-4,0)&amp;"")</f>
        <v/>
      </c>
      <c r="S1117" s="239" t="str">
        <f t="array" ref="S1117">IF(B1117="","",IF(ISERROR(MATCH($E1117,CL,0)),"Unknown",INDIRECT("'C'!$A$"&amp;MATCH($E1117,CL,0)+1)))</f>
        <v/>
      </c>
      <c r="T1117" s="239" t="str">
        <f t="array" ref="T1117">IF(B1117="","",IF(ISERROR(MATCH($J1117,SorP!$B$1:$B$6226,0)),"",INDIRECT("'SorP'!$A$"&amp;MATCH($S1117&amp;$J1117,SorP!C:C,0))))</f>
        <v/>
      </c>
      <c r="U1117" s="240"/>
      <c r="V1117" s="228" t="str">
        <f>IF(C1117="",NA(),IF(OR(C1117="Smelter not listed",C1117="Smelter not yet identified"),MATCH($B1117&amp;$D1117,'Smelter Look-up'!$J:$J,0),MATCH($B1117&amp;$C1117,'Smelter Look-up'!$J:$J,0)))</f>
        <v>#N/A</v>
      </c>
      <c r="W1117" s="208"/>
      <c r="X1117" s="208">
        <f t="shared" si="1"/>
        <v>0</v>
      </c>
      <c r="Y1117" s="208"/>
      <c r="Z1117" s="208"/>
      <c r="AA1117" s="208"/>
      <c r="AB1117" s="241" t="str">
        <f t="shared" si="2"/>
        <v/>
      </c>
      <c r="AC1117" s="208"/>
      <c r="AD1117" s="208"/>
      <c r="AE1117" s="208"/>
      <c r="AF1117" s="208"/>
      <c r="AG1117" s="208"/>
      <c r="AH1117" s="208"/>
    </row>
    <row r="1118" ht="13.5" customHeight="1">
      <c r="A1118" s="239"/>
      <c r="B1118" s="233" t="str">
        <f t="array" ref="B1118">IF(LEN(A1118)=0,"",INDEX('Smelter Look-up'!$A:$A,MATCH($A1118,'Smelter Look-up'!$E:$E,0)))</f>
        <v/>
      </c>
      <c r="C1118" s="234" t="str">
        <f t="array" ref="C1118">IF(LEN(A1118)=0,"",INDEX('Smelter Look-up'!$C:$C,MATCH($A1118,'Smelter Look-up'!$E:$E,0)))</f>
        <v/>
      </c>
      <c r="D1118" s="233"/>
      <c r="E1118" s="233" t="str">
        <f>IF(ISERROR($V1118),"",OFFSET('Smelter Look-up'!$D$4,$V1118-4,0)&amp;"")</f>
        <v/>
      </c>
      <c r="F1118" s="233" t="str">
        <f>IF(ISERROR($V1118),"",OFFSET('Smelter Look-up'!$E$4,$V1118-4,0))</f>
        <v/>
      </c>
      <c r="G1118" s="233" t="str">
        <f>IF(C1118=$X$4,IF(ISERROR($V1118),"Enter smelter details","RMI"),IF(ISERROR($V1118),"",OFFSET('Smelter Look-up'!$F$4,$V1118-4,0)))</f>
        <v/>
      </c>
      <c r="H1118" s="235" t="str">
        <f>IF(ISERROR($V1118),"",OFFSET('Smelter Look-up'!$G$4,$V1118-4,0))</f>
        <v/>
      </c>
      <c r="I1118" s="237" t="str">
        <f>IF(ISERROR($V1118),"",OFFSET('Smelter Look-up'!$H$4,$V1118-4,0))</f>
        <v/>
      </c>
      <c r="J1118" s="237" t="str">
        <f>IF(ISERROR($V1118),"",OFFSET('Smelter Look-up'!$I$4,$V1118-4,0))</f>
        <v/>
      </c>
      <c r="K1118" s="234"/>
      <c r="L1118" s="234"/>
      <c r="M1118" s="234"/>
      <c r="N1118" s="234"/>
      <c r="O1118" s="234"/>
      <c r="P1118" s="237"/>
      <c r="Q1118" s="238"/>
      <c r="R1118" s="233" t="str">
        <f>IF(ISERROR($V1118),"",OFFSET('Smelter Look-up'!$C$4,$V1118-4,0)&amp;"")</f>
        <v/>
      </c>
      <c r="S1118" s="239" t="str">
        <f t="array" ref="S1118">IF(B1118="","",IF(ISERROR(MATCH($E1118,CL,0)),"Unknown",INDIRECT("'C'!$A$"&amp;MATCH($E1118,CL,0)+1)))</f>
        <v/>
      </c>
      <c r="T1118" s="239" t="str">
        <f t="array" ref="T1118">IF(B1118="","",IF(ISERROR(MATCH($J1118,SorP!$B$1:$B$6226,0)),"",INDIRECT("'SorP'!$A$"&amp;MATCH($S1118&amp;$J1118,SorP!C:C,0))))</f>
        <v/>
      </c>
      <c r="U1118" s="240"/>
      <c r="V1118" s="228" t="str">
        <f>IF(C1118="",NA(),IF(OR(C1118="Smelter not listed",C1118="Smelter not yet identified"),MATCH($B1118&amp;$D1118,'Smelter Look-up'!$J:$J,0),MATCH($B1118&amp;$C1118,'Smelter Look-up'!$J:$J,0)))</f>
        <v>#N/A</v>
      </c>
      <c r="W1118" s="208"/>
      <c r="X1118" s="208">
        <f t="shared" si="1"/>
        <v>0</v>
      </c>
      <c r="Y1118" s="208"/>
      <c r="Z1118" s="208"/>
      <c r="AA1118" s="208"/>
      <c r="AB1118" s="241" t="str">
        <f t="shared" si="2"/>
        <v/>
      </c>
      <c r="AC1118" s="208"/>
      <c r="AD1118" s="208"/>
      <c r="AE1118" s="208"/>
      <c r="AF1118" s="208"/>
      <c r="AG1118" s="208"/>
      <c r="AH1118" s="208"/>
    </row>
    <row r="1119" ht="13.5" customHeight="1">
      <c r="A1119" s="239"/>
      <c r="B1119" s="233" t="str">
        <f t="array" ref="B1119">IF(LEN(A1119)=0,"",INDEX('Smelter Look-up'!$A:$A,MATCH($A1119,'Smelter Look-up'!$E:$E,0)))</f>
        <v/>
      </c>
      <c r="C1119" s="234" t="str">
        <f t="array" ref="C1119">IF(LEN(A1119)=0,"",INDEX('Smelter Look-up'!$C:$C,MATCH($A1119,'Smelter Look-up'!$E:$E,0)))</f>
        <v/>
      </c>
      <c r="D1119" s="233"/>
      <c r="E1119" s="233" t="str">
        <f>IF(ISERROR($V1119),"",OFFSET('Smelter Look-up'!$D$4,$V1119-4,0)&amp;"")</f>
        <v/>
      </c>
      <c r="F1119" s="233" t="str">
        <f>IF(ISERROR($V1119),"",OFFSET('Smelter Look-up'!$E$4,$V1119-4,0))</f>
        <v/>
      </c>
      <c r="G1119" s="233" t="str">
        <f>IF(C1119=$X$4,IF(ISERROR($V1119),"Enter smelter details","RMI"),IF(ISERROR($V1119),"",OFFSET('Smelter Look-up'!$F$4,$V1119-4,0)))</f>
        <v/>
      </c>
      <c r="H1119" s="235" t="str">
        <f>IF(ISERROR($V1119),"",OFFSET('Smelter Look-up'!$G$4,$V1119-4,0))</f>
        <v/>
      </c>
      <c r="I1119" s="237" t="str">
        <f>IF(ISERROR($V1119),"",OFFSET('Smelter Look-up'!$H$4,$V1119-4,0))</f>
        <v/>
      </c>
      <c r="J1119" s="237" t="str">
        <f>IF(ISERROR($V1119),"",OFFSET('Smelter Look-up'!$I$4,$V1119-4,0))</f>
        <v/>
      </c>
      <c r="K1119" s="234"/>
      <c r="L1119" s="234"/>
      <c r="M1119" s="234"/>
      <c r="N1119" s="234"/>
      <c r="O1119" s="234"/>
      <c r="P1119" s="237"/>
      <c r="Q1119" s="238"/>
      <c r="R1119" s="233" t="str">
        <f>IF(ISERROR($V1119),"",OFFSET('Smelter Look-up'!$C$4,$V1119-4,0)&amp;"")</f>
        <v/>
      </c>
      <c r="S1119" s="239" t="str">
        <f t="array" ref="S1119">IF(B1119="","",IF(ISERROR(MATCH($E1119,CL,0)),"Unknown",INDIRECT("'C'!$A$"&amp;MATCH($E1119,CL,0)+1)))</f>
        <v/>
      </c>
      <c r="T1119" s="239" t="str">
        <f t="array" ref="T1119">IF(B1119="","",IF(ISERROR(MATCH($J1119,SorP!$B$1:$B$6226,0)),"",INDIRECT("'SorP'!$A$"&amp;MATCH($S1119&amp;$J1119,SorP!C:C,0))))</f>
        <v/>
      </c>
      <c r="U1119" s="240"/>
      <c r="V1119" s="228" t="str">
        <f>IF(C1119="",NA(),IF(OR(C1119="Smelter not listed",C1119="Smelter not yet identified"),MATCH($B1119&amp;$D1119,'Smelter Look-up'!$J:$J,0),MATCH($B1119&amp;$C1119,'Smelter Look-up'!$J:$J,0)))</f>
        <v>#N/A</v>
      </c>
      <c r="W1119" s="208"/>
      <c r="X1119" s="208">
        <f t="shared" si="1"/>
        <v>0</v>
      </c>
      <c r="Y1119" s="208"/>
      <c r="Z1119" s="208"/>
      <c r="AA1119" s="208"/>
      <c r="AB1119" s="241" t="str">
        <f t="shared" si="2"/>
        <v/>
      </c>
      <c r="AC1119" s="208"/>
      <c r="AD1119" s="208"/>
      <c r="AE1119" s="208"/>
      <c r="AF1119" s="208"/>
      <c r="AG1119" s="208"/>
      <c r="AH1119" s="208"/>
    </row>
    <row r="1120" ht="13.5" customHeight="1">
      <c r="A1120" s="239"/>
      <c r="B1120" s="233" t="str">
        <f t="array" ref="B1120">IF(LEN(A1120)=0,"",INDEX('Smelter Look-up'!$A:$A,MATCH($A1120,'Smelter Look-up'!$E:$E,0)))</f>
        <v/>
      </c>
      <c r="C1120" s="234" t="str">
        <f t="array" ref="C1120">IF(LEN(A1120)=0,"",INDEX('Smelter Look-up'!$C:$C,MATCH($A1120,'Smelter Look-up'!$E:$E,0)))</f>
        <v/>
      </c>
      <c r="D1120" s="233"/>
      <c r="E1120" s="233" t="str">
        <f>IF(ISERROR($V1120),"",OFFSET('Smelter Look-up'!$D$4,$V1120-4,0)&amp;"")</f>
        <v/>
      </c>
      <c r="F1120" s="233" t="str">
        <f>IF(ISERROR($V1120),"",OFFSET('Smelter Look-up'!$E$4,$V1120-4,0))</f>
        <v/>
      </c>
      <c r="G1120" s="233" t="str">
        <f>IF(C1120=$X$4,IF(ISERROR($V1120),"Enter smelter details","RMI"),IF(ISERROR($V1120),"",OFFSET('Smelter Look-up'!$F$4,$V1120-4,0)))</f>
        <v/>
      </c>
      <c r="H1120" s="235" t="str">
        <f>IF(ISERROR($V1120),"",OFFSET('Smelter Look-up'!$G$4,$V1120-4,0))</f>
        <v/>
      </c>
      <c r="I1120" s="237" t="str">
        <f>IF(ISERROR($V1120),"",OFFSET('Smelter Look-up'!$H$4,$V1120-4,0))</f>
        <v/>
      </c>
      <c r="J1120" s="237" t="str">
        <f>IF(ISERROR($V1120),"",OFFSET('Smelter Look-up'!$I$4,$V1120-4,0))</f>
        <v/>
      </c>
      <c r="K1120" s="234"/>
      <c r="L1120" s="234"/>
      <c r="M1120" s="234"/>
      <c r="N1120" s="234"/>
      <c r="O1120" s="234"/>
      <c r="P1120" s="237"/>
      <c r="Q1120" s="238"/>
      <c r="R1120" s="233" t="str">
        <f>IF(ISERROR($V1120),"",OFFSET('Smelter Look-up'!$C$4,$V1120-4,0)&amp;"")</f>
        <v/>
      </c>
      <c r="S1120" s="239" t="str">
        <f t="array" ref="S1120">IF(B1120="","",IF(ISERROR(MATCH($E1120,CL,0)),"Unknown",INDIRECT("'C'!$A$"&amp;MATCH($E1120,CL,0)+1)))</f>
        <v/>
      </c>
      <c r="T1120" s="239" t="str">
        <f t="array" ref="T1120">IF(B1120="","",IF(ISERROR(MATCH($J1120,SorP!$B$1:$B$6226,0)),"",INDIRECT("'SorP'!$A$"&amp;MATCH($S1120&amp;$J1120,SorP!C:C,0))))</f>
        <v/>
      </c>
      <c r="U1120" s="240"/>
      <c r="V1120" s="228" t="str">
        <f>IF(C1120="",NA(),IF(OR(C1120="Smelter not listed",C1120="Smelter not yet identified"),MATCH($B1120&amp;$D1120,'Smelter Look-up'!$J:$J,0),MATCH($B1120&amp;$C1120,'Smelter Look-up'!$J:$J,0)))</f>
        <v>#N/A</v>
      </c>
      <c r="W1120" s="208"/>
      <c r="X1120" s="208">
        <f t="shared" si="1"/>
        <v>0</v>
      </c>
      <c r="Y1120" s="208"/>
      <c r="Z1120" s="208"/>
      <c r="AA1120" s="208"/>
      <c r="AB1120" s="241" t="str">
        <f t="shared" si="2"/>
        <v/>
      </c>
      <c r="AC1120" s="208"/>
      <c r="AD1120" s="208"/>
      <c r="AE1120" s="208"/>
      <c r="AF1120" s="208"/>
      <c r="AG1120" s="208"/>
      <c r="AH1120" s="208"/>
    </row>
    <row r="1121" ht="13.5" customHeight="1">
      <c r="A1121" s="239"/>
      <c r="B1121" s="233" t="str">
        <f t="array" ref="B1121">IF(LEN(A1121)=0,"",INDEX('Smelter Look-up'!$A:$A,MATCH($A1121,'Smelter Look-up'!$E:$E,0)))</f>
        <v/>
      </c>
      <c r="C1121" s="234" t="str">
        <f t="array" ref="C1121">IF(LEN(A1121)=0,"",INDEX('Smelter Look-up'!$C:$C,MATCH($A1121,'Smelter Look-up'!$E:$E,0)))</f>
        <v/>
      </c>
      <c r="D1121" s="233"/>
      <c r="E1121" s="233" t="str">
        <f>IF(ISERROR($V1121),"",OFFSET('Smelter Look-up'!$D$4,$V1121-4,0)&amp;"")</f>
        <v/>
      </c>
      <c r="F1121" s="233" t="str">
        <f>IF(ISERROR($V1121),"",OFFSET('Smelter Look-up'!$E$4,$V1121-4,0))</f>
        <v/>
      </c>
      <c r="G1121" s="233" t="str">
        <f>IF(C1121=$X$4,IF(ISERROR($V1121),"Enter smelter details","RMI"),IF(ISERROR($V1121),"",OFFSET('Smelter Look-up'!$F$4,$V1121-4,0)))</f>
        <v/>
      </c>
      <c r="H1121" s="235" t="str">
        <f>IF(ISERROR($V1121),"",OFFSET('Smelter Look-up'!$G$4,$V1121-4,0))</f>
        <v/>
      </c>
      <c r="I1121" s="237" t="str">
        <f>IF(ISERROR($V1121),"",OFFSET('Smelter Look-up'!$H$4,$V1121-4,0))</f>
        <v/>
      </c>
      <c r="J1121" s="237" t="str">
        <f>IF(ISERROR($V1121),"",OFFSET('Smelter Look-up'!$I$4,$V1121-4,0))</f>
        <v/>
      </c>
      <c r="K1121" s="234"/>
      <c r="L1121" s="234"/>
      <c r="M1121" s="234"/>
      <c r="N1121" s="234"/>
      <c r="O1121" s="234"/>
      <c r="P1121" s="237"/>
      <c r="Q1121" s="238"/>
      <c r="R1121" s="233" t="str">
        <f>IF(ISERROR($V1121),"",OFFSET('Smelter Look-up'!$C$4,$V1121-4,0)&amp;"")</f>
        <v/>
      </c>
      <c r="S1121" s="239" t="str">
        <f t="array" ref="S1121">IF(B1121="","",IF(ISERROR(MATCH($E1121,CL,0)),"Unknown",INDIRECT("'C'!$A$"&amp;MATCH($E1121,CL,0)+1)))</f>
        <v/>
      </c>
      <c r="T1121" s="239" t="str">
        <f t="array" ref="T1121">IF(B1121="","",IF(ISERROR(MATCH($J1121,SorP!$B$1:$B$6226,0)),"",INDIRECT("'SorP'!$A$"&amp;MATCH($S1121&amp;$J1121,SorP!C:C,0))))</f>
        <v/>
      </c>
      <c r="U1121" s="240"/>
      <c r="V1121" s="228" t="str">
        <f>IF(C1121="",NA(),IF(OR(C1121="Smelter not listed",C1121="Smelter not yet identified"),MATCH($B1121&amp;$D1121,'Smelter Look-up'!$J:$J,0),MATCH($B1121&amp;$C1121,'Smelter Look-up'!$J:$J,0)))</f>
        <v>#N/A</v>
      </c>
      <c r="W1121" s="208"/>
      <c r="X1121" s="208">
        <f t="shared" si="1"/>
        <v>0</v>
      </c>
      <c r="Y1121" s="208"/>
      <c r="Z1121" s="208"/>
      <c r="AA1121" s="208"/>
      <c r="AB1121" s="241" t="str">
        <f t="shared" si="2"/>
        <v/>
      </c>
      <c r="AC1121" s="208"/>
      <c r="AD1121" s="208"/>
      <c r="AE1121" s="208"/>
      <c r="AF1121" s="208"/>
      <c r="AG1121" s="208"/>
      <c r="AH1121" s="208"/>
    </row>
    <row r="1122" ht="13.5" customHeight="1">
      <c r="A1122" s="239"/>
      <c r="B1122" s="233" t="str">
        <f t="array" ref="B1122">IF(LEN(A1122)=0,"",INDEX('Smelter Look-up'!$A:$A,MATCH($A1122,'Smelter Look-up'!$E:$E,0)))</f>
        <v/>
      </c>
      <c r="C1122" s="234" t="str">
        <f t="array" ref="C1122">IF(LEN(A1122)=0,"",INDEX('Smelter Look-up'!$C:$C,MATCH($A1122,'Smelter Look-up'!$E:$E,0)))</f>
        <v/>
      </c>
      <c r="D1122" s="233"/>
      <c r="E1122" s="233" t="str">
        <f>IF(ISERROR($V1122),"",OFFSET('Smelter Look-up'!$D$4,$V1122-4,0)&amp;"")</f>
        <v/>
      </c>
      <c r="F1122" s="233" t="str">
        <f>IF(ISERROR($V1122),"",OFFSET('Smelter Look-up'!$E$4,$V1122-4,0))</f>
        <v/>
      </c>
      <c r="G1122" s="233" t="str">
        <f>IF(C1122=$X$4,IF(ISERROR($V1122),"Enter smelter details","RMI"),IF(ISERROR($V1122),"",OFFSET('Smelter Look-up'!$F$4,$V1122-4,0)))</f>
        <v/>
      </c>
      <c r="H1122" s="235" t="str">
        <f>IF(ISERROR($V1122),"",OFFSET('Smelter Look-up'!$G$4,$V1122-4,0))</f>
        <v/>
      </c>
      <c r="I1122" s="237" t="str">
        <f>IF(ISERROR($V1122),"",OFFSET('Smelter Look-up'!$H$4,$V1122-4,0))</f>
        <v/>
      </c>
      <c r="J1122" s="237" t="str">
        <f>IF(ISERROR($V1122),"",OFFSET('Smelter Look-up'!$I$4,$V1122-4,0))</f>
        <v/>
      </c>
      <c r="K1122" s="234"/>
      <c r="L1122" s="234"/>
      <c r="M1122" s="234"/>
      <c r="N1122" s="234"/>
      <c r="O1122" s="234"/>
      <c r="P1122" s="237"/>
      <c r="Q1122" s="238"/>
      <c r="R1122" s="233" t="str">
        <f>IF(ISERROR($V1122),"",OFFSET('Smelter Look-up'!$C$4,$V1122-4,0)&amp;"")</f>
        <v/>
      </c>
      <c r="S1122" s="239" t="str">
        <f t="array" ref="S1122">IF(B1122="","",IF(ISERROR(MATCH($E1122,CL,0)),"Unknown",INDIRECT("'C'!$A$"&amp;MATCH($E1122,CL,0)+1)))</f>
        <v/>
      </c>
      <c r="T1122" s="239" t="str">
        <f t="array" ref="T1122">IF(B1122="","",IF(ISERROR(MATCH($J1122,SorP!$B$1:$B$6226,0)),"",INDIRECT("'SorP'!$A$"&amp;MATCH($S1122&amp;$J1122,SorP!C:C,0))))</f>
        <v/>
      </c>
      <c r="U1122" s="240"/>
      <c r="V1122" s="228" t="str">
        <f>IF(C1122="",NA(),IF(OR(C1122="Smelter not listed",C1122="Smelter not yet identified"),MATCH($B1122&amp;$D1122,'Smelter Look-up'!$J:$J,0),MATCH($B1122&amp;$C1122,'Smelter Look-up'!$J:$J,0)))</f>
        <v>#N/A</v>
      </c>
      <c r="W1122" s="208"/>
      <c r="X1122" s="208">
        <f t="shared" si="1"/>
        <v>0</v>
      </c>
      <c r="Y1122" s="208"/>
      <c r="Z1122" s="208"/>
      <c r="AA1122" s="208"/>
      <c r="AB1122" s="241" t="str">
        <f t="shared" si="2"/>
        <v/>
      </c>
      <c r="AC1122" s="208"/>
      <c r="AD1122" s="208"/>
      <c r="AE1122" s="208"/>
      <c r="AF1122" s="208"/>
      <c r="AG1122" s="208"/>
      <c r="AH1122" s="208"/>
    </row>
    <row r="1123" ht="13.5" customHeight="1">
      <c r="A1123" s="239"/>
      <c r="B1123" s="233" t="str">
        <f t="array" ref="B1123">IF(LEN(A1123)=0,"",INDEX('Smelter Look-up'!$A:$A,MATCH($A1123,'Smelter Look-up'!$E:$E,0)))</f>
        <v/>
      </c>
      <c r="C1123" s="234" t="str">
        <f t="array" ref="C1123">IF(LEN(A1123)=0,"",INDEX('Smelter Look-up'!$C:$C,MATCH($A1123,'Smelter Look-up'!$E:$E,0)))</f>
        <v/>
      </c>
      <c r="D1123" s="233"/>
      <c r="E1123" s="233" t="str">
        <f>IF(ISERROR($V1123),"",OFFSET('Smelter Look-up'!$D$4,$V1123-4,0)&amp;"")</f>
        <v/>
      </c>
      <c r="F1123" s="233" t="str">
        <f>IF(ISERROR($V1123),"",OFFSET('Smelter Look-up'!$E$4,$V1123-4,0))</f>
        <v/>
      </c>
      <c r="G1123" s="233" t="str">
        <f>IF(C1123=$X$4,IF(ISERROR($V1123),"Enter smelter details","RMI"),IF(ISERROR($V1123),"",OFFSET('Smelter Look-up'!$F$4,$V1123-4,0)))</f>
        <v/>
      </c>
      <c r="H1123" s="235" t="str">
        <f>IF(ISERROR($V1123),"",OFFSET('Smelter Look-up'!$G$4,$V1123-4,0))</f>
        <v/>
      </c>
      <c r="I1123" s="237" t="str">
        <f>IF(ISERROR($V1123),"",OFFSET('Smelter Look-up'!$H$4,$V1123-4,0))</f>
        <v/>
      </c>
      <c r="J1123" s="237" t="str">
        <f>IF(ISERROR($V1123),"",OFFSET('Smelter Look-up'!$I$4,$V1123-4,0))</f>
        <v/>
      </c>
      <c r="K1123" s="234"/>
      <c r="L1123" s="234"/>
      <c r="M1123" s="234"/>
      <c r="N1123" s="234"/>
      <c r="O1123" s="234"/>
      <c r="P1123" s="237"/>
      <c r="Q1123" s="238"/>
      <c r="R1123" s="233" t="str">
        <f>IF(ISERROR($V1123),"",OFFSET('Smelter Look-up'!$C$4,$V1123-4,0)&amp;"")</f>
        <v/>
      </c>
      <c r="S1123" s="239" t="str">
        <f t="array" ref="S1123">IF(B1123="","",IF(ISERROR(MATCH($E1123,CL,0)),"Unknown",INDIRECT("'C'!$A$"&amp;MATCH($E1123,CL,0)+1)))</f>
        <v/>
      </c>
      <c r="T1123" s="239" t="str">
        <f t="array" ref="T1123">IF(B1123="","",IF(ISERROR(MATCH($J1123,SorP!$B$1:$B$6226,0)),"",INDIRECT("'SorP'!$A$"&amp;MATCH($S1123&amp;$J1123,SorP!C:C,0))))</f>
        <v/>
      </c>
      <c r="U1123" s="240"/>
      <c r="V1123" s="228" t="str">
        <f>IF(C1123="",NA(),IF(OR(C1123="Smelter not listed",C1123="Smelter not yet identified"),MATCH($B1123&amp;$D1123,'Smelter Look-up'!$J:$J,0),MATCH($B1123&amp;$C1123,'Smelter Look-up'!$J:$J,0)))</f>
        <v>#N/A</v>
      </c>
      <c r="W1123" s="208"/>
      <c r="X1123" s="208">
        <f t="shared" si="1"/>
        <v>0</v>
      </c>
      <c r="Y1123" s="208"/>
      <c r="Z1123" s="208"/>
      <c r="AA1123" s="208"/>
      <c r="AB1123" s="241" t="str">
        <f t="shared" si="2"/>
        <v/>
      </c>
      <c r="AC1123" s="208"/>
      <c r="AD1123" s="208"/>
      <c r="AE1123" s="208"/>
      <c r="AF1123" s="208"/>
      <c r="AG1123" s="208"/>
      <c r="AH1123" s="208"/>
    </row>
    <row r="1124" ht="13.5" customHeight="1">
      <c r="A1124" s="239"/>
      <c r="B1124" s="233" t="str">
        <f t="array" ref="B1124">IF(LEN(A1124)=0,"",INDEX('Smelter Look-up'!$A:$A,MATCH($A1124,'Smelter Look-up'!$E:$E,0)))</f>
        <v/>
      </c>
      <c r="C1124" s="234" t="str">
        <f t="array" ref="C1124">IF(LEN(A1124)=0,"",INDEX('Smelter Look-up'!$C:$C,MATCH($A1124,'Smelter Look-up'!$E:$E,0)))</f>
        <v/>
      </c>
      <c r="D1124" s="233"/>
      <c r="E1124" s="233" t="str">
        <f>IF(ISERROR($V1124),"",OFFSET('Smelter Look-up'!$D$4,$V1124-4,0)&amp;"")</f>
        <v/>
      </c>
      <c r="F1124" s="233" t="str">
        <f>IF(ISERROR($V1124),"",OFFSET('Smelter Look-up'!$E$4,$V1124-4,0))</f>
        <v/>
      </c>
      <c r="G1124" s="233" t="str">
        <f>IF(C1124=$X$4,IF(ISERROR($V1124),"Enter smelter details","RMI"),IF(ISERROR($V1124),"",OFFSET('Smelter Look-up'!$F$4,$V1124-4,0)))</f>
        <v/>
      </c>
      <c r="H1124" s="235" t="str">
        <f>IF(ISERROR($V1124),"",OFFSET('Smelter Look-up'!$G$4,$V1124-4,0))</f>
        <v/>
      </c>
      <c r="I1124" s="237" t="str">
        <f>IF(ISERROR($V1124),"",OFFSET('Smelter Look-up'!$H$4,$V1124-4,0))</f>
        <v/>
      </c>
      <c r="J1124" s="237" t="str">
        <f>IF(ISERROR($V1124),"",OFFSET('Smelter Look-up'!$I$4,$V1124-4,0))</f>
        <v/>
      </c>
      <c r="K1124" s="234"/>
      <c r="L1124" s="234"/>
      <c r="M1124" s="234"/>
      <c r="N1124" s="234"/>
      <c r="O1124" s="234"/>
      <c r="P1124" s="237"/>
      <c r="Q1124" s="238"/>
      <c r="R1124" s="233" t="str">
        <f>IF(ISERROR($V1124),"",OFFSET('Smelter Look-up'!$C$4,$V1124-4,0)&amp;"")</f>
        <v/>
      </c>
      <c r="S1124" s="239" t="str">
        <f t="array" ref="S1124">IF(B1124="","",IF(ISERROR(MATCH($E1124,CL,0)),"Unknown",INDIRECT("'C'!$A$"&amp;MATCH($E1124,CL,0)+1)))</f>
        <v/>
      </c>
      <c r="T1124" s="239" t="str">
        <f t="array" ref="T1124">IF(B1124="","",IF(ISERROR(MATCH($J1124,SorP!$B$1:$B$6226,0)),"",INDIRECT("'SorP'!$A$"&amp;MATCH($S1124&amp;$J1124,SorP!C:C,0))))</f>
        <v/>
      </c>
      <c r="U1124" s="240"/>
      <c r="V1124" s="228" t="str">
        <f>IF(C1124="",NA(),IF(OR(C1124="Smelter not listed",C1124="Smelter not yet identified"),MATCH($B1124&amp;$D1124,'Smelter Look-up'!$J:$J,0),MATCH($B1124&amp;$C1124,'Smelter Look-up'!$J:$J,0)))</f>
        <v>#N/A</v>
      </c>
      <c r="W1124" s="208"/>
      <c r="X1124" s="208">
        <f t="shared" si="1"/>
        <v>0</v>
      </c>
      <c r="Y1124" s="208"/>
      <c r="Z1124" s="208"/>
      <c r="AA1124" s="208"/>
      <c r="AB1124" s="241" t="str">
        <f t="shared" si="2"/>
        <v/>
      </c>
      <c r="AC1124" s="208"/>
      <c r="AD1124" s="208"/>
      <c r="AE1124" s="208"/>
      <c r="AF1124" s="208"/>
      <c r="AG1124" s="208"/>
      <c r="AH1124" s="208"/>
    </row>
    <row r="1125" ht="13.5" customHeight="1">
      <c r="A1125" s="239"/>
      <c r="B1125" s="233" t="str">
        <f t="array" ref="B1125">IF(LEN(A1125)=0,"",INDEX('Smelter Look-up'!$A:$A,MATCH($A1125,'Smelter Look-up'!$E:$E,0)))</f>
        <v/>
      </c>
      <c r="C1125" s="234" t="str">
        <f t="array" ref="C1125">IF(LEN(A1125)=0,"",INDEX('Smelter Look-up'!$C:$C,MATCH($A1125,'Smelter Look-up'!$E:$E,0)))</f>
        <v/>
      </c>
      <c r="D1125" s="233"/>
      <c r="E1125" s="233" t="str">
        <f>IF(ISERROR($V1125),"",OFFSET('Smelter Look-up'!$D$4,$V1125-4,0)&amp;"")</f>
        <v/>
      </c>
      <c r="F1125" s="233" t="str">
        <f>IF(ISERROR($V1125),"",OFFSET('Smelter Look-up'!$E$4,$V1125-4,0))</f>
        <v/>
      </c>
      <c r="G1125" s="233" t="str">
        <f>IF(C1125=$X$4,IF(ISERROR($V1125),"Enter smelter details","RMI"),IF(ISERROR($V1125),"",OFFSET('Smelter Look-up'!$F$4,$V1125-4,0)))</f>
        <v/>
      </c>
      <c r="H1125" s="235" t="str">
        <f>IF(ISERROR($V1125),"",OFFSET('Smelter Look-up'!$G$4,$V1125-4,0))</f>
        <v/>
      </c>
      <c r="I1125" s="237" t="str">
        <f>IF(ISERROR($V1125),"",OFFSET('Smelter Look-up'!$H$4,$V1125-4,0))</f>
        <v/>
      </c>
      <c r="J1125" s="237" t="str">
        <f>IF(ISERROR($V1125),"",OFFSET('Smelter Look-up'!$I$4,$V1125-4,0))</f>
        <v/>
      </c>
      <c r="K1125" s="234"/>
      <c r="L1125" s="234"/>
      <c r="M1125" s="234"/>
      <c r="N1125" s="234"/>
      <c r="O1125" s="234"/>
      <c r="P1125" s="237"/>
      <c r="Q1125" s="238"/>
      <c r="R1125" s="233" t="str">
        <f>IF(ISERROR($V1125),"",OFFSET('Smelter Look-up'!$C$4,$V1125-4,0)&amp;"")</f>
        <v/>
      </c>
      <c r="S1125" s="239" t="str">
        <f t="array" ref="S1125">IF(B1125="","",IF(ISERROR(MATCH($E1125,CL,0)),"Unknown",INDIRECT("'C'!$A$"&amp;MATCH($E1125,CL,0)+1)))</f>
        <v/>
      </c>
      <c r="T1125" s="239" t="str">
        <f t="array" ref="T1125">IF(B1125="","",IF(ISERROR(MATCH($J1125,SorP!$B$1:$B$6226,0)),"",INDIRECT("'SorP'!$A$"&amp;MATCH($S1125&amp;$J1125,SorP!C:C,0))))</f>
        <v/>
      </c>
      <c r="U1125" s="240"/>
      <c r="V1125" s="228" t="str">
        <f>IF(C1125="",NA(),IF(OR(C1125="Smelter not listed",C1125="Smelter not yet identified"),MATCH($B1125&amp;$D1125,'Smelter Look-up'!$J:$J,0),MATCH($B1125&amp;$C1125,'Smelter Look-up'!$J:$J,0)))</f>
        <v>#N/A</v>
      </c>
      <c r="W1125" s="208"/>
      <c r="X1125" s="208">
        <f t="shared" si="1"/>
        <v>0</v>
      </c>
      <c r="Y1125" s="208"/>
      <c r="Z1125" s="208"/>
      <c r="AA1125" s="208"/>
      <c r="AB1125" s="241" t="str">
        <f t="shared" si="2"/>
        <v/>
      </c>
      <c r="AC1125" s="208"/>
      <c r="AD1125" s="208"/>
      <c r="AE1125" s="208"/>
      <c r="AF1125" s="208"/>
      <c r="AG1125" s="208"/>
      <c r="AH1125" s="208"/>
    </row>
    <row r="1126" ht="13.5" customHeight="1">
      <c r="A1126" s="239"/>
      <c r="B1126" s="233" t="str">
        <f t="array" ref="B1126">IF(LEN(A1126)=0,"",INDEX('Smelter Look-up'!$A:$A,MATCH($A1126,'Smelter Look-up'!$E:$E,0)))</f>
        <v/>
      </c>
      <c r="C1126" s="234" t="str">
        <f t="array" ref="C1126">IF(LEN(A1126)=0,"",INDEX('Smelter Look-up'!$C:$C,MATCH($A1126,'Smelter Look-up'!$E:$E,0)))</f>
        <v/>
      </c>
      <c r="D1126" s="233"/>
      <c r="E1126" s="233" t="str">
        <f>IF(ISERROR($V1126),"",OFFSET('Smelter Look-up'!$D$4,$V1126-4,0)&amp;"")</f>
        <v/>
      </c>
      <c r="F1126" s="233" t="str">
        <f>IF(ISERROR($V1126),"",OFFSET('Smelter Look-up'!$E$4,$V1126-4,0))</f>
        <v/>
      </c>
      <c r="G1126" s="233" t="str">
        <f>IF(C1126=$X$4,IF(ISERROR($V1126),"Enter smelter details","RMI"),IF(ISERROR($V1126),"",OFFSET('Smelter Look-up'!$F$4,$V1126-4,0)))</f>
        <v/>
      </c>
      <c r="H1126" s="235" t="str">
        <f>IF(ISERROR($V1126),"",OFFSET('Smelter Look-up'!$G$4,$V1126-4,0))</f>
        <v/>
      </c>
      <c r="I1126" s="237" t="str">
        <f>IF(ISERROR($V1126),"",OFFSET('Smelter Look-up'!$H$4,$V1126-4,0))</f>
        <v/>
      </c>
      <c r="J1126" s="237" t="str">
        <f>IF(ISERROR($V1126),"",OFFSET('Smelter Look-up'!$I$4,$V1126-4,0))</f>
        <v/>
      </c>
      <c r="K1126" s="234"/>
      <c r="L1126" s="234"/>
      <c r="M1126" s="234"/>
      <c r="N1126" s="234"/>
      <c r="O1126" s="234"/>
      <c r="P1126" s="237"/>
      <c r="Q1126" s="238"/>
      <c r="R1126" s="233" t="str">
        <f>IF(ISERROR($V1126),"",OFFSET('Smelter Look-up'!$C$4,$V1126-4,0)&amp;"")</f>
        <v/>
      </c>
      <c r="S1126" s="239" t="str">
        <f t="array" ref="S1126">IF(B1126="","",IF(ISERROR(MATCH($E1126,CL,0)),"Unknown",INDIRECT("'C'!$A$"&amp;MATCH($E1126,CL,0)+1)))</f>
        <v/>
      </c>
      <c r="T1126" s="239" t="str">
        <f t="array" ref="T1126">IF(B1126="","",IF(ISERROR(MATCH($J1126,SorP!$B$1:$B$6226,0)),"",INDIRECT("'SorP'!$A$"&amp;MATCH($S1126&amp;$J1126,SorP!C:C,0))))</f>
        <v/>
      </c>
      <c r="U1126" s="240"/>
      <c r="V1126" s="228" t="str">
        <f>IF(C1126="",NA(),IF(OR(C1126="Smelter not listed",C1126="Smelter not yet identified"),MATCH($B1126&amp;$D1126,'Smelter Look-up'!$J:$J,0),MATCH($B1126&amp;$C1126,'Smelter Look-up'!$J:$J,0)))</f>
        <v>#N/A</v>
      </c>
      <c r="W1126" s="208"/>
      <c r="X1126" s="208">
        <f t="shared" si="1"/>
        <v>0</v>
      </c>
      <c r="Y1126" s="208"/>
      <c r="Z1126" s="208"/>
      <c r="AA1126" s="208"/>
      <c r="AB1126" s="241" t="str">
        <f t="shared" si="2"/>
        <v/>
      </c>
      <c r="AC1126" s="208"/>
      <c r="AD1126" s="208"/>
      <c r="AE1126" s="208"/>
      <c r="AF1126" s="208"/>
      <c r="AG1126" s="208"/>
      <c r="AH1126" s="208"/>
    </row>
    <row r="1127" ht="13.5" customHeight="1">
      <c r="A1127" s="239"/>
      <c r="B1127" s="233" t="str">
        <f t="array" ref="B1127">IF(LEN(A1127)=0,"",INDEX('Smelter Look-up'!$A:$A,MATCH($A1127,'Smelter Look-up'!$E:$E,0)))</f>
        <v/>
      </c>
      <c r="C1127" s="234" t="str">
        <f t="array" ref="C1127">IF(LEN(A1127)=0,"",INDEX('Smelter Look-up'!$C:$C,MATCH($A1127,'Smelter Look-up'!$E:$E,0)))</f>
        <v/>
      </c>
      <c r="D1127" s="233"/>
      <c r="E1127" s="233" t="str">
        <f>IF(ISERROR($V1127),"",OFFSET('Smelter Look-up'!$D$4,$V1127-4,0)&amp;"")</f>
        <v/>
      </c>
      <c r="F1127" s="233" t="str">
        <f>IF(ISERROR($V1127),"",OFFSET('Smelter Look-up'!$E$4,$V1127-4,0))</f>
        <v/>
      </c>
      <c r="G1127" s="233" t="str">
        <f>IF(C1127=$X$4,IF(ISERROR($V1127),"Enter smelter details","RMI"),IF(ISERROR($V1127),"",OFFSET('Smelter Look-up'!$F$4,$V1127-4,0)))</f>
        <v/>
      </c>
      <c r="H1127" s="235" t="str">
        <f>IF(ISERROR($V1127),"",OFFSET('Smelter Look-up'!$G$4,$V1127-4,0))</f>
        <v/>
      </c>
      <c r="I1127" s="237" t="str">
        <f>IF(ISERROR($V1127),"",OFFSET('Smelter Look-up'!$H$4,$V1127-4,0))</f>
        <v/>
      </c>
      <c r="J1127" s="237" t="str">
        <f>IF(ISERROR($V1127),"",OFFSET('Smelter Look-up'!$I$4,$V1127-4,0))</f>
        <v/>
      </c>
      <c r="K1127" s="234"/>
      <c r="L1127" s="234"/>
      <c r="M1127" s="234"/>
      <c r="N1127" s="234"/>
      <c r="O1127" s="234"/>
      <c r="P1127" s="237"/>
      <c r="Q1127" s="238"/>
      <c r="R1127" s="233" t="str">
        <f>IF(ISERROR($V1127),"",OFFSET('Smelter Look-up'!$C$4,$V1127-4,0)&amp;"")</f>
        <v/>
      </c>
      <c r="S1127" s="239" t="str">
        <f t="array" ref="S1127">IF(B1127="","",IF(ISERROR(MATCH($E1127,CL,0)),"Unknown",INDIRECT("'C'!$A$"&amp;MATCH($E1127,CL,0)+1)))</f>
        <v/>
      </c>
      <c r="T1127" s="239" t="str">
        <f t="array" ref="T1127">IF(B1127="","",IF(ISERROR(MATCH($J1127,SorP!$B$1:$B$6226,0)),"",INDIRECT("'SorP'!$A$"&amp;MATCH($S1127&amp;$J1127,SorP!C:C,0))))</f>
        <v/>
      </c>
      <c r="U1127" s="240"/>
      <c r="V1127" s="228" t="str">
        <f>IF(C1127="",NA(),IF(OR(C1127="Smelter not listed",C1127="Smelter not yet identified"),MATCH($B1127&amp;$D1127,'Smelter Look-up'!$J:$J,0),MATCH($B1127&amp;$C1127,'Smelter Look-up'!$J:$J,0)))</f>
        <v>#N/A</v>
      </c>
      <c r="W1127" s="208"/>
      <c r="X1127" s="208">
        <f t="shared" si="1"/>
        <v>0</v>
      </c>
      <c r="Y1127" s="208"/>
      <c r="Z1127" s="208"/>
      <c r="AA1127" s="208"/>
      <c r="AB1127" s="241" t="str">
        <f t="shared" si="2"/>
        <v/>
      </c>
      <c r="AC1127" s="208"/>
      <c r="AD1127" s="208"/>
      <c r="AE1127" s="208"/>
      <c r="AF1127" s="208"/>
      <c r="AG1127" s="208"/>
      <c r="AH1127" s="208"/>
    </row>
    <row r="1128" ht="13.5" customHeight="1">
      <c r="A1128" s="239"/>
      <c r="B1128" s="233" t="str">
        <f t="array" ref="B1128">IF(LEN(A1128)=0,"",INDEX('Smelter Look-up'!$A:$A,MATCH($A1128,'Smelter Look-up'!$E:$E,0)))</f>
        <v/>
      </c>
      <c r="C1128" s="234" t="str">
        <f t="array" ref="C1128">IF(LEN(A1128)=0,"",INDEX('Smelter Look-up'!$C:$C,MATCH($A1128,'Smelter Look-up'!$E:$E,0)))</f>
        <v/>
      </c>
      <c r="D1128" s="233"/>
      <c r="E1128" s="233" t="str">
        <f>IF(ISERROR($V1128),"",OFFSET('Smelter Look-up'!$D$4,$V1128-4,0)&amp;"")</f>
        <v/>
      </c>
      <c r="F1128" s="233" t="str">
        <f>IF(ISERROR($V1128),"",OFFSET('Smelter Look-up'!$E$4,$V1128-4,0))</f>
        <v/>
      </c>
      <c r="G1128" s="233" t="str">
        <f>IF(C1128=$X$4,IF(ISERROR($V1128),"Enter smelter details","RMI"),IF(ISERROR($V1128),"",OFFSET('Smelter Look-up'!$F$4,$V1128-4,0)))</f>
        <v/>
      </c>
      <c r="H1128" s="235" t="str">
        <f>IF(ISERROR($V1128),"",OFFSET('Smelter Look-up'!$G$4,$V1128-4,0))</f>
        <v/>
      </c>
      <c r="I1128" s="237" t="str">
        <f>IF(ISERROR($V1128),"",OFFSET('Smelter Look-up'!$H$4,$V1128-4,0))</f>
        <v/>
      </c>
      <c r="J1128" s="237" t="str">
        <f>IF(ISERROR($V1128),"",OFFSET('Smelter Look-up'!$I$4,$V1128-4,0))</f>
        <v/>
      </c>
      <c r="K1128" s="234"/>
      <c r="L1128" s="234"/>
      <c r="M1128" s="234"/>
      <c r="N1128" s="234"/>
      <c r="O1128" s="234"/>
      <c r="P1128" s="237"/>
      <c r="Q1128" s="238"/>
      <c r="R1128" s="233" t="str">
        <f>IF(ISERROR($V1128),"",OFFSET('Smelter Look-up'!$C$4,$V1128-4,0)&amp;"")</f>
        <v/>
      </c>
      <c r="S1128" s="239" t="str">
        <f t="array" ref="S1128">IF(B1128="","",IF(ISERROR(MATCH($E1128,CL,0)),"Unknown",INDIRECT("'C'!$A$"&amp;MATCH($E1128,CL,0)+1)))</f>
        <v/>
      </c>
      <c r="T1128" s="239" t="str">
        <f t="array" ref="T1128">IF(B1128="","",IF(ISERROR(MATCH($J1128,SorP!$B$1:$B$6226,0)),"",INDIRECT("'SorP'!$A$"&amp;MATCH($S1128&amp;$J1128,SorP!C:C,0))))</f>
        <v/>
      </c>
      <c r="U1128" s="240"/>
      <c r="V1128" s="228" t="str">
        <f>IF(C1128="",NA(),IF(OR(C1128="Smelter not listed",C1128="Smelter not yet identified"),MATCH($B1128&amp;$D1128,'Smelter Look-up'!$J:$J,0),MATCH($B1128&amp;$C1128,'Smelter Look-up'!$J:$J,0)))</f>
        <v>#N/A</v>
      </c>
      <c r="W1128" s="208"/>
      <c r="X1128" s="208">
        <f t="shared" si="1"/>
        <v>0</v>
      </c>
      <c r="Y1128" s="208"/>
      <c r="Z1128" s="208"/>
      <c r="AA1128" s="208"/>
      <c r="AB1128" s="241" t="str">
        <f t="shared" si="2"/>
        <v/>
      </c>
      <c r="AC1128" s="208"/>
      <c r="AD1128" s="208"/>
      <c r="AE1128" s="208"/>
      <c r="AF1128" s="208"/>
      <c r="AG1128" s="208"/>
      <c r="AH1128" s="208"/>
    </row>
    <row r="1129" ht="13.5" customHeight="1">
      <c r="A1129" s="239"/>
      <c r="B1129" s="233" t="str">
        <f t="array" ref="B1129">IF(LEN(A1129)=0,"",INDEX('Smelter Look-up'!$A:$A,MATCH($A1129,'Smelter Look-up'!$E:$E,0)))</f>
        <v/>
      </c>
      <c r="C1129" s="234" t="str">
        <f t="array" ref="C1129">IF(LEN(A1129)=0,"",INDEX('Smelter Look-up'!$C:$C,MATCH($A1129,'Smelter Look-up'!$E:$E,0)))</f>
        <v/>
      </c>
      <c r="D1129" s="233"/>
      <c r="E1129" s="233" t="str">
        <f>IF(ISERROR($V1129),"",OFFSET('Smelter Look-up'!$D$4,$V1129-4,0)&amp;"")</f>
        <v/>
      </c>
      <c r="F1129" s="233" t="str">
        <f>IF(ISERROR($V1129),"",OFFSET('Smelter Look-up'!$E$4,$V1129-4,0))</f>
        <v/>
      </c>
      <c r="G1129" s="233" t="str">
        <f>IF(C1129=$X$4,IF(ISERROR($V1129),"Enter smelter details","RMI"),IF(ISERROR($V1129),"",OFFSET('Smelter Look-up'!$F$4,$V1129-4,0)))</f>
        <v/>
      </c>
      <c r="H1129" s="235" t="str">
        <f>IF(ISERROR($V1129),"",OFFSET('Smelter Look-up'!$G$4,$V1129-4,0))</f>
        <v/>
      </c>
      <c r="I1129" s="237" t="str">
        <f>IF(ISERROR($V1129),"",OFFSET('Smelter Look-up'!$H$4,$V1129-4,0))</f>
        <v/>
      </c>
      <c r="J1129" s="237" t="str">
        <f>IF(ISERROR($V1129),"",OFFSET('Smelter Look-up'!$I$4,$V1129-4,0))</f>
        <v/>
      </c>
      <c r="K1129" s="234"/>
      <c r="L1129" s="234"/>
      <c r="M1129" s="234"/>
      <c r="N1129" s="234"/>
      <c r="O1129" s="234"/>
      <c r="P1129" s="237"/>
      <c r="Q1129" s="238"/>
      <c r="R1129" s="233" t="str">
        <f>IF(ISERROR($V1129),"",OFFSET('Smelter Look-up'!$C$4,$V1129-4,0)&amp;"")</f>
        <v/>
      </c>
      <c r="S1129" s="239" t="str">
        <f t="array" ref="S1129">IF(B1129="","",IF(ISERROR(MATCH($E1129,CL,0)),"Unknown",INDIRECT("'C'!$A$"&amp;MATCH($E1129,CL,0)+1)))</f>
        <v/>
      </c>
      <c r="T1129" s="239" t="str">
        <f t="array" ref="T1129">IF(B1129="","",IF(ISERROR(MATCH($J1129,SorP!$B$1:$B$6226,0)),"",INDIRECT("'SorP'!$A$"&amp;MATCH($S1129&amp;$J1129,SorP!C:C,0))))</f>
        <v/>
      </c>
      <c r="U1129" s="240"/>
      <c r="V1129" s="228" t="str">
        <f>IF(C1129="",NA(),IF(OR(C1129="Smelter not listed",C1129="Smelter not yet identified"),MATCH($B1129&amp;$D1129,'Smelter Look-up'!$J:$J,0),MATCH($B1129&amp;$C1129,'Smelter Look-up'!$J:$J,0)))</f>
        <v>#N/A</v>
      </c>
      <c r="W1129" s="208"/>
      <c r="X1129" s="208">
        <f t="shared" si="1"/>
        <v>0</v>
      </c>
      <c r="Y1129" s="208"/>
      <c r="Z1129" s="208"/>
      <c r="AA1129" s="208"/>
      <c r="AB1129" s="241" t="str">
        <f t="shared" si="2"/>
        <v/>
      </c>
      <c r="AC1129" s="208"/>
      <c r="AD1129" s="208"/>
      <c r="AE1129" s="208"/>
      <c r="AF1129" s="208"/>
      <c r="AG1129" s="208"/>
      <c r="AH1129" s="208"/>
    </row>
    <row r="1130" ht="13.5" customHeight="1">
      <c r="A1130" s="239"/>
      <c r="B1130" s="233" t="str">
        <f t="array" ref="B1130">IF(LEN(A1130)=0,"",INDEX('Smelter Look-up'!$A:$A,MATCH($A1130,'Smelter Look-up'!$E:$E,0)))</f>
        <v/>
      </c>
      <c r="C1130" s="234" t="str">
        <f t="array" ref="C1130">IF(LEN(A1130)=0,"",INDEX('Smelter Look-up'!$C:$C,MATCH($A1130,'Smelter Look-up'!$E:$E,0)))</f>
        <v/>
      </c>
      <c r="D1130" s="233"/>
      <c r="E1130" s="233" t="str">
        <f>IF(ISERROR($V1130),"",OFFSET('Smelter Look-up'!$D$4,$V1130-4,0)&amp;"")</f>
        <v/>
      </c>
      <c r="F1130" s="233" t="str">
        <f>IF(ISERROR($V1130),"",OFFSET('Smelter Look-up'!$E$4,$V1130-4,0))</f>
        <v/>
      </c>
      <c r="G1130" s="233" t="str">
        <f>IF(C1130=$X$4,IF(ISERROR($V1130),"Enter smelter details","RMI"),IF(ISERROR($V1130),"",OFFSET('Smelter Look-up'!$F$4,$V1130-4,0)))</f>
        <v/>
      </c>
      <c r="H1130" s="235" t="str">
        <f>IF(ISERROR($V1130),"",OFFSET('Smelter Look-up'!$G$4,$V1130-4,0))</f>
        <v/>
      </c>
      <c r="I1130" s="237" t="str">
        <f>IF(ISERROR($V1130),"",OFFSET('Smelter Look-up'!$H$4,$V1130-4,0))</f>
        <v/>
      </c>
      <c r="J1130" s="237" t="str">
        <f>IF(ISERROR($V1130),"",OFFSET('Smelter Look-up'!$I$4,$V1130-4,0))</f>
        <v/>
      </c>
      <c r="K1130" s="234"/>
      <c r="L1130" s="234"/>
      <c r="M1130" s="234"/>
      <c r="N1130" s="234"/>
      <c r="O1130" s="234"/>
      <c r="P1130" s="237"/>
      <c r="Q1130" s="238"/>
      <c r="R1130" s="233" t="str">
        <f>IF(ISERROR($V1130),"",OFFSET('Smelter Look-up'!$C$4,$V1130-4,0)&amp;"")</f>
        <v/>
      </c>
      <c r="S1130" s="239" t="str">
        <f t="array" ref="S1130">IF(B1130="","",IF(ISERROR(MATCH($E1130,CL,0)),"Unknown",INDIRECT("'C'!$A$"&amp;MATCH($E1130,CL,0)+1)))</f>
        <v/>
      </c>
      <c r="T1130" s="239" t="str">
        <f t="array" ref="T1130">IF(B1130="","",IF(ISERROR(MATCH($J1130,SorP!$B$1:$B$6226,0)),"",INDIRECT("'SorP'!$A$"&amp;MATCH($S1130&amp;$J1130,SorP!C:C,0))))</f>
        <v/>
      </c>
      <c r="U1130" s="240"/>
      <c r="V1130" s="228" t="str">
        <f>IF(C1130="",NA(),IF(OR(C1130="Smelter not listed",C1130="Smelter not yet identified"),MATCH($B1130&amp;$D1130,'Smelter Look-up'!$J:$J,0),MATCH($B1130&amp;$C1130,'Smelter Look-up'!$J:$J,0)))</f>
        <v>#N/A</v>
      </c>
      <c r="W1130" s="208"/>
      <c r="X1130" s="208">
        <f t="shared" si="1"/>
        <v>0</v>
      </c>
      <c r="Y1130" s="208"/>
      <c r="Z1130" s="208"/>
      <c r="AA1130" s="208"/>
      <c r="AB1130" s="241" t="str">
        <f t="shared" si="2"/>
        <v/>
      </c>
      <c r="AC1130" s="208"/>
      <c r="AD1130" s="208"/>
      <c r="AE1130" s="208"/>
      <c r="AF1130" s="208"/>
      <c r="AG1130" s="208"/>
      <c r="AH1130" s="208"/>
    </row>
    <row r="1131" ht="13.5" customHeight="1">
      <c r="A1131" s="239"/>
      <c r="B1131" s="233" t="str">
        <f t="array" ref="B1131">IF(LEN(A1131)=0,"",INDEX('Smelter Look-up'!$A:$A,MATCH($A1131,'Smelter Look-up'!$E:$E,0)))</f>
        <v/>
      </c>
      <c r="C1131" s="234" t="str">
        <f t="array" ref="C1131">IF(LEN(A1131)=0,"",INDEX('Smelter Look-up'!$C:$C,MATCH($A1131,'Smelter Look-up'!$E:$E,0)))</f>
        <v/>
      </c>
      <c r="D1131" s="233"/>
      <c r="E1131" s="233" t="str">
        <f>IF(ISERROR($V1131),"",OFFSET('Smelter Look-up'!$D$4,$V1131-4,0)&amp;"")</f>
        <v/>
      </c>
      <c r="F1131" s="233" t="str">
        <f>IF(ISERROR($V1131),"",OFFSET('Smelter Look-up'!$E$4,$V1131-4,0))</f>
        <v/>
      </c>
      <c r="G1131" s="233" t="str">
        <f>IF(C1131=$X$4,IF(ISERROR($V1131),"Enter smelter details","RMI"),IF(ISERROR($V1131),"",OFFSET('Smelter Look-up'!$F$4,$V1131-4,0)))</f>
        <v/>
      </c>
      <c r="H1131" s="235" t="str">
        <f>IF(ISERROR($V1131),"",OFFSET('Smelter Look-up'!$G$4,$V1131-4,0))</f>
        <v/>
      </c>
      <c r="I1131" s="237" t="str">
        <f>IF(ISERROR($V1131),"",OFFSET('Smelter Look-up'!$H$4,$V1131-4,0))</f>
        <v/>
      </c>
      <c r="J1131" s="237" t="str">
        <f>IF(ISERROR($V1131),"",OFFSET('Smelter Look-up'!$I$4,$V1131-4,0))</f>
        <v/>
      </c>
      <c r="K1131" s="234"/>
      <c r="L1131" s="234"/>
      <c r="M1131" s="234"/>
      <c r="N1131" s="234"/>
      <c r="O1131" s="234"/>
      <c r="P1131" s="237"/>
      <c r="Q1131" s="238"/>
      <c r="R1131" s="233" t="str">
        <f>IF(ISERROR($V1131),"",OFFSET('Smelter Look-up'!$C$4,$V1131-4,0)&amp;"")</f>
        <v/>
      </c>
      <c r="S1131" s="239" t="str">
        <f t="array" ref="S1131">IF(B1131="","",IF(ISERROR(MATCH($E1131,CL,0)),"Unknown",INDIRECT("'C'!$A$"&amp;MATCH($E1131,CL,0)+1)))</f>
        <v/>
      </c>
      <c r="T1131" s="239" t="str">
        <f t="array" ref="T1131">IF(B1131="","",IF(ISERROR(MATCH($J1131,SorP!$B$1:$B$6226,0)),"",INDIRECT("'SorP'!$A$"&amp;MATCH($S1131&amp;$J1131,SorP!C:C,0))))</f>
        <v/>
      </c>
      <c r="U1131" s="240"/>
      <c r="V1131" s="228" t="str">
        <f>IF(C1131="",NA(),IF(OR(C1131="Smelter not listed",C1131="Smelter not yet identified"),MATCH($B1131&amp;$D1131,'Smelter Look-up'!$J:$J,0),MATCH($B1131&amp;$C1131,'Smelter Look-up'!$J:$J,0)))</f>
        <v>#N/A</v>
      </c>
      <c r="W1131" s="208"/>
      <c r="X1131" s="208">
        <f t="shared" si="1"/>
        <v>0</v>
      </c>
      <c r="Y1131" s="208"/>
      <c r="Z1131" s="208"/>
      <c r="AA1131" s="208"/>
      <c r="AB1131" s="241" t="str">
        <f t="shared" si="2"/>
        <v/>
      </c>
      <c r="AC1131" s="208"/>
      <c r="AD1131" s="208"/>
      <c r="AE1131" s="208"/>
      <c r="AF1131" s="208"/>
      <c r="AG1131" s="208"/>
      <c r="AH1131" s="208"/>
    </row>
    <row r="1132" ht="13.5" customHeight="1">
      <c r="A1132" s="239"/>
      <c r="B1132" s="233" t="str">
        <f t="array" ref="B1132">IF(LEN(A1132)=0,"",INDEX('Smelter Look-up'!$A:$A,MATCH($A1132,'Smelter Look-up'!$E:$E,0)))</f>
        <v/>
      </c>
      <c r="C1132" s="234" t="str">
        <f t="array" ref="C1132">IF(LEN(A1132)=0,"",INDEX('Smelter Look-up'!$C:$C,MATCH($A1132,'Smelter Look-up'!$E:$E,0)))</f>
        <v/>
      </c>
      <c r="D1132" s="233"/>
      <c r="E1132" s="233" t="str">
        <f>IF(ISERROR($V1132),"",OFFSET('Smelter Look-up'!$D$4,$V1132-4,0)&amp;"")</f>
        <v/>
      </c>
      <c r="F1132" s="233" t="str">
        <f>IF(ISERROR($V1132),"",OFFSET('Smelter Look-up'!$E$4,$V1132-4,0))</f>
        <v/>
      </c>
      <c r="G1132" s="233" t="str">
        <f>IF(C1132=$X$4,IF(ISERROR($V1132),"Enter smelter details","RMI"),IF(ISERROR($V1132),"",OFFSET('Smelter Look-up'!$F$4,$V1132-4,0)))</f>
        <v/>
      </c>
      <c r="H1132" s="235" t="str">
        <f>IF(ISERROR($V1132),"",OFFSET('Smelter Look-up'!$G$4,$V1132-4,0))</f>
        <v/>
      </c>
      <c r="I1132" s="237" t="str">
        <f>IF(ISERROR($V1132),"",OFFSET('Smelter Look-up'!$H$4,$V1132-4,0))</f>
        <v/>
      </c>
      <c r="J1132" s="237" t="str">
        <f>IF(ISERROR($V1132),"",OFFSET('Smelter Look-up'!$I$4,$V1132-4,0))</f>
        <v/>
      </c>
      <c r="K1132" s="234"/>
      <c r="L1132" s="234"/>
      <c r="M1132" s="234"/>
      <c r="N1132" s="234"/>
      <c r="O1132" s="234"/>
      <c r="P1132" s="237"/>
      <c r="Q1132" s="238"/>
      <c r="R1132" s="233" t="str">
        <f>IF(ISERROR($V1132),"",OFFSET('Smelter Look-up'!$C$4,$V1132-4,0)&amp;"")</f>
        <v/>
      </c>
      <c r="S1132" s="239" t="str">
        <f t="array" ref="S1132">IF(B1132="","",IF(ISERROR(MATCH($E1132,CL,0)),"Unknown",INDIRECT("'C'!$A$"&amp;MATCH($E1132,CL,0)+1)))</f>
        <v/>
      </c>
      <c r="T1132" s="239" t="str">
        <f t="array" ref="T1132">IF(B1132="","",IF(ISERROR(MATCH($J1132,SorP!$B$1:$B$6226,0)),"",INDIRECT("'SorP'!$A$"&amp;MATCH($S1132&amp;$J1132,SorP!C:C,0))))</f>
        <v/>
      </c>
      <c r="U1132" s="240"/>
      <c r="V1132" s="228" t="str">
        <f>IF(C1132="",NA(),IF(OR(C1132="Smelter not listed",C1132="Smelter not yet identified"),MATCH($B1132&amp;$D1132,'Smelter Look-up'!$J:$J,0),MATCH($B1132&amp;$C1132,'Smelter Look-up'!$J:$J,0)))</f>
        <v>#N/A</v>
      </c>
      <c r="W1132" s="208"/>
      <c r="X1132" s="208">
        <f t="shared" si="1"/>
        <v>0</v>
      </c>
      <c r="Y1132" s="208"/>
      <c r="Z1132" s="208"/>
      <c r="AA1132" s="208"/>
      <c r="AB1132" s="241" t="str">
        <f t="shared" si="2"/>
        <v/>
      </c>
      <c r="AC1132" s="208"/>
      <c r="AD1132" s="208"/>
      <c r="AE1132" s="208"/>
      <c r="AF1132" s="208"/>
      <c r="AG1132" s="208"/>
      <c r="AH1132" s="208"/>
    </row>
    <row r="1133" ht="13.5" customHeight="1">
      <c r="A1133" s="239"/>
      <c r="B1133" s="233" t="str">
        <f t="array" ref="B1133">IF(LEN(A1133)=0,"",INDEX('Smelter Look-up'!$A:$A,MATCH($A1133,'Smelter Look-up'!$E:$E,0)))</f>
        <v/>
      </c>
      <c r="C1133" s="234" t="str">
        <f t="array" ref="C1133">IF(LEN(A1133)=0,"",INDEX('Smelter Look-up'!$C:$C,MATCH($A1133,'Smelter Look-up'!$E:$E,0)))</f>
        <v/>
      </c>
      <c r="D1133" s="233"/>
      <c r="E1133" s="233" t="str">
        <f>IF(ISERROR($V1133),"",OFFSET('Smelter Look-up'!$D$4,$V1133-4,0)&amp;"")</f>
        <v/>
      </c>
      <c r="F1133" s="233" t="str">
        <f>IF(ISERROR($V1133),"",OFFSET('Smelter Look-up'!$E$4,$V1133-4,0))</f>
        <v/>
      </c>
      <c r="G1133" s="233" t="str">
        <f>IF(C1133=$X$4,IF(ISERROR($V1133),"Enter smelter details","RMI"),IF(ISERROR($V1133),"",OFFSET('Smelter Look-up'!$F$4,$V1133-4,0)))</f>
        <v/>
      </c>
      <c r="H1133" s="235" t="str">
        <f>IF(ISERROR($V1133),"",OFFSET('Smelter Look-up'!$G$4,$V1133-4,0))</f>
        <v/>
      </c>
      <c r="I1133" s="237" t="str">
        <f>IF(ISERROR($V1133),"",OFFSET('Smelter Look-up'!$H$4,$V1133-4,0))</f>
        <v/>
      </c>
      <c r="J1133" s="237" t="str">
        <f>IF(ISERROR($V1133),"",OFFSET('Smelter Look-up'!$I$4,$V1133-4,0))</f>
        <v/>
      </c>
      <c r="K1133" s="234"/>
      <c r="L1133" s="234"/>
      <c r="M1133" s="234"/>
      <c r="N1133" s="234"/>
      <c r="O1133" s="234"/>
      <c r="P1133" s="237"/>
      <c r="Q1133" s="238"/>
      <c r="R1133" s="233" t="str">
        <f>IF(ISERROR($V1133),"",OFFSET('Smelter Look-up'!$C$4,$V1133-4,0)&amp;"")</f>
        <v/>
      </c>
      <c r="S1133" s="239" t="str">
        <f t="array" ref="S1133">IF(B1133="","",IF(ISERROR(MATCH($E1133,CL,0)),"Unknown",INDIRECT("'C'!$A$"&amp;MATCH($E1133,CL,0)+1)))</f>
        <v/>
      </c>
      <c r="T1133" s="239" t="str">
        <f t="array" ref="T1133">IF(B1133="","",IF(ISERROR(MATCH($J1133,SorP!$B$1:$B$6226,0)),"",INDIRECT("'SorP'!$A$"&amp;MATCH($S1133&amp;$J1133,SorP!C:C,0))))</f>
        <v/>
      </c>
      <c r="U1133" s="240"/>
      <c r="V1133" s="228" t="str">
        <f>IF(C1133="",NA(),IF(OR(C1133="Smelter not listed",C1133="Smelter not yet identified"),MATCH($B1133&amp;$D1133,'Smelter Look-up'!$J:$J,0),MATCH($B1133&amp;$C1133,'Smelter Look-up'!$J:$J,0)))</f>
        <v>#N/A</v>
      </c>
      <c r="W1133" s="208"/>
      <c r="X1133" s="208">
        <f t="shared" si="1"/>
        <v>0</v>
      </c>
      <c r="Y1133" s="208"/>
      <c r="Z1133" s="208"/>
      <c r="AA1133" s="208"/>
      <c r="AB1133" s="241" t="str">
        <f t="shared" si="2"/>
        <v/>
      </c>
      <c r="AC1133" s="208"/>
      <c r="AD1133" s="208"/>
      <c r="AE1133" s="208"/>
      <c r="AF1133" s="208"/>
      <c r="AG1133" s="208"/>
      <c r="AH1133" s="208"/>
    </row>
    <row r="1134" ht="13.5" customHeight="1">
      <c r="A1134" s="239"/>
      <c r="B1134" s="233" t="str">
        <f t="array" ref="B1134">IF(LEN(A1134)=0,"",INDEX('Smelter Look-up'!$A:$A,MATCH($A1134,'Smelter Look-up'!$E:$E,0)))</f>
        <v/>
      </c>
      <c r="C1134" s="234" t="str">
        <f t="array" ref="C1134">IF(LEN(A1134)=0,"",INDEX('Smelter Look-up'!$C:$C,MATCH($A1134,'Smelter Look-up'!$E:$E,0)))</f>
        <v/>
      </c>
      <c r="D1134" s="233"/>
      <c r="E1134" s="233" t="str">
        <f>IF(ISERROR($V1134),"",OFFSET('Smelter Look-up'!$D$4,$V1134-4,0)&amp;"")</f>
        <v/>
      </c>
      <c r="F1134" s="233" t="str">
        <f>IF(ISERROR($V1134),"",OFFSET('Smelter Look-up'!$E$4,$V1134-4,0))</f>
        <v/>
      </c>
      <c r="G1134" s="233" t="str">
        <f>IF(C1134=$X$4,IF(ISERROR($V1134),"Enter smelter details","RMI"),IF(ISERROR($V1134),"",OFFSET('Smelter Look-up'!$F$4,$V1134-4,0)))</f>
        <v/>
      </c>
      <c r="H1134" s="235" t="str">
        <f>IF(ISERROR($V1134),"",OFFSET('Smelter Look-up'!$G$4,$V1134-4,0))</f>
        <v/>
      </c>
      <c r="I1134" s="237" t="str">
        <f>IF(ISERROR($V1134),"",OFFSET('Smelter Look-up'!$H$4,$V1134-4,0))</f>
        <v/>
      </c>
      <c r="J1134" s="237" t="str">
        <f>IF(ISERROR($V1134),"",OFFSET('Smelter Look-up'!$I$4,$V1134-4,0))</f>
        <v/>
      </c>
      <c r="K1134" s="234"/>
      <c r="L1134" s="234"/>
      <c r="M1134" s="234"/>
      <c r="N1134" s="234"/>
      <c r="O1134" s="234"/>
      <c r="P1134" s="237"/>
      <c r="Q1134" s="238"/>
      <c r="R1134" s="233" t="str">
        <f>IF(ISERROR($V1134),"",OFFSET('Smelter Look-up'!$C$4,$V1134-4,0)&amp;"")</f>
        <v/>
      </c>
      <c r="S1134" s="239" t="str">
        <f t="array" ref="S1134">IF(B1134="","",IF(ISERROR(MATCH($E1134,CL,0)),"Unknown",INDIRECT("'C'!$A$"&amp;MATCH($E1134,CL,0)+1)))</f>
        <v/>
      </c>
      <c r="T1134" s="239" t="str">
        <f t="array" ref="T1134">IF(B1134="","",IF(ISERROR(MATCH($J1134,SorP!$B$1:$B$6226,0)),"",INDIRECT("'SorP'!$A$"&amp;MATCH($S1134&amp;$J1134,SorP!C:C,0))))</f>
        <v/>
      </c>
      <c r="U1134" s="240"/>
      <c r="V1134" s="228" t="str">
        <f>IF(C1134="",NA(),IF(OR(C1134="Smelter not listed",C1134="Smelter not yet identified"),MATCH($B1134&amp;$D1134,'Smelter Look-up'!$J:$J,0),MATCH($B1134&amp;$C1134,'Smelter Look-up'!$J:$J,0)))</f>
        <v>#N/A</v>
      </c>
      <c r="W1134" s="208"/>
      <c r="X1134" s="208">
        <f t="shared" si="1"/>
        <v>0</v>
      </c>
      <c r="Y1134" s="208"/>
      <c r="Z1134" s="208"/>
      <c r="AA1134" s="208"/>
      <c r="AB1134" s="241" t="str">
        <f t="shared" si="2"/>
        <v/>
      </c>
      <c r="AC1134" s="208"/>
      <c r="AD1134" s="208"/>
      <c r="AE1134" s="208"/>
      <c r="AF1134" s="208"/>
      <c r="AG1134" s="208"/>
      <c r="AH1134" s="208"/>
    </row>
    <row r="1135" ht="13.5" customHeight="1">
      <c r="A1135" s="239"/>
      <c r="B1135" s="233" t="str">
        <f t="array" ref="B1135">IF(LEN(A1135)=0,"",INDEX('Smelter Look-up'!$A:$A,MATCH($A1135,'Smelter Look-up'!$E:$E,0)))</f>
        <v/>
      </c>
      <c r="C1135" s="234" t="str">
        <f t="array" ref="C1135">IF(LEN(A1135)=0,"",INDEX('Smelter Look-up'!$C:$C,MATCH($A1135,'Smelter Look-up'!$E:$E,0)))</f>
        <v/>
      </c>
      <c r="D1135" s="233"/>
      <c r="E1135" s="233" t="str">
        <f>IF(ISERROR($V1135),"",OFFSET('Smelter Look-up'!$D$4,$V1135-4,0)&amp;"")</f>
        <v/>
      </c>
      <c r="F1135" s="233" t="str">
        <f>IF(ISERROR($V1135),"",OFFSET('Smelter Look-up'!$E$4,$V1135-4,0))</f>
        <v/>
      </c>
      <c r="G1135" s="233" t="str">
        <f>IF(C1135=$X$4,IF(ISERROR($V1135),"Enter smelter details","RMI"),IF(ISERROR($V1135),"",OFFSET('Smelter Look-up'!$F$4,$V1135-4,0)))</f>
        <v/>
      </c>
      <c r="H1135" s="235" t="str">
        <f>IF(ISERROR($V1135),"",OFFSET('Smelter Look-up'!$G$4,$V1135-4,0))</f>
        <v/>
      </c>
      <c r="I1135" s="237" t="str">
        <f>IF(ISERROR($V1135),"",OFFSET('Smelter Look-up'!$H$4,$V1135-4,0))</f>
        <v/>
      </c>
      <c r="J1135" s="237" t="str">
        <f>IF(ISERROR($V1135),"",OFFSET('Smelter Look-up'!$I$4,$V1135-4,0))</f>
        <v/>
      </c>
      <c r="K1135" s="234"/>
      <c r="L1135" s="234"/>
      <c r="M1135" s="234"/>
      <c r="N1135" s="234"/>
      <c r="O1135" s="234"/>
      <c r="P1135" s="237"/>
      <c r="Q1135" s="238"/>
      <c r="R1135" s="233" t="str">
        <f>IF(ISERROR($V1135),"",OFFSET('Smelter Look-up'!$C$4,$V1135-4,0)&amp;"")</f>
        <v/>
      </c>
      <c r="S1135" s="239" t="str">
        <f t="array" ref="S1135">IF(B1135="","",IF(ISERROR(MATCH($E1135,CL,0)),"Unknown",INDIRECT("'C'!$A$"&amp;MATCH($E1135,CL,0)+1)))</f>
        <v/>
      </c>
      <c r="T1135" s="239" t="str">
        <f t="array" ref="T1135">IF(B1135="","",IF(ISERROR(MATCH($J1135,SorP!$B$1:$B$6226,0)),"",INDIRECT("'SorP'!$A$"&amp;MATCH($S1135&amp;$J1135,SorP!C:C,0))))</f>
        <v/>
      </c>
      <c r="U1135" s="240"/>
      <c r="V1135" s="228" t="str">
        <f>IF(C1135="",NA(),IF(OR(C1135="Smelter not listed",C1135="Smelter not yet identified"),MATCH($B1135&amp;$D1135,'Smelter Look-up'!$J:$J,0),MATCH($B1135&amp;$C1135,'Smelter Look-up'!$J:$J,0)))</f>
        <v>#N/A</v>
      </c>
      <c r="W1135" s="208"/>
      <c r="X1135" s="208">
        <f t="shared" si="1"/>
        <v>0</v>
      </c>
      <c r="Y1135" s="208"/>
      <c r="Z1135" s="208"/>
      <c r="AA1135" s="208"/>
      <c r="AB1135" s="241" t="str">
        <f t="shared" si="2"/>
        <v/>
      </c>
      <c r="AC1135" s="208"/>
      <c r="AD1135" s="208"/>
      <c r="AE1135" s="208"/>
      <c r="AF1135" s="208"/>
      <c r="AG1135" s="208"/>
      <c r="AH1135" s="208"/>
    </row>
    <row r="1136" ht="13.5" customHeight="1">
      <c r="A1136" s="239"/>
      <c r="B1136" s="233" t="str">
        <f t="array" ref="B1136">IF(LEN(A1136)=0,"",INDEX('Smelter Look-up'!$A:$A,MATCH($A1136,'Smelter Look-up'!$E:$E,0)))</f>
        <v/>
      </c>
      <c r="C1136" s="234" t="str">
        <f t="array" ref="C1136">IF(LEN(A1136)=0,"",INDEX('Smelter Look-up'!$C:$C,MATCH($A1136,'Smelter Look-up'!$E:$E,0)))</f>
        <v/>
      </c>
      <c r="D1136" s="233"/>
      <c r="E1136" s="233" t="str">
        <f>IF(ISERROR($V1136),"",OFFSET('Smelter Look-up'!$D$4,$V1136-4,0)&amp;"")</f>
        <v/>
      </c>
      <c r="F1136" s="233" t="str">
        <f>IF(ISERROR($V1136),"",OFFSET('Smelter Look-up'!$E$4,$V1136-4,0))</f>
        <v/>
      </c>
      <c r="G1136" s="233" t="str">
        <f>IF(C1136=$X$4,IF(ISERROR($V1136),"Enter smelter details","RMI"),IF(ISERROR($V1136),"",OFFSET('Smelter Look-up'!$F$4,$V1136-4,0)))</f>
        <v/>
      </c>
      <c r="H1136" s="235" t="str">
        <f>IF(ISERROR($V1136),"",OFFSET('Smelter Look-up'!$G$4,$V1136-4,0))</f>
        <v/>
      </c>
      <c r="I1136" s="237" t="str">
        <f>IF(ISERROR($V1136),"",OFFSET('Smelter Look-up'!$H$4,$V1136-4,0))</f>
        <v/>
      </c>
      <c r="J1136" s="237" t="str">
        <f>IF(ISERROR($V1136),"",OFFSET('Smelter Look-up'!$I$4,$V1136-4,0))</f>
        <v/>
      </c>
      <c r="K1136" s="234"/>
      <c r="L1136" s="234"/>
      <c r="M1136" s="234"/>
      <c r="N1136" s="234"/>
      <c r="O1136" s="234"/>
      <c r="P1136" s="237"/>
      <c r="Q1136" s="238"/>
      <c r="R1136" s="233" t="str">
        <f>IF(ISERROR($V1136),"",OFFSET('Smelter Look-up'!$C$4,$V1136-4,0)&amp;"")</f>
        <v/>
      </c>
      <c r="S1136" s="239" t="str">
        <f t="array" ref="S1136">IF(B1136="","",IF(ISERROR(MATCH($E1136,CL,0)),"Unknown",INDIRECT("'C'!$A$"&amp;MATCH($E1136,CL,0)+1)))</f>
        <v/>
      </c>
      <c r="T1136" s="239" t="str">
        <f t="array" ref="T1136">IF(B1136="","",IF(ISERROR(MATCH($J1136,SorP!$B$1:$B$6226,0)),"",INDIRECT("'SorP'!$A$"&amp;MATCH($S1136&amp;$J1136,SorP!C:C,0))))</f>
        <v/>
      </c>
      <c r="U1136" s="240"/>
      <c r="V1136" s="228" t="str">
        <f>IF(C1136="",NA(),IF(OR(C1136="Smelter not listed",C1136="Smelter not yet identified"),MATCH($B1136&amp;$D1136,'Smelter Look-up'!$J:$J,0),MATCH($B1136&amp;$C1136,'Smelter Look-up'!$J:$J,0)))</f>
        <v>#N/A</v>
      </c>
      <c r="W1136" s="208"/>
      <c r="X1136" s="208">
        <f t="shared" si="1"/>
        <v>0</v>
      </c>
      <c r="Y1136" s="208"/>
      <c r="Z1136" s="208"/>
      <c r="AA1136" s="208"/>
      <c r="AB1136" s="241" t="str">
        <f t="shared" si="2"/>
        <v/>
      </c>
      <c r="AC1136" s="208"/>
      <c r="AD1136" s="208"/>
      <c r="AE1136" s="208"/>
      <c r="AF1136" s="208"/>
      <c r="AG1136" s="208"/>
      <c r="AH1136" s="208"/>
    </row>
    <row r="1137" ht="13.5" customHeight="1">
      <c r="A1137" s="239"/>
      <c r="B1137" s="233" t="str">
        <f t="array" ref="B1137">IF(LEN(A1137)=0,"",INDEX('Smelter Look-up'!$A:$A,MATCH($A1137,'Smelter Look-up'!$E:$E,0)))</f>
        <v/>
      </c>
      <c r="C1137" s="234" t="str">
        <f t="array" ref="C1137">IF(LEN(A1137)=0,"",INDEX('Smelter Look-up'!$C:$C,MATCH($A1137,'Smelter Look-up'!$E:$E,0)))</f>
        <v/>
      </c>
      <c r="D1137" s="233"/>
      <c r="E1137" s="233" t="str">
        <f>IF(ISERROR($V1137),"",OFFSET('Smelter Look-up'!$D$4,$V1137-4,0)&amp;"")</f>
        <v/>
      </c>
      <c r="F1137" s="233" t="str">
        <f>IF(ISERROR($V1137),"",OFFSET('Smelter Look-up'!$E$4,$V1137-4,0))</f>
        <v/>
      </c>
      <c r="G1137" s="233" t="str">
        <f>IF(C1137=$X$4,IF(ISERROR($V1137),"Enter smelter details","RMI"),IF(ISERROR($V1137),"",OFFSET('Smelter Look-up'!$F$4,$V1137-4,0)))</f>
        <v/>
      </c>
      <c r="H1137" s="235" t="str">
        <f>IF(ISERROR($V1137),"",OFFSET('Smelter Look-up'!$G$4,$V1137-4,0))</f>
        <v/>
      </c>
      <c r="I1137" s="237" t="str">
        <f>IF(ISERROR($V1137),"",OFFSET('Smelter Look-up'!$H$4,$V1137-4,0))</f>
        <v/>
      </c>
      <c r="J1137" s="237" t="str">
        <f>IF(ISERROR($V1137),"",OFFSET('Smelter Look-up'!$I$4,$V1137-4,0))</f>
        <v/>
      </c>
      <c r="K1137" s="234"/>
      <c r="L1137" s="234"/>
      <c r="M1137" s="234"/>
      <c r="N1137" s="234"/>
      <c r="O1137" s="234"/>
      <c r="P1137" s="237"/>
      <c r="Q1137" s="238"/>
      <c r="R1137" s="233" t="str">
        <f>IF(ISERROR($V1137),"",OFFSET('Smelter Look-up'!$C$4,$V1137-4,0)&amp;"")</f>
        <v/>
      </c>
      <c r="S1137" s="239" t="str">
        <f t="array" ref="S1137">IF(B1137="","",IF(ISERROR(MATCH($E1137,CL,0)),"Unknown",INDIRECT("'C'!$A$"&amp;MATCH($E1137,CL,0)+1)))</f>
        <v/>
      </c>
      <c r="T1137" s="239" t="str">
        <f t="array" ref="T1137">IF(B1137="","",IF(ISERROR(MATCH($J1137,SorP!$B$1:$B$6226,0)),"",INDIRECT("'SorP'!$A$"&amp;MATCH($S1137&amp;$J1137,SorP!C:C,0))))</f>
        <v/>
      </c>
      <c r="U1137" s="240"/>
      <c r="V1137" s="228" t="str">
        <f>IF(C1137="",NA(),IF(OR(C1137="Smelter not listed",C1137="Smelter not yet identified"),MATCH($B1137&amp;$D1137,'Smelter Look-up'!$J:$J,0),MATCH($B1137&amp;$C1137,'Smelter Look-up'!$J:$J,0)))</f>
        <v>#N/A</v>
      </c>
      <c r="W1137" s="208"/>
      <c r="X1137" s="208">
        <f t="shared" si="1"/>
        <v>0</v>
      </c>
      <c r="Y1137" s="208"/>
      <c r="Z1137" s="208"/>
      <c r="AA1137" s="208"/>
      <c r="AB1137" s="241" t="str">
        <f t="shared" si="2"/>
        <v/>
      </c>
      <c r="AC1137" s="208"/>
      <c r="AD1137" s="208"/>
      <c r="AE1137" s="208"/>
      <c r="AF1137" s="208"/>
      <c r="AG1137" s="208"/>
      <c r="AH1137" s="208"/>
    </row>
    <row r="1138" ht="13.5" customHeight="1">
      <c r="A1138" s="239"/>
      <c r="B1138" s="233" t="str">
        <f t="array" ref="B1138">IF(LEN(A1138)=0,"",INDEX('Smelter Look-up'!$A:$A,MATCH($A1138,'Smelter Look-up'!$E:$E,0)))</f>
        <v/>
      </c>
      <c r="C1138" s="234" t="str">
        <f t="array" ref="C1138">IF(LEN(A1138)=0,"",INDEX('Smelter Look-up'!$C:$C,MATCH($A1138,'Smelter Look-up'!$E:$E,0)))</f>
        <v/>
      </c>
      <c r="D1138" s="233"/>
      <c r="E1138" s="233" t="str">
        <f>IF(ISERROR($V1138),"",OFFSET('Smelter Look-up'!$D$4,$V1138-4,0)&amp;"")</f>
        <v/>
      </c>
      <c r="F1138" s="233" t="str">
        <f>IF(ISERROR($V1138),"",OFFSET('Smelter Look-up'!$E$4,$V1138-4,0))</f>
        <v/>
      </c>
      <c r="G1138" s="233" t="str">
        <f>IF(C1138=$X$4,IF(ISERROR($V1138),"Enter smelter details","RMI"),IF(ISERROR($V1138),"",OFFSET('Smelter Look-up'!$F$4,$V1138-4,0)))</f>
        <v/>
      </c>
      <c r="H1138" s="235" t="str">
        <f>IF(ISERROR($V1138),"",OFFSET('Smelter Look-up'!$G$4,$V1138-4,0))</f>
        <v/>
      </c>
      <c r="I1138" s="237" t="str">
        <f>IF(ISERROR($V1138),"",OFFSET('Smelter Look-up'!$H$4,$V1138-4,0))</f>
        <v/>
      </c>
      <c r="J1138" s="237" t="str">
        <f>IF(ISERROR($V1138),"",OFFSET('Smelter Look-up'!$I$4,$V1138-4,0))</f>
        <v/>
      </c>
      <c r="K1138" s="234"/>
      <c r="L1138" s="234"/>
      <c r="M1138" s="234"/>
      <c r="N1138" s="234"/>
      <c r="O1138" s="234"/>
      <c r="P1138" s="237"/>
      <c r="Q1138" s="238"/>
      <c r="R1138" s="233" t="str">
        <f>IF(ISERROR($V1138),"",OFFSET('Smelter Look-up'!$C$4,$V1138-4,0)&amp;"")</f>
        <v/>
      </c>
      <c r="S1138" s="239" t="str">
        <f t="array" ref="S1138">IF(B1138="","",IF(ISERROR(MATCH($E1138,CL,0)),"Unknown",INDIRECT("'C'!$A$"&amp;MATCH($E1138,CL,0)+1)))</f>
        <v/>
      </c>
      <c r="T1138" s="239" t="str">
        <f t="array" ref="T1138">IF(B1138="","",IF(ISERROR(MATCH($J1138,SorP!$B$1:$B$6226,0)),"",INDIRECT("'SorP'!$A$"&amp;MATCH($S1138&amp;$J1138,SorP!C:C,0))))</f>
        <v/>
      </c>
      <c r="U1138" s="240"/>
      <c r="V1138" s="228" t="str">
        <f>IF(C1138="",NA(),IF(OR(C1138="Smelter not listed",C1138="Smelter not yet identified"),MATCH($B1138&amp;$D1138,'Smelter Look-up'!$J:$J,0),MATCH($B1138&amp;$C1138,'Smelter Look-up'!$J:$J,0)))</f>
        <v>#N/A</v>
      </c>
      <c r="W1138" s="208"/>
      <c r="X1138" s="208">
        <f t="shared" si="1"/>
        <v>0</v>
      </c>
      <c r="Y1138" s="208"/>
      <c r="Z1138" s="208"/>
      <c r="AA1138" s="208"/>
      <c r="AB1138" s="241" t="str">
        <f t="shared" si="2"/>
        <v/>
      </c>
      <c r="AC1138" s="208"/>
      <c r="AD1138" s="208"/>
      <c r="AE1138" s="208"/>
      <c r="AF1138" s="208"/>
      <c r="AG1138" s="208"/>
      <c r="AH1138" s="208"/>
    </row>
    <row r="1139" ht="13.5" customHeight="1">
      <c r="A1139" s="239"/>
      <c r="B1139" s="233" t="str">
        <f t="array" ref="B1139">IF(LEN(A1139)=0,"",INDEX('Smelter Look-up'!$A:$A,MATCH($A1139,'Smelter Look-up'!$E:$E,0)))</f>
        <v/>
      </c>
      <c r="C1139" s="234" t="str">
        <f t="array" ref="C1139">IF(LEN(A1139)=0,"",INDEX('Smelter Look-up'!$C:$C,MATCH($A1139,'Smelter Look-up'!$E:$E,0)))</f>
        <v/>
      </c>
      <c r="D1139" s="233"/>
      <c r="E1139" s="233" t="str">
        <f>IF(ISERROR($V1139),"",OFFSET('Smelter Look-up'!$D$4,$V1139-4,0)&amp;"")</f>
        <v/>
      </c>
      <c r="F1139" s="233" t="str">
        <f>IF(ISERROR($V1139),"",OFFSET('Smelter Look-up'!$E$4,$V1139-4,0))</f>
        <v/>
      </c>
      <c r="G1139" s="233" t="str">
        <f>IF(C1139=$X$4,IF(ISERROR($V1139),"Enter smelter details","RMI"),IF(ISERROR($V1139),"",OFFSET('Smelter Look-up'!$F$4,$V1139-4,0)))</f>
        <v/>
      </c>
      <c r="H1139" s="235" t="str">
        <f>IF(ISERROR($V1139),"",OFFSET('Smelter Look-up'!$G$4,$V1139-4,0))</f>
        <v/>
      </c>
      <c r="I1139" s="237" t="str">
        <f>IF(ISERROR($V1139),"",OFFSET('Smelter Look-up'!$H$4,$V1139-4,0))</f>
        <v/>
      </c>
      <c r="J1139" s="237" t="str">
        <f>IF(ISERROR($V1139),"",OFFSET('Smelter Look-up'!$I$4,$V1139-4,0))</f>
        <v/>
      </c>
      <c r="K1139" s="234"/>
      <c r="L1139" s="234"/>
      <c r="M1139" s="234"/>
      <c r="N1139" s="234"/>
      <c r="O1139" s="234"/>
      <c r="P1139" s="237"/>
      <c r="Q1139" s="238"/>
      <c r="R1139" s="233" t="str">
        <f>IF(ISERROR($V1139),"",OFFSET('Smelter Look-up'!$C$4,$V1139-4,0)&amp;"")</f>
        <v/>
      </c>
      <c r="S1139" s="239" t="str">
        <f t="array" ref="S1139">IF(B1139="","",IF(ISERROR(MATCH($E1139,CL,0)),"Unknown",INDIRECT("'C'!$A$"&amp;MATCH($E1139,CL,0)+1)))</f>
        <v/>
      </c>
      <c r="T1139" s="239" t="str">
        <f t="array" ref="T1139">IF(B1139="","",IF(ISERROR(MATCH($J1139,SorP!$B$1:$B$6226,0)),"",INDIRECT("'SorP'!$A$"&amp;MATCH($S1139&amp;$J1139,SorP!C:C,0))))</f>
        <v/>
      </c>
      <c r="U1139" s="240"/>
      <c r="V1139" s="228" t="str">
        <f>IF(C1139="",NA(),IF(OR(C1139="Smelter not listed",C1139="Smelter not yet identified"),MATCH($B1139&amp;$D1139,'Smelter Look-up'!$J:$J,0),MATCH($B1139&amp;$C1139,'Smelter Look-up'!$J:$J,0)))</f>
        <v>#N/A</v>
      </c>
      <c r="W1139" s="208"/>
      <c r="X1139" s="208">
        <f t="shared" si="1"/>
        <v>0</v>
      </c>
      <c r="Y1139" s="208"/>
      <c r="Z1139" s="208"/>
      <c r="AA1139" s="208"/>
      <c r="AB1139" s="241" t="str">
        <f t="shared" si="2"/>
        <v/>
      </c>
      <c r="AC1139" s="208"/>
      <c r="AD1139" s="208"/>
      <c r="AE1139" s="208"/>
      <c r="AF1139" s="208"/>
      <c r="AG1139" s="208"/>
      <c r="AH1139" s="208"/>
    </row>
    <row r="1140" ht="13.5" customHeight="1">
      <c r="A1140" s="239"/>
      <c r="B1140" s="233" t="str">
        <f t="array" ref="B1140">IF(LEN(A1140)=0,"",INDEX('Smelter Look-up'!$A:$A,MATCH($A1140,'Smelter Look-up'!$E:$E,0)))</f>
        <v/>
      </c>
      <c r="C1140" s="234" t="str">
        <f t="array" ref="C1140">IF(LEN(A1140)=0,"",INDEX('Smelter Look-up'!$C:$C,MATCH($A1140,'Smelter Look-up'!$E:$E,0)))</f>
        <v/>
      </c>
      <c r="D1140" s="233"/>
      <c r="E1140" s="233" t="str">
        <f>IF(ISERROR($V1140),"",OFFSET('Smelter Look-up'!$D$4,$V1140-4,0)&amp;"")</f>
        <v/>
      </c>
      <c r="F1140" s="233" t="str">
        <f>IF(ISERROR($V1140),"",OFFSET('Smelter Look-up'!$E$4,$V1140-4,0))</f>
        <v/>
      </c>
      <c r="G1140" s="233" t="str">
        <f>IF(C1140=$X$4,IF(ISERROR($V1140),"Enter smelter details","RMI"),IF(ISERROR($V1140),"",OFFSET('Smelter Look-up'!$F$4,$V1140-4,0)))</f>
        <v/>
      </c>
      <c r="H1140" s="235" t="str">
        <f>IF(ISERROR($V1140),"",OFFSET('Smelter Look-up'!$G$4,$V1140-4,0))</f>
        <v/>
      </c>
      <c r="I1140" s="237" t="str">
        <f>IF(ISERROR($V1140),"",OFFSET('Smelter Look-up'!$H$4,$V1140-4,0))</f>
        <v/>
      </c>
      <c r="J1140" s="237" t="str">
        <f>IF(ISERROR($V1140),"",OFFSET('Smelter Look-up'!$I$4,$V1140-4,0))</f>
        <v/>
      </c>
      <c r="K1140" s="234"/>
      <c r="L1140" s="234"/>
      <c r="M1140" s="234"/>
      <c r="N1140" s="234"/>
      <c r="O1140" s="234"/>
      <c r="P1140" s="237"/>
      <c r="Q1140" s="238"/>
      <c r="R1140" s="233" t="str">
        <f>IF(ISERROR($V1140),"",OFFSET('Smelter Look-up'!$C$4,$V1140-4,0)&amp;"")</f>
        <v/>
      </c>
      <c r="S1140" s="239" t="str">
        <f t="array" ref="S1140">IF(B1140="","",IF(ISERROR(MATCH($E1140,CL,0)),"Unknown",INDIRECT("'C'!$A$"&amp;MATCH($E1140,CL,0)+1)))</f>
        <v/>
      </c>
      <c r="T1140" s="239" t="str">
        <f t="array" ref="T1140">IF(B1140="","",IF(ISERROR(MATCH($J1140,SorP!$B$1:$B$6226,0)),"",INDIRECT("'SorP'!$A$"&amp;MATCH($S1140&amp;$J1140,SorP!C:C,0))))</f>
        <v/>
      </c>
      <c r="U1140" s="240"/>
      <c r="V1140" s="228" t="str">
        <f>IF(C1140="",NA(),IF(OR(C1140="Smelter not listed",C1140="Smelter not yet identified"),MATCH($B1140&amp;$D1140,'Smelter Look-up'!$J:$J,0),MATCH($B1140&amp;$C1140,'Smelter Look-up'!$J:$J,0)))</f>
        <v>#N/A</v>
      </c>
      <c r="W1140" s="208"/>
      <c r="X1140" s="208">
        <f t="shared" si="1"/>
        <v>0</v>
      </c>
      <c r="Y1140" s="208"/>
      <c r="Z1140" s="208"/>
      <c r="AA1140" s="208"/>
      <c r="AB1140" s="241" t="str">
        <f t="shared" si="2"/>
        <v/>
      </c>
      <c r="AC1140" s="208"/>
      <c r="AD1140" s="208"/>
      <c r="AE1140" s="208"/>
      <c r="AF1140" s="208"/>
      <c r="AG1140" s="208"/>
      <c r="AH1140" s="208"/>
    </row>
    <row r="1141" ht="13.5" customHeight="1">
      <c r="A1141" s="239"/>
      <c r="B1141" s="233" t="str">
        <f t="array" ref="B1141">IF(LEN(A1141)=0,"",INDEX('Smelter Look-up'!$A:$A,MATCH($A1141,'Smelter Look-up'!$E:$E,0)))</f>
        <v/>
      </c>
      <c r="C1141" s="234" t="str">
        <f t="array" ref="C1141">IF(LEN(A1141)=0,"",INDEX('Smelter Look-up'!$C:$C,MATCH($A1141,'Smelter Look-up'!$E:$E,0)))</f>
        <v/>
      </c>
      <c r="D1141" s="233"/>
      <c r="E1141" s="233" t="str">
        <f>IF(ISERROR($V1141),"",OFFSET('Smelter Look-up'!$D$4,$V1141-4,0)&amp;"")</f>
        <v/>
      </c>
      <c r="F1141" s="233" t="str">
        <f>IF(ISERROR($V1141),"",OFFSET('Smelter Look-up'!$E$4,$V1141-4,0))</f>
        <v/>
      </c>
      <c r="G1141" s="233" t="str">
        <f>IF(C1141=$X$4,IF(ISERROR($V1141),"Enter smelter details","RMI"),IF(ISERROR($V1141),"",OFFSET('Smelter Look-up'!$F$4,$V1141-4,0)))</f>
        <v/>
      </c>
      <c r="H1141" s="235" t="str">
        <f>IF(ISERROR($V1141),"",OFFSET('Smelter Look-up'!$G$4,$V1141-4,0))</f>
        <v/>
      </c>
      <c r="I1141" s="237" t="str">
        <f>IF(ISERROR($V1141),"",OFFSET('Smelter Look-up'!$H$4,$V1141-4,0))</f>
        <v/>
      </c>
      <c r="J1141" s="237" t="str">
        <f>IF(ISERROR($V1141),"",OFFSET('Smelter Look-up'!$I$4,$V1141-4,0))</f>
        <v/>
      </c>
      <c r="K1141" s="234"/>
      <c r="L1141" s="234"/>
      <c r="M1141" s="234"/>
      <c r="N1141" s="234"/>
      <c r="O1141" s="234"/>
      <c r="P1141" s="237"/>
      <c r="Q1141" s="238"/>
      <c r="R1141" s="233" t="str">
        <f>IF(ISERROR($V1141),"",OFFSET('Smelter Look-up'!$C$4,$V1141-4,0)&amp;"")</f>
        <v/>
      </c>
      <c r="S1141" s="239" t="str">
        <f t="array" ref="S1141">IF(B1141="","",IF(ISERROR(MATCH($E1141,CL,0)),"Unknown",INDIRECT("'C'!$A$"&amp;MATCH($E1141,CL,0)+1)))</f>
        <v/>
      </c>
      <c r="T1141" s="239" t="str">
        <f t="array" ref="T1141">IF(B1141="","",IF(ISERROR(MATCH($J1141,SorP!$B$1:$B$6226,0)),"",INDIRECT("'SorP'!$A$"&amp;MATCH($S1141&amp;$J1141,SorP!C:C,0))))</f>
        <v/>
      </c>
      <c r="U1141" s="240"/>
      <c r="V1141" s="228" t="str">
        <f>IF(C1141="",NA(),IF(OR(C1141="Smelter not listed",C1141="Smelter not yet identified"),MATCH($B1141&amp;$D1141,'Smelter Look-up'!$J:$J,0),MATCH($B1141&amp;$C1141,'Smelter Look-up'!$J:$J,0)))</f>
        <v>#N/A</v>
      </c>
      <c r="W1141" s="208"/>
      <c r="X1141" s="208">
        <f t="shared" si="1"/>
        <v>0</v>
      </c>
      <c r="Y1141" s="208"/>
      <c r="Z1141" s="208"/>
      <c r="AA1141" s="208"/>
      <c r="AB1141" s="241" t="str">
        <f t="shared" si="2"/>
        <v/>
      </c>
      <c r="AC1141" s="208"/>
      <c r="AD1141" s="208"/>
      <c r="AE1141" s="208"/>
      <c r="AF1141" s="208"/>
      <c r="AG1141" s="208"/>
      <c r="AH1141" s="208"/>
    </row>
    <row r="1142" ht="13.5" customHeight="1">
      <c r="A1142" s="239"/>
      <c r="B1142" s="233" t="str">
        <f t="array" ref="B1142">IF(LEN(A1142)=0,"",INDEX('Smelter Look-up'!$A:$A,MATCH($A1142,'Smelter Look-up'!$E:$E,0)))</f>
        <v/>
      </c>
      <c r="C1142" s="234" t="str">
        <f t="array" ref="C1142">IF(LEN(A1142)=0,"",INDEX('Smelter Look-up'!$C:$C,MATCH($A1142,'Smelter Look-up'!$E:$E,0)))</f>
        <v/>
      </c>
      <c r="D1142" s="233"/>
      <c r="E1142" s="233" t="str">
        <f>IF(ISERROR($V1142),"",OFFSET('Smelter Look-up'!$D$4,$V1142-4,0)&amp;"")</f>
        <v/>
      </c>
      <c r="F1142" s="233" t="str">
        <f>IF(ISERROR($V1142),"",OFFSET('Smelter Look-up'!$E$4,$V1142-4,0))</f>
        <v/>
      </c>
      <c r="G1142" s="233" t="str">
        <f>IF(C1142=$X$4,IF(ISERROR($V1142),"Enter smelter details","RMI"),IF(ISERROR($V1142),"",OFFSET('Smelter Look-up'!$F$4,$V1142-4,0)))</f>
        <v/>
      </c>
      <c r="H1142" s="235" t="str">
        <f>IF(ISERROR($V1142),"",OFFSET('Smelter Look-up'!$G$4,$V1142-4,0))</f>
        <v/>
      </c>
      <c r="I1142" s="237" t="str">
        <f>IF(ISERROR($V1142),"",OFFSET('Smelter Look-up'!$H$4,$V1142-4,0))</f>
        <v/>
      </c>
      <c r="J1142" s="237" t="str">
        <f>IF(ISERROR($V1142),"",OFFSET('Smelter Look-up'!$I$4,$V1142-4,0))</f>
        <v/>
      </c>
      <c r="K1142" s="234"/>
      <c r="L1142" s="234"/>
      <c r="M1142" s="234"/>
      <c r="N1142" s="234"/>
      <c r="O1142" s="234"/>
      <c r="P1142" s="237"/>
      <c r="Q1142" s="238"/>
      <c r="R1142" s="233" t="str">
        <f>IF(ISERROR($V1142),"",OFFSET('Smelter Look-up'!$C$4,$V1142-4,0)&amp;"")</f>
        <v/>
      </c>
      <c r="S1142" s="239" t="str">
        <f t="array" ref="S1142">IF(B1142="","",IF(ISERROR(MATCH($E1142,CL,0)),"Unknown",INDIRECT("'C'!$A$"&amp;MATCH($E1142,CL,0)+1)))</f>
        <v/>
      </c>
      <c r="T1142" s="239" t="str">
        <f t="array" ref="T1142">IF(B1142="","",IF(ISERROR(MATCH($J1142,SorP!$B$1:$B$6226,0)),"",INDIRECT("'SorP'!$A$"&amp;MATCH($S1142&amp;$J1142,SorP!C:C,0))))</f>
        <v/>
      </c>
      <c r="U1142" s="240"/>
      <c r="V1142" s="228" t="str">
        <f>IF(C1142="",NA(),IF(OR(C1142="Smelter not listed",C1142="Smelter not yet identified"),MATCH($B1142&amp;$D1142,'Smelter Look-up'!$J:$J,0),MATCH($B1142&amp;$C1142,'Smelter Look-up'!$J:$J,0)))</f>
        <v>#N/A</v>
      </c>
      <c r="W1142" s="208"/>
      <c r="X1142" s="208">
        <f t="shared" si="1"/>
        <v>0</v>
      </c>
      <c r="Y1142" s="208"/>
      <c r="Z1142" s="208"/>
      <c r="AA1142" s="208"/>
      <c r="AB1142" s="241" t="str">
        <f t="shared" si="2"/>
        <v/>
      </c>
      <c r="AC1142" s="208"/>
      <c r="AD1142" s="208"/>
      <c r="AE1142" s="208"/>
      <c r="AF1142" s="208"/>
      <c r="AG1142" s="208"/>
      <c r="AH1142" s="208"/>
    </row>
    <row r="1143" ht="13.5" customHeight="1">
      <c r="A1143" s="239"/>
      <c r="B1143" s="233" t="str">
        <f t="array" ref="B1143">IF(LEN(A1143)=0,"",INDEX('Smelter Look-up'!$A:$A,MATCH($A1143,'Smelter Look-up'!$E:$E,0)))</f>
        <v/>
      </c>
      <c r="C1143" s="234" t="str">
        <f t="array" ref="C1143">IF(LEN(A1143)=0,"",INDEX('Smelter Look-up'!$C:$C,MATCH($A1143,'Smelter Look-up'!$E:$E,0)))</f>
        <v/>
      </c>
      <c r="D1143" s="233"/>
      <c r="E1143" s="233" t="str">
        <f>IF(ISERROR($V1143),"",OFFSET('Smelter Look-up'!$D$4,$V1143-4,0)&amp;"")</f>
        <v/>
      </c>
      <c r="F1143" s="233" t="str">
        <f>IF(ISERROR($V1143),"",OFFSET('Smelter Look-up'!$E$4,$V1143-4,0))</f>
        <v/>
      </c>
      <c r="G1143" s="233" t="str">
        <f>IF(C1143=$X$4,IF(ISERROR($V1143),"Enter smelter details","RMI"),IF(ISERROR($V1143),"",OFFSET('Smelter Look-up'!$F$4,$V1143-4,0)))</f>
        <v/>
      </c>
      <c r="H1143" s="235" t="str">
        <f>IF(ISERROR($V1143),"",OFFSET('Smelter Look-up'!$G$4,$V1143-4,0))</f>
        <v/>
      </c>
      <c r="I1143" s="237" t="str">
        <f>IF(ISERROR($V1143),"",OFFSET('Smelter Look-up'!$H$4,$V1143-4,0))</f>
        <v/>
      </c>
      <c r="J1143" s="237" t="str">
        <f>IF(ISERROR($V1143),"",OFFSET('Smelter Look-up'!$I$4,$V1143-4,0))</f>
        <v/>
      </c>
      <c r="K1143" s="234"/>
      <c r="L1143" s="234"/>
      <c r="M1143" s="234"/>
      <c r="N1143" s="234"/>
      <c r="O1143" s="234"/>
      <c r="P1143" s="237"/>
      <c r="Q1143" s="238"/>
      <c r="R1143" s="233" t="str">
        <f>IF(ISERROR($V1143),"",OFFSET('Smelter Look-up'!$C$4,$V1143-4,0)&amp;"")</f>
        <v/>
      </c>
      <c r="S1143" s="239" t="str">
        <f t="array" ref="S1143">IF(B1143="","",IF(ISERROR(MATCH($E1143,CL,0)),"Unknown",INDIRECT("'C'!$A$"&amp;MATCH($E1143,CL,0)+1)))</f>
        <v/>
      </c>
      <c r="T1143" s="239" t="str">
        <f t="array" ref="T1143">IF(B1143="","",IF(ISERROR(MATCH($J1143,SorP!$B$1:$B$6226,0)),"",INDIRECT("'SorP'!$A$"&amp;MATCH($S1143&amp;$J1143,SorP!C:C,0))))</f>
        <v/>
      </c>
      <c r="U1143" s="240"/>
      <c r="V1143" s="228" t="str">
        <f>IF(C1143="",NA(),IF(OR(C1143="Smelter not listed",C1143="Smelter not yet identified"),MATCH($B1143&amp;$D1143,'Smelter Look-up'!$J:$J,0),MATCH($B1143&amp;$C1143,'Smelter Look-up'!$J:$J,0)))</f>
        <v>#N/A</v>
      </c>
      <c r="W1143" s="208"/>
      <c r="X1143" s="208">
        <f t="shared" si="1"/>
        <v>0</v>
      </c>
      <c r="Y1143" s="208"/>
      <c r="Z1143" s="208"/>
      <c r="AA1143" s="208"/>
      <c r="AB1143" s="241" t="str">
        <f t="shared" si="2"/>
        <v/>
      </c>
      <c r="AC1143" s="208"/>
      <c r="AD1143" s="208"/>
      <c r="AE1143" s="208"/>
      <c r="AF1143" s="208"/>
      <c r="AG1143" s="208"/>
      <c r="AH1143" s="208"/>
    </row>
    <row r="1144" ht="13.5" customHeight="1">
      <c r="A1144" s="239"/>
      <c r="B1144" s="233" t="str">
        <f t="array" ref="B1144">IF(LEN(A1144)=0,"",INDEX('Smelter Look-up'!$A:$A,MATCH($A1144,'Smelter Look-up'!$E:$E,0)))</f>
        <v/>
      </c>
      <c r="C1144" s="234" t="str">
        <f t="array" ref="C1144">IF(LEN(A1144)=0,"",INDEX('Smelter Look-up'!$C:$C,MATCH($A1144,'Smelter Look-up'!$E:$E,0)))</f>
        <v/>
      </c>
      <c r="D1144" s="233"/>
      <c r="E1144" s="233" t="str">
        <f>IF(ISERROR($V1144),"",OFFSET('Smelter Look-up'!$D$4,$V1144-4,0)&amp;"")</f>
        <v/>
      </c>
      <c r="F1144" s="233" t="str">
        <f>IF(ISERROR($V1144),"",OFFSET('Smelter Look-up'!$E$4,$V1144-4,0))</f>
        <v/>
      </c>
      <c r="G1144" s="233" t="str">
        <f>IF(C1144=$X$4,IF(ISERROR($V1144),"Enter smelter details","RMI"),IF(ISERROR($V1144),"",OFFSET('Smelter Look-up'!$F$4,$V1144-4,0)))</f>
        <v/>
      </c>
      <c r="H1144" s="235" t="str">
        <f>IF(ISERROR($V1144),"",OFFSET('Smelter Look-up'!$G$4,$V1144-4,0))</f>
        <v/>
      </c>
      <c r="I1144" s="237" t="str">
        <f>IF(ISERROR($V1144),"",OFFSET('Smelter Look-up'!$H$4,$V1144-4,0))</f>
        <v/>
      </c>
      <c r="J1144" s="237" t="str">
        <f>IF(ISERROR($V1144),"",OFFSET('Smelter Look-up'!$I$4,$V1144-4,0))</f>
        <v/>
      </c>
      <c r="K1144" s="234"/>
      <c r="L1144" s="234"/>
      <c r="M1144" s="234"/>
      <c r="N1144" s="234"/>
      <c r="O1144" s="234"/>
      <c r="P1144" s="237"/>
      <c r="Q1144" s="238"/>
      <c r="R1144" s="233" t="str">
        <f>IF(ISERROR($V1144),"",OFFSET('Smelter Look-up'!$C$4,$V1144-4,0)&amp;"")</f>
        <v/>
      </c>
      <c r="S1144" s="239" t="str">
        <f t="array" ref="S1144">IF(B1144="","",IF(ISERROR(MATCH($E1144,CL,0)),"Unknown",INDIRECT("'C'!$A$"&amp;MATCH($E1144,CL,0)+1)))</f>
        <v/>
      </c>
      <c r="T1144" s="239" t="str">
        <f t="array" ref="T1144">IF(B1144="","",IF(ISERROR(MATCH($J1144,SorP!$B$1:$B$6226,0)),"",INDIRECT("'SorP'!$A$"&amp;MATCH($S1144&amp;$J1144,SorP!C:C,0))))</f>
        <v/>
      </c>
      <c r="U1144" s="240"/>
      <c r="V1144" s="228" t="str">
        <f>IF(C1144="",NA(),IF(OR(C1144="Smelter not listed",C1144="Smelter not yet identified"),MATCH($B1144&amp;$D1144,'Smelter Look-up'!$J:$J,0),MATCH($B1144&amp;$C1144,'Smelter Look-up'!$J:$J,0)))</f>
        <v>#N/A</v>
      </c>
      <c r="W1144" s="208"/>
      <c r="X1144" s="208">
        <f t="shared" si="1"/>
        <v>0</v>
      </c>
      <c r="Y1144" s="208"/>
      <c r="Z1144" s="208"/>
      <c r="AA1144" s="208"/>
      <c r="AB1144" s="241" t="str">
        <f t="shared" si="2"/>
        <v/>
      </c>
      <c r="AC1144" s="208"/>
      <c r="AD1144" s="208"/>
      <c r="AE1144" s="208"/>
      <c r="AF1144" s="208"/>
      <c r="AG1144" s="208"/>
      <c r="AH1144" s="208"/>
    </row>
    <row r="1145" ht="13.5" customHeight="1">
      <c r="A1145" s="239"/>
      <c r="B1145" s="233" t="str">
        <f t="array" ref="B1145">IF(LEN(A1145)=0,"",INDEX('Smelter Look-up'!$A:$A,MATCH($A1145,'Smelter Look-up'!$E:$E,0)))</f>
        <v/>
      </c>
      <c r="C1145" s="234" t="str">
        <f t="array" ref="C1145">IF(LEN(A1145)=0,"",INDEX('Smelter Look-up'!$C:$C,MATCH($A1145,'Smelter Look-up'!$E:$E,0)))</f>
        <v/>
      </c>
      <c r="D1145" s="233"/>
      <c r="E1145" s="233" t="str">
        <f>IF(ISERROR($V1145),"",OFFSET('Smelter Look-up'!$D$4,$V1145-4,0)&amp;"")</f>
        <v/>
      </c>
      <c r="F1145" s="233" t="str">
        <f>IF(ISERROR($V1145),"",OFFSET('Smelter Look-up'!$E$4,$V1145-4,0))</f>
        <v/>
      </c>
      <c r="G1145" s="233" t="str">
        <f>IF(C1145=$X$4,IF(ISERROR($V1145),"Enter smelter details","RMI"),IF(ISERROR($V1145),"",OFFSET('Smelter Look-up'!$F$4,$V1145-4,0)))</f>
        <v/>
      </c>
      <c r="H1145" s="235" t="str">
        <f>IF(ISERROR($V1145),"",OFFSET('Smelter Look-up'!$G$4,$V1145-4,0))</f>
        <v/>
      </c>
      <c r="I1145" s="237" t="str">
        <f>IF(ISERROR($V1145),"",OFFSET('Smelter Look-up'!$H$4,$V1145-4,0))</f>
        <v/>
      </c>
      <c r="J1145" s="237" t="str">
        <f>IF(ISERROR($V1145),"",OFFSET('Smelter Look-up'!$I$4,$V1145-4,0))</f>
        <v/>
      </c>
      <c r="K1145" s="234"/>
      <c r="L1145" s="234"/>
      <c r="M1145" s="234"/>
      <c r="N1145" s="234"/>
      <c r="O1145" s="234"/>
      <c r="P1145" s="237"/>
      <c r="Q1145" s="238"/>
      <c r="R1145" s="233" t="str">
        <f>IF(ISERROR($V1145),"",OFFSET('Smelter Look-up'!$C$4,$V1145-4,0)&amp;"")</f>
        <v/>
      </c>
      <c r="S1145" s="239" t="str">
        <f t="array" ref="S1145">IF(B1145="","",IF(ISERROR(MATCH($E1145,CL,0)),"Unknown",INDIRECT("'C'!$A$"&amp;MATCH($E1145,CL,0)+1)))</f>
        <v/>
      </c>
      <c r="T1145" s="239" t="str">
        <f t="array" ref="T1145">IF(B1145="","",IF(ISERROR(MATCH($J1145,SorP!$B$1:$B$6226,0)),"",INDIRECT("'SorP'!$A$"&amp;MATCH($S1145&amp;$J1145,SorP!C:C,0))))</f>
        <v/>
      </c>
      <c r="U1145" s="240"/>
      <c r="V1145" s="228" t="str">
        <f>IF(C1145="",NA(),IF(OR(C1145="Smelter not listed",C1145="Smelter not yet identified"),MATCH($B1145&amp;$D1145,'Smelter Look-up'!$J:$J,0),MATCH($B1145&amp;$C1145,'Smelter Look-up'!$J:$J,0)))</f>
        <v>#N/A</v>
      </c>
      <c r="W1145" s="208"/>
      <c r="X1145" s="208">
        <f t="shared" si="1"/>
        <v>0</v>
      </c>
      <c r="Y1145" s="208"/>
      <c r="Z1145" s="208"/>
      <c r="AA1145" s="208"/>
      <c r="AB1145" s="241" t="str">
        <f t="shared" si="2"/>
        <v/>
      </c>
      <c r="AC1145" s="208"/>
      <c r="AD1145" s="208"/>
      <c r="AE1145" s="208"/>
      <c r="AF1145" s="208"/>
      <c r="AG1145" s="208"/>
      <c r="AH1145" s="208"/>
    </row>
    <row r="1146" ht="13.5" customHeight="1">
      <c r="A1146" s="239"/>
      <c r="B1146" s="233" t="str">
        <f t="array" ref="B1146">IF(LEN(A1146)=0,"",INDEX('Smelter Look-up'!$A:$A,MATCH($A1146,'Smelter Look-up'!$E:$E,0)))</f>
        <v/>
      </c>
      <c r="C1146" s="234" t="str">
        <f t="array" ref="C1146">IF(LEN(A1146)=0,"",INDEX('Smelter Look-up'!$C:$C,MATCH($A1146,'Smelter Look-up'!$E:$E,0)))</f>
        <v/>
      </c>
      <c r="D1146" s="233"/>
      <c r="E1146" s="233" t="str">
        <f>IF(ISERROR($V1146),"",OFFSET('Smelter Look-up'!$D$4,$V1146-4,0)&amp;"")</f>
        <v/>
      </c>
      <c r="F1146" s="233" t="str">
        <f>IF(ISERROR($V1146),"",OFFSET('Smelter Look-up'!$E$4,$V1146-4,0))</f>
        <v/>
      </c>
      <c r="G1146" s="233" t="str">
        <f>IF(C1146=$X$4,IF(ISERROR($V1146),"Enter smelter details","RMI"),IF(ISERROR($V1146),"",OFFSET('Smelter Look-up'!$F$4,$V1146-4,0)))</f>
        <v/>
      </c>
      <c r="H1146" s="235" t="str">
        <f>IF(ISERROR($V1146),"",OFFSET('Smelter Look-up'!$G$4,$V1146-4,0))</f>
        <v/>
      </c>
      <c r="I1146" s="237" t="str">
        <f>IF(ISERROR($V1146),"",OFFSET('Smelter Look-up'!$H$4,$V1146-4,0))</f>
        <v/>
      </c>
      <c r="J1146" s="237" t="str">
        <f>IF(ISERROR($V1146),"",OFFSET('Smelter Look-up'!$I$4,$V1146-4,0))</f>
        <v/>
      </c>
      <c r="K1146" s="234"/>
      <c r="L1146" s="234"/>
      <c r="M1146" s="234"/>
      <c r="N1146" s="234"/>
      <c r="O1146" s="234"/>
      <c r="P1146" s="237"/>
      <c r="Q1146" s="238"/>
      <c r="R1146" s="233" t="str">
        <f>IF(ISERROR($V1146),"",OFFSET('Smelter Look-up'!$C$4,$V1146-4,0)&amp;"")</f>
        <v/>
      </c>
      <c r="S1146" s="239" t="str">
        <f t="array" ref="S1146">IF(B1146="","",IF(ISERROR(MATCH($E1146,CL,0)),"Unknown",INDIRECT("'C'!$A$"&amp;MATCH($E1146,CL,0)+1)))</f>
        <v/>
      </c>
      <c r="T1146" s="239" t="str">
        <f t="array" ref="T1146">IF(B1146="","",IF(ISERROR(MATCH($J1146,SorP!$B$1:$B$6226,0)),"",INDIRECT("'SorP'!$A$"&amp;MATCH($S1146&amp;$J1146,SorP!C:C,0))))</f>
        <v/>
      </c>
      <c r="U1146" s="240"/>
      <c r="V1146" s="228" t="str">
        <f>IF(C1146="",NA(),IF(OR(C1146="Smelter not listed",C1146="Smelter not yet identified"),MATCH($B1146&amp;$D1146,'Smelter Look-up'!$J:$J,0),MATCH($B1146&amp;$C1146,'Smelter Look-up'!$J:$J,0)))</f>
        <v>#N/A</v>
      </c>
      <c r="W1146" s="208"/>
      <c r="X1146" s="208">
        <f t="shared" si="1"/>
        <v>0</v>
      </c>
      <c r="Y1146" s="208"/>
      <c r="Z1146" s="208"/>
      <c r="AA1146" s="208"/>
      <c r="AB1146" s="241" t="str">
        <f t="shared" si="2"/>
        <v/>
      </c>
      <c r="AC1146" s="208"/>
      <c r="AD1146" s="208"/>
      <c r="AE1146" s="208"/>
      <c r="AF1146" s="208"/>
      <c r="AG1146" s="208"/>
      <c r="AH1146" s="208"/>
    </row>
    <row r="1147" ht="13.5" customHeight="1">
      <c r="A1147" s="239"/>
      <c r="B1147" s="233" t="str">
        <f t="array" ref="B1147">IF(LEN(A1147)=0,"",INDEX('Smelter Look-up'!$A:$A,MATCH($A1147,'Smelter Look-up'!$E:$E,0)))</f>
        <v/>
      </c>
      <c r="C1147" s="234" t="str">
        <f t="array" ref="C1147">IF(LEN(A1147)=0,"",INDEX('Smelter Look-up'!$C:$C,MATCH($A1147,'Smelter Look-up'!$E:$E,0)))</f>
        <v/>
      </c>
      <c r="D1147" s="233"/>
      <c r="E1147" s="233" t="str">
        <f>IF(ISERROR($V1147),"",OFFSET('Smelter Look-up'!$D$4,$V1147-4,0)&amp;"")</f>
        <v/>
      </c>
      <c r="F1147" s="233" t="str">
        <f>IF(ISERROR($V1147),"",OFFSET('Smelter Look-up'!$E$4,$V1147-4,0))</f>
        <v/>
      </c>
      <c r="G1147" s="233" t="str">
        <f>IF(C1147=$X$4,IF(ISERROR($V1147),"Enter smelter details","RMI"),IF(ISERROR($V1147),"",OFFSET('Smelter Look-up'!$F$4,$V1147-4,0)))</f>
        <v/>
      </c>
      <c r="H1147" s="235" t="str">
        <f>IF(ISERROR($V1147),"",OFFSET('Smelter Look-up'!$G$4,$V1147-4,0))</f>
        <v/>
      </c>
      <c r="I1147" s="237" t="str">
        <f>IF(ISERROR($V1147),"",OFFSET('Smelter Look-up'!$H$4,$V1147-4,0))</f>
        <v/>
      </c>
      <c r="J1147" s="237" t="str">
        <f>IF(ISERROR($V1147),"",OFFSET('Smelter Look-up'!$I$4,$V1147-4,0))</f>
        <v/>
      </c>
      <c r="K1147" s="234"/>
      <c r="L1147" s="234"/>
      <c r="M1147" s="234"/>
      <c r="N1147" s="234"/>
      <c r="O1147" s="234"/>
      <c r="P1147" s="237"/>
      <c r="Q1147" s="238"/>
      <c r="R1147" s="233" t="str">
        <f>IF(ISERROR($V1147),"",OFFSET('Smelter Look-up'!$C$4,$V1147-4,0)&amp;"")</f>
        <v/>
      </c>
      <c r="S1147" s="239" t="str">
        <f t="array" ref="S1147">IF(B1147="","",IF(ISERROR(MATCH($E1147,CL,0)),"Unknown",INDIRECT("'C'!$A$"&amp;MATCH($E1147,CL,0)+1)))</f>
        <v/>
      </c>
      <c r="T1147" s="239" t="str">
        <f t="array" ref="T1147">IF(B1147="","",IF(ISERROR(MATCH($J1147,SorP!$B$1:$B$6226,0)),"",INDIRECT("'SorP'!$A$"&amp;MATCH($S1147&amp;$J1147,SorP!C:C,0))))</f>
        <v/>
      </c>
      <c r="U1147" s="240"/>
      <c r="V1147" s="228" t="str">
        <f>IF(C1147="",NA(),IF(OR(C1147="Smelter not listed",C1147="Smelter not yet identified"),MATCH($B1147&amp;$D1147,'Smelter Look-up'!$J:$J,0),MATCH($B1147&amp;$C1147,'Smelter Look-up'!$J:$J,0)))</f>
        <v>#N/A</v>
      </c>
      <c r="W1147" s="208"/>
      <c r="X1147" s="208">
        <f t="shared" si="1"/>
        <v>0</v>
      </c>
      <c r="Y1147" s="208"/>
      <c r="Z1147" s="208"/>
      <c r="AA1147" s="208"/>
      <c r="AB1147" s="241" t="str">
        <f t="shared" si="2"/>
        <v/>
      </c>
      <c r="AC1147" s="208"/>
      <c r="AD1147" s="208"/>
      <c r="AE1147" s="208"/>
      <c r="AF1147" s="208"/>
      <c r="AG1147" s="208"/>
      <c r="AH1147" s="208"/>
    </row>
    <row r="1148" ht="13.5" customHeight="1">
      <c r="A1148" s="239"/>
      <c r="B1148" s="233" t="str">
        <f t="array" ref="B1148">IF(LEN(A1148)=0,"",INDEX('Smelter Look-up'!$A:$A,MATCH($A1148,'Smelter Look-up'!$E:$E,0)))</f>
        <v/>
      </c>
      <c r="C1148" s="234" t="str">
        <f t="array" ref="C1148">IF(LEN(A1148)=0,"",INDEX('Smelter Look-up'!$C:$C,MATCH($A1148,'Smelter Look-up'!$E:$E,0)))</f>
        <v/>
      </c>
      <c r="D1148" s="233"/>
      <c r="E1148" s="233" t="str">
        <f>IF(ISERROR($V1148),"",OFFSET('Smelter Look-up'!$D$4,$V1148-4,0)&amp;"")</f>
        <v/>
      </c>
      <c r="F1148" s="233" t="str">
        <f>IF(ISERROR($V1148),"",OFFSET('Smelter Look-up'!$E$4,$V1148-4,0))</f>
        <v/>
      </c>
      <c r="G1148" s="233" t="str">
        <f>IF(C1148=$X$4,IF(ISERROR($V1148),"Enter smelter details","RMI"),IF(ISERROR($V1148),"",OFFSET('Smelter Look-up'!$F$4,$V1148-4,0)))</f>
        <v/>
      </c>
      <c r="H1148" s="235" t="str">
        <f>IF(ISERROR($V1148),"",OFFSET('Smelter Look-up'!$G$4,$V1148-4,0))</f>
        <v/>
      </c>
      <c r="I1148" s="237" t="str">
        <f>IF(ISERROR($V1148),"",OFFSET('Smelter Look-up'!$H$4,$V1148-4,0))</f>
        <v/>
      </c>
      <c r="J1148" s="237" t="str">
        <f>IF(ISERROR($V1148),"",OFFSET('Smelter Look-up'!$I$4,$V1148-4,0))</f>
        <v/>
      </c>
      <c r="K1148" s="234"/>
      <c r="L1148" s="234"/>
      <c r="M1148" s="234"/>
      <c r="N1148" s="234"/>
      <c r="O1148" s="234"/>
      <c r="P1148" s="237"/>
      <c r="Q1148" s="238"/>
      <c r="R1148" s="233" t="str">
        <f>IF(ISERROR($V1148),"",OFFSET('Smelter Look-up'!$C$4,$V1148-4,0)&amp;"")</f>
        <v/>
      </c>
      <c r="S1148" s="239" t="str">
        <f t="array" ref="S1148">IF(B1148="","",IF(ISERROR(MATCH($E1148,CL,0)),"Unknown",INDIRECT("'C'!$A$"&amp;MATCH($E1148,CL,0)+1)))</f>
        <v/>
      </c>
      <c r="T1148" s="239" t="str">
        <f t="array" ref="T1148">IF(B1148="","",IF(ISERROR(MATCH($J1148,SorP!$B$1:$B$6226,0)),"",INDIRECT("'SorP'!$A$"&amp;MATCH($S1148&amp;$J1148,SorP!C:C,0))))</f>
        <v/>
      </c>
      <c r="U1148" s="240"/>
      <c r="V1148" s="228" t="str">
        <f>IF(C1148="",NA(),IF(OR(C1148="Smelter not listed",C1148="Smelter not yet identified"),MATCH($B1148&amp;$D1148,'Smelter Look-up'!$J:$J,0),MATCH($B1148&amp;$C1148,'Smelter Look-up'!$J:$J,0)))</f>
        <v>#N/A</v>
      </c>
      <c r="W1148" s="208"/>
      <c r="X1148" s="208">
        <f t="shared" si="1"/>
        <v>0</v>
      </c>
      <c r="Y1148" s="208"/>
      <c r="Z1148" s="208"/>
      <c r="AA1148" s="208"/>
      <c r="AB1148" s="241" t="str">
        <f t="shared" si="2"/>
        <v/>
      </c>
      <c r="AC1148" s="208"/>
      <c r="AD1148" s="208"/>
      <c r="AE1148" s="208"/>
      <c r="AF1148" s="208"/>
      <c r="AG1148" s="208"/>
      <c r="AH1148" s="208"/>
    </row>
    <row r="1149" ht="13.5" customHeight="1">
      <c r="A1149" s="239"/>
      <c r="B1149" s="233" t="str">
        <f t="array" ref="B1149">IF(LEN(A1149)=0,"",INDEX('Smelter Look-up'!$A:$A,MATCH($A1149,'Smelter Look-up'!$E:$E,0)))</f>
        <v/>
      </c>
      <c r="C1149" s="234" t="str">
        <f t="array" ref="C1149">IF(LEN(A1149)=0,"",INDEX('Smelter Look-up'!$C:$C,MATCH($A1149,'Smelter Look-up'!$E:$E,0)))</f>
        <v/>
      </c>
      <c r="D1149" s="233"/>
      <c r="E1149" s="233" t="str">
        <f>IF(ISERROR($V1149),"",OFFSET('Smelter Look-up'!$D$4,$V1149-4,0)&amp;"")</f>
        <v/>
      </c>
      <c r="F1149" s="233" t="str">
        <f>IF(ISERROR($V1149),"",OFFSET('Smelter Look-up'!$E$4,$V1149-4,0))</f>
        <v/>
      </c>
      <c r="G1149" s="233" t="str">
        <f>IF(C1149=$X$4,IF(ISERROR($V1149),"Enter smelter details","RMI"),IF(ISERROR($V1149),"",OFFSET('Smelter Look-up'!$F$4,$V1149-4,0)))</f>
        <v/>
      </c>
      <c r="H1149" s="235" t="str">
        <f>IF(ISERROR($V1149),"",OFFSET('Smelter Look-up'!$G$4,$V1149-4,0))</f>
        <v/>
      </c>
      <c r="I1149" s="237" t="str">
        <f>IF(ISERROR($V1149),"",OFFSET('Smelter Look-up'!$H$4,$V1149-4,0))</f>
        <v/>
      </c>
      <c r="J1149" s="237" t="str">
        <f>IF(ISERROR($V1149),"",OFFSET('Smelter Look-up'!$I$4,$V1149-4,0))</f>
        <v/>
      </c>
      <c r="K1149" s="234"/>
      <c r="L1149" s="234"/>
      <c r="M1149" s="234"/>
      <c r="N1149" s="234"/>
      <c r="O1149" s="234"/>
      <c r="P1149" s="237"/>
      <c r="Q1149" s="238"/>
      <c r="R1149" s="233" t="str">
        <f>IF(ISERROR($V1149),"",OFFSET('Smelter Look-up'!$C$4,$V1149-4,0)&amp;"")</f>
        <v/>
      </c>
      <c r="S1149" s="239" t="str">
        <f t="array" ref="S1149">IF(B1149="","",IF(ISERROR(MATCH($E1149,CL,0)),"Unknown",INDIRECT("'C'!$A$"&amp;MATCH($E1149,CL,0)+1)))</f>
        <v/>
      </c>
      <c r="T1149" s="239" t="str">
        <f t="array" ref="T1149">IF(B1149="","",IF(ISERROR(MATCH($J1149,SorP!$B$1:$B$6226,0)),"",INDIRECT("'SorP'!$A$"&amp;MATCH($S1149&amp;$J1149,SorP!C:C,0))))</f>
        <v/>
      </c>
      <c r="U1149" s="240"/>
      <c r="V1149" s="228" t="str">
        <f>IF(C1149="",NA(),IF(OR(C1149="Smelter not listed",C1149="Smelter not yet identified"),MATCH($B1149&amp;$D1149,'Smelter Look-up'!$J:$J,0),MATCH($B1149&amp;$C1149,'Smelter Look-up'!$J:$J,0)))</f>
        <v>#N/A</v>
      </c>
      <c r="W1149" s="208"/>
      <c r="X1149" s="208">
        <f t="shared" si="1"/>
        <v>0</v>
      </c>
      <c r="Y1149" s="208"/>
      <c r="Z1149" s="208"/>
      <c r="AA1149" s="208"/>
      <c r="AB1149" s="241" t="str">
        <f t="shared" si="2"/>
        <v/>
      </c>
      <c r="AC1149" s="208"/>
      <c r="AD1149" s="208"/>
      <c r="AE1149" s="208"/>
      <c r="AF1149" s="208"/>
      <c r="AG1149" s="208"/>
      <c r="AH1149" s="208"/>
    </row>
    <row r="1150" ht="13.5" customHeight="1">
      <c r="A1150" s="239"/>
      <c r="B1150" s="233" t="str">
        <f t="array" ref="B1150">IF(LEN(A1150)=0,"",INDEX('Smelter Look-up'!$A:$A,MATCH($A1150,'Smelter Look-up'!$E:$E,0)))</f>
        <v/>
      </c>
      <c r="C1150" s="234" t="str">
        <f t="array" ref="C1150">IF(LEN(A1150)=0,"",INDEX('Smelter Look-up'!$C:$C,MATCH($A1150,'Smelter Look-up'!$E:$E,0)))</f>
        <v/>
      </c>
      <c r="D1150" s="233"/>
      <c r="E1150" s="233" t="str">
        <f>IF(ISERROR($V1150),"",OFFSET('Smelter Look-up'!$D$4,$V1150-4,0)&amp;"")</f>
        <v/>
      </c>
      <c r="F1150" s="233" t="str">
        <f>IF(ISERROR($V1150),"",OFFSET('Smelter Look-up'!$E$4,$V1150-4,0))</f>
        <v/>
      </c>
      <c r="G1150" s="233" t="str">
        <f>IF(C1150=$X$4,IF(ISERROR($V1150),"Enter smelter details","RMI"),IF(ISERROR($V1150),"",OFFSET('Smelter Look-up'!$F$4,$V1150-4,0)))</f>
        <v/>
      </c>
      <c r="H1150" s="235" t="str">
        <f>IF(ISERROR($V1150),"",OFFSET('Smelter Look-up'!$G$4,$V1150-4,0))</f>
        <v/>
      </c>
      <c r="I1150" s="237" t="str">
        <f>IF(ISERROR($V1150),"",OFFSET('Smelter Look-up'!$H$4,$V1150-4,0))</f>
        <v/>
      </c>
      <c r="J1150" s="237" t="str">
        <f>IF(ISERROR($V1150),"",OFFSET('Smelter Look-up'!$I$4,$V1150-4,0))</f>
        <v/>
      </c>
      <c r="K1150" s="234"/>
      <c r="L1150" s="234"/>
      <c r="M1150" s="234"/>
      <c r="N1150" s="234"/>
      <c r="O1150" s="234"/>
      <c r="P1150" s="237"/>
      <c r="Q1150" s="238"/>
      <c r="R1150" s="233" t="str">
        <f>IF(ISERROR($V1150),"",OFFSET('Smelter Look-up'!$C$4,$V1150-4,0)&amp;"")</f>
        <v/>
      </c>
      <c r="S1150" s="239" t="str">
        <f t="array" ref="S1150">IF(B1150="","",IF(ISERROR(MATCH($E1150,CL,0)),"Unknown",INDIRECT("'C'!$A$"&amp;MATCH($E1150,CL,0)+1)))</f>
        <v/>
      </c>
      <c r="T1150" s="239" t="str">
        <f t="array" ref="T1150">IF(B1150="","",IF(ISERROR(MATCH($J1150,SorP!$B$1:$B$6226,0)),"",INDIRECT("'SorP'!$A$"&amp;MATCH($S1150&amp;$J1150,SorP!C:C,0))))</f>
        <v/>
      </c>
      <c r="U1150" s="240"/>
      <c r="V1150" s="228" t="str">
        <f>IF(C1150="",NA(),IF(OR(C1150="Smelter not listed",C1150="Smelter not yet identified"),MATCH($B1150&amp;$D1150,'Smelter Look-up'!$J:$J,0),MATCH($B1150&amp;$C1150,'Smelter Look-up'!$J:$J,0)))</f>
        <v>#N/A</v>
      </c>
      <c r="W1150" s="208"/>
      <c r="X1150" s="208">
        <f t="shared" si="1"/>
        <v>0</v>
      </c>
      <c r="Y1150" s="208"/>
      <c r="Z1150" s="208"/>
      <c r="AA1150" s="208"/>
      <c r="AB1150" s="241" t="str">
        <f t="shared" si="2"/>
        <v/>
      </c>
      <c r="AC1150" s="208"/>
      <c r="AD1150" s="208"/>
      <c r="AE1150" s="208"/>
      <c r="AF1150" s="208"/>
      <c r="AG1150" s="208"/>
      <c r="AH1150" s="208"/>
    </row>
    <row r="1151" ht="13.5" customHeight="1">
      <c r="A1151" s="239"/>
      <c r="B1151" s="233" t="str">
        <f t="array" ref="B1151">IF(LEN(A1151)=0,"",INDEX('Smelter Look-up'!$A:$A,MATCH($A1151,'Smelter Look-up'!$E:$E,0)))</f>
        <v/>
      </c>
      <c r="C1151" s="234" t="str">
        <f t="array" ref="C1151">IF(LEN(A1151)=0,"",INDEX('Smelter Look-up'!$C:$C,MATCH($A1151,'Smelter Look-up'!$E:$E,0)))</f>
        <v/>
      </c>
      <c r="D1151" s="233"/>
      <c r="E1151" s="233" t="str">
        <f>IF(ISERROR($V1151),"",OFFSET('Smelter Look-up'!$D$4,$V1151-4,0)&amp;"")</f>
        <v/>
      </c>
      <c r="F1151" s="233" t="str">
        <f>IF(ISERROR($V1151),"",OFFSET('Smelter Look-up'!$E$4,$V1151-4,0))</f>
        <v/>
      </c>
      <c r="G1151" s="233" t="str">
        <f>IF(C1151=$X$4,IF(ISERROR($V1151),"Enter smelter details","RMI"),IF(ISERROR($V1151),"",OFFSET('Smelter Look-up'!$F$4,$V1151-4,0)))</f>
        <v/>
      </c>
      <c r="H1151" s="235" t="str">
        <f>IF(ISERROR($V1151),"",OFFSET('Smelter Look-up'!$G$4,$V1151-4,0))</f>
        <v/>
      </c>
      <c r="I1151" s="237" t="str">
        <f>IF(ISERROR($V1151),"",OFFSET('Smelter Look-up'!$H$4,$V1151-4,0))</f>
        <v/>
      </c>
      <c r="J1151" s="237" t="str">
        <f>IF(ISERROR($V1151),"",OFFSET('Smelter Look-up'!$I$4,$V1151-4,0))</f>
        <v/>
      </c>
      <c r="K1151" s="234"/>
      <c r="L1151" s="234"/>
      <c r="M1151" s="234"/>
      <c r="N1151" s="234"/>
      <c r="O1151" s="234"/>
      <c r="P1151" s="237"/>
      <c r="Q1151" s="238"/>
      <c r="R1151" s="233" t="str">
        <f>IF(ISERROR($V1151),"",OFFSET('Smelter Look-up'!$C$4,$V1151-4,0)&amp;"")</f>
        <v/>
      </c>
      <c r="S1151" s="239" t="str">
        <f t="array" ref="S1151">IF(B1151="","",IF(ISERROR(MATCH($E1151,CL,0)),"Unknown",INDIRECT("'C'!$A$"&amp;MATCH($E1151,CL,0)+1)))</f>
        <v/>
      </c>
      <c r="T1151" s="239" t="str">
        <f t="array" ref="T1151">IF(B1151="","",IF(ISERROR(MATCH($J1151,SorP!$B$1:$B$6226,0)),"",INDIRECT("'SorP'!$A$"&amp;MATCH($S1151&amp;$J1151,SorP!C:C,0))))</f>
        <v/>
      </c>
      <c r="U1151" s="240"/>
      <c r="V1151" s="228" t="str">
        <f>IF(C1151="",NA(),IF(OR(C1151="Smelter not listed",C1151="Smelter not yet identified"),MATCH($B1151&amp;$D1151,'Smelter Look-up'!$J:$J,0),MATCH($B1151&amp;$C1151,'Smelter Look-up'!$J:$J,0)))</f>
        <v>#N/A</v>
      </c>
      <c r="W1151" s="208"/>
      <c r="X1151" s="208">
        <f t="shared" si="1"/>
        <v>0</v>
      </c>
      <c r="Y1151" s="208"/>
      <c r="Z1151" s="208"/>
      <c r="AA1151" s="208"/>
      <c r="AB1151" s="241" t="str">
        <f t="shared" si="2"/>
        <v/>
      </c>
      <c r="AC1151" s="208"/>
      <c r="AD1151" s="208"/>
      <c r="AE1151" s="208"/>
      <c r="AF1151" s="208"/>
      <c r="AG1151" s="208"/>
      <c r="AH1151" s="208"/>
    </row>
    <row r="1152" ht="13.5" customHeight="1">
      <c r="A1152" s="239"/>
      <c r="B1152" s="233" t="str">
        <f t="array" ref="B1152">IF(LEN(A1152)=0,"",INDEX('Smelter Look-up'!$A:$A,MATCH($A1152,'Smelter Look-up'!$E:$E,0)))</f>
        <v/>
      </c>
      <c r="C1152" s="234" t="str">
        <f t="array" ref="C1152">IF(LEN(A1152)=0,"",INDEX('Smelter Look-up'!$C:$C,MATCH($A1152,'Smelter Look-up'!$E:$E,0)))</f>
        <v/>
      </c>
      <c r="D1152" s="233"/>
      <c r="E1152" s="233" t="str">
        <f>IF(ISERROR($V1152),"",OFFSET('Smelter Look-up'!$D$4,$V1152-4,0)&amp;"")</f>
        <v/>
      </c>
      <c r="F1152" s="233" t="str">
        <f>IF(ISERROR($V1152),"",OFFSET('Smelter Look-up'!$E$4,$V1152-4,0))</f>
        <v/>
      </c>
      <c r="G1152" s="233" t="str">
        <f>IF(C1152=$X$4,IF(ISERROR($V1152),"Enter smelter details","RMI"),IF(ISERROR($V1152),"",OFFSET('Smelter Look-up'!$F$4,$V1152-4,0)))</f>
        <v/>
      </c>
      <c r="H1152" s="235" t="str">
        <f>IF(ISERROR($V1152),"",OFFSET('Smelter Look-up'!$G$4,$V1152-4,0))</f>
        <v/>
      </c>
      <c r="I1152" s="237" t="str">
        <f>IF(ISERROR($V1152),"",OFFSET('Smelter Look-up'!$H$4,$V1152-4,0))</f>
        <v/>
      </c>
      <c r="J1152" s="237" t="str">
        <f>IF(ISERROR($V1152),"",OFFSET('Smelter Look-up'!$I$4,$V1152-4,0))</f>
        <v/>
      </c>
      <c r="K1152" s="234"/>
      <c r="L1152" s="234"/>
      <c r="M1152" s="234"/>
      <c r="N1152" s="234"/>
      <c r="O1152" s="234"/>
      <c r="P1152" s="237"/>
      <c r="Q1152" s="238"/>
      <c r="R1152" s="233" t="str">
        <f>IF(ISERROR($V1152),"",OFFSET('Smelter Look-up'!$C$4,$V1152-4,0)&amp;"")</f>
        <v/>
      </c>
      <c r="S1152" s="239" t="str">
        <f t="array" ref="S1152">IF(B1152="","",IF(ISERROR(MATCH($E1152,CL,0)),"Unknown",INDIRECT("'C'!$A$"&amp;MATCH($E1152,CL,0)+1)))</f>
        <v/>
      </c>
      <c r="T1152" s="239" t="str">
        <f t="array" ref="T1152">IF(B1152="","",IF(ISERROR(MATCH($J1152,SorP!$B$1:$B$6226,0)),"",INDIRECT("'SorP'!$A$"&amp;MATCH($S1152&amp;$J1152,SorP!C:C,0))))</f>
        <v/>
      </c>
      <c r="U1152" s="240"/>
      <c r="V1152" s="228" t="str">
        <f>IF(C1152="",NA(),IF(OR(C1152="Smelter not listed",C1152="Smelter not yet identified"),MATCH($B1152&amp;$D1152,'Smelter Look-up'!$J:$J,0),MATCH($B1152&amp;$C1152,'Smelter Look-up'!$J:$J,0)))</f>
        <v>#N/A</v>
      </c>
      <c r="W1152" s="208"/>
      <c r="X1152" s="208">
        <f t="shared" si="1"/>
        <v>0</v>
      </c>
      <c r="Y1152" s="208"/>
      <c r="Z1152" s="208"/>
      <c r="AA1152" s="208"/>
      <c r="AB1152" s="241" t="str">
        <f t="shared" si="2"/>
        <v/>
      </c>
      <c r="AC1152" s="208"/>
      <c r="AD1152" s="208"/>
      <c r="AE1152" s="208"/>
      <c r="AF1152" s="208"/>
      <c r="AG1152" s="208"/>
      <c r="AH1152" s="208"/>
    </row>
    <row r="1153" ht="13.5" customHeight="1">
      <c r="A1153" s="239"/>
      <c r="B1153" s="233" t="str">
        <f t="array" ref="B1153">IF(LEN(A1153)=0,"",INDEX('Smelter Look-up'!$A:$A,MATCH($A1153,'Smelter Look-up'!$E:$E,0)))</f>
        <v/>
      </c>
      <c r="C1153" s="234" t="str">
        <f t="array" ref="C1153">IF(LEN(A1153)=0,"",INDEX('Smelter Look-up'!$C:$C,MATCH($A1153,'Smelter Look-up'!$E:$E,0)))</f>
        <v/>
      </c>
      <c r="D1153" s="233"/>
      <c r="E1153" s="233" t="str">
        <f>IF(ISERROR($V1153),"",OFFSET('Smelter Look-up'!$D$4,$V1153-4,0)&amp;"")</f>
        <v/>
      </c>
      <c r="F1153" s="233" t="str">
        <f>IF(ISERROR($V1153),"",OFFSET('Smelter Look-up'!$E$4,$V1153-4,0))</f>
        <v/>
      </c>
      <c r="G1153" s="233" t="str">
        <f>IF(C1153=$X$4,IF(ISERROR($V1153),"Enter smelter details","RMI"),IF(ISERROR($V1153),"",OFFSET('Smelter Look-up'!$F$4,$V1153-4,0)))</f>
        <v/>
      </c>
      <c r="H1153" s="235" t="str">
        <f>IF(ISERROR($V1153),"",OFFSET('Smelter Look-up'!$G$4,$V1153-4,0))</f>
        <v/>
      </c>
      <c r="I1153" s="237" t="str">
        <f>IF(ISERROR($V1153),"",OFFSET('Smelter Look-up'!$H$4,$V1153-4,0))</f>
        <v/>
      </c>
      <c r="J1153" s="237" t="str">
        <f>IF(ISERROR($V1153),"",OFFSET('Smelter Look-up'!$I$4,$V1153-4,0))</f>
        <v/>
      </c>
      <c r="K1153" s="234"/>
      <c r="L1153" s="234"/>
      <c r="M1153" s="234"/>
      <c r="N1153" s="234"/>
      <c r="O1153" s="234"/>
      <c r="P1153" s="237"/>
      <c r="Q1153" s="238"/>
      <c r="R1153" s="233" t="str">
        <f>IF(ISERROR($V1153),"",OFFSET('Smelter Look-up'!$C$4,$V1153-4,0)&amp;"")</f>
        <v/>
      </c>
      <c r="S1153" s="239" t="str">
        <f t="array" ref="S1153">IF(B1153="","",IF(ISERROR(MATCH($E1153,CL,0)),"Unknown",INDIRECT("'C'!$A$"&amp;MATCH($E1153,CL,0)+1)))</f>
        <v/>
      </c>
      <c r="T1153" s="239" t="str">
        <f t="array" ref="T1153">IF(B1153="","",IF(ISERROR(MATCH($J1153,SorP!$B$1:$B$6226,0)),"",INDIRECT("'SorP'!$A$"&amp;MATCH($S1153&amp;$J1153,SorP!C:C,0))))</f>
        <v/>
      </c>
      <c r="U1153" s="240"/>
      <c r="V1153" s="228" t="str">
        <f>IF(C1153="",NA(),IF(OR(C1153="Smelter not listed",C1153="Smelter not yet identified"),MATCH($B1153&amp;$D1153,'Smelter Look-up'!$J:$J,0),MATCH($B1153&amp;$C1153,'Smelter Look-up'!$J:$J,0)))</f>
        <v>#N/A</v>
      </c>
      <c r="W1153" s="208"/>
      <c r="X1153" s="208">
        <f t="shared" si="1"/>
        <v>0</v>
      </c>
      <c r="Y1153" s="208"/>
      <c r="Z1153" s="208"/>
      <c r="AA1153" s="208"/>
      <c r="AB1153" s="241" t="str">
        <f t="shared" si="2"/>
        <v/>
      </c>
      <c r="AC1153" s="208"/>
      <c r="AD1153" s="208"/>
      <c r="AE1153" s="208"/>
      <c r="AF1153" s="208"/>
      <c r="AG1153" s="208"/>
      <c r="AH1153" s="208"/>
    </row>
    <row r="1154" ht="13.5" customHeight="1">
      <c r="A1154" s="239"/>
      <c r="B1154" s="233" t="str">
        <f t="array" ref="B1154">IF(LEN(A1154)=0,"",INDEX('Smelter Look-up'!$A:$A,MATCH($A1154,'Smelter Look-up'!$E:$E,0)))</f>
        <v/>
      </c>
      <c r="C1154" s="234" t="str">
        <f t="array" ref="C1154">IF(LEN(A1154)=0,"",INDEX('Smelter Look-up'!$C:$C,MATCH($A1154,'Smelter Look-up'!$E:$E,0)))</f>
        <v/>
      </c>
      <c r="D1154" s="233"/>
      <c r="E1154" s="233" t="str">
        <f>IF(ISERROR($V1154),"",OFFSET('Smelter Look-up'!$D$4,$V1154-4,0)&amp;"")</f>
        <v/>
      </c>
      <c r="F1154" s="233" t="str">
        <f>IF(ISERROR($V1154),"",OFFSET('Smelter Look-up'!$E$4,$V1154-4,0))</f>
        <v/>
      </c>
      <c r="G1154" s="233" t="str">
        <f>IF(C1154=$X$4,IF(ISERROR($V1154),"Enter smelter details","RMI"),IF(ISERROR($V1154),"",OFFSET('Smelter Look-up'!$F$4,$V1154-4,0)))</f>
        <v/>
      </c>
      <c r="H1154" s="235" t="str">
        <f>IF(ISERROR($V1154),"",OFFSET('Smelter Look-up'!$G$4,$V1154-4,0))</f>
        <v/>
      </c>
      <c r="I1154" s="237" t="str">
        <f>IF(ISERROR($V1154),"",OFFSET('Smelter Look-up'!$H$4,$V1154-4,0))</f>
        <v/>
      </c>
      <c r="J1154" s="237" t="str">
        <f>IF(ISERROR($V1154),"",OFFSET('Smelter Look-up'!$I$4,$V1154-4,0))</f>
        <v/>
      </c>
      <c r="K1154" s="234"/>
      <c r="L1154" s="234"/>
      <c r="M1154" s="234"/>
      <c r="N1154" s="234"/>
      <c r="O1154" s="234"/>
      <c r="P1154" s="237"/>
      <c r="Q1154" s="238"/>
      <c r="R1154" s="233" t="str">
        <f>IF(ISERROR($V1154),"",OFFSET('Smelter Look-up'!$C$4,$V1154-4,0)&amp;"")</f>
        <v/>
      </c>
      <c r="S1154" s="239" t="str">
        <f t="array" ref="S1154">IF(B1154="","",IF(ISERROR(MATCH($E1154,CL,0)),"Unknown",INDIRECT("'C'!$A$"&amp;MATCH($E1154,CL,0)+1)))</f>
        <v/>
      </c>
      <c r="T1154" s="239" t="str">
        <f t="array" ref="T1154">IF(B1154="","",IF(ISERROR(MATCH($J1154,SorP!$B$1:$B$6226,0)),"",INDIRECT("'SorP'!$A$"&amp;MATCH($S1154&amp;$J1154,SorP!C:C,0))))</f>
        <v/>
      </c>
      <c r="U1154" s="240"/>
      <c r="V1154" s="228" t="str">
        <f>IF(C1154="",NA(),IF(OR(C1154="Smelter not listed",C1154="Smelter not yet identified"),MATCH($B1154&amp;$D1154,'Smelter Look-up'!$J:$J,0),MATCH($B1154&amp;$C1154,'Smelter Look-up'!$J:$J,0)))</f>
        <v>#N/A</v>
      </c>
      <c r="W1154" s="208"/>
      <c r="X1154" s="208">
        <f t="shared" si="1"/>
        <v>0</v>
      </c>
      <c r="Y1154" s="208"/>
      <c r="Z1154" s="208"/>
      <c r="AA1154" s="208"/>
      <c r="AB1154" s="241" t="str">
        <f t="shared" si="2"/>
        <v/>
      </c>
      <c r="AC1154" s="208"/>
      <c r="AD1154" s="208"/>
      <c r="AE1154" s="208"/>
      <c r="AF1154" s="208"/>
      <c r="AG1154" s="208"/>
      <c r="AH1154" s="208"/>
    </row>
    <row r="1155" ht="13.5" customHeight="1">
      <c r="A1155" s="239"/>
      <c r="B1155" s="233" t="str">
        <f t="array" ref="B1155">IF(LEN(A1155)=0,"",INDEX('Smelter Look-up'!$A:$A,MATCH($A1155,'Smelter Look-up'!$E:$E,0)))</f>
        <v/>
      </c>
      <c r="C1155" s="234" t="str">
        <f t="array" ref="C1155">IF(LEN(A1155)=0,"",INDEX('Smelter Look-up'!$C:$C,MATCH($A1155,'Smelter Look-up'!$E:$E,0)))</f>
        <v/>
      </c>
      <c r="D1155" s="233"/>
      <c r="E1155" s="233" t="str">
        <f>IF(ISERROR($V1155),"",OFFSET('Smelter Look-up'!$D$4,$V1155-4,0)&amp;"")</f>
        <v/>
      </c>
      <c r="F1155" s="233" t="str">
        <f>IF(ISERROR($V1155),"",OFFSET('Smelter Look-up'!$E$4,$V1155-4,0))</f>
        <v/>
      </c>
      <c r="G1155" s="233" t="str">
        <f>IF(C1155=$X$4,IF(ISERROR($V1155),"Enter smelter details","RMI"),IF(ISERROR($V1155),"",OFFSET('Smelter Look-up'!$F$4,$V1155-4,0)))</f>
        <v/>
      </c>
      <c r="H1155" s="235" t="str">
        <f>IF(ISERROR($V1155),"",OFFSET('Smelter Look-up'!$G$4,$V1155-4,0))</f>
        <v/>
      </c>
      <c r="I1155" s="237" t="str">
        <f>IF(ISERROR($V1155),"",OFFSET('Smelter Look-up'!$H$4,$V1155-4,0))</f>
        <v/>
      </c>
      <c r="J1155" s="237" t="str">
        <f>IF(ISERROR($V1155),"",OFFSET('Smelter Look-up'!$I$4,$V1155-4,0))</f>
        <v/>
      </c>
      <c r="K1155" s="234"/>
      <c r="L1155" s="234"/>
      <c r="M1155" s="234"/>
      <c r="N1155" s="234"/>
      <c r="O1155" s="234"/>
      <c r="P1155" s="237"/>
      <c r="Q1155" s="238"/>
      <c r="R1155" s="233" t="str">
        <f>IF(ISERROR($V1155),"",OFFSET('Smelter Look-up'!$C$4,$V1155-4,0)&amp;"")</f>
        <v/>
      </c>
      <c r="S1155" s="239" t="str">
        <f t="array" ref="S1155">IF(B1155="","",IF(ISERROR(MATCH($E1155,CL,0)),"Unknown",INDIRECT("'C'!$A$"&amp;MATCH($E1155,CL,0)+1)))</f>
        <v/>
      </c>
      <c r="T1155" s="239" t="str">
        <f t="array" ref="T1155">IF(B1155="","",IF(ISERROR(MATCH($J1155,SorP!$B$1:$B$6226,0)),"",INDIRECT("'SorP'!$A$"&amp;MATCH($S1155&amp;$J1155,SorP!C:C,0))))</f>
        <v/>
      </c>
      <c r="U1155" s="240"/>
      <c r="V1155" s="228" t="str">
        <f>IF(C1155="",NA(),IF(OR(C1155="Smelter not listed",C1155="Smelter not yet identified"),MATCH($B1155&amp;$D1155,'Smelter Look-up'!$J:$J,0),MATCH($B1155&amp;$C1155,'Smelter Look-up'!$J:$J,0)))</f>
        <v>#N/A</v>
      </c>
      <c r="W1155" s="208"/>
      <c r="X1155" s="208">
        <f t="shared" si="1"/>
        <v>0</v>
      </c>
      <c r="Y1155" s="208"/>
      <c r="Z1155" s="208"/>
      <c r="AA1155" s="208"/>
      <c r="AB1155" s="241" t="str">
        <f t="shared" si="2"/>
        <v/>
      </c>
      <c r="AC1155" s="208"/>
      <c r="AD1155" s="208"/>
      <c r="AE1155" s="208"/>
      <c r="AF1155" s="208"/>
      <c r="AG1155" s="208"/>
      <c r="AH1155" s="208"/>
    </row>
    <row r="1156" ht="13.5" customHeight="1">
      <c r="A1156" s="239"/>
      <c r="B1156" s="233" t="str">
        <f t="array" ref="B1156">IF(LEN(A1156)=0,"",INDEX('Smelter Look-up'!$A:$A,MATCH($A1156,'Smelter Look-up'!$E:$E,0)))</f>
        <v/>
      </c>
      <c r="C1156" s="234" t="str">
        <f t="array" ref="C1156">IF(LEN(A1156)=0,"",INDEX('Smelter Look-up'!$C:$C,MATCH($A1156,'Smelter Look-up'!$E:$E,0)))</f>
        <v/>
      </c>
      <c r="D1156" s="233"/>
      <c r="E1156" s="233" t="str">
        <f>IF(ISERROR($V1156),"",OFFSET('Smelter Look-up'!$D$4,$V1156-4,0)&amp;"")</f>
        <v/>
      </c>
      <c r="F1156" s="233" t="str">
        <f>IF(ISERROR($V1156),"",OFFSET('Smelter Look-up'!$E$4,$V1156-4,0))</f>
        <v/>
      </c>
      <c r="G1156" s="233" t="str">
        <f>IF(C1156=$X$4,IF(ISERROR($V1156),"Enter smelter details","RMI"),IF(ISERROR($V1156),"",OFFSET('Smelter Look-up'!$F$4,$V1156-4,0)))</f>
        <v/>
      </c>
      <c r="H1156" s="235" t="str">
        <f>IF(ISERROR($V1156),"",OFFSET('Smelter Look-up'!$G$4,$V1156-4,0))</f>
        <v/>
      </c>
      <c r="I1156" s="237" t="str">
        <f>IF(ISERROR($V1156),"",OFFSET('Smelter Look-up'!$H$4,$V1156-4,0))</f>
        <v/>
      </c>
      <c r="J1156" s="237" t="str">
        <f>IF(ISERROR($V1156),"",OFFSET('Smelter Look-up'!$I$4,$V1156-4,0))</f>
        <v/>
      </c>
      <c r="K1156" s="234"/>
      <c r="L1156" s="234"/>
      <c r="M1156" s="234"/>
      <c r="N1156" s="234"/>
      <c r="O1156" s="234"/>
      <c r="P1156" s="237"/>
      <c r="Q1156" s="238"/>
      <c r="R1156" s="233" t="str">
        <f>IF(ISERROR($V1156),"",OFFSET('Smelter Look-up'!$C$4,$V1156-4,0)&amp;"")</f>
        <v/>
      </c>
      <c r="S1156" s="239" t="str">
        <f t="array" ref="S1156">IF(B1156="","",IF(ISERROR(MATCH($E1156,CL,0)),"Unknown",INDIRECT("'C'!$A$"&amp;MATCH($E1156,CL,0)+1)))</f>
        <v/>
      </c>
      <c r="T1156" s="239" t="str">
        <f t="array" ref="T1156">IF(B1156="","",IF(ISERROR(MATCH($J1156,SorP!$B$1:$B$6226,0)),"",INDIRECT("'SorP'!$A$"&amp;MATCH($S1156&amp;$J1156,SorP!C:C,0))))</f>
        <v/>
      </c>
      <c r="U1156" s="240"/>
      <c r="V1156" s="228" t="str">
        <f>IF(C1156="",NA(),IF(OR(C1156="Smelter not listed",C1156="Smelter not yet identified"),MATCH($B1156&amp;$D1156,'Smelter Look-up'!$J:$J,0),MATCH($B1156&amp;$C1156,'Smelter Look-up'!$J:$J,0)))</f>
        <v>#N/A</v>
      </c>
      <c r="W1156" s="208"/>
      <c r="X1156" s="208">
        <f t="shared" si="1"/>
        <v>0</v>
      </c>
      <c r="Y1156" s="208"/>
      <c r="Z1156" s="208"/>
      <c r="AA1156" s="208"/>
      <c r="AB1156" s="241" t="str">
        <f t="shared" si="2"/>
        <v/>
      </c>
      <c r="AC1156" s="208"/>
      <c r="AD1156" s="208"/>
      <c r="AE1156" s="208"/>
      <c r="AF1156" s="208"/>
      <c r="AG1156" s="208"/>
      <c r="AH1156" s="208"/>
    </row>
    <row r="1157" ht="13.5" customHeight="1">
      <c r="A1157" s="239"/>
      <c r="B1157" s="233" t="str">
        <f t="array" ref="B1157">IF(LEN(A1157)=0,"",INDEX('Smelter Look-up'!$A:$A,MATCH($A1157,'Smelter Look-up'!$E:$E,0)))</f>
        <v/>
      </c>
      <c r="C1157" s="234" t="str">
        <f t="array" ref="C1157">IF(LEN(A1157)=0,"",INDEX('Smelter Look-up'!$C:$C,MATCH($A1157,'Smelter Look-up'!$E:$E,0)))</f>
        <v/>
      </c>
      <c r="D1157" s="233"/>
      <c r="E1157" s="233" t="str">
        <f>IF(ISERROR($V1157),"",OFFSET('Smelter Look-up'!$D$4,$V1157-4,0)&amp;"")</f>
        <v/>
      </c>
      <c r="F1157" s="233" t="str">
        <f>IF(ISERROR($V1157),"",OFFSET('Smelter Look-up'!$E$4,$V1157-4,0))</f>
        <v/>
      </c>
      <c r="G1157" s="233" t="str">
        <f>IF(C1157=$X$4,IF(ISERROR($V1157),"Enter smelter details","RMI"),IF(ISERROR($V1157),"",OFFSET('Smelter Look-up'!$F$4,$V1157-4,0)))</f>
        <v/>
      </c>
      <c r="H1157" s="235" t="str">
        <f>IF(ISERROR($V1157),"",OFFSET('Smelter Look-up'!$G$4,$V1157-4,0))</f>
        <v/>
      </c>
      <c r="I1157" s="237" t="str">
        <f>IF(ISERROR($V1157),"",OFFSET('Smelter Look-up'!$H$4,$V1157-4,0))</f>
        <v/>
      </c>
      <c r="J1157" s="237" t="str">
        <f>IF(ISERROR($V1157),"",OFFSET('Smelter Look-up'!$I$4,$V1157-4,0))</f>
        <v/>
      </c>
      <c r="K1157" s="234"/>
      <c r="L1157" s="234"/>
      <c r="M1157" s="234"/>
      <c r="N1157" s="234"/>
      <c r="O1157" s="234"/>
      <c r="P1157" s="237"/>
      <c r="Q1157" s="238"/>
      <c r="R1157" s="233" t="str">
        <f>IF(ISERROR($V1157),"",OFFSET('Smelter Look-up'!$C$4,$V1157-4,0)&amp;"")</f>
        <v/>
      </c>
      <c r="S1157" s="239" t="str">
        <f t="array" ref="S1157">IF(B1157="","",IF(ISERROR(MATCH($E1157,CL,0)),"Unknown",INDIRECT("'C'!$A$"&amp;MATCH($E1157,CL,0)+1)))</f>
        <v/>
      </c>
      <c r="T1157" s="239" t="str">
        <f t="array" ref="T1157">IF(B1157="","",IF(ISERROR(MATCH($J1157,SorP!$B$1:$B$6226,0)),"",INDIRECT("'SorP'!$A$"&amp;MATCH($S1157&amp;$J1157,SorP!C:C,0))))</f>
        <v/>
      </c>
      <c r="U1157" s="240"/>
      <c r="V1157" s="228" t="str">
        <f>IF(C1157="",NA(),IF(OR(C1157="Smelter not listed",C1157="Smelter not yet identified"),MATCH($B1157&amp;$D1157,'Smelter Look-up'!$J:$J,0),MATCH($B1157&amp;$C1157,'Smelter Look-up'!$J:$J,0)))</f>
        <v>#N/A</v>
      </c>
      <c r="W1157" s="208"/>
      <c r="X1157" s="208">
        <f t="shared" si="1"/>
        <v>0</v>
      </c>
      <c r="Y1157" s="208"/>
      <c r="Z1157" s="208"/>
      <c r="AA1157" s="208"/>
      <c r="AB1157" s="241" t="str">
        <f t="shared" si="2"/>
        <v/>
      </c>
      <c r="AC1157" s="208"/>
      <c r="AD1157" s="208"/>
      <c r="AE1157" s="208"/>
      <c r="AF1157" s="208"/>
      <c r="AG1157" s="208"/>
      <c r="AH1157" s="208"/>
    </row>
    <row r="1158" ht="13.5" customHeight="1">
      <c r="A1158" s="239"/>
      <c r="B1158" s="233" t="str">
        <f t="array" ref="B1158">IF(LEN(A1158)=0,"",INDEX('Smelter Look-up'!$A:$A,MATCH($A1158,'Smelter Look-up'!$E:$E,0)))</f>
        <v/>
      </c>
      <c r="C1158" s="234" t="str">
        <f t="array" ref="C1158">IF(LEN(A1158)=0,"",INDEX('Smelter Look-up'!$C:$C,MATCH($A1158,'Smelter Look-up'!$E:$E,0)))</f>
        <v/>
      </c>
      <c r="D1158" s="233"/>
      <c r="E1158" s="233" t="str">
        <f>IF(ISERROR($V1158),"",OFFSET('Smelter Look-up'!$D$4,$V1158-4,0)&amp;"")</f>
        <v/>
      </c>
      <c r="F1158" s="233" t="str">
        <f>IF(ISERROR($V1158),"",OFFSET('Smelter Look-up'!$E$4,$V1158-4,0))</f>
        <v/>
      </c>
      <c r="G1158" s="233" t="str">
        <f>IF(C1158=$X$4,IF(ISERROR($V1158),"Enter smelter details","RMI"),IF(ISERROR($V1158),"",OFFSET('Smelter Look-up'!$F$4,$V1158-4,0)))</f>
        <v/>
      </c>
      <c r="H1158" s="235" t="str">
        <f>IF(ISERROR($V1158),"",OFFSET('Smelter Look-up'!$G$4,$V1158-4,0))</f>
        <v/>
      </c>
      <c r="I1158" s="237" t="str">
        <f>IF(ISERROR($V1158),"",OFFSET('Smelter Look-up'!$H$4,$V1158-4,0))</f>
        <v/>
      </c>
      <c r="J1158" s="237" t="str">
        <f>IF(ISERROR($V1158),"",OFFSET('Smelter Look-up'!$I$4,$V1158-4,0))</f>
        <v/>
      </c>
      <c r="K1158" s="234"/>
      <c r="L1158" s="234"/>
      <c r="M1158" s="234"/>
      <c r="N1158" s="234"/>
      <c r="O1158" s="234"/>
      <c r="P1158" s="237"/>
      <c r="Q1158" s="238"/>
      <c r="R1158" s="233" t="str">
        <f>IF(ISERROR($V1158),"",OFFSET('Smelter Look-up'!$C$4,$V1158-4,0)&amp;"")</f>
        <v/>
      </c>
      <c r="S1158" s="239" t="str">
        <f t="array" ref="S1158">IF(B1158="","",IF(ISERROR(MATCH($E1158,CL,0)),"Unknown",INDIRECT("'C'!$A$"&amp;MATCH($E1158,CL,0)+1)))</f>
        <v/>
      </c>
      <c r="T1158" s="239" t="str">
        <f t="array" ref="T1158">IF(B1158="","",IF(ISERROR(MATCH($J1158,SorP!$B$1:$B$6226,0)),"",INDIRECT("'SorP'!$A$"&amp;MATCH($S1158&amp;$J1158,SorP!C:C,0))))</f>
        <v/>
      </c>
      <c r="U1158" s="240"/>
      <c r="V1158" s="228" t="str">
        <f>IF(C1158="",NA(),IF(OR(C1158="Smelter not listed",C1158="Smelter not yet identified"),MATCH($B1158&amp;$D1158,'Smelter Look-up'!$J:$J,0),MATCH($B1158&amp;$C1158,'Smelter Look-up'!$J:$J,0)))</f>
        <v>#N/A</v>
      </c>
      <c r="W1158" s="208"/>
      <c r="X1158" s="208">
        <f t="shared" si="1"/>
        <v>0</v>
      </c>
      <c r="Y1158" s="208"/>
      <c r="Z1158" s="208"/>
      <c r="AA1158" s="208"/>
      <c r="AB1158" s="241" t="str">
        <f t="shared" si="2"/>
        <v/>
      </c>
      <c r="AC1158" s="208"/>
      <c r="AD1158" s="208"/>
      <c r="AE1158" s="208"/>
      <c r="AF1158" s="208"/>
      <c r="AG1158" s="208"/>
      <c r="AH1158" s="208"/>
    </row>
    <row r="1159" ht="13.5" customHeight="1">
      <c r="A1159" s="239"/>
      <c r="B1159" s="233" t="str">
        <f t="array" ref="B1159">IF(LEN(A1159)=0,"",INDEX('Smelter Look-up'!$A:$A,MATCH($A1159,'Smelter Look-up'!$E:$E,0)))</f>
        <v/>
      </c>
      <c r="C1159" s="234" t="str">
        <f t="array" ref="C1159">IF(LEN(A1159)=0,"",INDEX('Smelter Look-up'!$C:$C,MATCH($A1159,'Smelter Look-up'!$E:$E,0)))</f>
        <v/>
      </c>
      <c r="D1159" s="233"/>
      <c r="E1159" s="233" t="str">
        <f>IF(ISERROR($V1159),"",OFFSET('Smelter Look-up'!$D$4,$V1159-4,0)&amp;"")</f>
        <v/>
      </c>
      <c r="F1159" s="233" t="str">
        <f>IF(ISERROR($V1159),"",OFFSET('Smelter Look-up'!$E$4,$V1159-4,0))</f>
        <v/>
      </c>
      <c r="G1159" s="233" t="str">
        <f>IF(C1159=$X$4,IF(ISERROR($V1159),"Enter smelter details","RMI"),IF(ISERROR($V1159),"",OFFSET('Smelter Look-up'!$F$4,$V1159-4,0)))</f>
        <v/>
      </c>
      <c r="H1159" s="235" t="str">
        <f>IF(ISERROR($V1159),"",OFFSET('Smelter Look-up'!$G$4,$V1159-4,0))</f>
        <v/>
      </c>
      <c r="I1159" s="237" t="str">
        <f>IF(ISERROR($V1159),"",OFFSET('Smelter Look-up'!$H$4,$V1159-4,0))</f>
        <v/>
      </c>
      <c r="J1159" s="237" t="str">
        <f>IF(ISERROR($V1159),"",OFFSET('Smelter Look-up'!$I$4,$V1159-4,0))</f>
        <v/>
      </c>
      <c r="K1159" s="234"/>
      <c r="L1159" s="234"/>
      <c r="M1159" s="234"/>
      <c r="N1159" s="234"/>
      <c r="O1159" s="234"/>
      <c r="P1159" s="237"/>
      <c r="Q1159" s="238"/>
      <c r="R1159" s="233" t="str">
        <f>IF(ISERROR($V1159),"",OFFSET('Smelter Look-up'!$C$4,$V1159-4,0)&amp;"")</f>
        <v/>
      </c>
      <c r="S1159" s="239" t="str">
        <f t="array" ref="S1159">IF(B1159="","",IF(ISERROR(MATCH($E1159,CL,0)),"Unknown",INDIRECT("'C'!$A$"&amp;MATCH($E1159,CL,0)+1)))</f>
        <v/>
      </c>
      <c r="T1159" s="239" t="str">
        <f t="array" ref="T1159">IF(B1159="","",IF(ISERROR(MATCH($J1159,SorP!$B$1:$B$6226,0)),"",INDIRECT("'SorP'!$A$"&amp;MATCH($S1159&amp;$J1159,SorP!C:C,0))))</f>
        <v/>
      </c>
      <c r="U1159" s="240"/>
      <c r="V1159" s="228" t="str">
        <f>IF(C1159="",NA(),IF(OR(C1159="Smelter not listed",C1159="Smelter not yet identified"),MATCH($B1159&amp;$D1159,'Smelter Look-up'!$J:$J,0),MATCH($B1159&amp;$C1159,'Smelter Look-up'!$J:$J,0)))</f>
        <v>#N/A</v>
      </c>
      <c r="W1159" s="208"/>
      <c r="X1159" s="208">
        <f t="shared" si="1"/>
        <v>0</v>
      </c>
      <c r="Y1159" s="208"/>
      <c r="Z1159" s="208"/>
      <c r="AA1159" s="208"/>
      <c r="AB1159" s="241" t="str">
        <f t="shared" si="2"/>
        <v/>
      </c>
      <c r="AC1159" s="208"/>
      <c r="AD1159" s="208"/>
      <c r="AE1159" s="208"/>
      <c r="AF1159" s="208"/>
      <c r="AG1159" s="208"/>
      <c r="AH1159" s="208"/>
    </row>
    <row r="1160" ht="13.5" customHeight="1">
      <c r="A1160" s="239"/>
      <c r="B1160" s="233" t="str">
        <f t="array" ref="B1160">IF(LEN(A1160)=0,"",INDEX('Smelter Look-up'!$A:$A,MATCH($A1160,'Smelter Look-up'!$E:$E,0)))</f>
        <v/>
      </c>
      <c r="C1160" s="234" t="str">
        <f t="array" ref="C1160">IF(LEN(A1160)=0,"",INDEX('Smelter Look-up'!$C:$C,MATCH($A1160,'Smelter Look-up'!$E:$E,0)))</f>
        <v/>
      </c>
      <c r="D1160" s="233"/>
      <c r="E1160" s="233" t="str">
        <f>IF(ISERROR($V1160),"",OFFSET('Smelter Look-up'!$D$4,$V1160-4,0)&amp;"")</f>
        <v/>
      </c>
      <c r="F1160" s="233" t="str">
        <f>IF(ISERROR($V1160),"",OFFSET('Smelter Look-up'!$E$4,$V1160-4,0))</f>
        <v/>
      </c>
      <c r="G1160" s="233" t="str">
        <f>IF(C1160=$X$4,IF(ISERROR($V1160),"Enter smelter details","RMI"),IF(ISERROR($V1160),"",OFFSET('Smelter Look-up'!$F$4,$V1160-4,0)))</f>
        <v/>
      </c>
      <c r="H1160" s="235" t="str">
        <f>IF(ISERROR($V1160),"",OFFSET('Smelter Look-up'!$G$4,$V1160-4,0))</f>
        <v/>
      </c>
      <c r="I1160" s="237" t="str">
        <f>IF(ISERROR($V1160),"",OFFSET('Smelter Look-up'!$H$4,$V1160-4,0))</f>
        <v/>
      </c>
      <c r="J1160" s="237" t="str">
        <f>IF(ISERROR($V1160),"",OFFSET('Smelter Look-up'!$I$4,$V1160-4,0))</f>
        <v/>
      </c>
      <c r="K1160" s="234"/>
      <c r="L1160" s="234"/>
      <c r="M1160" s="234"/>
      <c r="N1160" s="234"/>
      <c r="O1160" s="234"/>
      <c r="P1160" s="237"/>
      <c r="Q1160" s="238"/>
      <c r="R1160" s="233" t="str">
        <f>IF(ISERROR($V1160),"",OFFSET('Smelter Look-up'!$C$4,$V1160-4,0)&amp;"")</f>
        <v/>
      </c>
      <c r="S1160" s="239" t="str">
        <f t="array" ref="S1160">IF(B1160="","",IF(ISERROR(MATCH($E1160,CL,0)),"Unknown",INDIRECT("'C'!$A$"&amp;MATCH($E1160,CL,0)+1)))</f>
        <v/>
      </c>
      <c r="T1160" s="239" t="str">
        <f t="array" ref="T1160">IF(B1160="","",IF(ISERROR(MATCH($J1160,SorP!$B$1:$B$6226,0)),"",INDIRECT("'SorP'!$A$"&amp;MATCH($S1160&amp;$J1160,SorP!C:C,0))))</f>
        <v/>
      </c>
      <c r="U1160" s="240"/>
      <c r="V1160" s="228" t="str">
        <f>IF(C1160="",NA(),IF(OR(C1160="Smelter not listed",C1160="Smelter not yet identified"),MATCH($B1160&amp;$D1160,'Smelter Look-up'!$J:$J,0),MATCH($B1160&amp;$C1160,'Smelter Look-up'!$J:$J,0)))</f>
        <v>#N/A</v>
      </c>
      <c r="W1160" s="208"/>
      <c r="X1160" s="208">
        <f t="shared" si="1"/>
        <v>0</v>
      </c>
      <c r="Y1160" s="208"/>
      <c r="Z1160" s="208"/>
      <c r="AA1160" s="208"/>
      <c r="AB1160" s="241" t="str">
        <f t="shared" si="2"/>
        <v/>
      </c>
      <c r="AC1160" s="208"/>
      <c r="AD1160" s="208"/>
      <c r="AE1160" s="208"/>
      <c r="AF1160" s="208"/>
      <c r="AG1160" s="208"/>
      <c r="AH1160" s="208"/>
    </row>
    <row r="1161" ht="13.5" customHeight="1">
      <c r="A1161" s="239"/>
      <c r="B1161" s="233" t="str">
        <f t="array" ref="B1161">IF(LEN(A1161)=0,"",INDEX('Smelter Look-up'!$A:$A,MATCH($A1161,'Smelter Look-up'!$E:$E,0)))</f>
        <v/>
      </c>
      <c r="C1161" s="234" t="str">
        <f t="array" ref="C1161">IF(LEN(A1161)=0,"",INDEX('Smelter Look-up'!$C:$C,MATCH($A1161,'Smelter Look-up'!$E:$E,0)))</f>
        <v/>
      </c>
      <c r="D1161" s="233"/>
      <c r="E1161" s="233" t="str">
        <f>IF(ISERROR($V1161),"",OFFSET('Smelter Look-up'!$D$4,$V1161-4,0)&amp;"")</f>
        <v/>
      </c>
      <c r="F1161" s="233" t="str">
        <f>IF(ISERROR($V1161),"",OFFSET('Smelter Look-up'!$E$4,$V1161-4,0))</f>
        <v/>
      </c>
      <c r="G1161" s="233" t="str">
        <f>IF(C1161=$X$4,IF(ISERROR($V1161),"Enter smelter details","RMI"),IF(ISERROR($V1161),"",OFFSET('Smelter Look-up'!$F$4,$V1161-4,0)))</f>
        <v/>
      </c>
      <c r="H1161" s="235" t="str">
        <f>IF(ISERROR($V1161),"",OFFSET('Smelter Look-up'!$G$4,$V1161-4,0))</f>
        <v/>
      </c>
      <c r="I1161" s="237" t="str">
        <f>IF(ISERROR($V1161),"",OFFSET('Smelter Look-up'!$H$4,$V1161-4,0))</f>
        <v/>
      </c>
      <c r="J1161" s="237" t="str">
        <f>IF(ISERROR($V1161),"",OFFSET('Smelter Look-up'!$I$4,$V1161-4,0))</f>
        <v/>
      </c>
      <c r="K1161" s="234"/>
      <c r="L1161" s="234"/>
      <c r="M1161" s="234"/>
      <c r="N1161" s="234"/>
      <c r="O1161" s="234"/>
      <c r="P1161" s="237"/>
      <c r="Q1161" s="238"/>
      <c r="R1161" s="233" t="str">
        <f>IF(ISERROR($V1161),"",OFFSET('Smelter Look-up'!$C$4,$V1161-4,0)&amp;"")</f>
        <v/>
      </c>
      <c r="S1161" s="239" t="str">
        <f t="array" ref="S1161">IF(B1161="","",IF(ISERROR(MATCH($E1161,CL,0)),"Unknown",INDIRECT("'C'!$A$"&amp;MATCH($E1161,CL,0)+1)))</f>
        <v/>
      </c>
      <c r="T1161" s="239" t="str">
        <f t="array" ref="T1161">IF(B1161="","",IF(ISERROR(MATCH($J1161,SorP!$B$1:$B$6226,0)),"",INDIRECT("'SorP'!$A$"&amp;MATCH($S1161&amp;$J1161,SorP!C:C,0))))</f>
        <v/>
      </c>
      <c r="U1161" s="240"/>
      <c r="V1161" s="228" t="str">
        <f>IF(C1161="",NA(),IF(OR(C1161="Smelter not listed",C1161="Smelter not yet identified"),MATCH($B1161&amp;$D1161,'Smelter Look-up'!$J:$J,0),MATCH($B1161&amp;$C1161,'Smelter Look-up'!$J:$J,0)))</f>
        <v>#N/A</v>
      </c>
      <c r="W1161" s="208"/>
      <c r="X1161" s="208">
        <f t="shared" si="1"/>
        <v>0</v>
      </c>
      <c r="Y1161" s="208"/>
      <c r="Z1161" s="208"/>
      <c r="AA1161" s="208"/>
      <c r="AB1161" s="241" t="str">
        <f t="shared" si="2"/>
        <v/>
      </c>
      <c r="AC1161" s="208"/>
      <c r="AD1161" s="208"/>
      <c r="AE1161" s="208"/>
      <c r="AF1161" s="208"/>
      <c r="AG1161" s="208"/>
      <c r="AH1161" s="208"/>
    </row>
    <row r="1162" ht="13.5" customHeight="1">
      <c r="A1162" s="239"/>
      <c r="B1162" s="233" t="str">
        <f t="array" ref="B1162">IF(LEN(A1162)=0,"",INDEX('Smelter Look-up'!$A:$A,MATCH($A1162,'Smelter Look-up'!$E:$E,0)))</f>
        <v/>
      </c>
      <c r="C1162" s="234" t="str">
        <f t="array" ref="C1162">IF(LEN(A1162)=0,"",INDEX('Smelter Look-up'!$C:$C,MATCH($A1162,'Smelter Look-up'!$E:$E,0)))</f>
        <v/>
      </c>
      <c r="D1162" s="233"/>
      <c r="E1162" s="233" t="str">
        <f>IF(ISERROR($V1162),"",OFFSET('Smelter Look-up'!$D$4,$V1162-4,0)&amp;"")</f>
        <v/>
      </c>
      <c r="F1162" s="233" t="str">
        <f>IF(ISERROR($V1162),"",OFFSET('Smelter Look-up'!$E$4,$V1162-4,0))</f>
        <v/>
      </c>
      <c r="G1162" s="233" t="str">
        <f>IF(C1162=$X$4,IF(ISERROR($V1162),"Enter smelter details","RMI"),IF(ISERROR($V1162),"",OFFSET('Smelter Look-up'!$F$4,$V1162-4,0)))</f>
        <v/>
      </c>
      <c r="H1162" s="235" t="str">
        <f>IF(ISERROR($V1162),"",OFFSET('Smelter Look-up'!$G$4,$V1162-4,0))</f>
        <v/>
      </c>
      <c r="I1162" s="237" t="str">
        <f>IF(ISERROR($V1162),"",OFFSET('Smelter Look-up'!$H$4,$V1162-4,0))</f>
        <v/>
      </c>
      <c r="J1162" s="237" t="str">
        <f>IF(ISERROR($V1162),"",OFFSET('Smelter Look-up'!$I$4,$V1162-4,0))</f>
        <v/>
      </c>
      <c r="K1162" s="234"/>
      <c r="L1162" s="234"/>
      <c r="M1162" s="234"/>
      <c r="N1162" s="234"/>
      <c r="O1162" s="234"/>
      <c r="P1162" s="237"/>
      <c r="Q1162" s="238"/>
      <c r="R1162" s="233" t="str">
        <f>IF(ISERROR($V1162),"",OFFSET('Smelter Look-up'!$C$4,$V1162-4,0)&amp;"")</f>
        <v/>
      </c>
      <c r="S1162" s="239" t="str">
        <f t="array" ref="S1162">IF(B1162="","",IF(ISERROR(MATCH($E1162,CL,0)),"Unknown",INDIRECT("'C'!$A$"&amp;MATCH($E1162,CL,0)+1)))</f>
        <v/>
      </c>
      <c r="T1162" s="239" t="str">
        <f t="array" ref="T1162">IF(B1162="","",IF(ISERROR(MATCH($J1162,SorP!$B$1:$B$6226,0)),"",INDIRECT("'SorP'!$A$"&amp;MATCH($S1162&amp;$J1162,SorP!C:C,0))))</f>
        <v/>
      </c>
      <c r="U1162" s="240"/>
      <c r="V1162" s="228" t="str">
        <f>IF(C1162="",NA(),IF(OR(C1162="Smelter not listed",C1162="Smelter not yet identified"),MATCH($B1162&amp;$D1162,'Smelter Look-up'!$J:$J,0),MATCH($B1162&amp;$C1162,'Smelter Look-up'!$J:$J,0)))</f>
        <v>#N/A</v>
      </c>
      <c r="W1162" s="208"/>
      <c r="X1162" s="208">
        <f t="shared" si="1"/>
        <v>0</v>
      </c>
      <c r="Y1162" s="208"/>
      <c r="Z1162" s="208"/>
      <c r="AA1162" s="208"/>
      <c r="AB1162" s="241" t="str">
        <f t="shared" si="2"/>
        <v/>
      </c>
      <c r="AC1162" s="208"/>
      <c r="AD1162" s="208"/>
      <c r="AE1162" s="208"/>
      <c r="AF1162" s="208"/>
      <c r="AG1162" s="208"/>
      <c r="AH1162" s="208"/>
    </row>
    <row r="1163" ht="13.5" customHeight="1">
      <c r="A1163" s="239"/>
      <c r="B1163" s="233" t="str">
        <f t="array" ref="B1163">IF(LEN(A1163)=0,"",INDEX('Smelter Look-up'!$A:$A,MATCH($A1163,'Smelter Look-up'!$E:$E,0)))</f>
        <v/>
      </c>
      <c r="C1163" s="234" t="str">
        <f t="array" ref="C1163">IF(LEN(A1163)=0,"",INDEX('Smelter Look-up'!$C:$C,MATCH($A1163,'Smelter Look-up'!$E:$E,0)))</f>
        <v/>
      </c>
      <c r="D1163" s="233"/>
      <c r="E1163" s="233" t="str">
        <f>IF(ISERROR($V1163),"",OFFSET('Smelter Look-up'!$D$4,$V1163-4,0)&amp;"")</f>
        <v/>
      </c>
      <c r="F1163" s="233" t="str">
        <f>IF(ISERROR($V1163),"",OFFSET('Smelter Look-up'!$E$4,$V1163-4,0))</f>
        <v/>
      </c>
      <c r="G1163" s="233" t="str">
        <f>IF(C1163=$X$4,IF(ISERROR($V1163),"Enter smelter details","RMI"),IF(ISERROR($V1163),"",OFFSET('Smelter Look-up'!$F$4,$V1163-4,0)))</f>
        <v/>
      </c>
      <c r="H1163" s="235" t="str">
        <f>IF(ISERROR($V1163),"",OFFSET('Smelter Look-up'!$G$4,$V1163-4,0))</f>
        <v/>
      </c>
      <c r="I1163" s="237" t="str">
        <f>IF(ISERROR($V1163),"",OFFSET('Smelter Look-up'!$H$4,$V1163-4,0))</f>
        <v/>
      </c>
      <c r="J1163" s="237" t="str">
        <f>IF(ISERROR($V1163),"",OFFSET('Smelter Look-up'!$I$4,$V1163-4,0))</f>
        <v/>
      </c>
      <c r="K1163" s="234"/>
      <c r="L1163" s="234"/>
      <c r="M1163" s="234"/>
      <c r="N1163" s="234"/>
      <c r="O1163" s="234"/>
      <c r="P1163" s="237"/>
      <c r="Q1163" s="238"/>
      <c r="R1163" s="233" t="str">
        <f>IF(ISERROR($V1163),"",OFFSET('Smelter Look-up'!$C$4,$V1163-4,0)&amp;"")</f>
        <v/>
      </c>
      <c r="S1163" s="239" t="str">
        <f t="array" ref="S1163">IF(B1163="","",IF(ISERROR(MATCH($E1163,CL,0)),"Unknown",INDIRECT("'C'!$A$"&amp;MATCH($E1163,CL,0)+1)))</f>
        <v/>
      </c>
      <c r="T1163" s="239" t="str">
        <f t="array" ref="T1163">IF(B1163="","",IF(ISERROR(MATCH($J1163,SorP!$B$1:$B$6226,0)),"",INDIRECT("'SorP'!$A$"&amp;MATCH($S1163&amp;$J1163,SorP!C:C,0))))</f>
        <v/>
      </c>
      <c r="U1163" s="240"/>
      <c r="V1163" s="228" t="str">
        <f>IF(C1163="",NA(),IF(OR(C1163="Smelter not listed",C1163="Smelter not yet identified"),MATCH($B1163&amp;$D1163,'Smelter Look-up'!$J:$J,0),MATCH($B1163&amp;$C1163,'Smelter Look-up'!$J:$J,0)))</f>
        <v>#N/A</v>
      </c>
      <c r="W1163" s="208"/>
      <c r="X1163" s="208">
        <f t="shared" si="1"/>
        <v>0</v>
      </c>
      <c r="Y1163" s="208"/>
      <c r="Z1163" s="208"/>
      <c r="AA1163" s="208"/>
      <c r="AB1163" s="241" t="str">
        <f t="shared" si="2"/>
        <v/>
      </c>
      <c r="AC1163" s="208"/>
      <c r="AD1163" s="208"/>
      <c r="AE1163" s="208"/>
      <c r="AF1163" s="208"/>
      <c r="AG1163" s="208"/>
      <c r="AH1163" s="208"/>
    </row>
    <row r="1164" ht="13.5" customHeight="1">
      <c r="A1164" s="239"/>
      <c r="B1164" s="233" t="str">
        <f t="array" ref="B1164">IF(LEN(A1164)=0,"",INDEX('Smelter Look-up'!$A:$A,MATCH($A1164,'Smelter Look-up'!$E:$E,0)))</f>
        <v/>
      </c>
      <c r="C1164" s="234" t="str">
        <f t="array" ref="C1164">IF(LEN(A1164)=0,"",INDEX('Smelter Look-up'!$C:$C,MATCH($A1164,'Smelter Look-up'!$E:$E,0)))</f>
        <v/>
      </c>
      <c r="D1164" s="233"/>
      <c r="E1164" s="233" t="str">
        <f>IF(ISERROR($V1164),"",OFFSET('Smelter Look-up'!$D$4,$V1164-4,0)&amp;"")</f>
        <v/>
      </c>
      <c r="F1164" s="233" t="str">
        <f>IF(ISERROR($V1164),"",OFFSET('Smelter Look-up'!$E$4,$V1164-4,0))</f>
        <v/>
      </c>
      <c r="G1164" s="233" t="str">
        <f>IF(C1164=$X$4,IF(ISERROR($V1164),"Enter smelter details","RMI"),IF(ISERROR($V1164),"",OFFSET('Smelter Look-up'!$F$4,$V1164-4,0)))</f>
        <v/>
      </c>
      <c r="H1164" s="235" t="str">
        <f>IF(ISERROR($V1164),"",OFFSET('Smelter Look-up'!$G$4,$V1164-4,0))</f>
        <v/>
      </c>
      <c r="I1164" s="237" t="str">
        <f>IF(ISERROR($V1164),"",OFFSET('Smelter Look-up'!$H$4,$V1164-4,0))</f>
        <v/>
      </c>
      <c r="J1164" s="237" t="str">
        <f>IF(ISERROR($V1164),"",OFFSET('Smelter Look-up'!$I$4,$V1164-4,0))</f>
        <v/>
      </c>
      <c r="K1164" s="234"/>
      <c r="L1164" s="234"/>
      <c r="M1164" s="234"/>
      <c r="N1164" s="234"/>
      <c r="O1164" s="234"/>
      <c r="P1164" s="237"/>
      <c r="Q1164" s="238"/>
      <c r="R1164" s="233" t="str">
        <f>IF(ISERROR($V1164),"",OFFSET('Smelter Look-up'!$C$4,$V1164-4,0)&amp;"")</f>
        <v/>
      </c>
      <c r="S1164" s="239" t="str">
        <f t="array" ref="S1164">IF(B1164="","",IF(ISERROR(MATCH($E1164,CL,0)),"Unknown",INDIRECT("'C'!$A$"&amp;MATCH($E1164,CL,0)+1)))</f>
        <v/>
      </c>
      <c r="T1164" s="239" t="str">
        <f t="array" ref="T1164">IF(B1164="","",IF(ISERROR(MATCH($J1164,SorP!$B$1:$B$6226,0)),"",INDIRECT("'SorP'!$A$"&amp;MATCH($S1164&amp;$J1164,SorP!C:C,0))))</f>
        <v/>
      </c>
      <c r="U1164" s="240"/>
      <c r="V1164" s="228" t="str">
        <f>IF(C1164="",NA(),IF(OR(C1164="Smelter not listed",C1164="Smelter not yet identified"),MATCH($B1164&amp;$D1164,'Smelter Look-up'!$J:$J,0),MATCH($B1164&amp;$C1164,'Smelter Look-up'!$J:$J,0)))</f>
        <v>#N/A</v>
      </c>
      <c r="W1164" s="208"/>
      <c r="X1164" s="208">
        <f t="shared" si="1"/>
        <v>0</v>
      </c>
      <c r="Y1164" s="208"/>
      <c r="Z1164" s="208"/>
      <c r="AA1164" s="208"/>
      <c r="AB1164" s="241" t="str">
        <f t="shared" si="2"/>
        <v/>
      </c>
      <c r="AC1164" s="208"/>
      <c r="AD1164" s="208"/>
      <c r="AE1164" s="208"/>
      <c r="AF1164" s="208"/>
      <c r="AG1164" s="208"/>
      <c r="AH1164" s="208"/>
    </row>
    <row r="1165" ht="13.5" customHeight="1">
      <c r="A1165" s="239"/>
      <c r="B1165" s="233" t="str">
        <f t="array" ref="B1165">IF(LEN(A1165)=0,"",INDEX('Smelter Look-up'!$A:$A,MATCH($A1165,'Smelter Look-up'!$E:$E,0)))</f>
        <v/>
      </c>
      <c r="C1165" s="234" t="str">
        <f t="array" ref="C1165">IF(LEN(A1165)=0,"",INDEX('Smelter Look-up'!$C:$C,MATCH($A1165,'Smelter Look-up'!$E:$E,0)))</f>
        <v/>
      </c>
      <c r="D1165" s="233"/>
      <c r="E1165" s="233" t="str">
        <f>IF(ISERROR($V1165),"",OFFSET('Smelter Look-up'!$D$4,$V1165-4,0)&amp;"")</f>
        <v/>
      </c>
      <c r="F1165" s="233" t="str">
        <f>IF(ISERROR($V1165),"",OFFSET('Smelter Look-up'!$E$4,$V1165-4,0))</f>
        <v/>
      </c>
      <c r="G1165" s="233" t="str">
        <f>IF(C1165=$X$4,IF(ISERROR($V1165),"Enter smelter details","RMI"),IF(ISERROR($V1165),"",OFFSET('Smelter Look-up'!$F$4,$V1165-4,0)))</f>
        <v/>
      </c>
      <c r="H1165" s="235" t="str">
        <f>IF(ISERROR($V1165),"",OFFSET('Smelter Look-up'!$G$4,$V1165-4,0))</f>
        <v/>
      </c>
      <c r="I1165" s="237" t="str">
        <f>IF(ISERROR($V1165),"",OFFSET('Smelter Look-up'!$H$4,$V1165-4,0))</f>
        <v/>
      </c>
      <c r="J1165" s="237" t="str">
        <f>IF(ISERROR($V1165),"",OFFSET('Smelter Look-up'!$I$4,$V1165-4,0))</f>
        <v/>
      </c>
      <c r="K1165" s="234"/>
      <c r="L1165" s="234"/>
      <c r="M1165" s="234"/>
      <c r="N1165" s="234"/>
      <c r="O1165" s="234"/>
      <c r="P1165" s="237"/>
      <c r="Q1165" s="238"/>
      <c r="R1165" s="233" t="str">
        <f>IF(ISERROR($V1165),"",OFFSET('Smelter Look-up'!$C$4,$V1165-4,0)&amp;"")</f>
        <v/>
      </c>
      <c r="S1165" s="239" t="str">
        <f t="array" ref="S1165">IF(B1165="","",IF(ISERROR(MATCH($E1165,CL,0)),"Unknown",INDIRECT("'C'!$A$"&amp;MATCH($E1165,CL,0)+1)))</f>
        <v/>
      </c>
      <c r="T1165" s="239" t="str">
        <f t="array" ref="T1165">IF(B1165="","",IF(ISERROR(MATCH($J1165,SorP!$B$1:$B$6226,0)),"",INDIRECT("'SorP'!$A$"&amp;MATCH($S1165&amp;$J1165,SorP!C:C,0))))</f>
        <v/>
      </c>
      <c r="U1165" s="240"/>
      <c r="V1165" s="228" t="str">
        <f>IF(C1165="",NA(),IF(OR(C1165="Smelter not listed",C1165="Smelter not yet identified"),MATCH($B1165&amp;$D1165,'Smelter Look-up'!$J:$J,0),MATCH($B1165&amp;$C1165,'Smelter Look-up'!$J:$J,0)))</f>
        <v>#N/A</v>
      </c>
      <c r="W1165" s="208"/>
      <c r="X1165" s="208">
        <f t="shared" si="1"/>
        <v>0</v>
      </c>
      <c r="Y1165" s="208"/>
      <c r="Z1165" s="208"/>
      <c r="AA1165" s="208"/>
      <c r="AB1165" s="241" t="str">
        <f t="shared" si="2"/>
        <v/>
      </c>
      <c r="AC1165" s="208"/>
      <c r="AD1165" s="208"/>
      <c r="AE1165" s="208"/>
      <c r="AF1165" s="208"/>
      <c r="AG1165" s="208"/>
      <c r="AH1165" s="208"/>
    </row>
    <row r="1166" ht="13.5" customHeight="1">
      <c r="A1166" s="239"/>
      <c r="B1166" s="233" t="str">
        <f t="array" ref="B1166">IF(LEN(A1166)=0,"",INDEX('Smelter Look-up'!$A:$A,MATCH($A1166,'Smelter Look-up'!$E:$E,0)))</f>
        <v/>
      </c>
      <c r="C1166" s="234" t="str">
        <f t="array" ref="C1166">IF(LEN(A1166)=0,"",INDEX('Smelter Look-up'!$C:$C,MATCH($A1166,'Smelter Look-up'!$E:$E,0)))</f>
        <v/>
      </c>
      <c r="D1166" s="233"/>
      <c r="E1166" s="233" t="str">
        <f>IF(ISERROR($V1166),"",OFFSET('Smelter Look-up'!$D$4,$V1166-4,0)&amp;"")</f>
        <v/>
      </c>
      <c r="F1166" s="233" t="str">
        <f>IF(ISERROR($V1166),"",OFFSET('Smelter Look-up'!$E$4,$V1166-4,0))</f>
        <v/>
      </c>
      <c r="G1166" s="233" t="str">
        <f>IF(C1166=$X$4,IF(ISERROR($V1166),"Enter smelter details","RMI"),IF(ISERROR($V1166),"",OFFSET('Smelter Look-up'!$F$4,$V1166-4,0)))</f>
        <v/>
      </c>
      <c r="H1166" s="235" t="str">
        <f>IF(ISERROR($V1166),"",OFFSET('Smelter Look-up'!$G$4,$V1166-4,0))</f>
        <v/>
      </c>
      <c r="I1166" s="237" t="str">
        <f>IF(ISERROR($V1166),"",OFFSET('Smelter Look-up'!$H$4,$V1166-4,0))</f>
        <v/>
      </c>
      <c r="J1166" s="237" t="str">
        <f>IF(ISERROR($V1166),"",OFFSET('Smelter Look-up'!$I$4,$V1166-4,0))</f>
        <v/>
      </c>
      <c r="K1166" s="234"/>
      <c r="L1166" s="234"/>
      <c r="M1166" s="234"/>
      <c r="N1166" s="234"/>
      <c r="O1166" s="234"/>
      <c r="P1166" s="237"/>
      <c r="Q1166" s="238"/>
      <c r="R1166" s="233" t="str">
        <f>IF(ISERROR($V1166),"",OFFSET('Smelter Look-up'!$C$4,$V1166-4,0)&amp;"")</f>
        <v/>
      </c>
      <c r="S1166" s="239" t="str">
        <f t="array" ref="S1166">IF(B1166="","",IF(ISERROR(MATCH($E1166,CL,0)),"Unknown",INDIRECT("'C'!$A$"&amp;MATCH($E1166,CL,0)+1)))</f>
        <v/>
      </c>
      <c r="T1166" s="239" t="str">
        <f t="array" ref="T1166">IF(B1166="","",IF(ISERROR(MATCH($J1166,SorP!$B$1:$B$6226,0)),"",INDIRECT("'SorP'!$A$"&amp;MATCH($S1166&amp;$J1166,SorP!C:C,0))))</f>
        <v/>
      </c>
      <c r="U1166" s="240"/>
      <c r="V1166" s="228" t="str">
        <f>IF(C1166="",NA(),IF(OR(C1166="Smelter not listed",C1166="Smelter not yet identified"),MATCH($B1166&amp;$D1166,'Smelter Look-up'!$J:$J,0),MATCH($B1166&amp;$C1166,'Smelter Look-up'!$J:$J,0)))</f>
        <v>#N/A</v>
      </c>
      <c r="W1166" s="208"/>
      <c r="X1166" s="208">
        <f t="shared" si="1"/>
        <v>0</v>
      </c>
      <c r="Y1166" s="208"/>
      <c r="Z1166" s="208"/>
      <c r="AA1166" s="208"/>
      <c r="AB1166" s="241" t="str">
        <f t="shared" si="2"/>
        <v/>
      </c>
      <c r="AC1166" s="208"/>
      <c r="AD1166" s="208"/>
      <c r="AE1166" s="208"/>
      <c r="AF1166" s="208"/>
      <c r="AG1166" s="208"/>
      <c r="AH1166" s="208"/>
    </row>
    <row r="1167" ht="13.5" customHeight="1">
      <c r="A1167" s="239"/>
      <c r="B1167" s="233" t="str">
        <f t="array" ref="B1167">IF(LEN(A1167)=0,"",INDEX('Smelter Look-up'!$A:$A,MATCH($A1167,'Smelter Look-up'!$E:$E,0)))</f>
        <v/>
      </c>
      <c r="C1167" s="234" t="str">
        <f t="array" ref="C1167">IF(LEN(A1167)=0,"",INDEX('Smelter Look-up'!$C:$C,MATCH($A1167,'Smelter Look-up'!$E:$E,0)))</f>
        <v/>
      </c>
      <c r="D1167" s="233"/>
      <c r="E1167" s="233" t="str">
        <f>IF(ISERROR($V1167),"",OFFSET('Smelter Look-up'!$D$4,$V1167-4,0)&amp;"")</f>
        <v/>
      </c>
      <c r="F1167" s="233" t="str">
        <f>IF(ISERROR($V1167),"",OFFSET('Smelter Look-up'!$E$4,$V1167-4,0))</f>
        <v/>
      </c>
      <c r="G1167" s="233" t="str">
        <f>IF(C1167=$X$4,IF(ISERROR($V1167),"Enter smelter details","RMI"),IF(ISERROR($V1167),"",OFFSET('Smelter Look-up'!$F$4,$V1167-4,0)))</f>
        <v/>
      </c>
      <c r="H1167" s="235" t="str">
        <f>IF(ISERROR($V1167),"",OFFSET('Smelter Look-up'!$G$4,$V1167-4,0))</f>
        <v/>
      </c>
      <c r="I1167" s="237" t="str">
        <f>IF(ISERROR($V1167),"",OFFSET('Smelter Look-up'!$H$4,$V1167-4,0))</f>
        <v/>
      </c>
      <c r="J1167" s="237" t="str">
        <f>IF(ISERROR($V1167),"",OFFSET('Smelter Look-up'!$I$4,$V1167-4,0))</f>
        <v/>
      </c>
      <c r="K1167" s="234"/>
      <c r="L1167" s="234"/>
      <c r="M1167" s="234"/>
      <c r="N1167" s="234"/>
      <c r="O1167" s="234"/>
      <c r="P1167" s="237"/>
      <c r="Q1167" s="238"/>
      <c r="R1167" s="233" t="str">
        <f>IF(ISERROR($V1167),"",OFFSET('Smelter Look-up'!$C$4,$V1167-4,0)&amp;"")</f>
        <v/>
      </c>
      <c r="S1167" s="239" t="str">
        <f t="array" ref="S1167">IF(B1167="","",IF(ISERROR(MATCH($E1167,CL,0)),"Unknown",INDIRECT("'C'!$A$"&amp;MATCH($E1167,CL,0)+1)))</f>
        <v/>
      </c>
      <c r="T1167" s="239" t="str">
        <f t="array" ref="T1167">IF(B1167="","",IF(ISERROR(MATCH($J1167,SorP!$B$1:$B$6226,0)),"",INDIRECT("'SorP'!$A$"&amp;MATCH($S1167&amp;$J1167,SorP!C:C,0))))</f>
        <v/>
      </c>
      <c r="U1167" s="240"/>
      <c r="V1167" s="228" t="str">
        <f>IF(C1167="",NA(),IF(OR(C1167="Smelter not listed",C1167="Smelter not yet identified"),MATCH($B1167&amp;$D1167,'Smelter Look-up'!$J:$J,0),MATCH($B1167&amp;$C1167,'Smelter Look-up'!$J:$J,0)))</f>
        <v>#N/A</v>
      </c>
      <c r="W1167" s="208"/>
      <c r="X1167" s="208">
        <f t="shared" si="1"/>
        <v>0</v>
      </c>
      <c r="Y1167" s="208"/>
      <c r="Z1167" s="208"/>
      <c r="AA1167" s="208"/>
      <c r="AB1167" s="241" t="str">
        <f t="shared" si="2"/>
        <v/>
      </c>
      <c r="AC1167" s="208"/>
      <c r="AD1167" s="208"/>
      <c r="AE1167" s="208"/>
      <c r="AF1167" s="208"/>
      <c r="AG1167" s="208"/>
      <c r="AH1167" s="208"/>
    </row>
    <row r="1168" ht="13.5" customHeight="1">
      <c r="A1168" s="239"/>
      <c r="B1168" s="233" t="str">
        <f t="array" ref="B1168">IF(LEN(A1168)=0,"",INDEX('Smelter Look-up'!$A:$A,MATCH($A1168,'Smelter Look-up'!$E:$E,0)))</f>
        <v/>
      </c>
      <c r="C1168" s="234" t="str">
        <f t="array" ref="C1168">IF(LEN(A1168)=0,"",INDEX('Smelter Look-up'!$C:$C,MATCH($A1168,'Smelter Look-up'!$E:$E,0)))</f>
        <v/>
      </c>
      <c r="D1168" s="233"/>
      <c r="E1168" s="233" t="str">
        <f>IF(ISERROR($V1168),"",OFFSET('Smelter Look-up'!$D$4,$V1168-4,0)&amp;"")</f>
        <v/>
      </c>
      <c r="F1168" s="233" t="str">
        <f>IF(ISERROR($V1168),"",OFFSET('Smelter Look-up'!$E$4,$V1168-4,0))</f>
        <v/>
      </c>
      <c r="G1168" s="233" t="str">
        <f>IF(C1168=$X$4,IF(ISERROR($V1168),"Enter smelter details","RMI"),IF(ISERROR($V1168),"",OFFSET('Smelter Look-up'!$F$4,$V1168-4,0)))</f>
        <v/>
      </c>
      <c r="H1168" s="235" t="str">
        <f>IF(ISERROR($V1168),"",OFFSET('Smelter Look-up'!$G$4,$V1168-4,0))</f>
        <v/>
      </c>
      <c r="I1168" s="237" t="str">
        <f>IF(ISERROR($V1168),"",OFFSET('Smelter Look-up'!$H$4,$V1168-4,0))</f>
        <v/>
      </c>
      <c r="J1168" s="237" t="str">
        <f>IF(ISERROR($V1168),"",OFFSET('Smelter Look-up'!$I$4,$V1168-4,0))</f>
        <v/>
      </c>
      <c r="K1168" s="234"/>
      <c r="L1168" s="234"/>
      <c r="M1168" s="234"/>
      <c r="N1168" s="234"/>
      <c r="O1168" s="234"/>
      <c r="P1168" s="237"/>
      <c r="Q1168" s="238"/>
      <c r="R1168" s="233" t="str">
        <f>IF(ISERROR($V1168),"",OFFSET('Smelter Look-up'!$C$4,$V1168-4,0)&amp;"")</f>
        <v/>
      </c>
      <c r="S1168" s="239" t="str">
        <f t="array" ref="S1168">IF(B1168="","",IF(ISERROR(MATCH($E1168,CL,0)),"Unknown",INDIRECT("'C'!$A$"&amp;MATCH($E1168,CL,0)+1)))</f>
        <v/>
      </c>
      <c r="T1168" s="239" t="str">
        <f t="array" ref="T1168">IF(B1168="","",IF(ISERROR(MATCH($J1168,SorP!$B$1:$B$6226,0)),"",INDIRECT("'SorP'!$A$"&amp;MATCH($S1168&amp;$J1168,SorP!C:C,0))))</f>
        <v/>
      </c>
      <c r="U1168" s="240"/>
      <c r="V1168" s="228" t="str">
        <f>IF(C1168="",NA(),IF(OR(C1168="Smelter not listed",C1168="Smelter not yet identified"),MATCH($B1168&amp;$D1168,'Smelter Look-up'!$J:$J,0),MATCH($B1168&amp;$C1168,'Smelter Look-up'!$J:$J,0)))</f>
        <v>#N/A</v>
      </c>
      <c r="W1168" s="208"/>
      <c r="X1168" s="208">
        <f t="shared" si="1"/>
        <v>0</v>
      </c>
      <c r="Y1168" s="208"/>
      <c r="Z1168" s="208"/>
      <c r="AA1168" s="208"/>
      <c r="AB1168" s="241" t="str">
        <f t="shared" si="2"/>
        <v/>
      </c>
      <c r="AC1168" s="208"/>
      <c r="AD1168" s="208"/>
      <c r="AE1168" s="208"/>
      <c r="AF1168" s="208"/>
      <c r="AG1168" s="208"/>
      <c r="AH1168" s="208"/>
    </row>
    <row r="1169" ht="13.5" customHeight="1">
      <c r="A1169" s="239"/>
      <c r="B1169" s="233" t="str">
        <f t="array" ref="B1169">IF(LEN(A1169)=0,"",INDEX('Smelter Look-up'!$A:$A,MATCH($A1169,'Smelter Look-up'!$E:$E,0)))</f>
        <v/>
      </c>
      <c r="C1169" s="234" t="str">
        <f t="array" ref="C1169">IF(LEN(A1169)=0,"",INDEX('Smelter Look-up'!$C:$C,MATCH($A1169,'Smelter Look-up'!$E:$E,0)))</f>
        <v/>
      </c>
      <c r="D1169" s="233"/>
      <c r="E1169" s="233" t="str">
        <f>IF(ISERROR($V1169),"",OFFSET('Smelter Look-up'!$D$4,$V1169-4,0)&amp;"")</f>
        <v/>
      </c>
      <c r="F1169" s="233" t="str">
        <f>IF(ISERROR($V1169),"",OFFSET('Smelter Look-up'!$E$4,$V1169-4,0))</f>
        <v/>
      </c>
      <c r="G1169" s="233" t="str">
        <f>IF(C1169=$X$4,IF(ISERROR($V1169),"Enter smelter details","RMI"),IF(ISERROR($V1169),"",OFFSET('Smelter Look-up'!$F$4,$V1169-4,0)))</f>
        <v/>
      </c>
      <c r="H1169" s="235" t="str">
        <f>IF(ISERROR($V1169),"",OFFSET('Smelter Look-up'!$G$4,$V1169-4,0))</f>
        <v/>
      </c>
      <c r="I1169" s="237" t="str">
        <f>IF(ISERROR($V1169),"",OFFSET('Smelter Look-up'!$H$4,$V1169-4,0))</f>
        <v/>
      </c>
      <c r="J1169" s="237" t="str">
        <f>IF(ISERROR($V1169),"",OFFSET('Smelter Look-up'!$I$4,$V1169-4,0))</f>
        <v/>
      </c>
      <c r="K1169" s="234"/>
      <c r="L1169" s="234"/>
      <c r="M1169" s="234"/>
      <c r="N1169" s="234"/>
      <c r="O1169" s="234"/>
      <c r="P1169" s="237"/>
      <c r="Q1169" s="238"/>
      <c r="R1169" s="233" t="str">
        <f>IF(ISERROR($V1169),"",OFFSET('Smelter Look-up'!$C$4,$V1169-4,0)&amp;"")</f>
        <v/>
      </c>
      <c r="S1169" s="239" t="str">
        <f t="array" ref="S1169">IF(B1169="","",IF(ISERROR(MATCH($E1169,CL,0)),"Unknown",INDIRECT("'C'!$A$"&amp;MATCH($E1169,CL,0)+1)))</f>
        <v/>
      </c>
      <c r="T1169" s="239" t="str">
        <f t="array" ref="T1169">IF(B1169="","",IF(ISERROR(MATCH($J1169,SorP!$B$1:$B$6226,0)),"",INDIRECT("'SorP'!$A$"&amp;MATCH($S1169&amp;$J1169,SorP!C:C,0))))</f>
        <v/>
      </c>
      <c r="U1169" s="240"/>
      <c r="V1169" s="228" t="str">
        <f>IF(C1169="",NA(),IF(OR(C1169="Smelter not listed",C1169="Smelter not yet identified"),MATCH($B1169&amp;$D1169,'Smelter Look-up'!$J:$J,0),MATCH($B1169&amp;$C1169,'Smelter Look-up'!$J:$J,0)))</f>
        <v>#N/A</v>
      </c>
      <c r="W1169" s="208"/>
      <c r="X1169" s="208">
        <f t="shared" si="1"/>
        <v>0</v>
      </c>
      <c r="Y1169" s="208"/>
      <c r="Z1169" s="208"/>
      <c r="AA1169" s="208"/>
      <c r="AB1169" s="241" t="str">
        <f t="shared" si="2"/>
        <v/>
      </c>
      <c r="AC1169" s="208"/>
      <c r="AD1169" s="208"/>
      <c r="AE1169" s="208"/>
      <c r="AF1169" s="208"/>
      <c r="AG1169" s="208"/>
      <c r="AH1169" s="208"/>
    </row>
    <row r="1170" ht="13.5" customHeight="1">
      <c r="A1170" s="239"/>
      <c r="B1170" s="233" t="str">
        <f t="array" ref="B1170">IF(LEN(A1170)=0,"",INDEX('Smelter Look-up'!$A:$A,MATCH($A1170,'Smelter Look-up'!$E:$E,0)))</f>
        <v/>
      </c>
      <c r="C1170" s="234" t="str">
        <f t="array" ref="C1170">IF(LEN(A1170)=0,"",INDEX('Smelter Look-up'!$C:$C,MATCH($A1170,'Smelter Look-up'!$E:$E,0)))</f>
        <v/>
      </c>
      <c r="D1170" s="233"/>
      <c r="E1170" s="233" t="str">
        <f>IF(ISERROR($V1170),"",OFFSET('Smelter Look-up'!$D$4,$V1170-4,0)&amp;"")</f>
        <v/>
      </c>
      <c r="F1170" s="233" t="str">
        <f>IF(ISERROR($V1170),"",OFFSET('Smelter Look-up'!$E$4,$V1170-4,0))</f>
        <v/>
      </c>
      <c r="G1170" s="233" t="str">
        <f>IF(C1170=$X$4,IF(ISERROR($V1170),"Enter smelter details","RMI"),IF(ISERROR($V1170),"",OFFSET('Smelter Look-up'!$F$4,$V1170-4,0)))</f>
        <v/>
      </c>
      <c r="H1170" s="235" t="str">
        <f>IF(ISERROR($V1170),"",OFFSET('Smelter Look-up'!$G$4,$V1170-4,0))</f>
        <v/>
      </c>
      <c r="I1170" s="237" t="str">
        <f>IF(ISERROR($V1170),"",OFFSET('Smelter Look-up'!$H$4,$V1170-4,0))</f>
        <v/>
      </c>
      <c r="J1170" s="237" t="str">
        <f>IF(ISERROR($V1170),"",OFFSET('Smelter Look-up'!$I$4,$V1170-4,0))</f>
        <v/>
      </c>
      <c r="K1170" s="234"/>
      <c r="L1170" s="234"/>
      <c r="M1170" s="234"/>
      <c r="N1170" s="234"/>
      <c r="O1170" s="234"/>
      <c r="P1170" s="237"/>
      <c r="Q1170" s="238"/>
      <c r="R1170" s="233" t="str">
        <f>IF(ISERROR($V1170),"",OFFSET('Smelter Look-up'!$C$4,$V1170-4,0)&amp;"")</f>
        <v/>
      </c>
      <c r="S1170" s="239" t="str">
        <f t="array" ref="S1170">IF(B1170="","",IF(ISERROR(MATCH($E1170,CL,0)),"Unknown",INDIRECT("'C'!$A$"&amp;MATCH($E1170,CL,0)+1)))</f>
        <v/>
      </c>
      <c r="T1170" s="239" t="str">
        <f t="array" ref="T1170">IF(B1170="","",IF(ISERROR(MATCH($J1170,SorP!$B$1:$B$6226,0)),"",INDIRECT("'SorP'!$A$"&amp;MATCH($S1170&amp;$J1170,SorP!C:C,0))))</f>
        <v/>
      </c>
      <c r="U1170" s="240"/>
      <c r="V1170" s="228" t="str">
        <f>IF(C1170="",NA(),IF(OR(C1170="Smelter not listed",C1170="Smelter not yet identified"),MATCH($B1170&amp;$D1170,'Smelter Look-up'!$J:$J,0),MATCH($B1170&amp;$C1170,'Smelter Look-up'!$J:$J,0)))</f>
        <v>#N/A</v>
      </c>
      <c r="W1170" s="208"/>
      <c r="X1170" s="208">
        <f t="shared" si="1"/>
        <v>0</v>
      </c>
      <c r="Y1170" s="208"/>
      <c r="Z1170" s="208"/>
      <c r="AA1170" s="208"/>
      <c r="AB1170" s="241" t="str">
        <f t="shared" si="2"/>
        <v/>
      </c>
      <c r="AC1170" s="208"/>
      <c r="AD1170" s="208"/>
      <c r="AE1170" s="208"/>
      <c r="AF1170" s="208"/>
      <c r="AG1170" s="208"/>
      <c r="AH1170" s="208"/>
    </row>
    <row r="1171" ht="13.5" customHeight="1">
      <c r="A1171" s="239"/>
      <c r="B1171" s="233" t="str">
        <f t="array" ref="B1171">IF(LEN(A1171)=0,"",INDEX('Smelter Look-up'!$A:$A,MATCH($A1171,'Smelter Look-up'!$E:$E,0)))</f>
        <v/>
      </c>
      <c r="C1171" s="234" t="str">
        <f t="array" ref="C1171">IF(LEN(A1171)=0,"",INDEX('Smelter Look-up'!$C:$C,MATCH($A1171,'Smelter Look-up'!$E:$E,0)))</f>
        <v/>
      </c>
      <c r="D1171" s="233"/>
      <c r="E1171" s="233" t="str">
        <f>IF(ISERROR($V1171),"",OFFSET('Smelter Look-up'!$D$4,$V1171-4,0)&amp;"")</f>
        <v/>
      </c>
      <c r="F1171" s="233" t="str">
        <f>IF(ISERROR($V1171),"",OFFSET('Smelter Look-up'!$E$4,$V1171-4,0))</f>
        <v/>
      </c>
      <c r="G1171" s="233" t="str">
        <f>IF(C1171=$X$4,IF(ISERROR($V1171),"Enter smelter details","RMI"),IF(ISERROR($V1171),"",OFFSET('Smelter Look-up'!$F$4,$V1171-4,0)))</f>
        <v/>
      </c>
      <c r="H1171" s="235" t="str">
        <f>IF(ISERROR($V1171),"",OFFSET('Smelter Look-up'!$G$4,$V1171-4,0))</f>
        <v/>
      </c>
      <c r="I1171" s="237" t="str">
        <f>IF(ISERROR($V1171),"",OFFSET('Smelter Look-up'!$H$4,$V1171-4,0))</f>
        <v/>
      </c>
      <c r="J1171" s="237" t="str">
        <f>IF(ISERROR($V1171),"",OFFSET('Smelter Look-up'!$I$4,$V1171-4,0))</f>
        <v/>
      </c>
      <c r="K1171" s="234"/>
      <c r="L1171" s="234"/>
      <c r="M1171" s="234"/>
      <c r="N1171" s="234"/>
      <c r="O1171" s="234"/>
      <c r="P1171" s="237"/>
      <c r="Q1171" s="238"/>
      <c r="R1171" s="233" t="str">
        <f>IF(ISERROR($V1171),"",OFFSET('Smelter Look-up'!$C$4,$V1171-4,0)&amp;"")</f>
        <v/>
      </c>
      <c r="S1171" s="239" t="str">
        <f t="array" ref="S1171">IF(B1171="","",IF(ISERROR(MATCH($E1171,CL,0)),"Unknown",INDIRECT("'C'!$A$"&amp;MATCH($E1171,CL,0)+1)))</f>
        <v/>
      </c>
      <c r="T1171" s="239" t="str">
        <f t="array" ref="T1171">IF(B1171="","",IF(ISERROR(MATCH($J1171,SorP!$B$1:$B$6226,0)),"",INDIRECT("'SorP'!$A$"&amp;MATCH($S1171&amp;$J1171,SorP!C:C,0))))</f>
        <v/>
      </c>
      <c r="U1171" s="240"/>
      <c r="V1171" s="228" t="str">
        <f>IF(C1171="",NA(),IF(OR(C1171="Smelter not listed",C1171="Smelter not yet identified"),MATCH($B1171&amp;$D1171,'Smelter Look-up'!$J:$J,0),MATCH($B1171&amp;$C1171,'Smelter Look-up'!$J:$J,0)))</f>
        <v>#N/A</v>
      </c>
      <c r="W1171" s="208"/>
      <c r="X1171" s="208">
        <f t="shared" si="1"/>
        <v>0</v>
      </c>
      <c r="Y1171" s="208"/>
      <c r="Z1171" s="208"/>
      <c r="AA1171" s="208"/>
      <c r="AB1171" s="241" t="str">
        <f t="shared" si="2"/>
        <v/>
      </c>
      <c r="AC1171" s="208"/>
      <c r="AD1171" s="208"/>
      <c r="AE1171" s="208"/>
      <c r="AF1171" s="208"/>
      <c r="AG1171" s="208"/>
      <c r="AH1171" s="208"/>
    </row>
    <row r="1172" ht="13.5" customHeight="1">
      <c r="A1172" s="239"/>
      <c r="B1172" s="233" t="str">
        <f t="array" ref="B1172">IF(LEN(A1172)=0,"",INDEX('Smelter Look-up'!$A:$A,MATCH($A1172,'Smelter Look-up'!$E:$E,0)))</f>
        <v/>
      </c>
      <c r="C1172" s="234" t="str">
        <f t="array" ref="C1172">IF(LEN(A1172)=0,"",INDEX('Smelter Look-up'!$C:$C,MATCH($A1172,'Smelter Look-up'!$E:$E,0)))</f>
        <v/>
      </c>
      <c r="D1172" s="233"/>
      <c r="E1172" s="233" t="str">
        <f>IF(ISERROR($V1172),"",OFFSET('Smelter Look-up'!$D$4,$V1172-4,0)&amp;"")</f>
        <v/>
      </c>
      <c r="F1172" s="233" t="str">
        <f>IF(ISERROR($V1172),"",OFFSET('Smelter Look-up'!$E$4,$V1172-4,0))</f>
        <v/>
      </c>
      <c r="G1172" s="233" t="str">
        <f>IF(C1172=$X$4,IF(ISERROR($V1172),"Enter smelter details","RMI"),IF(ISERROR($V1172),"",OFFSET('Smelter Look-up'!$F$4,$V1172-4,0)))</f>
        <v/>
      </c>
      <c r="H1172" s="235" t="str">
        <f>IF(ISERROR($V1172),"",OFFSET('Smelter Look-up'!$G$4,$V1172-4,0))</f>
        <v/>
      </c>
      <c r="I1172" s="237" t="str">
        <f>IF(ISERROR($V1172),"",OFFSET('Smelter Look-up'!$H$4,$V1172-4,0))</f>
        <v/>
      </c>
      <c r="J1172" s="237" t="str">
        <f>IF(ISERROR($V1172),"",OFFSET('Smelter Look-up'!$I$4,$V1172-4,0))</f>
        <v/>
      </c>
      <c r="K1172" s="234"/>
      <c r="L1172" s="234"/>
      <c r="M1172" s="234"/>
      <c r="N1172" s="234"/>
      <c r="O1172" s="234"/>
      <c r="P1172" s="237"/>
      <c r="Q1172" s="238"/>
      <c r="R1172" s="233" t="str">
        <f>IF(ISERROR($V1172),"",OFFSET('Smelter Look-up'!$C$4,$V1172-4,0)&amp;"")</f>
        <v/>
      </c>
      <c r="S1172" s="239" t="str">
        <f t="array" ref="S1172">IF(B1172="","",IF(ISERROR(MATCH($E1172,CL,0)),"Unknown",INDIRECT("'C'!$A$"&amp;MATCH($E1172,CL,0)+1)))</f>
        <v/>
      </c>
      <c r="T1172" s="239" t="str">
        <f t="array" ref="T1172">IF(B1172="","",IF(ISERROR(MATCH($J1172,SorP!$B$1:$B$6226,0)),"",INDIRECT("'SorP'!$A$"&amp;MATCH($S1172&amp;$J1172,SorP!C:C,0))))</f>
        <v/>
      </c>
      <c r="U1172" s="240"/>
      <c r="V1172" s="228" t="str">
        <f>IF(C1172="",NA(),IF(OR(C1172="Smelter not listed",C1172="Smelter not yet identified"),MATCH($B1172&amp;$D1172,'Smelter Look-up'!$J:$J,0),MATCH($B1172&amp;$C1172,'Smelter Look-up'!$J:$J,0)))</f>
        <v>#N/A</v>
      </c>
      <c r="W1172" s="208"/>
      <c r="X1172" s="208">
        <f t="shared" si="1"/>
        <v>0</v>
      </c>
      <c r="Y1172" s="208"/>
      <c r="Z1172" s="208"/>
      <c r="AA1172" s="208"/>
      <c r="AB1172" s="241" t="str">
        <f t="shared" si="2"/>
        <v/>
      </c>
      <c r="AC1172" s="208"/>
      <c r="AD1172" s="208"/>
      <c r="AE1172" s="208"/>
      <c r="AF1172" s="208"/>
      <c r="AG1172" s="208"/>
      <c r="AH1172" s="208"/>
    </row>
    <row r="1173" ht="13.5" customHeight="1">
      <c r="A1173" s="239"/>
      <c r="B1173" s="233" t="str">
        <f t="array" ref="B1173">IF(LEN(A1173)=0,"",INDEX('Smelter Look-up'!$A:$A,MATCH($A1173,'Smelter Look-up'!$E:$E,0)))</f>
        <v/>
      </c>
      <c r="C1173" s="234" t="str">
        <f t="array" ref="C1173">IF(LEN(A1173)=0,"",INDEX('Smelter Look-up'!$C:$C,MATCH($A1173,'Smelter Look-up'!$E:$E,0)))</f>
        <v/>
      </c>
      <c r="D1173" s="233"/>
      <c r="E1173" s="233" t="str">
        <f>IF(ISERROR($V1173),"",OFFSET('Smelter Look-up'!$D$4,$V1173-4,0)&amp;"")</f>
        <v/>
      </c>
      <c r="F1173" s="233" t="str">
        <f>IF(ISERROR($V1173),"",OFFSET('Smelter Look-up'!$E$4,$V1173-4,0))</f>
        <v/>
      </c>
      <c r="G1173" s="233" t="str">
        <f>IF(C1173=$X$4,IF(ISERROR($V1173),"Enter smelter details","RMI"),IF(ISERROR($V1173),"",OFFSET('Smelter Look-up'!$F$4,$V1173-4,0)))</f>
        <v/>
      </c>
      <c r="H1173" s="235" t="str">
        <f>IF(ISERROR($V1173),"",OFFSET('Smelter Look-up'!$G$4,$V1173-4,0))</f>
        <v/>
      </c>
      <c r="I1173" s="237" t="str">
        <f>IF(ISERROR($V1173),"",OFFSET('Smelter Look-up'!$H$4,$V1173-4,0))</f>
        <v/>
      </c>
      <c r="J1173" s="237" t="str">
        <f>IF(ISERROR($V1173),"",OFFSET('Smelter Look-up'!$I$4,$V1173-4,0))</f>
        <v/>
      </c>
      <c r="K1173" s="234"/>
      <c r="L1173" s="234"/>
      <c r="M1173" s="234"/>
      <c r="N1173" s="234"/>
      <c r="O1173" s="234"/>
      <c r="P1173" s="237"/>
      <c r="Q1173" s="238"/>
      <c r="R1173" s="233" t="str">
        <f>IF(ISERROR($V1173),"",OFFSET('Smelter Look-up'!$C$4,$V1173-4,0)&amp;"")</f>
        <v/>
      </c>
      <c r="S1173" s="239" t="str">
        <f t="array" ref="S1173">IF(B1173="","",IF(ISERROR(MATCH($E1173,CL,0)),"Unknown",INDIRECT("'C'!$A$"&amp;MATCH($E1173,CL,0)+1)))</f>
        <v/>
      </c>
      <c r="T1173" s="239" t="str">
        <f t="array" ref="T1173">IF(B1173="","",IF(ISERROR(MATCH($J1173,SorP!$B$1:$B$6226,0)),"",INDIRECT("'SorP'!$A$"&amp;MATCH($S1173&amp;$J1173,SorP!C:C,0))))</f>
        <v/>
      </c>
      <c r="U1173" s="240"/>
      <c r="V1173" s="228" t="str">
        <f>IF(C1173="",NA(),IF(OR(C1173="Smelter not listed",C1173="Smelter not yet identified"),MATCH($B1173&amp;$D1173,'Smelter Look-up'!$J:$J,0),MATCH($B1173&amp;$C1173,'Smelter Look-up'!$J:$J,0)))</f>
        <v>#N/A</v>
      </c>
      <c r="W1173" s="208"/>
      <c r="X1173" s="208">
        <f t="shared" si="1"/>
        <v>0</v>
      </c>
      <c r="Y1173" s="208"/>
      <c r="Z1173" s="208"/>
      <c r="AA1173" s="208"/>
      <c r="AB1173" s="241" t="str">
        <f t="shared" si="2"/>
        <v/>
      </c>
      <c r="AC1173" s="208"/>
      <c r="AD1173" s="208"/>
      <c r="AE1173" s="208"/>
      <c r="AF1173" s="208"/>
      <c r="AG1173" s="208"/>
      <c r="AH1173" s="208"/>
    </row>
    <row r="1174" ht="13.5" customHeight="1">
      <c r="A1174" s="239"/>
      <c r="B1174" s="233" t="str">
        <f t="array" ref="B1174">IF(LEN(A1174)=0,"",INDEX('Smelter Look-up'!$A:$A,MATCH($A1174,'Smelter Look-up'!$E:$E,0)))</f>
        <v/>
      </c>
      <c r="C1174" s="234" t="str">
        <f t="array" ref="C1174">IF(LEN(A1174)=0,"",INDEX('Smelter Look-up'!$C:$C,MATCH($A1174,'Smelter Look-up'!$E:$E,0)))</f>
        <v/>
      </c>
      <c r="D1174" s="233"/>
      <c r="E1174" s="233" t="str">
        <f>IF(ISERROR($V1174),"",OFFSET('Smelter Look-up'!$D$4,$V1174-4,0)&amp;"")</f>
        <v/>
      </c>
      <c r="F1174" s="233" t="str">
        <f>IF(ISERROR($V1174),"",OFFSET('Smelter Look-up'!$E$4,$V1174-4,0))</f>
        <v/>
      </c>
      <c r="G1174" s="233" t="str">
        <f>IF(C1174=$X$4,IF(ISERROR($V1174),"Enter smelter details","RMI"),IF(ISERROR($V1174),"",OFFSET('Smelter Look-up'!$F$4,$V1174-4,0)))</f>
        <v/>
      </c>
      <c r="H1174" s="235" t="str">
        <f>IF(ISERROR($V1174),"",OFFSET('Smelter Look-up'!$G$4,$V1174-4,0))</f>
        <v/>
      </c>
      <c r="I1174" s="237" t="str">
        <f>IF(ISERROR($V1174),"",OFFSET('Smelter Look-up'!$H$4,$V1174-4,0))</f>
        <v/>
      </c>
      <c r="J1174" s="237" t="str">
        <f>IF(ISERROR($V1174),"",OFFSET('Smelter Look-up'!$I$4,$V1174-4,0))</f>
        <v/>
      </c>
      <c r="K1174" s="234"/>
      <c r="L1174" s="234"/>
      <c r="M1174" s="234"/>
      <c r="N1174" s="234"/>
      <c r="O1174" s="234"/>
      <c r="P1174" s="237"/>
      <c r="Q1174" s="238"/>
      <c r="R1174" s="233" t="str">
        <f>IF(ISERROR($V1174),"",OFFSET('Smelter Look-up'!$C$4,$V1174-4,0)&amp;"")</f>
        <v/>
      </c>
      <c r="S1174" s="239" t="str">
        <f t="array" ref="S1174">IF(B1174="","",IF(ISERROR(MATCH($E1174,CL,0)),"Unknown",INDIRECT("'C'!$A$"&amp;MATCH($E1174,CL,0)+1)))</f>
        <v/>
      </c>
      <c r="T1174" s="239" t="str">
        <f t="array" ref="T1174">IF(B1174="","",IF(ISERROR(MATCH($J1174,SorP!$B$1:$B$6226,0)),"",INDIRECT("'SorP'!$A$"&amp;MATCH($S1174&amp;$J1174,SorP!C:C,0))))</f>
        <v/>
      </c>
      <c r="U1174" s="240"/>
      <c r="V1174" s="228" t="str">
        <f>IF(C1174="",NA(),IF(OR(C1174="Smelter not listed",C1174="Smelter not yet identified"),MATCH($B1174&amp;$D1174,'Smelter Look-up'!$J:$J,0),MATCH($B1174&amp;$C1174,'Smelter Look-up'!$J:$J,0)))</f>
        <v>#N/A</v>
      </c>
      <c r="W1174" s="208"/>
      <c r="X1174" s="208">
        <f t="shared" si="1"/>
        <v>0</v>
      </c>
      <c r="Y1174" s="208"/>
      <c r="Z1174" s="208"/>
      <c r="AA1174" s="208"/>
      <c r="AB1174" s="241" t="str">
        <f t="shared" si="2"/>
        <v/>
      </c>
      <c r="AC1174" s="208"/>
      <c r="AD1174" s="208"/>
      <c r="AE1174" s="208"/>
      <c r="AF1174" s="208"/>
      <c r="AG1174" s="208"/>
      <c r="AH1174" s="208"/>
    </row>
    <row r="1175" ht="13.5" customHeight="1">
      <c r="A1175" s="239"/>
      <c r="B1175" s="233" t="str">
        <f t="array" ref="B1175">IF(LEN(A1175)=0,"",INDEX('Smelter Look-up'!$A:$A,MATCH($A1175,'Smelter Look-up'!$E:$E,0)))</f>
        <v/>
      </c>
      <c r="C1175" s="234" t="str">
        <f t="array" ref="C1175">IF(LEN(A1175)=0,"",INDEX('Smelter Look-up'!$C:$C,MATCH($A1175,'Smelter Look-up'!$E:$E,0)))</f>
        <v/>
      </c>
      <c r="D1175" s="233"/>
      <c r="E1175" s="233" t="str">
        <f>IF(ISERROR($V1175),"",OFFSET('Smelter Look-up'!$D$4,$V1175-4,0)&amp;"")</f>
        <v/>
      </c>
      <c r="F1175" s="233" t="str">
        <f>IF(ISERROR($V1175),"",OFFSET('Smelter Look-up'!$E$4,$V1175-4,0))</f>
        <v/>
      </c>
      <c r="G1175" s="233" t="str">
        <f>IF(C1175=$X$4,IF(ISERROR($V1175),"Enter smelter details","RMI"),IF(ISERROR($V1175),"",OFFSET('Smelter Look-up'!$F$4,$V1175-4,0)))</f>
        <v/>
      </c>
      <c r="H1175" s="235" t="str">
        <f>IF(ISERROR($V1175),"",OFFSET('Smelter Look-up'!$G$4,$V1175-4,0))</f>
        <v/>
      </c>
      <c r="I1175" s="237" t="str">
        <f>IF(ISERROR($V1175),"",OFFSET('Smelter Look-up'!$H$4,$V1175-4,0))</f>
        <v/>
      </c>
      <c r="J1175" s="237" t="str">
        <f>IF(ISERROR($V1175),"",OFFSET('Smelter Look-up'!$I$4,$V1175-4,0))</f>
        <v/>
      </c>
      <c r="K1175" s="234"/>
      <c r="L1175" s="234"/>
      <c r="M1175" s="234"/>
      <c r="N1175" s="234"/>
      <c r="O1175" s="234"/>
      <c r="P1175" s="237"/>
      <c r="Q1175" s="238"/>
      <c r="R1175" s="233" t="str">
        <f>IF(ISERROR($V1175),"",OFFSET('Smelter Look-up'!$C$4,$V1175-4,0)&amp;"")</f>
        <v/>
      </c>
      <c r="S1175" s="239" t="str">
        <f t="array" ref="S1175">IF(B1175="","",IF(ISERROR(MATCH($E1175,CL,0)),"Unknown",INDIRECT("'C'!$A$"&amp;MATCH($E1175,CL,0)+1)))</f>
        <v/>
      </c>
      <c r="T1175" s="239" t="str">
        <f t="array" ref="T1175">IF(B1175="","",IF(ISERROR(MATCH($J1175,SorP!$B$1:$B$6226,0)),"",INDIRECT("'SorP'!$A$"&amp;MATCH($S1175&amp;$J1175,SorP!C:C,0))))</f>
        <v/>
      </c>
      <c r="U1175" s="240"/>
      <c r="V1175" s="228" t="str">
        <f>IF(C1175="",NA(),IF(OR(C1175="Smelter not listed",C1175="Smelter not yet identified"),MATCH($B1175&amp;$D1175,'Smelter Look-up'!$J:$J,0),MATCH($B1175&amp;$C1175,'Smelter Look-up'!$J:$J,0)))</f>
        <v>#N/A</v>
      </c>
      <c r="W1175" s="208"/>
      <c r="X1175" s="208">
        <f t="shared" si="1"/>
        <v>0</v>
      </c>
      <c r="Y1175" s="208"/>
      <c r="Z1175" s="208"/>
      <c r="AA1175" s="208"/>
      <c r="AB1175" s="241" t="str">
        <f t="shared" si="2"/>
        <v/>
      </c>
      <c r="AC1175" s="208"/>
      <c r="AD1175" s="208"/>
      <c r="AE1175" s="208"/>
      <c r="AF1175" s="208"/>
      <c r="AG1175" s="208"/>
      <c r="AH1175" s="208"/>
    </row>
    <row r="1176" ht="13.5" customHeight="1">
      <c r="A1176" s="239"/>
      <c r="B1176" s="233" t="str">
        <f t="array" ref="B1176">IF(LEN(A1176)=0,"",INDEX('Smelter Look-up'!$A:$A,MATCH($A1176,'Smelter Look-up'!$E:$E,0)))</f>
        <v/>
      </c>
      <c r="C1176" s="234" t="str">
        <f t="array" ref="C1176">IF(LEN(A1176)=0,"",INDEX('Smelter Look-up'!$C:$C,MATCH($A1176,'Smelter Look-up'!$E:$E,0)))</f>
        <v/>
      </c>
      <c r="D1176" s="233"/>
      <c r="E1176" s="233" t="str">
        <f>IF(ISERROR($V1176),"",OFFSET('Smelter Look-up'!$D$4,$V1176-4,0)&amp;"")</f>
        <v/>
      </c>
      <c r="F1176" s="233" t="str">
        <f>IF(ISERROR($V1176),"",OFFSET('Smelter Look-up'!$E$4,$V1176-4,0))</f>
        <v/>
      </c>
      <c r="G1176" s="233" t="str">
        <f>IF(C1176=$X$4,IF(ISERROR($V1176),"Enter smelter details","RMI"),IF(ISERROR($V1176),"",OFFSET('Smelter Look-up'!$F$4,$V1176-4,0)))</f>
        <v/>
      </c>
      <c r="H1176" s="235" t="str">
        <f>IF(ISERROR($V1176),"",OFFSET('Smelter Look-up'!$G$4,$V1176-4,0))</f>
        <v/>
      </c>
      <c r="I1176" s="237" t="str">
        <f>IF(ISERROR($V1176),"",OFFSET('Smelter Look-up'!$H$4,$V1176-4,0))</f>
        <v/>
      </c>
      <c r="J1176" s="237" t="str">
        <f>IF(ISERROR($V1176),"",OFFSET('Smelter Look-up'!$I$4,$V1176-4,0))</f>
        <v/>
      </c>
      <c r="K1176" s="234"/>
      <c r="L1176" s="234"/>
      <c r="M1176" s="234"/>
      <c r="N1176" s="234"/>
      <c r="O1176" s="234"/>
      <c r="P1176" s="237"/>
      <c r="Q1176" s="238"/>
      <c r="R1176" s="233" t="str">
        <f>IF(ISERROR($V1176),"",OFFSET('Smelter Look-up'!$C$4,$V1176-4,0)&amp;"")</f>
        <v/>
      </c>
      <c r="S1176" s="239" t="str">
        <f t="array" ref="S1176">IF(B1176="","",IF(ISERROR(MATCH($E1176,CL,0)),"Unknown",INDIRECT("'C'!$A$"&amp;MATCH($E1176,CL,0)+1)))</f>
        <v/>
      </c>
      <c r="T1176" s="239" t="str">
        <f t="array" ref="T1176">IF(B1176="","",IF(ISERROR(MATCH($J1176,SorP!$B$1:$B$6226,0)),"",INDIRECT("'SorP'!$A$"&amp;MATCH($S1176&amp;$J1176,SorP!C:C,0))))</f>
        <v/>
      </c>
      <c r="U1176" s="240"/>
      <c r="V1176" s="228" t="str">
        <f>IF(C1176="",NA(),IF(OR(C1176="Smelter not listed",C1176="Smelter not yet identified"),MATCH($B1176&amp;$D1176,'Smelter Look-up'!$J:$J,0),MATCH($B1176&amp;$C1176,'Smelter Look-up'!$J:$J,0)))</f>
        <v>#N/A</v>
      </c>
      <c r="W1176" s="208"/>
      <c r="X1176" s="208">
        <f t="shared" si="1"/>
        <v>0</v>
      </c>
      <c r="Y1176" s="208"/>
      <c r="Z1176" s="208"/>
      <c r="AA1176" s="208"/>
      <c r="AB1176" s="241" t="str">
        <f t="shared" si="2"/>
        <v/>
      </c>
      <c r="AC1176" s="208"/>
      <c r="AD1176" s="208"/>
      <c r="AE1176" s="208"/>
      <c r="AF1176" s="208"/>
      <c r="AG1176" s="208"/>
      <c r="AH1176" s="208"/>
    </row>
    <row r="1177" ht="13.5" customHeight="1">
      <c r="A1177" s="239"/>
      <c r="B1177" s="233" t="str">
        <f t="array" ref="B1177">IF(LEN(A1177)=0,"",INDEX('Smelter Look-up'!$A:$A,MATCH($A1177,'Smelter Look-up'!$E:$E,0)))</f>
        <v/>
      </c>
      <c r="C1177" s="234" t="str">
        <f t="array" ref="C1177">IF(LEN(A1177)=0,"",INDEX('Smelter Look-up'!$C:$C,MATCH($A1177,'Smelter Look-up'!$E:$E,0)))</f>
        <v/>
      </c>
      <c r="D1177" s="233"/>
      <c r="E1177" s="233" t="str">
        <f>IF(ISERROR($V1177),"",OFFSET('Smelter Look-up'!$D$4,$V1177-4,0)&amp;"")</f>
        <v/>
      </c>
      <c r="F1177" s="233" t="str">
        <f>IF(ISERROR($V1177),"",OFFSET('Smelter Look-up'!$E$4,$V1177-4,0))</f>
        <v/>
      </c>
      <c r="G1177" s="233" t="str">
        <f>IF(C1177=$X$4,IF(ISERROR($V1177),"Enter smelter details","RMI"),IF(ISERROR($V1177),"",OFFSET('Smelter Look-up'!$F$4,$V1177-4,0)))</f>
        <v/>
      </c>
      <c r="H1177" s="235" t="str">
        <f>IF(ISERROR($V1177),"",OFFSET('Smelter Look-up'!$G$4,$V1177-4,0))</f>
        <v/>
      </c>
      <c r="I1177" s="237" t="str">
        <f>IF(ISERROR($V1177),"",OFFSET('Smelter Look-up'!$H$4,$V1177-4,0))</f>
        <v/>
      </c>
      <c r="J1177" s="237" t="str">
        <f>IF(ISERROR($V1177),"",OFFSET('Smelter Look-up'!$I$4,$V1177-4,0))</f>
        <v/>
      </c>
      <c r="K1177" s="234"/>
      <c r="L1177" s="234"/>
      <c r="M1177" s="234"/>
      <c r="N1177" s="234"/>
      <c r="O1177" s="234"/>
      <c r="P1177" s="237"/>
      <c r="Q1177" s="238"/>
      <c r="R1177" s="233" t="str">
        <f>IF(ISERROR($V1177),"",OFFSET('Smelter Look-up'!$C$4,$V1177-4,0)&amp;"")</f>
        <v/>
      </c>
      <c r="S1177" s="239" t="str">
        <f t="array" ref="S1177">IF(B1177="","",IF(ISERROR(MATCH($E1177,CL,0)),"Unknown",INDIRECT("'C'!$A$"&amp;MATCH($E1177,CL,0)+1)))</f>
        <v/>
      </c>
      <c r="T1177" s="239" t="str">
        <f t="array" ref="T1177">IF(B1177="","",IF(ISERROR(MATCH($J1177,SorP!$B$1:$B$6226,0)),"",INDIRECT("'SorP'!$A$"&amp;MATCH($S1177&amp;$J1177,SorP!C:C,0))))</f>
        <v/>
      </c>
      <c r="U1177" s="240"/>
      <c r="V1177" s="228" t="str">
        <f>IF(C1177="",NA(),IF(OR(C1177="Smelter not listed",C1177="Smelter not yet identified"),MATCH($B1177&amp;$D1177,'Smelter Look-up'!$J:$J,0),MATCH($B1177&amp;$C1177,'Smelter Look-up'!$J:$J,0)))</f>
        <v>#N/A</v>
      </c>
      <c r="W1177" s="208"/>
      <c r="X1177" s="208">
        <f t="shared" si="1"/>
        <v>0</v>
      </c>
      <c r="Y1177" s="208"/>
      <c r="Z1177" s="208"/>
      <c r="AA1177" s="208"/>
      <c r="AB1177" s="241" t="str">
        <f t="shared" si="2"/>
        <v/>
      </c>
      <c r="AC1177" s="208"/>
      <c r="AD1177" s="208"/>
      <c r="AE1177" s="208"/>
      <c r="AF1177" s="208"/>
      <c r="AG1177" s="208"/>
      <c r="AH1177" s="208"/>
    </row>
    <row r="1178" ht="13.5" customHeight="1">
      <c r="A1178" s="239"/>
      <c r="B1178" s="233" t="str">
        <f t="array" ref="B1178">IF(LEN(A1178)=0,"",INDEX('Smelter Look-up'!$A:$A,MATCH($A1178,'Smelter Look-up'!$E:$E,0)))</f>
        <v/>
      </c>
      <c r="C1178" s="234" t="str">
        <f t="array" ref="C1178">IF(LEN(A1178)=0,"",INDEX('Smelter Look-up'!$C:$C,MATCH($A1178,'Smelter Look-up'!$E:$E,0)))</f>
        <v/>
      </c>
      <c r="D1178" s="233"/>
      <c r="E1178" s="233" t="str">
        <f>IF(ISERROR($V1178),"",OFFSET('Smelter Look-up'!$D$4,$V1178-4,0)&amp;"")</f>
        <v/>
      </c>
      <c r="F1178" s="233" t="str">
        <f>IF(ISERROR($V1178),"",OFFSET('Smelter Look-up'!$E$4,$V1178-4,0))</f>
        <v/>
      </c>
      <c r="G1178" s="233" t="str">
        <f>IF(C1178=$X$4,IF(ISERROR($V1178),"Enter smelter details","RMI"),IF(ISERROR($V1178),"",OFFSET('Smelter Look-up'!$F$4,$V1178-4,0)))</f>
        <v/>
      </c>
      <c r="H1178" s="235" t="str">
        <f>IF(ISERROR($V1178),"",OFFSET('Smelter Look-up'!$G$4,$V1178-4,0))</f>
        <v/>
      </c>
      <c r="I1178" s="237" t="str">
        <f>IF(ISERROR($V1178),"",OFFSET('Smelter Look-up'!$H$4,$V1178-4,0))</f>
        <v/>
      </c>
      <c r="J1178" s="237" t="str">
        <f>IF(ISERROR($V1178),"",OFFSET('Smelter Look-up'!$I$4,$V1178-4,0))</f>
        <v/>
      </c>
      <c r="K1178" s="234"/>
      <c r="L1178" s="234"/>
      <c r="M1178" s="234"/>
      <c r="N1178" s="234"/>
      <c r="O1178" s="234"/>
      <c r="P1178" s="237"/>
      <c r="Q1178" s="238"/>
      <c r="R1178" s="233" t="str">
        <f>IF(ISERROR($V1178),"",OFFSET('Smelter Look-up'!$C$4,$V1178-4,0)&amp;"")</f>
        <v/>
      </c>
      <c r="S1178" s="239" t="str">
        <f t="array" ref="S1178">IF(B1178="","",IF(ISERROR(MATCH($E1178,CL,0)),"Unknown",INDIRECT("'C'!$A$"&amp;MATCH($E1178,CL,0)+1)))</f>
        <v/>
      </c>
      <c r="T1178" s="239" t="str">
        <f t="array" ref="T1178">IF(B1178="","",IF(ISERROR(MATCH($J1178,SorP!$B$1:$B$6226,0)),"",INDIRECT("'SorP'!$A$"&amp;MATCH($S1178&amp;$J1178,SorP!C:C,0))))</f>
        <v/>
      </c>
      <c r="U1178" s="240"/>
      <c r="V1178" s="228" t="str">
        <f>IF(C1178="",NA(),IF(OR(C1178="Smelter not listed",C1178="Smelter not yet identified"),MATCH($B1178&amp;$D1178,'Smelter Look-up'!$J:$J,0),MATCH($B1178&amp;$C1178,'Smelter Look-up'!$J:$J,0)))</f>
        <v>#N/A</v>
      </c>
      <c r="W1178" s="208"/>
      <c r="X1178" s="208">
        <f t="shared" si="1"/>
        <v>0</v>
      </c>
      <c r="Y1178" s="208"/>
      <c r="Z1178" s="208"/>
      <c r="AA1178" s="208"/>
      <c r="AB1178" s="241" t="str">
        <f t="shared" si="2"/>
        <v/>
      </c>
      <c r="AC1178" s="208"/>
      <c r="AD1178" s="208"/>
      <c r="AE1178" s="208"/>
      <c r="AF1178" s="208"/>
      <c r="AG1178" s="208"/>
      <c r="AH1178" s="208"/>
    </row>
    <row r="1179" ht="13.5" customHeight="1">
      <c r="A1179" s="239"/>
      <c r="B1179" s="233" t="str">
        <f t="array" ref="B1179">IF(LEN(A1179)=0,"",INDEX('Smelter Look-up'!$A:$A,MATCH($A1179,'Smelter Look-up'!$E:$E,0)))</f>
        <v/>
      </c>
      <c r="C1179" s="234" t="str">
        <f t="array" ref="C1179">IF(LEN(A1179)=0,"",INDEX('Smelter Look-up'!$C:$C,MATCH($A1179,'Smelter Look-up'!$E:$E,0)))</f>
        <v/>
      </c>
      <c r="D1179" s="233"/>
      <c r="E1179" s="233" t="str">
        <f>IF(ISERROR($V1179),"",OFFSET('Smelter Look-up'!$D$4,$V1179-4,0)&amp;"")</f>
        <v/>
      </c>
      <c r="F1179" s="233" t="str">
        <f>IF(ISERROR($V1179),"",OFFSET('Smelter Look-up'!$E$4,$V1179-4,0))</f>
        <v/>
      </c>
      <c r="G1179" s="233" t="str">
        <f>IF(C1179=$X$4,IF(ISERROR($V1179),"Enter smelter details","RMI"),IF(ISERROR($V1179),"",OFFSET('Smelter Look-up'!$F$4,$V1179-4,0)))</f>
        <v/>
      </c>
      <c r="H1179" s="235" t="str">
        <f>IF(ISERROR($V1179),"",OFFSET('Smelter Look-up'!$G$4,$V1179-4,0))</f>
        <v/>
      </c>
      <c r="I1179" s="237" t="str">
        <f>IF(ISERROR($V1179),"",OFFSET('Smelter Look-up'!$H$4,$V1179-4,0))</f>
        <v/>
      </c>
      <c r="J1179" s="237" t="str">
        <f>IF(ISERROR($V1179),"",OFFSET('Smelter Look-up'!$I$4,$V1179-4,0))</f>
        <v/>
      </c>
      <c r="K1179" s="234"/>
      <c r="L1179" s="234"/>
      <c r="M1179" s="234"/>
      <c r="N1179" s="234"/>
      <c r="O1179" s="234"/>
      <c r="P1179" s="237"/>
      <c r="Q1179" s="238"/>
      <c r="R1179" s="233" t="str">
        <f>IF(ISERROR($V1179),"",OFFSET('Smelter Look-up'!$C$4,$V1179-4,0)&amp;"")</f>
        <v/>
      </c>
      <c r="S1179" s="239" t="str">
        <f t="array" ref="S1179">IF(B1179="","",IF(ISERROR(MATCH($E1179,CL,0)),"Unknown",INDIRECT("'C'!$A$"&amp;MATCH($E1179,CL,0)+1)))</f>
        <v/>
      </c>
      <c r="T1179" s="239" t="str">
        <f t="array" ref="T1179">IF(B1179="","",IF(ISERROR(MATCH($J1179,SorP!$B$1:$B$6226,0)),"",INDIRECT("'SorP'!$A$"&amp;MATCH($S1179&amp;$J1179,SorP!C:C,0))))</f>
        <v/>
      </c>
      <c r="U1179" s="240"/>
      <c r="V1179" s="228" t="str">
        <f>IF(C1179="",NA(),IF(OR(C1179="Smelter not listed",C1179="Smelter not yet identified"),MATCH($B1179&amp;$D1179,'Smelter Look-up'!$J:$J,0),MATCH($B1179&amp;$C1179,'Smelter Look-up'!$J:$J,0)))</f>
        <v>#N/A</v>
      </c>
      <c r="W1179" s="208"/>
      <c r="X1179" s="208">
        <f t="shared" si="1"/>
        <v>0</v>
      </c>
      <c r="Y1179" s="208"/>
      <c r="Z1179" s="208"/>
      <c r="AA1179" s="208"/>
      <c r="AB1179" s="241" t="str">
        <f t="shared" si="2"/>
        <v/>
      </c>
      <c r="AC1179" s="208"/>
      <c r="AD1179" s="208"/>
      <c r="AE1179" s="208"/>
      <c r="AF1179" s="208"/>
      <c r="AG1179" s="208"/>
      <c r="AH1179" s="208"/>
    </row>
    <row r="1180" ht="13.5" customHeight="1">
      <c r="A1180" s="239"/>
      <c r="B1180" s="233" t="str">
        <f t="array" ref="B1180">IF(LEN(A1180)=0,"",INDEX('Smelter Look-up'!$A:$A,MATCH($A1180,'Smelter Look-up'!$E:$E,0)))</f>
        <v/>
      </c>
      <c r="C1180" s="234" t="str">
        <f t="array" ref="C1180">IF(LEN(A1180)=0,"",INDEX('Smelter Look-up'!$C:$C,MATCH($A1180,'Smelter Look-up'!$E:$E,0)))</f>
        <v/>
      </c>
      <c r="D1180" s="233"/>
      <c r="E1180" s="233" t="str">
        <f>IF(ISERROR($V1180),"",OFFSET('Smelter Look-up'!$D$4,$V1180-4,0)&amp;"")</f>
        <v/>
      </c>
      <c r="F1180" s="233" t="str">
        <f>IF(ISERROR($V1180),"",OFFSET('Smelter Look-up'!$E$4,$V1180-4,0))</f>
        <v/>
      </c>
      <c r="G1180" s="233" t="str">
        <f>IF(C1180=$X$4,IF(ISERROR($V1180),"Enter smelter details","RMI"),IF(ISERROR($V1180),"",OFFSET('Smelter Look-up'!$F$4,$V1180-4,0)))</f>
        <v/>
      </c>
      <c r="H1180" s="235" t="str">
        <f>IF(ISERROR($V1180),"",OFFSET('Smelter Look-up'!$G$4,$V1180-4,0))</f>
        <v/>
      </c>
      <c r="I1180" s="237" t="str">
        <f>IF(ISERROR($V1180),"",OFFSET('Smelter Look-up'!$H$4,$V1180-4,0))</f>
        <v/>
      </c>
      <c r="J1180" s="237" t="str">
        <f>IF(ISERROR($V1180),"",OFFSET('Smelter Look-up'!$I$4,$V1180-4,0))</f>
        <v/>
      </c>
      <c r="K1180" s="234"/>
      <c r="L1180" s="234"/>
      <c r="M1180" s="234"/>
      <c r="N1180" s="234"/>
      <c r="O1180" s="234"/>
      <c r="P1180" s="237"/>
      <c r="Q1180" s="238"/>
      <c r="R1180" s="233" t="str">
        <f>IF(ISERROR($V1180),"",OFFSET('Smelter Look-up'!$C$4,$V1180-4,0)&amp;"")</f>
        <v/>
      </c>
      <c r="S1180" s="239" t="str">
        <f t="array" ref="S1180">IF(B1180="","",IF(ISERROR(MATCH($E1180,CL,0)),"Unknown",INDIRECT("'C'!$A$"&amp;MATCH($E1180,CL,0)+1)))</f>
        <v/>
      </c>
      <c r="T1180" s="239" t="str">
        <f t="array" ref="T1180">IF(B1180="","",IF(ISERROR(MATCH($J1180,SorP!$B$1:$B$6226,0)),"",INDIRECT("'SorP'!$A$"&amp;MATCH($S1180&amp;$J1180,SorP!C:C,0))))</f>
        <v/>
      </c>
      <c r="U1180" s="240"/>
      <c r="V1180" s="228" t="str">
        <f>IF(C1180="",NA(),IF(OR(C1180="Smelter not listed",C1180="Smelter not yet identified"),MATCH($B1180&amp;$D1180,'Smelter Look-up'!$J:$J,0),MATCH($B1180&amp;$C1180,'Smelter Look-up'!$J:$J,0)))</f>
        <v>#N/A</v>
      </c>
      <c r="W1180" s="208"/>
      <c r="X1180" s="208">
        <f t="shared" si="1"/>
        <v>0</v>
      </c>
      <c r="Y1180" s="208"/>
      <c r="Z1180" s="208"/>
      <c r="AA1180" s="208"/>
      <c r="AB1180" s="241" t="str">
        <f t="shared" si="2"/>
        <v/>
      </c>
      <c r="AC1180" s="208"/>
      <c r="AD1180" s="208"/>
      <c r="AE1180" s="208"/>
      <c r="AF1180" s="208"/>
      <c r="AG1180" s="208"/>
      <c r="AH1180" s="208"/>
    </row>
    <row r="1181" ht="13.5" customHeight="1">
      <c r="A1181" s="239"/>
      <c r="B1181" s="233" t="str">
        <f t="array" ref="B1181">IF(LEN(A1181)=0,"",INDEX('Smelter Look-up'!$A:$A,MATCH($A1181,'Smelter Look-up'!$E:$E,0)))</f>
        <v/>
      </c>
      <c r="C1181" s="234" t="str">
        <f t="array" ref="C1181">IF(LEN(A1181)=0,"",INDEX('Smelter Look-up'!$C:$C,MATCH($A1181,'Smelter Look-up'!$E:$E,0)))</f>
        <v/>
      </c>
      <c r="D1181" s="233"/>
      <c r="E1181" s="233" t="str">
        <f>IF(ISERROR($V1181),"",OFFSET('Smelter Look-up'!$D$4,$V1181-4,0)&amp;"")</f>
        <v/>
      </c>
      <c r="F1181" s="233" t="str">
        <f>IF(ISERROR($V1181),"",OFFSET('Smelter Look-up'!$E$4,$V1181-4,0))</f>
        <v/>
      </c>
      <c r="G1181" s="233" t="str">
        <f>IF(C1181=$X$4,IF(ISERROR($V1181),"Enter smelter details","RMI"),IF(ISERROR($V1181),"",OFFSET('Smelter Look-up'!$F$4,$V1181-4,0)))</f>
        <v/>
      </c>
      <c r="H1181" s="235" t="str">
        <f>IF(ISERROR($V1181),"",OFFSET('Smelter Look-up'!$G$4,$V1181-4,0))</f>
        <v/>
      </c>
      <c r="I1181" s="237" t="str">
        <f>IF(ISERROR($V1181),"",OFFSET('Smelter Look-up'!$H$4,$V1181-4,0))</f>
        <v/>
      </c>
      <c r="J1181" s="237" t="str">
        <f>IF(ISERROR($V1181),"",OFFSET('Smelter Look-up'!$I$4,$V1181-4,0))</f>
        <v/>
      </c>
      <c r="K1181" s="234"/>
      <c r="L1181" s="234"/>
      <c r="M1181" s="234"/>
      <c r="N1181" s="234"/>
      <c r="O1181" s="234"/>
      <c r="P1181" s="237"/>
      <c r="Q1181" s="238"/>
      <c r="R1181" s="233" t="str">
        <f>IF(ISERROR($V1181),"",OFFSET('Smelter Look-up'!$C$4,$V1181-4,0)&amp;"")</f>
        <v/>
      </c>
      <c r="S1181" s="239" t="str">
        <f t="array" ref="S1181">IF(B1181="","",IF(ISERROR(MATCH($E1181,CL,0)),"Unknown",INDIRECT("'C'!$A$"&amp;MATCH($E1181,CL,0)+1)))</f>
        <v/>
      </c>
      <c r="T1181" s="239" t="str">
        <f t="array" ref="T1181">IF(B1181="","",IF(ISERROR(MATCH($J1181,SorP!$B$1:$B$6226,0)),"",INDIRECT("'SorP'!$A$"&amp;MATCH($S1181&amp;$J1181,SorP!C:C,0))))</f>
        <v/>
      </c>
      <c r="U1181" s="240"/>
      <c r="V1181" s="228" t="str">
        <f>IF(C1181="",NA(),IF(OR(C1181="Smelter not listed",C1181="Smelter not yet identified"),MATCH($B1181&amp;$D1181,'Smelter Look-up'!$J:$J,0),MATCH($B1181&amp;$C1181,'Smelter Look-up'!$J:$J,0)))</f>
        <v>#N/A</v>
      </c>
      <c r="W1181" s="208"/>
      <c r="X1181" s="208">
        <f t="shared" si="1"/>
        <v>0</v>
      </c>
      <c r="Y1181" s="208"/>
      <c r="Z1181" s="208"/>
      <c r="AA1181" s="208"/>
      <c r="AB1181" s="241" t="str">
        <f t="shared" si="2"/>
        <v/>
      </c>
      <c r="AC1181" s="208"/>
      <c r="AD1181" s="208"/>
      <c r="AE1181" s="208"/>
      <c r="AF1181" s="208"/>
      <c r="AG1181" s="208"/>
      <c r="AH1181" s="208"/>
    </row>
    <row r="1182" ht="13.5" customHeight="1">
      <c r="A1182" s="239"/>
      <c r="B1182" s="233" t="str">
        <f t="array" ref="B1182">IF(LEN(A1182)=0,"",INDEX('Smelter Look-up'!$A:$A,MATCH($A1182,'Smelter Look-up'!$E:$E,0)))</f>
        <v/>
      </c>
      <c r="C1182" s="234" t="str">
        <f t="array" ref="C1182">IF(LEN(A1182)=0,"",INDEX('Smelter Look-up'!$C:$C,MATCH($A1182,'Smelter Look-up'!$E:$E,0)))</f>
        <v/>
      </c>
      <c r="D1182" s="233"/>
      <c r="E1182" s="233" t="str">
        <f>IF(ISERROR($V1182),"",OFFSET('Smelter Look-up'!$D$4,$V1182-4,0)&amp;"")</f>
        <v/>
      </c>
      <c r="F1182" s="233" t="str">
        <f>IF(ISERROR($V1182),"",OFFSET('Smelter Look-up'!$E$4,$V1182-4,0))</f>
        <v/>
      </c>
      <c r="G1182" s="233" t="str">
        <f>IF(C1182=$X$4,IF(ISERROR($V1182),"Enter smelter details","RMI"),IF(ISERROR($V1182),"",OFFSET('Smelter Look-up'!$F$4,$V1182-4,0)))</f>
        <v/>
      </c>
      <c r="H1182" s="235" t="str">
        <f>IF(ISERROR($V1182),"",OFFSET('Smelter Look-up'!$G$4,$V1182-4,0))</f>
        <v/>
      </c>
      <c r="I1182" s="237" t="str">
        <f>IF(ISERROR($V1182),"",OFFSET('Smelter Look-up'!$H$4,$V1182-4,0))</f>
        <v/>
      </c>
      <c r="J1182" s="237" t="str">
        <f>IF(ISERROR($V1182),"",OFFSET('Smelter Look-up'!$I$4,$V1182-4,0))</f>
        <v/>
      </c>
      <c r="K1182" s="234"/>
      <c r="L1182" s="234"/>
      <c r="M1182" s="234"/>
      <c r="N1182" s="234"/>
      <c r="O1182" s="234"/>
      <c r="P1182" s="237"/>
      <c r="Q1182" s="238"/>
      <c r="R1182" s="233" t="str">
        <f>IF(ISERROR($V1182),"",OFFSET('Smelter Look-up'!$C$4,$V1182-4,0)&amp;"")</f>
        <v/>
      </c>
      <c r="S1182" s="239" t="str">
        <f t="array" ref="S1182">IF(B1182="","",IF(ISERROR(MATCH($E1182,CL,0)),"Unknown",INDIRECT("'C'!$A$"&amp;MATCH($E1182,CL,0)+1)))</f>
        <v/>
      </c>
      <c r="T1182" s="239" t="str">
        <f t="array" ref="T1182">IF(B1182="","",IF(ISERROR(MATCH($J1182,SorP!$B$1:$B$6226,0)),"",INDIRECT("'SorP'!$A$"&amp;MATCH($S1182&amp;$J1182,SorP!C:C,0))))</f>
        <v/>
      </c>
      <c r="U1182" s="240"/>
      <c r="V1182" s="228" t="str">
        <f>IF(C1182="",NA(),IF(OR(C1182="Smelter not listed",C1182="Smelter not yet identified"),MATCH($B1182&amp;$D1182,'Smelter Look-up'!$J:$J,0),MATCH($B1182&amp;$C1182,'Smelter Look-up'!$J:$J,0)))</f>
        <v>#N/A</v>
      </c>
      <c r="W1182" s="208"/>
      <c r="X1182" s="208">
        <f t="shared" si="1"/>
        <v>0</v>
      </c>
      <c r="Y1182" s="208"/>
      <c r="Z1182" s="208"/>
      <c r="AA1182" s="208"/>
      <c r="AB1182" s="241" t="str">
        <f t="shared" si="2"/>
        <v/>
      </c>
      <c r="AC1182" s="208"/>
      <c r="AD1182" s="208"/>
      <c r="AE1182" s="208"/>
      <c r="AF1182" s="208"/>
      <c r="AG1182" s="208"/>
      <c r="AH1182" s="208"/>
    </row>
    <row r="1183" ht="13.5" customHeight="1">
      <c r="A1183" s="239"/>
      <c r="B1183" s="233" t="str">
        <f t="array" ref="B1183">IF(LEN(A1183)=0,"",INDEX('Smelter Look-up'!$A:$A,MATCH($A1183,'Smelter Look-up'!$E:$E,0)))</f>
        <v/>
      </c>
      <c r="C1183" s="234" t="str">
        <f t="array" ref="C1183">IF(LEN(A1183)=0,"",INDEX('Smelter Look-up'!$C:$C,MATCH($A1183,'Smelter Look-up'!$E:$E,0)))</f>
        <v/>
      </c>
      <c r="D1183" s="233"/>
      <c r="E1183" s="233" t="str">
        <f>IF(ISERROR($V1183),"",OFFSET('Smelter Look-up'!$D$4,$V1183-4,0)&amp;"")</f>
        <v/>
      </c>
      <c r="F1183" s="233" t="str">
        <f>IF(ISERROR($V1183),"",OFFSET('Smelter Look-up'!$E$4,$V1183-4,0))</f>
        <v/>
      </c>
      <c r="G1183" s="233" t="str">
        <f>IF(C1183=$X$4,IF(ISERROR($V1183),"Enter smelter details","RMI"),IF(ISERROR($V1183),"",OFFSET('Smelter Look-up'!$F$4,$V1183-4,0)))</f>
        <v/>
      </c>
      <c r="H1183" s="235" t="str">
        <f>IF(ISERROR($V1183),"",OFFSET('Smelter Look-up'!$G$4,$V1183-4,0))</f>
        <v/>
      </c>
      <c r="I1183" s="237" t="str">
        <f>IF(ISERROR($V1183),"",OFFSET('Smelter Look-up'!$H$4,$V1183-4,0))</f>
        <v/>
      </c>
      <c r="J1183" s="237" t="str">
        <f>IF(ISERROR($V1183),"",OFFSET('Smelter Look-up'!$I$4,$V1183-4,0))</f>
        <v/>
      </c>
      <c r="K1183" s="234"/>
      <c r="L1183" s="234"/>
      <c r="M1183" s="234"/>
      <c r="N1183" s="234"/>
      <c r="O1183" s="234"/>
      <c r="P1183" s="237"/>
      <c r="Q1183" s="238"/>
      <c r="R1183" s="233" t="str">
        <f>IF(ISERROR($V1183),"",OFFSET('Smelter Look-up'!$C$4,$V1183-4,0)&amp;"")</f>
        <v/>
      </c>
      <c r="S1183" s="239" t="str">
        <f t="array" ref="S1183">IF(B1183="","",IF(ISERROR(MATCH($E1183,CL,0)),"Unknown",INDIRECT("'C'!$A$"&amp;MATCH($E1183,CL,0)+1)))</f>
        <v/>
      </c>
      <c r="T1183" s="239" t="str">
        <f t="array" ref="T1183">IF(B1183="","",IF(ISERROR(MATCH($J1183,SorP!$B$1:$B$6226,0)),"",INDIRECT("'SorP'!$A$"&amp;MATCH($S1183&amp;$J1183,SorP!C:C,0))))</f>
        <v/>
      </c>
      <c r="U1183" s="240"/>
      <c r="V1183" s="228" t="str">
        <f>IF(C1183="",NA(),IF(OR(C1183="Smelter not listed",C1183="Smelter not yet identified"),MATCH($B1183&amp;$D1183,'Smelter Look-up'!$J:$J,0),MATCH($B1183&amp;$C1183,'Smelter Look-up'!$J:$J,0)))</f>
        <v>#N/A</v>
      </c>
      <c r="W1183" s="208"/>
      <c r="X1183" s="208">
        <f t="shared" si="1"/>
        <v>0</v>
      </c>
      <c r="Y1183" s="208"/>
      <c r="Z1183" s="208"/>
      <c r="AA1183" s="208"/>
      <c r="AB1183" s="241" t="str">
        <f t="shared" si="2"/>
        <v/>
      </c>
      <c r="AC1183" s="208"/>
      <c r="AD1183" s="208"/>
      <c r="AE1183" s="208"/>
      <c r="AF1183" s="208"/>
      <c r="AG1183" s="208"/>
      <c r="AH1183" s="208"/>
    </row>
    <row r="1184" ht="13.5" customHeight="1">
      <c r="A1184" s="239"/>
      <c r="B1184" s="233" t="str">
        <f t="array" ref="B1184">IF(LEN(A1184)=0,"",INDEX('Smelter Look-up'!$A:$A,MATCH($A1184,'Smelter Look-up'!$E:$E,0)))</f>
        <v/>
      </c>
      <c r="C1184" s="234" t="str">
        <f t="array" ref="C1184">IF(LEN(A1184)=0,"",INDEX('Smelter Look-up'!$C:$C,MATCH($A1184,'Smelter Look-up'!$E:$E,0)))</f>
        <v/>
      </c>
      <c r="D1184" s="233"/>
      <c r="E1184" s="233" t="str">
        <f>IF(ISERROR($V1184),"",OFFSET('Smelter Look-up'!$D$4,$V1184-4,0)&amp;"")</f>
        <v/>
      </c>
      <c r="F1184" s="233" t="str">
        <f>IF(ISERROR($V1184),"",OFFSET('Smelter Look-up'!$E$4,$V1184-4,0))</f>
        <v/>
      </c>
      <c r="G1184" s="233" t="str">
        <f>IF(C1184=$X$4,IF(ISERROR($V1184),"Enter smelter details","RMI"),IF(ISERROR($V1184),"",OFFSET('Smelter Look-up'!$F$4,$V1184-4,0)))</f>
        <v/>
      </c>
      <c r="H1184" s="235" t="str">
        <f>IF(ISERROR($V1184),"",OFFSET('Smelter Look-up'!$G$4,$V1184-4,0))</f>
        <v/>
      </c>
      <c r="I1184" s="237" t="str">
        <f>IF(ISERROR($V1184),"",OFFSET('Smelter Look-up'!$H$4,$V1184-4,0))</f>
        <v/>
      </c>
      <c r="J1184" s="237" t="str">
        <f>IF(ISERROR($V1184),"",OFFSET('Smelter Look-up'!$I$4,$V1184-4,0))</f>
        <v/>
      </c>
      <c r="K1184" s="234"/>
      <c r="L1184" s="234"/>
      <c r="M1184" s="234"/>
      <c r="N1184" s="234"/>
      <c r="O1184" s="234"/>
      <c r="P1184" s="237"/>
      <c r="Q1184" s="238"/>
      <c r="R1184" s="233" t="str">
        <f>IF(ISERROR($V1184),"",OFFSET('Smelter Look-up'!$C$4,$V1184-4,0)&amp;"")</f>
        <v/>
      </c>
      <c r="S1184" s="239" t="str">
        <f t="array" ref="S1184">IF(B1184="","",IF(ISERROR(MATCH($E1184,CL,0)),"Unknown",INDIRECT("'C'!$A$"&amp;MATCH($E1184,CL,0)+1)))</f>
        <v/>
      </c>
      <c r="T1184" s="239" t="str">
        <f t="array" ref="T1184">IF(B1184="","",IF(ISERROR(MATCH($J1184,SorP!$B$1:$B$6226,0)),"",INDIRECT("'SorP'!$A$"&amp;MATCH($S1184&amp;$J1184,SorP!C:C,0))))</f>
        <v/>
      </c>
      <c r="U1184" s="240"/>
      <c r="V1184" s="228" t="str">
        <f>IF(C1184="",NA(),IF(OR(C1184="Smelter not listed",C1184="Smelter not yet identified"),MATCH($B1184&amp;$D1184,'Smelter Look-up'!$J:$J,0),MATCH($B1184&amp;$C1184,'Smelter Look-up'!$J:$J,0)))</f>
        <v>#N/A</v>
      </c>
      <c r="W1184" s="208"/>
      <c r="X1184" s="208">
        <f t="shared" si="1"/>
        <v>0</v>
      </c>
      <c r="Y1184" s="208"/>
      <c r="Z1184" s="208"/>
      <c r="AA1184" s="208"/>
      <c r="AB1184" s="241" t="str">
        <f t="shared" si="2"/>
        <v/>
      </c>
      <c r="AC1184" s="208"/>
      <c r="AD1184" s="208"/>
      <c r="AE1184" s="208"/>
      <c r="AF1184" s="208"/>
      <c r="AG1184" s="208"/>
      <c r="AH1184" s="208"/>
    </row>
    <row r="1185" ht="13.5" customHeight="1">
      <c r="A1185" s="239"/>
      <c r="B1185" s="233" t="str">
        <f t="array" ref="B1185">IF(LEN(A1185)=0,"",INDEX('Smelter Look-up'!$A:$A,MATCH($A1185,'Smelter Look-up'!$E:$E,0)))</f>
        <v/>
      </c>
      <c r="C1185" s="234" t="str">
        <f t="array" ref="C1185">IF(LEN(A1185)=0,"",INDEX('Smelter Look-up'!$C:$C,MATCH($A1185,'Smelter Look-up'!$E:$E,0)))</f>
        <v/>
      </c>
      <c r="D1185" s="233"/>
      <c r="E1185" s="233" t="str">
        <f>IF(ISERROR($V1185),"",OFFSET('Smelter Look-up'!$D$4,$V1185-4,0)&amp;"")</f>
        <v/>
      </c>
      <c r="F1185" s="233" t="str">
        <f>IF(ISERROR($V1185),"",OFFSET('Smelter Look-up'!$E$4,$V1185-4,0))</f>
        <v/>
      </c>
      <c r="G1185" s="233" t="str">
        <f>IF(C1185=$X$4,IF(ISERROR($V1185),"Enter smelter details","RMI"),IF(ISERROR($V1185),"",OFFSET('Smelter Look-up'!$F$4,$V1185-4,0)))</f>
        <v/>
      </c>
      <c r="H1185" s="235" t="str">
        <f>IF(ISERROR($V1185),"",OFFSET('Smelter Look-up'!$G$4,$V1185-4,0))</f>
        <v/>
      </c>
      <c r="I1185" s="237" t="str">
        <f>IF(ISERROR($V1185),"",OFFSET('Smelter Look-up'!$H$4,$V1185-4,0))</f>
        <v/>
      </c>
      <c r="J1185" s="237" t="str">
        <f>IF(ISERROR($V1185),"",OFFSET('Smelter Look-up'!$I$4,$V1185-4,0))</f>
        <v/>
      </c>
      <c r="K1185" s="234"/>
      <c r="L1185" s="234"/>
      <c r="M1185" s="234"/>
      <c r="N1185" s="234"/>
      <c r="O1185" s="234"/>
      <c r="P1185" s="237"/>
      <c r="Q1185" s="238"/>
      <c r="R1185" s="233" t="str">
        <f>IF(ISERROR($V1185),"",OFFSET('Smelter Look-up'!$C$4,$V1185-4,0)&amp;"")</f>
        <v/>
      </c>
      <c r="S1185" s="239" t="str">
        <f t="array" ref="S1185">IF(B1185="","",IF(ISERROR(MATCH($E1185,CL,0)),"Unknown",INDIRECT("'C'!$A$"&amp;MATCH($E1185,CL,0)+1)))</f>
        <v/>
      </c>
      <c r="T1185" s="239" t="str">
        <f t="array" ref="T1185">IF(B1185="","",IF(ISERROR(MATCH($J1185,SorP!$B$1:$B$6226,0)),"",INDIRECT("'SorP'!$A$"&amp;MATCH($S1185&amp;$J1185,SorP!C:C,0))))</f>
        <v/>
      </c>
      <c r="U1185" s="240"/>
      <c r="V1185" s="228" t="str">
        <f>IF(C1185="",NA(),IF(OR(C1185="Smelter not listed",C1185="Smelter not yet identified"),MATCH($B1185&amp;$D1185,'Smelter Look-up'!$J:$J,0),MATCH($B1185&amp;$C1185,'Smelter Look-up'!$J:$J,0)))</f>
        <v>#N/A</v>
      </c>
      <c r="W1185" s="208"/>
      <c r="X1185" s="208">
        <f t="shared" si="1"/>
        <v>0</v>
      </c>
      <c r="Y1185" s="208"/>
      <c r="Z1185" s="208"/>
      <c r="AA1185" s="208"/>
      <c r="AB1185" s="241" t="str">
        <f t="shared" si="2"/>
        <v/>
      </c>
      <c r="AC1185" s="208"/>
      <c r="AD1185" s="208"/>
      <c r="AE1185" s="208"/>
      <c r="AF1185" s="208"/>
      <c r="AG1185" s="208"/>
      <c r="AH1185" s="208"/>
    </row>
    <row r="1186" ht="13.5" customHeight="1">
      <c r="A1186" s="239"/>
      <c r="B1186" s="233" t="str">
        <f t="array" ref="B1186">IF(LEN(A1186)=0,"",INDEX('Smelter Look-up'!$A:$A,MATCH($A1186,'Smelter Look-up'!$E:$E,0)))</f>
        <v/>
      </c>
      <c r="C1186" s="234" t="str">
        <f t="array" ref="C1186">IF(LEN(A1186)=0,"",INDEX('Smelter Look-up'!$C:$C,MATCH($A1186,'Smelter Look-up'!$E:$E,0)))</f>
        <v/>
      </c>
      <c r="D1186" s="233"/>
      <c r="E1186" s="233" t="str">
        <f>IF(ISERROR($V1186),"",OFFSET('Smelter Look-up'!$D$4,$V1186-4,0)&amp;"")</f>
        <v/>
      </c>
      <c r="F1186" s="233" t="str">
        <f>IF(ISERROR($V1186),"",OFFSET('Smelter Look-up'!$E$4,$V1186-4,0))</f>
        <v/>
      </c>
      <c r="G1186" s="233" t="str">
        <f>IF(C1186=$X$4,IF(ISERROR($V1186),"Enter smelter details","RMI"),IF(ISERROR($V1186),"",OFFSET('Smelter Look-up'!$F$4,$V1186-4,0)))</f>
        <v/>
      </c>
      <c r="H1186" s="235" t="str">
        <f>IF(ISERROR($V1186),"",OFFSET('Smelter Look-up'!$G$4,$V1186-4,0))</f>
        <v/>
      </c>
      <c r="I1186" s="237" t="str">
        <f>IF(ISERROR($V1186),"",OFFSET('Smelter Look-up'!$H$4,$V1186-4,0))</f>
        <v/>
      </c>
      <c r="J1186" s="237" t="str">
        <f>IF(ISERROR($V1186),"",OFFSET('Smelter Look-up'!$I$4,$V1186-4,0))</f>
        <v/>
      </c>
      <c r="K1186" s="234"/>
      <c r="L1186" s="234"/>
      <c r="M1186" s="234"/>
      <c r="N1186" s="234"/>
      <c r="O1186" s="234"/>
      <c r="P1186" s="237"/>
      <c r="Q1186" s="238"/>
      <c r="R1186" s="233" t="str">
        <f>IF(ISERROR($V1186),"",OFFSET('Smelter Look-up'!$C$4,$V1186-4,0)&amp;"")</f>
        <v/>
      </c>
      <c r="S1186" s="239" t="str">
        <f t="array" ref="S1186">IF(B1186="","",IF(ISERROR(MATCH($E1186,CL,0)),"Unknown",INDIRECT("'C'!$A$"&amp;MATCH($E1186,CL,0)+1)))</f>
        <v/>
      </c>
      <c r="T1186" s="239" t="str">
        <f t="array" ref="T1186">IF(B1186="","",IF(ISERROR(MATCH($J1186,SorP!$B$1:$B$6226,0)),"",INDIRECT("'SorP'!$A$"&amp;MATCH($S1186&amp;$J1186,SorP!C:C,0))))</f>
        <v/>
      </c>
      <c r="U1186" s="240"/>
      <c r="V1186" s="228" t="str">
        <f>IF(C1186="",NA(),IF(OR(C1186="Smelter not listed",C1186="Smelter not yet identified"),MATCH($B1186&amp;$D1186,'Smelter Look-up'!$J:$J,0),MATCH($B1186&amp;$C1186,'Smelter Look-up'!$J:$J,0)))</f>
        <v>#N/A</v>
      </c>
      <c r="W1186" s="208"/>
      <c r="X1186" s="208">
        <f t="shared" si="1"/>
        <v>0</v>
      </c>
      <c r="Y1186" s="208"/>
      <c r="Z1186" s="208"/>
      <c r="AA1186" s="208"/>
      <c r="AB1186" s="241" t="str">
        <f t="shared" si="2"/>
        <v/>
      </c>
      <c r="AC1186" s="208"/>
      <c r="AD1186" s="208"/>
      <c r="AE1186" s="208"/>
      <c r="AF1186" s="208"/>
      <c r="AG1186" s="208"/>
      <c r="AH1186" s="208"/>
    </row>
    <row r="1187" ht="13.5" customHeight="1">
      <c r="A1187" s="239"/>
      <c r="B1187" s="233" t="str">
        <f t="array" ref="B1187">IF(LEN(A1187)=0,"",INDEX('Smelter Look-up'!$A:$A,MATCH($A1187,'Smelter Look-up'!$E:$E,0)))</f>
        <v/>
      </c>
      <c r="C1187" s="234" t="str">
        <f t="array" ref="C1187">IF(LEN(A1187)=0,"",INDEX('Smelter Look-up'!$C:$C,MATCH($A1187,'Smelter Look-up'!$E:$E,0)))</f>
        <v/>
      </c>
      <c r="D1187" s="233"/>
      <c r="E1187" s="233" t="str">
        <f>IF(ISERROR($V1187),"",OFFSET('Smelter Look-up'!$D$4,$V1187-4,0)&amp;"")</f>
        <v/>
      </c>
      <c r="F1187" s="233" t="str">
        <f>IF(ISERROR($V1187),"",OFFSET('Smelter Look-up'!$E$4,$V1187-4,0))</f>
        <v/>
      </c>
      <c r="G1187" s="233" t="str">
        <f>IF(C1187=$X$4,IF(ISERROR($V1187),"Enter smelter details","RMI"),IF(ISERROR($V1187),"",OFFSET('Smelter Look-up'!$F$4,$V1187-4,0)))</f>
        <v/>
      </c>
      <c r="H1187" s="235" t="str">
        <f>IF(ISERROR($V1187),"",OFFSET('Smelter Look-up'!$G$4,$V1187-4,0))</f>
        <v/>
      </c>
      <c r="I1187" s="237" t="str">
        <f>IF(ISERROR($V1187),"",OFFSET('Smelter Look-up'!$H$4,$V1187-4,0))</f>
        <v/>
      </c>
      <c r="J1187" s="237" t="str">
        <f>IF(ISERROR($V1187),"",OFFSET('Smelter Look-up'!$I$4,$V1187-4,0))</f>
        <v/>
      </c>
      <c r="K1187" s="234"/>
      <c r="L1187" s="234"/>
      <c r="M1187" s="234"/>
      <c r="N1187" s="234"/>
      <c r="O1187" s="234"/>
      <c r="P1187" s="237"/>
      <c r="Q1187" s="238"/>
      <c r="R1187" s="233" t="str">
        <f>IF(ISERROR($V1187),"",OFFSET('Smelter Look-up'!$C$4,$V1187-4,0)&amp;"")</f>
        <v/>
      </c>
      <c r="S1187" s="239" t="str">
        <f t="array" ref="S1187">IF(B1187="","",IF(ISERROR(MATCH($E1187,CL,0)),"Unknown",INDIRECT("'C'!$A$"&amp;MATCH($E1187,CL,0)+1)))</f>
        <v/>
      </c>
      <c r="T1187" s="239" t="str">
        <f t="array" ref="T1187">IF(B1187="","",IF(ISERROR(MATCH($J1187,SorP!$B$1:$B$6226,0)),"",INDIRECT("'SorP'!$A$"&amp;MATCH($S1187&amp;$J1187,SorP!C:C,0))))</f>
        <v/>
      </c>
      <c r="U1187" s="240"/>
      <c r="V1187" s="228" t="str">
        <f>IF(C1187="",NA(),IF(OR(C1187="Smelter not listed",C1187="Smelter not yet identified"),MATCH($B1187&amp;$D1187,'Smelter Look-up'!$J:$J,0),MATCH($B1187&amp;$C1187,'Smelter Look-up'!$J:$J,0)))</f>
        <v>#N/A</v>
      </c>
      <c r="W1187" s="208"/>
      <c r="X1187" s="208">
        <f t="shared" si="1"/>
        <v>0</v>
      </c>
      <c r="Y1187" s="208"/>
      <c r="Z1187" s="208"/>
      <c r="AA1187" s="208"/>
      <c r="AB1187" s="241" t="str">
        <f t="shared" si="2"/>
        <v/>
      </c>
      <c r="AC1187" s="208"/>
      <c r="AD1187" s="208"/>
      <c r="AE1187" s="208"/>
      <c r="AF1187" s="208"/>
      <c r="AG1187" s="208"/>
      <c r="AH1187" s="208"/>
    </row>
    <row r="1188" ht="13.5" customHeight="1">
      <c r="A1188" s="239"/>
      <c r="B1188" s="233" t="str">
        <f t="array" ref="B1188">IF(LEN(A1188)=0,"",INDEX('Smelter Look-up'!$A:$A,MATCH($A1188,'Smelter Look-up'!$E:$E,0)))</f>
        <v/>
      </c>
      <c r="C1188" s="234" t="str">
        <f t="array" ref="C1188">IF(LEN(A1188)=0,"",INDEX('Smelter Look-up'!$C:$C,MATCH($A1188,'Smelter Look-up'!$E:$E,0)))</f>
        <v/>
      </c>
      <c r="D1188" s="233"/>
      <c r="E1188" s="233" t="str">
        <f>IF(ISERROR($V1188),"",OFFSET('Smelter Look-up'!$D$4,$V1188-4,0)&amp;"")</f>
        <v/>
      </c>
      <c r="F1188" s="233" t="str">
        <f>IF(ISERROR($V1188),"",OFFSET('Smelter Look-up'!$E$4,$V1188-4,0))</f>
        <v/>
      </c>
      <c r="G1188" s="233" t="str">
        <f>IF(C1188=$X$4,IF(ISERROR($V1188),"Enter smelter details","RMI"),IF(ISERROR($V1188),"",OFFSET('Smelter Look-up'!$F$4,$V1188-4,0)))</f>
        <v/>
      </c>
      <c r="H1188" s="235" t="str">
        <f>IF(ISERROR($V1188),"",OFFSET('Smelter Look-up'!$G$4,$V1188-4,0))</f>
        <v/>
      </c>
      <c r="I1188" s="237" t="str">
        <f>IF(ISERROR($V1188),"",OFFSET('Smelter Look-up'!$H$4,$V1188-4,0))</f>
        <v/>
      </c>
      <c r="J1188" s="237" t="str">
        <f>IF(ISERROR($V1188),"",OFFSET('Smelter Look-up'!$I$4,$V1188-4,0))</f>
        <v/>
      </c>
      <c r="K1188" s="234"/>
      <c r="L1188" s="234"/>
      <c r="M1188" s="234"/>
      <c r="N1188" s="234"/>
      <c r="O1188" s="234"/>
      <c r="P1188" s="237"/>
      <c r="Q1188" s="238"/>
      <c r="R1188" s="233" t="str">
        <f>IF(ISERROR($V1188),"",OFFSET('Smelter Look-up'!$C$4,$V1188-4,0)&amp;"")</f>
        <v/>
      </c>
      <c r="S1188" s="239" t="str">
        <f t="array" ref="S1188">IF(B1188="","",IF(ISERROR(MATCH($E1188,CL,0)),"Unknown",INDIRECT("'C'!$A$"&amp;MATCH($E1188,CL,0)+1)))</f>
        <v/>
      </c>
      <c r="T1188" s="239" t="str">
        <f t="array" ref="T1188">IF(B1188="","",IF(ISERROR(MATCH($J1188,SorP!$B$1:$B$6226,0)),"",INDIRECT("'SorP'!$A$"&amp;MATCH($S1188&amp;$J1188,SorP!C:C,0))))</f>
        <v/>
      </c>
      <c r="U1188" s="240"/>
      <c r="V1188" s="228" t="str">
        <f>IF(C1188="",NA(),IF(OR(C1188="Smelter not listed",C1188="Smelter not yet identified"),MATCH($B1188&amp;$D1188,'Smelter Look-up'!$J:$J,0),MATCH($B1188&amp;$C1188,'Smelter Look-up'!$J:$J,0)))</f>
        <v>#N/A</v>
      </c>
      <c r="W1188" s="208"/>
      <c r="X1188" s="208">
        <f t="shared" si="1"/>
        <v>0</v>
      </c>
      <c r="Y1188" s="208"/>
      <c r="Z1188" s="208"/>
      <c r="AA1188" s="208"/>
      <c r="AB1188" s="241" t="str">
        <f t="shared" si="2"/>
        <v/>
      </c>
      <c r="AC1188" s="208"/>
      <c r="AD1188" s="208"/>
      <c r="AE1188" s="208"/>
      <c r="AF1188" s="208"/>
      <c r="AG1188" s="208"/>
      <c r="AH1188" s="208"/>
    </row>
    <row r="1189" ht="13.5" customHeight="1">
      <c r="A1189" s="239"/>
      <c r="B1189" s="233" t="str">
        <f t="array" ref="B1189">IF(LEN(A1189)=0,"",INDEX('Smelter Look-up'!$A:$A,MATCH($A1189,'Smelter Look-up'!$E:$E,0)))</f>
        <v/>
      </c>
      <c r="C1189" s="234" t="str">
        <f t="array" ref="C1189">IF(LEN(A1189)=0,"",INDEX('Smelter Look-up'!$C:$C,MATCH($A1189,'Smelter Look-up'!$E:$E,0)))</f>
        <v/>
      </c>
      <c r="D1189" s="233"/>
      <c r="E1189" s="233" t="str">
        <f>IF(ISERROR($V1189),"",OFFSET('Smelter Look-up'!$D$4,$V1189-4,0)&amp;"")</f>
        <v/>
      </c>
      <c r="F1189" s="233" t="str">
        <f>IF(ISERROR($V1189),"",OFFSET('Smelter Look-up'!$E$4,$V1189-4,0))</f>
        <v/>
      </c>
      <c r="G1189" s="233" t="str">
        <f>IF(C1189=$X$4,IF(ISERROR($V1189),"Enter smelter details","RMI"),IF(ISERROR($V1189),"",OFFSET('Smelter Look-up'!$F$4,$V1189-4,0)))</f>
        <v/>
      </c>
      <c r="H1189" s="235" t="str">
        <f>IF(ISERROR($V1189),"",OFFSET('Smelter Look-up'!$G$4,$V1189-4,0))</f>
        <v/>
      </c>
      <c r="I1189" s="237" t="str">
        <f>IF(ISERROR($V1189),"",OFFSET('Smelter Look-up'!$H$4,$V1189-4,0))</f>
        <v/>
      </c>
      <c r="J1189" s="237" t="str">
        <f>IF(ISERROR($V1189),"",OFFSET('Smelter Look-up'!$I$4,$V1189-4,0))</f>
        <v/>
      </c>
      <c r="K1189" s="234"/>
      <c r="L1189" s="234"/>
      <c r="M1189" s="234"/>
      <c r="N1189" s="234"/>
      <c r="O1189" s="234"/>
      <c r="P1189" s="237"/>
      <c r="Q1189" s="238"/>
      <c r="R1189" s="233" t="str">
        <f>IF(ISERROR($V1189),"",OFFSET('Smelter Look-up'!$C$4,$V1189-4,0)&amp;"")</f>
        <v/>
      </c>
      <c r="S1189" s="239" t="str">
        <f t="array" ref="S1189">IF(B1189="","",IF(ISERROR(MATCH($E1189,CL,0)),"Unknown",INDIRECT("'C'!$A$"&amp;MATCH($E1189,CL,0)+1)))</f>
        <v/>
      </c>
      <c r="T1189" s="239" t="str">
        <f t="array" ref="T1189">IF(B1189="","",IF(ISERROR(MATCH($J1189,SorP!$B$1:$B$6226,0)),"",INDIRECT("'SorP'!$A$"&amp;MATCH($S1189&amp;$J1189,SorP!C:C,0))))</f>
        <v/>
      </c>
      <c r="U1189" s="240"/>
      <c r="V1189" s="228" t="str">
        <f>IF(C1189="",NA(),IF(OR(C1189="Smelter not listed",C1189="Smelter not yet identified"),MATCH($B1189&amp;$D1189,'Smelter Look-up'!$J:$J,0),MATCH($B1189&amp;$C1189,'Smelter Look-up'!$J:$J,0)))</f>
        <v>#N/A</v>
      </c>
      <c r="W1189" s="208"/>
      <c r="X1189" s="208">
        <f t="shared" si="1"/>
        <v>0</v>
      </c>
      <c r="Y1189" s="208"/>
      <c r="Z1189" s="208"/>
      <c r="AA1189" s="208"/>
      <c r="AB1189" s="241" t="str">
        <f t="shared" si="2"/>
        <v/>
      </c>
      <c r="AC1189" s="208"/>
      <c r="AD1189" s="208"/>
      <c r="AE1189" s="208"/>
      <c r="AF1189" s="208"/>
      <c r="AG1189" s="208"/>
      <c r="AH1189" s="208"/>
    </row>
    <row r="1190" ht="13.5" customHeight="1">
      <c r="A1190" s="239"/>
      <c r="B1190" s="233" t="str">
        <f t="array" ref="B1190">IF(LEN(A1190)=0,"",INDEX('Smelter Look-up'!$A:$A,MATCH($A1190,'Smelter Look-up'!$E:$E,0)))</f>
        <v/>
      </c>
      <c r="C1190" s="234" t="str">
        <f t="array" ref="C1190">IF(LEN(A1190)=0,"",INDEX('Smelter Look-up'!$C:$C,MATCH($A1190,'Smelter Look-up'!$E:$E,0)))</f>
        <v/>
      </c>
      <c r="D1190" s="233"/>
      <c r="E1190" s="233" t="str">
        <f>IF(ISERROR($V1190),"",OFFSET('Smelter Look-up'!$D$4,$V1190-4,0)&amp;"")</f>
        <v/>
      </c>
      <c r="F1190" s="233" t="str">
        <f>IF(ISERROR($V1190),"",OFFSET('Smelter Look-up'!$E$4,$V1190-4,0))</f>
        <v/>
      </c>
      <c r="G1190" s="233" t="str">
        <f>IF(C1190=$X$4,IF(ISERROR($V1190),"Enter smelter details","RMI"),IF(ISERROR($V1190),"",OFFSET('Smelter Look-up'!$F$4,$V1190-4,0)))</f>
        <v/>
      </c>
      <c r="H1190" s="235" t="str">
        <f>IF(ISERROR($V1190),"",OFFSET('Smelter Look-up'!$G$4,$V1190-4,0))</f>
        <v/>
      </c>
      <c r="I1190" s="237" t="str">
        <f>IF(ISERROR($V1190),"",OFFSET('Smelter Look-up'!$H$4,$V1190-4,0))</f>
        <v/>
      </c>
      <c r="J1190" s="237" t="str">
        <f>IF(ISERROR($V1190),"",OFFSET('Smelter Look-up'!$I$4,$V1190-4,0))</f>
        <v/>
      </c>
      <c r="K1190" s="234"/>
      <c r="L1190" s="234"/>
      <c r="M1190" s="234"/>
      <c r="N1190" s="234"/>
      <c r="O1190" s="234"/>
      <c r="P1190" s="237"/>
      <c r="Q1190" s="238"/>
      <c r="R1190" s="233" t="str">
        <f>IF(ISERROR($V1190),"",OFFSET('Smelter Look-up'!$C$4,$V1190-4,0)&amp;"")</f>
        <v/>
      </c>
      <c r="S1190" s="239" t="str">
        <f t="array" ref="S1190">IF(B1190="","",IF(ISERROR(MATCH($E1190,CL,0)),"Unknown",INDIRECT("'C'!$A$"&amp;MATCH($E1190,CL,0)+1)))</f>
        <v/>
      </c>
      <c r="T1190" s="239" t="str">
        <f t="array" ref="T1190">IF(B1190="","",IF(ISERROR(MATCH($J1190,SorP!$B$1:$B$6226,0)),"",INDIRECT("'SorP'!$A$"&amp;MATCH($S1190&amp;$J1190,SorP!C:C,0))))</f>
        <v/>
      </c>
      <c r="U1190" s="240"/>
      <c r="V1190" s="228" t="str">
        <f>IF(C1190="",NA(),IF(OR(C1190="Smelter not listed",C1190="Smelter not yet identified"),MATCH($B1190&amp;$D1190,'Smelter Look-up'!$J:$J,0),MATCH($B1190&amp;$C1190,'Smelter Look-up'!$J:$J,0)))</f>
        <v>#N/A</v>
      </c>
      <c r="W1190" s="208"/>
      <c r="X1190" s="208">
        <f t="shared" si="1"/>
        <v>0</v>
      </c>
      <c r="Y1190" s="208"/>
      <c r="Z1190" s="208"/>
      <c r="AA1190" s="208"/>
      <c r="AB1190" s="241" t="str">
        <f t="shared" si="2"/>
        <v/>
      </c>
      <c r="AC1190" s="208"/>
      <c r="AD1190" s="208"/>
      <c r="AE1190" s="208"/>
      <c r="AF1190" s="208"/>
      <c r="AG1190" s="208"/>
      <c r="AH1190" s="208"/>
    </row>
    <row r="1191" ht="13.5" customHeight="1">
      <c r="A1191" s="239"/>
      <c r="B1191" s="233" t="str">
        <f t="array" ref="B1191">IF(LEN(A1191)=0,"",INDEX('Smelter Look-up'!$A:$A,MATCH($A1191,'Smelter Look-up'!$E:$E,0)))</f>
        <v/>
      </c>
      <c r="C1191" s="234" t="str">
        <f t="array" ref="C1191">IF(LEN(A1191)=0,"",INDEX('Smelter Look-up'!$C:$C,MATCH($A1191,'Smelter Look-up'!$E:$E,0)))</f>
        <v/>
      </c>
      <c r="D1191" s="233"/>
      <c r="E1191" s="233" t="str">
        <f>IF(ISERROR($V1191),"",OFFSET('Smelter Look-up'!$D$4,$V1191-4,0)&amp;"")</f>
        <v/>
      </c>
      <c r="F1191" s="233" t="str">
        <f>IF(ISERROR($V1191),"",OFFSET('Smelter Look-up'!$E$4,$V1191-4,0))</f>
        <v/>
      </c>
      <c r="G1191" s="233" t="str">
        <f>IF(C1191=$X$4,IF(ISERROR($V1191),"Enter smelter details","RMI"),IF(ISERROR($V1191),"",OFFSET('Smelter Look-up'!$F$4,$V1191-4,0)))</f>
        <v/>
      </c>
      <c r="H1191" s="235" t="str">
        <f>IF(ISERROR($V1191),"",OFFSET('Smelter Look-up'!$G$4,$V1191-4,0))</f>
        <v/>
      </c>
      <c r="I1191" s="237" t="str">
        <f>IF(ISERROR($V1191),"",OFFSET('Smelter Look-up'!$H$4,$V1191-4,0))</f>
        <v/>
      </c>
      <c r="J1191" s="237" t="str">
        <f>IF(ISERROR($V1191),"",OFFSET('Smelter Look-up'!$I$4,$V1191-4,0))</f>
        <v/>
      </c>
      <c r="K1191" s="234"/>
      <c r="L1191" s="234"/>
      <c r="M1191" s="234"/>
      <c r="N1191" s="234"/>
      <c r="O1191" s="234"/>
      <c r="P1191" s="237"/>
      <c r="Q1191" s="238"/>
      <c r="R1191" s="233" t="str">
        <f>IF(ISERROR($V1191),"",OFFSET('Smelter Look-up'!$C$4,$V1191-4,0)&amp;"")</f>
        <v/>
      </c>
      <c r="S1191" s="239" t="str">
        <f t="array" ref="S1191">IF(B1191="","",IF(ISERROR(MATCH($E1191,CL,0)),"Unknown",INDIRECT("'C'!$A$"&amp;MATCH($E1191,CL,0)+1)))</f>
        <v/>
      </c>
      <c r="T1191" s="239" t="str">
        <f t="array" ref="T1191">IF(B1191="","",IF(ISERROR(MATCH($J1191,SorP!$B$1:$B$6226,0)),"",INDIRECT("'SorP'!$A$"&amp;MATCH($S1191&amp;$J1191,SorP!C:C,0))))</f>
        <v/>
      </c>
      <c r="U1191" s="240"/>
      <c r="V1191" s="228" t="str">
        <f>IF(C1191="",NA(),IF(OR(C1191="Smelter not listed",C1191="Smelter not yet identified"),MATCH($B1191&amp;$D1191,'Smelter Look-up'!$J:$J,0),MATCH($B1191&amp;$C1191,'Smelter Look-up'!$J:$J,0)))</f>
        <v>#N/A</v>
      </c>
      <c r="W1191" s="208"/>
      <c r="X1191" s="208">
        <f t="shared" si="1"/>
        <v>0</v>
      </c>
      <c r="Y1191" s="208"/>
      <c r="Z1191" s="208"/>
      <c r="AA1191" s="208"/>
      <c r="AB1191" s="241" t="str">
        <f t="shared" si="2"/>
        <v/>
      </c>
      <c r="AC1191" s="208"/>
      <c r="AD1191" s="208"/>
      <c r="AE1191" s="208"/>
      <c r="AF1191" s="208"/>
      <c r="AG1191" s="208"/>
      <c r="AH1191" s="208"/>
    </row>
    <row r="1192" ht="13.5" customHeight="1">
      <c r="A1192" s="239"/>
      <c r="B1192" s="233" t="str">
        <f t="array" ref="B1192">IF(LEN(A1192)=0,"",INDEX('Smelter Look-up'!$A:$A,MATCH($A1192,'Smelter Look-up'!$E:$E,0)))</f>
        <v/>
      </c>
      <c r="C1192" s="234" t="str">
        <f t="array" ref="C1192">IF(LEN(A1192)=0,"",INDEX('Smelter Look-up'!$C:$C,MATCH($A1192,'Smelter Look-up'!$E:$E,0)))</f>
        <v/>
      </c>
      <c r="D1192" s="233"/>
      <c r="E1192" s="233" t="str">
        <f>IF(ISERROR($V1192),"",OFFSET('Smelter Look-up'!$D$4,$V1192-4,0)&amp;"")</f>
        <v/>
      </c>
      <c r="F1192" s="233" t="str">
        <f>IF(ISERROR($V1192),"",OFFSET('Smelter Look-up'!$E$4,$V1192-4,0))</f>
        <v/>
      </c>
      <c r="G1192" s="233" t="str">
        <f>IF(C1192=$X$4,IF(ISERROR($V1192),"Enter smelter details","RMI"),IF(ISERROR($V1192),"",OFFSET('Smelter Look-up'!$F$4,$V1192-4,0)))</f>
        <v/>
      </c>
      <c r="H1192" s="235" t="str">
        <f>IF(ISERROR($V1192),"",OFFSET('Smelter Look-up'!$G$4,$V1192-4,0))</f>
        <v/>
      </c>
      <c r="I1192" s="237" t="str">
        <f>IF(ISERROR($V1192),"",OFFSET('Smelter Look-up'!$H$4,$V1192-4,0))</f>
        <v/>
      </c>
      <c r="J1192" s="237" t="str">
        <f>IF(ISERROR($V1192),"",OFFSET('Smelter Look-up'!$I$4,$V1192-4,0))</f>
        <v/>
      </c>
      <c r="K1192" s="234"/>
      <c r="L1192" s="234"/>
      <c r="M1192" s="234"/>
      <c r="N1192" s="234"/>
      <c r="O1192" s="234"/>
      <c r="P1192" s="237"/>
      <c r="Q1192" s="238"/>
      <c r="R1192" s="233" t="str">
        <f>IF(ISERROR($V1192),"",OFFSET('Smelter Look-up'!$C$4,$V1192-4,0)&amp;"")</f>
        <v/>
      </c>
      <c r="S1192" s="239" t="str">
        <f t="array" ref="S1192">IF(B1192="","",IF(ISERROR(MATCH($E1192,CL,0)),"Unknown",INDIRECT("'C'!$A$"&amp;MATCH($E1192,CL,0)+1)))</f>
        <v/>
      </c>
      <c r="T1192" s="239" t="str">
        <f t="array" ref="T1192">IF(B1192="","",IF(ISERROR(MATCH($J1192,SorP!$B$1:$B$6226,0)),"",INDIRECT("'SorP'!$A$"&amp;MATCH($S1192&amp;$J1192,SorP!C:C,0))))</f>
        <v/>
      </c>
      <c r="U1192" s="240"/>
      <c r="V1192" s="228" t="str">
        <f>IF(C1192="",NA(),IF(OR(C1192="Smelter not listed",C1192="Smelter not yet identified"),MATCH($B1192&amp;$D1192,'Smelter Look-up'!$J:$J,0),MATCH($B1192&amp;$C1192,'Smelter Look-up'!$J:$J,0)))</f>
        <v>#N/A</v>
      </c>
      <c r="W1192" s="208"/>
      <c r="X1192" s="208">
        <f t="shared" si="1"/>
        <v>0</v>
      </c>
      <c r="Y1192" s="208"/>
      <c r="Z1192" s="208"/>
      <c r="AA1192" s="208"/>
      <c r="AB1192" s="241" t="str">
        <f t="shared" si="2"/>
        <v/>
      </c>
      <c r="AC1192" s="208"/>
      <c r="AD1192" s="208"/>
      <c r="AE1192" s="208"/>
      <c r="AF1192" s="208"/>
      <c r="AG1192" s="208"/>
      <c r="AH1192" s="208"/>
    </row>
    <row r="1193" ht="13.5" customHeight="1">
      <c r="A1193" s="239"/>
      <c r="B1193" s="233" t="str">
        <f t="array" ref="B1193">IF(LEN(A1193)=0,"",INDEX('Smelter Look-up'!$A:$A,MATCH($A1193,'Smelter Look-up'!$E:$E,0)))</f>
        <v/>
      </c>
      <c r="C1193" s="234" t="str">
        <f t="array" ref="C1193">IF(LEN(A1193)=0,"",INDEX('Smelter Look-up'!$C:$C,MATCH($A1193,'Smelter Look-up'!$E:$E,0)))</f>
        <v/>
      </c>
      <c r="D1193" s="233"/>
      <c r="E1193" s="233" t="str">
        <f>IF(ISERROR($V1193),"",OFFSET('Smelter Look-up'!$D$4,$V1193-4,0)&amp;"")</f>
        <v/>
      </c>
      <c r="F1193" s="233" t="str">
        <f>IF(ISERROR($V1193),"",OFFSET('Smelter Look-up'!$E$4,$V1193-4,0))</f>
        <v/>
      </c>
      <c r="G1193" s="233" t="str">
        <f>IF(C1193=$X$4,IF(ISERROR($V1193),"Enter smelter details","RMI"),IF(ISERROR($V1193),"",OFFSET('Smelter Look-up'!$F$4,$V1193-4,0)))</f>
        <v/>
      </c>
      <c r="H1193" s="235" t="str">
        <f>IF(ISERROR($V1193),"",OFFSET('Smelter Look-up'!$G$4,$V1193-4,0))</f>
        <v/>
      </c>
      <c r="I1193" s="237" t="str">
        <f>IF(ISERROR($V1193),"",OFFSET('Smelter Look-up'!$H$4,$V1193-4,0))</f>
        <v/>
      </c>
      <c r="J1193" s="237" t="str">
        <f>IF(ISERROR($V1193),"",OFFSET('Smelter Look-up'!$I$4,$V1193-4,0))</f>
        <v/>
      </c>
      <c r="K1193" s="234"/>
      <c r="L1193" s="234"/>
      <c r="M1193" s="234"/>
      <c r="N1193" s="234"/>
      <c r="O1193" s="234"/>
      <c r="P1193" s="237"/>
      <c r="Q1193" s="238"/>
      <c r="R1193" s="233" t="str">
        <f>IF(ISERROR($V1193),"",OFFSET('Smelter Look-up'!$C$4,$V1193-4,0)&amp;"")</f>
        <v/>
      </c>
      <c r="S1193" s="239" t="str">
        <f t="array" ref="S1193">IF(B1193="","",IF(ISERROR(MATCH($E1193,CL,0)),"Unknown",INDIRECT("'C'!$A$"&amp;MATCH($E1193,CL,0)+1)))</f>
        <v/>
      </c>
      <c r="T1193" s="239" t="str">
        <f t="array" ref="T1193">IF(B1193="","",IF(ISERROR(MATCH($J1193,SorP!$B$1:$B$6226,0)),"",INDIRECT("'SorP'!$A$"&amp;MATCH($S1193&amp;$J1193,SorP!C:C,0))))</f>
        <v/>
      </c>
      <c r="U1193" s="240"/>
      <c r="V1193" s="228" t="str">
        <f>IF(C1193="",NA(),IF(OR(C1193="Smelter not listed",C1193="Smelter not yet identified"),MATCH($B1193&amp;$D1193,'Smelter Look-up'!$J:$J,0),MATCH($B1193&amp;$C1193,'Smelter Look-up'!$J:$J,0)))</f>
        <v>#N/A</v>
      </c>
      <c r="W1193" s="208"/>
      <c r="X1193" s="208">
        <f t="shared" si="1"/>
        <v>0</v>
      </c>
      <c r="Y1193" s="208"/>
      <c r="Z1193" s="208"/>
      <c r="AA1193" s="208"/>
      <c r="AB1193" s="241" t="str">
        <f t="shared" si="2"/>
        <v/>
      </c>
      <c r="AC1193" s="208"/>
      <c r="AD1193" s="208"/>
      <c r="AE1193" s="208"/>
      <c r="AF1193" s="208"/>
      <c r="AG1193" s="208"/>
      <c r="AH1193" s="208"/>
    </row>
    <row r="1194" ht="13.5" customHeight="1">
      <c r="A1194" s="239"/>
      <c r="B1194" s="233" t="str">
        <f t="array" ref="B1194">IF(LEN(A1194)=0,"",INDEX('Smelter Look-up'!$A:$A,MATCH($A1194,'Smelter Look-up'!$E:$E,0)))</f>
        <v/>
      </c>
      <c r="C1194" s="234" t="str">
        <f t="array" ref="C1194">IF(LEN(A1194)=0,"",INDEX('Smelter Look-up'!$C:$C,MATCH($A1194,'Smelter Look-up'!$E:$E,0)))</f>
        <v/>
      </c>
      <c r="D1194" s="233"/>
      <c r="E1194" s="233" t="str">
        <f>IF(ISERROR($V1194),"",OFFSET('Smelter Look-up'!$D$4,$V1194-4,0)&amp;"")</f>
        <v/>
      </c>
      <c r="F1194" s="233" t="str">
        <f>IF(ISERROR($V1194),"",OFFSET('Smelter Look-up'!$E$4,$V1194-4,0))</f>
        <v/>
      </c>
      <c r="G1194" s="233" t="str">
        <f>IF(C1194=$X$4,IF(ISERROR($V1194),"Enter smelter details","RMI"),IF(ISERROR($V1194),"",OFFSET('Smelter Look-up'!$F$4,$V1194-4,0)))</f>
        <v/>
      </c>
      <c r="H1194" s="235" t="str">
        <f>IF(ISERROR($V1194),"",OFFSET('Smelter Look-up'!$G$4,$V1194-4,0))</f>
        <v/>
      </c>
      <c r="I1194" s="237" t="str">
        <f>IF(ISERROR($V1194),"",OFFSET('Smelter Look-up'!$H$4,$V1194-4,0))</f>
        <v/>
      </c>
      <c r="J1194" s="237" t="str">
        <f>IF(ISERROR($V1194),"",OFFSET('Smelter Look-up'!$I$4,$V1194-4,0))</f>
        <v/>
      </c>
      <c r="K1194" s="234"/>
      <c r="L1194" s="234"/>
      <c r="M1194" s="234"/>
      <c r="N1194" s="234"/>
      <c r="O1194" s="234"/>
      <c r="P1194" s="237"/>
      <c r="Q1194" s="238"/>
      <c r="R1194" s="233" t="str">
        <f>IF(ISERROR($V1194),"",OFFSET('Smelter Look-up'!$C$4,$V1194-4,0)&amp;"")</f>
        <v/>
      </c>
      <c r="S1194" s="239" t="str">
        <f t="array" ref="S1194">IF(B1194="","",IF(ISERROR(MATCH($E1194,CL,0)),"Unknown",INDIRECT("'C'!$A$"&amp;MATCH($E1194,CL,0)+1)))</f>
        <v/>
      </c>
      <c r="T1194" s="239" t="str">
        <f t="array" ref="T1194">IF(B1194="","",IF(ISERROR(MATCH($J1194,SorP!$B$1:$B$6226,0)),"",INDIRECT("'SorP'!$A$"&amp;MATCH($S1194&amp;$J1194,SorP!C:C,0))))</f>
        <v/>
      </c>
      <c r="U1194" s="240"/>
      <c r="V1194" s="228" t="str">
        <f>IF(C1194="",NA(),IF(OR(C1194="Smelter not listed",C1194="Smelter not yet identified"),MATCH($B1194&amp;$D1194,'Smelter Look-up'!$J:$J,0),MATCH($B1194&amp;$C1194,'Smelter Look-up'!$J:$J,0)))</f>
        <v>#N/A</v>
      </c>
      <c r="W1194" s="208"/>
      <c r="X1194" s="208">
        <f t="shared" si="1"/>
        <v>0</v>
      </c>
      <c r="Y1194" s="208"/>
      <c r="Z1194" s="208"/>
      <c r="AA1194" s="208"/>
      <c r="AB1194" s="241" t="str">
        <f t="shared" si="2"/>
        <v/>
      </c>
      <c r="AC1194" s="208"/>
      <c r="AD1194" s="208"/>
      <c r="AE1194" s="208"/>
      <c r="AF1194" s="208"/>
      <c r="AG1194" s="208"/>
      <c r="AH1194" s="208"/>
    </row>
    <row r="1195" ht="13.5" customHeight="1">
      <c r="A1195" s="239"/>
      <c r="B1195" s="233" t="str">
        <f t="array" ref="B1195">IF(LEN(A1195)=0,"",INDEX('Smelter Look-up'!$A:$A,MATCH($A1195,'Smelter Look-up'!$E:$E,0)))</f>
        <v/>
      </c>
      <c r="C1195" s="234" t="str">
        <f t="array" ref="C1195">IF(LEN(A1195)=0,"",INDEX('Smelter Look-up'!$C:$C,MATCH($A1195,'Smelter Look-up'!$E:$E,0)))</f>
        <v/>
      </c>
      <c r="D1195" s="233"/>
      <c r="E1195" s="233" t="str">
        <f>IF(ISERROR($V1195),"",OFFSET('Smelter Look-up'!$D$4,$V1195-4,0)&amp;"")</f>
        <v/>
      </c>
      <c r="F1195" s="233" t="str">
        <f>IF(ISERROR($V1195),"",OFFSET('Smelter Look-up'!$E$4,$V1195-4,0))</f>
        <v/>
      </c>
      <c r="G1195" s="233" t="str">
        <f>IF(C1195=$X$4,IF(ISERROR($V1195),"Enter smelter details","RMI"),IF(ISERROR($V1195),"",OFFSET('Smelter Look-up'!$F$4,$V1195-4,0)))</f>
        <v/>
      </c>
      <c r="H1195" s="235" t="str">
        <f>IF(ISERROR($V1195),"",OFFSET('Smelter Look-up'!$G$4,$V1195-4,0))</f>
        <v/>
      </c>
      <c r="I1195" s="237" t="str">
        <f>IF(ISERROR($V1195),"",OFFSET('Smelter Look-up'!$H$4,$V1195-4,0))</f>
        <v/>
      </c>
      <c r="J1195" s="237" t="str">
        <f>IF(ISERROR($V1195),"",OFFSET('Smelter Look-up'!$I$4,$V1195-4,0))</f>
        <v/>
      </c>
      <c r="K1195" s="234"/>
      <c r="L1195" s="234"/>
      <c r="M1195" s="234"/>
      <c r="N1195" s="234"/>
      <c r="O1195" s="234"/>
      <c r="P1195" s="237"/>
      <c r="Q1195" s="238"/>
      <c r="R1195" s="233" t="str">
        <f>IF(ISERROR($V1195),"",OFFSET('Smelter Look-up'!$C$4,$V1195-4,0)&amp;"")</f>
        <v/>
      </c>
      <c r="S1195" s="239" t="str">
        <f t="array" ref="S1195">IF(B1195="","",IF(ISERROR(MATCH($E1195,CL,0)),"Unknown",INDIRECT("'C'!$A$"&amp;MATCH($E1195,CL,0)+1)))</f>
        <v/>
      </c>
      <c r="T1195" s="239" t="str">
        <f t="array" ref="T1195">IF(B1195="","",IF(ISERROR(MATCH($J1195,SorP!$B$1:$B$6226,0)),"",INDIRECT("'SorP'!$A$"&amp;MATCH($S1195&amp;$J1195,SorP!C:C,0))))</f>
        <v/>
      </c>
      <c r="U1195" s="240"/>
      <c r="V1195" s="228" t="str">
        <f>IF(C1195="",NA(),IF(OR(C1195="Smelter not listed",C1195="Smelter not yet identified"),MATCH($B1195&amp;$D1195,'Smelter Look-up'!$J:$J,0),MATCH($B1195&amp;$C1195,'Smelter Look-up'!$J:$J,0)))</f>
        <v>#N/A</v>
      </c>
      <c r="W1195" s="208"/>
      <c r="X1195" s="208">
        <f t="shared" si="1"/>
        <v>0</v>
      </c>
      <c r="Y1195" s="208"/>
      <c r="Z1195" s="208"/>
      <c r="AA1195" s="208"/>
      <c r="AB1195" s="241" t="str">
        <f t="shared" si="2"/>
        <v/>
      </c>
      <c r="AC1195" s="208"/>
      <c r="AD1195" s="208"/>
      <c r="AE1195" s="208"/>
      <c r="AF1195" s="208"/>
      <c r="AG1195" s="208"/>
      <c r="AH1195" s="208"/>
    </row>
    <row r="1196" ht="13.5" customHeight="1">
      <c r="A1196" s="239"/>
      <c r="B1196" s="233" t="str">
        <f t="array" ref="B1196">IF(LEN(A1196)=0,"",INDEX('Smelter Look-up'!$A:$A,MATCH($A1196,'Smelter Look-up'!$E:$E,0)))</f>
        <v/>
      </c>
      <c r="C1196" s="234" t="str">
        <f t="array" ref="C1196">IF(LEN(A1196)=0,"",INDEX('Smelter Look-up'!$C:$C,MATCH($A1196,'Smelter Look-up'!$E:$E,0)))</f>
        <v/>
      </c>
      <c r="D1196" s="233"/>
      <c r="E1196" s="233" t="str">
        <f>IF(ISERROR($V1196),"",OFFSET('Smelter Look-up'!$D$4,$V1196-4,0)&amp;"")</f>
        <v/>
      </c>
      <c r="F1196" s="233" t="str">
        <f>IF(ISERROR($V1196),"",OFFSET('Smelter Look-up'!$E$4,$V1196-4,0))</f>
        <v/>
      </c>
      <c r="G1196" s="233" t="str">
        <f>IF(C1196=$X$4,IF(ISERROR($V1196),"Enter smelter details","RMI"),IF(ISERROR($V1196),"",OFFSET('Smelter Look-up'!$F$4,$V1196-4,0)))</f>
        <v/>
      </c>
      <c r="H1196" s="235" t="str">
        <f>IF(ISERROR($V1196),"",OFFSET('Smelter Look-up'!$G$4,$V1196-4,0))</f>
        <v/>
      </c>
      <c r="I1196" s="237" t="str">
        <f>IF(ISERROR($V1196),"",OFFSET('Smelter Look-up'!$H$4,$V1196-4,0))</f>
        <v/>
      </c>
      <c r="J1196" s="237" t="str">
        <f>IF(ISERROR($V1196),"",OFFSET('Smelter Look-up'!$I$4,$V1196-4,0))</f>
        <v/>
      </c>
      <c r="K1196" s="234"/>
      <c r="L1196" s="234"/>
      <c r="M1196" s="234"/>
      <c r="N1196" s="234"/>
      <c r="O1196" s="234"/>
      <c r="P1196" s="237"/>
      <c r="Q1196" s="238"/>
      <c r="R1196" s="233" t="str">
        <f>IF(ISERROR($V1196),"",OFFSET('Smelter Look-up'!$C$4,$V1196-4,0)&amp;"")</f>
        <v/>
      </c>
      <c r="S1196" s="239" t="str">
        <f t="array" ref="S1196">IF(B1196="","",IF(ISERROR(MATCH($E1196,CL,0)),"Unknown",INDIRECT("'C'!$A$"&amp;MATCH($E1196,CL,0)+1)))</f>
        <v/>
      </c>
      <c r="T1196" s="239" t="str">
        <f t="array" ref="T1196">IF(B1196="","",IF(ISERROR(MATCH($J1196,SorP!$B$1:$B$6226,0)),"",INDIRECT("'SorP'!$A$"&amp;MATCH($S1196&amp;$J1196,SorP!C:C,0))))</f>
        <v/>
      </c>
      <c r="U1196" s="240"/>
      <c r="V1196" s="228" t="str">
        <f>IF(C1196="",NA(),IF(OR(C1196="Smelter not listed",C1196="Smelter not yet identified"),MATCH($B1196&amp;$D1196,'Smelter Look-up'!$J:$J,0),MATCH($B1196&amp;$C1196,'Smelter Look-up'!$J:$J,0)))</f>
        <v>#N/A</v>
      </c>
      <c r="W1196" s="208"/>
      <c r="X1196" s="208">
        <f t="shared" si="1"/>
        <v>0</v>
      </c>
      <c r="Y1196" s="208"/>
      <c r="Z1196" s="208"/>
      <c r="AA1196" s="208"/>
      <c r="AB1196" s="241" t="str">
        <f t="shared" si="2"/>
        <v/>
      </c>
      <c r="AC1196" s="208"/>
      <c r="AD1196" s="208"/>
      <c r="AE1196" s="208"/>
      <c r="AF1196" s="208"/>
      <c r="AG1196" s="208"/>
      <c r="AH1196" s="208"/>
    </row>
    <row r="1197" ht="13.5" customHeight="1">
      <c r="A1197" s="239"/>
      <c r="B1197" s="233" t="str">
        <f t="array" ref="B1197">IF(LEN(A1197)=0,"",INDEX('Smelter Look-up'!$A:$A,MATCH($A1197,'Smelter Look-up'!$E:$E,0)))</f>
        <v/>
      </c>
      <c r="C1197" s="234" t="str">
        <f t="array" ref="C1197">IF(LEN(A1197)=0,"",INDEX('Smelter Look-up'!$C:$C,MATCH($A1197,'Smelter Look-up'!$E:$E,0)))</f>
        <v/>
      </c>
      <c r="D1197" s="233"/>
      <c r="E1197" s="233" t="str">
        <f>IF(ISERROR($V1197),"",OFFSET('Smelter Look-up'!$D$4,$V1197-4,0)&amp;"")</f>
        <v/>
      </c>
      <c r="F1197" s="233" t="str">
        <f>IF(ISERROR($V1197),"",OFFSET('Smelter Look-up'!$E$4,$V1197-4,0))</f>
        <v/>
      </c>
      <c r="G1197" s="233" t="str">
        <f>IF(C1197=$X$4,IF(ISERROR($V1197),"Enter smelter details","RMI"),IF(ISERROR($V1197),"",OFFSET('Smelter Look-up'!$F$4,$V1197-4,0)))</f>
        <v/>
      </c>
      <c r="H1197" s="235" t="str">
        <f>IF(ISERROR($V1197),"",OFFSET('Smelter Look-up'!$G$4,$V1197-4,0))</f>
        <v/>
      </c>
      <c r="I1197" s="237" t="str">
        <f>IF(ISERROR($V1197),"",OFFSET('Smelter Look-up'!$H$4,$V1197-4,0))</f>
        <v/>
      </c>
      <c r="J1197" s="237" t="str">
        <f>IF(ISERROR($V1197),"",OFFSET('Smelter Look-up'!$I$4,$V1197-4,0))</f>
        <v/>
      </c>
      <c r="K1197" s="234"/>
      <c r="L1197" s="234"/>
      <c r="M1197" s="234"/>
      <c r="N1197" s="234"/>
      <c r="O1197" s="234"/>
      <c r="P1197" s="237"/>
      <c r="Q1197" s="238"/>
      <c r="R1197" s="233" t="str">
        <f>IF(ISERROR($V1197),"",OFFSET('Smelter Look-up'!$C$4,$V1197-4,0)&amp;"")</f>
        <v/>
      </c>
      <c r="S1197" s="239" t="str">
        <f t="array" ref="S1197">IF(B1197="","",IF(ISERROR(MATCH($E1197,CL,0)),"Unknown",INDIRECT("'C'!$A$"&amp;MATCH($E1197,CL,0)+1)))</f>
        <v/>
      </c>
      <c r="T1197" s="239" t="str">
        <f t="array" ref="T1197">IF(B1197="","",IF(ISERROR(MATCH($J1197,SorP!$B$1:$B$6226,0)),"",INDIRECT("'SorP'!$A$"&amp;MATCH($S1197&amp;$J1197,SorP!C:C,0))))</f>
        <v/>
      </c>
      <c r="U1197" s="240"/>
      <c r="V1197" s="228" t="str">
        <f>IF(C1197="",NA(),IF(OR(C1197="Smelter not listed",C1197="Smelter not yet identified"),MATCH($B1197&amp;$D1197,'Smelter Look-up'!$J:$J,0),MATCH($B1197&amp;$C1197,'Smelter Look-up'!$J:$J,0)))</f>
        <v>#N/A</v>
      </c>
      <c r="W1197" s="208"/>
      <c r="X1197" s="208">
        <f t="shared" si="1"/>
        <v>0</v>
      </c>
      <c r="Y1197" s="208"/>
      <c r="Z1197" s="208"/>
      <c r="AA1197" s="208"/>
      <c r="AB1197" s="241" t="str">
        <f t="shared" si="2"/>
        <v/>
      </c>
      <c r="AC1197" s="208"/>
      <c r="AD1197" s="208"/>
      <c r="AE1197" s="208"/>
      <c r="AF1197" s="208"/>
      <c r="AG1197" s="208"/>
      <c r="AH1197" s="208"/>
    </row>
    <row r="1198" ht="13.5" customHeight="1">
      <c r="A1198" s="239"/>
      <c r="B1198" s="233" t="str">
        <f t="array" ref="B1198">IF(LEN(A1198)=0,"",INDEX('Smelter Look-up'!$A:$A,MATCH($A1198,'Smelter Look-up'!$E:$E,0)))</f>
        <v/>
      </c>
      <c r="C1198" s="234" t="str">
        <f t="array" ref="C1198">IF(LEN(A1198)=0,"",INDEX('Smelter Look-up'!$C:$C,MATCH($A1198,'Smelter Look-up'!$E:$E,0)))</f>
        <v/>
      </c>
      <c r="D1198" s="233"/>
      <c r="E1198" s="233" t="str">
        <f>IF(ISERROR($V1198),"",OFFSET('Smelter Look-up'!$D$4,$V1198-4,0)&amp;"")</f>
        <v/>
      </c>
      <c r="F1198" s="233" t="str">
        <f>IF(ISERROR($V1198),"",OFFSET('Smelter Look-up'!$E$4,$V1198-4,0))</f>
        <v/>
      </c>
      <c r="G1198" s="233" t="str">
        <f>IF(C1198=$X$4,IF(ISERROR($V1198),"Enter smelter details","RMI"),IF(ISERROR($V1198),"",OFFSET('Smelter Look-up'!$F$4,$V1198-4,0)))</f>
        <v/>
      </c>
      <c r="H1198" s="235" t="str">
        <f>IF(ISERROR($V1198),"",OFFSET('Smelter Look-up'!$G$4,$V1198-4,0))</f>
        <v/>
      </c>
      <c r="I1198" s="237" t="str">
        <f>IF(ISERROR($V1198),"",OFFSET('Smelter Look-up'!$H$4,$V1198-4,0))</f>
        <v/>
      </c>
      <c r="J1198" s="237" t="str">
        <f>IF(ISERROR($V1198),"",OFFSET('Smelter Look-up'!$I$4,$V1198-4,0))</f>
        <v/>
      </c>
      <c r="K1198" s="234"/>
      <c r="L1198" s="234"/>
      <c r="M1198" s="234"/>
      <c r="N1198" s="234"/>
      <c r="O1198" s="234"/>
      <c r="P1198" s="237"/>
      <c r="Q1198" s="238"/>
      <c r="R1198" s="233" t="str">
        <f>IF(ISERROR($V1198),"",OFFSET('Smelter Look-up'!$C$4,$V1198-4,0)&amp;"")</f>
        <v/>
      </c>
      <c r="S1198" s="239" t="str">
        <f t="array" ref="S1198">IF(B1198="","",IF(ISERROR(MATCH($E1198,CL,0)),"Unknown",INDIRECT("'C'!$A$"&amp;MATCH($E1198,CL,0)+1)))</f>
        <v/>
      </c>
      <c r="T1198" s="239" t="str">
        <f t="array" ref="T1198">IF(B1198="","",IF(ISERROR(MATCH($J1198,SorP!$B$1:$B$6226,0)),"",INDIRECT("'SorP'!$A$"&amp;MATCH($S1198&amp;$J1198,SorP!C:C,0))))</f>
        <v/>
      </c>
      <c r="U1198" s="240"/>
      <c r="V1198" s="228" t="str">
        <f>IF(C1198="",NA(),IF(OR(C1198="Smelter not listed",C1198="Smelter not yet identified"),MATCH($B1198&amp;$D1198,'Smelter Look-up'!$J:$J,0),MATCH($B1198&amp;$C1198,'Smelter Look-up'!$J:$J,0)))</f>
        <v>#N/A</v>
      </c>
      <c r="W1198" s="208"/>
      <c r="X1198" s="208">
        <f t="shared" si="1"/>
        <v>0</v>
      </c>
      <c r="Y1198" s="208"/>
      <c r="Z1198" s="208"/>
      <c r="AA1198" s="208"/>
      <c r="AB1198" s="241" t="str">
        <f t="shared" si="2"/>
        <v/>
      </c>
      <c r="AC1198" s="208"/>
      <c r="AD1198" s="208"/>
      <c r="AE1198" s="208"/>
      <c r="AF1198" s="208"/>
      <c r="AG1198" s="208"/>
      <c r="AH1198" s="208"/>
    </row>
    <row r="1199" ht="13.5" customHeight="1">
      <c r="A1199" s="239"/>
      <c r="B1199" s="233" t="str">
        <f t="array" ref="B1199">IF(LEN(A1199)=0,"",INDEX('Smelter Look-up'!$A:$A,MATCH($A1199,'Smelter Look-up'!$E:$E,0)))</f>
        <v/>
      </c>
      <c r="C1199" s="234" t="str">
        <f t="array" ref="C1199">IF(LEN(A1199)=0,"",INDEX('Smelter Look-up'!$C:$C,MATCH($A1199,'Smelter Look-up'!$E:$E,0)))</f>
        <v/>
      </c>
      <c r="D1199" s="233"/>
      <c r="E1199" s="233" t="str">
        <f>IF(ISERROR($V1199),"",OFFSET('Smelter Look-up'!$D$4,$V1199-4,0)&amp;"")</f>
        <v/>
      </c>
      <c r="F1199" s="233" t="str">
        <f>IF(ISERROR($V1199),"",OFFSET('Smelter Look-up'!$E$4,$V1199-4,0))</f>
        <v/>
      </c>
      <c r="G1199" s="233" t="str">
        <f>IF(C1199=$X$4,IF(ISERROR($V1199),"Enter smelter details","RMI"),IF(ISERROR($V1199),"",OFFSET('Smelter Look-up'!$F$4,$V1199-4,0)))</f>
        <v/>
      </c>
      <c r="H1199" s="235" t="str">
        <f>IF(ISERROR($V1199),"",OFFSET('Smelter Look-up'!$G$4,$V1199-4,0))</f>
        <v/>
      </c>
      <c r="I1199" s="237" t="str">
        <f>IF(ISERROR($V1199),"",OFFSET('Smelter Look-up'!$H$4,$V1199-4,0))</f>
        <v/>
      </c>
      <c r="J1199" s="237" t="str">
        <f>IF(ISERROR($V1199),"",OFFSET('Smelter Look-up'!$I$4,$V1199-4,0))</f>
        <v/>
      </c>
      <c r="K1199" s="234"/>
      <c r="L1199" s="234"/>
      <c r="M1199" s="234"/>
      <c r="N1199" s="234"/>
      <c r="O1199" s="234"/>
      <c r="P1199" s="237"/>
      <c r="Q1199" s="238"/>
      <c r="R1199" s="233" t="str">
        <f>IF(ISERROR($V1199),"",OFFSET('Smelter Look-up'!$C$4,$V1199-4,0)&amp;"")</f>
        <v/>
      </c>
      <c r="S1199" s="239" t="str">
        <f t="array" ref="S1199">IF(B1199="","",IF(ISERROR(MATCH($E1199,CL,0)),"Unknown",INDIRECT("'C'!$A$"&amp;MATCH($E1199,CL,0)+1)))</f>
        <v/>
      </c>
      <c r="T1199" s="239" t="str">
        <f t="array" ref="T1199">IF(B1199="","",IF(ISERROR(MATCH($J1199,SorP!$B$1:$B$6226,0)),"",INDIRECT("'SorP'!$A$"&amp;MATCH($S1199&amp;$J1199,SorP!C:C,0))))</f>
        <v/>
      </c>
      <c r="U1199" s="240"/>
      <c r="V1199" s="228" t="str">
        <f>IF(C1199="",NA(),IF(OR(C1199="Smelter not listed",C1199="Smelter not yet identified"),MATCH($B1199&amp;$D1199,'Smelter Look-up'!$J:$J,0),MATCH($B1199&amp;$C1199,'Smelter Look-up'!$J:$J,0)))</f>
        <v>#N/A</v>
      </c>
      <c r="W1199" s="208"/>
      <c r="X1199" s="208">
        <f t="shared" si="1"/>
        <v>0</v>
      </c>
      <c r="Y1199" s="208"/>
      <c r="Z1199" s="208"/>
      <c r="AA1199" s="208"/>
      <c r="AB1199" s="241" t="str">
        <f t="shared" si="2"/>
        <v/>
      </c>
      <c r="AC1199" s="208"/>
      <c r="AD1199" s="208"/>
      <c r="AE1199" s="208"/>
      <c r="AF1199" s="208"/>
      <c r="AG1199" s="208"/>
      <c r="AH1199" s="208"/>
    </row>
    <row r="1200" ht="13.5" customHeight="1">
      <c r="A1200" s="239"/>
      <c r="B1200" s="233" t="str">
        <f t="array" ref="B1200">IF(LEN(A1200)=0,"",INDEX('Smelter Look-up'!$A:$A,MATCH($A1200,'Smelter Look-up'!$E:$E,0)))</f>
        <v/>
      </c>
      <c r="C1200" s="234" t="str">
        <f t="array" ref="C1200">IF(LEN(A1200)=0,"",INDEX('Smelter Look-up'!$C:$C,MATCH($A1200,'Smelter Look-up'!$E:$E,0)))</f>
        <v/>
      </c>
      <c r="D1200" s="233"/>
      <c r="E1200" s="233" t="str">
        <f>IF(ISERROR($V1200),"",OFFSET('Smelter Look-up'!$D$4,$V1200-4,0)&amp;"")</f>
        <v/>
      </c>
      <c r="F1200" s="233" t="str">
        <f>IF(ISERROR($V1200),"",OFFSET('Smelter Look-up'!$E$4,$V1200-4,0))</f>
        <v/>
      </c>
      <c r="G1200" s="233" t="str">
        <f>IF(C1200=$X$4,IF(ISERROR($V1200),"Enter smelter details","RMI"),IF(ISERROR($V1200),"",OFFSET('Smelter Look-up'!$F$4,$V1200-4,0)))</f>
        <v/>
      </c>
      <c r="H1200" s="235" t="str">
        <f>IF(ISERROR($V1200),"",OFFSET('Smelter Look-up'!$G$4,$V1200-4,0))</f>
        <v/>
      </c>
      <c r="I1200" s="237" t="str">
        <f>IF(ISERROR($V1200),"",OFFSET('Smelter Look-up'!$H$4,$V1200-4,0))</f>
        <v/>
      </c>
      <c r="J1200" s="237" t="str">
        <f>IF(ISERROR($V1200),"",OFFSET('Smelter Look-up'!$I$4,$V1200-4,0))</f>
        <v/>
      </c>
      <c r="K1200" s="234"/>
      <c r="L1200" s="234"/>
      <c r="M1200" s="234"/>
      <c r="N1200" s="234"/>
      <c r="O1200" s="234"/>
      <c r="P1200" s="237"/>
      <c r="Q1200" s="238"/>
      <c r="R1200" s="233" t="str">
        <f>IF(ISERROR($V1200),"",OFFSET('Smelter Look-up'!$C$4,$V1200-4,0)&amp;"")</f>
        <v/>
      </c>
      <c r="S1200" s="239" t="str">
        <f t="array" ref="S1200">IF(B1200="","",IF(ISERROR(MATCH($E1200,CL,0)),"Unknown",INDIRECT("'C'!$A$"&amp;MATCH($E1200,CL,0)+1)))</f>
        <v/>
      </c>
      <c r="T1200" s="239" t="str">
        <f t="array" ref="T1200">IF(B1200="","",IF(ISERROR(MATCH($J1200,SorP!$B$1:$B$6226,0)),"",INDIRECT("'SorP'!$A$"&amp;MATCH($S1200&amp;$J1200,SorP!C:C,0))))</f>
        <v/>
      </c>
      <c r="U1200" s="240"/>
      <c r="V1200" s="228" t="str">
        <f>IF(C1200="",NA(),IF(OR(C1200="Smelter not listed",C1200="Smelter not yet identified"),MATCH($B1200&amp;$D1200,'Smelter Look-up'!$J:$J,0),MATCH($B1200&amp;$C1200,'Smelter Look-up'!$J:$J,0)))</f>
        <v>#N/A</v>
      </c>
      <c r="W1200" s="208"/>
      <c r="X1200" s="208">
        <f t="shared" si="1"/>
        <v>0</v>
      </c>
      <c r="Y1200" s="208"/>
      <c r="Z1200" s="208"/>
      <c r="AA1200" s="208"/>
      <c r="AB1200" s="241" t="str">
        <f t="shared" si="2"/>
        <v/>
      </c>
      <c r="AC1200" s="208"/>
      <c r="AD1200" s="208"/>
      <c r="AE1200" s="208"/>
      <c r="AF1200" s="208"/>
      <c r="AG1200" s="208"/>
      <c r="AH1200" s="208"/>
    </row>
    <row r="1201" ht="13.5" customHeight="1">
      <c r="A1201" s="239"/>
      <c r="B1201" s="233" t="str">
        <f t="array" ref="B1201">IF(LEN(A1201)=0,"",INDEX('Smelter Look-up'!$A:$A,MATCH($A1201,'Smelter Look-up'!$E:$E,0)))</f>
        <v/>
      </c>
      <c r="C1201" s="234" t="str">
        <f t="array" ref="C1201">IF(LEN(A1201)=0,"",INDEX('Smelter Look-up'!$C:$C,MATCH($A1201,'Smelter Look-up'!$E:$E,0)))</f>
        <v/>
      </c>
      <c r="D1201" s="233"/>
      <c r="E1201" s="233" t="str">
        <f>IF(ISERROR($V1201),"",OFFSET('Smelter Look-up'!$D$4,$V1201-4,0)&amp;"")</f>
        <v/>
      </c>
      <c r="F1201" s="233" t="str">
        <f>IF(ISERROR($V1201),"",OFFSET('Smelter Look-up'!$E$4,$V1201-4,0))</f>
        <v/>
      </c>
      <c r="G1201" s="233" t="str">
        <f>IF(C1201=$X$4,IF(ISERROR($V1201),"Enter smelter details","RMI"),IF(ISERROR($V1201),"",OFFSET('Smelter Look-up'!$F$4,$V1201-4,0)))</f>
        <v/>
      </c>
      <c r="H1201" s="235" t="str">
        <f>IF(ISERROR($V1201),"",OFFSET('Smelter Look-up'!$G$4,$V1201-4,0))</f>
        <v/>
      </c>
      <c r="I1201" s="237" t="str">
        <f>IF(ISERROR($V1201),"",OFFSET('Smelter Look-up'!$H$4,$V1201-4,0))</f>
        <v/>
      </c>
      <c r="J1201" s="237" t="str">
        <f>IF(ISERROR($V1201),"",OFFSET('Smelter Look-up'!$I$4,$V1201-4,0))</f>
        <v/>
      </c>
      <c r="K1201" s="234"/>
      <c r="L1201" s="234"/>
      <c r="M1201" s="234"/>
      <c r="N1201" s="234"/>
      <c r="O1201" s="234"/>
      <c r="P1201" s="237"/>
      <c r="Q1201" s="238"/>
      <c r="R1201" s="233" t="str">
        <f>IF(ISERROR($V1201),"",OFFSET('Smelter Look-up'!$C$4,$V1201-4,0)&amp;"")</f>
        <v/>
      </c>
      <c r="S1201" s="239" t="str">
        <f t="array" ref="S1201">IF(B1201="","",IF(ISERROR(MATCH($E1201,CL,0)),"Unknown",INDIRECT("'C'!$A$"&amp;MATCH($E1201,CL,0)+1)))</f>
        <v/>
      </c>
      <c r="T1201" s="239" t="str">
        <f t="array" ref="T1201">IF(B1201="","",IF(ISERROR(MATCH($J1201,SorP!$B$1:$B$6226,0)),"",INDIRECT("'SorP'!$A$"&amp;MATCH($S1201&amp;$J1201,SorP!C:C,0))))</f>
        <v/>
      </c>
      <c r="U1201" s="240"/>
      <c r="V1201" s="228" t="str">
        <f>IF(C1201="",NA(),IF(OR(C1201="Smelter not listed",C1201="Smelter not yet identified"),MATCH($B1201&amp;$D1201,'Smelter Look-up'!$J:$J,0),MATCH($B1201&amp;$C1201,'Smelter Look-up'!$J:$J,0)))</f>
        <v>#N/A</v>
      </c>
      <c r="W1201" s="208"/>
      <c r="X1201" s="208">
        <f t="shared" si="1"/>
        <v>0</v>
      </c>
      <c r="Y1201" s="208"/>
      <c r="Z1201" s="208"/>
      <c r="AA1201" s="208"/>
      <c r="AB1201" s="241" t="str">
        <f t="shared" si="2"/>
        <v/>
      </c>
      <c r="AC1201" s="208"/>
      <c r="AD1201" s="208"/>
      <c r="AE1201" s="208"/>
      <c r="AF1201" s="208"/>
      <c r="AG1201" s="208"/>
      <c r="AH1201" s="208"/>
    </row>
    <row r="1202" ht="13.5" customHeight="1">
      <c r="A1202" s="239"/>
      <c r="B1202" s="233" t="str">
        <f t="array" ref="B1202">IF(LEN(A1202)=0,"",INDEX('Smelter Look-up'!$A:$A,MATCH($A1202,'Smelter Look-up'!$E:$E,0)))</f>
        <v/>
      </c>
      <c r="C1202" s="234" t="str">
        <f t="array" ref="C1202">IF(LEN(A1202)=0,"",INDEX('Smelter Look-up'!$C:$C,MATCH($A1202,'Smelter Look-up'!$E:$E,0)))</f>
        <v/>
      </c>
      <c r="D1202" s="233"/>
      <c r="E1202" s="233" t="str">
        <f>IF(ISERROR($V1202),"",OFFSET('Smelter Look-up'!$D$4,$V1202-4,0)&amp;"")</f>
        <v/>
      </c>
      <c r="F1202" s="233" t="str">
        <f>IF(ISERROR($V1202),"",OFFSET('Smelter Look-up'!$E$4,$V1202-4,0))</f>
        <v/>
      </c>
      <c r="G1202" s="233" t="str">
        <f>IF(C1202=$X$4,IF(ISERROR($V1202),"Enter smelter details","RMI"),IF(ISERROR($V1202),"",OFFSET('Smelter Look-up'!$F$4,$V1202-4,0)))</f>
        <v/>
      </c>
      <c r="H1202" s="235" t="str">
        <f>IF(ISERROR($V1202),"",OFFSET('Smelter Look-up'!$G$4,$V1202-4,0))</f>
        <v/>
      </c>
      <c r="I1202" s="237" t="str">
        <f>IF(ISERROR($V1202),"",OFFSET('Smelter Look-up'!$H$4,$V1202-4,0))</f>
        <v/>
      </c>
      <c r="J1202" s="237" t="str">
        <f>IF(ISERROR($V1202),"",OFFSET('Smelter Look-up'!$I$4,$V1202-4,0))</f>
        <v/>
      </c>
      <c r="K1202" s="234"/>
      <c r="L1202" s="234"/>
      <c r="M1202" s="234"/>
      <c r="N1202" s="234"/>
      <c r="O1202" s="234"/>
      <c r="P1202" s="237"/>
      <c r="Q1202" s="238"/>
      <c r="R1202" s="233" t="str">
        <f>IF(ISERROR($V1202),"",OFFSET('Smelter Look-up'!$C$4,$V1202-4,0)&amp;"")</f>
        <v/>
      </c>
      <c r="S1202" s="239" t="str">
        <f t="array" ref="S1202">IF(B1202="","",IF(ISERROR(MATCH($E1202,CL,0)),"Unknown",INDIRECT("'C'!$A$"&amp;MATCH($E1202,CL,0)+1)))</f>
        <v/>
      </c>
      <c r="T1202" s="239" t="str">
        <f t="array" ref="T1202">IF(B1202="","",IF(ISERROR(MATCH($J1202,SorP!$B$1:$B$6226,0)),"",INDIRECT("'SorP'!$A$"&amp;MATCH($S1202&amp;$J1202,SorP!C:C,0))))</f>
        <v/>
      </c>
      <c r="U1202" s="240"/>
      <c r="V1202" s="228" t="str">
        <f>IF(C1202="",NA(),IF(OR(C1202="Smelter not listed",C1202="Smelter not yet identified"),MATCH($B1202&amp;$D1202,'Smelter Look-up'!$J:$J,0),MATCH($B1202&amp;$C1202,'Smelter Look-up'!$J:$J,0)))</f>
        <v>#N/A</v>
      </c>
      <c r="W1202" s="208"/>
      <c r="X1202" s="208">
        <f t="shared" si="1"/>
        <v>0</v>
      </c>
      <c r="Y1202" s="208"/>
      <c r="Z1202" s="208"/>
      <c r="AA1202" s="208"/>
      <c r="AB1202" s="241" t="str">
        <f t="shared" si="2"/>
        <v/>
      </c>
      <c r="AC1202" s="208"/>
      <c r="AD1202" s="208"/>
      <c r="AE1202" s="208"/>
      <c r="AF1202" s="208"/>
      <c r="AG1202" s="208"/>
      <c r="AH1202" s="208"/>
    </row>
    <row r="1203" ht="13.5" customHeight="1">
      <c r="A1203" s="239"/>
      <c r="B1203" s="233" t="str">
        <f t="array" ref="B1203">IF(LEN(A1203)=0,"",INDEX('Smelter Look-up'!$A:$A,MATCH($A1203,'Smelter Look-up'!$E:$E,0)))</f>
        <v/>
      </c>
      <c r="C1203" s="234" t="str">
        <f t="array" ref="C1203">IF(LEN(A1203)=0,"",INDEX('Smelter Look-up'!$C:$C,MATCH($A1203,'Smelter Look-up'!$E:$E,0)))</f>
        <v/>
      </c>
      <c r="D1203" s="233"/>
      <c r="E1203" s="233" t="str">
        <f>IF(ISERROR($V1203),"",OFFSET('Smelter Look-up'!$D$4,$V1203-4,0)&amp;"")</f>
        <v/>
      </c>
      <c r="F1203" s="233" t="str">
        <f>IF(ISERROR($V1203),"",OFFSET('Smelter Look-up'!$E$4,$V1203-4,0))</f>
        <v/>
      </c>
      <c r="G1203" s="233" t="str">
        <f>IF(C1203=$X$4,IF(ISERROR($V1203),"Enter smelter details","RMI"),IF(ISERROR($V1203),"",OFFSET('Smelter Look-up'!$F$4,$V1203-4,0)))</f>
        <v/>
      </c>
      <c r="H1203" s="235" t="str">
        <f>IF(ISERROR($V1203),"",OFFSET('Smelter Look-up'!$G$4,$V1203-4,0))</f>
        <v/>
      </c>
      <c r="I1203" s="237" t="str">
        <f>IF(ISERROR($V1203),"",OFFSET('Smelter Look-up'!$H$4,$V1203-4,0))</f>
        <v/>
      </c>
      <c r="J1203" s="237" t="str">
        <f>IF(ISERROR($V1203),"",OFFSET('Smelter Look-up'!$I$4,$V1203-4,0))</f>
        <v/>
      </c>
      <c r="K1203" s="234"/>
      <c r="L1203" s="234"/>
      <c r="M1203" s="234"/>
      <c r="N1203" s="234"/>
      <c r="O1203" s="234"/>
      <c r="P1203" s="237"/>
      <c r="Q1203" s="238"/>
      <c r="R1203" s="233" t="str">
        <f>IF(ISERROR($V1203),"",OFFSET('Smelter Look-up'!$C$4,$V1203-4,0)&amp;"")</f>
        <v/>
      </c>
      <c r="S1203" s="239" t="str">
        <f t="array" ref="S1203">IF(B1203="","",IF(ISERROR(MATCH($E1203,CL,0)),"Unknown",INDIRECT("'C'!$A$"&amp;MATCH($E1203,CL,0)+1)))</f>
        <v/>
      </c>
      <c r="T1203" s="239" t="str">
        <f t="array" ref="T1203">IF(B1203="","",IF(ISERROR(MATCH($J1203,SorP!$B$1:$B$6226,0)),"",INDIRECT("'SorP'!$A$"&amp;MATCH($S1203&amp;$J1203,SorP!C:C,0))))</f>
        <v/>
      </c>
      <c r="U1203" s="240"/>
      <c r="V1203" s="228" t="str">
        <f>IF(C1203="",NA(),IF(OR(C1203="Smelter not listed",C1203="Smelter not yet identified"),MATCH($B1203&amp;$D1203,'Smelter Look-up'!$J:$J,0),MATCH($B1203&amp;$C1203,'Smelter Look-up'!$J:$J,0)))</f>
        <v>#N/A</v>
      </c>
      <c r="W1203" s="208"/>
      <c r="X1203" s="208">
        <f t="shared" si="1"/>
        <v>0</v>
      </c>
      <c r="Y1203" s="208"/>
      <c r="Z1203" s="208"/>
      <c r="AA1203" s="208"/>
      <c r="AB1203" s="241" t="str">
        <f t="shared" si="2"/>
        <v/>
      </c>
      <c r="AC1203" s="208"/>
      <c r="AD1203" s="208"/>
      <c r="AE1203" s="208"/>
      <c r="AF1203" s="208"/>
      <c r="AG1203" s="208"/>
      <c r="AH1203" s="208"/>
    </row>
    <row r="1204" ht="13.5" customHeight="1">
      <c r="A1204" s="239"/>
      <c r="B1204" s="233" t="str">
        <f t="array" ref="B1204">IF(LEN(A1204)=0,"",INDEX('Smelter Look-up'!$A:$A,MATCH($A1204,'Smelter Look-up'!$E:$E,0)))</f>
        <v/>
      </c>
      <c r="C1204" s="234" t="str">
        <f t="array" ref="C1204">IF(LEN(A1204)=0,"",INDEX('Smelter Look-up'!$C:$C,MATCH($A1204,'Smelter Look-up'!$E:$E,0)))</f>
        <v/>
      </c>
      <c r="D1204" s="233"/>
      <c r="E1204" s="233" t="str">
        <f>IF(ISERROR($V1204),"",OFFSET('Smelter Look-up'!$D$4,$V1204-4,0)&amp;"")</f>
        <v/>
      </c>
      <c r="F1204" s="233" t="str">
        <f>IF(ISERROR($V1204),"",OFFSET('Smelter Look-up'!$E$4,$V1204-4,0))</f>
        <v/>
      </c>
      <c r="G1204" s="233" t="str">
        <f>IF(C1204=$X$4,IF(ISERROR($V1204),"Enter smelter details","RMI"),IF(ISERROR($V1204),"",OFFSET('Smelter Look-up'!$F$4,$V1204-4,0)))</f>
        <v/>
      </c>
      <c r="H1204" s="235" t="str">
        <f>IF(ISERROR($V1204),"",OFFSET('Smelter Look-up'!$G$4,$V1204-4,0))</f>
        <v/>
      </c>
      <c r="I1204" s="237" t="str">
        <f>IF(ISERROR($V1204),"",OFFSET('Smelter Look-up'!$H$4,$V1204-4,0))</f>
        <v/>
      </c>
      <c r="J1204" s="237" t="str">
        <f>IF(ISERROR($V1204),"",OFFSET('Smelter Look-up'!$I$4,$V1204-4,0))</f>
        <v/>
      </c>
      <c r="K1204" s="234"/>
      <c r="L1204" s="234"/>
      <c r="M1204" s="234"/>
      <c r="N1204" s="234"/>
      <c r="O1204" s="234"/>
      <c r="P1204" s="237"/>
      <c r="Q1204" s="238"/>
      <c r="R1204" s="233" t="str">
        <f>IF(ISERROR($V1204),"",OFFSET('Smelter Look-up'!$C$4,$V1204-4,0)&amp;"")</f>
        <v/>
      </c>
      <c r="S1204" s="239" t="str">
        <f t="array" ref="S1204">IF(B1204="","",IF(ISERROR(MATCH($E1204,CL,0)),"Unknown",INDIRECT("'C'!$A$"&amp;MATCH($E1204,CL,0)+1)))</f>
        <v/>
      </c>
      <c r="T1204" s="239" t="str">
        <f t="array" ref="T1204">IF(B1204="","",IF(ISERROR(MATCH($J1204,SorP!$B$1:$B$6226,0)),"",INDIRECT("'SorP'!$A$"&amp;MATCH($S1204&amp;$J1204,SorP!C:C,0))))</f>
        <v/>
      </c>
      <c r="U1204" s="240"/>
      <c r="V1204" s="228" t="str">
        <f>IF(C1204="",NA(),IF(OR(C1204="Smelter not listed",C1204="Smelter not yet identified"),MATCH($B1204&amp;$D1204,'Smelter Look-up'!$J:$J,0),MATCH($B1204&amp;$C1204,'Smelter Look-up'!$J:$J,0)))</f>
        <v>#N/A</v>
      </c>
      <c r="W1204" s="208"/>
      <c r="X1204" s="208">
        <f t="shared" si="1"/>
        <v>0</v>
      </c>
      <c r="Y1204" s="208"/>
      <c r="Z1204" s="208"/>
      <c r="AA1204" s="208"/>
      <c r="AB1204" s="241" t="str">
        <f t="shared" si="2"/>
        <v/>
      </c>
      <c r="AC1204" s="208"/>
      <c r="AD1204" s="208"/>
      <c r="AE1204" s="208"/>
      <c r="AF1204" s="208"/>
      <c r="AG1204" s="208"/>
      <c r="AH1204" s="208"/>
    </row>
    <row r="1205" ht="13.5" customHeight="1">
      <c r="A1205" s="239"/>
      <c r="B1205" s="233" t="str">
        <f t="array" ref="B1205">IF(LEN(A1205)=0,"",INDEX('Smelter Look-up'!$A:$A,MATCH($A1205,'Smelter Look-up'!$E:$E,0)))</f>
        <v/>
      </c>
      <c r="C1205" s="234" t="str">
        <f t="array" ref="C1205">IF(LEN(A1205)=0,"",INDEX('Smelter Look-up'!$C:$C,MATCH($A1205,'Smelter Look-up'!$E:$E,0)))</f>
        <v/>
      </c>
      <c r="D1205" s="233"/>
      <c r="E1205" s="233" t="str">
        <f>IF(ISERROR($V1205),"",OFFSET('Smelter Look-up'!$D$4,$V1205-4,0)&amp;"")</f>
        <v/>
      </c>
      <c r="F1205" s="233" t="str">
        <f>IF(ISERROR($V1205),"",OFFSET('Smelter Look-up'!$E$4,$V1205-4,0))</f>
        <v/>
      </c>
      <c r="G1205" s="233" t="str">
        <f>IF(C1205=$X$4,IF(ISERROR($V1205),"Enter smelter details","RMI"),IF(ISERROR($V1205),"",OFFSET('Smelter Look-up'!$F$4,$V1205-4,0)))</f>
        <v/>
      </c>
      <c r="H1205" s="235" t="str">
        <f>IF(ISERROR($V1205),"",OFFSET('Smelter Look-up'!$G$4,$V1205-4,0))</f>
        <v/>
      </c>
      <c r="I1205" s="237" t="str">
        <f>IF(ISERROR($V1205),"",OFFSET('Smelter Look-up'!$H$4,$V1205-4,0))</f>
        <v/>
      </c>
      <c r="J1205" s="237" t="str">
        <f>IF(ISERROR($V1205),"",OFFSET('Smelter Look-up'!$I$4,$V1205-4,0))</f>
        <v/>
      </c>
      <c r="K1205" s="234"/>
      <c r="L1205" s="234"/>
      <c r="M1205" s="234"/>
      <c r="N1205" s="234"/>
      <c r="O1205" s="234"/>
      <c r="P1205" s="237"/>
      <c r="Q1205" s="238"/>
      <c r="R1205" s="233" t="str">
        <f>IF(ISERROR($V1205),"",OFFSET('Smelter Look-up'!$C$4,$V1205-4,0)&amp;"")</f>
        <v/>
      </c>
      <c r="S1205" s="239" t="str">
        <f t="array" ref="S1205">IF(B1205="","",IF(ISERROR(MATCH($E1205,CL,0)),"Unknown",INDIRECT("'C'!$A$"&amp;MATCH($E1205,CL,0)+1)))</f>
        <v/>
      </c>
      <c r="T1205" s="239" t="str">
        <f t="array" ref="T1205">IF(B1205="","",IF(ISERROR(MATCH($J1205,SorP!$B$1:$B$6226,0)),"",INDIRECT("'SorP'!$A$"&amp;MATCH($S1205&amp;$J1205,SorP!C:C,0))))</f>
        <v/>
      </c>
      <c r="U1205" s="240"/>
      <c r="V1205" s="228" t="str">
        <f>IF(C1205="",NA(),IF(OR(C1205="Smelter not listed",C1205="Smelter not yet identified"),MATCH($B1205&amp;$D1205,'Smelter Look-up'!$J:$J,0),MATCH($B1205&amp;$C1205,'Smelter Look-up'!$J:$J,0)))</f>
        <v>#N/A</v>
      </c>
      <c r="W1205" s="208"/>
      <c r="X1205" s="208">
        <f t="shared" si="1"/>
        <v>0</v>
      </c>
      <c r="Y1205" s="208"/>
      <c r="Z1205" s="208"/>
      <c r="AA1205" s="208"/>
      <c r="AB1205" s="241" t="str">
        <f t="shared" si="2"/>
        <v/>
      </c>
      <c r="AC1205" s="208"/>
      <c r="AD1205" s="208"/>
      <c r="AE1205" s="208"/>
      <c r="AF1205" s="208"/>
      <c r="AG1205" s="208"/>
      <c r="AH1205" s="208"/>
    </row>
    <row r="1206" ht="13.5" customHeight="1">
      <c r="A1206" s="239"/>
      <c r="B1206" s="233" t="str">
        <f t="array" ref="B1206">IF(LEN(A1206)=0,"",INDEX('Smelter Look-up'!$A:$A,MATCH($A1206,'Smelter Look-up'!$E:$E,0)))</f>
        <v/>
      </c>
      <c r="C1206" s="234" t="str">
        <f t="array" ref="C1206">IF(LEN(A1206)=0,"",INDEX('Smelter Look-up'!$C:$C,MATCH($A1206,'Smelter Look-up'!$E:$E,0)))</f>
        <v/>
      </c>
      <c r="D1206" s="233"/>
      <c r="E1206" s="233" t="str">
        <f>IF(ISERROR($V1206),"",OFFSET('Smelter Look-up'!$D$4,$V1206-4,0)&amp;"")</f>
        <v/>
      </c>
      <c r="F1206" s="233" t="str">
        <f>IF(ISERROR($V1206),"",OFFSET('Smelter Look-up'!$E$4,$V1206-4,0))</f>
        <v/>
      </c>
      <c r="G1206" s="233" t="str">
        <f>IF(C1206=$X$4,IF(ISERROR($V1206),"Enter smelter details","RMI"),IF(ISERROR($V1206),"",OFFSET('Smelter Look-up'!$F$4,$V1206-4,0)))</f>
        <v/>
      </c>
      <c r="H1206" s="235" t="str">
        <f>IF(ISERROR($V1206),"",OFFSET('Smelter Look-up'!$G$4,$V1206-4,0))</f>
        <v/>
      </c>
      <c r="I1206" s="237" t="str">
        <f>IF(ISERROR($V1206),"",OFFSET('Smelter Look-up'!$H$4,$V1206-4,0))</f>
        <v/>
      </c>
      <c r="J1206" s="237" t="str">
        <f>IF(ISERROR($V1206),"",OFFSET('Smelter Look-up'!$I$4,$V1206-4,0))</f>
        <v/>
      </c>
      <c r="K1206" s="234"/>
      <c r="L1206" s="234"/>
      <c r="M1206" s="234"/>
      <c r="N1206" s="234"/>
      <c r="O1206" s="234"/>
      <c r="P1206" s="237"/>
      <c r="Q1206" s="238"/>
      <c r="R1206" s="233" t="str">
        <f>IF(ISERROR($V1206),"",OFFSET('Smelter Look-up'!$C$4,$V1206-4,0)&amp;"")</f>
        <v/>
      </c>
      <c r="S1206" s="239" t="str">
        <f t="array" ref="S1206">IF(B1206="","",IF(ISERROR(MATCH($E1206,CL,0)),"Unknown",INDIRECT("'C'!$A$"&amp;MATCH($E1206,CL,0)+1)))</f>
        <v/>
      </c>
      <c r="T1206" s="239" t="str">
        <f t="array" ref="T1206">IF(B1206="","",IF(ISERROR(MATCH($J1206,SorP!$B$1:$B$6226,0)),"",INDIRECT("'SorP'!$A$"&amp;MATCH($S1206&amp;$J1206,SorP!C:C,0))))</f>
        <v/>
      </c>
      <c r="U1206" s="240"/>
      <c r="V1206" s="228" t="str">
        <f>IF(C1206="",NA(),IF(OR(C1206="Smelter not listed",C1206="Smelter not yet identified"),MATCH($B1206&amp;$D1206,'Smelter Look-up'!$J:$J,0),MATCH($B1206&amp;$C1206,'Smelter Look-up'!$J:$J,0)))</f>
        <v>#N/A</v>
      </c>
      <c r="W1206" s="208"/>
      <c r="X1206" s="208">
        <f t="shared" si="1"/>
        <v>0</v>
      </c>
      <c r="Y1206" s="208"/>
      <c r="Z1206" s="208"/>
      <c r="AA1206" s="208"/>
      <c r="AB1206" s="241" t="str">
        <f t="shared" si="2"/>
        <v/>
      </c>
      <c r="AC1206" s="208"/>
      <c r="AD1206" s="208"/>
      <c r="AE1206" s="208"/>
      <c r="AF1206" s="208"/>
      <c r="AG1206" s="208"/>
      <c r="AH1206" s="208"/>
    </row>
    <row r="1207" ht="13.5" customHeight="1">
      <c r="A1207" s="239"/>
      <c r="B1207" s="233" t="str">
        <f t="array" ref="B1207">IF(LEN(A1207)=0,"",INDEX('Smelter Look-up'!$A:$A,MATCH($A1207,'Smelter Look-up'!$E:$E,0)))</f>
        <v/>
      </c>
      <c r="C1207" s="234" t="str">
        <f t="array" ref="C1207">IF(LEN(A1207)=0,"",INDEX('Smelter Look-up'!$C:$C,MATCH($A1207,'Smelter Look-up'!$E:$E,0)))</f>
        <v/>
      </c>
      <c r="D1207" s="233"/>
      <c r="E1207" s="233" t="str">
        <f>IF(ISERROR($V1207),"",OFFSET('Smelter Look-up'!$D$4,$V1207-4,0)&amp;"")</f>
        <v/>
      </c>
      <c r="F1207" s="233" t="str">
        <f>IF(ISERROR($V1207),"",OFFSET('Smelter Look-up'!$E$4,$V1207-4,0))</f>
        <v/>
      </c>
      <c r="G1207" s="233" t="str">
        <f>IF(C1207=$X$4,IF(ISERROR($V1207),"Enter smelter details","RMI"),IF(ISERROR($V1207),"",OFFSET('Smelter Look-up'!$F$4,$V1207-4,0)))</f>
        <v/>
      </c>
      <c r="H1207" s="235" t="str">
        <f>IF(ISERROR($V1207),"",OFFSET('Smelter Look-up'!$G$4,$V1207-4,0))</f>
        <v/>
      </c>
      <c r="I1207" s="237" t="str">
        <f>IF(ISERROR($V1207),"",OFFSET('Smelter Look-up'!$H$4,$V1207-4,0))</f>
        <v/>
      </c>
      <c r="J1207" s="237" t="str">
        <f>IF(ISERROR($V1207),"",OFFSET('Smelter Look-up'!$I$4,$V1207-4,0))</f>
        <v/>
      </c>
      <c r="K1207" s="234"/>
      <c r="L1207" s="234"/>
      <c r="M1207" s="234"/>
      <c r="N1207" s="234"/>
      <c r="O1207" s="234"/>
      <c r="P1207" s="237"/>
      <c r="Q1207" s="238"/>
      <c r="R1207" s="233" t="str">
        <f>IF(ISERROR($V1207),"",OFFSET('Smelter Look-up'!$C$4,$V1207-4,0)&amp;"")</f>
        <v/>
      </c>
      <c r="S1207" s="239" t="str">
        <f t="array" ref="S1207">IF(B1207="","",IF(ISERROR(MATCH($E1207,CL,0)),"Unknown",INDIRECT("'C'!$A$"&amp;MATCH($E1207,CL,0)+1)))</f>
        <v/>
      </c>
      <c r="T1207" s="239" t="str">
        <f t="array" ref="T1207">IF(B1207="","",IF(ISERROR(MATCH($J1207,SorP!$B$1:$B$6226,0)),"",INDIRECT("'SorP'!$A$"&amp;MATCH($S1207&amp;$J1207,SorP!C:C,0))))</f>
        <v/>
      </c>
      <c r="U1207" s="240"/>
      <c r="V1207" s="228" t="str">
        <f>IF(C1207="",NA(),IF(OR(C1207="Smelter not listed",C1207="Smelter not yet identified"),MATCH($B1207&amp;$D1207,'Smelter Look-up'!$J:$J,0),MATCH($B1207&amp;$C1207,'Smelter Look-up'!$J:$J,0)))</f>
        <v>#N/A</v>
      </c>
      <c r="W1207" s="208"/>
      <c r="X1207" s="208">
        <f t="shared" si="1"/>
        <v>0</v>
      </c>
      <c r="Y1207" s="208"/>
      <c r="Z1207" s="208"/>
      <c r="AA1207" s="208"/>
      <c r="AB1207" s="241" t="str">
        <f t="shared" si="2"/>
        <v/>
      </c>
      <c r="AC1207" s="208"/>
      <c r="AD1207" s="208"/>
      <c r="AE1207" s="208"/>
      <c r="AF1207" s="208"/>
      <c r="AG1207" s="208"/>
      <c r="AH1207" s="208"/>
    </row>
    <row r="1208" ht="13.5" customHeight="1">
      <c r="A1208" s="239"/>
      <c r="B1208" s="233" t="str">
        <f t="array" ref="B1208">IF(LEN(A1208)=0,"",INDEX('Smelter Look-up'!$A:$A,MATCH($A1208,'Smelter Look-up'!$E:$E,0)))</f>
        <v/>
      </c>
      <c r="C1208" s="234" t="str">
        <f t="array" ref="C1208">IF(LEN(A1208)=0,"",INDEX('Smelter Look-up'!$C:$C,MATCH($A1208,'Smelter Look-up'!$E:$E,0)))</f>
        <v/>
      </c>
      <c r="D1208" s="233"/>
      <c r="E1208" s="233" t="str">
        <f>IF(ISERROR($V1208),"",OFFSET('Smelter Look-up'!$D$4,$V1208-4,0)&amp;"")</f>
        <v/>
      </c>
      <c r="F1208" s="233" t="str">
        <f>IF(ISERROR($V1208),"",OFFSET('Smelter Look-up'!$E$4,$V1208-4,0))</f>
        <v/>
      </c>
      <c r="G1208" s="233" t="str">
        <f>IF(C1208=$X$4,IF(ISERROR($V1208),"Enter smelter details","RMI"),IF(ISERROR($V1208),"",OFFSET('Smelter Look-up'!$F$4,$V1208-4,0)))</f>
        <v/>
      </c>
      <c r="H1208" s="235" t="str">
        <f>IF(ISERROR($V1208),"",OFFSET('Smelter Look-up'!$G$4,$V1208-4,0))</f>
        <v/>
      </c>
      <c r="I1208" s="237" t="str">
        <f>IF(ISERROR($V1208),"",OFFSET('Smelter Look-up'!$H$4,$V1208-4,0))</f>
        <v/>
      </c>
      <c r="J1208" s="237" t="str">
        <f>IF(ISERROR($V1208),"",OFFSET('Smelter Look-up'!$I$4,$V1208-4,0))</f>
        <v/>
      </c>
      <c r="K1208" s="234"/>
      <c r="L1208" s="234"/>
      <c r="M1208" s="234"/>
      <c r="N1208" s="234"/>
      <c r="O1208" s="234"/>
      <c r="P1208" s="237"/>
      <c r="Q1208" s="238"/>
      <c r="R1208" s="233" t="str">
        <f>IF(ISERROR($V1208),"",OFFSET('Smelter Look-up'!$C$4,$V1208-4,0)&amp;"")</f>
        <v/>
      </c>
      <c r="S1208" s="239" t="str">
        <f t="array" ref="S1208">IF(B1208="","",IF(ISERROR(MATCH($E1208,CL,0)),"Unknown",INDIRECT("'C'!$A$"&amp;MATCH($E1208,CL,0)+1)))</f>
        <v/>
      </c>
      <c r="T1208" s="239" t="str">
        <f t="array" ref="T1208">IF(B1208="","",IF(ISERROR(MATCH($J1208,SorP!$B$1:$B$6226,0)),"",INDIRECT("'SorP'!$A$"&amp;MATCH($S1208&amp;$J1208,SorP!C:C,0))))</f>
        <v/>
      </c>
      <c r="U1208" s="240"/>
      <c r="V1208" s="228" t="str">
        <f>IF(C1208="",NA(),IF(OR(C1208="Smelter not listed",C1208="Smelter not yet identified"),MATCH($B1208&amp;$D1208,'Smelter Look-up'!$J:$J,0),MATCH($B1208&amp;$C1208,'Smelter Look-up'!$J:$J,0)))</f>
        <v>#N/A</v>
      </c>
      <c r="W1208" s="208"/>
      <c r="X1208" s="208">
        <f t="shared" si="1"/>
        <v>0</v>
      </c>
      <c r="Y1208" s="208"/>
      <c r="Z1208" s="208"/>
      <c r="AA1208" s="208"/>
      <c r="AB1208" s="241" t="str">
        <f t="shared" si="2"/>
        <v/>
      </c>
      <c r="AC1208" s="208"/>
      <c r="AD1208" s="208"/>
      <c r="AE1208" s="208"/>
      <c r="AF1208" s="208"/>
      <c r="AG1208" s="208"/>
      <c r="AH1208" s="208"/>
    </row>
    <row r="1209" ht="13.5" customHeight="1">
      <c r="A1209" s="239"/>
      <c r="B1209" s="233" t="str">
        <f t="array" ref="B1209">IF(LEN(A1209)=0,"",INDEX('Smelter Look-up'!$A:$A,MATCH($A1209,'Smelter Look-up'!$E:$E,0)))</f>
        <v/>
      </c>
      <c r="C1209" s="234" t="str">
        <f t="array" ref="C1209">IF(LEN(A1209)=0,"",INDEX('Smelter Look-up'!$C:$C,MATCH($A1209,'Smelter Look-up'!$E:$E,0)))</f>
        <v/>
      </c>
      <c r="D1209" s="233"/>
      <c r="E1209" s="233" t="str">
        <f>IF(ISERROR($V1209),"",OFFSET('Smelter Look-up'!$D$4,$V1209-4,0)&amp;"")</f>
        <v/>
      </c>
      <c r="F1209" s="233" t="str">
        <f>IF(ISERROR($V1209),"",OFFSET('Smelter Look-up'!$E$4,$V1209-4,0))</f>
        <v/>
      </c>
      <c r="G1209" s="233" t="str">
        <f>IF(C1209=$X$4,IF(ISERROR($V1209),"Enter smelter details","RMI"),IF(ISERROR($V1209),"",OFFSET('Smelter Look-up'!$F$4,$V1209-4,0)))</f>
        <v/>
      </c>
      <c r="H1209" s="235" t="str">
        <f>IF(ISERROR($V1209),"",OFFSET('Smelter Look-up'!$G$4,$V1209-4,0))</f>
        <v/>
      </c>
      <c r="I1209" s="237" t="str">
        <f>IF(ISERROR($V1209),"",OFFSET('Smelter Look-up'!$H$4,$V1209-4,0))</f>
        <v/>
      </c>
      <c r="J1209" s="237" t="str">
        <f>IF(ISERROR($V1209),"",OFFSET('Smelter Look-up'!$I$4,$V1209-4,0))</f>
        <v/>
      </c>
      <c r="K1209" s="234"/>
      <c r="L1209" s="234"/>
      <c r="M1209" s="234"/>
      <c r="N1209" s="234"/>
      <c r="O1209" s="234"/>
      <c r="P1209" s="237"/>
      <c r="Q1209" s="238"/>
      <c r="R1209" s="233" t="str">
        <f>IF(ISERROR($V1209),"",OFFSET('Smelter Look-up'!$C$4,$V1209-4,0)&amp;"")</f>
        <v/>
      </c>
      <c r="S1209" s="239" t="str">
        <f t="array" ref="S1209">IF(B1209="","",IF(ISERROR(MATCH($E1209,CL,0)),"Unknown",INDIRECT("'C'!$A$"&amp;MATCH($E1209,CL,0)+1)))</f>
        <v/>
      </c>
      <c r="T1209" s="239" t="str">
        <f t="array" ref="T1209">IF(B1209="","",IF(ISERROR(MATCH($J1209,SorP!$B$1:$B$6226,0)),"",INDIRECT("'SorP'!$A$"&amp;MATCH($S1209&amp;$J1209,SorP!C:C,0))))</f>
        <v/>
      </c>
      <c r="U1209" s="240"/>
      <c r="V1209" s="228" t="str">
        <f>IF(C1209="",NA(),IF(OR(C1209="Smelter not listed",C1209="Smelter not yet identified"),MATCH($B1209&amp;$D1209,'Smelter Look-up'!$J:$J,0),MATCH($B1209&amp;$C1209,'Smelter Look-up'!$J:$J,0)))</f>
        <v>#N/A</v>
      </c>
      <c r="W1209" s="208"/>
      <c r="X1209" s="208">
        <f t="shared" si="1"/>
        <v>0</v>
      </c>
      <c r="Y1209" s="208"/>
      <c r="Z1209" s="208"/>
      <c r="AA1209" s="208"/>
      <c r="AB1209" s="241" t="str">
        <f t="shared" si="2"/>
        <v/>
      </c>
      <c r="AC1209" s="208"/>
      <c r="AD1209" s="208"/>
      <c r="AE1209" s="208"/>
      <c r="AF1209" s="208"/>
      <c r="AG1209" s="208"/>
      <c r="AH1209" s="208"/>
    </row>
    <row r="1210" ht="13.5" customHeight="1">
      <c r="A1210" s="239"/>
      <c r="B1210" s="233" t="str">
        <f t="array" ref="B1210">IF(LEN(A1210)=0,"",INDEX('Smelter Look-up'!$A:$A,MATCH($A1210,'Smelter Look-up'!$E:$E,0)))</f>
        <v/>
      </c>
      <c r="C1210" s="234" t="str">
        <f t="array" ref="C1210">IF(LEN(A1210)=0,"",INDEX('Smelter Look-up'!$C:$C,MATCH($A1210,'Smelter Look-up'!$E:$E,0)))</f>
        <v/>
      </c>
      <c r="D1210" s="233"/>
      <c r="E1210" s="233" t="str">
        <f>IF(ISERROR($V1210),"",OFFSET('Smelter Look-up'!$D$4,$V1210-4,0)&amp;"")</f>
        <v/>
      </c>
      <c r="F1210" s="233" t="str">
        <f>IF(ISERROR($V1210),"",OFFSET('Smelter Look-up'!$E$4,$V1210-4,0))</f>
        <v/>
      </c>
      <c r="G1210" s="233" t="str">
        <f>IF(C1210=$X$4,IF(ISERROR($V1210),"Enter smelter details","RMI"),IF(ISERROR($V1210),"",OFFSET('Smelter Look-up'!$F$4,$V1210-4,0)))</f>
        <v/>
      </c>
      <c r="H1210" s="235" t="str">
        <f>IF(ISERROR($V1210),"",OFFSET('Smelter Look-up'!$G$4,$V1210-4,0))</f>
        <v/>
      </c>
      <c r="I1210" s="237" t="str">
        <f>IF(ISERROR($V1210),"",OFFSET('Smelter Look-up'!$H$4,$V1210-4,0))</f>
        <v/>
      </c>
      <c r="J1210" s="237" t="str">
        <f>IF(ISERROR($V1210),"",OFFSET('Smelter Look-up'!$I$4,$V1210-4,0))</f>
        <v/>
      </c>
      <c r="K1210" s="234"/>
      <c r="L1210" s="234"/>
      <c r="M1210" s="234"/>
      <c r="N1210" s="234"/>
      <c r="O1210" s="234"/>
      <c r="P1210" s="237"/>
      <c r="Q1210" s="238"/>
      <c r="R1210" s="233" t="str">
        <f>IF(ISERROR($V1210),"",OFFSET('Smelter Look-up'!$C$4,$V1210-4,0)&amp;"")</f>
        <v/>
      </c>
      <c r="S1210" s="239" t="str">
        <f t="array" ref="S1210">IF(B1210="","",IF(ISERROR(MATCH($E1210,CL,0)),"Unknown",INDIRECT("'C'!$A$"&amp;MATCH($E1210,CL,0)+1)))</f>
        <v/>
      </c>
      <c r="T1210" s="239" t="str">
        <f t="array" ref="T1210">IF(B1210="","",IF(ISERROR(MATCH($J1210,SorP!$B$1:$B$6226,0)),"",INDIRECT("'SorP'!$A$"&amp;MATCH($S1210&amp;$J1210,SorP!C:C,0))))</f>
        <v/>
      </c>
      <c r="U1210" s="240"/>
      <c r="V1210" s="228" t="str">
        <f>IF(C1210="",NA(),IF(OR(C1210="Smelter not listed",C1210="Smelter not yet identified"),MATCH($B1210&amp;$D1210,'Smelter Look-up'!$J:$J,0),MATCH($B1210&amp;$C1210,'Smelter Look-up'!$J:$J,0)))</f>
        <v>#N/A</v>
      </c>
      <c r="W1210" s="208"/>
      <c r="X1210" s="208">
        <f t="shared" si="1"/>
        <v>0</v>
      </c>
      <c r="Y1210" s="208"/>
      <c r="Z1210" s="208"/>
      <c r="AA1210" s="208"/>
      <c r="AB1210" s="241" t="str">
        <f t="shared" si="2"/>
        <v/>
      </c>
      <c r="AC1210" s="208"/>
      <c r="AD1210" s="208"/>
      <c r="AE1210" s="208"/>
      <c r="AF1210" s="208"/>
      <c r="AG1210" s="208"/>
      <c r="AH1210" s="208"/>
    </row>
    <row r="1211" ht="13.5" customHeight="1">
      <c r="A1211" s="239"/>
      <c r="B1211" s="233" t="str">
        <f t="array" ref="B1211">IF(LEN(A1211)=0,"",INDEX('Smelter Look-up'!$A:$A,MATCH($A1211,'Smelter Look-up'!$E:$E,0)))</f>
        <v/>
      </c>
      <c r="C1211" s="234" t="str">
        <f t="array" ref="C1211">IF(LEN(A1211)=0,"",INDEX('Smelter Look-up'!$C:$C,MATCH($A1211,'Smelter Look-up'!$E:$E,0)))</f>
        <v/>
      </c>
      <c r="D1211" s="233"/>
      <c r="E1211" s="233" t="str">
        <f>IF(ISERROR($V1211),"",OFFSET('Smelter Look-up'!$D$4,$V1211-4,0)&amp;"")</f>
        <v/>
      </c>
      <c r="F1211" s="233" t="str">
        <f>IF(ISERROR($V1211),"",OFFSET('Smelter Look-up'!$E$4,$V1211-4,0))</f>
        <v/>
      </c>
      <c r="G1211" s="233" t="str">
        <f>IF(C1211=$X$4,IF(ISERROR($V1211),"Enter smelter details","RMI"),IF(ISERROR($V1211),"",OFFSET('Smelter Look-up'!$F$4,$V1211-4,0)))</f>
        <v/>
      </c>
      <c r="H1211" s="235" t="str">
        <f>IF(ISERROR($V1211),"",OFFSET('Smelter Look-up'!$G$4,$V1211-4,0))</f>
        <v/>
      </c>
      <c r="I1211" s="237" t="str">
        <f>IF(ISERROR($V1211),"",OFFSET('Smelter Look-up'!$H$4,$V1211-4,0))</f>
        <v/>
      </c>
      <c r="J1211" s="237" t="str">
        <f>IF(ISERROR($V1211),"",OFFSET('Smelter Look-up'!$I$4,$V1211-4,0))</f>
        <v/>
      </c>
      <c r="K1211" s="234"/>
      <c r="L1211" s="234"/>
      <c r="M1211" s="234"/>
      <c r="N1211" s="234"/>
      <c r="O1211" s="234"/>
      <c r="P1211" s="237"/>
      <c r="Q1211" s="238"/>
      <c r="R1211" s="233" t="str">
        <f>IF(ISERROR($V1211),"",OFFSET('Smelter Look-up'!$C$4,$V1211-4,0)&amp;"")</f>
        <v/>
      </c>
      <c r="S1211" s="239" t="str">
        <f t="array" ref="S1211">IF(B1211="","",IF(ISERROR(MATCH($E1211,CL,0)),"Unknown",INDIRECT("'C'!$A$"&amp;MATCH($E1211,CL,0)+1)))</f>
        <v/>
      </c>
      <c r="T1211" s="239" t="str">
        <f t="array" ref="T1211">IF(B1211="","",IF(ISERROR(MATCH($J1211,SorP!$B$1:$B$6226,0)),"",INDIRECT("'SorP'!$A$"&amp;MATCH($S1211&amp;$J1211,SorP!C:C,0))))</f>
        <v/>
      </c>
      <c r="U1211" s="240"/>
      <c r="V1211" s="228" t="str">
        <f>IF(C1211="",NA(),IF(OR(C1211="Smelter not listed",C1211="Smelter not yet identified"),MATCH($B1211&amp;$D1211,'Smelter Look-up'!$J:$J,0),MATCH($B1211&amp;$C1211,'Smelter Look-up'!$J:$J,0)))</f>
        <v>#N/A</v>
      </c>
      <c r="W1211" s="208"/>
      <c r="X1211" s="208">
        <f t="shared" si="1"/>
        <v>0</v>
      </c>
      <c r="Y1211" s="208"/>
      <c r="Z1211" s="208"/>
      <c r="AA1211" s="208"/>
      <c r="AB1211" s="241" t="str">
        <f t="shared" si="2"/>
        <v/>
      </c>
      <c r="AC1211" s="208"/>
      <c r="AD1211" s="208"/>
      <c r="AE1211" s="208"/>
      <c r="AF1211" s="208"/>
      <c r="AG1211" s="208"/>
      <c r="AH1211" s="208"/>
    </row>
    <row r="1212" ht="13.5" customHeight="1">
      <c r="A1212" s="239"/>
      <c r="B1212" s="233" t="str">
        <f t="array" ref="B1212">IF(LEN(A1212)=0,"",INDEX('Smelter Look-up'!$A:$A,MATCH($A1212,'Smelter Look-up'!$E:$E,0)))</f>
        <v/>
      </c>
      <c r="C1212" s="234" t="str">
        <f t="array" ref="C1212">IF(LEN(A1212)=0,"",INDEX('Smelter Look-up'!$C:$C,MATCH($A1212,'Smelter Look-up'!$E:$E,0)))</f>
        <v/>
      </c>
      <c r="D1212" s="233"/>
      <c r="E1212" s="233" t="str">
        <f>IF(ISERROR($V1212),"",OFFSET('Smelter Look-up'!$D$4,$V1212-4,0)&amp;"")</f>
        <v/>
      </c>
      <c r="F1212" s="233" t="str">
        <f>IF(ISERROR($V1212),"",OFFSET('Smelter Look-up'!$E$4,$V1212-4,0))</f>
        <v/>
      </c>
      <c r="G1212" s="233" t="str">
        <f>IF(C1212=$X$4,IF(ISERROR($V1212),"Enter smelter details","RMI"),IF(ISERROR($V1212),"",OFFSET('Smelter Look-up'!$F$4,$V1212-4,0)))</f>
        <v/>
      </c>
      <c r="H1212" s="235" t="str">
        <f>IF(ISERROR($V1212),"",OFFSET('Smelter Look-up'!$G$4,$V1212-4,0))</f>
        <v/>
      </c>
      <c r="I1212" s="237" t="str">
        <f>IF(ISERROR($V1212),"",OFFSET('Smelter Look-up'!$H$4,$V1212-4,0))</f>
        <v/>
      </c>
      <c r="J1212" s="237" t="str">
        <f>IF(ISERROR($V1212),"",OFFSET('Smelter Look-up'!$I$4,$V1212-4,0))</f>
        <v/>
      </c>
      <c r="K1212" s="234"/>
      <c r="L1212" s="234"/>
      <c r="M1212" s="234"/>
      <c r="N1212" s="234"/>
      <c r="O1212" s="234"/>
      <c r="P1212" s="237"/>
      <c r="Q1212" s="238"/>
      <c r="R1212" s="233" t="str">
        <f>IF(ISERROR($V1212),"",OFFSET('Smelter Look-up'!$C$4,$V1212-4,0)&amp;"")</f>
        <v/>
      </c>
      <c r="S1212" s="239" t="str">
        <f t="array" ref="S1212">IF(B1212="","",IF(ISERROR(MATCH($E1212,CL,0)),"Unknown",INDIRECT("'C'!$A$"&amp;MATCH($E1212,CL,0)+1)))</f>
        <v/>
      </c>
      <c r="T1212" s="239" t="str">
        <f t="array" ref="T1212">IF(B1212="","",IF(ISERROR(MATCH($J1212,SorP!$B$1:$B$6226,0)),"",INDIRECT("'SorP'!$A$"&amp;MATCH($S1212&amp;$J1212,SorP!C:C,0))))</f>
        <v/>
      </c>
      <c r="U1212" s="240"/>
      <c r="V1212" s="228" t="str">
        <f>IF(C1212="",NA(),IF(OR(C1212="Smelter not listed",C1212="Smelter not yet identified"),MATCH($B1212&amp;$D1212,'Smelter Look-up'!$J:$J,0),MATCH($B1212&amp;$C1212,'Smelter Look-up'!$J:$J,0)))</f>
        <v>#N/A</v>
      </c>
      <c r="W1212" s="208"/>
      <c r="X1212" s="208">
        <f t="shared" si="1"/>
        <v>0</v>
      </c>
      <c r="Y1212" s="208"/>
      <c r="Z1212" s="208"/>
      <c r="AA1212" s="208"/>
      <c r="AB1212" s="241" t="str">
        <f t="shared" si="2"/>
        <v/>
      </c>
      <c r="AC1212" s="208"/>
      <c r="AD1212" s="208"/>
      <c r="AE1212" s="208"/>
      <c r="AF1212" s="208"/>
      <c r="AG1212" s="208"/>
      <c r="AH1212" s="208"/>
    </row>
    <row r="1213" ht="13.5" customHeight="1">
      <c r="A1213" s="239"/>
      <c r="B1213" s="233" t="str">
        <f t="array" ref="B1213">IF(LEN(A1213)=0,"",INDEX('Smelter Look-up'!$A:$A,MATCH($A1213,'Smelter Look-up'!$E:$E,0)))</f>
        <v/>
      </c>
      <c r="C1213" s="234" t="str">
        <f t="array" ref="C1213">IF(LEN(A1213)=0,"",INDEX('Smelter Look-up'!$C:$C,MATCH($A1213,'Smelter Look-up'!$E:$E,0)))</f>
        <v/>
      </c>
      <c r="D1213" s="233"/>
      <c r="E1213" s="233" t="str">
        <f>IF(ISERROR($V1213),"",OFFSET('Smelter Look-up'!$D$4,$V1213-4,0)&amp;"")</f>
        <v/>
      </c>
      <c r="F1213" s="233" t="str">
        <f>IF(ISERROR($V1213),"",OFFSET('Smelter Look-up'!$E$4,$V1213-4,0))</f>
        <v/>
      </c>
      <c r="G1213" s="233" t="str">
        <f>IF(C1213=$X$4,IF(ISERROR($V1213),"Enter smelter details","RMI"),IF(ISERROR($V1213),"",OFFSET('Smelter Look-up'!$F$4,$V1213-4,0)))</f>
        <v/>
      </c>
      <c r="H1213" s="235" t="str">
        <f>IF(ISERROR($V1213),"",OFFSET('Smelter Look-up'!$G$4,$V1213-4,0))</f>
        <v/>
      </c>
      <c r="I1213" s="237" t="str">
        <f>IF(ISERROR($V1213),"",OFFSET('Smelter Look-up'!$H$4,$V1213-4,0))</f>
        <v/>
      </c>
      <c r="J1213" s="237" t="str">
        <f>IF(ISERROR($V1213),"",OFFSET('Smelter Look-up'!$I$4,$V1213-4,0))</f>
        <v/>
      </c>
      <c r="K1213" s="234"/>
      <c r="L1213" s="234"/>
      <c r="M1213" s="234"/>
      <c r="N1213" s="234"/>
      <c r="O1213" s="234"/>
      <c r="P1213" s="237"/>
      <c r="Q1213" s="238"/>
      <c r="R1213" s="233" t="str">
        <f>IF(ISERROR($V1213),"",OFFSET('Smelter Look-up'!$C$4,$V1213-4,0)&amp;"")</f>
        <v/>
      </c>
      <c r="S1213" s="239" t="str">
        <f t="array" ref="S1213">IF(B1213="","",IF(ISERROR(MATCH($E1213,CL,0)),"Unknown",INDIRECT("'C'!$A$"&amp;MATCH($E1213,CL,0)+1)))</f>
        <v/>
      </c>
      <c r="T1213" s="239" t="str">
        <f t="array" ref="T1213">IF(B1213="","",IF(ISERROR(MATCH($J1213,SorP!$B$1:$B$6226,0)),"",INDIRECT("'SorP'!$A$"&amp;MATCH($S1213&amp;$J1213,SorP!C:C,0))))</f>
        <v/>
      </c>
      <c r="U1213" s="240"/>
      <c r="V1213" s="228" t="str">
        <f>IF(C1213="",NA(),IF(OR(C1213="Smelter not listed",C1213="Smelter not yet identified"),MATCH($B1213&amp;$D1213,'Smelter Look-up'!$J:$J,0),MATCH($B1213&amp;$C1213,'Smelter Look-up'!$J:$J,0)))</f>
        <v>#N/A</v>
      </c>
      <c r="W1213" s="208"/>
      <c r="X1213" s="208">
        <f t="shared" si="1"/>
        <v>0</v>
      </c>
      <c r="Y1213" s="208"/>
      <c r="Z1213" s="208"/>
      <c r="AA1213" s="208"/>
      <c r="AB1213" s="241" t="str">
        <f t="shared" si="2"/>
        <v/>
      </c>
      <c r="AC1213" s="208"/>
      <c r="AD1213" s="208"/>
      <c r="AE1213" s="208"/>
      <c r="AF1213" s="208"/>
      <c r="AG1213" s="208"/>
      <c r="AH1213" s="208"/>
    </row>
    <row r="1214" ht="13.5" customHeight="1">
      <c r="A1214" s="239"/>
      <c r="B1214" s="233" t="str">
        <f t="array" ref="B1214">IF(LEN(A1214)=0,"",INDEX('Smelter Look-up'!$A:$A,MATCH($A1214,'Smelter Look-up'!$E:$E,0)))</f>
        <v/>
      </c>
      <c r="C1214" s="234" t="str">
        <f t="array" ref="C1214">IF(LEN(A1214)=0,"",INDEX('Smelter Look-up'!$C:$C,MATCH($A1214,'Smelter Look-up'!$E:$E,0)))</f>
        <v/>
      </c>
      <c r="D1214" s="233"/>
      <c r="E1214" s="233" t="str">
        <f>IF(ISERROR($V1214),"",OFFSET('Smelter Look-up'!$D$4,$V1214-4,0)&amp;"")</f>
        <v/>
      </c>
      <c r="F1214" s="233" t="str">
        <f>IF(ISERROR($V1214),"",OFFSET('Smelter Look-up'!$E$4,$V1214-4,0))</f>
        <v/>
      </c>
      <c r="G1214" s="233" t="str">
        <f>IF(C1214=$X$4,IF(ISERROR($V1214),"Enter smelter details","RMI"),IF(ISERROR($V1214),"",OFFSET('Smelter Look-up'!$F$4,$V1214-4,0)))</f>
        <v/>
      </c>
      <c r="H1214" s="235" t="str">
        <f>IF(ISERROR($V1214),"",OFFSET('Smelter Look-up'!$G$4,$V1214-4,0))</f>
        <v/>
      </c>
      <c r="I1214" s="237" t="str">
        <f>IF(ISERROR($V1214),"",OFFSET('Smelter Look-up'!$H$4,$V1214-4,0))</f>
        <v/>
      </c>
      <c r="J1214" s="237" t="str">
        <f>IF(ISERROR($V1214),"",OFFSET('Smelter Look-up'!$I$4,$V1214-4,0))</f>
        <v/>
      </c>
      <c r="K1214" s="234"/>
      <c r="L1214" s="234"/>
      <c r="M1214" s="234"/>
      <c r="N1214" s="234"/>
      <c r="O1214" s="234"/>
      <c r="P1214" s="237"/>
      <c r="Q1214" s="238"/>
      <c r="R1214" s="233" t="str">
        <f>IF(ISERROR($V1214),"",OFFSET('Smelter Look-up'!$C$4,$V1214-4,0)&amp;"")</f>
        <v/>
      </c>
      <c r="S1214" s="239" t="str">
        <f t="array" ref="S1214">IF(B1214="","",IF(ISERROR(MATCH($E1214,CL,0)),"Unknown",INDIRECT("'C'!$A$"&amp;MATCH($E1214,CL,0)+1)))</f>
        <v/>
      </c>
      <c r="T1214" s="239" t="str">
        <f t="array" ref="T1214">IF(B1214="","",IF(ISERROR(MATCH($J1214,SorP!$B$1:$B$6226,0)),"",INDIRECT("'SorP'!$A$"&amp;MATCH($S1214&amp;$J1214,SorP!C:C,0))))</f>
        <v/>
      </c>
      <c r="U1214" s="240"/>
      <c r="V1214" s="228" t="str">
        <f>IF(C1214="",NA(),IF(OR(C1214="Smelter not listed",C1214="Smelter not yet identified"),MATCH($B1214&amp;$D1214,'Smelter Look-up'!$J:$J,0),MATCH($B1214&amp;$C1214,'Smelter Look-up'!$J:$J,0)))</f>
        <v>#N/A</v>
      </c>
      <c r="W1214" s="208"/>
      <c r="X1214" s="208">
        <f t="shared" si="1"/>
        <v>0</v>
      </c>
      <c r="Y1214" s="208"/>
      <c r="Z1214" s="208"/>
      <c r="AA1214" s="208"/>
      <c r="AB1214" s="241" t="str">
        <f t="shared" si="2"/>
        <v/>
      </c>
      <c r="AC1214" s="208"/>
      <c r="AD1214" s="208"/>
      <c r="AE1214" s="208"/>
      <c r="AF1214" s="208"/>
      <c r="AG1214" s="208"/>
      <c r="AH1214" s="208"/>
    </row>
    <row r="1215" ht="13.5" customHeight="1">
      <c r="A1215" s="239"/>
      <c r="B1215" s="233" t="str">
        <f t="array" ref="B1215">IF(LEN(A1215)=0,"",INDEX('Smelter Look-up'!$A:$A,MATCH($A1215,'Smelter Look-up'!$E:$E,0)))</f>
        <v/>
      </c>
      <c r="C1215" s="234" t="str">
        <f t="array" ref="C1215">IF(LEN(A1215)=0,"",INDEX('Smelter Look-up'!$C:$C,MATCH($A1215,'Smelter Look-up'!$E:$E,0)))</f>
        <v/>
      </c>
      <c r="D1215" s="233"/>
      <c r="E1215" s="233" t="str">
        <f>IF(ISERROR($V1215),"",OFFSET('Smelter Look-up'!$D$4,$V1215-4,0)&amp;"")</f>
        <v/>
      </c>
      <c r="F1215" s="233" t="str">
        <f>IF(ISERROR($V1215),"",OFFSET('Smelter Look-up'!$E$4,$V1215-4,0))</f>
        <v/>
      </c>
      <c r="G1215" s="233" t="str">
        <f>IF(C1215=$X$4,IF(ISERROR($V1215),"Enter smelter details","RMI"),IF(ISERROR($V1215),"",OFFSET('Smelter Look-up'!$F$4,$V1215-4,0)))</f>
        <v/>
      </c>
      <c r="H1215" s="235" t="str">
        <f>IF(ISERROR($V1215),"",OFFSET('Smelter Look-up'!$G$4,$V1215-4,0))</f>
        <v/>
      </c>
      <c r="I1215" s="237" t="str">
        <f>IF(ISERROR($V1215),"",OFFSET('Smelter Look-up'!$H$4,$V1215-4,0))</f>
        <v/>
      </c>
      <c r="J1215" s="237" t="str">
        <f>IF(ISERROR($V1215),"",OFFSET('Smelter Look-up'!$I$4,$V1215-4,0))</f>
        <v/>
      </c>
      <c r="K1215" s="234"/>
      <c r="L1215" s="234"/>
      <c r="M1215" s="234"/>
      <c r="N1215" s="234"/>
      <c r="O1215" s="234"/>
      <c r="P1215" s="237"/>
      <c r="Q1215" s="238"/>
      <c r="R1215" s="233" t="str">
        <f>IF(ISERROR($V1215),"",OFFSET('Smelter Look-up'!$C$4,$V1215-4,0)&amp;"")</f>
        <v/>
      </c>
      <c r="S1215" s="239" t="str">
        <f t="array" ref="S1215">IF(B1215="","",IF(ISERROR(MATCH($E1215,CL,0)),"Unknown",INDIRECT("'C'!$A$"&amp;MATCH($E1215,CL,0)+1)))</f>
        <v/>
      </c>
      <c r="T1215" s="239" t="str">
        <f t="array" ref="T1215">IF(B1215="","",IF(ISERROR(MATCH($J1215,SorP!$B$1:$B$6226,0)),"",INDIRECT("'SorP'!$A$"&amp;MATCH($S1215&amp;$J1215,SorP!C:C,0))))</f>
        <v/>
      </c>
      <c r="U1215" s="240"/>
      <c r="V1215" s="228" t="str">
        <f>IF(C1215="",NA(),IF(OR(C1215="Smelter not listed",C1215="Smelter not yet identified"),MATCH($B1215&amp;$D1215,'Smelter Look-up'!$J:$J,0),MATCH($B1215&amp;$C1215,'Smelter Look-up'!$J:$J,0)))</f>
        <v>#N/A</v>
      </c>
      <c r="W1215" s="208"/>
      <c r="X1215" s="208">
        <f t="shared" si="1"/>
        <v>0</v>
      </c>
      <c r="Y1215" s="208"/>
      <c r="Z1215" s="208"/>
      <c r="AA1215" s="208"/>
      <c r="AB1215" s="241" t="str">
        <f t="shared" si="2"/>
        <v/>
      </c>
      <c r="AC1215" s="208"/>
      <c r="AD1215" s="208"/>
      <c r="AE1215" s="208"/>
      <c r="AF1215" s="208"/>
      <c r="AG1215" s="208"/>
      <c r="AH1215" s="208"/>
    </row>
    <row r="1216" ht="13.5" customHeight="1">
      <c r="A1216" s="239"/>
      <c r="B1216" s="233" t="str">
        <f t="array" ref="B1216">IF(LEN(A1216)=0,"",INDEX('Smelter Look-up'!$A:$A,MATCH($A1216,'Smelter Look-up'!$E:$E,0)))</f>
        <v/>
      </c>
      <c r="C1216" s="234" t="str">
        <f t="array" ref="C1216">IF(LEN(A1216)=0,"",INDEX('Smelter Look-up'!$C:$C,MATCH($A1216,'Smelter Look-up'!$E:$E,0)))</f>
        <v/>
      </c>
      <c r="D1216" s="233"/>
      <c r="E1216" s="233" t="str">
        <f>IF(ISERROR($V1216),"",OFFSET('Smelter Look-up'!$D$4,$V1216-4,0)&amp;"")</f>
        <v/>
      </c>
      <c r="F1216" s="233" t="str">
        <f>IF(ISERROR($V1216),"",OFFSET('Smelter Look-up'!$E$4,$V1216-4,0))</f>
        <v/>
      </c>
      <c r="G1216" s="233" t="str">
        <f>IF(C1216=$X$4,IF(ISERROR($V1216),"Enter smelter details","RMI"),IF(ISERROR($V1216),"",OFFSET('Smelter Look-up'!$F$4,$V1216-4,0)))</f>
        <v/>
      </c>
      <c r="H1216" s="235" t="str">
        <f>IF(ISERROR($V1216),"",OFFSET('Smelter Look-up'!$G$4,$V1216-4,0))</f>
        <v/>
      </c>
      <c r="I1216" s="237" t="str">
        <f>IF(ISERROR($V1216),"",OFFSET('Smelter Look-up'!$H$4,$V1216-4,0))</f>
        <v/>
      </c>
      <c r="J1216" s="237" t="str">
        <f>IF(ISERROR($V1216),"",OFFSET('Smelter Look-up'!$I$4,$V1216-4,0))</f>
        <v/>
      </c>
      <c r="K1216" s="234"/>
      <c r="L1216" s="234"/>
      <c r="M1216" s="234"/>
      <c r="N1216" s="234"/>
      <c r="O1216" s="234"/>
      <c r="P1216" s="237"/>
      <c r="Q1216" s="238"/>
      <c r="R1216" s="233" t="str">
        <f>IF(ISERROR($V1216),"",OFFSET('Smelter Look-up'!$C$4,$V1216-4,0)&amp;"")</f>
        <v/>
      </c>
      <c r="S1216" s="239" t="str">
        <f t="array" ref="S1216">IF(B1216="","",IF(ISERROR(MATCH($E1216,CL,0)),"Unknown",INDIRECT("'C'!$A$"&amp;MATCH($E1216,CL,0)+1)))</f>
        <v/>
      </c>
      <c r="T1216" s="239" t="str">
        <f t="array" ref="T1216">IF(B1216="","",IF(ISERROR(MATCH($J1216,SorP!$B$1:$B$6226,0)),"",INDIRECT("'SorP'!$A$"&amp;MATCH($S1216&amp;$J1216,SorP!C:C,0))))</f>
        <v/>
      </c>
      <c r="U1216" s="240"/>
      <c r="V1216" s="228" t="str">
        <f>IF(C1216="",NA(),IF(OR(C1216="Smelter not listed",C1216="Smelter not yet identified"),MATCH($B1216&amp;$D1216,'Smelter Look-up'!$J:$J,0),MATCH($B1216&amp;$C1216,'Smelter Look-up'!$J:$J,0)))</f>
        <v>#N/A</v>
      </c>
      <c r="W1216" s="208"/>
      <c r="X1216" s="208">
        <f t="shared" si="1"/>
        <v>0</v>
      </c>
      <c r="Y1216" s="208"/>
      <c r="Z1216" s="208"/>
      <c r="AA1216" s="208"/>
      <c r="AB1216" s="241" t="str">
        <f t="shared" si="2"/>
        <v/>
      </c>
      <c r="AC1216" s="208"/>
      <c r="AD1216" s="208"/>
      <c r="AE1216" s="208"/>
      <c r="AF1216" s="208"/>
      <c r="AG1216" s="208"/>
      <c r="AH1216" s="208"/>
    </row>
    <row r="1217" ht="13.5" customHeight="1">
      <c r="A1217" s="239"/>
      <c r="B1217" s="233" t="str">
        <f t="array" ref="B1217">IF(LEN(A1217)=0,"",INDEX('Smelter Look-up'!$A:$A,MATCH($A1217,'Smelter Look-up'!$E:$E,0)))</f>
        <v/>
      </c>
      <c r="C1217" s="234" t="str">
        <f t="array" ref="C1217">IF(LEN(A1217)=0,"",INDEX('Smelter Look-up'!$C:$C,MATCH($A1217,'Smelter Look-up'!$E:$E,0)))</f>
        <v/>
      </c>
      <c r="D1217" s="233"/>
      <c r="E1217" s="233" t="str">
        <f>IF(ISERROR($V1217),"",OFFSET('Smelter Look-up'!$D$4,$V1217-4,0)&amp;"")</f>
        <v/>
      </c>
      <c r="F1217" s="233" t="str">
        <f>IF(ISERROR($V1217),"",OFFSET('Smelter Look-up'!$E$4,$V1217-4,0))</f>
        <v/>
      </c>
      <c r="G1217" s="233" t="str">
        <f>IF(C1217=$X$4,IF(ISERROR($V1217),"Enter smelter details","RMI"),IF(ISERROR($V1217),"",OFFSET('Smelter Look-up'!$F$4,$V1217-4,0)))</f>
        <v/>
      </c>
      <c r="H1217" s="235" t="str">
        <f>IF(ISERROR($V1217),"",OFFSET('Smelter Look-up'!$G$4,$V1217-4,0))</f>
        <v/>
      </c>
      <c r="I1217" s="237" t="str">
        <f>IF(ISERROR($V1217),"",OFFSET('Smelter Look-up'!$H$4,$V1217-4,0))</f>
        <v/>
      </c>
      <c r="J1217" s="237" t="str">
        <f>IF(ISERROR($V1217),"",OFFSET('Smelter Look-up'!$I$4,$V1217-4,0))</f>
        <v/>
      </c>
      <c r="K1217" s="234"/>
      <c r="L1217" s="234"/>
      <c r="M1217" s="234"/>
      <c r="N1217" s="234"/>
      <c r="O1217" s="234"/>
      <c r="P1217" s="237"/>
      <c r="Q1217" s="238"/>
      <c r="R1217" s="233" t="str">
        <f>IF(ISERROR($V1217),"",OFFSET('Smelter Look-up'!$C$4,$V1217-4,0)&amp;"")</f>
        <v/>
      </c>
      <c r="S1217" s="239" t="str">
        <f t="array" ref="S1217">IF(B1217="","",IF(ISERROR(MATCH($E1217,CL,0)),"Unknown",INDIRECT("'C'!$A$"&amp;MATCH($E1217,CL,0)+1)))</f>
        <v/>
      </c>
      <c r="T1217" s="239" t="str">
        <f t="array" ref="T1217">IF(B1217="","",IF(ISERROR(MATCH($J1217,SorP!$B$1:$B$6226,0)),"",INDIRECT("'SorP'!$A$"&amp;MATCH($S1217&amp;$J1217,SorP!C:C,0))))</f>
        <v/>
      </c>
      <c r="U1217" s="240"/>
      <c r="V1217" s="228" t="str">
        <f>IF(C1217="",NA(),IF(OR(C1217="Smelter not listed",C1217="Smelter not yet identified"),MATCH($B1217&amp;$D1217,'Smelter Look-up'!$J:$J,0),MATCH($B1217&amp;$C1217,'Smelter Look-up'!$J:$J,0)))</f>
        <v>#N/A</v>
      </c>
      <c r="W1217" s="208"/>
      <c r="X1217" s="208">
        <f t="shared" si="1"/>
        <v>0</v>
      </c>
      <c r="Y1217" s="208"/>
      <c r="Z1217" s="208"/>
      <c r="AA1217" s="208"/>
      <c r="AB1217" s="241" t="str">
        <f t="shared" si="2"/>
        <v/>
      </c>
      <c r="AC1217" s="208"/>
      <c r="AD1217" s="208"/>
      <c r="AE1217" s="208"/>
      <c r="AF1217" s="208"/>
      <c r="AG1217" s="208"/>
      <c r="AH1217" s="208"/>
    </row>
    <row r="1218" ht="13.5" customHeight="1">
      <c r="A1218" s="239"/>
      <c r="B1218" s="233" t="str">
        <f t="array" ref="B1218">IF(LEN(A1218)=0,"",INDEX('Smelter Look-up'!$A:$A,MATCH($A1218,'Smelter Look-up'!$E:$E,0)))</f>
        <v/>
      </c>
      <c r="C1218" s="234" t="str">
        <f t="array" ref="C1218">IF(LEN(A1218)=0,"",INDEX('Smelter Look-up'!$C:$C,MATCH($A1218,'Smelter Look-up'!$E:$E,0)))</f>
        <v/>
      </c>
      <c r="D1218" s="233"/>
      <c r="E1218" s="233" t="str">
        <f>IF(ISERROR($V1218),"",OFFSET('Smelter Look-up'!$D$4,$V1218-4,0)&amp;"")</f>
        <v/>
      </c>
      <c r="F1218" s="233" t="str">
        <f>IF(ISERROR($V1218),"",OFFSET('Smelter Look-up'!$E$4,$V1218-4,0))</f>
        <v/>
      </c>
      <c r="G1218" s="233" t="str">
        <f>IF(C1218=$X$4,IF(ISERROR($V1218),"Enter smelter details","RMI"),IF(ISERROR($V1218),"",OFFSET('Smelter Look-up'!$F$4,$V1218-4,0)))</f>
        <v/>
      </c>
      <c r="H1218" s="235" t="str">
        <f>IF(ISERROR($V1218),"",OFFSET('Smelter Look-up'!$G$4,$V1218-4,0))</f>
        <v/>
      </c>
      <c r="I1218" s="237" t="str">
        <f>IF(ISERROR($V1218),"",OFFSET('Smelter Look-up'!$H$4,$V1218-4,0))</f>
        <v/>
      </c>
      <c r="J1218" s="237" t="str">
        <f>IF(ISERROR($V1218),"",OFFSET('Smelter Look-up'!$I$4,$V1218-4,0))</f>
        <v/>
      </c>
      <c r="K1218" s="234"/>
      <c r="L1218" s="234"/>
      <c r="M1218" s="234"/>
      <c r="N1218" s="234"/>
      <c r="O1218" s="234"/>
      <c r="P1218" s="237"/>
      <c r="Q1218" s="238"/>
      <c r="R1218" s="233" t="str">
        <f>IF(ISERROR($V1218),"",OFFSET('Smelter Look-up'!$C$4,$V1218-4,0)&amp;"")</f>
        <v/>
      </c>
      <c r="S1218" s="239" t="str">
        <f t="array" ref="S1218">IF(B1218="","",IF(ISERROR(MATCH($E1218,CL,0)),"Unknown",INDIRECT("'C'!$A$"&amp;MATCH($E1218,CL,0)+1)))</f>
        <v/>
      </c>
      <c r="T1218" s="239" t="str">
        <f t="array" ref="T1218">IF(B1218="","",IF(ISERROR(MATCH($J1218,SorP!$B$1:$B$6226,0)),"",INDIRECT("'SorP'!$A$"&amp;MATCH($S1218&amp;$J1218,SorP!C:C,0))))</f>
        <v/>
      </c>
      <c r="U1218" s="240"/>
      <c r="V1218" s="228" t="str">
        <f>IF(C1218="",NA(),IF(OR(C1218="Smelter not listed",C1218="Smelter not yet identified"),MATCH($B1218&amp;$D1218,'Smelter Look-up'!$J:$J,0),MATCH($B1218&amp;$C1218,'Smelter Look-up'!$J:$J,0)))</f>
        <v>#N/A</v>
      </c>
      <c r="W1218" s="208"/>
      <c r="X1218" s="208">
        <f t="shared" si="1"/>
        <v>0</v>
      </c>
      <c r="Y1218" s="208"/>
      <c r="Z1218" s="208"/>
      <c r="AA1218" s="208"/>
      <c r="AB1218" s="241" t="str">
        <f t="shared" si="2"/>
        <v/>
      </c>
      <c r="AC1218" s="208"/>
      <c r="AD1218" s="208"/>
      <c r="AE1218" s="208"/>
      <c r="AF1218" s="208"/>
      <c r="AG1218" s="208"/>
      <c r="AH1218" s="208"/>
    </row>
    <row r="1219" ht="13.5" customHeight="1">
      <c r="A1219" s="239"/>
      <c r="B1219" s="233" t="str">
        <f t="array" ref="B1219">IF(LEN(A1219)=0,"",INDEX('Smelter Look-up'!$A:$A,MATCH($A1219,'Smelter Look-up'!$E:$E,0)))</f>
        <v/>
      </c>
      <c r="C1219" s="234" t="str">
        <f t="array" ref="C1219">IF(LEN(A1219)=0,"",INDEX('Smelter Look-up'!$C:$C,MATCH($A1219,'Smelter Look-up'!$E:$E,0)))</f>
        <v/>
      </c>
      <c r="D1219" s="233"/>
      <c r="E1219" s="233" t="str">
        <f>IF(ISERROR($V1219),"",OFFSET('Smelter Look-up'!$D$4,$V1219-4,0)&amp;"")</f>
        <v/>
      </c>
      <c r="F1219" s="233" t="str">
        <f>IF(ISERROR($V1219),"",OFFSET('Smelter Look-up'!$E$4,$V1219-4,0))</f>
        <v/>
      </c>
      <c r="G1219" s="233" t="str">
        <f>IF(C1219=$X$4,IF(ISERROR($V1219),"Enter smelter details","RMI"),IF(ISERROR($V1219),"",OFFSET('Smelter Look-up'!$F$4,$V1219-4,0)))</f>
        <v/>
      </c>
      <c r="H1219" s="235" t="str">
        <f>IF(ISERROR($V1219),"",OFFSET('Smelter Look-up'!$G$4,$V1219-4,0))</f>
        <v/>
      </c>
      <c r="I1219" s="237" t="str">
        <f>IF(ISERROR($V1219),"",OFFSET('Smelter Look-up'!$H$4,$V1219-4,0))</f>
        <v/>
      </c>
      <c r="J1219" s="237" t="str">
        <f>IF(ISERROR($V1219),"",OFFSET('Smelter Look-up'!$I$4,$V1219-4,0))</f>
        <v/>
      </c>
      <c r="K1219" s="234"/>
      <c r="L1219" s="234"/>
      <c r="M1219" s="234"/>
      <c r="N1219" s="234"/>
      <c r="O1219" s="234"/>
      <c r="P1219" s="237"/>
      <c r="Q1219" s="238"/>
      <c r="R1219" s="233" t="str">
        <f>IF(ISERROR($V1219),"",OFFSET('Smelter Look-up'!$C$4,$V1219-4,0)&amp;"")</f>
        <v/>
      </c>
      <c r="S1219" s="239" t="str">
        <f t="array" ref="S1219">IF(B1219="","",IF(ISERROR(MATCH($E1219,CL,0)),"Unknown",INDIRECT("'C'!$A$"&amp;MATCH($E1219,CL,0)+1)))</f>
        <v/>
      </c>
      <c r="T1219" s="239" t="str">
        <f t="array" ref="T1219">IF(B1219="","",IF(ISERROR(MATCH($J1219,SorP!$B$1:$B$6226,0)),"",INDIRECT("'SorP'!$A$"&amp;MATCH($S1219&amp;$J1219,SorP!C:C,0))))</f>
        <v/>
      </c>
      <c r="U1219" s="240"/>
      <c r="V1219" s="228" t="str">
        <f>IF(C1219="",NA(),IF(OR(C1219="Smelter not listed",C1219="Smelter not yet identified"),MATCH($B1219&amp;$D1219,'Smelter Look-up'!$J:$J,0),MATCH($B1219&amp;$C1219,'Smelter Look-up'!$J:$J,0)))</f>
        <v>#N/A</v>
      </c>
      <c r="W1219" s="208"/>
      <c r="X1219" s="208">
        <f t="shared" si="1"/>
        <v>0</v>
      </c>
      <c r="Y1219" s="208"/>
      <c r="Z1219" s="208"/>
      <c r="AA1219" s="208"/>
      <c r="AB1219" s="241" t="str">
        <f t="shared" si="2"/>
        <v/>
      </c>
      <c r="AC1219" s="208"/>
      <c r="AD1219" s="208"/>
      <c r="AE1219" s="208"/>
      <c r="AF1219" s="208"/>
      <c r="AG1219" s="208"/>
      <c r="AH1219" s="208"/>
    </row>
    <row r="1220" ht="13.5" customHeight="1">
      <c r="A1220" s="239"/>
      <c r="B1220" s="233" t="str">
        <f t="array" ref="B1220">IF(LEN(A1220)=0,"",INDEX('Smelter Look-up'!$A:$A,MATCH($A1220,'Smelter Look-up'!$E:$E,0)))</f>
        <v/>
      </c>
      <c r="C1220" s="234" t="str">
        <f t="array" ref="C1220">IF(LEN(A1220)=0,"",INDEX('Smelter Look-up'!$C:$C,MATCH($A1220,'Smelter Look-up'!$E:$E,0)))</f>
        <v/>
      </c>
      <c r="D1220" s="233"/>
      <c r="E1220" s="233" t="str">
        <f>IF(ISERROR($V1220),"",OFFSET('Smelter Look-up'!$D$4,$V1220-4,0)&amp;"")</f>
        <v/>
      </c>
      <c r="F1220" s="233" t="str">
        <f>IF(ISERROR($V1220),"",OFFSET('Smelter Look-up'!$E$4,$V1220-4,0))</f>
        <v/>
      </c>
      <c r="G1220" s="233" t="str">
        <f>IF(C1220=$X$4,IF(ISERROR($V1220),"Enter smelter details","RMI"),IF(ISERROR($V1220),"",OFFSET('Smelter Look-up'!$F$4,$V1220-4,0)))</f>
        <v/>
      </c>
      <c r="H1220" s="235" t="str">
        <f>IF(ISERROR($V1220),"",OFFSET('Smelter Look-up'!$G$4,$V1220-4,0))</f>
        <v/>
      </c>
      <c r="I1220" s="237" t="str">
        <f>IF(ISERROR($V1220),"",OFFSET('Smelter Look-up'!$H$4,$V1220-4,0))</f>
        <v/>
      </c>
      <c r="J1220" s="237" t="str">
        <f>IF(ISERROR($V1220),"",OFFSET('Smelter Look-up'!$I$4,$V1220-4,0))</f>
        <v/>
      </c>
      <c r="K1220" s="234"/>
      <c r="L1220" s="234"/>
      <c r="M1220" s="234"/>
      <c r="N1220" s="234"/>
      <c r="O1220" s="234"/>
      <c r="P1220" s="237"/>
      <c r="Q1220" s="238"/>
      <c r="R1220" s="233" t="str">
        <f>IF(ISERROR($V1220),"",OFFSET('Smelter Look-up'!$C$4,$V1220-4,0)&amp;"")</f>
        <v/>
      </c>
      <c r="S1220" s="239" t="str">
        <f t="array" ref="S1220">IF(B1220="","",IF(ISERROR(MATCH($E1220,CL,0)),"Unknown",INDIRECT("'C'!$A$"&amp;MATCH($E1220,CL,0)+1)))</f>
        <v/>
      </c>
      <c r="T1220" s="239" t="str">
        <f t="array" ref="T1220">IF(B1220="","",IF(ISERROR(MATCH($J1220,SorP!$B$1:$B$6226,0)),"",INDIRECT("'SorP'!$A$"&amp;MATCH($S1220&amp;$J1220,SorP!C:C,0))))</f>
        <v/>
      </c>
      <c r="U1220" s="240"/>
      <c r="V1220" s="228" t="str">
        <f>IF(C1220="",NA(),IF(OR(C1220="Smelter not listed",C1220="Smelter not yet identified"),MATCH($B1220&amp;$D1220,'Smelter Look-up'!$J:$J,0),MATCH($B1220&amp;$C1220,'Smelter Look-up'!$J:$J,0)))</f>
        <v>#N/A</v>
      </c>
      <c r="W1220" s="208"/>
      <c r="X1220" s="208">
        <f t="shared" si="1"/>
        <v>0</v>
      </c>
      <c r="Y1220" s="208"/>
      <c r="Z1220" s="208"/>
      <c r="AA1220" s="208"/>
      <c r="AB1220" s="241" t="str">
        <f t="shared" si="2"/>
        <v/>
      </c>
      <c r="AC1220" s="208"/>
      <c r="AD1220" s="208"/>
      <c r="AE1220" s="208"/>
      <c r="AF1220" s="208"/>
      <c r="AG1220" s="208"/>
      <c r="AH1220" s="208"/>
    </row>
    <row r="1221" ht="13.5" customHeight="1">
      <c r="A1221" s="239"/>
      <c r="B1221" s="233" t="str">
        <f t="array" ref="B1221">IF(LEN(A1221)=0,"",INDEX('Smelter Look-up'!$A:$A,MATCH($A1221,'Smelter Look-up'!$E:$E,0)))</f>
        <v/>
      </c>
      <c r="C1221" s="234" t="str">
        <f t="array" ref="C1221">IF(LEN(A1221)=0,"",INDEX('Smelter Look-up'!$C:$C,MATCH($A1221,'Smelter Look-up'!$E:$E,0)))</f>
        <v/>
      </c>
      <c r="D1221" s="233"/>
      <c r="E1221" s="233" t="str">
        <f>IF(ISERROR($V1221),"",OFFSET('Smelter Look-up'!$D$4,$V1221-4,0)&amp;"")</f>
        <v/>
      </c>
      <c r="F1221" s="233" t="str">
        <f>IF(ISERROR($V1221),"",OFFSET('Smelter Look-up'!$E$4,$V1221-4,0))</f>
        <v/>
      </c>
      <c r="G1221" s="233" t="str">
        <f>IF(C1221=$X$4,IF(ISERROR($V1221),"Enter smelter details","RMI"),IF(ISERROR($V1221),"",OFFSET('Smelter Look-up'!$F$4,$V1221-4,0)))</f>
        <v/>
      </c>
      <c r="H1221" s="235" t="str">
        <f>IF(ISERROR($V1221),"",OFFSET('Smelter Look-up'!$G$4,$V1221-4,0))</f>
        <v/>
      </c>
      <c r="I1221" s="237" t="str">
        <f>IF(ISERROR($V1221),"",OFFSET('Smelter Look-up'!$H$4,$V1221-4,0))</f>
        <v/>
      </c>
      <c r="J1221" s="237" t="str">
        <f>IF(ISERROR($V1221),"",OFFSET('Smelter Look-up'!$I$4,$V1221-4,0))</f>
        <v/>
      </c>
      <c r="K1221" s="234"/>
      <c r="L1221" s="234"/>
      <c r="M1221" s="234"/>
      <c r="N1221" s="234"/>
      <c r="O1221" s="234"/>
      <c r="P1221" s="237"/>
      <c r="Q1221" s="238"/>
      <c r="R1221" s="233" t="str">
        <f>IF(ISERROR($V1221),"",OFFSET('Smelter Look-up'!$C$4,$V1221-4,0)&amp;"")</f>
        <v/>
      </c>
      <c r="S1221" s="239" t="str">
        <f t="array" ref="S1221">IF(B1221="","",IF(ISERROR(MATCH($E1221,CL,0)),"Unknown",INDIRECT("'C'!$A$"&amp;MATCH($E1221,CL,0)+1)))</f>
        <v/>
      </c>
      <c r="T1221" s="239" t="str">
        <f t="array" ref="T1221">IF(B1221="","",IF(ISERROR(MATCH($J1221,SorP!$B$1:$B$6226,0)),"",INDIRECT("'SorP'!$A$"&amp;MATCH($S1221&amp;$J1221,SorP!C:C,0))))</f>
        <v/>
      </c>
      <c r="U1221" s="240"/>
      <c r="V1221" s="228" t="str">
        <f>IF(C1221="",NA(),IF(OR(C1221="Smelter not listed",C1221="Smelter not yet identified"),MATCH($B1221&amp;$D1221,'Smelter Look-up'!$J:$J,0),MATCH($B1221&amp;$C1221,'Smelter Look-up'!$J:$J,0)))</f>
        <v>#N/A</v>
      </c>
      <c r="W1221" s="208"/>
      <c r="X1221" s="208">
        <f t="shared" si="1"/>
        <v>0</v>
      </c>
      <c r="Y1221" s="208"/>
      <c r="Z1221" s="208"/>
      <c r="AA1221" s="208"/>
      <c r="AB1221" s="241" t="str">
        <f t="shared" si="2"/>
        <v/>
      </c>
      <c r="AC1221" s="208"/>
      <c r="AD1221" s="208"/>
      <c r="AE1221" s="208"/>
      <c r="AF1221" s="208"/>
      <c r="AG1221" s="208"/>
      <c r="AH1221" s="208"/>
    </row>
    <row r="1222" ht="13.5" customHeight="1">
      <c r="A1222" s="239"/>
      <c r="B1222" s="233" t="str">
        <f t="array" ref="B1222">IF(LEN(A1222)=0,"",INDEX('Smelter Look-up'!$A:$A,MATCH($A1222,'Smelter Look-up'!$E:$E,0)))</f>
        <v/>
      </c>
      <c r="C1222" s="234" t="str">
        <f t="array" ref="C1222">IF(LEN(A1222)=0,"",INDEX('Smelter Look-up'!$C:$C,MATCH($A1222,'Smelter Look-up'!$E:$E,0)))</f>
        <v/>
      </c>
      <c r="D1222" s="233"/>
      <c r="E1222" s="233" t="str">
        <f>IF(ISERROR($V1222),"",OFFSET('Smelter Look-up'!$D$4,$V1222-4,0)&amp;"")</f>
        <v/>
      </c>
      <c r="F1222" s="233" t="str">
        <f>IF(ISERROR($V1222),"",OFFSET('Smelter Look-up'!$E$4,$V1222-4,0))</f>
        <v/>
      </c>
      <c r="G1222" s="233" t="str">
        <f>IF(C1222=$X$4,IF(ISERROR($V1222),"Enter smelter details","RMI"),IF(ISERROR($V1222),"",OFFSET('Smelter Look-up'!$F$4,$V1222-4,0)))</f>
        <v/>
      </c>
      <c r="H1222" s="235" t="str">
        <f>IF(ISERROR($V1222),"",OFFSET('Smelter Look-up'!$G$4,$V1222-4,0))</f>
        <v/>
      </c>
      <c r="I1222" s="237" t="str">
        <f>IF(ISERROR($V1222),"",OFFSET('Smelter Look-up'!$H$4,$V1222-4,0))</f>
        <v/>
      </c>
      <c r="J1222" s="237" t="str">
        <f>IF(ISERROR($V1222),"",OFFSET('Smelter Look-up'!$I$4,$V1222-4,0))</f>
        <v/>
      </c>
      <c r="K1222" s="234"/>
      <c r="L1222" s="234"/>
      <c r="M1222" s="234"/>
      <c r="N1222" s="234"/>
      <c r="O1222" s="234"/>
      <c r="P1222" s="237"/>
      <c r="Q1222" s="238"/>
      <c r="R1222" s="233" t="str">
        <f>IF(ISERROR($V1222),"",OFFSET('Smelter Look-up'!$C$4,$V1222-4,0)&amp;"")</f>
        <v/>
      </c>
      <c r="S1222" s="239" t="str">
        <f t="array" ref="S1222">IF(B1222="","",IF(ISERROR(MATCH($E1222,CL,0)),"Unknown",INDIRECT("'C'!$A$"&amp;MATCH($E1222,CL,0)+1)))</f>
        <v/>
      </c>
      <c r="T1222" s="239" t="str">
        <f t="array" ref="T1222">IF(B1222="","",IF(ISERROR(MATCH($J1222,SorP!$B$1:$B$6226,0)),"",INDIRECT("'SorP'!$A$"&amp;MATCH($S1222&amp;$J1222,SorP!C:C,0))))</f>
        <v/>
      </c>
      <c r="U1222" s="240"/>
      <c r="V1222" s="228" t="str">
        <f>IF(C1222="",NA(),IF(OR(C1222="Smelter not listed",C1222="Smelter not yet identified"),MATCH($B1222&amp;$D1222,'Smelter Look-up'!$J:$J,0),MATCH($B1222&amp;$C1222,'Smelter Look-up'!$J:$J,0)))</f>
        <v>#N/A</v>
      </c>
      <c r="W1222" s="208"/>
      <c r="X1222" s="208">
        <f t="shared" si="1"/>
        <v>0</v>
      </c>
      <c r="Y1222" s="208"/>
      <c r="Z1222" s="208"/>
      <c r="AA1222" s="208"/>
      <c r="AB1222" s="241" t="str">
        <f t="shared" si="2"/>
        <v/>
      </c>
      <c r="AC1222" s="208"/>
      <c r="AD1222" s="208"/>
      <c r="AE1222" s="208"/>
      <c r="AF1222" s="208"/>
      <c r="AG1222" s="208"/>
      <c r="AH1222" s="208"/>
    </row>
    <row r="1223" ht="13.5" customHeight="1">
      <c r="A1223" s="239"/>
      <c r="B1223" s="233" t="str">
        <f t="array" ref="B1223">IF(LEN(A1223)=0,"",INDEX('Smelter Look-up'!$A:$A,MATCH($A1223,'Smelter Look-up'!$E:$E,0)))</f>
        <v/>
      </c>
      <c r="C1223" s="234" t="str">
        <f t="array" ref="C1223">IF(LEN(A1223)=0,"",INDEX('Smelter Look-up'!$C:$C,MATCH($A1223,'Smelter Look-up'!$E:$E,0)))</f>
        <v/>
      </c>
      <c r="D1223" s="233"/>
      <c r="E1223" s="233" t="str">
        <f>IF(ISERROR($V1223),"",OFFSET('Smelter Look-up'!$D$4,$V1223-4,0)&amp;"")</f>
        <v/>
      </c>
      <c r="F1223" s="233" t="str">
        <f>IF(ISERROR($V1223),"",OFFSET('Smelter Look-up'!$E$4,$V1223-4,0))</f>
        <v/>
      </c>
      <c r="G1223" s="233" t="str">
        <f>IF(C1223=$X$4,IF(ISERROR($V1223),"Enter smelter details","RMI"),IF(ISERROR($V1223),"",OFFSET('Smelter Look-up'!$F$4,$V1223-4,0)))</f>
        <v/>
      </c>
      <c r="H1223" s="235" t="str">
        <f>IF(ISERROR($V1223),"",OFFSET('Smelter Look-up'!$G$4,$V1223-4,0))</f>
        <v/>
      </c>
      <c r="I1223" s="237" t="str">
        <f>IF(ISERROR($V1223),"",OFFSET('Smelter Look-up'!$H$4,$V1223-4,0))</f>
        <v/>
      </c>
      <c r="J1223" s="237" t="str">
        <f>IF(ISERROR($V1223),"",OFFSET('Smelter Look-up'!$I$4,$V1223-4,0))</f>
        <v/>
      </c>
      <c r="K1223" s="234"/>
      <c r="L1223" s="234"/>
      <c r="M1223" s="234"/>
      <c r="N1223" s="234"/>
      <c r="O1223" s="234"/>
      <c r="P1223" s="237"/>
      <c r="Q1223" s="238"/>
      <c r="R1223" s="233" t="str">
        <f>IF(ISERROR($V1223),"",OFFSET('Smelter Look-up'!$C$4,$V1223-4,0)&amp;"")</f>
        <v/>
      </c>
      <c r="S1223" s="239" t="str">
        <f t="array" ref="S1223">IF(B1223="","",IF(ISERROR(MATCH($E1223,CL,0)),"Unknown",INDIRECT("'C'!$A$"&amp;MATCH($E1223,CL,0)+1)))</f>
        <v/>
      </c>
      <c r="T1223" s="239" t="str">
        <f t="array" ref="T1223">IF(B1223="","",IF(ISERROR(MATCH($J1223,SorP!$B$1:$B$6226,0)),"",INDIRECT("'SorP'!$A$"&amp;MATCH($S1223&amp;$J1223,SorP!C:C,0))))</f>
        <v/>
      </c>
      <c r="U1223" s="240"/>
      <c r="V1223" s="228" t="str">
        <f>IF(C1223="",NA(),IF(OR(C1223="Smelter not listed",C1223="Smelter not yet identified"),MATCH($B1223&amp;$D1223,'Smelter Look-up'!$J:$J,0),MATCH($B1223&amp;$C1223,'Smelter Look-up'!$J:$J,0)))</f>
        <v>#N/A</v>
      </c>
      <c r="W1223" s="208"/>
      <c r="X1223" s="208">
        <f t="shared" si="1"/>
        <v>0</v>
      </c>
      <c r="Y1223" s="208"/>
      <c r="Z1223" s="208"/>
      <c r="AA1223" s="208"/>
      <c r="AB1223" s="241" t="str">
        <f t="shared" si="2"/>
        <v/>
      </c>
      <c r="AC1223" s="208"/>
      <c r="AD1223" s="208"/>
      <c r="AE1223" s="208"/>
      <c r="AF1223" s="208"/>
      <c r="AG1223" s="208"/>
      <c r="AH1223" s="208"/>
    </row>
    <row r="1224" ht="13.5" customHeight="1">
      <c r="A1224" s="239"/>
      <c r="B1224" s="233" t="str">
        <f t="array" ref="B1224">IF(LEN(A1224)=0,"",INDEX('Smelter Look-up'!$A:$A,MATCH($A1224,'Smelter Look-up'!$E:$E,0)))</f>
        <v/>
      </c>
      <c r="C1224" s="234" t="str">
        <f t="array" ref="C1224">IF(LEN(A1224)=0,"",INDEX('Smelter Look-up'!$C:$C,MATCH($A1224,'Smelter Look-up'!$E:$E,0)))</f>
        <v/>
      </c>
      <c r="D1224" s="233"/>
      <c r="E1224" s="233" t="str">
        <f>IF(ISERROR($V1224),"",OFFSET('Smelter Look-up'!$D$4,$V1224-4,0)&amp;"")</f>
        <v/>
      </c>
      <c r="F1224" s="233" t="str">
        <f>IF(ISERROR($V1224),"",OFFSET('Smelter Look-up'!$E$4,$V1224-4,0))</f>
        <v/>
      </c>
      <c r="G1224" s="233" t="str">
        <f>IF(C1224=$X$4,IF(ISERROR($V1224),"Enter smelter details","RMI"),IF(ISERROR($V1224),"",OFFSET('Smelter Look-up'!$F$4,$V1224-4,0)))</f>
        <v/>
      </c>
      <c r="H1224" s="235" t="str">
        <f>IF(ISERROR($V1224),"",OFFSET('Smelter Look-up'!$G$4,$V1224-4,0))</f>
        <v/>
      </c>
      <c r="I1224" s="237" t="str">
        <f>IF(ISERROR($V1224),"",OFFSET('Smelter Look-up'!$H$4,$V1224-4,0))</f>
        <v/>
      </c>
      <c r="J1224" s="237" t="str">
        <f>IF(ISERROR($V1224),"",OFFSET('Smelter Look-up'!$I$4,$V1224-4,0))</f>
        <v/>
      </c>
      <c r="K1224" s="234"/>
      <c r="L1224" s="234"/>
      <c r="M1224" s="234"/>
      <c r="N1224" s="234"/>
      <c r="O1224" s="234"/>
      <c r="P1224" s="237"/>
      <c r="Q1224" s="238"/>
      <c r="R1224" s="233" t="str">
        <f>IF(ISERROR($V1224),"",OFFSET('Smelter Look-up'!$C$4,$V1224-4,0)&amp;"")</f>
        <v/>
      </c>
      <c r="S1224" s="239" t="str">
        <f t="array" ref="S1224">IF(B1224="","",IF(ISERROR(MATCH($E1224,CL,0)),"Unknown",INDIRECT("'C'!$A$"&amp;MATCH($E1224,CL,0)+1)))</f>
        <v/>
      </c>
      <c r="T1224" s="239" t="str">
        <f t="array" ref="T1224">IF(B1224="","",IF(ISERROR(MATCH($J1224,SorP!$B$1:$B$6226,0)),"",INDIRECT("'SorP'!$A$"&amp;MATCH($S1224&amp;$J1224,SorP!C:C,0))))</f>
        <v/>
      </c>
      <c r="U1224" s="240"/>
      <c r="V1224" s="228" t="str">
        <f>IF(C1224="",NA(),IF(OR(C1224="Smelter not listed",C1224="Smelter not yet identified"),MATCH($B1224&amp;$D1224,'Smelter Look-up'!$J:$J,0),MATCH($B1224&amp;$C1224,'Smelter Look-up'!$J:$J,0)))</f>
        <v>#N/A</v>
      </c>
      <c r="W1224" s="208"/>
      <c r="X1224" s="208">
        <f t="shared" si="1"/>
        <v>0</v>
      </c>
      <c r="Y1224" s="208"/>
      <c r="Z1224" s="208"/>
      <c r="AA1224" s="208"/>
      <c r="AB1224" s="241" t="str">
        <f t="shared" si="2"/>
        <v/>
      </c>
      <c r="AC1224" s="208"/>
      <c r="AD1224" s="208"/>
      <c r="AE1224" s="208"/>
      <c r="AF1224" s="208"/>
      <c r="AG1224" s="208"/>
      <c r="AH1224" s="208"/>
    </row>
    <row r="1225" ht="13.5" customHeight="1">
      <c r="A1225" s="239"/>
      <c r="B1225" s="233" t="str">
        <f t="array" ref="B1225">IF(LEN(A1225)=0,"",INDEX('Smelter Look-up'!$A:$A,MATCH($A1225,'Smelter Look-up'!$E:$E,0)))</f>
        <v/>
      </c>
      <c r="C1225" s="234" t="str">
        <f t="array" ref="C1225">IF(LEN(A1225)=0,"",INDEX('Smelter Look-up'!$C:$C,MATCH($A1225,'Smelter Look-up'!$E:$E,0)))</f>
        <v/>
      </c>
      <c r="D1225" s="233"/>
      <c r="E1225" s="233" t="str">
        <f>IF(ISERROR($V1225),"",OFFSET('Smelter Look-up'!$D$4,$V1225-4,0)&amp;"")</f>
        <v/>
      </c>
      <c r="F1225" s="233" t="str">
        <f>IF(ISERROR($V1225),"",OFFSET('Smelter Look-up'!$E$4,$V1225-4,0))</f>
        <v/>
      </c>
      <c r="G1225" s="233" t="str">
        <f>IF(C1225=$X$4,IF(ISERROR($V1225),"Enter smelter details","RMI"),IF(ISERROR($V1225),"",OFFSET('Smelter Look-up'!$F$4,$V1225-4,0)))</f>
        <v/>
      </c>
      <c r="H1225" s="235" t="str">
        <f>IF(ISERROR($V1225),"",OFFSET('Smelter Look-up'!$G$4,$V1225-4,0))</f>
        <v/>
      </c>
      <c r="I1225" s="237" t="str">
        <f>IF(ISERROR($V1225),"",OFFSET('Smelter Look-up'!$H$4,$V1225-4,0))</f>
        <v/>
      </c>
      <c r="J1225" s="237" t="str">
        <f>IF(ISERROR($V1225),"",OFFSET('Smelter Look-up'!$I$4,$V1225-4,0))</f>
        <v/>
      </c>
      <c r="K1225" s="234"/>
      <c r="L1225" s="234"/>
      <c r="M1225" s="234"/>
      <c r="N1225" s="234"/>
      <c r="O1225" s="234"/>
      <c r="P1225" s="237"/>
      <c r="Q1225" s="238"/>
      <c r="R1225" s="233" t="str">
        <f>IF(ISERROR($V1225),"",OFFSET('Smelter Look-up'!$C$4,$V1225-4,0)&amp;"")</f>
        <v/>
      </c>
      <c r="S1225" s="239" t="str">
        <f t="array" ref="S1225">IF(B1225="","",IF(ISERROR(MATCH($E1225,CL,0)),"Unknown",INDIRECT("'C'!$A$"&amp;MATCH($E1225,CL,0)+1)))</f>
        <v/>
      </c>
      <c r="T1225" s="239" t="str">
        <f t="array" ref="T1225">IF(B1225="","",IF(ISERROR(MATCH($J1225,SorP!$B$1:$B$6226,0)),"",INDIRECT("'SorP'!$A$"&amp;MATCH($S1225&amp;$J1225,SorP!C:C,0))))</f>
        <v/>
      </c>
      <c r="U1225" s="240"/>
      <c r="V1225" s="228" t="str">
        <f>IF(C1225="",NA(),IF(OR(C1225="Smelter not listed",C1225="Smelter not yet identified"),MATCH($B1225&amp;$D1225,'Smelter Look-up'!$J:$J,0),MATCH($B1225&amp;$C1225,'Smelter Look-up'!$J:$J,0)))</f>
        <v>#N/A</v>
      </c>
      <c r="W1225" s="208"/>
      <c r="X1225" s="208">
        <f t="shared" si="1"/>
        <v>0</v>
      </c>
      <c r="Y1225" s="208"/>
      <c r="Z1225" s="208"/>
      <c r="AA1225" s="208"/>
      <c r="AB1225" s="241" t="str">
        <f t="shared" si="2"/>
        <v/>
      </c>
      <c r="AC1225" s="208"/>
      <c r="AD1225" s="208"/>
      <c r="AE1225" s="208"/>
      <c r="AF1225" s="208"/>
      <c r="AG1225" s="208"/>
      <c r="AH1225" s="208"/>
    </row>
    <row r="1226" ht="13.5" customHeight="1">
      <c r="A1226" s="239"/>
      <c r="B1226" s="233" t="str">
        <f t="array" ref="B1226">IF(LEN(A1226)=0,"",INDEX('Smelter Look-up'!$A:$A,MATCH($A1226,'Smelter Look-up'!$E:$E,0)))</f>
        <v/>
      </c>
      <c r="C1226" s="234" t="str">
        <f t="array" ref="C1226">IF(LEN(A1226)=0,"",INDEX('Smelter Look-up'!$C:$C,MATCH($A1226,'Smelter Look-up'!$E:$E,0)))</f>
        <v/>
      </c>
      <c r="D1226" s="233"/>
      <c r="E1226" s="233" t="str">
        <f>IF(ISERROR($V1226),"",OFFSET('Smelter Look-up'!$D$4,$V1226-4,0)&amp;"")</f>
        <v/>
      </c>
      <c r="F1226" s="233" t="str">
        <f>IF(ISERROR($V1226),"",OFFSET('Smelter Look-up'!$E$4,$V1226-4,0))</f>
        <v/>
      </c>
      <c r="G1226" s="233" t="str">
        <f>IF(C1226=$X$4,IF(ISERROR($V1226),"Enter smelter details","RMI"),IF(ISERROR($V1226),"",OFFSET('Smelter Look-up'!$F$4,$V1226-4,0)))</f>
        <v/>
      </c>
      <c r="H1226" s="235" t="str">
        <f>IF(ISERROR($V1226),"",OFFSET('Smelter Look-up'!$G$4,$V1226-4,0))</f>
        <v/>
      </c>
      <c r="I1226" s="237" t="str">
        <f>IF(ISERROR($V1226),"",OFFSET('Smelter Look-up'!$H$4,$V1226-4,0))</f>
        <v/>
      </c>
      <c r="J1226" s="237" t="str">
        <f>IF(ISERROR($V1226),"",OFFSET('Smelter Look-up'!$I$4,$V1226-4,0))</f>
        <v/>
      </c>
      <c r="K1226" s="234"/>
      <c r="L1226" s="234"/>
      <c r="M1226" s="234"/>
      <c r="N1226" s="234"/>
      <c r="O1226" s="234"/>
      <c r="P1226" s="237"/>
      <c r="Q1226" s="238"/>
      <c r="R1226" s="233" t="str">
        <f>IF(ISERROR($V1226),"",OFFSET('Smelter Look-up'!$C$4,$V1226-4,0)&amp;"")</f>
        <v/>
      </c>
      <c r="S1226" s="239" t="str">
        <f t="array" ref="S1226">IF(B1226="","",IF(ISERROR(MATCH($E1226,CL,0)),"Unknown",INDIRECT("'C'!$A$"&amp;MATCH($E1226,CL,0)+1)))</f>
        <v/>
      </c>
      <c r="T1226" s="239" t="str">
        <f t="array" ref="T1226">IF(B1226="","",IF(ISERROR(MATCH($J1226,SorP!$B$1:$B$6226,0)),"",INDIRECT("'SorP'!$A$"&amp;MATCH($S1226&amp;$J1226,SorP!C:C,0))))</f>
        <v/>
      </c>
      <c r="U1226" s="240"/>
      <c r="V1226" s="228" t="str">
        <f>IF(C1226="",NA(),IF(OR(C1226="Smelter not listed",C1226="Smelter not yet identified"),MATCH($B1226&amp;$D1226,'Smelter Look-up'!$J:$J,0),MATCH($B1226&amp;$C1226,'Smelter Look-up'!$J:$J,0)))</f>
        <v>#N/A</v>
      </c>
      <c r="W1226" s="208"/>
      <c r="X1226" s="208">
        <f t="shared" si="1"/>
        <v>0</v>
      </c>
      <c r="Y1226" s="208"/>
      <c r="Z1226" s="208"/>
      <c r="AA1226" s="208"/>
      <c r="AB1226" s="241" t="str">
        <f t="shared" si="2"/>
        <v/>
      </c>
      <c r="AC1226" s="208"/>
      <c r="AD1226" s="208"/>
      <c r="AE1226" s="208"/>
      <c r="AF1226" s="208"/>
      <c r="AG1226" s="208"/>
      <c r="AH1226" s="208"/>
    </row>
    <row r="1227" ht="13.5" customHeight="1">
      <c r="A1227" s="239"/>
      <c r="B1227" s="233" t="str">
        <f t="array" ref="B1227">IF(LEN(A1227)=0,"",INDEX('Smelter Look-up'!$A:$A,MATCH($A1227,'Smelter Look-up'!$E:$E,0)))</f>
        <v/>
      </c>
      <c r="C1227" s="234" t="str">
        <f t="array" ref="C1227">IF(LEN(A1227)=0,"",INDEX('Smelter Look-up'!$C:$C,MATCH($A1227,'Smelter Look-up'!$E:$E,0)))</f>
        <v/>
      </c>
      <c r="D1227" s="233"/>
      <c r="E1227" s="233" t="str">
        <f>IF(ISERROR($V1227),"",OFFSET('Smelter Look-up'!$D$4,$V1227-4,0)&amp;"")</f>
        <v/>
      </c>
      <c r="F1227" s="233" t="str">
        <f>IF(ISERROR($V1227),"",OFFSET('Smelter Look-up'!$E$4,$V1227-4,0))</f>
        <v/>
      </c>
      <c r="G1227" s="233" t="str">
        <f>IF(C1227=$X$4,IF(ISERROR($V1227),"Enter smelter details","RMI"),IF(ISERROR($V1227),"",OFFSET('Smelter Look-up'!$F$4,$V1227-4,0)))</f>
        <v/>
      </c>
      <c r="H1227" s="235" t="str">
        <f>IF(ISERROR($V1227),"",OFFSET('Smelter Look-up'!$G$4,$V1227-4,0))</f>
        <v/>
      </c>
      <c r="I1227" s="237" t="str">
        <f>IF(ISERROR($V1227),"",OFFSET('Smelter Look-up'!$H$4,$V1227-4,0))</f>
        <v/>
      </c>
      <c r="J1227" s="237" t="str">
        <f>IF(ISERROR($V1227),"",OFFSET('Smelter Look-up'!$I$4,$V1227-4,0))</f>
        <v/>
      </c>
      <c r="K1227" s="234"/>
      <c r="L1227" s="234"/>
      <c r="M1227" s="234"/>
      <c r="N1227" s="234"/>
      <c r="O1227" s="234"/>
      <c r="P1227" s="237"/>
      <c r="Q1227" s="238"/>
      <c r="R1227" s="233" t="str">
        <f>IF(ISERROR($V1227),"",OFFSET('Smelter Look-up'!$C$4,$V1227-4,0)&amp;"")</f>
        <v/>
      </c>
      <c r="S1227" s="239" t="str">
        <f t="array" ref="S1227">IF(B1227="","",IF(ISERROR(MATCH($E1227,CL,0)),"Unknown",INDIRECT("'C'!$A$"&amp;MATCH($E1227,CL,0)+1)))</f>
        <v/>
      </c>
      <c r="T1227" s="239" t="str">
        <f t="array" ref="T1227">IF(B1227="","",IF(ISERROR(MATCH($J1227,SorP!$B$1:$B$6226,0)),"",INDIRECT("'SorP'!$A$"&amp;MATCH($S1227&amp;$J1227,SorP!C:C,0))))</f>
        <v/>
      </c>
      <c r="U1227" s="240"/>
      <c r="V1227" s="228" t="str">
        <f>IF(C1227="",NA(),IF(OR(C1227="Smelter not listed",C1227="Smelter not yet identified"),MATCH($B1227&amp;$D1227,'Smelter Look-up'!$J:$J,0),MATCH($B1227&amp;$C1227,'Smelter Look-up'!$J:$J,0)))</f>
        <v>#N/A</v>
      </c>
      <c r="W1227" s="208"/>
      <c r="X1227" s="208">
        <f t="shared" si="1"/>
        <v>0</v>
      </c>
      <c r="Y1227" s="208"/>
      <c r="Z1227" s="208"/>
      <c r="AA1227" s="208"/>
      <c r="AB1227" s="241" t="str">
        <f t="shared" si="2"/>
        <v/>
      </c>
      <c r="AC1227" s="208"/>
      <c r="AD1227" s="208"/>
      <c r="AE1227" s="208"/>
      <c r="AF1227" s="208"/>
      <c r="AG1227" s="208"/>
      <c r="AH1227" s="208"/>
    </row>
    <row r="1228" ht="13.5" customHeight="1">
      <c r="A1228" s="239"/>
      <c r="B1228" s="233" t="str">
        <f t="array" ref="B1228">IF(LEN(A1228)=0,"",INDEX('Smelter Look-up'!$A:$A,MATCH($A1228,'Smelter Look-up'!$E:$E,0)))</f>
        <v/>
      </c>
      <c r="C1228" s="234" t="str">
        <f t="array" ref="C1228">IF(LEN(A1228)=0,"",INDEX('Smelter Look-up'!$C:$C,MATCH($A1228,'Smelter Look-up'!$E:$E,0)))</f>
        <v/>
      </c>
      <c r="D1228" s="233"/>
      <c r="E1228" s="233" t="str">
        <f>IF(ISERROR($V1228),"",OFFSET('Smelter Look-up'!$D$4,$V1228-4,0)&amp;"")</f>
        <v/>
      </c>
      <c r="F1228" s="233" t="str">
        <f>IF(ISERROR($V1228),"",OFFSET('Smelter Look-up'!$E$4,$V1228-4,0))</f>
        <v/>
      </c>
      <c r="G1228" s="233" t="str">
        <f>IF(C1228=$X$4,IF(ISERROR($V1228),"Enter smelter details","RMI"),IF(ISERROR($V1228),"",OFFSET('Smelter Look-up'!$F$4,$V1228-4,0)))</f>
        <v/>
      </c>
      <c r="H1228" s="235" t="str">
        <f>IF(ISERROR($V1228),"",OFFSET('Smelter Look-up'!$G$4,$V1228-4,0))</f>
        <v/>
      </c>
      <c r="I1228" s="237" t="str">
        <f>IF(ISERROR($V1228),"",OFFSET('Smelter Look-up'!$H$4,$V1228-4,0))</f>
        <v/>
      </c>
      <c r="J1228" s="237" t="str">
        <f>IF(ISERROR($V1228),"",OFFSET('Smelter Look-up'!$I$4,$V1228-4,0))</f>
        <v/>
      </c>
      <c r="K1228" s="234"/>
      <c r="L1228" s="234"/>
      <c r="M1228" s="234"/>
      <c r="N1228" s="234"/>
      <c r="O1228" s="234"/>
      <c r="P1228" s="237"/>
      <c r="Q1228" s="238"/>
      <c r="R1228" s="233" t="str">
        <f>IF(ISERROR($V1228),"",OFFSET('Smelter Look-up'!$C$4,$V1228-4,0)&amp;"")</f>
        <v/>
      </c>
      <c r="S1228" s="239" t="str">
        <f t="array" ref="S1228">IF(B1228="","",IF(ISERROR(MATCH($E1228,CL,0)),"Unknown",INDIRECT("'C'!$A$"&amp;MATCH($E1228,CL,0)+1)))</f>
        <v/>
      </c>
      <c r="T1228" s="239" t="str">
        <f t="array" ref="T1228">IF(B1228="","",IF(ISERROR(MATCH($J1228,SorP!$B$1:$B$6226,0)),"",INDIRECT("'SorP'!$A$"&amp;MATCH($S1228&amp;$J1228,SorP!C:C,0))))</f>
        <v/>
      </c>
      <c r="U1228" s="240"/>
      <c r="V1228" s="228" t="str">
        <f>IF(C1228="",NA(),IF(OR(C1228="Smelter not listed",C1228="Smelter not yet identified"),MATCH($B1228&amp;$D1228,'Smelter Look-up'!$J:$J,0),MATCH($B1228&amp;$C1228,'Smelter Look-up'!$J:$J,0)))</f>
        <v>#N/A</v>
      </c>
      <c r="W1228" s="208"/>
      <c r="X1228" s="208">
        <f t="shared" si="1"/>
        <v>0</v>
      </c>
      <c r="Y1228" s="208"/>
      <c r="Z1228" s="208"/>
      <c r="AA1228" s="208"/>
      <c r="AB1228" s="241" t="str">
        <f t="shared" si="2"/>
        <v/>
      </c>
      <c r="AC1228" s="208"/>
      <c r="AD1228" s="208"/>
      <c r="AE1228" s="208"/>
      <c r="AF1228" s="208"/>
      <c r="AG1228" s="208"/>
      <c r="AH1228" s="208"/>
    </row>
    <row r="1229" ht="13.5" customHeight="1">
      <c r="A1229" s="239"/>
      <c r="B1229" s="233" t="str">
        <f t="array" ref="B1229">IF(LEN(A1229)=0,"",INDEX('Smelter Look-up'!$A:$A,MATCH($A1229,'Smelter Look-up'!$E:$E,0)))</f>
        <v/>
      </c>
      <c r="C1229" s="234" t="str">
        <f t="array" ref="C1229">IF(LEN(A1229)=0,"",INDEX('Smelter Look-up'!$C:$C,MATCH($A1229,'Smelter Look-up'!$E:$E,0)))</f>
        <v/>
      </c>
      <c r="D1229" s="233"/>
      <c r="E1229" s="233" t="str">
        <f>IF(ISERROR($V1229),"",OFFSET('Smelter Look-up'!$D$4,$V1229-4,0)&amp;"")</f>
        <v/>
      </c>
      <c r="F1229" s="233" t="str">
        <f>IF(ISERROR($V1229),"",OFFSET('Smelter Look-up'!$E$4,$V1229-4,0))</f>
        <v/>
      </c>
      <c r="G1229" s="233" t="str">
        <f>IF(C1229=$X$4,IF(ISERROR($V1229),"Enter smelter details","RMI"),IF(ISERROR($V1229),"",OFFSET('Smelter Look-up'!$F$4,$V1229-4,0)))</f>
        <v/>
      </c>
      <c r="H1229" s="235" t="str">
        <f>IF(ISERROR($V1229),"",OFFSET('Smelter Look-up'!$G$4,$V1229-4,0))</f>
        <v/>
      </c>
      <c r="I1229" s="237" t="str">
        <f>IF(ISERROR($V1229),"",OFFSET('Smelter Look-up'!$H$4,$V1229-4,0))</f>
        <v/>
      </c>
      <c r="J1229" s="237" t="str">
        <f>IF(ISERROR($V1229),"",OFFSET('Smelter Look-up'!$I$4,$V1229-4,0))</f>
        <v/>
      </c>
      <c r="K1229" s="234"/>
      <c r="L1229" s="234"/>
      <c r="M1229" s="234"/>
      <c r="N1229" s="234"/>
      <c r="O1229" s="234"/>
      <c r="P1229" s="237"/>
      <c r="Q1229" s="238"/>
      <c r="R1229" s="233" t="str">
        <f>IF(ISERROR($V1229),"",OFFSET('Smelter Look-up'!$C$4,$V1229-4,0)&amp;"")</f>
        <v/>
      </c>
      <c r="S1229" s="239" t="str">
        <f t="array" ref="S1229">IF(B1229="","",IF(ISERROR(MATCH($E1229,CL,0)),"Unknown",INDIRECT("'C'!$A$"&amp;MATCH($E1229,CL,0)+1)))</f>
        <v/>
      </c>
      <c r="T1229" s="239" t="str">
        <f t="array" ref="T1229">IF(B1229="","",IF(ISERROR(MATCH($J1229,SorP!$B$1:$B$6226,0)),"",INDIRECT("'SorP'!$A$"&amp;MATCH($S1229&amp;$J1229,SorP!C:C,0))))</f>
        <v/>
      </c>
      <c r="U1229" s="240"/>
      <c r="V1229" s="228" t="str">
        <f>IF(C1229="",NA(),IF(OR(C1229="Smelter not listed",C1229="Smelter not yet identified"),MATCH($B1229&amp;$D1229,'Smelter Look-up'!$J:$J,0),MATCH($B1229&amp;$C1229,'Smelter Look-up'!$J:$J,0)))</f>
        <v>#N/A</v>
      </c>
      <c r="W1229" s="208"/>
      <c r="X1229" s="208">
        <f t="shared" si="1"/>
        <v>0</v>
      </c>
      <c r="Y1229" s="208"/>
      <c r="Z1229" s="208"/>
      <c r="AA1229" s="208"/>
      <c r="AB1229" s="241" t="str">
        <f t="shared" si="2"/>
        <v/>
      </c>
      <c r="AC1229" s="208"/>
      <c r="AD1229" s="208"/>
      <c r="AE1229" s="208"/>
      <c r="AF1229" s="208"/>
      <c r="AG1229" s="208"/>
      <c r="AH1229" s="208"/>
    </row>
    <row r="1230" ht="13.5" customHeight="1">
      <c r="A1230" s="239"/>
      <c r="B1230" s="233" t="str">
        <f t="array" ref="B1230">IF(LEN(A1230)=0,"",INDEX('Smelter Look-up'!$A:$A,MATCH($A1230,'Smelter Look-up'!$E:$E,0)))</f>
        <v/>
      </c>
      <c r="C1230" s="234" t="str">
        <f t="array" ref="C1230">IF(LEN(A1230)=0,"",INDEX('Smelter Look-up'!$C:$C,MATCH($A1230,'Smelter Look-up'!$E:$E,0)))</f>
        <v/>
      </c>
      <c r="D1230" s="233"/>
      <c r="E1230" s="233" t="str">
        <f>IF(ISERROR($V1230),"",OFFSET('Smelter Look-up'!$D$4,$V1230-4,0)&amp;"")</f>
        <v/>
      </c>
      <c r="F1230" s="233" t="str">
        <f>IF(ISERROR($V1230),"",OFFSET('Smelter Look-up'!$E$4,$V1230-4,0))</f>
        <v/>
      </c>
      <c r="G1230" s="233" t="str">
        <f>IF(C1230=$X$4,IF(ISERROR($V1230),"Enter smelter details","RMI"),IF(ISERROR($V1230),"",OFFSET('Smelter Look-up'!$F$4,$V1230-4,0)))</f>
        <v/>
      </c>
      <c r="H1230" s="235" t="str">
        <f>IF(ISERROR($V1230),"",OFFSET('Smelter Look-up'!$G$4,$V1230-4,0))</f>
        <v/>
      </c>
      <c r="I1230" s="237" t="str">
        <f>IF(ISERROR($V1230),"",OFFSET('Smelter Look-up'!$H$4,$V1230-4,0))</f>
        <v/>
      </c>
      <c r="J1230" s="237" t="str">
        <f>IF(ISERROR($V1230),"",OFFSET('Smelter Look-up'!$I$4,$V1230-4,0))</f>
        <v/>
      </c>
      <c r="K1230" s="234"/>
      <c r="L1230" s="234"/>
      <c r="M1230" s="234"/>
      <c r="N1230" s="234"/>
      <c r="O1230" s="234"/>
      <c r="P1230" s="237"/>
      <c r="Q1230" s="238"/>
      <c r="R1230" s="233" t="str">
        <f>IF(ISERROR($V1230),"",OFFSET('Smelter Look-up'!$C$4,$V1230-4,0)&amp;"")</f>
        <v/>
      </c>
      <c r="S1230" s="239" t="str">
        <f t="array" ref="S1230">IF(B1230="","",IF(ISERROR(MATCH($E1230,CL,0)),"Unknown",INDIRECT("'C'!$A$"&amp;MATCH($E1230,CL,0)+1)))</f>
        <v/>
      </c>
      <c r="T1230" s="239" t="str">
        <f t="array" ref="T1230">IF(B1230="","",IF(ISERROR(MATCH($J1230,SorP!$B$1:$B$6226,0)),"",INDIRECT("'SorP'!$A$"&amp;MATCH($S1230&amp;$J1230,SorP!C:C,0))))</f>
        <v/>
      </c>
      <c r="U1230" s="240"/>
      <c r="V1230" s="228" t="str">
        <f>IF(C1230="",NA(),IF(OR(C1230="Smelter not listed",C1230="Smelter not yet identified"),MATCH($B1230&amp;$D1230,'Smelter Look-up'!$J:$J,0),MATCH($B1230&amp;$C1230,'Smelter Look-up'!$J:$J,0)))</f>
        <v>#N/A</v>
      </c>
      <c r="W1230" s="208"/>
      <c r="X1230" s="208">
        <f t="shared" si="1"/>
        <v>0</v>
      </c>
      <c r="Y1230" s="208"/>
      <c r="Z1230" s="208"/>
      <c r="AA1230" s="208"/>
      <c r="AB1230" s="241" t="str">
        <f t="shared" si="2"/>
        <v/>
      </c>
      <c r="AC1230" s="208"/>
      <c r="AD1230" s="208"/>
      <c r="AE1230" s="208"/>
      <c r="AF1230" s="208"/>
      <c r="AG1230" s="208"/>
      <c r="AH1230" s="208"/>
    </row>
    <row r="1231" ht="13.5" customHeight="1">
      <c r="A1231" s="239"/>
      <c r="B1231" s="233" t="str">
        <f t="array" ref="B1231">IF(LEN(A1231)=0,"",INDEX('Smelter Look-up'!$A:$A,MATCH($A1231,'Smelter Look-up'!$E:$E,0)))</f>
        <v/>
      </c>
      <c r="C1231" s="234" t="str">
        <f t="array" ref="C1231">IF(LEN(A1231)=0,"",INDEX('Smelter Look-up'!$C:$C,MATCH($A1231,'Smelter Look-up'!$E:$E,0)))</f>
        <v/>
      </c>
      <c r="D1231" s="233"/>
      <c r="E1231" s="233" t="str">
        <f>IF(ISERROR($V1231),"",OFFSET('Smelter Look-up'!$D$4,$V1231-4,0)&amp;"")</f>
        <v/>
      </c>
      <c r="F1231" s="233" t="str">
        <f>IF(ISERROR($V1231),"",OFFSET('Smelter Look-up'!$E$4,$V1231-4,0))</f>
        <v/>
      </c>
      <c r="G1231" s="233" t="str">
        <f>IF(C1231=$X$4,IF(ISERROR($V1231),"Enter smelter details","RMI"),IF(ISERROR($V1231),"",OFFSET('Smelter Look-up'!$F$4,$V1231-4,0)))</f>
        <v/>
      </c>
      <c r="H1231" s="235" t="str">
        <f>IF(ISERROR($V1231),"",OFFSET('Smelter Look-up'!$G$4,$V1231-4,0))</f>
        <v/>
      </c>
      <c r="I1231" s="237" t="str">
        <f>IF(ISERROR($V1231),"",OFFSET('Smelter Look-up'!$H$4,$V1231-4,0))</f>
        <v/>
      </c>
      <c r="J1231" s="237" t="str">
        <f>IF(ISERROR($V1231),"",OFFSET('Smelter Look-up'!$I$4,$V1231-4,0))</f>
        <v/>
      </c>
      <c r="K1231" s="234"/>
      <c r="L1231" s="234"/>
      <c r="M1231" s="234"/>
      <c r="N1231" s="234"/>
      <c r="O1231" s="234"/>
      <c r="P1231" s="237"/>
      <c r="Q1231" s="238"/>
      <c r="R1231" s="233" t="str">
        <f>IF(ISERROR($V1231),"",OFFSET('Smelter Look-up'!$C$4,$V1231-4,0)&amp;"")</f>
        <v/>
      </c>
      <c r="S1231" s="239" t="str">
        <f t="array" ref="S1231">IF(B1231="","",IF(ISERROR(MATCH($E1231,CL,0)),"Unknown",INDIRECT("'C'!$A$"&amp;MATCH($E1231,CL,0)+1)))</f>
        <v/>
      </c>
      <c r="T1231" s="239" t="str">
        <f t="array" ref="T1231">IF(B1231="","",IF(ISERROR(MATCH($J1231,SorP!$B$1:$B$6226,0)),"",INDIRECT("'SorP'!$A$"&amp;MATCH($S1231&amp;$J1231,SorP!C:C,0))))</f>
        <v/>
      </c>
      <c r="U1231" s="240"/>
      <c r="V1231" s="228" t="str">
        <f>IF(C1231="",NA(),IF(OR(C1231="Smelter not listed",C1231="Smelter not yet identified"),MATCH($B1231&amp;$D1231,'Smelter Look-up'!$J:$J,0),MATCH($B1231&amp;$C1231,'Smelter Look-up'!$J:$J,0)))</f>
        <v>#N/A</v>
      </c>
      <c r="W1231" s="208"/>
      <c r="X1231" s="208">
        <f t="shared" si="1"/>
        <v>0</v>
      </c>
      <c r="Y1231" s="208"/>
      <c r="Z1231" s="208"/>
      <c r="AA1231" s="208"/>
      <c r="AB1231" s="241" t="str">
        <f t="shared" si="2"/>
        <v/>
      </c>
      <c r="AC1231" s="208"/>
      <c r="AD1231" s="208"/>
      <c r="AE1231" s="208"/>
      <c r="AF1231" s="208"/>
      <c r="AG1231" s="208"/>
      <c r="AH1231" s="208"/>
    </row>
    <row r="1232" ht="13.5" customHeight="1">
      <c r="A1232" s="239"/>
      <c r="B1232" s="233" t="str">
        <f t="array" ref="B1232">IF(LEN(A1232)=0,"",INDEX('Smelter Look-up'!$A:$A,MATCH($A1232,'Smelter Look-up'!$E:$E,0)))</f>
        <v/>
      </c>
      <c r="C1232" s="234" t="str">
        <f t="array" ref="C1232">IF(LEN(A1232)=0,"",INDEX('Smelter Look-up'!$C:$C,MATCH($A1232,'Smelter Look-up'!$E:$E,0)))</f>
        <v/>
      </c>
      <c r="D1232" s="233"/>
      <c r="E1232" s="233" t="str">
        <f>IF(ISERROR($V1232),"",OFFSET('Smelter Look-up'!$D$4,$V1232-4,0)&amp;"")</f>
        <v/>
      </c>
      <c r="F1232" s="233" t="str">
        <f>IF(ISERROR($V1232),"",OFFSET('Smelter Look-up'!$E$4,$V1232-4,0))</f>
        <v/>
      </c>
      <c r="G1232" s="233" t="str">
        <f>IF(C1232=$X$4,IF(ISERROR($V1232),"Enter smelter details","RMI"),IF(ISERROR($V1232),"",OFFSET('Smelter Look-up'!$F$4,$V1232-4,0)))</f>
        <v/>
      </c>
      <c r="H1232" s="235" t="str">
        <f>IF(ISERROR($V1232),"",OFFSET('Smelter Look-up'!$G$4,$V1232-4,0))</f>
        <v/>
      </c>
      <c r="I1232" s="237" t="str">
        <f>IF(ISERROR($V1232),"",OFFSET('Smelter Look-up'!$H$4,$V1232-4,0))</f>
        <v/>
      </c>
      <c r="J1232" s="237" t="str">
        <f>IF(ISERROR($V1232),"",OFFSET('Smelter Look-up'!$I$4,$V1232-4,0))</f>
        <v/>
      </c>
      <c r="K1232" s="234"/>
      <c r="L1232" s="234"/>
      <c r="M1232" s="234"/>
      <c r="N1232" s="234"/>
      <c r="O1232" s="234"/>
      <c r="P1232" s="237"/>
      <c r="Q1232" s="238"/>
      <c r="R1232" s="233" t="str">
        <f>IF(ISERROR($V1232),"",OFFSET('Smelter Look-up'!$C$4,$V1232-4,0)&amp;"")</f>
        <v/>
      </c>
      <c r="S1232" s="239" t="str">
        <f t="array" ref="S1232">IF(B1232="","",IF(ISERROR(MATCH($E1232,CL,0)),"Unknown",INDIRECT("'C'!$A$"&amp;MATCH($E1232,CL,0)+1)))</f>
        <v/>
      </c>
      <c r="T1232" s="239" t="str">
        <f t="array" ref="T1232">IF(B1232="","",IF(ISERROR(MATCH($J1232,SorP!$B$1:$B$6226,0)),"",INDIRECT("'SorP'!$A$"&amp;MATCH($S1232&amp;$J1232,SorP!C:C,0))))</f>
        <v/>
      </c>
      <c r="U1232" s="240"/>
      <c r="V1232" s="228" t="str">
        <f>IF(C1232="",NA(),IF(OR(C1232="Smelter not listed",C1232="Smelter not yet identified"),MATCH($B1232&amp;$D1232,'Smelter Look-up'!$J:$J,0),MATCH($B1232&amp;$C1232,'Smelter Look-up'!$J:$J,0)))</f>
        <v>#N/A</v>
      </c>
      <c r="W1232" s="208"/>
      <c r="X1232" s="208">
        <f t="shared" si="1"/>
        <v>0</v>
      </c>
      <c r="Y1232" s="208"/>
      <c r="Z1232" s="208"/>
      <c r="AA1232" s="208"/>
      <c r="AB1232" s="241" t="str">
        <f t="shared" si="2"/>
        <v/>
      </c>
      <c r="AC1232" s="208"/>
      <c r="AD1232" s="208"/>
      <c r="AE1232" s="208"/>
      <c r="AF1232" s="208"/>
      <c r="AG1232" s="208"/>
      <c r="AH1232" s="208"/>
    </row>
    <row r="1233" ht="13.5" customHeight="1">
      <c r="A1233" s="239"/>
      <c r="B1233" s="233" t="str">
        <f t="array" ref="B1233">IF(LEN(A1233)=0,"",INDEX('Smelter Look-up'!$A:$A,MATCH($A1233,'Smelter Look-up'!$E:$E,0)))</f>
        <v/>
      </c>
      <c r="C1233" s="234" t="str">
        <f t="array" ref="C1233">IF(LEN(A1233)=0,"",INDEX('Smelter Look-up'!$C:$C,MATCH($A1233,'Smelter Look-up'!$E:$E,0)))</f>
        <v/>
      </c>
      <c r="D1233" s="233"/>
      <c r="E1233" s="233" t="str">
        <f>IF(ISERROR($V1233),"",OFFSET('Smelter Look-up'!$D$4,$V1233-4,0)&amp;"")</f>
        <v/>
      </c>
      <c r="F1233" s="233" t="str">
        <f>IF(ISERROR($V1233),"",OFFSET('Smelter Look-up'!$E$4,$V1233-4,0))</f>
        <v/>
      </c>
      <c r="G1233" s="233" t="str">
        <f>IF(C1233=$X$4,IF(ISERROR($V1233),"Enter smelter details","RMI"),IF(ISERROR($V1233),"",OFFSET('Smelter Look-up'!$F$4,$V1233-4,0)))</f>
        <v/>
      </c>
      <c r="H1233" s="235" t="str">
        <f>IF(ISERROR($V1233),"",OFFSET('Smelter Look-up'!$G$4,$V1233-4,0))</f>
        <v/>
      </c>
      <c r="I1233" s="237" t="str">
        <f>IF(ISERROR($V1233),"",OFFSET('Smelter Look-up'!$H$4,$V1233-4,0))</f>
        <v/>
      </c>
      <c r="J1233" s="237" t="str">
        <f>IF(ISERROR($V1233),"",OFFSET('Smelter Look-up'!$I$4,$V1233-4,0))</f>
        <v/>
      </c>
      <c r="K1233" s="234"/>
      <c r="L1233" s="234"/>
      <c r="M1233" s="234"/>
      <c r="N1233" s="234"/>
      <c r="O1233" s="234"/>
      <c r="P1233" s="237"/>
      <c r="Q1233" s="238"/>
      <c r="R1233" s="233" t="str">
        <f>IF(ISERROR($V1233),"",OFFSET('Smelter Look-up'!$C$4,$V1233-4,0)&amp;"")</f>
        <v/>
      </c>
      <c r="S1233" s="239" t="str">
        <f t="array" ref="S1233">IF(B1233="","",IF(ISERROR(MATCH($E1233,CL,0)),"Unknown",INDIRECT("'C'!$A$"&amp;MATCH($E1233,CL,0)+1)))</f>
        <v/>
      </c>
      <c r="T1233" s="239" t="str">
        <f t="array" ref="T1233">IF(B1233="","",IF(ISERROR(MATCH($J1233,SorP!$B$1:$B$6226,0)),"",INDIRECT("'SorP'!$A$"&amp;MATCH($S1233&amp;$J1233,SorP!C:C,0))))</f>
        <v/>
      </c>
      <c r="U1233" s="240"/>
      <c r="V1233" s="228" t="str">
        <f>IF(C1233="",NA(),IF(OR(C1233="Smelter not listed",C1233="Smelter not yet identified"),MATCH($B1233&amp;$D1233,'Smelter Look-up'!$J:$J,0),MATCH($B1233&amp;$C1233,'Smelter Look-up'!$J:$J,0)))</f>
        <v>#N/A</v>
      </c>
      <c r="W1233" s="208"/>
      <c r="X1233" s="208">
        <f t="shared" si="1"/>
        <v>0</v>
      </c>
      <c r="Y1233" s="208"/>
      <c r="Z1233" s="208"/>
      <c r="AA1233" s="208"/>
      <c r="AB1233" s="241" t="str">
        <f t="shared" si="2"/>
        <v/>
      </c>
      <c r="AC1233" s="208"/>
      <c r="AD1233" s="208"/>
      <c r="AE1233" s="208"/>
      <c r="AF1233" s="208"/>
      <c r="AG1233" s="208"/>
      <c r="AH1233" s="208"/>
    </row>
    <row r="1234" ht="13.5" customHeight="1">
      <c r="A1234" s="239"/>
      <c r="B1234" s="233" t="str">
        <f t="array" ref="B1234">IF(LEN(A1234)=0,"",INDEX('Smelter Look-up'!$A:$A,MATCH($A1234,'Smelter Look-up'!$E:$E,0)))</f>
        <v/>
      </c>
      <c r="C1234" s="234" t="str">
        <f t="array" ref="C1234">IF(LEN(A1234)=0,"",INDEX('Smelter Look-up'!$C:$C,MATCH($A1234,'Smelter Look-up'!$E:$E,0)))</f>
        <v/>
      </c>
      <c r="D1234" s="233"/>
      <c r="E1234" s="233" t="str">
        <f>IF(ISERROR($V1234),"",OFFSET('Smelter Look-up'!$D$4,$V1234-4,0)&amp;"")</f>
        <v/>
      </c>
      <c r="F1234" s="233" t="str">
        <f>IF(ISERROR($V1234),"",OFFSET('Smelter Look-up'!$E$4,$V1234-4,0))</f>
        <v/>
      </c>
      <c r="G1234" s="233" t="str">
        <f>IF(C1234=$X$4,IF(ISERROR($V1234),"Enter smelter details","RMI"),IF(ISERROR($V1234),"",OFFSET('Smelter Look-up'!$F$4,$V1234-4,0)))</f>
        <v/>
      </c>
      <c r="H1234" s="235" t="str">
        <f>IF(ISERROR($V1234),"",OFFSET('Smelter Look-up'!$G$4,$V1234-4,0))</f>
        <v/>
      </c>
      <c r="I1234" s="237" t="str">
        <f>IF(ISERROR($V1234),"",OFFSET('Smelter Look-up'!$H$4,$V1234-4,0))</f>
        <v/>
      </c>
      <c r="J1234" s="237" t="str">
        <f>IF(ISERROR($V1234),"",OFFSET('Smelter Look-up'!$I$4,$V1234-4,0))</f>
        <v/>
      </c>
      <c r="K1234" s="234"/>
      <c r="L1234" s="234"/>
      <c r="M1234" s="234"/>
      <c r="N1234" s="234"/>
      <c r="O1234" s="234"/>
      <c r="P1234" s="237"/>
      <c r="Q1234" s="238"/>
      <c r="R1234" s="233" t="str">
        <f>IF(ISERROR($V1234),"",OFFSET('Smelter Look-up'!$C$4,$V1234-4,0)&amp;"")</f>
        <v/>
      </c>
      <c r="S1234" s="239" t="str">
        <f t="array" ref="S1234">IF(B1234="","",IF(ISERROR(MATCH($E1234,CL,0)),"Unknown",INDIRECT("'C'!$A$"&amp;MATCH($E1234,CL,0)+1)))</f>
        <v/>
      </c>
      <c r="T1234" s="239" t="str">
        <f t="array" ref="T1234">IF(B1234="","",IF(ISERROR(MATCH($J1234,SorP!$B$1:$B$6226,0)),"",INDIRECT("'SorP'!$A$"&amp;MATCH($S1234&amp;$J1234,SorP!C:C,0))))</f>
        <v/>
      </c>
      <c r="U1234" s="240"/>
      <c r="V1234" s="228" t="str">
        <f>IF(C1234="",NA(),IF(OR(C1234="Smelter not listed",C1234="Smelter not yet identified"),MATCH($B1234&amp;$D1234,'Smelter Look-up'!$J:$J,0),MATCH($B1234&amp;$C1234,'Smelter Look-up'!$J:$J,0)))</f>
        <v>#N/A</v>
      </c>
      <c r="W1234" s="208"/>
      <c r="X1234" s="208">
        <f t="shared" si="1"/>
        <v>0</v>
      </c>
      <c r="Y1234" s="208"/>
      <c r="Z1234" s="208"/>
      <c r="AA1234" s="208"/>
      <c r="AB1234" s="241" t="str">
        <f t="shared" si="2"/>
        <v/>
      </c>
      <c r="AC1234" s="208"/>
      <c r="AD1234" s="208"/>
      <c r="AE1234" s="208"/>
      <c r="AF1234" s="208"/>
      <c r="AG1234" s="208"/>
      <c r="AH1234" s="208"/>
    </row>
    <row r="1235" ht="13.5" customHeight="1">
      <c r="A1235" s="239"/>
      <c r="B1235" s="233" t="str">
        <f t="array" ref="B1235">IF(LEN(A1235)=0,"",INDEX('Smelter Look-up'!$A:$A,MATCH($A1235,'Smelter Look-up'!$E:$E,0)))</f>
        <v/>
      </c>
      <c r="C1235" s="234" t="str">
        <f t="array" ref="C1235">IF(LEN(A1235)=0,"",INDEX('Smelter Look-up'!$C:$C,MATCH($A1235,'Smelter Look-up'!$E:$E,0)))</f>
        <v/>
      </c>
      <c r="D1235" s="233"/>
      <c r="E1235" s="233" t="str">
        <f>IF(ISERROR($V1235),"",OFFSET('Smelter Look-up'!$D$4,$V1235-4,0)&amp;"")</f>
        <v/>
      </c>
      <c r="F1235" s="233" t="str">
        <f>IF(ISERROR($V1235),"",OFFSET('Smelter Look-up'!$E$4,$V1235-4,0))</f>
        <v/>
      </c>
      <c r="G1235" s="233" t="str">
        <f>IF(C1235=$X$4,IF(ISERROR($V1235),"Enter smelter details","RMI"),IF(ISERROR($V1235),"",OFFSET('Smelter Look-up'!$F$4,$V1235-4,0)))</f>
        <v/>
      </c>
      <c r="H1235" s="235" t="str">
        <f>IF(ISERROR($V1235),"",OFFSET('Smelter Look-up'!$G$4,$V1235-4,0))</f>
        <v/>
      </c>
      <c r="I1235" s="237" t="str">
        <f>IF(ISERROR($V1235),"",OFFSET('Smelter Look-up'!$H$4,$V1235-4,0))</f>
        <v/>
      </c>
      <c r="J1235" s="237" t="str">
        <f>IF(ISERROR($V1235),"",OFFSET('Smelter Look-up'!$I$4,$V1235-4,0))</f>
        <v/>
      </c>
      <c r="K1235" s="234"/>
      <c r="L1235" s="234"/>
      <c r="M1235" s="234"/>
      <c r="N1235" s="234"/>
      <c r="O1235" s="234"/>
      <c r="P1235" s="237"/>
      <c r="Q1235" s="238"/>
      <c r="R1235" s="233" t="str">
        <f>IF(ISERROR($V1235),"",OFFSET('Smelter Look-up'!$C$4,$V1235-4,0)&amp;"")</f>
        <v/>
      </c>
      <c r="S1235" s="239" t="str">
        <f t="array" ref="S1235">IF(B1235="","",IF(ISERROR(MATCH($E1235,CL,0)),"Unknown",INDIRECT("'C'!$A$"&amp;MATCH($E1235,CL,0)+1)))</f>
        <v/>
      </c>
      <c r="T1235" s="239" t="str">
        <f t="array" ref="T1235">IF(B1235="","",IF(ISERROR(MATCH($J1235,SorP!$B$1:$B$6226,0)),"",INDIRECT("'SorP'!$A$"&amp;MATCH($S1235&amp;$J1235,SorP!C:C,0))))</f>
        <v/>
      </c>
      <c r="U1235" s="240"/>
      <c r="V1235" s="228" t="str">
        <f>IF(C1235="",NA(),IF(OR(C1235="Smelter not listed",C1235="Smelter not yet identified"),MATCH($B1235&amp;$D1235,'Smelter Look-up'!$J:$J,0),MATCH($B1235&amp;$C1235,'Smelter Look-up'!$J:$J,0)))</f>
        <v>#N/A</v>
      </c>
      <c r="W1235" s="208"/>
      <c r="X1235" s="208">
        <f t="shared" si="1"/>
        <v>0</v>
      </c>
      <c r="Y1235" s="208"/>
      <c r="Z1235" s="208"/>
      <c r="AA1235" s="208"/>
      <c r="AB1235" s="241" t="str">
        <f t="shared" si="2"/>
        <v/>
      </c>
      <c r="AC1235" s="208"/>
      <c r="AD1235" s="208"/>
      <c r="AE1235" s="208"/>
      <c r="AF1235" s="208"/>
      <c r="AG1235" s="208"/>
      <c r="AH1235" s="208"/>
    </row>
    <row r="1236" ht="13.5" customHeight="1">
      <c r="A1236" s="239"/>
      <c r="B1236" s="233" t="str">
        <f t="array" ref="B1236">IF(LEN(A1236)=0,"",INDEX('Smelter Look-up'!$A:$A,MATCH($A1236,'Smelter Look-up'!$E:$E,0)))</f>
        <v/>
      </c>
      <c r="C1236" s="234" t="str">
        <f t="array" ref="C1236">IF(LEN(A1236)=0,"",INDEX('Smelter Look-up'!$C:$C,MATCH($A1236,'Smelter Look-up'!$E:$E,0)))</f>
        <v/>
      </c>
      <c r="D1236" s="233"/>
      <c r="E1236" s="233" t="str">
        <f>IF(ISERROR($V1236),"",OFFSET('Smelter Look-up'!$D$4,$V1236-4,0)&amp;"")</f>
        <v/>
      </c>
      <c r="F1236" s="233" t="str">
        <f>IF(ISERROR($V1236),"",OFFSET('Smelter Look-up'!$E$4,$V1236-4,0))</f>
        <v/>
      </c>
      <c r="G1236" s="233" t="str">
        <f>IF(C1236=$X$4,IF(ISERROR($V1236),"Enter smelter details","RMI"),IF(ISERROR($V1236),"",OFFSET('Smelter Look-up'!$F$4,$V1236-4,0)))</f>
        <v/>
      </c>
      <c r="H1236" s="235" t="str">
        <f>IF(ISERROR($V1236),"",OFFSET('Smelter Look-up'!$G$4,$V1236-4,0))</f>
        <v/>
      </c>
      <c r="I1236" s="237" t="str">
        <f>IF(ISERROR($V1236),"",OFFSET('Smelter Look-up'!$H$4,$V1236-4,0))</f>
        <v/>
      </c>
      <c r="J1236" s="237" t="str">
        <f>IF(ISERROR($V1236),"",OFFSET('Smelter Look-up'!$I$4,$V1236-4,0))</f>
        <v/>
      </c>
      <c r="K1236" s="234"/>
      <c r="L1236" s="234"/>
      <c r="M1236" s="234"/>
      <c r="N1236" s="234"/>
      <c r="O1236" s="234"/>
      <c r="P1236" s="237"/>
      <c r="Q1236" s="238"/>
      <c r="R1236" s="233" t="str">
        <f>IF(ISERROR($V1236),"",OFFSET('Smelter Look-up'!$C$4,$V1236-4,0)&amp;"")</f>
        <v/>
      </c>
      <c r="S1236" s="239" t="str">
        <f t="array" ref="S1236">IF(B1236="","",IF(ISERROR(MATCH($E1236,CL,0)),"Unknown",INDIRECT("'C'!$A$"&amp;MATCH($E1236,CL,0)+1)))</f>
        <v/>
      </c>
      <c r="T1236" s="239" t="str">
        <f t="array" ref="T1236">IF(B1236="","",IF(ISERROR(MATCH($J1236,SorP!$B$1:$B$6226,0)),"",INDIRECT("'SorP'!$A$"&amp;MATCH($S1236&amp;$J1236,SorP!C:C,0))))</f>
        <v/>
      </c>
      <c r="U1236" s="240"/>
      <c r="V1236" s="228" t="str">
        <f>IF(C1236="",NA(),IF(OR(C1236="Smelter not listed",C1236="Smelter not yet identified"),MATCH($B1236&amp;$D1236,'Smelter Look-up'!$J:$J,0),MATCH($B1236&amp;$C1236,'Smelter Look-up'!$J:$J,0)))</f>
        <v>#N/A</v>
      </c>
      <c r="W1236" s="208"/>
      <c r="X1236" s="208">
        <f t="shared" si="1"/>
        <v>0</v>
      </c>
      <c r="Y1236" s="208"/>
      <c r="Z1236" s="208"/>
      <c r="AA1236" s="208"/>
      <c r="AB1236" s="241" t="str">
        <f t="shared" si="2"/>
        <v/>
      </c>
      <c r="AC1236" s="208"/>
      <c r="AD1236" s="208"/>
      <c r="AE1236" s="208"/>
      <c r="AF1236" s="208"/>
      <c r="AG1236" s="208"/>
      <c r="AH1236" s="208"/>
    </row>
    <row r="1237" ht="13.5" customHeight="1">
      <c r="A1237" s="239"/>
      <c r="B1237" s="233" t="str">
        <f t="array" ref="B1237">IF(LEN(A1237)=0,"",INDEX('Smelter Look-up'!$A:$A,MATCH($A1237,'Smelter Look-up'!$E:$E,0)))</f>
        <v/>
      </c>
      <c r="C1237" s="234" t="str">
        <f t="array" ref="C1237">IF(LEN(A1237)=0,"",INDEX('Smelter Look-up'!$C:$C,MATCH($A1237,'Smelter Look-up'!$E:$E,0)))</f>
        <v/>
      </c>
      <c r="D1237" s="233"/>
      <c r="E1237" s="233" t="str">
        <f>IF(ISERROR($V1237),"",OFFSET('Smelter Look-up'!$D$4,$V1237-4,0)&amp;"")</f>
        <v/>
      </c>
      <c r="F1237" s="233" t="str">
        <f>IF(ISERROR($V1237),"",OFFSET('Smelter Look-up'!$E$4,$V1237-4,0))</f>
        <v/>
      </c>
      <c r="G1237" s="233" t="str">
        <f>IF(C1237=$X$4,IF(ISERROR($V1237),"Enter smelter details","RMI"),IF(ISERROR($V1237),"",OFFSET('Smelter Look-up'!$F$4,$V1237-4,0)))</f>
        <v/>
      </c>
      <c r="H1237" s="235" t="str">
        <f>IF(ISERROR($V1237),"",OFFSET('Smelter Look-up'!$G$4,$V1237-4,0))</f>
        <v/>
      </c>
      <c r="I1237" s="237" t="str">
        <f>IF(ISERROR($V1237),"",OFFSET('Smelter Look-up'!$H$4,$V1237-4,0))</f>
        <v/>
      </c>
      <c r="J1237" s="237" t="str">
        <f>IF(ISERROR($V1237),"",OFFSET('Smelter Look-up'!$I$4,$V1237-4,0))</f>
        <v/>
      </c>
      <c r="K1237" s="234"/>
      <c r="L1237" s="234"/>
      <c r="M1237" s="234"/>
      <c r="N1237" s="234"/>
      <c r="O1237" s="234"/>
      <c r="P1237" s="237"/>
      <c r="Q1237" s="238"/>
      <c r="R1237" s="233" t="str">
        <f>IF(ISERROR($V1237),"",OFFSET('Smelter Look-up'!$C$4,$V1237-4,0)&amp;"")</f>
        <v/>
      </c>
      <c r="S1237" s="239" t="str">
        <f t="array" ref="S1237">IF(B1237="","",IF(ISERROR(MATCH($E1237,CL,0)),"Unknown",INDIRECT("'C'!$A$"&amp;MATCH($E1237,CL,0)+1)))</f>
        <v/>
      </c>
      <c r="T1237" s="239" t="str">
        <f t="array" ref="T1237">IF(B1237="","",IF(ISERROR(MATCH($J1237,SorP!$B$1:$B$6226,0)),"",INDIRECT("'SorP'!$A$"&amp;MATCH($S1237&amp;$J1237,SorP!C:C,0))))</f>
        <v/>
      </c>
      <c r="U1237" s="240"/>
      <c r="V1237" s="228" t="str">
        <f>IF(C1237="",NA(),IF(OR(C1237="Smelter not listed",C1237="Smelter not yet identified"),MATCH($B1237&amp;$D1237,'Smelter Look-up'!$J:$J,0),MATCH($B1237&amp;$C1237,'Smelter Look-up'!$J:$J,0)))</f>
        <v>#N/A</v>
      </c>
      <c r="W1237" s="208"/>
      <c r="X1237" s="208">
        <f t="shared" si="1"/>
        <v>0</v>
      </c>
      <c r="Y1237" s="208"/>
      <c r="Z1237" s="208"/>
      <c r="AA1237" s="208"/>
      <c r="AB1237" s="241" t="str">
        <f t="shared" si="2"/>
        <v/>
      </c>
      <c r="AC1237" s="208"/>
      <c r="AD1237" s="208"/>
      <c r="AE1237" s="208"/>
      <c r="AF1237" s="208"/>
      <c r="AG1237" s="208"/>
      <c r="AH1237" s="208"/>
    </row>
    <row r="1238" ht="13.5" customHeight="1">
      <c r="A1238" s="239"/>
      <c r="B1238" s="233" t="str">
        <f t="array" ref="B1238">IF(LEN(A1238)=0,"",INDEX('Smelter Look-up'!$A:$A,MATCH($A1238,'Smelter Look-up'!$E:$E,0)))</f>
        <v/>
      </c>
      <c r="C1238" s="234" t="str">
        <f t="array" ref="C1238">IF(LEN(A1238)=0,"",INDEX('Smelter Look-up'!$C:$C,MATCH($A1238,'Smelter Look-up'!$E:$E,0)))</f>
        <v/>
      </c>
      <c r="D1238" s="233"/>
      <c r="E1238" s="233" t="str">
        <f>IF(ISERROR($V1238),"",OFFSET('Smelter Look-up'!$D$4,$V1238-4,0)&amp;"")</f>
        <v/>
      </c>
      <c r="F1238" s="233" t="str">
        <f>IF(ISERROR($V1238),"",OFFSET('Smelter Look-up'!$E$4,$V1238-4,0))</f>
        <v/>
      </c>
      <c r="G1238" s="233" t="str">
        <f>IF(C1238=$X$4,IF(ISERROR($V1238),"Enter smelter details","RMI"),IF(ISERROR($V1238),"",OFFSET('Smelter Look-up'!$F$4,$V1238-4,0)))</f>
        <v/>
      </c>
      <c r="H1238" s="235" t="str">
        <f>IF(ISERROR($V1238),"",OFFSET('Smelter Look-up'!$G$4,$V1238-4,0))</f>
        <v/>
      </c>
      <c r="I1238" s="237" t="str">
        <f>IF(ISERROR($V1238),"",OFFSET('Smelter Look-up'!$H$4,$V1238-4,0))</f>
        <v/>
      </c>
      <c r="J1238" s="237" t="str">
        <f>IF(ISERROR($V1238),"",OFFSET('Smelter Look-up'!$I$4,$V1238-4,0))</f>
        <v/>
      </c>
      <c r="K1238" s="234"/>
      <c r="L1238" s="234"/>
      <c r="M1238" s="234"/>
      <c r="N1238" s="234"/>
      <c r="O1238" s="234"/>
      <c r="P1238" s="237"/>
      <c r="Q1238" s="238"/>
      <c r="R1238" s="233" t="str">
        <f>IF(ISERROR($V1238),"",OFFSET('Smelter Look-up'!$C$4,$V1238-4,0)&amp;"")</f>
        <v/>
      </c>
      <c r="S1238" s="239" t="str">
        <f t="array" ref="S1238">IF(B1238="","",IF(ISERROR(MATCH($E1238,CL,0)),"Unknown",INDIRECT("'C'!$A$"&amp;MATCH($E1238,CL,0)+1)))</f>
        <v/>
      </c>
      <c r="T1238" s="239" t="str">
        <f t="array" ref="T1238">IF(B1238="","",IF(ISERROR(MATCH($J1238,SorP!$B$1:$B$6226,0)),"",INDIRECT("'SorP'!$A$"&amp;MATCH($S1238&amp;$J1238,SorP!C:C,0))))</f>
        <v/>
      </c>
      <c r="U1238" s="240"/>
      <c r="V1238" s="228" t="str">
        <f>IF(C1238="",NA(),IF(OR(C1238="Smelter not listed",C1238="Smelter not yet identified"),MATCH($B1238&amp;$D1238,'Smelter Look-up'!$J:$J,0),MATCH($B1238&amp;$C1238,'Smelter Look-up'!$J:$J,0)))</f>
        <v>#N/A</v>
      </c>
      <c r="W1238" s="208"/>
      <c r="X1238" s="208">
        <f t="shared" si="1"/>
        <v>0</v>
      </c>
      <c r="Y1238" s="208"/>
      <c r="Z1238" s="208"/>
      <c r="AA1238" s="208"/>
      <c r="AB1238" s="241" t="str">
        <f t="shared" si="2"/>
        <v/>
      </c>
      <c r="AC1238" s="208"/>
      <c r="AD1238" s="208"/>
      <c r="AE1238" s="208"/>
      <c r="AF1238" s="208"/>
      <c r="AG1238" s="208"/>
      <c r="AH1238" s="208"/>
    </row>
    <row r="1239" ht="13.5" customHeight="1">
      <c r="A1239" s="239"/>
      <c r="B1239" s="233" t="str">
        <f t="array" ref="B1239">IF(LEN(A1239)=0,"",INDEX('Smelter Look-up'!$A:$A,MATCH($A1239,'Smelter Look-up'!$E:$E,0)))</f>
        <v/>
      </c>
      <c r="C1239" s="234" t="str">
        <f t="array" ref="C1239">IF(LEN(A1239)=0,"",INDEX('Smelter Look-up'!$C:$C,MATCH($A1239,'Smelter Look-up'!$E:$E,0)))</f>
        <v/>
      </c>
      <c r="D1239" s="233"/>
      <c r="E1239" s="233" t="str">
        <f>IF(ISERROR($V1239),"",OFFSET('Smelter Look-up'!$D$4,$V1239-4,0)&amp;"")</f>
        <v/>
      </c>
      <c r="F1239" s="233" t="str">
        <f>IF(ISERROR($V1239),"",OFFSET('Smelter Look-up'!$E$4,$V1239-4,0))</f>
        <v/>
      </c>
      <c r="G1239" s="233" t="str">
        <f>IF(C1239=$X$4,IF(ISERROR($V1239),"Enter smelter details","RMI"),IF(ISERROR($V1239),"",OFFSET('Smelter Look-up'!$F$4,$V1239-4,0)))</f>
        <v/>
      </c>
      <c r="H1239" s="235" t="str">
        <f>IF(ISERROR($V1239),"",OFFSET('Smelter Look-up'!$G$4,$V1239-4,0))</f>
        <v/>
      </c>
      <c r="I1239" s="237" t="str">
        <f>IF(ISERROR($V1239),"",OFFSET('Smelter Look-up'!$H$4,$V1239-4,0))</f>
        <v/>
      </c>
      <c r="J1239" s="237" t="str">
        <f>IF(ISERROR($V1239),"",OFFSET('Smelter Look-up'!$I$4,$V1239-4,0))</f>
        <v/>
      </c>
      <c r="K1239" s="234"/>
      <c r="L1239" s="234"/>
      <c r="M1239" s="234"/>
      <c r="N1239" s="234"/>
      <c r="O1239" s="234"/>
      <c r="P1239" s="237"/>
      <c r="Q1239" s="238"/>
      <c r="R1239" s="233" t="str">
        <f>IF(ISERROR($V1239),"",OFFSET('Smelter Look-up'!$C$4,$V1239-4,0)&amp;"")</f>
        <v/>
      </c>
      <c r="S1239" s="239" t="str">
        <f t="array" ref="S1239">IF(B1239="","",IF(ISERROR(MATCH($E1239,CL,0)),"Unknown",INDIRECT("'C'!$A$"&amp;MATCH($E1239,CL,0)+1)))</f>
        <v/>
      </c>
      <c r="T1239" s="239" t="str">
        <f t="array" ref="T1239">IF(B1239="","",IF(ISERROR(MATCH($J1239,SorP!$B$1:$B$6226,0)),"",INDIRECT("'SorP'!$A$"&amp;MATCH($S1239&amp;$J1239,SorP!C:C,0))))</f>
        <v/>
      </c>
      <c r="U1239" s="240"/>
      <c r="V1239" s="228" t="str">
        <f>IF(C1239="",NA(),IF(OR(C1239="Smelter not listed",C1239="Smelter not yet identified"),MATCH($B1239&amp;$D1239,'Smelter Look-up'!$J:$J,0),MATCH($B1239&amp;$C1239,'Smelter Look-up'!$J:$J,0)))</f>
        <v>#N/A</v>
      </c>
      <c r="W1239" s="208"/>
      <c r="X1239" s="208">
        <f t="shared" si="1"/>
        <v>0</v>
      </c>
      <c r="Y1239" s="208"/>
      <c r="Z1239" s="208"/>
      <c r="AA1239" s="208"/>
      <c r="AB1239" s="241" t="str">
        <f t="shared" si="2"/>
        <v/>
      </c>
      <c r="AC1239" s="208"/>
      <c r="AD1239" s="208"/>
      <c r="AE1239" s="208"/>
      <c r="AF1239" s="208"/>
      <c r="AG1239" s="208"/>
      <c r="AH1239" s="208"/>
    </row>
    <row r="1240" ht="13.5" customHeight="1">
      <c r="A1240" s="239"/>
      <c r="B1240" s="233" t="str">
        <f t="array" ref="B1240">IF(LEN(A1240)=0,"",INDEX('Smelter Look-up'!$A:$A,MATCH($A1240,'Smelter Look-up'!$E:$E,0)))</f>
        <v/>
      </c>
      <c r="C1240" s="234" t="str">
        <f t="array" ref="C1240">IF(LEN(A1240)=0,"",INDEX('Smelter Look-up'!$C:$C,MATCH($A1240,'Smelter Look-up'!$E:$E,0)))</f>
        <v/>
      </c>
      <c r="D1240" s="233"/>
      <c r="E1240" s="233" t="str">
        <f>IF(ISERROR($V1240),"",OFFSET('Smelter Look-up'!$D$4,$V1240-4,0)&amp;"")</f>
        <v/>
      </c>
      <c r="F1240" s="233" t="str">
        <f>IF(ISERROR($V1240),"",OFFSET('Smelter Look-up'!$E$4,$V1240-4,0))</f>
        <v/>
      </c>
      <c r="G1240" s="233" t="str">
        <f>IF(C1240=$X$4,IF(ISERROR($V1240),"Enter smelter details","RMI"),IF(ISERROR($V1240),"",OFFSET('Smelter Look-up'!$F$4,$V1240-4,0)))</f>
        <v/>
      </c>
      <c r="H1240" s="235" t="str">
        <f>IF(ISERROR($V1240),"",OFFSET('Smelter Look-up'!$G$4,$V1240-4,0))</f>
        <v/>
      </c>
      <c r="I1240" s="237" t="str">
        <f>IF(ISERROR($V1240),"",OFFSET('Smelter Look-up'!$H$4,$V1240-4,0))</f>
        <v/>
      </c>
      <c r="J1240" s="237" t="str">
        <f>IF(ISERROR($V1240),"",OFFSET('Smelter Look-up'!$I$4,$V1240-4,0))</f>
        <v/>
      </c>
      <c r="K1240" s="234"/>
      <c r="L1240" s="234"/>
      <c r="M1240" s="234"/>
      <c r="N1240" s="234"/>
      <c r="O1240" s="234"/>
      <c r="P1240" s="237"/>
      <c r="Q1240" s="238"/>
      <c r="R1240" s="233" t="str">
        <f>IF(ISERROR($V1240),"",OFFSET('Smelter Look-up'!$C$4,$V1240-4,0)&amp;"")</f>
        <v/>
      </c>
      <c r="S1240" s="239" t="str">
        <f t="array" ref="S1240">IF(B1240="","",IF(ISERROR(MATCH($E1240,CL,0)),"Unknown",INDIRECT("'C'!$A$"&amp;MATCH($E1240,CL,0)+1)))</f>
        <v/>
      </c>
      <c r="T1240" s="239" t="str">
        <f t="array" ref="T1240">IF(B1240="","",IF(ISERROR(MATCH($J1240,SorP!$B$1:$B$6226,0)),"",INDIRECT("'SorP'!$A$"&amp;MATCH($S1240&amp;$J1240,SorP!C:C,0))))</f>
        <v/>
      </c>
      <c r="U1240" s="240"/>
      <c r="V1240" s="228" t="str">
        <f>IF(C1240="",NA(),IF(OR(C1240="Smelter not listed",C1240="Smelter not yet identified"),MATCH($B1240&amp;$D1240,'Smelter Look-up'!$J:$J,0),MATCH($B1240&amp;$C1240,'Smelter Look-up'!$J:$J,0)))</f>
        <v>#N/A</v>
      </c>
      <c r="W1240" s="208"/>
      <c r="X1240" s="208">
        <f t="shared" si="1"/>
        <v>0</v>
      </c>
      <c r="Y1240" s="208"/>
      <c r="Z1240" s="208"/>
      <c r="AA1240" s="208"/>
      <c r="AB1240" s="241" t="str">
        <f t="shared" si="2"/>
        <v/>
      </c>
      <c r="AC1240" s="208"/>
      <c r="AD1240" s="208"/>
      <c r="AE1240" s="208"/>
      <c r="AF1240" s="208"/>
      <c r="AG1240" s="208"/>
      <c r="AH1240" s="208"/>
    </row>
    <row r="1241" ht="13.5" customHeight="1">
      <c r="A1241" s="239"/>
      <c r="B1241" s="233" t="str">
        <f t="array" ref="B1241">IF(LEN(A1241)=0,"",INDEX('Smelter Look-up'!$A:$A,MATCH($A1241,'Smelter Look-up'!$E:$E,0)))</f>
        <v/>
      </c>
      <c r="C1241" s="234" t="str">
        <f t="array" ref="C1241">IF(LEN(A1241)=0,"",INDEX('Smelter Look-up'!$C:$C,MATCH($A1241,'Smelter Look-up'!$E:$E,0)))</f>
        <v/>
      </c>
      <c r="D1241" s="233"/>
      <c r="E1241" s="233" t="str">
        <f>IF(ISERROR($V1241),"",OFFSET('Smelter Look-up'!$D$4,$V1241-4,0)&amp;"")</f>
        <v/>
      </c>
      <c r="F1241" s="233" t="str">
        <f>IF(ISERROR($V1241),"",OFFSET('Smelter Look-up'!$E$4,$V1241-4,0))</f>
        <v/>
      </c>
      <c r="G1241" s="233" t="str">
        <f>IF(C1241=$X$4,IF(ISERROR($V1241),"Enter smelter details","RMI"),IF(ISERROR($V1241),"",OFFSET('Smelter Look-up'!$F$4,$V1241-4,0)))</f>
        <v/>
      </c>
      <c r="H1241" s="235" t="str">
        <f>IF(ISERROR($V1241),"",OFFSET('Smelter Look-up'!$G$4,$V1241-4,0))</f>
        <v/>
      </c>
      <c r="I1241" s="237" t="str">
        <f>IF(ISERROR($V1241),"",OFFSET('Smelter Look-up'!$H$4,$V1241-4,0))</f>
        <v/>
      </c>
      <c r="J1241" s="237" t="str">
        <f>IF(ISERROR($V1241),"",OFFSET('Smelter Look-up'!$I$4,$V1241-4,0))</f>
        <v/>
      </c>
      <c r="K1241" s="234"/>
      <c r="L1241" s="234"/>
      <c r="M1241" s="234"/>
      <c r="N1241" s="234"/>
      <c r="O1241" s="234"/>
      <c r="P1241" s="237"/>
      <c r="Q1241" s="238"/>
      <c r="R1241" s="233" t="str">
        <f>IF(ISERROR($V1241),"",OFFSET('Smelter Look-up'!$C$4,$V1241-4,0)&amp;"")</f>
        <v/>
      </c>
      <c r="S1241" s="239" t="str">
        <f t="array" ref="S1241">IF(B1241="","",IF(ISERROR(MATCH($E1241,CL,0)),"Unknown",INDIRECT("'C'!$A$"&amp;MATCH($E1241,CL,0)+1)))</f>
        <v/>
      </c>
      <c r="T1241" s="239" t="str">
        <f t="array" ref="T1241">IF(B1241="","",IF(ISERROR(MATCH($J1241,SorP!$B$1:$B$6226,0)),"",INDIRECT("'SorP'!$A$"&amp;MATCH($S1241&amp;$J1241,SorP!C:C,0))))</f>
        <v/>
      </c>
      <c r="U1241" s="240"/>
      <c r="V1241" s="228" t="str">
        <f>IF(C1241="",NA(),IF(OR(C1241="Smelter not listed",C1241="Smelter not yet identified"),MATCH($B1241&amp;$D1241,'Smelter Look-up'!$J:$J,0),MATCH($B1241&amp;$C1241,'Smelter Look-up'!$J:$J,0)))</f>
        <v>#N/A</v>
      </c>
      <c r="W1241" s="208"/>
      <c r="X1241" s="208">
        <f t="shared" si="1"/>
        <v>0</v>
      </c>
      <c r="Y1241" s="208"/>
      <c r="Z1241" s="208"/>
      <c r="AA1241" s="208"/>
      <c r="AB1241" s="241" t="str">
        <f t="shared" si="2"/>
        <v/>
      </c>
      <c r="AC1241" s="208"/>
      <c r="AD1241" s="208"/>
      <c r="AE1241" s="208"/>
      <c r="AF1241" s="208"/>
      <c r="AG1241" s="208"/>
      <c r="AH1241" s="208"/>
    </row>
    <row r="1242" ht="13.5" customHeight="1">
      <c r="A1242" s="239"/>
      <c r="B1242" s="233" t="str">
        <f t="array" ref="B1242">IF(LEN(A1242)=0,"",INDEX('Smelter Look-up'!$A:$A,MATCH($A1242,'Smelter Look-up'!$E:$E,0)))</f>
        <v/>
      </c>
      <c r="C1242" s="234" t="str">
        <f t="array" ref="C1242">IF(LEN(A1242)=0,"",INDEX('Smelter Look-up'!$C:$C,MATCH($A1242,'Smelter Look-up'!$E:$E,0)))</f>
        <v/>
      </c>
      <c r="D1242" s="233"/>
      <c r="E1242" s="233" t="str">
        <f>IF(ISERROR($V1242),"",OFFSET('Smelter Look-up'!$D$4,$V1242-4,0)&amp;"")</f>
        <v/>
      </c>
      <c r="F1242" s="233" t="str">
        <f>IF(ISERROR($V1242),"",OFFSET('Smelter Look-up'!$E$4,$V1242-4,0))</f>
        <v/>
      </c>
      <c r="G1242" s="233" t="str">
        <f>IF(C1242=$X$4,IF(ISERROR($V1242),"Enter smelter details","RMI"),IF(ISERROR($V1242),"",OFFSET('Smelter Look-up'!$F$4,$V1242-4,0)))</f>
        <v/>
      </c>
      <c r="H1242" s="235" t="str">
        <f>IF(ISERROR($V1242),"",OFFSET('Smelter Look-up'!$G$4,$V1242-4,0))</f>
        <v/>
      </c>
      <c r="I1242" s="237" t="str">
        <f>IF(ISERROR($V1242),"",OFFSET('Smelter Look-up'!$H$4,$V1242-4,0))</f>
        <v/>
      </c>
      <c r="J1242" s="237" t="str">
        <f>IF(ISERROR($V1242),"",OFFSET('Smelter Look-up'!$I$4,$V1242-4,0))</f>
        <v/>
      </c>
      <c r="K1242" s="234"/>
      <c r="L1242" s="234"/>
      <c r="M1242" s="234"/>
      <c r="N1242" s="234"/>
      <c r="O1242" s="234"/>
      <c r="P1242" s="237"/>
      <c r="Q1242" s="238"/>
      <c r="R1242" s="233" t="str">
        <f>IF(ISERROR($V1242),"",OFFSET('Smelter Look-up'!$C$4,$V1242-4,0)&amp;"")</f>
        <v/>
      </c>
      <c r="S1242" s="239" t="str">
        <f t="array" ref="S1242">IF(B1242="","",IF(ISERROR(MATCH($E1242,CL,0)),"Unknown",INDIRECT("'C'!$A$"&amp;MATCH($E1242,CL,0)+1)))</f>
        <v/>
      </c>
      <c r="T1242" s="239" t="str">
        <f t="array" ref="T1242">IF(B1242="","",IF(ISERROR(MATCH($J1242,SorP!$B$1:$B$6226,0)),"",INDIRECT("'SorP'!$A$"&amp;MATCH($S1242&amp;$J1242,SorP!C:C,0))))</f>
        <v/>
      </c>
      <c r="U1242" s="240"/>
      <c r="V1242" s="228" t="str">
        <f>IF(C1242="",NA(),IF(OR(C1242="Smelter not listed",C1242="Smelter not yet identified"),MATCH($B1242&amp;$D1242,'Smelter Look-up'!$J:$J,0),MATCH($B1242&amp;$C1242,'Smelter Look-up'!$J:$J,0)))</f>
        <v>#N/A</v>
      </c>
      <c r="W1242" s="208"/>
      <c r="X1242" s="208">
        <f t="shared" si="1"/>
        <v>0</v>
      </c>
      <c r="Y1242" s="208"/>
      <c r="Z1242" s="208"/>
      <c r="AA1242" s="208"/>
      <c r="AB1242" s="241" t="str">
        <f t="shared" si="2"/>
        <v/>
      </c>
      <c r="AC1242" s="208"/>
      <c r="AD1242" s="208"/>
      <c r="AE1242" s="208"/>
      <c r="AF1242" s="208"/>
      <c r="AG1242" s="208"/>
      <c r="AH1242" s="208"/>
    </row>
    <row r="1243" ht="13.5" customHeight="1">
      <c r="A1243" s="239"/>
      <c r="B1243" s="233" t="str">
        <f t="array" ref="B1243">IF(LEN(A1243)=0,"",INDEX('Smelter Look-up'!$A:$A,MATCH($A1243,'Smelter Look-up'!$E:$E,0)))</f>
        <v/>
      </c>
      <c r="C1243" s="234" t="str">
        <f t="array" ref="C1243">IF(LEN(A1243)=0,"",INDEX('Smelter Look-up'!$C:$C,MATCH($A1243,'Smelter Look-up'!$E:$E,0)))</f>
        <v/>
      </c>
      <c r="D1243" s="233"/>
      <c r="E1243" s="233" t="str">
        <f>IF(ISERROR($V1243),"",OFFSET('Smelter Look-up'!$D$4,$V1243-4,0)&amp;"")</f>
        <v/>
      </c>
      <c r="F1243" s="233" t="str">
        <f>IF(ISERROR($V1243),"",OFFSET('Smelter Look-up'!$E$4,$V1243-4,0))</f>
        <v/>
      </c>
      <c r="G1243" s="233" t="str">
        <f>IF(C1243=$X$4,IF(ISERROR($V1243),"Enter smelter details","RMI"),IF(ISERROR($V1243),"",OFFSET('Smelter Look-up'!$F$4,$V1243-4,0)))</f>
        <v/>
      </c>
      <c r="H1243" s="235" t="str">
        <f>IF(ISERROR($V1243),"",OFFSET('Smelter Look-up'!$G$4,$V1243-4,0))</f>
        <v/>
      </c>
      <c r="I1243" s="237" t="str">
        <f>IF(ISERROR($V1243),"",OFFSET('Smelter Look-up'!$H$4,$V1243-4,0))</f>
        <v/>
      </c>
      <c r="J1243" s="237" t="str">
        <f>IF(ISERROR($V1243),"",OFFSET('Smelter Look-up'!$I$4,$V1243-4,0))</f>
        <v/>
      </c>
      <c r="K1243" s="234"/>
      <c r="L1243" s="234"/>
      <c r="M1243" s="234"/>
      <c r="N1243" s="234"/>
      <c r="O1243" s="234"/>
      <c r="P1243" s="237"/>
      <c r="Q1243" s="238"/>
      <c r="R1243" s="233" t="str">
        <f>IF(ISERROR($V1243),"",OFFSET('Smelter Look-up'!$C$4,$V1243-4,0)&amp;"")</f>
        <v/>
      </c>
      <c r="S1243" s="239" t="str">
        <f t="array" ref="S1243">IF(B1243="","",IF(ISERROR(MATCH($E1243,CL,0)),"Unknown",INDIRECT("'C'!$A$"&amp;MATCH($E1243,CL,0)+1)))</f>
        <v/>
      </c>
      <c r="T1243" s="239" t="str">
        <f t="array" ref="T1243">IF(B1243="","",IF(ISERROR(MATCH($J1243,SorP!$B$1:$B$6226,0)),"",INDIRECT("'SorP'!$A$"&amp;MATCH($S1243&amp;$J1243,SorP!C:C,0))))</f>
        <v/>
      </c>
      <c r="U1243" s="240"/>
      <c r="V1243" s="228" t="str">
        <f>IF(C1243="",NA(),IF(OR(C1243="Smelter not listed",C1243="Smelter not yet identified"),MATCH($B1243&amp;$D1243,'Smelter Look-up'!$J:$J,0),MATCH($B1243&amp;$C1243,'Smelter Look-up'!$J:$J,0)))</f>
        <v>#N/A</v>
      </c>
      <c r="W1243" s="208"/>
      <c r="X1243" s="208">
        <f t="shared" si="1"/>
        <v>0</v>
      </c>
      <c r="Y1243" s="208"/>
      <c r="Z1243" s="208"/>
      <c r="AA1243" s="208"/>
      <c r="AB1243" s="241" t="str">
        <f t="shared" si="2"/>
        <v/>
      </c>
      <c r="AC1243" s="208"/>
      <c r="AD1243" s="208"/>
      <c r="AE1243" s="208"/>
      <c r="AF1243" s="208"/>
      <c r="AG1243" s="208"/>
      <c r="AH1243" s="208"/>
    </row>
    <row r="1244" ht="13.5" customHeight="1">
      <c r="A1244" s="239"/>
      <c r="B1244" s="233" t="str">
        <f t="array" ref="B1244">IF(LEN(A1244)=0,"",INDEX('Smelter Look-up'!$A:$A,MATCH($A1244,'Smelter Look-up'!$E:$E,0)))</f>
        <v/>
      </c>
      <c r="C1244" s="234" t="str">
        <f t="array" ref="C1244">IF(LEN(A1244)=0,"",INDEX('Smelter Look-up'!$C:$C,MATCH($A1244,'Smelter Look-up'!$E:$E,0)))</f>
        <v/>
      </c>
      <c r="D1244" s="233"/>
      <c r="E1244" s="233" t="str">
        <f>IF(ISERROR($V1244),"",OFFSET('Smelter Look-up'!$D$4,$V1244-4,0)&amp;"")</f>
        <v/>
      </c>
      <c r="F1244" s="233" t="str">
        <f>IF(ISERROR($V1244),"",OFFSET('Smelter Look-up'!$E$4,$V1244-4,0))</f>
        <v/>
      </c>
      <c r="G1244" s="233" t="str">
        <f>IF(C1244=$X$4,IF(ISERROR($V1244),"Enter smelter details","RMI"),IF(ISERROR($V1244),"",OFFSET('Smelter Look-up'!$F$4,$V1244-4,0)))</f>
        <v/>
      </c>
      <c r="H1244" s="235" t="str">
        <f>IF(ISERROR($V1244),"",OFFSET('Smelter Look-up'!$G$4,$V1244-4,0))</f>
        <v/>
      </c>
      <c r="I1244" s="237" t="str">
        <f>IF(ISERROR($V1244),"",OFFSET('Smelter Look-up'!$H$4,$V1244-4,0))</f>
        <v/>
      </c>
      <c r="J1244" s="237" t="str">
        <f>IF(ISERROR($V1244),"",OFFSET('Smelter Look-up'!$I$4,$V1244-4,0))</f>
        <v/>
      </c>
      <c r="K1244" s="234"/>
      <c r="L1244" s="234"/>
      <c r="M1244" s="234"/>
      <c r="N1244" s="234"/>
      <c r="O1244" s="234"/>
      <c r="P1244" s="237"/>
      <c r="Q1244" s="238"/>
      <c r="R1244" s="233" t="str">
        <f>IF(ISERROR($V1244),"",OFFSET('Smelter Look-up'!$C$4,$V1244-4,0)&amp;"")</f>
        <v/>
      </c>
      <c r="S1244" s="239" t="str">
        <f t="array" ref="S1244">IF(B1244="","",IF(ISERROR(MATCH($E1244,CL,0)),"Unknown",INDIRECT("'C'!$A$"&amp;MATCH($E1244,CL,0)+1)))</f>
        <v/>
      </c>
      <c r="T1244" s="239" t="str">
        <f t="array" ref="T1244">IF(B1244="","",IF(ISERROR(MATCH($J1244,SorP!$B$1:$B$6226,0)),"",INDIRECT("'SorP'!$A$"&amp;MATCH($S1244&amp;$J1244,SorP!C:C,0))))</f>
        <v/>
      </c>
      <c r="U1244" s="240"/>
      <c r="V1244" s="228" t="str">
        <f>IF(C1244="",NA(),IF(OR(C1244="Smelter not listed",C1244="Smelter not yet identified"),MATCH($B1244&amp;$D1244,'Smelter Look-up'!$J:$J,0),MATCH($B1244&amp;$C1244,'Smelter Look-up'!$J:$J,0)))</f>
        <v>#N/A</v>
      </c>
      <c r="W1244" s="208"/>
      <c r="X1244" s="208">
        <f t="shared" si="1"/>
        <v>0</v>
      </c>
      <c r="Y1244" s="208"/>
      <c r="Z1244" s="208"/>
      <c r="AA1244" s="208"/>
      <c r="AB1244" s="241" t="str">
        <f t="shared" si="2"/>
        <v/>
      </c>
      <c r="AC1244" s="208"/>
      <c r="AD1244" s="208"/>
      <c r="AE1244" s="208"/>
      <c r="AF1244" s="208"/>
      <c r="AG1244" s="208"/>
      <c r="AH1244" s="208"/>
    </row>
    <row r="1245" ht="13.5" customHeight="1">
      <c r="A1245" s="239"/>
      <c r="B1245" s="233" t="str">
        <f t="array" ref="B1245">IF(LEN(A1245)=0,"",INDEX('Smelter Look-up'!$A:$A,MATCH($A1245,'Smelter Look-up'!$E:$E,0)))</f>
        <v/>
      </c>
      <c r="C1245" s="234" t="str">
        <f t="array" ref="C1245">IF(LEN(A1245)=0,"",INDEX('Smelter Look-up'!$C:$C,MATCH($A1245,'Smelter Look-up'!$E:$E,0)))</f>
        <v/>
      </c>
      <c r="D1245" s="233"/>
      <c r="E1245" s="233" t="str">
        <f>IF(ISERROR($V1245),"",OFFSET('Smelter Look-up'!$D$4,$V1245-4,0)&amp;"")</f>
        <v/>
      </c>
      <c r="F1245" s="233" t="str">
        <f>IF(ISERROR($V1245),"",OFFSET('Smelter Look-up'!$E$4,$V1245-4,0))</f>
        <v/>
      </c>
      <c r="G1245" s="233" t="str">
        <f>IF(C1245=$X$4,IF(ISERROR($V1245),"Enter smelter details","RMI"),IF(ISERROR($V1245),"",OFFSET('Smelter Look-up'!$F$4,$V1245-4,0)))</f>
        <v/>
      </c>
      <c r="H1245" s="235" t="str">
        <f>IF(ISERROR($V1245),"",OFFSET('Smelter Look-up'!$G$4,$V1245-4,0))</f>
        <v/>
      </c>
      <c r="I1245" s="237" t="str">
        <f>IF(ISERROR($V1245),"",OFFSET('Smelter Look-up'!$H$4,$V1245-4,0))</f>
        <v/>
      </c>
      <c r="J1245" s="237" t="str">
        <f>IF(ISERROR($V1245),"",OFFSET('Smelter Look-up'!$I$4,$V1245-4,0))</f>
        <v/>
      </c>
      <c r="K1245" s="234"/>
      <c r="L1245" s="234"/>
      <c r="M1245" s="234"/>
      <c r="N1245" s="234"/>
      <c r="O1245" s="234"/>
      <c r="P1245" s="237"/>
      <c r="Q1245" s="238"/>
      <c r="R1245" s="233" t="str">
        <f>IF(ISERROR($V1245),"",OFFSET('Smelter Look-up'!$C$4,$V1245-4,0)&amp;"")</f>
        <v/>
      </c>
      <c r="S1245" s="239" t="str">
        <f t="array" ref="S1245">IF(B1245="","",IF(ISERROR(MATCH($E1245,CL,0)),"Unknown",INDIRECT("'C'!$A$"&amp;MATCH($E1245,CL,0)+1)))</f>
        <v/>
      </c>
      <c r="T1245" s="239" t="str">
        <f t="array" ref="T1245">IF(B1245="","",IF(ISERROR(MATCH($J1245,SorP!$B$1:$B$6226,0)),"",INDIRECT("'SorP'!$A$"&amp;MATCH($S1245&amp;$J1245,SorP!C:C,0))))</f>
        <v/>
      </c>
      <c r="U1245" s="240"/>
      <c r="V1245" s="228" t="str">
        <f>IF(C1245="",NA(),IF(OR(C1245="Smelter not listed",C1245="Smelter not yet identified"),MATCH($B1245&amp;$D1245,'Smelter Look-up'!$J:$J,0),MATCH($B1245&amp;$C1245,'Smelter Look-up'!$J:$J,0)))</f>
        <v>#N/A</v>
      </c>
      <c r="W1245" s="208"/>
      <c r="X1245" s="208">
        <f t="shared" si="1"/>
        <v>0</v>
      </c>
      <c r="Y1245" s="208"/>
      <c r="Z1245" s="208"/>
      <c r="AA1245" s="208"/>
      <c r="AB1245" s="241" t="str">
        <f t="shared" si="2"/>
        <v/>
      </c>
      <c r="AC1245" s="208"/>
      <c r="AD1245" s="208"/>
      <c r="AE1245" s="208"/>
      <c r="AF1245" s="208"/>
      <c r="AG1245" s="208"/>
      <c r="AH1245" s="208"/>
    </row>
    <row r="1246" ht="13.5" customHeight="1">
      <c r="A1246" s="239"/>
      <c r="B1246" s="233" t="str">
        <f t="array" ref="B1246">IF(LEN(A1246)=0,"",INDEX('Smelter Look-up'!$A:$A,MATCH($A1246,'Smelter Look-up'!$E:$E,0)))</f>
        <v/>
      </c>
      <c r="C1246" s="234" t="str">
        <f t="array" ref="C1246">IF(LEN(A1246)=0,"",INDEX('Smelter Look-up'!$C:$C,MATCH($A1246,'Smelter Look-up'!$E:$E,0)))</f>
        <v/>
      </c>
      <c r="D1246" s="233"/>
      <c r="E1246" s="233" t="str">
        <f>IF(ISERROR($V1246),"",OFFSET('Smelter Look-up'!$D$4,$V1246-4,0)&amp;"")</f>
        <v/>
      </c>
      <c r="F1246" s="233" t="str">
        <f>IF(ISERROR($V1246),"",OFFSET('Smelter Look-up'!$E$4,$V1246-4,0))</f>
        <v/>
      </c>
      <c r="G1246" s="233" t="str">
        <f>IF(C1246=$X$4,IF(ISERROR($V1246),"Enter smelter details","RMI"),IF(ISERROR($V1246),"",OFFSET('Smelter Look-up'!$F$4,$V1246-4,0)))</f>
        <v/>
      </c>
      <c r="H1246" s="235" t="str">
        <f>IF(ISERROR($V1246),"",OFFSET('Smelter Look-up'!$G$4,$V1246-4,0))</f>
        <v/>
      </c>
      <c r="I1246" s="237" t="str">
        <f>IF(ISERROR($V1246),"",OFFSET('Smelter Look-up'!$H$4,$V1246-4,0))</f>
        <v/>
      </c>
      <c r="J1246" s="237" t="str">
        <f>IF(ISERROR($V1246),"",OFFSET('Smelter Look-up'!$I$4,$V1246-4,0))</f>
        <v/>
      </c>
      <c r="K1246" s="234"/>
      <c r="L1246" s="234"/>
      <c r="M1246" s="234"/>
      <c r="N1246" s="234"/>
      <c r="O1246" s="234"/>
      <c r="P1246" s="237"/>
      <c r="Q1246" s="238"/>
      <c r="R1246" s="233" t="str">
        <f>IF(ISERROR($V1246),"",OFFSET('Smelter Look-up'!$C$4,$V1246-4,0)&amp;"")</f>
        <v/>
      </c>
      <c r="S1246" s="239" t="str">
        <f t="array" ref="S1246">IF(B1246="","",IF(ISERROR(MATCH($E1246,CL,0)),"Unknown",INDIRECT("'C'!$A$"&amp;MATCH($E1246,CL,0)+1)))</f>
        <v/>
      </c>
      <c r="T1246" s="239" t="str">
        <f t="array" ref="T1246">IF(B1246="","",IF(ISERROR(MATCH($J1246,SorP!$B$1:$B$6226,0)),"",INDIRECT("'SorP'!$A$"&amp;MATCH($S1246&amp;$J1246,SorP!C:C,0))))</f>
        <v/>
      </c>
      <c r="U1246" s="240"/>
      <c r="V1246" s="228" t="str">
        <f>IF(C1246="",NA(),IF(OR(C1246="Smelter not listed",C1246="Smelter not yet identified"),MATCH($B1246&amp;$D1246,'Smelter Look-up'!$J:$J,0),MATCH($B1246&amp;$C1246,'Smelter Look-up'!$J:$J,0)))</f>
        <v>#N/A</v>
      </c>
      <c r="W1246" s="208"/>
      <c r="X1246" s="208">
        <f t="shared" si="1"/>
        <v>0</v>
      </c>
      <c r="Y1246" s="208"/>
      <c r="Z1246" s="208"/>
      <c r="AA1246" s="208"/>
      <c r="AB1246" s="241" t="str">
        <f t="shared" si="2"/>
        <v/>
      </c>
      <c r="AC1246" s="208"/>
      <c r="AD1246" s="208"/>
      <c r="AE1246" s="208"/>
      <c r="AF1246" s="208"/>
      <c r="AG1246" s="208"/>
      <c r="AH1246" s="208"/>
    </row>
    <row r="1247" ht="13.5" customHeight="1">
      <c r="A1247" s="239"/>
      <c r="B1247" s="233" t="str">
        <f t="array" ref="B1247">IF(LEN(A1247)=0,"",INDEX('Smelter Look-up'!$A:$A,MATCH($A1247,'Smelter Look-up'!$E:$E,0)))</f>
        <v/>
      </c>
      <c r="C1247" s="234" t="str">
        <f t="array" ref="C1247">IF(LEN(A1247)=0,"",INDEX('Smelter Look-up'!$C:$C,MATCH($A1247,'Smelter Look-up'!$E:$E,0)))</f>
        <v/>
      </c>
      <c r="D1247" s="233"/>
      <c r="E1247" s="233" t="str">
        <f>IF(ISERROR($V1247),"",OFFSET('Smelter Look-up'!$D$4,$V1247-4,0)&amp;"")</f>
        <v/>
      </c>
      <c r="F1247" s="233" t="str">
        <f>IF(ISERROR($V1247),"",OFFSET('Smelter Look-up'!$E$4,$V1247-4,0))</f>
        <v/>
      </c>
      <c r="G1247" s="233" t="str">
        <f>IF(C1247=$X$4,IF(ISERROR($V1247),"Enter smelter details","RMI"),IF(ISERROR($V1247),"",OFFSET('Smelter Look-up'!$F$4,$V1247-4,0)))</f>
        <v/>
      </c>
      <c r="H1247" s="235" t="str">
        <f>IF(ISERROR($V1247),"",OFFSET('Smelter Look-up'!$G$4,$V1247-4,0))</f>
        <v/>
      </c>
      <c r="I1247" s="237" t="str">
        <f>IF(ISERROR($V1247),"",OFFSET('Smelter Look-up'!$H$4,$V1247-4,0))</f>
        <v/>
      </c>
      <c r="J1247" s="237" t="str">
        <f>IF(ISERROR($V1247),"",OFFSET('Smelter Look-up'!$I$4,$V1247-4,0))</f>
        <v/>
      </c>
      <c r="K1247" s="234"/>
      <c r="L1247" s="234"/>
      <c r="M1247" s="234"/>
      <c r="N1247" s="234"/>
      <c r="O1247" s="234"/>
      <c r="P1247" s="237"/>
      <c r="Q1247" s="238"/>
      <c r="R1247" s="233" t="str">
        <f>IF(ISERROR($V1247),"",OFFSET('Smelter Look-up'!$C$4,$V1247-4,0)&amp;"")</f>
        <v/>
      </c>
      <c r="S1247" s="239" t="str">
        <f t="array" ref="S1247">IF(B1247="","",IF(ISERROR(MATCH($E1247,CL,0)),"Unknown",INDIRECT("'C'!$A$"&amp;MATCH($E1247,CL,0)+1)))</f>
        <v/>
      </c>
      <c r="T1247" s="239" t="str">
        <f t="array" ref="T1247">IF(B1247="","",IF(ISERROR(MATCH($J1247,SorP!$B$1:$B$6226,0)),"",INDIRECT("'SorP'!$A$"&amp;MATCH($S1247&amp;$J1247,SorP!C:C,0))))</f>
        <v/>
      </c>
      <c r="U1247" s="240"/>
      <c r="V1247" s="228" t="str">
        <f>IF(C1247="",NA(),IF(OR(C1247="Smelter not listed",C1247="Smelter not yet identified"),MATCH($B1247&amp;$D1247,'Smelter Look-up'!$J:$J,0),MATCH($B1247&amp;$C1247,'Smelter Look-up'!$J:$J,0)))</f>
        <v>#N/A</v>
      </c>
      <c r="W1247" s="208"/>
      <c r="X1247" s="208">
        <f t="shared" si="1"/>
        <v>0</v>
      </c>
      <c r="Y1247" s="208"/>
      <c r="Z1247" s="208"/>
      <c r="AA1247" s="208"/>
      <c r="AB1247" s="241" t="str">
        <f t="shared" si="2"/>
        <v/>
      </c>
      <c r="AC1247" s="208"/>
      <c r="AD1247" s="208"/>
      <c r="AE1247" s="208"/>
      <c r="AF1247" s="208"/>
      <c r="AG1247" s="208"/>
      <c r="AH1247" s="208"/>
    </row>
    <row r="1248" ht="13.5" customHeight="1">
      <c r="A1248" s="239"/>
      <c r="B1248" s="233" t="str">
        <f t="array" ref="B1248">IF(LEN(A1248)=0,"",INDEX('Smelter Look-up'!$A:$A,MATCH($A1248,'Smelter Look-up'!$E:$E,0)))</f>
        <v/>
      </c>
      <c r="C1248" s="234" t="str">
        <f t="array" ref="C1248">IF(LEN(A1248)=0,"",INDEX('Smelter Look-up'!$C:$C,MATCH($A1248,'Smelter Look-up'!$E:$E,0)))</f>
        <v/>
      </c>
      <c r="D1248" s="233"/>
      <c r="E1248" s="233" t="str">
        <f>IF(ISERROR($V1248),"",OFFSET('Smelter Look-up'!$D$4,$V1248-4,0)&amp;"")</f>
        <v/>
      </c>
      <c r="F1248" s="233" t="str">
        <f>IF(ISERROR($V1248),"",OFFSET('Smelter Look-up'!$E$4,$V1248-4,0))</f>
        <v/>
      </c>
      <c r="G1248" s="233" t="str">
        <f>IF(C1248=$X$4,IF(ISERROR($V1248),"Enter smelter details","RMI"),IF(ISERROR($V1248),"",OFFSET('Smelter Look-up'!$F$4,$V1248-4,0)))</f>
        <v/>
      </c>
      <c r="H1248" s="235" t="str">
        <f>IF(ISERROR($V1248),"",OFFSET('Smelter Look-up'!$G$4,$V1248-4,0))</f>
        <v/>
      </c>
      <c r="I1248" s="237" t="str">
        <f>IF(ISERROR($V1248),"",OFFSET('Smelter Look-up'!$H$4,$V1248-4,0))</f>
        <v/>
      </c>
      <c r="J1248" s="237" t="str">
        <f>IF(ISERROR($V1248),"",OFFSET('Smelter Look-up'!$I$4,$V1248-4,0))</f>
        <v/>
      </c>
      <c r="K1248" s="234"/>
      <c r="L1248" s="234"/>
      <c r="M1248" s="234"/>
      <c r="N1248" s="234"/>
      <c r="O1248" s="234"/>
      <c r="P1248" s="237"/>
      <c r="Q1248" s="238"/>
      <c r="R1248" s="233" t="str">
        <f>IF(ISERROR($V1248),"",OFFSET('Smelter Look-up'!$C$4,$V1248-4,0)&amp;"")</f>
        <v/>
      </c>
      <c r="S1248" s="239" t="str">
        <f t="array" ref="S1248">IF(B1248="","",IF(ISERROR(MATCH($E1248,CL,0)),"Unknown",INDIRECT("'C'!$A$"&amp;MATCH($E1248,CL,0)+1)))</f>
        <v/>
      </c>
      <c r="T1248" s="239" t="str">
        <f t="array" ref="T1248">IF(B1248="","",IF(ISERROR(MATCH($J1248,SorP!$B$1:$B$6226,0)),"",INDIRECT("'SorP'!$A$"&amp;MATCH($S1248&amp;$J1248,SorP!C:C,0))))</f>
        <v/>
      </c>
      <c r="U1248" s="240"/>
      <c r="V1248" s="228" t="str">
        <f>IF(C1248="",NA(),IF(OR(C1248="Smelter not listed",C1248="Smelter not yet identified"),MATCH($B1248&amp;$D1248,'Smelter Look-up'!$J:$J,0),MATCH($B1248&amp;$C1248,'Smelter Look-up'!$J:$J,0)))</f>
        <v>#N/A</v>
      </c>
      <c r="W1248" s="208"/>
      <c r="X1248" s="208">
        <f t="shared" si="1"/>
        <v>0</v>
      </c>
      <c r="Y1248" s="208"/>
      <c r="Z1248" s="208"/>
      <c r="AA1248" s="208"/>
      <c r="AB1248" s="241" t="str">
        <f t="shared" si="2"/>
        <v/>
      </c>
      <c r="AC1248" s="208"/>
      <c r="AD1248" s="208"/>
      <c r="AE1248" s="208"/>
      <c r="AF1248" s="208"/>
      <c r="AG1248" s="208"/>
      <c r="AH1248" s="208"/>
    </row>
    <row r="1249" ht="13.5" customHeight="1">
      <c r="A1249" s="239"/>
      <c r="B1249" s="233" t="str">
        <f t="array" ref="B1249">IF(LEN(A1249)=0,"",INDEX('Smelter Look-up'!$A:$A,MATCH($A1249,'Smelter Look-up'!$E:$E,0)))</f>
        <v/>
      </c>
      <c r="C1249" s="234" t="str">
        <f t="array" ref="C1249">IF(LEN(A1249)=0,"",INDEX('Smelter Look-up'!$C:$C,MATCH($A1249,'Smelter Look-up'!$E:$E,0)))</f>
        <v/>
      </c>
      <c r="D1249" s="233"/>
      <c r="E1249" s="233" t="str">
        <f>IF(ISERROR($V1249),"",OFFSET('Smelter Look-up'!$D$4,$V1249-4,0)&amp;"")</f>
        <v/>
      </c>
      <c r="F1249" s="233" t="str">
        <f>IF(ISERROR($V1249),"",OFFSET('Smelter Look-up'!$E$4,$V1249-4,0))</f>
        <v/>
      </c>
      <c r="G1249" s="233" t="str">
        <f>IF(C1249=$X$4,IF(ISERROR($V1249),"Enter smelter details","RMI"),IF(ISERROR($V1249),"",OFFSET('Smelter Look-up'!$F$4,$V1249-4,0)))</f>
        <v/>
      </c>
      <c r="H1249" s="235" t="str">
        <f>IF(ISERROR($V1249),"",OFFSET('Smelter Look-up'!$G$4,$V1249-4,0))</f>
        <v/>
      </c>
      <c r="I1249" s="237" t="str">
        <f>IF(ISERROR($V1249),"",OFFSET('Smelter Look-up'!$H$4,$V1249-4,0))</f>
        <v/>
      </c>
      <c r="J1249" s="237" t="str">
        <f>IF(ISERROR($V1249),"",OFFSET('Smelter Look-up'!$I$4,$V1249-4,0))</f>
        <v/>
      </c>
      <c r="K1249" s="234"/>
      <c r="L1249" s="234"/>
      <c r="M1249" s="234"/>
      <c r="N1249" s="234"/>
      <c r="O1249" s="234"/>
      <c r="P1249" s="237"/>
      <c r="Q1249" s="238"/>
      <c r="R1249" s="233" t="str">
        <f>IF(ISERROR($V1249),"",OFFSET('Smelter Look-up'!$C$4,$V1249-4,0)&amp;"")</f>
        <v/>
      </c>
      <c r="S1249" s="239" t="str">
        <f t="array" ref="S1249">IF(B1249="","",IF(ISERROR(MATCH($E1249,CL,0)),"Unknown",INDIRECT("'C'!$A$"&amp;MATCH($E1249,CL,0)+1)))</f>
        <v/>
      </c>
      <c r="T1249" s="239" t="str">
        <f t="array" ref="T1249">IF(B1249="","",IF(ISERROR(MATCH($J1249,SorP!$B$1:$B$6226,0)),"",INDIRECT("'SorP'!$A$"&amp;MATCH($S1249&amp;$J1249,SorP!C:C,0))))</f>
        <v/>
      </c>
      <c r="U1249" s="240"/>
      <c r="V1249" s="228" t="str">
        <f>IF(C1249="",NA(),IF(OR(C1249="Smelter not listed",C1249="Smelter not yet identified"),MATCH($B1249&amp;$D1249,'Smelter Look-up'!$J:$J,0),MATCH($B1249&amp;$C1249,'Smelter Look-up'!$J:$J,0)))</f>
        <v>#N/A</v>
      </c>
      <c r="W1249" s="208"/>
      <c r="X1249" s="208">
        <f t="shared" si="1"/>
        <v>0</v>
      </c>
      <c r="Y1249" s="208"/>
      <c r="Z1249" s="208"/>
      <c r="AA1249" s="208"/>
      <c r="AB1249" s="241" t="str">
        <f t="shared" si="2"/>
        <v/>
      </c>
      <c r="AC1249" s="208"/>
      <c r="AD1249" s="208"/>
      <c r="AE1249" s="208"/>
      <c r="AF1249" s="208"/>
      <c r="AG1249" s="208"/>
      <c r="AH1249" s="208"/>
    </row>
    <row r="1250" ht="13.5" customHeight="1">
      <c r="A1250" s="239"/>
      <c r="B1250" s="233" t="str">
        <f t="array" ref="B1250">IF(LEN(A1250)=0,"",INDEX('Smelter Look-up'!$A:$A,MATCH($A1250,'Smelter Look-up'!$E:$E,0)))</f>
        <v/>
      </c>
      <c r="C1250" s="234" t="str">
        <f t="array" ref="C1250">IF(LEN(A1250)=0,"",INDEX('Smelter Look-up'!$C:$C,MATCH($A1250,'Smelter Look-up'!$E:$E,0)))</f>
        <v/>
      </c>
      <c r="D1250" s="233"/>
      <c r="E1250" s="233" t="str">
        <f>IF(ISERROR($V1250),"",OFFSET('Smelter Look-up'!$D$4,$V1250-4,0)&amp;"")</f>
        <v/>
      </c>
      <c r="F1250" s="233" t="str">
        <f>IF(ISERROR($V1250),"",OFFSET('Smelter Look-up'!$E$4,$V1250-4,0))</f>
        <v/>
      </c>
      <c r="G1250" s="233" t="str">
        <f>IF(C1250=$X$4,IF(ISERROR($V1250),"Enter smelter details","RMI"),IF(ISERROR($V1250),"",OFFSET('Smelter Look-up'!$F$4,$V1250-4,0)))</f>
        <v/>
      </c>
      <c r="H1250" s="235" t="str">
        <f>IF(ISERROR($V1250),"",OFFSET('Smelter Look-up'!$G$4,$V1250-4,0))</f>
        <v/>
      </c>
      <c r="I1250" s="237" t="str">
        <f>IF(ISERROR($V1250),"",OFFSET('Smelter Look-up'!$H$4,$V1250-4,0))</f>
        <v/>
      </c>
      <c r="J1250" s="237" t="str">
        <f>IF(ISERROR($V1250),"",OFFSET('Smelter Look-up'!$I$4,$V1250-4,0))</f>
        <v/>
      </c>
      <c r="K1250" s="234"/>
      <c r="L1250" s="234"/>
      <c r="M1250" s="234"/>
      <c r="N1250" s="234"/>
      <c r="O1250" s="234"/>
      <c r="P1250" s="237"/>
      <c r="Q1250" s="238"/>
      <c r="R1250" s="233" t="str">
        <f>IF(ISERROR($V1250),"",OFFSET('Smelter Look-up'!$C$4,$V1250-4,0)&amp;"")</f>
        <v/>
      </c>
      <c r="S1250" s="239" t="str">
        <f t="array" ref="S1250">IF(B1250="","",IF(ISERROR(MATCH($E1250,CL,0)),"Unknown",INDIRECT("'C'!$A$"&amp;MATCH($E1250,CL,0)+1)))</f>
        <v/>
      </c>
      <c r="T1250" s="239" t="str">
        <f t="array" ref="T1250">IF(B1250="","",IF(ISERROR(MATCH($J1250,SorP!$B$1:$B$6226,0)),"",INDIRECT("'SorP'!$A$"&amp;MATCH($S1250&amp;$J1250,SorP!C:C,0))))</f>
        <v/>
      </c>
      <c r="U1250" s="240"/>
      <c r="V1250" s="228" t="str">
        <f>IF(C1250="",NA(),IF(OR(C1250="Smelter not listed",C1250="Smelter not yet identified"),MATCH($B1250&amp;$D1250,'Smelter Look-up'!$J:$J,0),MATCH($B1250&amp;$C1250,'Smelter Look-up'!$J:$J,0)))</f>
        <v>#N/A</v>
      </c>
      <c r="W1250" s="208"/>
      <c r="X1250" s="208">
        <f t="shared" si="1"/>
        <v>0</v>
      </c>
      <c r="Y1250" s="208"/>
      <c r="Z1250" s="208"/>
      <c r="AA1250" s="208"/>
      <c r="AB1250" s="241" t="str">
        <f t="shared" si="2"/>
        <v/>
      </c>
      <c r="AC1250" s="208"/>
      <c r="AD1250" s="208"/>
      <c r="AE1250" s="208"/>
      <c r="AF1250" s="208"/>
      <c r="AG1250" s="208"/>
      <c r="AH1250" s="208"/>
    </row>
    <row r="1251" ht="13.5" customHeight="1">
      <c r="A1251" s="239"/>
      <c r="B1251" s="233" t="str">
        <f t="array" ref="B1251">IF(LEN(A1251)=0,"",INDEX('Smelter Look-up'!$A:$A,MATCH($A1251,'Smelter Look-up'!$E:$E,0)))</f>
        <v/>
      </c>
      <c r="C1251" s="234" t="str">
        <f t="array" ref="C1251">IF(LEN(A1251)=0,"",INDEX('Smelter Look-up'!$C:$C,MATCH($A1251,'Smelter Look-up'!$E:$E,0)))</f>
        <v/>
      </c>
      <c r="D1251" s="233"/>
      <c r="E1251" s="233" t="str">
        <f>IF(ISERROR($V1251),"",OFFSET('Smelter Look-up'!$D$4,$V1251-4,0)&amp;"")</f>
        <v/>
      </c>
      <c r="F1251" s="233" t="str">
        <f>IF(ISERROR($V1251),"",OFFSET('Smelter Look-up'!$E$4,$V1251-4,0))</f>
        <v/>
      </c>
      <c r="G1251" s="233" t="str">
        <f>IF(C1251=$X$4,IF(ISERROR($V1251),"Enter smelter details","RMI"),IF(ISERROR($V1251),"",OFFSET('Smelter Look-up'!$F$4,$V1251-4,0)))</f>
        <v/>
      </c>
      <c r="H1251" s="235" t="str">
        <f>IF(ISERROR($V1251),"",OFFSET('Smelter Look-up'!$G$4,$V1251-4,0))</f>
        <v/>
      </c>
      <c r="I1251" s="237" t="str">
        <f>IF(ISERROR($V1251),"",OFFSET('Smelter Look-up'!$H$4,$V1251-4,0))</f>
        <v/>
      </c>
      <c r="J1251" s="237" t="str">
        <f>IF(ISERROR($V1251),"",OFFSET('Smelter Look-up'!$I$4,$V1251-4,0))</f>
        <v/>
      </c>
      <c r="K1251" s="234"/>
      <c r="L1251" s="234"/>
      <c r="M1251" s="234"/>
      <c r="N1251" s="234"/>
      <c r="O1251" s="234"/>
      <c r="P1251" s="237"/>
      <c r="Q1251" s="238"/>
      <c r="R1251" s="233" t="str">
        <f>IF(ISERROR($V1251),"",OFFSET('Smelter Look-up'!$C$4,$V1251-4,0)&amp;"")</f>
        <v/>
      </c>
      <c r="S1251" s="239" t="str">
        <f t="array" ref="S1251">IF(B1251="","",IF(ISERROR(MATCH($E1251,CL,0)),"Unknown",INDIRECT("'C'!$A$"&amp;MATCH($E1251,CL,0)+1)))</f>
        <v/>
      </c>
      <c r="T1251" s="239" t="str">
        <f t="array" ref="T1251">IF(B1251="","",IF(ISERROR(MATCH($J1251,SorP!$B$1:$B$6226,0)),"",INDIRECT("'SorP'!$A$"&amp;MATCH($S1251&amp;$J1251,SorP!C:C,0))))</f>
        <v/>
      </c>
      <c r="U1251" s="240"/>
      <c r="V1251" s="228" t="str">
        <f>IF(C1251="",NA(),IF(OR(C1251="Smelter not listed",C1251="Smelter not yet identified"),MATCH($B1251&amp;$D1251,'Smelter Look-up'!$J:$J,0),MATCH($B1251&amp;$C1251,'Smelter Look-up'!$J:$J,0)))</f>
        <v>#N/A</v>
      </c>
      <c r="W1251" s="208"/>
      <c r="X1251" s="208">
        <f t="shared" si="1"/>
        <v>0</v>
      </c>
      <c r="Y1251" s="208"/>
      <c r="Z1251" s="208"/>
      <c r="AA1251" s="208"/>
      <c r="AB1251" s="241" t="str">
        <f t="shared" si="2"/>
        <v/>
      </c>
      <c r="AC1251" s="208"/>
      <c r="AD1251" s="208"/>
      <c r="AE1251" s="208"/>
      <c r="AF1251" s="208"/>
      <c r="AG1251" s="208"/>
      <c r="AH1251" s="208"/>
    </row>
    <row r="1252" ht="13.5" customHeight="1">
      <c r="A1252" s="239"/>
      <c r="B1252" s="233" t="str">
        <f t="array" ref="B1252">IF(LEN(A1252)=0,"",INDEX('Smelter Look-up'!$A:$A,MATCH($A1252,'Smelter Look-up'!$E:$E,0)))</f>
        <v/>
      </c>
      <c r="C1252" s="234" t="str">
        <f t="array" ref="C1252">IF(LEN(A1252)=0,"",INDEX('Smelter Look-up'!$C:$C,MATCH($A1252,'Smelter Look-up'!$E:$E,0)))</f>
        <v/>
      </c>
      <c r="D1252" s="233"/>
      <c r="E1252" s="233" t="str">
        <f>IF(ISERROR($V1252),"",OFFSET('Smelter Look-up'!$D$4,$V1252-4,0)&amp;"")</f>
        <v/>
      </c>
      <c r="F1252" s="233" t="str">
        <f>IF(ISERROR($V1252),"",OFFSET('Smelter Look-up'!$E$4,$V1252-4,0))</f>
        <v/>
      </c>
      <c r="G1252" s="233" t="str">
        <f>IF(C1252=$X$4,IF(ISERROR($V1252),"Enter smelter details","RMI"),IF(ISERROR($V1252),"",OFFSET('Smelter Look-up'!$F$4,$V1252-4,0)))</f>
        <v/>
      </c>
      <c r="H1252" s="235" t="str">
        <f>IF(ISERROR($V1252),"",OFFSET('Smelter Look-up'!$G$4,$V1252-4,0))</f>
        <v/>
      </c>
      <c r="I1252" s="237" t="str">
        <f>IF(ISERROR($V1252),"",OFFSET('Smelter Look-up'!$H$4,$V1252-4,0))</f>
        <v/>
      </c>
      <c r="J1252" s="237" t="str">
        <f>IF(ISERROR($V1252),"",OFFSET('Smelter Look-up'!$I$4,$V1252-4,0))</f>
        <v/>
      </c>
      <c r="K1252" s="234"/>
      <c r="L1252" s="234"/>
      <c r="M1252" s="234"/>
      <c r="N1252" s="234"/>
      <c r="O1252" s="234"/>
      <c r="P1252" s="237"/>
      <c r="Q1252" s="238"/>
      <c r="R1252" s="233" t="str">
        <f>IF(ISERROR($V1252),"",OFFSET('Smelter Look-up'!$C$4,$V1252-4,0)&amp;"")</f>
        <v/>
      </c>
      <c r="S1252" s="239" t="str">
        <f t="array" ref="S1252">IF(B1252="","",IF(ISERROR(MATCH($E1252,CL,0)),"Unknown",INDIRECT("'C'!$A$"&amp;MATCH($E1252,CL,0)+1)))</f>
        <v/>
      </c>
      <c r="T1252" s="239" t="str">
        <f t="array" ref="T1252">IF(B1252="","",IF(ISERROR(MATCH($J1252,SorP!$B$1:$B$6226,0)),"",INDIRECT("'SorP'!$A$"&amp;MATCH($S1252&amp;$J1252,SorP!C:C,0))))</f>
        <v/>
      </c>
      <c r="U1252" s="240"/>
      <c r="V1252" s="228" t="str">
        <f>IF(C1252="",NA(),IF(OR(C1252="Smelter not listed",C1252="Smelter not yet identified"),MATCH($B1252&amp;$D1252,'Smelter Look-up'!$J:$J,0),MATCH($B1252&amp;$C1252,'Smelter Look-up'!$J:$J,0)))</f>
        <v>#N/A</v>
      </c>
      <c r="W1252" s="208"/>
      <c r="X1252" s="208">
        <f t="shared" si="1"/>
        <v>0</v>
      </c>
      <c r="Y1252" s="208"/>
      <c r="Z1252" s="208"/>
      <c r="AA1252" s="208"/>
      <c r="AB1252" s="241" t="str">
        <f t="shared" si="2"/>
        <v/>
      </c>
      <c r="AC1252" s="208"/>
      <c r="AD1252" s="208"/>
      <c r="AE1252" s="208"/>
      <c r="AF1252" s="208"/>
      <c r="AG1252" s="208"/>
      <c r="AH1252" s="208"/>
    </row>
    <row r="1253" ht="13.5" customHeight="1">
      <c r="A1253" s="239"/>
      <c r="B1253" s="233" t="str">
        <f t="array" ref="B1253">IF(LEN(A1253)=0,"",INDEX('Smelter Look-up'!$A:$A,MATCH($A1253,'Smelter Look-up'!$E:$E,0)))</f>
        <v/>
      </c>
      <c r="C1253" s="234" t="str">
        <f t="array" ref="C1253">IF(LEN(A1253)=0,"",INDEX('Smelter Look-up'!$C:$C,MATCH($A1253,'Smelter Look-up'!$E:$E,0)))</f>
        <v/>
      </c>
      <c r="D1253" s="233"/>
      <c r="E1253" s="233" t="str">
        <f>IF(ISERROR($V1253),"",OFFSET('Smelter Look-up'!$D$4,$V1253-4,0)&amp;"")</f>
        <v/>
      </c>
      <c r="F1253" s="233" t="str">
        <f>IF(ISERROR($V1253),"",OFFSET('Smelter Look-up'!$E$4,$V1253-4,0))</f>
        <v/>
      </c>
      <c r="G1253" s="233" t="str">
        <f>IF(C1253=$X$4,IF(ISERROR($V1253),"Enter smelter details","RMI"),IF(ISERROR($V1253),"",OFFSET('Smelter Look-up'!$F$4,$V1253-4,0)))</f>
        <v/>
      </c>
      <c r="H1253" s="235" t="str">
        <f>IF(ISERROR($V1253),"",OFFSET('Smelter Look-up'!$G$4,$V1253-4,0))</f>
        <v/>
      </c>
      <c r="I1253" s="237" t="str">
        <f>IF(ISERROR($V1253),"",OFFSET('Smelter Look-up'!$H$4,$V1253-4,0))</f>
        <v/>
      </c>
      <c r="J1253" s="237" t="str">
        <f>IF(ISERROR($V1253),"",OFFSET('Smelter Look-up'!$I$4,$V1253-4,0))</f>
        <v/>
      </c>
      <c r="K1253" s="234"/>
      <c r="L1253" s="234"/>
      <c r="M1253" s="234"/>
      <c r="N1253" s="234"/>
      <c r="O1253" s="234"/>
      <c r="P1253" s="237"/>
      <c r="Q1253" s="238"/>
      <c r="R1253" s="233" t="str">
        <f>IF(ISERROR($V1253),"",OFFSET('Smelter Look-up'!$C$4,$V1253-4,0)&amp;"")</f>
        <v/>
      </c>
      <c r="S1253" s="239" t="str">
        <f t="array" ref="S1253">IF(B1253="","",IF(ISERROR(MATCH($E1253,CL,0)),"Unknown",INDIRECT("'C'!$A$"&amp;MATCH($E1253,CL,0)+1)))</f>
        <v/>
      </c>
      <c r="T1253" s="239" t="str">
        <f t="array" ref="T1253">IF(B1253="","",IF(ISERROR(MATCH($J1253,SorP!$B$1:$B$6226,0)),"",INDIRECT("'SorP'!$A$"&amp;MATCH($S1253&amp;$J1253,SorP!C:C,0))))</f>
        <v/>
      </c>
      <c r="U1253" s="240"/>
      <c r="V1253" s="228" t="str">
        <f>IF(C1253="",NA(),IF(OR(C1253="Smelter not listed",C1253="Smelter not yet identified"),MATCH($B1253&amp;$D1253,'Smelter Look-up'!$J:$J,0),MATCH($B1253&amp;$C1253,'Smelter Look-up'!$J:$J,0)))</f>
        <v>#N/A</v>
      </c>
      <c r="W1253" s="208"/>
      <c r="X1253" s="208">
        <f t="shared" si="1"/>
        <v>0</v>
      </c>
      <c r="Y1253" s="208"/>
      <c r="Z1253" s="208"/>
      <c r="AA1253" s="208"/>
      <c r="AB1253" s="241" t="str">
        <f t="shared" si="2"/>
        <v/>
      </c>
      <c r="AC1253" s="208"/>
      <c r="AD1253" s="208"/>
      <c r="AE1253" s="208"/>
      <c r="AF1253" s="208"/>
      <c r="AG1253" s="208"/>
      <c r="AH1253" s="208"/>
    </row>
    <row r="1254" ht="13.5" customHeight="1">
      <c r="A1254" s="239"/>
      <c r="B1254" s="233" t="str">
        <f t="array" ref="B1254">IF(LEN(A1254)=0,"",INDEX('Smelter Look-up'!$A:$A,MATCH($A1254,'Smelter Look-up'!$E:$E,0)))</f>
        <v/>
      </c>
      <c r="C1254" s="234" t="str">
        <f t="array" ref="C1254">IF(LEN(A1254)=0,"",INDEX('Smelter Look-up'!$C:$C,MATCH($A1254,'Smelter Look-up'!$E:$E,0)))</f>
        <v/>
      </c>
      <c r="D1254" s="233"/>
      <c r="E1254" s="233" t="str">
        <f>IF(ISERROR($V1254),"",OFFSET('Smelter Look-up'!$D$4,$V1254-4,0)&amp;"")</f>
        <v/>
      </c>
      <c r="F1254" s="233" t="str">
        <f>IF(ISERROR($V1254),"",OFFSET('Smelter Look-up'!$E$4,$V1254-4,0))</f>
        <v/>
      </c>
      <c r="G1254" s="233" t="str">
        <f>IF(C1254=$X$4,IF(ISERROR($V1254),"Enter smelter details","RMI"),IF(ISERROR($V1254),"",OFFSET('Smelter Look-up'!$F$4,$V1254-4,0)))</f>
        <v/>
      </c>
      <c r="H1254" s="235" t="str">
        <f>IF(ISERROR($V1254),"",OFFSET('Smelter Look-up'!$G$4,$V1254-4,0))</f>
        <v/>
      </c>
      <c r="I1254" s="237" t="str">
        <f>IF(ISERROR($V1254),"",OFFSET('Smelter Look-up'!$H$4,$V1254-4,0))</f>
        <v/>
      </c>
      <c r="J1254" s="237" t="str">
        <f>IF(ISERROR($V1254),"",OFFSET('Smelter Look-up'!$I$4,$V1254-4,0))</f>
        <v/>
      </c>
      <c r="K1254" s="234"/>
      <c r="L1254" s="234"/>
      <c r="M1254" s="234"/>
      <c r="N1254" s="234"/>
      <c r="O1254" s="234"/>
      <c r="P1254" s="237"/>
      <c r="Q1254" s="238"/>
      <c r="R1254" s="233" t="str">
        <f>IF(ISERROR($V1254),"",OFFSET('Smelter Look-up'!$C$4,$V1254-4,0)&amp;"")</f>
        <v/>
      </c>
      <c r="S1254" s="239" t="str">
        <f t="array" ref="S1254">IF(B1254="","",IF(ISERROR(MATCH($E1254,CL,0)),"Unknown",INDIRECT("'C'!$A$"&amp;MATCH($E1254,CL,0)+1)))</f>
        <v/>
      </c>
      <c r="T1254" s="239" t="str">
        <f t="array" ref="T1254">IF(B1254="","",IF(ISERROR(MATCH($J1254,SorP!$B$1:$B$6226,0)),"",INDIRECT("'SorP'!$A$"&amp;MATCH($S1254&amp;$J1254,SorP!C:C,0))))</f>
        <v/>
      </c>
      <c r="U1254" s="240"/>
      <c r="V1254" s="228" t="str">
        <f>IF(C1254="",NA(),IF(OR(C1254="Smelter not listed",C1254="Smelter not yet identified"),MATCH($B1254&amp;$D1254,'Smelter Look-up'!$J:$J,0),MATCH($B1254&amp;$C1254,'Smelter Look-up'!$J:$J,0)))</f>
        <v>#N/A</v>
      </c>
      <c r="W1254" s="208"/>
      <c r="X1254" s="208">
        <f t="shared" si="1"/>
        <v>0</v>
      </c>
      <c r="Y1254" s="208"/>
      <c r="Z1254" s="208"/>
      <c r="AA1254" s="208"/>
      <c r="AB1254" s="241" t="str">
        <f t="shared" si="2"/>
        <v/>
      </c>
      <c r="AC1254" s="208"/>
      <c r="AD1254" s="208"/>
      <c r="AE1254" s="208"/>
      <c r="AF1254" s="208"/>
      <c r="AG1254" s="208"/>
      <c r="AH1254" s="208"/>
    </row>
    <row r="1255" ht="13.5" customHeight="1">
      <c r="A1255" s="239"/>
      <c r="B1255" s="233" t="str">
        <f t="array" ref="B1255">IF(LEN(A1255)=0,"",INDEX('Smelter Look-up'!$A:$A,MATCH($A1255,'Smelter Look-up'!$E:$E,0)))</f>
        <v/>
      </c>
      <c r="C1255" s="234" t="str">
        <f t="array" ref="C1255">IF(LEN(A1255)=0,"",INDEX('Smelter Look-up'!$C:$C,MATCH($A1255,'Smelter Look-up'!$E:$E,0)))</f>
        <v/>
      </c>
      <c r="D1255" s="233"/>
      <c r="E1255" s="233" t="str">
        <f>IF(ISERROR($V1255),"",OFFSET('Smelter Look-up'!$D$4,$V1255-4,0)&amp;"")</f>
        <v/>
      </c>
      <c r="F1255" s="233" t="str">
        <f>IF(ISERROR($V1255),"",OFFSET('Smelter Look-up'!$E$4,$V1255-4,0))</f>
        <v/>
      </c>
      <c r="G1255" s="233" t="str">
        <f>IF(C1255=$X$4,IF(ISERROR($V1255),"Enter smelter details","RMI"),IF(ISERROR($V1255),"",OFFSET('Smelter Look-up'!$F$4,$V1255-4,0)))</f>
        <v/>
      </c>
      <c r="H1255" s="235" t="str">
        <f>IF(ISERROR($V1255),"",OFFSET('Smelter Look-up'!$G$4,$V1255-4,0))</f>
        <v/>
      </c>
      <c r="I1255" s="237" t="str">
        <f>IF(ISERROR($V1255),"",OFFSET('Smelter Look-up'!$H$4,$V1255-4,0))</f>
        <v/>
      </c>
      <c r="J1255" s="237" t="str">
        <f>IF(ISERROR($V1255),"",OFFSET('Smelter Look-up'!$I$4,$V1255-4,0))</f>
        <v/>
      </c>
      <c r="K1255" s="234"/>
      <c r="L1255" s="234"/>
      <c r="M1255" s="234"/>
      <c r="N1255" s="234"/>
      <c r="O1255" s="234"/>
      <c r="P1255" s="237"/>
      <c r="Q1255" s="238"/>
      <c r="R1255" s="233" t="str">
        <f>IF(ISERROR($V1255),"",OFFSET('Smelter Look-up'!$C$4,$V1255-4,0)&amp;"")</f>
        <v/>
      </c>
      <c r="S1255" s="239" t="str">
        <f t="array" ref="S1255">IF(B1255="","",IF(ISERROR(MATCH($E1255,CL,0)),"Unknown",INDIRECT("'C'!$A$"&amp;MATCH($E1255,CL,0)+1)))</f>
        <v/>
      </c>
      <c r="T1255" s="239" t="str">
        <f t="array" ref="T1255">IF(B1255="","",IF(ISERROR(MATCH($J1255,SorP!$B$1:$B$6226,0)),"",INDIRECT("'SorP'!$A$"&amp;MATCH($S1255&amp;$J1255,SorP!C:C,0))))</f>
        <v/>
      </c>
      <c r="U1255" s="240"/>
      <c r="V1255" s="228" t="str">
        <f>IF(C1255="",NA(),IF(OR(C1255="Smelter not listed",C1255="Smelter not yet identified"),MATCH($B1255&amp;$D1255,'Smelter Look-up'!$J:$J,0),MATCH($B1255&amp;$C1255,'Smelter Look-up'!$J:$J,0)))</f>
        <v>#N/A</v>
      </c>
      <c r="W1255" s="208"/>
      <c r="X1255" s="208">
        <f t="shared" si="1"/>
        <v>0</v>
      </c>
      <c r="Y1255" s="208"/>
      <c r="Z1255" s="208"/>
      <c r="AA1255" s="208"/>
      <c r="AB1255" s="241" t="str">
        <f t="shared" si="2"/>
        <v/>
      </c>
      <c r="AC1255" s="208"/>
      <c r="AD1255" s="208"/>
      <c r="AE1255" s="208"/>
      <c r="AF1255" s="208"/>
      <c r="AG1255" s="208"/>
      <c r="AH1255" s="208"/>
    </row>
    <row r="1256" ht="13.5" customHeight="1">
      <c r="A1256" s="239"/>
      <c r="B1256" s="233" t="str">
        <f t="array" ref="B1256">IF(LEN(A1256)=0,"",INDEX('Smelter Look-up'!$A:$A,MATCH($A1256,'Smelter Look-up'!$E:$E,0)))</f>
        <v/>
      </c>
      <c r="C1256" s="234" t="str">
        <f t="array" ref="C1256">IF(LEN(A1256)=0,"",INDEX('Smelter Look-up'!$C:$C,MATCH($A1256,'Smelter Look-up'!$E:$E,0)))</f>
        <v/>
      </c>
      <c r="D1256" s="233"/>
      <c r="E1256" s="233" t="str">
        <f>IF(ISERROR($V1256),"",OFFSET('Smelter Look-up'!$D$4,$V1256-4,0)&amp;"")</f>
        <v/>
      </c>
      <c r="F1256" s="233" t="str">
        <f>IF(ISERROR($V1256),"",OFFSET('Smelter Look-up'!$E$4,$V1256-4,0))</f>
        <v/>
      </c>
      <c r="G1256" s="233" t="str">
        <f>IF(C1256=$X$4,IF(ISERROR($V1256),"Enter smelter details","RMI"),IF(ISERROR($V1256),"",OFFSET('Smelter Look-up'!$F$4,$V1256-4,0)))</f>
        <v/>
      </c>
      <c r="H1256" s="235" t="str">
        <f>IF(ISERROR($V1256),"",OFFSET('Smelter Look-up'!$G$4,$V1256-4,0))</f>
        <v/>
      </c>
      <c r="I1256" s="237" t="str">
        <f>IF(ISERROR($V1256),"",OFFSET('Smelter Look-up'!$H$4,$V1256-4,0))</f>
        <v/>
      </c>
      <c r="J1256" s="237" t="str">
        <f>IF(ISERROR($V1256),"",OFFSET('Smelter Look-up'!$I$4,$V1256-4,0))</f>
        <v/>
      </c>
      <c r="K1256" s="234"/>
      <c r="L1256" s="234"/>
      <c r="M1256" s="234"/>
      <c r="N1256" s="234"/>
      <c r="O1256" s="234"/>
      <c r="P1256" s="237"/>
      <c r="Q1256" s="238"/>
      <c r="R1256" s="233" t="str">
        <f>IF(ISERROR($V1256),"",OFFSET('Smelter Look-up'!$C$4,$V1256-4,0)&amp;"")</f>
        <v/>
      </c>
      <c r="S1256" s="239" t="str">
        <f t="array" ref="S1256">IF(B1256="","",IF(ISERROR(MATCH($E1256,CL,0)),"Unknown",INDIRECT("'C'!$A$"&amp;MATCH($E1256,CL,0)+1)))</f>
        <v/>
      </c>
      <c r="T1256" s="239" t="str">
        <f t="array" ref="T1256">IF(B1256="","",IF(ISERROR(MATCH($J1256,SorP!$B$1:$B$6226,0)),"",INDIRECT("'SorP'!$A$"&amp;MATCH($S1256&amp;$J1256,SorP!C:C,0))))</f>
        <v/>
      </c>
      <c r="U1256" s="240"/>
      <c r="V1256" s="228" t="str">
        <f>IF(C1256="",NA(),IF(OR(C1256="Smelter not listed",C1256="Smelter not yet identified"),MATCH($B1256&amp;$D1256,'Smelter Look-up'!$J:$J,0),MATCH($B1256&amp;$C1256,'Smelter Look-up'!$J:$J,0)))</f>
        <v>#N/A</v>
      </c>
      <c r="W1256" s="208"/>
      <c r="X1256" s="208">
        <f t="shared" si="1"/>
        <v>0</v>
      </c>
      <c r="Y1256" s="208"/>
      <c r="Z1256" s="208"/>
      <c r="AA1256" s="208"/>
      <c r="AB1256" s="241" t="str">
        <f t="shared" si="2"/>
        <v/>
      </c>
      <c r="AC1256" s="208"/>
      <c r="AD1256" s="208"/>
      <c r="AE1256" s="208"/>
      <c r="AF1256" s="208"/>
      <c r="AG1256" s="208"/>
      <c r="AH1256" s="208"/>
    </row>
    <row r="1257" ht="13.5" customHeight="1">
      <c r="A1257" s="239"/>
      <c r="B1257" s="233" t="str">
        <f t="array" ref="B1257">IF(LEN(A1257)=0,"",INDEX('Smelter Look-up'!$A:$A,MATCH($A1257,'Smelter Look-up'!$E:$E,0)))</f>
        <v/>
      </c>
      <c r="C1257" s="234" t="str">
        <f t="array" ref="C1257">IF(LEN(A1257)=0,"",INDEX('Smelter Look-up'!$C:$C,MATCH($A1257,'Smelter Look-up'!$E:$E,0)))</f>
        <v/>
      </c>
      <c r="D1257" s="233"/>
      <c r="E1257" s="233" t="str">
        <f>IF(ISERROR($V1257),"",OFFSET('Smelter Look-up'!$D$4,$V1257-4,0)&amp;"")</f>
        <v/>
      </c>
      <c r="F1257" s="233" t="str">
        <f>IF(ISERROR($V1257),"",OFFSET('Smelter Look-up'!$E$4,$V1257-4,0))</f>
        <v/>
      </c>
      <c r="G1257" s="233" t="str">
        <f>IF(C1257=$X$4,IF(ISERROR($V1257),"Enter smelter details","RMI"),IF(ISERROR($V1257),"",OFFSET('Smelter Look-up'!$F$4,$V1257-4,0)))</f>
        <v/>
      </c>
      <c r="H1257" s="235" t="str">
        <f>IF(ISERROR($V1257),"",OFFSET('Smelter Look-up'!$G$4,$V1257-4,0))</f>
        <v/>
      </c>
      <c r="I1257" s="237" t="str">
        <f>IF(ISERROR($V1257),"",OFFSET('Smelter Look-up'!$H$4,$V1257-4,0))</f>
        <v/>
      </c>
      <c r="J1257" s="237" t="str">
        <f>IF(ISERROR($V1257),"",OFFSET('Smelter Look-up'!$I$4,$V1257-4,0))</f>
        <v/>
      </c>
      <c r="K1257" s="234"/>
      <c r="L1257" s="234"/>
      <c r="M1257" s="234"/>
      <c r="N1257" s="234"/>
      <c r="O1257" s="234"/>
      <c r="P1257" s="237"/>
      <c r="Q1257" s="238"/>
      <c r="R1257" s="233" t="str">
        <f>IF(ISERROR($V1257),"",OFFSET('Smelter Look-up'!$C$4,$V1257-4,0)&amp;"")</f>
        <v/>
      </c>
      <c r="S1257" s="239" t="str">
        <f t="array" ref="S1257">IF(B1257="","",IF(ISERROR(MATCH($E1257,CL,0)),"Unknown",INDIRECT("'C'!$A$"&amp;MATCH($E1257,CL,0)+1)))</f>
        <v/>
      </c>
      <c r="T1257" s="239" t="str">
        <f t="array" ref="T1257">IF(B1257="","",IF(ISERROR(MATCH($J1257,SorP!$B$1:$B$6226,0)),"",INDIRECT("'SorP'!$A$"&amp;MATCH($S1257&amp;$J1257,SorP!C:C,0))))</f>
        <v/>
      </c>
      <c r="U1257" s="240"/>
      <c r="V1257" s="228" t="str">
        <f>IF(C1257="",NA(),IF(OR(C1257="Smelter not listed",C1257="Smelter not yet identified"),MATCH($B1257&amp;$D1257,'Smelter Look-up'!$J:$J,0),MATCH($B1257&amp;$C1257,'Smelter Look-up'!$J:$J,0)))</f>
        <v>#N/A</v>
      </c>
      <c r="W1257" s="208"/>
      <c r="X1257" s="208">
        <f t="shared" si="1"/>
        <v>0</v>
      </c>
      <c r="Y1257" s="208"/>
      <c r="Z1257" s="208"/>
      <c r="AA1257" s="208"/>
      <c r="AB1257" s="241" t="str">
        <f t="shared" si="2"/>
        <v/>
      </c>
      <c r="AC1257" s="208"/>
      <c r="AD1257" s="208"/>
      <c r="AE1257" s="208"/>
      <c r="AF1257" s="208"/>
      <c r="AG1257" s="208"/>
      <c r="AH1257" s="208"/>
    </row>
    <row r="1258" ht="13.5" customHeight="1">
      <c r="A1258" s="239"/>
      <c r="B1258" s="233" t="str">
        <f t="array" ref="B1258">IF(LEN(A1258)=0,"",INDEX('Smelter Look-up'!$A:$A,MATCH($A1258,'Smelter Look-up'!$E:$E,0)))</f>
        <v/>
      </c>
      <c r="C1258" s="234" t="str">
        <f t="array" ref="C1258">IF(LEN(A1258)=0,"",INDEX('Smelter Look-up'!$C:$C,MATCH($A1258,'Smelter Look-up'!$E:$E,0)))</f>
        <v/>
      </c>
      <c r="D1258" s="233"/>
      <c r="E1258" s="233" t="str">
        <f>IF(ISERROR($V1258),"",OFFSET('Smelter Look-up'!$D$4,$V1258-4,0)&amp;"")</f>
        <v/>
      </c>
      <c r="F1258" s="233" t="str">
        <f>IF(ISERROR($V1258),"",OFFSET('Smelter Look-up'!$E$4,$V1258-4,0))</f>
        <v/>
      </c>
      <c r="G1258" s="233" t="str">
        <f>IF(C1258=$X$4,IF(ISERROR($V1258),"Enter smelter details","RMI"),IF(ISERROR($V1258),"",OFFSET('Smelter Look-up'!$F$4,$V1258-4,0)))</f>
        <v/>
      </c>
      <c r="H1258" s="235" t="str">
        <f>IF(ISERROR($V1258),"",OFFSET('Smelter Look-up'!$G$4,$V1258-4,0))</f>
        <v/>
      </c>
      <c r="I1258" s="237" t="str">
        <f>IF(ISERROR($V1258),"",OFFSET('Smelter Look-up'!$H$4,$V1258-4,0))</f>
        <v/>
      </c>
      <c r="J1258" s="237" t="str">
        <f>IF(ISERROR($V1258),"",OFFSET('Smelter Look-up'!$I$4,$V1258-4,0))</f>
        <v/>
      </c>
      <c r="K1258" s="234"/>
      <c r="L1258" s="234"/>
      <c r="M1258" s="234"/>
      <c r="N1258" s="234"/>
      <c r="O1258" s="234"/>
      <c r="P1258" s="237"/>
      <c r="Q1258" s="238"/>
      <c r="R1258" s="233" t="str">
        <f>IF(ISERROR($V1258),"",OFFSET('Smelter Look-up'!$C$4,$V1258-4,0)&amp;"")</f>
        <v/>
      </c>
      <c r="S1258" s="239" t="str">
        <f t="array" ref="S1258">IF(B1258="","",IF(ISERROR(MATCH($E1258,CL,0)),"Unknown",INDIRECT("'C'!$A$"&amp;MATCH($E1258,CL,0)+1)))</f>
        <v/>
      </c>
      <c r="T1258" s="239" t="str">
        <f t="array" ref="T1258">IF(B1258="","",IF(ISERROR(MATCH($J1258,SorP!$B$1:$B$6226,0)),"",INDIRECT("'SorP'!$A$"&amp;MATCH($S1258&amp;$J1258,SorP!C:C,0))))</f>
        <v/>
      </c>
      <c r="U1258" s="240"/>
      <c r="V1258" s="228" t="str">
        <f>IF(C1258="",NA(),IF(OR(C1258="Smelter not listed",C1258="Smelter not yet identified"),MATCH($B1258&amp;$D1258,'Smelter Look-up'!$J:$J,0),MATCH($B1258&amp;$C1258,'Smelter Look-up'!$J:$J,0)))</f>
        <v>#N/A</v>
      </c>
      <c r="W1258" s="208"/>
      <c r="X1258" s="208">
        <f t="shared" si="1"/>
        <v>0</v>
      </c>
      <c r="Y1258" s="208"/>
      <c r="Z1258" s="208"/>
      <c r="AA1258" s="208"/>
      <c r="AB1258" s="241" t="str">
        <f t="shared" si="2"/>
        <v/>
      </c>
      <c r="AC1258" s="208"/>
      <c r="AD1258" s="208"/>
      <c r="AE1258" s="208"/>
      <c r="AF1258" s="208"/>
      <c r="AG1258" s="208"/>
      <c r="AH1258" s="208"/>
    </row>
    <row r="1259" ht="13.5" customHeight="1">
      <c r="A1259" s="239"/>
      <c r="B1259" s="233" t="str">
        <f t="array" ref="B1259">IF(LEN(A1259)=0,"",INDEX('Smelter Look-up'!$A:$A,MATCH($A1259,'Smelter Look-up'!$E:$E,0)))</f>
        <v/>
      </c>
      <c r="C1259" s="234" t="str">
        <f t="array" ref="C1259">IF(LEN(A1259)=0,"",INDEX('Smelter Look-up'!$C:$C,MATCH($A1259,'Smelter Look-up'!$E:$E,0)))</f>
        <v/>
      </c>
      <c r="D1259" s="233"/>
      <c r="E1259" s="233" t="str">
        <f>IF(ISERROR($V1259),"",OFFSET('Smelter Look-up'!$D$4,$V1259-4,0)&amp;"")</f>
        <v/>
      </c>
      <c r="F1259" s="233" t="str">
        <f>IF(ISERROR($V1259),"",OFFSET('Smelter Look-up'!$E$4,$V1259-4,0))</f>
        <v/>
      </c>
      <c r="G1259" s="233" t="str">
        <f>IF(C1259=$X$4,IF(ISERROR($V1259),"Enter smelter details","RMI"),IF(ISERROR($V1259),"",OFFSET('Smelter Look-up'!$F$4,$V1259-4,0)))</f>
        <v/>
      </c>
      <c r="H1259" s="235" t="str">
        <f>IF(ISERROR($V1259),"",OFFSET('Smelter Look-up'!$G$4,$V1259-4,0))</f>
        <v/>
      </c>
      <c r="I1259" s="237" t="str">
        <f>IF(ISERROR($V1259),"",OFFSET('Smelter Look-up'!$H$4,$V1259-4,0))</f>
        <v/>
      </c>
      <c r="J1259" s="237" t="str">
        <f>IF(ISERROR($V1259),"",OFFSET('Smelter Look-up'!$I$4,$V1259-4,0))</f>
        <v/>
      </c>
      <c r="K1259" s="234"/>
      <c r="L1259" s="234"/>
      <c r="M1259" s="234"/>
      <c r="N1259" s="234"/>
      <c r="O1259" s="234"/>
      <c r="P1259" s="237"/>
      <c r="Q1259" s="238"/>
      <c r="R1259" s="233" t="str">
        <f>IF(ISERROR($V1259),"",OFFSET('Smelter Look-up'!$C$4,$V1259-4,0)&amp;"")</f>
        <v/>
      </c>
      <c r="S1259" s="239" t="str">
        <f t="array" ref="S1259">IF(B1259="","",IF(ISERROR(MATCH($E1259,CL,0)),"Unknown",INDIRECT("'C'!$A$"&amp;MATCH($E1259,CL,0)+1)))</f>
        <v/>
      </c>
      <c r="T1259" s="239" t="str">
        <f t="array" ref="T1259">IF(B1259="","",IF(ISERROR(MATCH($J1259,SorP!$B$1:$B$6226,0)),"",INDIRECT("'SorP'!$A$"&amp;MATCH($S1259&amp;$J1259,SorP!C:C,0))))</f>
        <v/>
      </c>
      <c r="U1259" s="240"/>
      <c r="V1259" s="228" t="str">
        <f>IF(C1259="",NA(),IF(OR(C1259="Smelter not listed",C1259="Smelter not yet identified"),MATCH($B1259&amp;$D1259,'Smelter Look-up'!$J:$J,0),MATCH($B1259&amp;$C1259,'Smelter Look-up'!$J:$J,0)))</f>
        <v>#N/A</v>
      </c>
      <c r="W1259" s="208"/>
      <c r="X1259" s="208">
        <f t="shared" si="1"/>
        <v>0</v>
      </c>
      <c r="Y1259" s="208"/>
      <c r="Z1259" s="208"/>
      <c r="AA1259" s="208"/>
      <c r="AB1259" s="241" t="str">
        <f t="shared" si="2"/>
        <v/>
      </c>
      <c r="AC1259" s="208"/>
      <c r="AD1259" s="208"/>
      <c r="AE1259" s="208"/>
      <c r="AF1259" s="208"/>
      <c r="AG1259" s="208"/>
      <c r="AH1259" s="208"/>
    </row>
    <row r="1260" ht="13.5" customHeight="1">
      <c r="A1260" s="239"/>
      <c r="B1260" s="233" t="str">
        <f t="array" ref="B1260">IF(LEN(A1260)=0,"",INDEX('Smelter Look-up'!$A:$A,MATCH($A1260,'Smelter Look-up'!$E:$E,0)))</f>
        <v/>
      </c>
      <c r="C1260" s="234" t="str">
        <f t="array" ref="C1260">IF(LEN(A1260)=0,"",INDEX('Smelter Look-up'!$C:$C,MATCH($A1260,'Smelter Look-up'!$E:$E,0)))</f>
        <v/>
      </c>
      <c r="D1260" s="233"/>
      <c r="E1260" s="233" t="str">
        <f>IF(ISERROR($V1260),"",OFFSET('Smelter Look-up'!$D$4,$V1260-4,0)&amp;"")</f>
        <v/>
      </c>
      <c r="F1260" s="233" t="str">
        <f>IF(ISERROR($V1260),"",OFFSET('Smelter Look-up'!$E$4,$V1260-4,0))</f>
        <v/>
      </c>
      <c r="G1260" s="233" t="str">
        <f>IF(C1260=$X$4,IF(ISERROR($V1260),"Enter smelter details","RMI"),IF(ISERROR($V1260),"",OFFSET('Smelter Look-up'!$F$4,$V1260-4,0)))</f>
        <v/>
      </c>
      <c r="H1260" s="235" t="str">
        <f>IF(ISERROR($V1260),"",OFFSET('Smelter Look-up'!$G$4,$V1260-4,0))</f>
        <v/>
      </c>
      <c r="I1260" s="237" t="str">
        <f>IF(ISERROR($V1260),"",OFFSET('Smelter Look-up'!$H$4,$V1260-4,0))</f>
        <v/>
      </c>
      <c r="J1260" s="237" t="str">
        <f>IF(ISERROR($V1260),"",OFFSET('Smelter Look-up'!$I$4,$V1260-4,0))</f>
        <v/>
      </c>
      <c r="K1260" s="234"/>
      <c r="L1260" s="234"/>
      <c r="M1260" s="234"/>
      <c r="N1260" s="234"/>
      <c r="O1260" s="234"/>
      <c r="P1260" s="237"/>
      <c r="Q1260" s="238"/>
      <c r="R1260" s="233" t="str">
        <f>IF(ISERROR($V1260),"",OFFSET('Smelter Look-up'!$C$4,$V1260-4,0)&amp;"")</f>
        <v/>
      </c>
      <c r="S1260" s="239" t="str">
        <f t="array" ref="S1260">IF(B1260="","",IF(ISERROR(MATCH($E1260,CL,0)),"Unknown",INDIRECT("'C'!$A$"&amp;MATCH($E1260,CL,0)+1)))</f>
        <v/>
      </c>
      <c r="T1260" s="239" t="str">
        <f t="array" ref="T1260">IF(B1260="","",IF(ISERROR(MATCH($J1260,SorP!$B$1:$B$6226,0)),"",INDIRECT("'SorP'!$A$"&amp;MATCH($S1260&amp;$J1260,SorP!C:C,0))))</f>
        <v/>
      </c>
      <c r="U1260" s="240"/>
      <c r="V1260" s="228" t="str">
        <f>IF(C1260="",NA(),IF(OR(C1260="Smelter not listed",C1260="Smelter not yet identified"),MATCH($B1260&amp;$D1260,'Smelter Look-up'!$J:$J,0),MATCH($B1260&amp;$C1260,'Smelter Look-up'!$J:$J,0)))</f>
        <v>#N/A</v>
      </c>
      <c r="W1260" s="208"/>
      <c r="X1260" s="208">
        <f t="shared" si="1"/>
        <v>0</v>
      </c>
      <c r="Y1260" s="208"/>
      <c r="Z1260" s="208"/>
      <c r="AA1260" s="208"/>
      <c r="AB1260" s="241" t="str">
        <f t="shared" si="2"/>
        <v/>
      </c>
      <c r="AC1260" s="208"/>
      <c r="AD1260" s="208"/>
      <c r="AE1260" s="208"/>
      <c r="AF1260" s="208"/>
      <c r="AG1260" s="208"/>
      <c r="AH1260" s="208"/>
    </row>
    <row r="1261" ht="13.5" customHeight="1">
      <c r="A1261" s="239"/>
      <c r="B1261" s="233" t="str">
        <f t="array" ref="B1261">IF(LEN(A1261)=0,"",INDEX('Smelter Look-up'!$A:$A,MATCH($A1261,'Smelter Look-up'!$E:$E,0)))</f>
        <v/>
      </c>
      <c r="C1261" s="234" t="str">
        <f t="array" ref="C1261">IF(LEN(A1261)=0,"",INDEX('Smelter Look-up'!$C:$C,MATCH($A1261,'Smelter Look-up'!$E:$E,0)))</f>
        <v/>
      </c>
      <c r="D1261" s="233"/>
      <c r="E1261" s="233" t="str">
        <f>IF(ISERROR($V1261),"",OFFSET('Smelter Look-up'!$D$4,$V1261-4,0)&amp;"")</f>
        <v/>
      </c>
      <c r="F1261" s="233" t="str">
        <f>IF(ISERROR($V1261),"",OFFSET('Smelter Look-up'!$E$4,$V1261-4,0))</f>
        <v/>
      </c>
      <c r="G1261" s="233" t="str">
        <f>IF(C1261=$X$4,IF(ISERROR($V1261),"Enter smelter details","RMI"),IF(ISERROR($V1261),"",OFFSET('Smelter Look-up'!$F$4,$V1261-4,0)))</f>
        <v/>
      </c>
      <c r="H1261" s="235" t="str">
        <f>IF(ISERROR($V1261),"",OFFSET('Smelter Look-up'!$G$4,$V1261-4,0))</f>
        <v/>
      </c>
      <c r="I1261" s="237" t="str">
        <f>IF(ISERROR($V1261),"",OFFSET('Smelter Look-up'!$H$4,$V1261-4,0))</f>
        <v/>
      </c>
      <c r="J1261" s="237" t="str">
        <f>IF(ISERROR($V1261),"",OFFSET('Smelter Look-up'!$I$4,$V1261-4,0))</f>
        <v/>
      </c>
      <c r="K1261" s="234"/>
      <c r="L1261" s="234"/>
      <c r="M1261" s="234"/>
      <c r="N1261" s="234"/>
      <c r="O1261" s="234"/>
      <c r="P1261" s="237"/>
      <c r="Q1261" s="238"/>
      <c r="R1261" s="233" t="str">
        <f>IF(ISERROR($V1261),"",OFFSET('Smelter Look-up'!$C$4,$V1261-4,0)&amp;"")</f>
        <v/>
      </c>
      <c r="S1261" s="239" t="str">
        <f t="array" ref="S1261">IF(B1261="","",IF(ISERROR(MATCH($E1261,CL,0)),"Unknown",INDIRECT("'C'!$A$"&amp;MATCH($E1261,CL,0)+1)))</f>
        <v/>
      </c>
      <c r="T1261" s="239" t="str">
        <f t="array" ref="T1261">IF(B1261="","",IF(ISERROR(MATCH($J1261,SorP!$B$1:$B$6226,0)),"",INDIRECT("'SorP'!$A$"&amp;MATCH($S1261&amp;$J1261,SorP!C:C,0))))</f>
        <v/>
      </c>
      <c r="U1261" s="240"/>
      <c r="V1261" s="228" t="str">
        <f>IF(C1261="",NA(),IF(OR(C1261="Smelter not listed",C1261="Smelter not yet identified"),MATCH($B1261&amp;$D1261,'Smelter Look-up'!$J:$J,0),MATCH($B1261&amp;$C1261,'Smelter Look-up'!$J:$J,0)))</f>
        <v>#N/A</v>
      </c>
      <c r="W1261" s="208"/>
      <c r="X1261" s="208">
        <f t="shared" si="1"/>
        <v>0</v>
      </c>
      <c r="Y1261" s="208"/>
      <c r="Z1261" s="208"/>
      <c r="AA1261" s="208"/>
      <c r="AB1261" s="241" t="str">
        <f t="shared" si="2"/>
        <v/>
      </c>
      <c r="AC1261" s="208"/>
      <c r="AD1261" s="208"/>
      <c r="AE1261" s="208"/>
      <c r="AF1261" s="208"/>
      <c r="AG1261" s="208"/>
      <c r="AH1261" s="208"/>
    </row>
    <row r="1262" ht="13.5" customHeight="1">
      <c r="A1262" s="239"/>
      <c r="B1262" s="233" t="str">
        <f t="array" ref="B1262">IF(LEN(A1262)=0,"",INDEX('Smelter Look-up'!$A:$A,MATCH($A1262,'Smelter Look-up'!$E:$E,0)))</f>
        <v/>
      </c>
      <c r="C1262" s="234" t="str">
        <f t="array" ref="C1262">IF(LEN(A1262)=0,"",INDEX('Smelter Look-up'!$C:$C,MATCH($A1262,'Smelter Look-up'!$E:$E,0)))</f>
        <v/>
      </c>
      <c r="D1262" s="233"/>
      <c r="E1262" s="233" t="str">
        <f>IF(ISERROR($V1262),"",OFFSET('Smelter Look-up'!$D$4,$V1262-4,0)&amp;"")</f>
        <v/>
      </c>
      <c r="F1262" s="233" t="str">
        <f>IF(ISERROR($V1262),"",OFFSET('Smelter Look-up'!$E$4,$V1262-4,0))</f>
        <v/>
      </c>
      <c r="G1262" s="233" t="str">
        <f>IF(C1262=$X$4,IF(ISERROR($V1262),"Enter smelter details","RMI"),IF(ISERROR($V1262),"",OFFSET('Smelter Look-up'!$F$4,$V1262-4,0)))</f>
        <v/>
      </c>
      <c r="H1262" s="235" t="str">
        <f>IF(ISERROR($V1262),"",OFFSET('Smelter Look-up'!$G$4,$V1262-4,0))</f>
        <v/>
      </c>
      <c r="I1262" s="237" t="str">
        <f>IF(ISERROR($V1262),"",OFFSET('Smelter Look-up'!$H$4,$V1262-4,0))</f>
        <v/>
      </c>
      <c r="J1262" s="237" t="str">
        <f>IF(ISERROR($V1262),"",OFFSET('Smelter Look-up'!$I$4,$V1262-4,0))</f>
        <v/>
      </c>
      <c r="K1262" s="234"/>
      <c r="L1262" s="234"/>
      <c r="M1262" s="234"/>
      <c r="N1262" s="234"/>
      <c r="O1262" s="234"/>
      <c r="P1262" s="237"/>
      <c r="Q1262" s="238"/>
      <c r="R1262" s="233" t="str">
        <f>IF(ISERROR($V1262),"",OFFSET('Smelter Look-up'!$C$4,$V1262-4,0)&amp;"")</f>
        <v/>
      </c>
      <c r="S1262" s="239" t="str">
        <f t="array" ref="S1262">IF(B1262="","",IF(ISERROR(MATCH($E1262,CL,0)),"Unknown",INDIRECT("'C'!$A$"&amp;MATCH($E1262,CL,0)+1)))</f>
        <v/>
      </c>
      <c r="T1262" s="239" t="str">
        <f t="array" ref="T1262">IF(B1262="","",IF(ISERROR(MATCH($J1262,SorP!$B$1:$B$6226,0)),"",INDIRECT("'SorP'!$A$"&amp;MATCH($S1262&amp;$J1262,SorP!C:C,0))))</f>
        <v/>
      </c>
      <c r="U1262" s="240"/>
      <c r="V1262" s="228" t="str">
        <f>IF(C1262="",NA(),IF(OR(C1262="Smelter not listed",C1262="Smelter not yet identified"),MATCH($B1262&amp;$D1262,'Smelter Look-up'!$J:$J,0),MATCH($B1262&amp;$C1262,'Smelter Look-up'!$J:$J,0)))</f>
        <v>#N/A</v>
      </c>
      <c r="W1262" s="208"/>
      <c r="X1262" s="208">
        <f t="shared" si="1"/>
        <v>0</v>
      </c>
      <c r="Y1262" s="208"/>
      <c r="Z1262" s="208"/>
      <c r="AA1262" s="208"/>
      <c r="AB1262" s="241" t="str">
        <f t="shared" si="2"/>
        <v/>
      </c>
      <c r="AC1262" s="208"/>
      <c r="AD1262" s="208"/>
      <c r="AE1262" s="208"/>
      <c r="AF1262" s="208"/>
      <c r="AG1262" s="208"/>
      <c r="AH1262" s="208"/>
    </row>
    <row r="1263" ht="13.5" customHeight="1">
      <c r="A1263" s="239"/>
      <c r="B1263" s="233" t="str">
        <f t="array" ref="B1263">IF(LEN(A1263)=0,"",INDEX('Smelter Look-up'!$A:$A,MATCH($A1263,'Smelter Look-up'!$E:$E,0)))</f>
        <v/>
      </c>
      <c r="C1263" s="234" t="str">
        <f t="array" ref="C1263">IF(LEN(A1263)=0,"",INDEX('Smelter Look-up'!$C:$C,MATCH($A1263,'Smelter Look-up'!$E:$E,0)))</f>
        <v/>
      </c>
      <c r="D1263" s="233"/>
      <c r="E1263" s="233" t="str">
        <f>IF(ISERROR($V1263),"",OFFSET('Smelter Look-up'!$D$4,$V1263-4,0)&amp;"")</f>
        <v/>
      </c>
      <c r="F1263" s="233" t="str">
        <f>IF(ISERROR($V1263),"",OFFSET('Smelter Look-up'!$E$4,$V1263-4,0))</f>
        <v/>
      </c>
      <c r="G1263" s="233" t="str">
        <f>IF(C1263=$X$4,IF(ISERROR($V1263),"Enter smelter details","RMI"),IF(ISERROR($V1263),"",OFFSET('Smelter Look-up'!$F$4,$V1263-4,0)))</f>
        <v/>
      </c>
      <c r="H1263" s="235" t="str">
        <f>IF(ISERROR($V1263),"",OFFSET('Smelter Look-up'!$G$4,$V1263-4,0))</f>
        <v/>
      </c>
      <c r="I1263" s="237" t="str">
        <f>IF(ISERROR($V1263),"",OFFSET('Smelter Look-up'!$H$4,$V1263-4,0))</f>
        <v/>
      </c>
      <c r="J1263" s="237" t="str">
        <f>IF(ISERROR($V1263),"",OFFSET('Smelter Look-up'!$I$4,$V1263-4,0))</f>
        <v/>
      </c>
      <c r="K1263" s="234"/>
      <c r="L1263" s="234"/>
      <c r="M1263" s="234"/>
      <c r="N1263" s="234"/>
      <c r="O1263" s="234"/>
      <c r="P1263" s="237"/>
      <c r="Q1263" s="238"/>
      <c r="R1263" s="233" t="str">
        <f>IF(ISERROR($V1263),"",OFFSET('Smelter Look-up'!$C$4,$V1263-4,0)&amp;"")</f>
        <v/>
      </c>
      <c r="S1263" s="239" t="str">
        <f t="array" ref="S1263">IF(B1263="","",IF(ISERROR(MATCH($E1263,CL,0)),"Unknown",INDIRECT("'C'!$A$"&amp;MATCH($E1263,CL,0)+1)))</f>
        <v/>
      </c>
      <c r="T1263" s="239" t="str">
        <f t="array" ref="T1263">IF(B1263="","",IF(ISERROR(MATCH($J1263,SorP!$B$1:$B$6226,0)),"",INDIRECT("'SorP'!$A$"&amp;MATCH($S1263&amp;$J1263,SorP!C:C,0))))</f>
        <v/>
      </c>
      <c r="U1263" s="240"/>
      <c r="V1263" s="228" t="str">
        <f>IF(C1263="",NA(),IF(OR(C1263="Smelter not listed",C1263="Smelter not yet identified"),MATCH($B1263&amp;$D1263,'Smelter Look-up'!$J:$J,0),MATCH($B1263&amp;$C1263,'Smelter Look-up'!$J:$J,0)))</f>
        <v>#N/A</v>
      </c>
      <c r="W1263" s="208"/>
      <c r="X1263" s="208">
        <f t="shared" si="1"/>
        <v>0</v>
      </c>
      <c r="Y1263" s="208"/>
      <c r="Z1263" s="208"/>
      <c r="AA1263" s="208"/>
      <c r="AB1263" s="241" t="str">
        <f t="shared" si="2"/>
        <v/>
      </c>
      <c r="AC1263" s="208"/>
      <c r="AD1263" s="208"/>
      <c r="AE1263" s="208"/>
      <c r="AF1263" s="208"/>
      <c r="AG1263" s="208"/>
      <c r="AH1263" s="208"/>
    </row>
    <row r="1264" ht="13.5" customHeight="1">
      <c r="A1264" s="239"/>
      <c r="B1264" s="233" t="str">
        <f t="array" ref="B1264">IF(LEN(A1264)=0,"",INDEX('Smelter Look-up'!$A:$A,MATCH($A1264,'Smelter Look-up'!$E:$E,0)))</f>
        <v/>
      </c>
      <c r="C1264" s="234" t="str">
        <f t="array" ref="C1264">IF(LEN(A1264)=0,"",INDEX('Smelter Look-up'!$C:$C,MATCH($A1264,'Smelter Look-up'!$E:$E,0)))</f>
        <v/>
      </c>
      <c r="D1264" s="233"/>
      <c r="E1264" s="233" t="str">
        <f>IF(ISERROR($V1264),"",OFFSET('Smelter Look-up'!$D$4,$V1264-4,0)&amp;"")</f>
        <v/>
      </c>
      <c r="F1264" s="233" t="str">
        <f>IF(ISERROR($V1264),"",OFFSET('Smelter Look-up'!$E$4,$V1264-4,0))</f>
        <v/>
      </c>
      <c r="G1264" s="233" t="str">
        <f>IF(C1264=$X$4,IF(ISERROR($V1264),"Enter smelter details","RMI"),IF(ISERROR($V1264),"",OFFSET('Smelter Look-up'!$F$4,$V1264-4,0)))</f>
        <v/>
      </c>
      <c r="H1264" s="235" t="str">
        <f>IF(ISERROR($V1264),"",OFFSET('Smelter Look-up'!$G$4,$V1264-4,0))</f>
        <v/>
      </c>
      <c r="I1264" s="237" t="str">
        <f>IF(ISERROR($V1264),"",OFFSET('Smelter Look-up'!$H$4,$V1264-4,0))</f>
        <v/>
      </c>
      <c r="J1264" s="237" t="str">
        <f>IF(ISERROR($V1264),"",OFFSET('Smelter Look-up'!$I$4,$V1264-4,0))</f>
        <v/>
      </c>
      <c r="K1264" s="234"/>
      <c r="L1264" s="234"/>
      <c r="M1264" s="234"/>
      <c r="N1264" s="234"/>
      <c r="O1264" s="234"/>
      <c r="P1264" s="237"/>
      <c r="Q1264" s="238"/>
      <c r="R1264" s="233" t="str">
        <f>IF(ISERROR($V1264),"",OFFSET('Smelter Look-up'!$C$4,$V1264-4,0)&amp;"")</f>
        <v/>
      </c>
      <c r="S1264" s="239" t="str">
        <f t="array" ref="S1264">IF(B1264="","",IF(ISERROR(MATCH($E1264,CL,0)),"Unknown",INDIRECT("'C'!$A$"&amp;MATCH($E1264,CL,0)+1)))</f>
        <v/>
      </c>
      <c r="T1264" s="239" t="str">
        <f t="array" ref="T1264">IF(B1264="","",IF(ISERROR(MATCH($J1264,SorP!$B$1:$B$6226,0)),"",INDIRECT("'SorP'!$A$"&amp;MATCH($S1264&amp;$J1264,SorP!C:C,0))))</f>
        <v/>
      </c>
      <c r="U1264" s="240"/>
      <c r="V1264" s="228" t="str">
        <f>IF(C1264="",NA(),IF(OR(C1264="Smelter not listed",C1264="Smelter not yet identified"),MATCH($B1264&amp;$D1264,'Smelter Look-up'!$J:$J,0),MATCH($B1264&amp;$C1264,'Smelter Look-up'!$J:$J,0)))</f>
        <v>#N/A</v>
      </c>
      <c r="W1264" s="208"/>
      <c r="X1264" s="208">
        <f t="shared" si="1"/>
        <v>0</v>
      </c>
      <c r="Y1264" s="208"/>
      <c r="Z1264" s="208"/>
      <c r="AA1264" s="208"/>
      <c r="AB1264" s="241" t="str">
        <f t="shared" si="2"/>
        <v/>
      </c>
      <c r="AC1264" s="208"/>
      <c r="AD1264" s="208"/>
      <c r="AE1264" s="208"/>
      <c r="AF1264" s="208"/>
      <c r="AG1264" s="208"/>
      <c r="AH1264" s="208"/>
    </row>
    <row r="1265" ht="13.5" customHeight="1">
      <c r="A1265" s="239"/>
      <c r="B1265" s="233" t="str">
        <f t="array" ref="B1265">IF(LEN(A1265)=0,"",INDEX('Smelter Look-up'!$A:$A,MATCH($A1265,'Smelter Look-up'!$E:$E,0)))</f>
        <v/>
      </c>
      <c r="C1265" s="234" t="str">
        <f t="array" ref="C1265">IF(LEN(A1265)=0,"",INDEX('Smelter Look-up'!$C:$C,MATCH($A1265,'Smelter Look-up'!$E:$E,0)))</f>
        <v/>
      </c>
      <c r="D1265" s="233"/>
      <c r="E1265" s="233" t="str">
        <f>IF(ISERROR($V1265),"",OFFSET('Smelter Look-up'!$D$4,$V1265-4,0)&amp;"")</f>
        <v/>
      </c>
      <c r="F1265" s="233" t="str">
        <f>IF(ISERROR($V1265),"",OFFSET('Smelter Look-up'!$E$4,$V1265-4,0))</f>
        <v/>
      </c>
      <c r="G1265" s="233" t="str">
        <f>IF(C1265=$X$4,IF(ISERROR($V1265),"Enter smelter details","RMI"),IF(ISERROR($V1265),"",OFFSET('Smelter Look-up'!$F$4,$V1265-4,0)))</f>
        <v/>
      </c>
      <c r="H1265" s="235" t="str">
        <f>IF(ISERROR($V1265),"",OFFSET('Smelter Look-up'!$G$4,$V1265-4,0))</f>
        <v/>
      </c>
      <c r="I1265" s="237" t="str">
        <f>IF(ISERROR($V1265),"",OFFSET('Smelter Look-up'!$H$4,$V1265-4,0))</f>
        <v/>
      </c>
      <c r="J1265" s="237" t="str">
        <f>IF(ISERROR($V1265),"",OFFSET('Smelter Look-up'!$I$4,$V1265-4,0))</f>
        <v/>
      </c>
      <c r="K1265" s="234"/>
      <c r="L1265" s="234"/>
      <c r="M1265" s="234"/>
      <c r="N1265" s="234"/>
      <c r="O1265" s="234"/>
      <c r="P1265" s="237"/>
      <c r="Q1265" s="238"/>
      <c r="R1265" s="233" t="str">
        <f>IF(ISERROR($V1265),"",OFFSET('Smelter Look-up'!$C$4,$V1265-4,0)&amp;"")</f>
        <v/>
      </c>
      <c r="S1265" s="239" t="str">
        <f t="array" ref="S1265">IF(B1265="","",IF(ISERROR(MATCH($E1265,CL,0)),"Unknown",INDIRECT("'C'!$A$"&amp;MATCH($E1265,CL,0)+1)))</f>
        <v/>
      </c>
      <c r="T1265" s="239" t="str">
        <f t="array" ref="T1265">IF(B1265="","",IF(ISERROR(MATCH($J1265,SorP!$B$1:$B$6226,0)),"",INDIRECT("'SorP'!$A$"&amp;MATCH($S1265&amp;$J1265,SorP!C:C,0))))</f>
        <v/>
      </c>
      <c r="U1265" s="240"/>
      <c r="V1265" s="228" t="str">
        <f>IF(C1265="",NA(),IF(OR(C1265="Smelter not listed",C1265="Smelter not yet identified"),MATCH($B1265&amp;$D1265,'Smelter Look-up'!$J:$J,0),MATCH($B1265&amp;$C1265,'Smelter Look-up'!$J:$J,0)))</f>
        <v>#N/A</v>
      </c>
      <c r="W1265" s="208"/>
      <c r="X1265" s="208">
        <f t="shared" si="1"/>
        <v>0</v>
      </c>
      <c r="Y1265" s="208"/>
      <c r="Z1265" s="208"/>
      <c r="AA1265" s="208"/>
      <c r="AB1265" s="241" t="str">
        <f t="shared" si="2"/>
        <v/>
      </c>
      <c r="AC1265" s="208"/>
      <c r="AD1265" s="208"/>
      <c r="AE1265" s="208"/>
      <c r="AF1265" s="208"/>
      <c r="AG1265" s="208"/>
      <c r="AH1265" s="208"/>
    </row>
    <row r="1266" ht="13.5" customHeight="1">
      <c r="A1266" s="239"/>
      <c r="B1266" s="233" t="str">
        <f t="array" ref="B1266">IF(LEN(A1266)=0,"",INDEX('Smelter Look-up'!$A:$A,MATCH($A1266,'Smelter Look-up'!$E:$E,0)))</f>
        <v/>
      </c>
      <c r="C1266" s="234" t="str">
        <f t="array" ref="C1266">IF(LEN(A1266)=0,"",INDEX('Smelter Look-up'!$C:$C,MATCH($A1266,'Smelter Look-up'!$E:$E,0)))</f>
        <v/>
      </c>
      <c r="D1266" s="233"/>
      <c r="E1266" s="233" t="str">
        <f>IF(ISERROR($V1266),"",OFFSET('Smelter Look-up'!$D$4,$V1266-4,0)&amp;"")</f>
        <v/>
      </c>
      <c r="F1266" s="233" t="str">
        <f>IF(ISERROR($V1266),"",OFFSET('Smelter Look-up'!$E$4,$V1266-4,0))</f>
        <v/>
      </c>
      <c r="G1266" s="233" t="str">
        <f>IF(C1266=$X$4,IF(ISERROR($V1266),"Enter smelter details","RMI"),IF(ISERROR($V1266),"",OFFSET('Smelter Look-up'!$F$4,$V1266-4,0)))</f>
        <v/>
      </c>
      <c r="H1266" s="235" t="str">
        <f>IF(ISERROR($V1266),"",OFFSET('Smelter Look-up'!$G$4,$V1266-4,0))</f>
        <v/>
      </c>
      <c r="I1266" s="237" t="str">
        <f>IF(ISERROR($V1266),"",OFFSET('Smelter Look-up'!$H$4,$V1266-4,0))</f>
        <v/>
      </c>
      <c r="J1266" s="237" t="str">
        <f>IF(ISERROR($V1266),"",OFFSET('Smelter Look-up'!$I$4,$V1266-4,0))</f>
        <v/>
      </c>
      <c r="K1266" s="234"/>
      <c r="L1266" s="234"/>
      <c r="M1266" s="234"/>
      <c r="N1266" s="234"/>
      <c r="O1266" s="234"/>
      <c r="P1266" s="237"/>
      <c r="Q1266" s="238"/>
      <c r="R1266" s="233" t="str">
        <f>IF(ISERROR($V1266),"",OFFSET('Smelter Look-up'!$C$4,$V1266-4,0)&amp;"")</f>
        <v/>
      </c>
      <c r="S1266" s="239" t="str">
        <f t="array" ref="S1266">IF(B1266="","",IF(ISERROR(MATCH($E1266,CL,0)),"Unknown",INDIRECT("'C'!$A$"&amp;MATCH($E1266,CL,0)+1)))</f>
        <v/>
      </c>
      <c r="T1266" s="239" t="str">
        <f t="array" ref="T1266">IF(B1266="","",IF(ISERROR(MATCH($J1266,SorP!$B$1:$B$6226,0)),"",INDIRECT("'SorP'!$A$"&amp;MATCH($S1266&amp;$J1266,SorP!C:C,0))))</f>
        <v/>
      </c>
      <c r="U1266" s="240"/>
      <c r="V1266" s="228" t="str">
        <f>IF(C1266="",NA(),IF(OR(C1266="Smelter not listed",C1266="Smelter not yet identified"),MATCH($B1266&amp;$D1266,'Smelter Look-up'!$J:$J,0),MATCH($B1266&amp;$C1266,'Smelter Look-up'!$J:$J,0)))</f>
        <v>#N/A</v>
      </c>
      <c r="W1266" s="208"/>
      <c r="X1266" s="208">
        <f t="shared" si="1"/>
        <v>0</v>
      </c>
      <c r="Y1266" s="208"/>
      <c r="Z1266" s="208"/>
      <c r="AA1266" s="208"/>
      <c r="AB1266" s="241" t="str">
        <f t="shared" si="2"/>
        <v/>
      </c>
      <c r="AC1266" s="208"/>
      <c r="AD1266" s="208"/>
      <c r="AE1266" s="208"/>
      <c r="AF1266" s="208"/>
      <c r="AG1266" s="208"/>
      <c r="AH1266" s="208"/>
    </row>
    <row r="1267" ht="13.5" customHeight="1">
      <c r="A1267" s="239"/>
      <c r="B1267" s="233" t="str">
        <f t="array" ref="B1267">IF(LEN(A1267)=0,"",INDEX('Smelter Look-up'!$A:$A,MATCH($A1267,'Smelter Look-up'!$E:$E,0)))</f>
        <v/>
      </c>
      <c r="C1267" s="234" t="str">
        <f t="array" ref="C1267">IF(LEN(A1267)=0,"",INDEX('Smelter Look-up'!$C:$C,MATCH($A1267,'Smelter Look-up'!$E:$E,0)))</f>
        <v/>
      </c>
      <c r="D1267" s="233"/>
      <c r="E1267" s="233" t="str">
        <f>IF(ISERROR($V1267),"",OFFSET('Smelter Look-up'!$D$4,$V1267-4,0)&amp;"")</f>
        <v/>
      </c>
      <c r="F1267" s="233" t="str">
        <f>IF(ISERROR($V1267),"",OFFSET('Smelter Look-up'!$E$4,$V1267-4,0))</f>
        <v/>
      </c>
      <c r="G1267" s="233" t="str">
        <f>IF(C1267=$X$4,IF(ISERROR($V1267),"Enter smelter details","RMI"),IF(ISERROR($V1267),"",OFFSET('Smelter Look-up'!$F$4,$V1267-4,0)))</f>
        <v/>
      </c>
      <c r="H1267" s="235" t="str">
        <f>IF(ISERROR($V1267),"",OFFSET('Smelter Look-up'!$G$4,$V1267-4,0))</f>
        <v/>
      </c>
      <c r="I1267" s="237" t="str">
        <f>IF(ISERROR($V1267),"",OFFSET('Smelter Look-up'!$H$4,$V1267-4,0))</f>
        <v/>
      </c>
      <c r="J1267" s="237" t="str">
        <f>IF(ISERROR($V1267),"",OFFSET('Smelter Look-up'!$I$4,$V1267-4,0))</f>
        <v/>
      </c>
      <c r="K1267" s="234"/>
      <c r="L1267" s="234"/>
      <c r="M1267" s="234"/>
      <c r="N1267" s="234"/>
      <c r="O1267" s="234"/>
      <c r="P1267" s="237"/>
      <c r="Q1267" s="238"/>
      <c r="R1267" s="233" t="str">
        <f>IF(ISERROR($V1267),"",OFFSET('Smelter Look-up'!$C$4,$V1267-4,0)&amp;"")</f>
        <v/>
      </c>
      <c r="S1267" s="239" t="str">
        <f t="array" ref="S1267">IF(B1267="","",IF(ISERROR(MATCH($E1267,CL,0)),"Unknown",INDIRECT("'C'!$A$"&amp;MATCH($E1267,CL,0)+1)))</f>
        <v/>
      </c>
      <c r="T1267" s="239" t="str">
        <f t="array" ref="T1267">IF(B1267="","",IF(ISERROR(MATCH($J1267,SorP!$B$1:$B$6226,0)),"",INDIRECT("'SorP'!$A$"&amp;MATCH($S1267&amp;$J1267,SorP!C:C,0))))</f>
        <v/>
      </c>
      <c r="U1267" s="240"/>
      <c r="V1267" s="228" t="str">
        <f>IF(C1267="",NA(),IF(OR(C1267="Smelter not listed",C1267="Smelter not yet identified"),MATCH($B1267&amp;$D1267,'Smelter Look-up'!$J:$J,0),MATCH($B1267&amp;$C1267,'Smelter Look-up'!$J:$J,0)))</f>
        <v>#N/A</v>
      </c>
      <c r="W1267" s="208"/>
      <c r="X1267" s="208">
        <f t="shared" si="1"/>
        <v>0</v>
      </c>
      <c r="Y1267" s="208"/>
      <c r="Z1267" s="208"/>
      <c r="AA1267" s="208"/>
      <c r="AB1267" s="241" t="str">
        <f t="shared" si="2"/>
        <v/>
      </c>
      <c r="AC1267" s="208"/>
      <c r="AD1267" s="208"/>
      <c r="AE1267" s="208"/>
      <c r="AF1267" s="208"/>
      <c r="AG1267" s="208"/>
      <c r="AH1267" s="208"/>
    </row>
    <row r="1268" ht="13.5" customHeight="1">
      <c r="A1268" s="239"/>
      <c r="B1268" s="233" t="str">
        <f t="array" ref="B1268">IF(LEN(A1268)=0,"",INDEX('Smelter Look-up'!$A:$A,MATCH($A1268,'Smelter Look-up'!$E:$E,0)))</f>
        <v/>
      </c>
      <c r="C1268" s="234" t="str">
        <f t="array" ref="C1268">IF(LEN(A1268)=0,"",INDEX('Smelter Look-up'!$C:$C,MATCH($A1268,'Smelter Look-up'!$E:$E,0)))</f>
        <v/>
      </c>
      <c r="D1268" s="233"/>
      <c r="E1268" s="233" t="str">
        <f>IF(ISERROR($V1268),"",OFFSET('Smelter Look-up'!$D$4,$V1268-4,0)&amp;"")</f>
        <v/>
      </c>
      <c r="F1268" s="233" t="str">
        <f>IF(ISERROR($V1268),"",OFFSET('Smelter Look-up'!$E$4,$V1268-4,0))</f>
        <v/>
      </c>
      <c r="G1268" s="233" t="str">
        <f>IF(C1268=$X$4,IF(ISERROR($V1268),"Enter smelter details","RMI"),IF(ISERROR($V1268),"",OFFSET('Smelter Look-up'!$F$4,$V1268-4,0)))</f>
        <v/>
      </c>
      <c r="H1268" s="235" t="str">
        <f>IF(ISERROR($V1268),"",OFFSET('Smelter Look-up'!$G$4,$V1268-4,0))</f>
        <v/>
      </c>
      <c r="I1268" s="237" t="str">
        <f>IF(ISERROR($V1268),"",OFFSET('Smelter Look-up'!$H$4,$V1268-4,0))</f>
        <v/>
      </c>
      <c r="J1268" s="237" t="str">
        <f>IF(ISERROR($V1268),"",OFFSET('Smelter Look-up'!$I$4,$V1268-4,0))</f>
        <v/>
      </c>
      <c r="K1268" s="234"/>
      <c r="L1268" s="234"/>
      <c r="M1268" s="234"/>
      <c r="N1268" s="234"/>
      <c r="O1268" s="234"/>
      <c r="P1268" s="237"/>
      <c r="Q1268" s="238"/>
      <c r="R1268" s="233" t="str">
        <f>IF(ISERROR($V1268),"",OFFSET('Smelter Look-up'!$C$4,$V1268-4,0)&amp;"")</f>
        <v/>
      </c>
      <c r="S1268" s="239" t="str">
        <f t="array" ref="S1268">IF(B1268="","",IF(ISERROR(MATCH($E1268,CL,0)),"Unknown",INDIRECT("'C'!$A$"&amp;MATCH($E1268,CL,0)+1)))</f>
        <v/>
      </c>
      <c r="T1268" s="239" t="str">
        <f t="array" ref="T1268">IF(B1268="","",IF(ISERROR(MATCH($J1268,SorP!$B$1:$B$6226,0)),"",INDIRECT("'SorP'!$A$"&amp;MATCH($S1268&amp;$J1268,SorP!C:C,0))))</f>
        <v/>
      </c>
      <c r="U1268" s="240"/>
      <c r="V1268" s="228" t="str">
        <f>IF(C1268="",NA(),IF(OR(C1268="Smelter not listed",C1268="Smelter not yet identified"),MATCH($B1268&amp;$D1268,'Smelter Look-up'!$J:$J,0),MATCH($B1268&amp;$C1268,'Smelter Look-up'!$J:$J,0)))</f>
        <v>#N/A</v>
      </c>
      <c r="W1268" s="208"/>
      <c r="X1268" s="208">
        <f t="shared" si="1"/>
        <v>0</v>
      </c>
      <c r="Y1268" s="208"/>
      <c r="Z1268" s="208"/>
      <c r="AA1268" s="208"/>
      <c r="AB1268" s="241" t="str">
        <f t="shared" si="2"/>
        <v/>
      </c>
      <c r="AC1268" s="208"/>
      <c r="AD1268" s="208"/>
      <c r="AE1268" s="208"/>
      <c r="AF1268" s="208"/>
      <c r="AG1268" s="208"/>
      <c r="AH1268" s="208"/>
    </row>
    <row r="1269" ht="13.5" customHeight="1">
      <c r="A1269" s="239"/>
      <c r="B1269" s="233" t="str">
        <f t="array" ref="B1269">IF(LEN(A1269)=0,"",INDEX('Smelter Look-up'!$A:$A,MATCH($A1269,'Smelter Look-up'!$E:$E,0)))</f>
        <v/>
      </c>
      <c r="C1269" s="234" t="str">
        <f t="array" ref="C1269">IF(LEN(A1269)=0,"",INDEX('Smelter Look-up'!$C:$C,MATCH($A1269,'Smelter Look-up'!$E:$E,0)))</f>
        <v/>
      </c>
      <c r="D1269" s="233"/>
      <c r="E1269" s="233" t="str">
        <f>IF(ISERROR($V1269),"",OFFSET('Smelter Look-up'!$D$4,$V1269-4,0)&amp;"")</f>
        <v/>
      </c>
      <c r="F1269" s="233" t="str">
        <f>IF(ISERROR($V1269),"",OFFSET('Smelter Look-up'!$E$4,$V1269-4,0))</f>
        <v/>
      </c>
      <c r="G1269" s="233" t="str">
        <f>IF(C1269=$X$4,IF(ISERROR($V1269),"Enter smelter details","RMI"),IF(ISERROR($V1269),"",OFFSET('Smelter Look-up'!$F$4,$V1269-4,0)))</f>
        <v/>
      </c>
      <c r="H1269" s="235" t="str">
        <f>IF(ISERROR($V1269),"",OFFSET('Smelter Look-up'!$G$4,$V1269-4,0))</f>
        <v/>
      </c>
      <c r="I1269" s="237" t="str">
        <f>IF(ISERROR($V1269),"",OFFSET('Smelter Look-up'!$H$4,$V1269-4,0))</f>
        <v/>
      </c>
      <c r="J1269" s="237" t="str">
        <f>IF(ISERROR($V1269),"",OFFSET('Smelter Look-up'!$I$4,$V1269-4,0))</f>
        <v/>
      </c>
      <c r="K1269" s="234"/>
      <c r="L1269" s="234"/>
      <c r="M1269" s="234"/>
      <c r="N1269" s="234"/>
      <c r="O1269" s="234"/>
      <c r="P1269" s="237"/>
      <c r="Q1269" s="238"/>
      <c r="R1269" s="233" t="str">
        <f>IF(ISERROR($V1269),"",OFFSET('Smelter Look-up'!$C$4,$V1269-4,0)&amp;"")</f>
        <v/>
      </c>
      <c r="S1269" s="239" t="str">
        <f t="array" ref="S1269">IF(B1269="","",IF(ISERROR(MATCH($E1269,CL,0)),"Unknown",INDIRECT("'C'!$A$"&amp;MATCH($E1269,CL,0)+1)))</f>
        <v/>
      </c>
      <c r="T1269" s="239" t="str">
        <f t="array" ref="T1269">IF(B1269="","",IF(ISERROR(MATCH($J1269,SorP!$B$1:$B$6226,0)),"",INDIRECT("'SorP'!$A$"&amp;MATCH($S1269&amp;$J1269,SorP!C:C,0))))</f>
        <v/>
      </c>
      <c r="U1269" s="240"/>
      <c r="V1269" s="228" t="str">
        <f>IF(C1269="",NA(),IF(OR(C1269="Smelter not listed",C1269="Smelter not yet identified"),MATCH($B1269&amp;$D1269,'Smelter Look-up'!$J:$J,0),MATCH($B1269&amp;$C1269,'Smelter Look-up'!$J:$J,0)))</f>
        <v>#N/A</v>
      </c>
      <c r="W1269" s="208"/>
      <c r="X1269" s="208">
        <f t="shared" si="1"/>
        <v>0</v>
      </c>
      <c r="Y1269" s="208"/>
      <c r="Z1269" s="208"/>
      <c r="AA1269" s="208"/>
      <c r="AB1269" s="241" t="str">
        <f t="shared" si="2"/>
        <v/>
      </c>
      <c r="AC1269" s="208"/>
      <c r="AD1269" s="208"/>
      <c r="AE1269" s="208"/>
      <c r="AF1269" s="208"/>
      <c r="AG1269" s="208"/>
      <c r="AH1269" s="208"/>
    </row>
    <row r="1270" ht="13.5" customHeight="1">
      <c r="A1270" s="239"/>
      <c r="B1270" s="233" t="str">
        <f t="array" ref="B1270">IF(LEN(A1270)=0,"",INDEX('Smelter Look-up'!$A:$A,MATCH($A1270,'Smelter Look-up'!$E:$E,0)))</f>
        <v/>
      </c>
      <c r="C1270" s="234" t="str">
        <f t="array" ref="C1270">IF(LEN(A1270)=0,"",INDEX('Smelter Look-up'!$C:$C,MATCH($A1270,'Smelter Look-up'!$E:$E,0)))</f>
        <v/>
      </c>
      <c r="D1270" s="233"/>
      <c r="E1270" s="233" t="str">
        <f>IF(ISERROR($V1270),"",OFFSET('Smelter Look-up'!$D$4,$V1270-4,0)&amp;"")</f>
        <v/>
      </c>
      <c r="F1270" s="233" t="str">
        <f>IF(ISERROR($V1270),"",OFFSET('Smelter Look-up'!$E$4,$V1270-4,0))</f>
        <v/>
      </c>
      <c r="G1270" s="233" t="str">
        <f>IF(C1270=$X$4,IF(ISERROR($V1270),"Enter smelter details","RMI"),IF(ISERROR($V1270),"",OFFSET('Smelter Look-up'!$F$4,$V1270-4,0)))</f>
        <v/>
      </c>
      <c r="H1270" s="235" t="str">
        <f>IF(ISERROR($V1270),"",OFFSET('Smelter Look-up'!$G$4,$V1270-4,0))</f>
        <v/>
      </c>
      <c r="I1270" s="237" t="str">
        <f>IF(ISERROR($V1270),"",OFFSET('Smelter Look-up'!$H$4,$V1270-4,0))</f>
        <v/>
      </c>
      <c r="J1270" s="237" t="str">
        <f>IF(ISERROR($V1270),"",OFFSET('Smelter Look-up'!$I$4,$V1270-4,0))</f>
        <v/>
      </c>
      <c r="K1270" s="234"/>
      <c r="L1270" s="234"/>
      <c r="M1270" s="234"/>
      <c r="N1270" s="234"/>
      <c r="O1270" s="234"/>
      <c r="P1270" s="237"/>
      <c r="Q1270" s="238"/>
      <c r="R1270" s="233" t="str">
        <f>IF(ISERROR($V1270),"",OFFSET('Smelter Look-up'!$C$4,$V1270-4,0)&amp;"")</f>
        <v/>
      </c>
      <c r="S1270" s="239" t="str">
        <f t="array" ref="S1270">IF(B1270="","",IF(ISERROR(MATCH($E1270,CL,0)),"Unknown",INDIRECT("'C'!$A$"&amp;MATCH($E1270,CL,0)+1)))</f>
        <v/>
      </c>
      <c r="T1270" s="239" t="str">
        <f t="array" ref="T1270">IF(B1270="","",IF(ISERROR(MATCH($J1270,SorP!$B$1:$B$6226,0)),"",INDIRECT("'SorP'!$A$"&amp;MATCH($S1270&amp;$J1270,SorP!C:C,0))))</f>
        <v/>
      </c>
      <c r="U1270" s="240"/>
      <c r="V1270" s="228" t="str">
        <f>IF(C1270="",NA(),IF(OR(C1270="Smelter not listed",C1270="Smelter not yet identified"),MATCH($B1270&amp;$D1270,'Smelter Look-up'!$J:$J,0),MATCH($B1270&amp;$C1270,'Smelter Look-up'!$J:$J,0)))</f>
        <v>#N/A</v>
      </c>
      <c r="W1270" s="208"/>
      <c r="X1270" s="208">
        <f t="shared" si="1"/>
        <v>0</v>
      </c>
      <c r="Y1270" s="208"/>
      <c r="Z1270" s="208"/>
      <c r="AA1270" s="208"/>
      <c r="AB1270" s="241" t="str">
        <f t="shared" si="2"/>
        <v/>
      </c>
      <c r="AC1270" s="208"/>
      <c r="AD1270" s="208"/>
      <c r="AE1270" s="208"/>
      <c r="AF1270" s="208"/>
      <c r="AG1270" s="208"/>
      <c r="AH1270" s="208"/>
    </row>
    <row r="1271" ht="13.5" customHeight="1">
      <c r="A1271" s="239"/>
      <c r="B1271" s="233" t="str">
        <f t="array" ref="B1271">IF(LEN(A1271)=0,"",INDEX('Smelter Look-up'!$A:$A,MATCH($A1271,'Smelter Look-up'!$E:$E,0)))</f>
        <v/>
      </c>
      <c r="C1271" s="234" t="str">
        <f t="array" ref="C1271">IF(LEN(A1271)=0,"",INDEX('Smelter Look-up'!$C:$C,MATCH($A1271,'Smelter Look-up'!$E:$E,0)))</f>
        <v/>
      </c>
      <c r="D1271" s="233"/>
      <c r="E1271" s="233" t="str">
        <f>IF(ISERROR($V1271),"",OFFSET('Smelter Look-up'!$D$4,$V1271-4,0)&amp;"")</f>
        <v/>
      </c>
      <c r="F1271" s="233" t="str">
        <f>IF(ISERROR($V1271),"",OFFSET('Smelter Look-up'!$E$4,$V1271-4,0))</f>
        <v/>
      </c>
      <c r="G1271" s="233" t="str">
        <f>IF(C1271=$X$4,IF(ISERROR($V1271),"Enter smelter details","RMI"),IF(ISERROR($V1271),"",OFFSET('Smelter Look-up'!$F$4,$V1271-4,0)))</f>
        <v/>
      </c>
      <c r="H1271" s="235" t="str">
        <f>IF(ISERROR($V1271),"",OFFSET('Smelter Look-up'!$G$4,$V1271-4,0))</f>
        <v/>
      </c>
      <c r="I1271" s="237" t="str">
        <f>IF(ISERROR($V1271),"",OFFSET('Smelter Look-up'!$H$4,$V1271-4,0))</f>
        <v/>
      </c>
      <c r="J1271" s="237" t="str">
        <f>IF(ISERROR($V1271),"",OFFSET('Smelter Look-up'!$I$4,$V1271-4,0))</f>
        <v/>
      </c>
      <c r="K1271" s="234"/>
      <c r="L1271" s="234"/>
      <c r="M1271" s="234"/>
      <c r="N1271" s="234"/>
      <c r="O1271" s="234"/>
      <c r="P1271" s="237"/>
      <c r="Q1271" s="238"/>
      <c r="R1271" s="233" t="str">
        <f>IF(ISERROR($V1271),"",OFFSET('Smelter Look-up'!$C$4,$V1271-4,0)&amp;"")</f>
        <v/>
      </c>
      <c r="S1271" s="239" t="str">
        <f t="array" ref="S1271">IF(B1271="","",IF(ISERROR(MATCH($E1271,CL,0)),"Unknown",INDIRECT("'C'!$A$"&amp;MATCH($E1271,CL,0)+1)))</f>
        <v/>
      </c>
      <c r="T1271" s="239" t="str">
        <f t="array" ref="T1271">IF(B1271="","",IF(ISERROR(MATCH($J1271,SorP!$B$1:$B$6226,0)),"",INDIRECT("'SorP'!$A$"&amp;MATCH($S1271&amp;$J1271,SorP!C:C,0))))</f>
        <v/>
      </c>
      <c r="U1271" s="240"/>
      <c r="V1271" s="228" t="str">
        <f>IF(C1271="",NA(),IF(OR(C1271="Smelter not listed",C1271="Smelter not yet identified"),MATCH($B1271&amp;$D1271,'Smelter Look-up'!$J:$J,0),MATCH($B1271&amp;$C1271,'Smelter Look-up'!$J:$J,0)))</f>
        <v>#N/A</v>
      </c>
      <c r="W1271" s="208"/>
      <c r="X1271" s="208">
        <f t="shared" si="1"/>
        <v>0</v>
      </c>
      <c r="Y1271" s="208"/>
      <c r="Z1271" s="208"/>
      <c r="AA1271" s="208"/>
      <c r="AB1271" s="241" t="str">
        <f t="shared" si="2"/>
        <v/>
      </c>
      <c r="AC1271" s="208"/>
      <c r="AD1271" s="208"/>
      <c r="AE1271" s="208"/>
      <c r="AF1271" s="208"/>
      <c r="AG1271" s="208"/>
      <c r="AH1271" s="208"/>
    </row>
    <row r="1272" ht="13.5" customHeight="1">
      <c r="A1272" s="239"/>
      <c r="B1272" s="233" t="str">
        <f t="array" ref="B1272">IF(LEN(A1272)=0,"",INDEX('Smelter Look-up'!$A:$A,MATCH($A1272,'Smelter Look-up'!$E:$E,0)))</f>
        <v/>
      </c>
      <c r="C1272" s="234" t="str">
        <f t="array" ref="C1272">IF(LEN(A1272)=0,"",INDEX('Smelter Look-up'!$C:$C,MATCH($A1272,'Smelter Look-up'!$E:$E,0)))</f>
        <v/>
      </c>
      <c r="D1272" s="233"/>
      <c r="E1272" s="233" t="str">
        <f>IF(ISERROR($V1272),"",OFFSET('Smelter Look-up'!$D$4,$V1272-4,0)&amp;"")</f>
        <v/>
      </c>
      <c r="F1272" s="233" t="str">
        <f>IF(ISERROR($V1272),"",OFFSET('Smelter Look-up'!$E$4,$V1272-4,0))</f>
        <v/>
      </c>
      <c r="G1272" s="233" t="str">
        <f>IF(C1272=$X$4,IF(ISERROR($V1272),"Enter smelter details","RMI"),IF(ISERROR($V1272),"",OFFSET('Smelter Look-up'!$F$4,$V1272-4,0)))</f>
        <v/>
      </c>
      <c r="H1272" s="235" t="str">
        <f>IF(ISERROR($V1272),"",OFFSET('Smelter Look-up'!$G$4,$V1272-4,0))</f>
        <v/>
      </c>
      <c r="I1272" s="237" t="str">
        <f>IF(ISERROR($V1272),"",OFFSET('Smelter Look-up'!$H$4,$V1272-4,0))</f>
        <v/>
      </c>
      <c r="J1272" s="237" t="str">
        <f>IF(ISERROR($V1272),"",OFFSET('Smelter Look-up'!$I$4,$V1272-4,0))</f>
        <v/>
      </c>
      <c r="K1272" s="234"/>
      <c r="L1272" s="234"/>
      <c r="M1272" s="234"/>
      <c r="N1272" s="234"/>
      <c r="O1272" s="234"/>
      <c r="P1272" s="237"/>
      <c r="Q1272" s="238"/>
      <c r="R1272" s="233" t="str">
        <f>IF(ISERROR($V1272),"",OFFSET('Smelter Look-up'!$C$4,$V1272-4,0)&amp;"")</f>
        <v/>
      </c>
      <c r="S1272" s="239" t="str">
        <f t="array" ref="S1272">IF(B1272="","",IF(ISERROR(MATCH($E1272,CL,0)),"Unknown",INDIRECT("'C'!$A$"&amp;MATCH($E1272,CL,0)+1)))</f>
        <v/>
      </c>
      <c r="T1272" s="239" t="str">
        <f t="array" ref="T1272">IF(B1272="","",IF(ISERROR(MATCH($J1272,SorP!$B$1:$B$6226,0)),"",INDIRECT("'SorP'!$A$"&amp;MATCH($S1272&amp;$J1272,SorP!C:C,0))))</f>
        <v/>
      </c>
      <c r="U1272" s="240"/>
      <c r="V1272" s="228" t="str">
        <f>IF(C1272="",NA(),IF(OR(C1272="Smelter not listed",C1272="Smelter not yet identified"),MATCH($B1272&amp;$D1272,'Smelter Look-up'!$J:$J,0),MATCH($B1272&amp;$C1272,'Smelter Look-up'!$J:$J,0)))</f>
        <v>#N/A</v>
      </c>
      <c r="W1272" s="208"/>
      <c r="X1272" s="208">
        <f t="shared" si="1"/>
        <v>0</v>
      </c>
      <c r="Y1272" s="208"/>
      <c r="Z1272" s="208"/>
      <c r="AA1272" s="208"/>
      <c r="AB1272" s="241" t="str">
        <f t="shared" si="2"/>
        <v/>
      </c>
      <c r="AC1272" s="208"/>
      <c r="AD1272" s="208"/>
      <c r="AE1272" s="208"/>
      <c r="AF1272" s="208"/>
      <c r="AG1272" s="208"/>
      <c r="AH1272" s="208"/>
    </row>
    <row r="1273" ht="13.5" customHeight="1">
      <c r="A1273" s="239"/>
      <c r="B1273" s="233" t="str">
        <f t="array" ref="B1273">IF(LEN(A1273)=0,"",INDEX('Smelter Look-up'!$A:$A,MATCH($A1273,'Smelter Look-up'!$E:$E,0)))</f>
        <v/>
      </c>
      <c r="C1273" s="234" t="str">
        <f t="array" ref="C1273">IF(LEN(A1273)=0,"",INDEX('Smelter Look-up'!$C:$C,MATCH($A1273,'Smelter Look-up'!$E:$E,0)))</f>
        <v/>
      </c>
      <c r="D1273" s="233"/>
      <c r="E1273" s="233" t="str">
        <f>IF(ISERROR($V1273),"",OFFSET('Smelter Look-up'!$D$4,$V1273-4,0)&amp;"")</f>
        <v/>
      </c>
      <c r="F1273" s="233" t="str">
        <f>IF(ISERROR($V1273),"",OFFSET('Smelter Look-up'!$E$4,$V1273-4,0))</f>
        <v/>
      </c>
      <c r="G1273" s="233" t="str">
        <f>IF(C1273=$X$4,IF(ISERROR($V1273),"Enter smelter details","RMI"),IF(ISERROR($V1273),"",OFFSET('Smelter Look-up'!$F$4,$V1273-4,0)))</f>
        <v/>
      </c>
      <c r="H1273" s="235" t="str">
        <f>IF(ISERROR($V1273),"",OFFSET('Smelter Look-up'!$G$4,$V1273-4,0))</f>
        <v/>
      </c>
      <c r="I1273" s="237" t="str">
        <f>IF(ISERROR($V1273),"",OFFSET('Smelter Look-up'!$H$4,$V1273-4,0))</f>
        <v/>
      </c>
      <c r="J1273" s="237" t="str">
        <f>IF(ISERROR($V1273),"",OFFSET('Smelter Look-up'!$I$4,$V1273-4,0))</f>
        <v/>
      </c>
      <c r="K1273" s="234"/>
      <c r="L1273" s="234"/>
      <c r="M1273" s="234"/>
      <c r="N1273" s="234"/>
      <c r="O1273" s="234"/>
      <c r="P1273" s="237"/>
      <c r="Q1273" s="238"/>
      <c r="R1273" s="233" t="str">
        <f>IF(ISERROR($V1273),"",OFFSET('Smelter Look-up'!$C$4,$V1273-4,0)&amp;"")</f>
        <v/>
      </c>
      <c r="S1273" s="239" t="str">
        <f t="array" ref="S1273">IF(B1273="","",IF(ISERROR(MATCH($E1273,CL,0)),"Unknown",INDIRECT("'C'!$A$"&amp;MATCH($E1273,CL,0)+1)))</f>
        <v/>
      </c>
      <c r="T1273" s="239" t="str">
        <f t="array" ref="T1273">IF(B1273="","",IF(ISERROR(MATCH($J1273,SorP!$B$1:$B$6226,0)),"",INDIRECT("'SorP'!$A$"&amp;MATCH($S1273&amp;$J1273,SorP!C:C,0))))</f>
        <v/>
      </c>
      <c r="U1273" s="240"/>
      <c r="V1273" s="228" t="str">
        <f>IF(C1273="",NA(),IF(OR(C1273="Smelter not listed",C1273="Smelter not yet identified"),MATCH($B1273&amp;$D1273,'Smelter Look-up'!$J:$J,0),MATCH($B1273&amp;$C1273,'Smelter Look-up'!$J:$J,0)))</f>
        <v>#N/A</v>
      </c>
      <c r="W1273" s="208"/>
      <c r="X1273" s="208">
        <f t="shared" si="1"/>
        <v>0</v>
      </c>
      <c r="Y1273" s="208"/>
      <c r="Z1273" s="208"/>
      <c r="AA1273" s="208"/>
      <c r="AB1273" s="241" t="str">
        <f t="shared" si="2"/>
        <v/>
      </c>
      <c r="AC1273" s="208"/>
      <c r="AD1273" s="208"/>
      <c r="AE1273" s="208"/>
      <c r="AF1273" s="208"/>
      <c r="AG1273" s="208"/>
      <c r="AH1273" s="208"/>
    </row>
    <row r="1274" ht="13.5" customHeight="1">
      <c r="A1274" s="239"/>
      <c r="B1274" s="233" t="str">
        <f t="array" ref="B1274">IF(LEN(A1274)=0,"",INDEX('Smelter Look-up'!$A:$A,MATCH($A1274,'Smelter Look-up'!$E:$E,0)))</f>
        <v/>
      </c>
      <c r="C1274" s="234" t="str">
        <f t="array" ref="C1274">IF(LEN(A1274)=0,"",INDEX('Smelter Look-up'!$C:$C,MATCH($A1274,'Smelter Look-up'!$E:$E,0)))</f>
        <v/>
      </c>
      <c r="D1274" s="233"/>
      <c r="E1274" s="233" t="str">
        <f>IF(ISERROR($V1274),"",OFFSET('Smelter Look-up'!$D$4,$V1274-4,0)&amp;"")</f>
        <v/>
      </c>
      <c r="F1274" s="233" t="str">
        <f>IF(ISERROR($V1274),"",OFFSET('Smelter Look-up'!$E$4,$V1274-4,0))</f>
        <v/>
      </c>
      <c r="G1274" s="233" t="str">
        <f>IF(C1274=$X$4,IF(ISERROR($V1274),"Enter smelter details","RMI"),IF(ISERROR($V1274),"",OFFSET('Smelter Look-up'!$F$4,$V1274-4,0)))</f>
        <v/>
      </c>
      <c r="H1274" s="235" t="str">
        <f>IF(ISERROR($V1274),"",OFFSET('Smelter Look-up'!$G$4,$V1274-4,0))</f>
        <v/>
      </c>
      <c r="I1274" s="237" t="str">
        <f>IF(ISERROR($V1274),"",OFFSET('Smelter Look-up'!$H$4,$V1274-4,0))</f>
        <v/>
      </c>
      <c r="J1274" s="237" t="str">
        <f>IF(ISERROR($V1274),"",OFFSET('Smelter Look-up'!$I$4,$V1274-4,0))</f>
        <v/>
      </c>
      <c r="K1274" s="234"/>
      <c r="L1274" s="234"/>
      <c r="M1274" s="234"/>
      <c r="N1274" s="234"/>
      <c r="O1274" s="234"/>
      <c r="P1274" s="237"/>
      <c r="Q1274" s="238"/>
      <c r="R1274" s="233" t="str">
        <f>IF(ISERROR($V1274),"",OFFSET('Smelter Look-up'!$C$4,$V1274-4,0)&amp;"")</f>
        <v/>
      </c>
      <c r="S1274" s="239" t="str">
        <f t="array" ref="S1274">IF(B1274="","",IF(ISERROR(MATCH($E1274,CL,0)),"Unknown",INDIRECT("'C'!$A$"&amp;MATCH($E1274,CL,0)+1)))</f>
        <v/>
      </c>
      <c r="T1274" s="239" t="str">
        <f t="array" ref="T1274">IF(B1274="","",IF(ISERROR(MATCH($J1274,SorP!$B$1:$B$6226,0)),"",INDIRECT("'SorP'!$A$"&amp;MATCH($S1274&amp;$J1274,SorP!C:C,0))))</f>
        <v/>
      </c>
      <c r="U1274" s="240"/>
      <c r="V1274" s="228" t="str">
        <f>IF(C1274="",NA(),IF(OR(C1274="Smelter not listed",C1274="Smelter not yet identified"),MATCH($B1274&amp;$D1274,'Smelter Look-up'!$J:$J,0),MATCH($B1274&amp;$C1274,'Smelter Look-up'!$J:$J,0)))</f>
        <v>#N/A</v>
      </c>
      <c r="W1274" s="208"/>
      <c r="X1274" s="208">
        <f t="shared" si="1"/>
        <v>0</v>
      </c>
      <c r="Y1274" s="208"/>
      <c r="Z1274" s="208"/>
      <c r="AA1274" s="208"/>
      <c r="AB1274" s="241" t="str">
        <f t="shared" si="2"/>
        <v/>
      </c>
      <c r="AC1274" s="208"/>
      <c r="AD1274" s="208"/>
      <c r="AE1274" s="208"/>
      <c r="AF1274" s="208"/>
      <c r="AG1274" s="208"/>
      <c r="AH1274" s="208"/>
    </row>
    <row r="1275" ht="13.5" customHeight="1">
      <c r="A1275" s="239"/>
      <c r="B1275" s="233" t="str">
        <f t="array" ref="B1275">IF(LEN(A1275)=0,"",INDEX('Smelter Look-up'!$A:$A,MATCH($A1275,'Smelter Look-up'!$E:$E,0)))</f>
        <v/>
      </c>
      <c r="C1275" s="234" t="str">
        <f t="array" ref="C1275">IF(LEN(A1275)=0,"",INDEX('Smelter Look-up'!$C:$C,MATCH($A1275,'Smelter Look-up'!$E:$E,0)))</f>
        <v/>
      </c>
      <c r="D1275" s="233"/>
      <c r="E1275" s="233" t="str">
        <f>IF(ISERROR($V1275),"",OFFSET('Smelter Look-up'!$D$4,$V1275-4,0)&amp;"")</f>
        <v/>
      </c>
      <c r="F1275" s="233" t="str">
        <f>IF(ISERROR($V1275),"",OFFSET('Smelter Look-up'!$E$4,$V1275-4,0))</f>
        <v/>
      </c>
      <c r="G1275" s="233" t="str">
        <f>IF(C1275=$X$4,IF(ISERROR($V1275),"Enter smelter details","RMI"),IF(ISERROR($V1275),"",OFFSET('Smelter Look-up'!$F$4,$V1275-4,0)))</f>
        <v/>
      </c>
      <c r="H1275" s="235" t="str">
        <f>IF(ISERROR($V1275),"",OFFSET('Smelter Look-up'!$G$4,$V1275-4,0))</f>
        <v/>
      </c>
      <c r="I1275" s="237" t="str">
        <f>IF(ISERROR($V1275),"",OFFSET('Smelter Look-up'!$H$4,$V1275-4,0))</f>
        <v/>
      </c>
      <c r="J1275" s="237" t="str">
        <f>IF(ISERROR($V1275),"",OFFSET('Smelter Look-up'!$I$4,$V1275-4,0))</f>
        <v/>
      </c>
      <c r="K1275" s="234"/>
      <c r="L1275" s="234"/>
      <c r="M1275" s="234"/>
      <c r="N1275" s="234"/>
      <c r="O1275" s="234"/>
      <c r="P1275" s="237"/>
      <c r="Q1275" s="238"/>
      <c r="R1275" s="233" t="str">
        <f>IF(ISERROR($V1275),"",OFFSET('Smelter Look-up'!$C$4,$V1275-4,0)&amp;"")</f>
        <v/>
      </c>
      <c r="S1275" s="239" t="str">
        <f t="array" ref="S1275">IF(B1275="","",IF(ISERROR(MATCH($E1275,CL,0)),"Unknown",INDIRECT("'C'!$A$"&amp;MATCH($E1275,CL,0)+1)))</f>
        <v/>
      </c>
      <c r="T1275" s="239" t="str">
        <f t="array" ref="T1275">IF(B1275="","",IF(ISERROR(MATCH($J1275,SorP!$B$1:$B$6226,0)),"",INDIRECT("'SorP'!$A$"&amp;MATCH($S1275&amp;$J1275,SorP!C:C,0))))</f>
        <v/>
      </c>
      <c r="U1275" s="240"/>
      <c r="V1275" s="228" t="str">
        <f>IF(C1275="",NA(),IF(OR(C1275="Smelter not listed",C1275="Smelter not yet identified"),MATCH($B1275&amp;$D1275,'Smelter Look-up'!$J:$J,0),MATCH($B1275&amp;$C1275,'Smelter Look-up'!$J:$J,0)))</f>
        <v>#N/A</v>
      </c>
      <c r="W1275" s="208"/>
      <c r="X1275" s="208">
        <f t="shared" si="1"/>
        <v>0</v>
      </c>
      <c r="Y1275" s="208"/>
      <c r="Z1275" s="208"/>
      <c r="AA1275" s="208"/>
      <c r="AB1275" s="241" t="str">
        <f t="shared" si="2"/>
        <v/>
      </c>
      <c r="AC1275" s="208"/>
      <c r="AD1275" s="208"/>
      <c r="AE1275" s="208"/>
      <c r="AF1275" s="208"/>
      <c r="AG1275" s="208"/>
      <c r="AH1275" s="208"/>
    </row>
    <row r="1276" ht="13.5" customHeight="1">
      <c r="A1276" s="239"/>
      <c r="B1276" s="233" t="str">
        <f t="array" ref="B1276">IF(LEN(A1276)=0,"",INDEX('Smelter Look-up'!$A:$A,MATCH($A1276,'Smelter Look-up'!$E:$E,0)))</f>
        <v/>
      </c>
      <c r="C1276" s="234" t="str">
        <f t="array" ref="C1276">IF(LEN(A1276)=0,"",INDEX('Smelter Look-up'!$C:$C,MATCH($A1276,'Smelter Look-up'!$E:$E,0)))</f>
        <v/>
      </c>
      <c r="D1276" s="233"/>
      <c r="E1276" s="233" t="str">
        <f>IF(ISERROR($V1276),"",OFFSET('Smelter Look-up'!$D$4,$V1276-4,0)&amp;"")</f>
        <v/>
      </c>
      <c r="F1276" s="233" t="str">
        <f>IF(ISERROR($V1276),"",OFFSET('Smelter Look-up'!$E$4,$V1276-4,0))</f>
        <v/>
      </c>
      <c r="G1276" s="233" t="str">
        <f>IF(C1276=$X$4,IF(ISERROR($V1276),"Enter smelter details","RMI"),IF(ISERROR($V1276),"",OFFSET('Smelter Look-up'!$F$4,$V1276-4,0)))</f>
        <v/>
      </c>
      <c r="H1276" s="235" t="str">
        <f>IF(ISERROR($V1276),"",OFFSET('Smelter Look-up'!$G$4,$V1276-4,0))</f>
        <v/>
      </c>
      <c r="I1276" s="237" t="str">
        <f>IF(ISERROR($V1276),"",OFFSET('Smelter Look-up'!$H$4,$V1276-4,0))</f>
        <v/>
      </c>
      <c r="J1276" s="237" t="str">
        <f>IF(ISERROR($V1276),"",OFFSET('Smelter Look-up'!$I$4,$V1276-4,0))</f>
        <v/>
      </c>
      <c r="K1276" s="234"/>
      <c r="L1276" s="234"/>
      <c r="M1276" s="234"/>
      <c r="N1276" s="234"/>
      <c r="O1276" s="234"/>
      <c r="P1276" s="237"/>
      <c r="Q1276" s="238"/>
      <c r="R1276" s="233" t="str">
        <f>IF(ISERROR($V1276),"",OFFSET('Smelter Look-up'!$C$4,$V1276-4,0)&amp;"")</f>
        <v/>
      </c>
      <c r="S1276" s="239" t="str">
        <f t="array" ref="S1276">IF(B1276="","",IF(ISERROR(MATCH($E1276,CL,0)),"Unknown",INDIRECT("'C'!$A$"&amp;MATCH($E1276,CL,0)+1)))</f>
        <v/>
      </c>
      <c r="T1276" s="239" t="str">
        <f t="array" ref="T1276">IF(B1276="","",IF(ISERROR(MATCH($J1276,SorP!$B$1:$B$6226,0)),"",INDIRECT("'SorP'!$A$"&amp;MATCH($S1276&amp;$J1276,SorP!C:C,0))))</f>
        <v/>
      </c>
      <c r="U1276" s="240"/>
      <c r="V1276" s="228" t="str">
        <f>IF(C1276="",NA(),IF(OR(C1276="Smelter not listed",C1276="Smelter not yet identified"),MATCH($B1276&amp;$D1276,'Smelter Look-up'!$J:$J,0),MATCH($B1276&amp;$C1276,'Smelter Look-up'!$J:$J,0)))</f>
        <v>#N/A</v>
      </c>
      <c r="W1276" s="208"/>
      <c r="X1276" s="208">
        <f t="shared" si="1"/>
        <v>0</v>
      </c>
      <c r="Y1276" s="208"/>
      <c r="Z1276" s="208"/>
      <c r="AA1276" s="208"/>
      <c r="AB1276" s="241" t="str">
        <f t="shared" si="2"/>
        <v/>
      </c>
      <c r="AC1276" s="208"/>
      <c r="AD1276" s="208"/>
      <c r="AE1276" s="208"/>
      <c r="AF1276" s="208"/>
      <c r="AG1276" s="208"/>
      <c r="AH1276" s="208"/>
    </row>
    <row r="1277" ht="13.5" customHeight="1">
      <c r="A1277" s="239"/>
      <c r="B1277" s="233" t="str">
        <f t="array" ref="B1277">IF(LEN(A1277)=0,"",INDEX('Smelter Look-up'!$A:$A,MATCH($A1277,'Smelter Look-up'!$E:$E,0)))</f>
        <v/>
      </c>
      <c r="C1277" s="234" t="str">
        <f t="array" ref="C1277">IF(LEN(A1277)=0,"",INDEX('Smelter Look-up'!$C:$C,MATCH($A1277,'Smelter Look-up'!$E:$E,0)))</f>
        <v/>
      </c>
      <c r="D1277" s="233"/>
      <c r="E1277" s="233" t="str">
        <f>IF(ISERROR($V1277),"",OFFSET('Smelter Look-up'!$D$4,$V1277-4,0)&amp;"")</f>
        <v/>
      </c>
      <c r="F1277" s="233" t="str">
        <f>IF(ISERROR($V1277),"",OFFSET('Smelter Look-up'!$E$4,$V1277-4,0))</f>
        <v/>
      </c>
      <c r="G1277" s="233" t="str">
        <f>IF(C1277=$X$4,IF(ISERROR($V1277),"Enter smelter details","RMI"),IF(ISERROR($V1277),"",OFFSET('Smelter Look-up'!$F$4,$V1277-4,0)))</f>
        <v/>
      </c>
      <c r="H1277" s="235" t="str">
        <f>IF(ISERROR($V1277),"",OFFSET('Smelter Look-up'!$G$4,$V1277-4,0))</f>
        <v/>
      </c>
      <c r="I1277" s="237" t="str">
        <f>IF(ISERROR($V1277),"",OFFSET('Smelter Look-up'!$H$4,$V1277-4,0))</f>
        <v/>
      </c>
      <c r="J1277" s="237" t="str">
        <f>IF(ISERROR($V1277),"",OFFSET('Smelter Look-up'!$I$4,$V1277-4,0))</f>
        <v/>
      </c>
      <c r="K1277" s="234"/>
      <c r="L1277" s="234"/>
      <c r="M1277" s="234"/>
      <c r="N1277" s="234"/>
      <c r="O1277" s="234"/>
      <c r="P1277" s="237"/>
      <c r="Q1277" s="238"/>
      <c r="R1277" s="233" t="str">
        <f>IF(ISERROR($V1277),"",OFFSET('Smelter Look-up'!$C$4,$V1277-4,0)&amp;"")</f>
        <v/>
      </c>
      <c r="S1277" s="239" t="str">
        <f t="array" ref="S1277">IF(B1277="","",IF(ISERROR(MATCH($E1277,CL,0)),"Unknown",INDIRECT("'C'!$A$"&amp;MATCH($E1277,CL,0)+1)))</f>
        <v/>
      </c>
      <c r="T1277" s="239" t="str">
        <f t="array" ref="T1277">IF(B1277="","",IF(ISERROR(MATCH($J1277,SorP!$B$1:$B$6226,0)),"",INDIRECT("'SorP'!$A$"&amp;MATCH($S1277&amp;$J1277,SorP!C:C,0))))</f>
        <v/>
      </c>
      <c r="U1277" s="240"/>
      <c r="V1277" s="228" t="str">
        <f>IF(C1277="",NA(),IF(OR(C1277="Smelter not listed",C1277="Smelter not yet identified"),MATCH($B1277&amp;$D1277,'Smelter Look-up'!$J:$J,0),MATCH($B1277&amp;$C1277,'Smelter Look-up'!$J:$J,0)))</f>
        <v>#N/A</v>
      </c>
      <c r="W1277" s="208"/>
      <c r="X1277" s="208">
        <f t="shared" si="1"/>
        <v>0</v>
      </c>
      <c r="Y1277" s="208"/>
      <c r="Z1277" s="208"/>
      <c r="AA1277" s="208"/>
      <c r="AB1277" s="241" t="str">
        <f t="shared" si="2"/>
        <v/>
      </c>
      <c r="AC1277" s="208"/>
      <c r="AD1277" s="208"/>
      <c r="AE1277" s="208"/>
      <c r="AF1277" s="208"/>
      <c r="AG1277" s="208"/>
      <c r="AH1277" s="208"/>
    </row>
    <row r="1278" ht="13.5" customHeight="1">
      <c r="A1278" s="239"/>
      <c r="B1278" s="233" t="str">
        <f t="array" ref="B1278">IF(LEN(A1278)=0,"",INDEX('Smelter Look-up'!$A:$A,MATCH($A1278,'Smelter Look-up'!$E:$E,0)))</f>
        <v/>
      </c>
      <c r="C1278" s="234" t="str">
        <f t="array" ref="C1278">IF(LEN(A1278)=0,"",INDEX('Smelter Look-up'!$C:$C,MATCH($A1278,'Smelter Look-up'!$E:$E,0)))</f>
        <v/>
      </c>
      <c r="D1278" s="233"/>
      <c r="E1278" s="233" t="str">
        <f>IF(ISERROR($V1278),"",OFFSET('Smelter Look-up'!$D$4,$V1278-4,0)&amp;"")</f>
        <v/>
      </c>
      <c r="F1278" s="233" t="str">
        <f>IF(ISERROR($V1278),"",OFFSET('Smelter Look-up'!$E$4,$V1278-4,0))</f>
        <v/>
      </c>
      <c r="G1278" s="233" t="str">
        <f>IF(C1278=$X$4,IF(ISERROR($V1278),"Enter smelter details","RMI"),IF(ISERROR($V1278),"",OFFSET('Smelter Look-up'!$F$4,$V1278-4,0)))</f>
        <v/>
      </c>
      <c r="H1278" s="235" t="str">
        <f>IF(ISERROR($V1278),"",OFFSET('Smelter Look-up'!$G$4,$V1278-4,0))</f>
        <v/>
      </c>
      <c r="I1278" s="237" t="str">
        <f>IF(ISERROR($V1278),"",OFFSET('Smelter Look-up'!$H$4,$V1278-4,0))</f>
        <v/>
      </c>
      <c r="J1278" s="237" t="str">
        <f>IF(ISERROR($V1278),"",OFFSET('Smelter Look-up'!$I$4,$V1278-4,0))</f>
        <v/>
      </c>
      <c r="K1278" s="234"/>
      <c r="L1278" s="234"/>
      <c r="M1278" s="234"/>
      <c r="N1278" s="234"/>
      <c r="O1278" s="234"/>
      <c r="P1278" s="237"/>
      <c r="Q1278" s="238"/>
      <c r="R1278" s="233" t="str">
        <f>IF(ISERROR($V1278),"",OFFSET('Smelter Look-up'!$C$4,$V1278-4,0)&amp;"")</f>
        <v/>
      </c>
      <c r="S1278" s="239" t="str">
        <f t="array" ref="S1278">IF(B1278="","",IF(ISERROR(MATCH($E1278,CL,0)),"Unknown",INDIRECT("'C'!$A$"&amp;MATCH($E1278,CL,0)+1)))</f>
        <v/>
      </c>
      <c r="T1278" s="239" t="str">
        <f t="array" ref="T1278">IF(B1278="","",IF(ISERROR(MATCH($J1278,SorP!$B$1:$B$6226,0)),"",INDIRECT("'SorP'!$A$"&amp;MATCH($S1278&amp;$J1278,SorP!C:C,0))))</f>
        <v/>
      </c>
      <c r="U1278" s="240"/>
      <c r="V1278" s="228" t="str">
        <f>IF(C1278="",NA(),IF(OR(C1278="Smelter not listed",C1278="Smelter not yet identified"),MATCH($B1278&amp;$D1278,'Smelter Look-up'!$J:$J,0),MATCH($B1278&amp;$C1278,'Smelter Look-up'!$J:$J,0)))</f>
        <v>#N/A</v>
      </c>
      <c r="W1278" s="208"/>
      <c r="X1278" s="208">
        <f t="shared" si="1"/>
        <v>0</v>
      </c>
      <c r="Y1278" s="208"/>
      <c r="Z1278" s="208"/>
      <c r="AA1278" s="208"/>
      <c r="AB1278" s="241" t="str">
        <f t="shared" si="2"/>
        <v/>
      </c>
      <c r="AC1278" s="208"/>
      <c r="AD1278" s="208"/>
      <c r="AE1278" s="208"/>
      <c r="AF1278" s="208"/>
      <c r="AG1278" s="208"/>
      <c r="AH1278" s="208"/>
    </row>
    <row r="1279" ht="13.5" customHeight="1">
      <c r="A1279" s="239"/>
      <c r="B1279" s="233" t="str">
        <f t="array" ref="B1279">IF(LEN(A1279)=0,"",INDEX('Smelter Look-up'!$A:$A,MATCH($A1279,'Smelter Look-up'!$E:$E,0)))</f>
        <v/>
      </c>
      <c r="C1279" s="234" t="str">
        <f t="array" ref="C1279">IF(LEN(A1279)=0,"",INDEX('Smelter Look-up'!$C:$C,MATCH($A1279,'Smelter Look-up'!$E:$E,0)))</f>
        <v/>
      </c>
      <c r="D1279" s="233"/>
      <c r="E1279" s="233" t="str">
        <f>IF(ISERROR($V1279),"",OFFSET('Smelter Look-up'!$D$4,$V1279-4,0)&amp;"")</f>
        <v/>
      </c>
      <c r="F1279" s="233" t="str">
        <f>IF(ISERROR($V1279),"",OFFSET('Smelter Look-up'!$E$4,$V1279-4,0))</f>
        <v/>
      </c>
      <c r="G1279" s="233" t="str">
        <f>IF(C1279=$X$4,IF(ISERROR($V1279),"Enter smelter details","RMI"),IF(ISERROR($V1279),"",OFFSET('Smelter Look-up'!$F$4,$V1279-4,0)))</f>
        <v/>
      </c>
      <c r="H1279" s="235" t="str">
        <f>IF(ISERROR($V1279),"",OFFSET('Smelter Look-up'!$G$4,$V1279-4,0))</f>
        <v/>
      </c>
      <c r="I1279" s="237" t="str">
        <f>IF(ISERROR($V1279),"",OFFSET('Smelter Look-up'!$H$4,$V1279-4,0))</f>
        <v/>
      </c>
      <c r="J1279" s="237" t="str">
        <f>IF(ISERROR($V1279),"",OFFSET('Smelter Look-up'!$I$4,$V1279-4,0))</f>
        <v/>
      </c>
      <c r="K1279" s="234"/>
      <c r="L1279" s="234"/>
      <c r="M1279" s="234"/>
      <c r="N1279" s="234"/>
      <c r="O1279" s="234"/>
      <c r="P1279" s="237"/>
      <c r="Q1279" s="238"/>
      <c r="R1279" s="233" t="str">
        <f>IF(ISERROR($V1279),"",OFFSET('Smelter Look-up'!$C$4,$V1279-4,0)&amp;"")</f>
        <v/>
      </c>
      <c r="S1279" s="239" t="str">
        <f t="array" ref="S1279">IF(B1279="","",IF(ISERROR(MATCH($E1279,CL,0)),"Unknown",INDIRECT("'C'!$A$"&amp;MATCH($E1279,CL,0)+1)))</f>
        <v/>
      </c>
      <c r="T1279" s="239" t="str">
        <f t="array" ref="T1279">IF(B1279="","",IF(ISERROR(MATCH($J1279,SorP!$B$1:$B$6226,0)),"",INDIRECT("'SorP'!$A$"&amp;MATCH($S1279&amp;$J1279,SorP!C:C,0))))</f>
        <v/>
      </c>
      <c r="U1279" s="240"/>
      <c r="V1279" s="228" t="str">
        <f>IF(C1279="",NA(),IF(OR(C1279="Smelter not listed",C1279="Smelter not yet identified"),MATCH($B1279&amp;$D1279,'Smelter Look-up'!$J:$J,0),MATCH($B1279&amp;$C1279,'Smelter Look-up'!$J:$J,0)))</f>
        <v>#N/A</v>
      </c>
      <c r="W1279" s="208"/>
      <c r="X1279" s="208">
        <f t="shared" si="1"/>
        <v>0</v>
      </c>
      <c r="Y1279" s="208"/>
      <c r="Z1279" s="208"/>
      <c r="AA1279" s="208"/>
      <c r="AB1279" s="241" t="str">
        <f t="shared" si="2"/>
        <v/>
      </c>
      <c r="AC1279" s="208"/>
      <c r="AD1279" s="208"/>
      <c r="AE1279" s="208"/>
      <c r="AF1279" s="208"/>
      <c r="AG1279" s="208"/>
      <c r="AH1279" s="208"/>
    </row>
    <row r="1280" ht="13.5" customHeight="1">
      <c r="A1280" s="239"/>
      <c r="B1280" s="233" t="str">
        <f t="array" ref="B1280">IF(LEN(A1280)=0,"",INDEX('Smelter Look-up'!$A:$A,MATCH($A1280,'Smelter Look-up'!$E:$E,0)))</f>
        <v/>
      </c>
      <c r="C1280" s="234" t="str">
        <f t="array" ref="C1280">IF(LEN(A1280)=0,"",INDEX('Smelter Look-up'!$C:$C,MATCH($A1280,'Smelter Look-up'!$E:$E,0)))</f>
        <v/>
      </c>
      <c r="D1280" s="233"/>
      <c r="E1280" s="233" t="str">
        <f>IF(ISERROR($V1280),"",OFFSET('Smelter Look-up'!$D$4,$V1280-4,0)&amp;"")</f>
        <v/>
      </c>
      <c r="F1280" s="233" t="str">
        <f>IF(ISERROR($V1280),"",OFFSET('Smelter Look-up'!$E$4,$V1280-4,0))</f>
        <v/>
      </c>
      <c r="G1280" s="233" t="str">
        <f>IF(C1280=$X$4,IF(ISERROR($V1280),"Enter smelter details","RMI"),IF(ISERROR($V1280),"",OFFSET('Smelter Look-up'!$F$4,$V1280-4,0)))</f>
        <v/>
      </c>
      <c r="H1280" s="235" t="str">
        <f>IF(ISERROR($V1280),"",OFFSET('Smelter Look-up'!$G$4,$V1280-4,0))</f>
        <v/>
      </c>
      <c r="I1280" s="237" t="str">
        <f>IF(ISERROR($V1280),"",OFFSET('Smelter Look-up'!$H$4,$V1280-4,0))</f>
        <v/>
      </c>
      <c r="J1280" s="237" t="str">
        <f>IF(ISERROR($V1280),"",OFFSET('Smelter Look-up'!$I$4,$V1280-4,0))</f>
        <v/>
      </c>
      <c r="K1280" s="234"/>
      <c r="L1280" s="234"/>
      <c r="M1280" s="234"/>
      <c r="N1280" s="234"/>
      <c r="O1280" s="234"/>
      <c r="P1280" s="237"/>
      <c r="Q1280" s="238"/>
      <c r="R1280" s="233" t="str">
        <f>IF(ISERROR($V1280),"",OFFSET('Smelter Look-up'!$C$4,$V1280-4,0)&amp;"")</f>
        <v/>
      </c>
      <c r="S1280" s="239" t="str">
        <f t="array" ref="S1280">IF(B1280="","",IF(ISERROR(MATCH($E1280,CL,0)),"Unknown",INDIRECT("'C'!$A$"&amp;MATCH($E1280,CL,0)+1)))</f>
        <v/>
      </c>
      <c r="T1280" s="239" t="str">
        <f t="array" ref="T1280">IF(B1280="","",IF(ISERROR(MATCH($J1280,SorP!$B$1:$B$6226,0)),"",INDIRECT("'SorP'!$A$"&amp;MATCH($S1280&amp;$J1280,SorP!C:C,0))))</f>
        <v/>
      </c>
      <c r="U1280" s="240"/>
      <c r="V1280" s="228" t="str">
        <f>IF(C1280="",NA(),IF(OR(C1280="Smelter not listed",C1280="Smelter not yet identified"),MATCH($B1280&amp;$D1280,'Smelter Look-up'!$J:$J,0),MATCH($B1280&amp;$C1280,'Smelter Look-up'!$J:$J,0)))</f>
        <v>#N/A</v>
      </c>
      <c r="W1280" s="208"/>
      <c r="X1280" s="208">
        <f t="shared" si="1"/>
        <v>0</v>
      </c>
      <c r="Y1280" s="208"/>
      <c r="Z1280" s="208"/>
      <c r="AA1280" s="208"/>
      <c r="AB1280" s="241" t="str">
        <f t="shared" si="2"/>
        <v/>
      </c>
      <c r="AC1280" s="208"/>
      <c r="AD1280" s="208"/>
      <c r="AE1280" s="208"/>
      <c r="AF1280" s="208"/>
      <c r="AG1280" s="208"/>
      <c r="AH1280" s="208"/>
    </row>
    <row r="1281" ht="13.5" customHeight="1">
      <c r="A1281" s="239"/>
      <c r="B1281" s="233" t="str">
        <f t="array" ref="B1281">IF(LEN(A1281)=0,"",INDEX('Smelter Look-up'!$A:$A,MATCH($A1281,'Smelter Look-up'!$E:$E,0)))</f>
        <v/>
      </c>
      <c r="C1281" s="234" t="str">
        <f t="array" ref="C1281">IF(LEN(A1281)=0,"",INDEX('Smelter Look-up'!$C:$C,MATCH($A1281,'Smelter Look-up'!$E:$E,0)))</f>
        <v/>
      </c>
      <c r="D1281" s="233"/>
      <c r="E1281" s="233" t="str">
        <f>IF(ISERROR($V1281),"",OFFSET('Smelter Look-up'!$D$4,$V1281-4,0)&amp;"")</f>
        <v/>
      </c>
      <c r="F1281" s="233" t="str">
        <f>IF(ISERROR($V1281),"",OFFSET('Smelter Look-up'!$E$4,$V1281-4,0))</f>
        <v/>
      </c>
      <c r="G1281" s="233" t="str">
        <f>IF(C1281=$X$4,IF(ISERROR($V1281),"Enter smelter details","RMI"),IF(ISERROR($V1281),"",OFFSET('Smelter Look-up'!$F$4,$V1281-4,0)))</f>
        <v/>
      </c>
      <c r="H1281" s="235" t="str">
        <f>IF(ISERROR($V1281),"",OFFSET('Smelter Look-up'!$G$4,$V1281-4,0))</f>
        <v/>
      </c>
      <c r="I1281" s="237" t="str">
        <f>IF(ISERROR($V1281),"",OFFSET('Smelter Look-up'!$H$4,$V1281-4,0))</f>
        <v/>
      </c>
      <c r="J1281" s="237" t="str">
        <f>IF(ISERROR($V1281),"",OFFSET('Smelter Look-up'!$I$4,$V1281-4,0))</f>
        <v/>
      </c>
      <c r="K1281" s="234"/>
      <c r="L1281" s="234"/>
      <c r="M1281" s="234"/>
      <c r="N1281" s="234"/>
      <c r="O1281" s="234"/>
      <c r="P1281" s="237"/>
      <c r="Q1281" s="238"/>
      <c r="R1281" s="233" t="str">
        <f>IF(ISERROR($V1281),"",OFFSET('Smelter Look-up'!$C$4,$V1281-4,0)&amp;"")</f>
        <v/>
      </c>
      <c r="S1281" s="239" t="str">
        <f t="array" ref="S1281">IF(B1281="","",IF(ISERROR(MATCH($E1281,CL,0)),"Unknown",INDIRECT("'C'!$A$"&amp;MATCH($E1281,CL,0)+1)))</f>
        <v/>
      </c>
      <c r="T1281" s="239" t="str">
        <f t="array" ref="T1281">IF(B1281="","",IF(ISERROR(MATCH($J1281,SorP!$B$1:$B$6226,0)),"",INDIRECT("'SorP'!$A$"&amp;MATCH($S1281&amp;$J1281,SorP!C:C,0))))</f>
        <v/>
      </c>
      <c r="U1281" s="240"/>
      <c r="V1281" s="228" t="str">
        <f>IF(C1281="",NA(),IF(OR(C1281="Smelter not listed",C1281="Smelter not yet identified"),MATCH($B1281&amp;$D1281,'Smelter Look-up'!$J:$J,0),MATCH($B1281&amp;$C1281,'Smelter Look-up'!$J:$J,0)))</f>
        <v>#N/A</v>
      </c>
      <c r="W1281" s="208"/>
      <c r="X1281" s="208">
        <f t="shared" si="1"/>
        <v>0</v>
      </c>
      <c r="Y1281" s="208"/>
      <c r="Z1281" s="208"/>
      <c r="AA1281" s="208"/>
      <c r="AB1281" s="241" t="str">
        <f t="shared" si="2"/>
        <v/>
      </c>
      <c r="AC1281" s="208"/>
      <c r="AD1281" s="208"/>
      <c r="AE1281" s="208"/>
      <c r="AF1281" s="208"/>
      <c r="AG1281" s="208"/>
      <c r="AH1281" s="208"/>
    </row>
    <row r="1282" ht="13.5" customHeight="1">
      <c r="A1282" s="239"/>
      <c r="B1282" s="233" t="str">
        <f t="array" ref="B1282">IF(LEN(A1282)=0,"",INDEX('Smelter Look-up'!$A:$A,MATCH($A1282,'Smelter Look-up'!$E:$E,0)))</f>
        <v/>
      </c>
      <c r="C1282" s="234" t="str">
        <f t="array" ref="C1282">IF(LEN(A1282)=0,"",INDEX('Smelter Look-up'!$C:$C,MATCH($A1282,'Smelter Look-up'!$E:$E,0)))</f>
        <v/>
      </c>
      <c r="D1282" s="233"/>
      <c r="E1282" s="233" t="str">
        <f>IF(ISERROR($V1282),"",OFFSET('Smelter Look-up'!$D$4,$V1282-4,0)&amp;"")</f>
        <v/>
      </c>
      <c r="F1282" s="233" t="str">
        <f>IF(ISERROR($V1282),"",OFFSET('Smelter Look-up'!$E$4,$V1282-4,0))</f>
        <v/>
      </c>
      <c r="G1282" s="233" t="str">
        <f>IF(C1282=$X$4,IF(ISERROR($V1282),"Enter smelter details","RMI"),IF(ISERROR($V1282),"",OFFSET('Smelter Look-up'!$F$4,$V1282-4,0)))</f>
        <v/>
      </c>
      <c r="H1282" s="235" t="str">
        <f>IF(ISERROR($V1282),"",OFFSET('Smelter Look-up'!$G$4,$V1282-4,0))</f>
        <v/>
      </c>
      <c r="I1282" s="237" t="str">
        <f>IF(ISERROR($V1282),"",OFFSET('Smelter Look-up'!$H$4,$V1282-4,0))</f>
        <v/>
      </c>
      <c r="J1282" s="237" t="str">
        <f>IF(ISERROR($V1282),"",OFFSET('Smelter Look-up'!$I$4,$V1282-4,0))</f>
        <v/>
      </c>
      <c r="K1282" s="234"/>
      <c r="L1282" s="234"/>
      <c r="M1282" s="234"/>
      <c r="N1282" s="234"/>
      <c r="O1282" s="234"/>
      <c r="P1282" s="237"/>
      <c r="Q1282" s="238"/>
      <c r="R1282" s="233" t="str">
        <f>IF(ISERROR($V1282),"",OFFSET('Smelter Look-up'!$C$4,$V1282-4,0)&amp;"")</f>
        <v/>
      </c>
      <c r="S1282" s="239" t="str">
        <f t="array" ref="S1282">IF(B1282="","",IF(ISERROR(MATCH($E1282,CL,0)),"Unknown",INDIRECT("'C'!$A$"&amp;MATCH($E1282,CL,0)+1)))</f>
        <v/>
      </c>
      <c r="T1282" s="239" t="str">
        <f t="array" ref="T1282">IF(B1282="","",IF(ISERROR(MATCH($J1282,SorP!$B$1:$B$6226,0)),"",INDIRECT("'SorP'!$A$"&amp;MATCH($S1282&amp;$J1282,SorP!C:C,0))))</f>
        <v/>
      </c>
      <c r="U1282" s="240"/>
      <c r="V1282" s="228" t="str">
        <f>IF(C1282="",NA(),IF(OR(C1282="Smelter not listed",C1282="Smelter not yet identified"),MATCH($B1282&amp;$D1282,'Smelter Look-up'!$J:$J,0),MATCH($B1282&amp;$C1282,'Smelter Look-up'!$J:$J,0)))</f>
        <v>#N/A</v>
      </c>
      <c r="W1282" s="208"/>
      <c r="X1282" s="208">
        <f t="shared" si="1"/>
        <v>0</v>
      </c>
      <c r="Y1282" s="208"/>
      <c r="Z1282" s="208"/>
      <c r="AA1282" s="208"/>
      <c r="AB1282" s="241" t="str">
        <f t="shared" si="2"/>
        <v/>
      </c>
      <c r="AC1282" s="208"/>
      <c r="AD1282" s="208"/>
      <c r="AE1282" s="208"/>
      <c r="AF1282" s="208"/>
      <c r="AG1282" s="208"/>
      <c r="AH1282" s="208"/>
    </row>
    <row r="1283" ht="13.5" customHeight="1">
      <c r="A1283" s="239"/>
      <c r="B1283" s="233" t="str">
        <f t="array" ref="B1283">IF(LEN(A1283)=0,"",INDEX('Smelter Look-up'!$A:$A,MATCH($A1283,'Smelter Look-up'!$E:$E,0)))</f>
        <v/>
      </c>
      <c r="C1283" s="234" t="str">
        <f t="array" ref="C1283">IF(LEN(A1283)=0,"",INDEX('Smelter Look-up'!$C:$C,MATCH($A1283,'Smelter Look-up'!$E:$E,0)))</f>
        <v/>
      </c>
      <c r="D1283" s="233"/>
      <c r="E1283" s="233" t="str">
        <f>IF(ISERROR($V1283),"",OFFSET('Smelter Look-up'!$D$4,$V1283-4,0)&amp;"")</f>
        <v/>
      </c>
      <c r="F1283" s="233" t="str">
        <f>IF(ISERROR($V1283),"",OFFSET('Smelter Look-up'!$E$4,$V1283-4,0))</f>
        <v/>
      </c>
      <c r="G1283" s="233" t="str">
        <f>IF(C1283=$X$4,IF(ISERROR($V1283),"Enter smelter details","RMI"),IF(ISERROR($V1283),"",OFFSET('Smelter Look-up'!$F$4,$V1283-4,0)))</f>
        <v/>
      </c>
      <c r="H1283" s="235" t="str">
        <f>IF(ISERROR($V1283),"",OFFSET('Smelter Look-up'!$G$4,$V1283-4,0))</f>
        <v/>
      </c>
      <c r="I1283" s="237" t="str">
        <f>IF(ISERROR($V1283),"",OFFSET('Smelter Look-up'!$H$4,$V1283-4,0))</f>
        <v/>
      </c>
      <c r="J1283" s="237" t="str">
        <f>IF(ISERROR($V1283),"",OFFSET('Smelter Look-up'!$I$4,$V1283-4,0))</f>
        <v/>
      </c>
      <c r="K1283" s="234"/>
      <c r="L1283" s="234"/>
      <c r="M1283" s="234"/>
      <c r="N1283" s="234"/>
      <c r="O1283" s="234"/>
      <c r="P1283" s="237"/>
      <c r="Q1283" s="238"/>
      <c r="R1283" s="233" t="str">
        <f>IF(ISERROR($V1283),"",OFFSET('Smelter Look-up'!$C$4,$V1283-4,0)&amp;"")</f>
        <v/>
      </c>
      <c r="S1283" s="239" t="str">
        <f t="array" ref="S1283">IF(B1283="","",IF(ISERROR(MATCH($E1283,CL,0)),"Unknown",INDIRECT("'C'!$A$"&amp;MATCH($E1283,CL,0)+1)))</f>
        <v/>
      </c>
      <c r="T1283" s="239" t="str">
        <f t="array" ref="T1283">IF(B1283="","",IF(ISERROR(MATCH($J1283,SorP!$B$1:$B$6226,0)),"",INDIRECT("'SorP'!$A$"&amp;MATCH($S1283&amp;$J1283,SorP!C:C,0))))</f>
        <v/>
      </c>
      <c r="U1283" s="240"/>
      <c r="V1283" s="228" t="str">
        <f>IF(C1283="",NA(),IF(OR(C1283="Smelter not listed",C1283="Smelter not yet identified"),MATCH($B1283&amp;$D1283,'Smelter Look-up'!$J:$J,0),MATCH($B1283&amp;$C1283,'Smelter Look-up'!$J:$J,0)))</f>
        <v>#N/A</v>
      </c>
      <c r="W1283" s="208"/>
      <c r="X1283" s="208">
        <f t="shared" si="1"/>
        <v>0</v>
      </c>
      <c r="Y1283" s="208"/>
      <c r="Z1283" s="208"/>
      <c r="AA1283" s="208"/>
      <c r="AB1283" s="241" t="str">
        <f t="shared" si="2"/>
        <v/>
      </c>
      <c r="AC1283" s="208"/>
      <c r="AD1283" s="208"/>
      <c r="AE1283" s="208"/>
      <c r="AF1283" s="208"/>
      <c r="AG1283" s="208"/>
      <c r="AH1283" s="208"/>
    </row>
    <row r="1284" ht="13.5" customHeight="1">
      <c r="A1284" s="239"/>
      <c r="B1284" s="233" t="str">
        <f t="array" ref="B1284">IF(LEN(A1284)=0,"",INDEX('Smelter Look-up'!$A:$A,MATCH($A1284,'Smelter Look-up'!$E:$E,0)))</f>
        <v/>
      </c>
      <c r="C1284" s="234" t="str">
        <f t="array" ref="C1284">IF(LEN(A1284)=0,"",INDEX('Smelter Look-up'!$C:$C,MATCH($A1284,'Smelter Look-up'!$E:$E,0)))</f>
        <v/>
      </c>
      <c r="D1284" s="233"/>
      <c r="E1284" s="233" t="str">
        <f>IF(ISERROR($V1284),"",OFFSET('Smelter Look-up'!$D$4,$V1284-4,0)&amp;"")</f>
        <v/>
      </c>
      <c r="F1284" s="233" t="str">
        <f>IF(ISERROR($V1284),"",OFFSET('Smelter Look-up'!$E$4,$V1284-4,0))</f>
        <v/>
      </c>
      <c r="G1284" s="233" t="str">
        <f>IF(C1284=$X$4,IF(ISERROR($V1284),"Enter smelter details","RMI"),IF(ISERROR($V1284),"",OFFSET('Smelter Look-up'!$F$4,$V1284-4,0)))</f>
        <v/>
      </c>
      <c r="H1284" s="235" t="str">
        <f>IF(ISERROR($V1284),"",OFFSET('Smelter Look-up'!$G$4,$V1284-4,0))</f>
        <v/>
      </c>
      <c r="I1284" s="237" t="str">
        <f>IF(ISERROR($V1284),"",OFFSET('Smelter Look-up'!$H$4,$V1284-4,0))</f>
        <v/>
      </c>
      <c r="J1284" s="237" t="str">
        <f>IF(ISERROR($V1284),"",OFFSET('Smelter Look-up'!$I$4,$V1284-4,0))</f>
        <v/>
      </c>
      <c r="K1284" s="234"/>
      <c r="L1284" s="234"/>
      <c r="M1284" s="234"/>
      <c r="N1284" s="234"/>
      <c r="O1284" s="234"/>
      <c r="P1284" s="237"/>
      <c r="Q1284" s="238"/>
      <c r="R1284" s="233" t="str">
        <f>IF(ISERROR($V1284),"",OFFSET('Smelter Look-up'!$C$4,$V1284-4,0)&amp;"")</f>
        <v/>
      </c>
      <c r="S1284" s="239" t="str">
        <f t="array" ref="S1284">IF(B1284="","",IF(ISERROR(MATCH($E1284,CL,0)),"Unknown",INDIRECT("'C'!$A$"&amp;MATCH($E1284,CL,0)+1)))</f>
        <v/>
      </c>
      <c r="T1284" s="239" t="str">
        <f t="array" ref="T1284">IF(B1284="","",IF(ISERROR(MATCH($J1284,SorP!$B$1:$B$6226,0)),"",INDIRECT("'SorP'!$A$"&amp;MATCH($S1284&amp;$J1284,SorP!C:C,0))))</f>
        <v/>
      </c>
      <c r="U1284" s="240"/>
      <c r="V1284" s="228" t="str">
        <f>IF(C1284="",NA(),IF(OR(C1284="Smelter not listed",C1284="Smelter not yet identified"),MATCH($B1284&amp;$D1284,'Smelter Look-up'!$J:$J,0),MATCH($B1284&amp;$C1284,'Smelter Look-up'!$J:$J,0)))</f>
        <v>#N/A</v>
      </c>
      <c r="W1284" s="208"/>
      <c r="X1284" s="208">
        <f t="shared" si="1"/>
        <v>0</v>
      </c>
      <c r="Y1284" s="208"/>
      <c r="Z1284" s="208"/>
      <c r="AA1284" s="208"/>
      <c r="AB1284" s="241" t="str">
        <f t="shared" si="2"/>
        <v/>
      </c>
      <c r="AC1284" s="208"/>
      <c r="AD1284" s="208"/>
      <c r="AE1284" s="208"/>
      <c r="AF1284" s="208"/>
      <c r="AG1284" s="208"/>
      <c r="AH1284" s="208"/>
    </row>
    <row r="1285" ht="13.5" customHeight="1">
      <c r="A1285" s="239"/>
      <c r="B1285" s="233" t="str">
        <f t="array" ref="B1285">IF(LEN(A1285)=0,"",INDEX('Smelter Look-up'!$A:$A,MATCH($A1285,'Smelter Look-up'!$E:$E,0)))</f>
        <v/>
      </c>
      <c r="C1285" s="234" t="str">
        <f t="array" ref="C1285">IF(LEN(A1285)=0,"",INDEX('Smelter Look-up'!$C:$C,MATCH($A1285,'Smelter Look-up'!$E:$E,0)))</f>
        <v/>
      </c>
      <c r="D1285" s="233"/>
      <c r="E1285" s="233" t="str">
        <f>IF(ISERROR($V1285),"",OFFSET('Smelter Look-up'!$D$4,$V1285-4,0)&amp;"")</f>
        <v/>
      </c>
      <c r="F1285" s="233" t="str">
        <f>IF(ISERROR($V1285),"",OFFSET('Smelter Look-up'!$E$4,$V1285-4,0))</f>
        <v/>
      </c>
      <c r="G1285" s="233" t="str">
        <f>IF(C1285=$X$4,IF(ISERROR($V1285),"Enter smelter details","RMI"),IF(ISERROR($V1285),"",OFFSET('Smelter Look-up'!$F$4,$V1285-4,0)))</f>
        <v/>
      </c>
      <c r="H1285" s="235" t="str">
        <f>IF(ISERROR($V1285),"",OFFSET('Smelter Look-up'!$G$4,$V1285-4,0))</f>
        <v/>
      </c>
      <c r="I1285" s="237" t="str">
        <f>IF(ISERROR($V1285),"",OFFSET('Smelter Look-up'!$H$4,$V1285-4,0))</f>
        <v/>
      </c>
      <c r="J1285" s="237" t="str">
        <f>IF(ISERROR($V1285),"",OFFSET('Smelter Look-up'!$I$4,$V1285-4,0))</f>
        <v/>
      </c>
      <c r="K1285" s="234"/>
      <c r="L1285" s="234"/>
      <c r="M1285" s="234"/>
      <c r="N1285" s="234"/>
      <c r="O1285" s="234"/>
      <c r="P1285" s="237"/>
      <c r="Q1285" s="238"/>
      <c r="R1285" s="233" t="str">
        <f>IF(ISERROR($V1285),"",OFFSET('Smelter Look-up'!$C$4,$V1285-4,0)&amp;"")</f>
        <v/>
      </c>
      <c r="S1285" s="239" t="str">
        <f t="array" ref="S1285">IF(B1285="","",IF(ISERROR(MATCH($E1285,CL,0)),"Unknown",INDIRECT("'C'!$A$"&amp;MATCH($E1285,CL,0)+1)))</f>
        <v/>
      </c>
      <c r="T1285" s="239" t="str">
        <f t="array" ref="T1285">IF(B1285="","",IF(ISERROR(MATCH($J1285,SorP!$B$1:$B$6226,0)),"",INDIRECT("'SorP'!$A$"&amp;MATCH($S1285&amp;$J1285,SorP!C:C,0))))</f>
        <v/>
      </c>
      <c r="U1285" s="240"/>
      <c r="V1285" s="228" t="str">
        <f>IF(C1285="",NA(),IF(OR(C1285="Smelter not listed",C1285="Smelter not yet identified"),MATCH($B1285&amp;$D1285,'Smelter Look-up'!$J:$J,0),MATCH($B1285&amp;$C1285,'Smelter Look-up'!$J:$J,0)))</f>
        <v>#N/A</v>
      </c>
      <c r="W1285" s="208"/>
      <c r="X1285" s="208">
        <f t="shared" si="1"/>
        <v>0</v>
      </c>
      <c r="Y1285" s="208"/>
      <c r="Z1285" s="208"/>
      <c r="AA1285" s="208"/>
      <c r="AB1285" s="241" t="str">
        <f t="shared" si="2"/>
        <v/>
      </c>
      <c r="AC1285" s="208"/>
      <c r="AD1285" s="208"/>
      <c r="AE1285" s="208"/>
      <c r="AF1285" s="208"/>
      <c r="AG1285" s="208"/>
      <c r="AH1285" s="208"/>
    </row>
    <row r="1286" ht="13.5" customHeight="1">
      <c r="A1286" s="239"/>
      <c r="B1286" s="233" t="str">
        <f t="array" ref="B1286">IF(LEN(A1286)=0,"",INDEX('Smelter Look-up'!$A:$A,MATCH($A1286,'Smelter Look-up'!$E:$E,0)))</f>
        <v/>
      </c>
      <c r="C1286" s="234" t="str">
        <f t="array" ref="C1286">IF(LEN(A1286)=0,"",INDEX('Smelter Look-up'!$C:$C,MATCH($A1286,'Smelter Look-up'!$E:$E,0)))</f>
        <v/>
      </c>
      <c r="D1286" s="233"/>
      <c r="E1286" s="233" t="str">
        <f>IF(ISERROR($V1286),"",OFFSET('Smelter Look-up'!$D$4,$V1286-4,0)&amp;"")</f>
        <v/>
      </c>
      <c r="F1286" s="233" t="str">
        <f>IF(ISERROR($V1286),"",OFFSET('Smelter Look-up'!$E$4,$V1286-4,0))</f>
        <v/>
      </c>
      <c r="G1286" s="233" t="str">
        <f>IF(C1286=$X$4,IF(ISERROR($V1286),"Enter smelter details","RMI"),IF(ISERROR($V1286),"",OFFSET('Smelter Look-up'!$F$4,$V1286-4,0)))</f>
        <v/>
      </c>
      <c r="H1286" s="235" t="str">
        <f>IF(ISERROR($V1286),"",OFFSET('Smelter Look-up'!$G$4,$V1286-4,0))</f>
        <v/>
      </c>
      <c r="I1286" s="237" t="str">
        <f>IF(ISERROR($V1286),"",OFFSET('Smelter Look-up'!$H$4,$V1286-4,0))</f>
        <v/>
      </c>
      <c r="J1286" s="237" t="str">
        <f>IF(ISERROR($V1286),"",OFFSET('Smelter Look-up'!$I$4,$V1286-4,0))</f>
        <v/>
      </c>
      <c r="K1286" s="234"/>
      <c r="L1286" s="234"/>
      <c r="M1286" s="234"/>
      <c r="N1286" s="234"/>
      <c r="O1286" s="234"/>
      <c r="P1286" s="237"/>
      <c r="Q1286" s="238"/>
      <c r="R1286" s="233" t="str">
        <f>IF(ISERROR($V1286),"",OFFSET('Smelter Look-up'!$C$4,$V1286-4,0)&amp;"")</f>
        <v/>
      </c>
      <c r="S1286" s="239" t="str">
        <f t="array" ref="S1286">IF(B1286="","",IF(ISERROR(MATCH($E1286,CL,0)),"Unknown",INDIRECT("'C'!$A$"&amp;MATCH($E1286,CL,0)+1)))</f>
        <v/>
      </c>
      <c r="T1286" s="239" t="str">
        <f t="array" ref="T1286">IF(B1286="","",IF(ISERROR(MATCH($J1286,SorP!$B$1:$B$6226,0)),"",INDIRECT("'SorP'!$A$"&amp;MATCH($S1286&amp;$J1286,SorP!C:C,0))))</f>
        <v/>
      </c>
      <c r="U1286" s="240"/>
      <c r="V1286" s="228" t="str">
        <f>IF(C1286="",NA(),IF(OR(C1286="Smelter not listed",C1286="Smelter not yet identified"),MATCH($B1286&amp;$D1286,'Smelter Look-up'!$J:$J,0),MATCH($B1286&amp;$C1286,'Smelter Look-up'!$J:$J,0)))</f>
        <v>#N/A</v>
      </c>
      <c r="W1286" s="208"/>
      <c r="X1286" s="208">
        <f t="shared" si="1"/>
        <v>0</v>
      </c>
      <c r="Y1286" s="208"/>
      <c r="Z1286" s="208"/>
      <c r="AA1286" s="208"/>
      <c r="AB1286" s="241" t="str">
        <f t="shared" si="2"/>
        <v/>
      </c>
      <c r="AC1286" s="208"/>
      <c r="AD1286" s="208"/>
      <c r="AE1286" s="208"/>
      <c r="AF1286" s="208"/>
      <c r="AG1286" s="208"/>
      <c r="AH1286" s="208"/>
    </row>
    <row r="1287" ht="13.5" customHeight="1">
      <c r="A1287" s="239"/>
      <c r="B1287" s="233" t="str">
        <f t="array" ref="B1287">IF(LEN(A1287)=0,"",INDEX('Smelter Look-up'!$A:$A,MATCH($A1287,'Smelter Look-up'!$E:$E,0)))</f>
        <v/>
      </c>
      <c r="C1287" s="234" t="str">
        <f t="array" ref="C1287">IF(LEN(A1287)=0,"",INDEX('Smelter Look-up'!$C:$C,MATCH($A1287,'Smelter Look-up'!$E:$E,0)))</f>
        <v/>
      </c>
      <c r="D1287" s="233"/>
      <c r="E1287" s="233" t="str">
        <f>IF(ISERROR($V1287),"",OFFSET('Smelter Look-up'!$D$4,$V1287-4,0)&amp;"")</f>
        <v/>
      </c>
      <c r="F1287" s="233" t="str">
        <f>IF(ISERROR($V1287),"",OFFSET('Smelter Look-up'!$E$4,$V1287-4,0))</f>
        <v/>
      </c>
      <c r="G1287" s="233" t="str">
        <f>IF(C1287=$X$4,IF(ISERROR($V1287),"Enter smelter details","RMI"),IF(ISERROR($V1287),"",OFFSET('Smelter Look-up'!$F$4,$V1287-4,0)))</f>
        <v/>
      </c>
      <c r="H1287" s="235" t="str">
        <f>IF(ISERROR($V1287),"",OFFSET('Smelter Look-up'!$G$4,$V1287-4,0))</f>
        <v/>
      </c>
      <c r="I1287" s="237" t="str">
        <f>IF(ISERROR($V1287),"",OFFSET('Smelter Look-up'!$H$4,$V1287-4,0))</f>
        <v/>
      </c>
      <c r="J1287" s="237" t="str">
        <f>IF(ISERROR($V1287),"",OFFSET('Smelter Look-up'!$I$4,$V1287-4,0))</f>
        <v/>
      </c>
      <c r="K1287" s="234"/>
      <c r="L1287" s="234"/>
      <c r="M1287" s="234"/>
      <c r="N1287" s="234"/>
      <c r="O1287" s="234"/>
      <c r="P1287" s="237"/>
      <c r="Q1287" s="238"/>
      <c r="R1287" s="233" t="str">
        <f>IF(ISERROR($V1287),"",OFFSET('Smelter Look-up'!$C$4,$V1287-4,0)&amp;"")</f>
        <v/>
      </c>
      <c r="S1287" s="239" t="str">
        <f t="array" ref="S1287">IF(B1287="","",IF(ISERROR(MATCH($E1287,CL,0)),"Unknown",INDIRECT("'C'!$A$"&amp;MATCH($E1287,CL,0)+1)))</f>
        <v/>
      </c>
      <c r="T1287" s="239" t="str">
        <f t="array" ref="T1287">IF(B1287="","",IF(ISERROR(MATCH($J1287,SorP!$B$1:$B$6226,0)),"",INDIRECT("'SorP'!$A$"&amp;MATCH($S1287&amp;$J1287,SorP!C:C,0))))</f>
        <v/>
      </c>
      <c r="U1287" s="240"/>
      <c r="V1287" s="228" t="str">
        <f>IF(C1287="",NA(),IF(OR(C1287="Smelter not listed",C1287="Smelter not yet identified"),MATCH($B1287&amp;$D1287,'Smelter Look-up'!$J:$J,0),MATCH($B1287&amp;$C1287,'Smelter Look-up'!$J:$J,0)))</f>
        <v>#N/A</v>
      </c>
      <c r="W1287" s="208"/>
      <c r="X1287" s="208">
        <f t="shared" si="1"/>
        <v>0</v>
      </c>
      <c r="Y1287" s="208"/>
      <c r="Z1287" s="208"/>
      <c r="AA1287" s="208"/>
      <c r="AB1287" s="241" t="str">
        <f t="shared" si="2"/>
        <v/>
      </c>
      <c r="AC1287" s="208"/>
      <c r="AD1287" s="208"/>
      <c r="AE1287" s="208"/>
      <c r="AF1287" s="208"/>
      <c r="AG1287" s="208"/>
      <c r="AH1287" s="208"/>
    </row>
    <row r="1288" ht="13.5" customHeight="1">
      <c r="A1288" s="239"/>
      <c r="B1288" s="233" t="str">
        <f t="array" ref="B1288">IF(LEN(A1288)=0,"",INDEX('Smelter Look-up'!$A:$A,MATCH($A1288,'Smelter Look-up'!$E:$E,0)))</f>
        <v/>
      </c>
      <c r="C1288" s="234" t="str">
        <f t="array" ref="C1288">IF(LEN(A1288)=0,"",INDEX('Smelter Look-up'!$C:$C,MATCH($A1288,'Smelter Look-up'!$E:$E,0)))</f>
        <v/>
      </c>
      <c r="D1288" s="233"/>
      <c r="E1288" s="233" t="str">
        <f>IF(ISERROR($V1288),"",OFFSET('Smelter Look-up'!$D$4,$V1288-4,0)&amp;"")</f>
        <v/>
      </c>
      <c r="F1288" s="233" t="str">
        <f>IF(ISERROR($V1288),"",OFFSET('Smelter Look-up'!$E$4,$V1288-4,0))</f>
        <v/>
      </c>
      <c r="G1288" s="233" t="str">
        <f>IF(C1288=$X$4,IF(ISERROR($V1288),"Enter smelter details","RMI"),IF(ISERROR($V1288),"",OFFSET('Smelter Look-up'!$F$4,$V1288-4,0)))</f>
        <v/>
      </c>
      <c r="H1288" s="235" t="str">
        <f>IF(ISERROR($V1288),"",OFFSET('Smelter Look-up'!$G$4,$V1288-4,0))</f>
        <v/>
      </c>
      <c r="I1288" s="237" t="str">
        <f>IF(ISERROR($V1288),"",OFFSET('Smelter Look-up'!$H$4,$V1288-4,0))</f>
        <v/>
      </c>
      <c r="J1288" s="237" t="str">
        <f>IF(ISERROR($V1288),"",OFFSET('Smelter Look-up'!$I$4,$V1288-4,0))</f>
        <v/>
      </c>
      <c r="K1288" s="234"/>
      <c r="L1288" s="234"/>
      <c r="M1288" s="234"/>
      <c r="N1288" s="234"/>
      <c r="O1288" s="234"/>
      <c r="P1288" s="237"/>
      <c r="Q1288" s="238"/>
      <c r="R1288" s="233" t="str">
        <f>IF(ISERROR($V1288),"",OFFSET('Smelter Look-up'!$C$4,$V1288-4,0)&amp;"")</f>
        <v/>
      </c>
      <c r="S1288" s="239" t="str">
        <f t="array" ref="S1288">IF(B1288="","",IF(ISERROR(MATCH($E1288,CL,0)),"Unknown",INDIRECT("'C'!$A$"&amp;MATCH($E1288,CL,0)+1)))</f>
        <v/>
      </c>
      <c r="T1288" s="239" t="str">
        <f t="array" ref="T1288">IF(B1288="","",IF(ISERROR(MATCH($J1288,SorP!$B$1:$B$6226,0)),"",INDIRECT("'SorP'!$A$"&amp;MATCH($S1288&amp;$J1288,SorP!C:C,0))))</f>
        <v/>
      </c>
      <c r="U1288" s="240"/>
      <c r="V1288" s="228" t="str">
        <f>IF(C1288="",NA(),IF(OR(C1288="Smelter not listed",C1288="Smelter not yet identified"),MATCH($B1288&amp;$D1288,'Smelter Look-up'!$J:$J,0),MATCH($B1288&amp;$C1288,'Smelter Look-up'!$J:$J,0)))</f>
        <v>#N/A</v>
      </c>
      <c r="W1288" s="208"/>
      <c r="X1288" s="208">
        <f t="shared" si="1"/>
        <v>0</v>
      </c>
      <c r="Y1288" s="208"/>
      <c r="Z1288" s="208"/>
      <c r="AA1288" s="208"/>
      <c r="AB1288" s="241" t="str">
        <f t="shared" si="2"/>
        <v/>
      </c>
      <c r="AC1288" s="208"/>
      <c r="AD1288" s="208"/>
      <c r="AE1288" s="208"/>
      <c r="AF1288" s="208"/>
      <c r="AG1288" s="208"/>
      <c r="AH1288" s="208"/>
    </row>
    <row r="1289" ht="13.5" customHeight="1">
      <c r="A1289" s="239"/>
      <c r="B1289" s="233" t="str">
        <f t="array" ref="B1289">IF(LEN(A1289)=0,"",INDEX('Smelter Look-up'!$A:$A,MATCH($A1289,'Smelter Look-up'!$E:$E,0)))</f>
        <v/>
      </c>
      <c r="C1289" s="234" t="str">
        <f t="array" ref="C1289">IF(LEN(A1289)=0,"",INDEX('Smelter Look-up'!$C:$C,MATCH($A1289,'Smelter Look-up'!$E:$E,0)))</f>
        <v/>
      </c>
      <c r="D1289" s="233"/>
      <c r="E1289" s="233" t="str">
        <f>IF(ISERROR($V1289),"",OFFSET('Smelter Look-up'!$D$4,$V1289-4,0)&amp;"")</f>
        <v/>
      </c>
      <c r="F1289" s="233" t="str">
        <f>IF(ISERROR($V1289),"",OFFSET('Smelter Look-up'!$E$4,$V1289-4,0))</f>
        <v/>
      </c>
      <c r="G1289" s="233" t="str">
        <f>IF(C1289=$X$4,IF(ISERROR($V1289),"Enter smelter details","RMI"),IF(ISERROR($V1289),"",OFFSET('Smelter Look-up'!$F$4,$V1289-4,0)))</f>
        <v/>
      </c>
      <c r="H1289" s="235" t="str">
        <f>IF(ISERROR($V1289),"",OFFSET('Smelter Look-up'!$G$4,$V1289-4,0))</f>
        <v/>
      </c>
      <c r="I1289" s="237" t="str">
        <f>IF(ISERROR($V1289),"",OFFSET('Smelter Look-up'!$H$4,$V1289-4,0))</f>
        <v/>
      </c>
      <c r="J1289" s="237" t="str">
        <f>IF(ISERROR($V1289),"",OFFSET('Smelter Look-up'!$I$4,$V1289-4,0))</f>
        <v/>
      </c>
      <c r="K1289" s="234"/>
      <c r="L1289" s="234"/>
      <c r="M1289" s="234"/>
      <c r="N1289" s="234"/>
      <c r="O1289" s="234"/>
      <c r="P1289" s="237"/>
      <c r="Q1289" s="238"/>
      <c r="R1289" s="233" t="str">
        <f>IF(ISERROR($V1289),"",OFFSET('Smelter Look-up'!$C$4,$V1289-4,0)&amp;"")</f>
        <v/>
      </c>
      <c r="S1289" s="239" t="str">
        <f t="array" ref="S1289">IF(B1289="","",IF(ISERROR(MATCH($E1289,CL,0)),"Unknown",INDIRECT("'C'!$A$"&amp;MATCH($E1289,CL,0)+1)))</f>
        <v/>
      </c>
      <c r="T1289" s="239" t="str">
        <f t="array" ref="T1289">IF(B1289="","",IF(ISERROR(MATCH($J1289,SorP!$B$1:$B$6226,0)),"",INDIRECT("'SorP'!$A$"&amp;MATCH($S1289&amp;$J1289,SorP!C:C,0))))</f>
        <v/>
      </c>
      <c r="U1289" s="240"/>
      <c r="V1289" s="228" t="str">
        <f>IF(C1289="",NA(),IF(OR(C1289="Smelter not listed",C1289="Smelter not yet identified"),MATCH($B1289&amp;$D1289,'Smelter Look-up'!$J:$J,0),MATCH($B1289&amp;$C1289,'Smelter Look-up'!$J:$J,0)))</f>
        <v>#N/A</v>
      </c>
      <c r="W1289" s="208"/>
      <c r="X1289" s="208">
        <f t="shared" si="1"/>
        <v>0</v>
      </c>
      <c r="Y1289" s="208"/>
      <c r="Z1289" s="208"/>
      <c r="AA1289" s="208"/>
      <c r="AB1289" s="241" t="str">
        <f t="shared" si="2"/>
        <v/>
      </c>
      <c r="AC1289" s="208"/>
      <c r="AD1289" s="208"/>
      <c r="AE1289" s="208"/>
      <c r="AF1289" s="208"/>
      <c r="AG1289" s="208"/>
      <c r="AH1289" s="208"/>
    </row>
    <row r="1290" ht="13.5" customHeight="1">
      <c r="A1290" s="239"/>
      <c r="B1290" s="233" t="str">
        <f t="array" ref="B1290">IF(LEN(A1290)=0,"",INDEX('Smelter Look-up'!$A:$A,MATCH($A1290,'Smelter Look-up'!$E:$E,0)))</f>
        <v/>
      </c>
      <c r="C1290" s="234" t="str">
        <f t="array" ref="C1290">IF(LEN(A1290)=0,"",INDEX('Smelter Look-up'!$C:$C,MATCH($A1290,'Smelter Look-up'!$E:$E,0)))</f>
        <v/>
      </c>
      <c r="D1290" s="233"/>
      <c r="E1290" s="233" t="str">
        <f>IF(ISERROR($V1290),"",OFFSET('Smelter Look-up'!$D$4,$V1290-4,0)&amp;"")</f>
        <v/>
      </c>
      <c r="F1290" s="233" t="str">
        <f>IF(ISERROR($V1290),"",OFFSET('Smelter Look-up'!$E$4,$V1290-4,0))</f>
        <v/>
      </c>
      <c r="G1290" s="233" t="str">
        <f>IF(C1290=$X$4,IF(ISERROR($V1290),"Enter smelter details","RMI"),IF(ISERROR($V1290),"",OFFSET('Smelter Look-up'!$F$4,$V1290-4,0)))</f>
        <v/>
      </c>
      <c r="H1290" s="235" t="str">
        <f>IF(ISERROR($V1290),"",OFFSET('Smelter Look-up'!$G$4,$V1290-4,0))</f>
        <v/>
      </c>
      <c r="I1290" s="237" t="str">
        <f>IF(ISERROR($V1290),"",OFFSET('Smelter Look-up'!$H$4,$V1290-4,0))</f>
        <v/>
      </c>
      <c r="J1290" s="237" t="str">
        <f>IF(ISERROR($V1290),"",OFFSET('Smelter Look-up'!$I$4,$V1290-4,0))</f>
        <v/>
      </c>
      <c r="K1290" s="234"/>
      <c r="L1290" s="234"/>
      <c r="M1290" s="234"/>
      <c r="N1290" s="234"/>
      <c r="O1290" s="234"/>
      <c r="P1290" s="237"/>
      <c r="Q1290" s="238"/>
      <c r="R1290" s="233" t="str">
        <f>IF(ISERROR($V1290),"",OFFSET('Smelter Look-up'!$C$4,$V1290-4,0)&amp;"")</f>
        <v/>
      </c>
      <c r="S1290" s="239" t="str">
        <f t="array" ref="S1290">IF(B1290="","",IF(ISERROR(MATCH($E1290,CL,0)),"Unknown",INDIRECT("'C'!$A$"&amp;MATCH($E1290,CL,0)+1)))</f>
        <v/>
      </c>
      <c r="T1290" s="239" t="str">
        <f t="array" ref="T1290">IF(B1290="","",IF(ISERROR(MATCH($J1290,SorP!$B$1:$B$6226,0)),"",INDIRECT("'SorP'!$A$"&amp;MATCH($S1290&amp;$J1290,SorP!C:C,0))))</f>
        <v/>
      </c>
      <c r="U1290" s="240"/>
      <c r="V1290" s="228" t="str">
        <f>IF(C1290="",NA(),IF(OR(C1290="Smelter not listed",C1290="Smelter not yet identified"),MATCH($B1290&amp;$D1290,'Smelter Look-up'!$J:$J,0),MATCH($B1290&amp;$C1290,'Smelter Look-up'!$J:$J,0)))</f>
        <v>#N/A</v>
      </c>
      <c r="W1290" s="208"/>
      <c r="X1290" s="208">
        <f t="shared" si="1"/>
        <v>0</v>
      </c>
      <c r="Y1290" s="208"/>
      <c r="Z1290" s="208"/>
      <c r="AA1290" s="208"/>
      <c r="AB1290" s="241" t="str">
        <f t="shared" si="2"/>
        <v/>
      </c>
      <c r="AC1290" s="208"/>
      <c r="AD1290" s="208"/>
      <c r="AE1290" s="208"/>
      <c r="AF1290" s="208"/>
      <c r="AG1290" s="208"/>
      <c r="AH1290" s="208"/>
    </row>
    <row r="1291" ht="13.5" customHeight="1">
      <c r="A1291" s="239"/>
      <c r="B1291" s="233" t="str">
        <f t="array" ref="B1291">IF(LEN(A1291)=0,"",INDEX('Smelter Look-up'!$A:$A,MATCH($A1291,'Smelter Look-up'!$E:$E,0)))</f>
        <v/>
      </c>
      <c r="C1291" s="234" t="str">
        <f t="array" ref="C1291">IF(LEN(A1291)=0,"",INDEX('Smelter Look-up'!$C:$C,MATCH($A1291,'Smelter Look-up'!$E:$E,0)))</f>
        <v/>
      </c>
      <c r="D1291" s="233"/>
      <c r="E1291" s="233" t="str">
        <f>IF(ISERROR($V1291),"",OFFSET('Smelter Look-up'!$D$4,$V1291-4,0)&amp;"")</f>
        <v/>
      </c>
      <c r="F1291" s="233" t="str">
        <f>IF(ISERROR($V1291),"",OFFSET('Smelter Look-up'!$E$4,$V1291-4,0))</f>
        <v/>
      </c>
      <c r="G1291" s="233" t="str">
        <f>IF(C1291=$X$4,IF(ISERROR($V1291),"Enter smelter details","RMI"),IF(ISERROR($V1291),"",OFFSET('Smelter Look-up'!$F$4,$V1291-4,0)))</f>
        <v/>
      </c>
      <c r="H1291" s="235" t="str">
        <f>IF(ISERROR($V1291),"",OFFSET('Smelter Look-up'!$G$4,$V1291-4,0))</f>
        <v/>
      </c>
      <c r="I1291" s="237" t="str">
        <f>IF(ISERROR($V1291),"",OFFSET('Smelter Look-up'!$H$4,$V1291-4,0))</f>
        <v/>
      </c>
      <c r="J1291" s="237" t="str">
        <f>IF(ISERROR($V1291),"",OFFSET('Smelter Look-up'!$I$4,$V1291-4,0))</f>
        <v/>
      </c>
      <c r="K1291" s="234"/>
      <c r="L1291" s="234"/>
      <c r="M1291" s="234"/>
      <c r="N1291" s="234"/>
      <c r="O1291" s="234"/>
      <c r="P1291" s="237"/>
      <c r="Q1291" s="238"/>
      <c r="R1291" s="233" t="str">
        <f>IF(ISERROR($V1291),"",OFFSET('Smelter Look-up'!$C$4,$V1291-4,0)&amp;"")</f>
        <v/>
      </c>
      <c r="S1291" s="239" t="str">
        <f t="array" ref="S1291">IF(B1291="","",IF(ISERROR(MATCH($E1291,CL,0)),"Unknown",INDIRECT("'C'!$A$"&amp;MATCH($E1291,CL,0)+1)))</f>
        <v/>
      </c>
      <c r="T1291" s="239" t="str">
        <f t="array" ref="T1291">IF(B1291="","",IF(ISERROR(MATCH($J1291,SorP!$B$1:$B$6226,0)),"",INDIRECT("'SorP'!$A$"&amp;MATCH($S1291&amp;$J1291,SorP!C:C,0))))</f>
        <v/>
      </c>
      <c r="U1291" s="240"/>
      <c r="V1291" s="228" t="str">
        <f>IF(C1291="",NA(),IF(OR(C1291="Smelter not listed",C1291="Smelter not yet identified"),MATCH($B1291&amp;$D1291,'Smelter Look-up'!$J:$J,0),MATCH($B1291&amp;$C1291,'Smelter Look-up'!$J:$J,0)))</f>
        <v>#N/A</v>
      </c>
      <c r="W1291" s="208"/>
      <c r="X1291" s="208">
        <f t="shared" si="1"/>
        <v>0</v>
      </c>
      <c r="Y1291" s="208"/>
      <c r="Z1291" s="208"/>
      <c r="AA1291" s="208"/>
      <c r="AB1291" s="241" t="str">
        <f t="shared" si="2"/>
        <v/>
      </c>
      <c r="AC1291" s="208"/>
      <c r="AD1291" s="208"/>
      <c r="AE1291" s="208"/>
      <c r="AF1291" s="208"/>
      <c r="AG1291" s="208"/>
      <c r="AH1291" s="208"/>
    </row>
    <row r="1292" ht="13.5" customHeight="1">
      <c r="A1292" s="239"/>
      <c r="B1292" s="233" t="str">
        <f t="array" ref="B1292">IF(LEN(A1292)=0,"",INDEX('Smelter Look-up'!$A:$A,MATCH($A1292,'Smelter Look-up'!$E:$E,0)))</f>
        <v/>
      </c>
      <c r="C1292" s="234" t="str">
        <f t="array" ref="C1292">IF(LEN(A1292)=0,"",INDEX('Smelter Look-up'!$C:$C,MATCH($A1292,'Smelter Look-up'!$E:$E,0)))</f>
        <v/>
      </c>
      <c r="D1292" s="233"/>
      <c r="E1292" s="233" t="str">
        <f>IF(ISERROR($V1292),"",OFFSET('Smelter Look-up'!$D$4,$V1292-4,0)&amp;"")</f>
        <v/>
      </c>
      <c r="F1292" s="233" t="str">
        <f>IF(ISERROR($V1292),"",OFFSET('Smelter Look-up'!$E$4,$V1292-4,0))</f>
        <v/>
      </c>
      <c r="G1292" s="233" t="str">
        <f>IF(C1292=$X$4,IF(ISERROR($V1292),"Enter smelter details","RMI"),IF(ISERROR($V1292),"",OFFSET('Smelter Look-up'!$F$4,$V1292-4,0)))</f>
        <v/>
      </c>
      <c r="H1292" s="235" t="str">
        <f>IF(ISERROR($V1292),"",OFFSET('Smelter Look-up'!$G$4,$V1292-4,0))</f>
        <v/>
      </c>
      <c r="I1292" s="237" t="str">
        <f>IF(ISERROR($V1292),"",OFFSET('Smelter Look-up'!$H$4,$V1292-4,0))</f>
        <v/>
      </c>
      <c r="J1292" s="237" t="str">
        <f>IF(ISERROR($V1292),"",OFFSET('Smelter Look-up'!$I$4,$V1292-4,0))</f>
        <v/>
      </c>
      <c r="K1292" s="234"/>
      <c r="L1292" s="234"/>
      <c r="M1292" s="234"/>
      <c r="N1292" s="234"/>
      <c r="O1292" s="234"/>
      <c r="P1292" s="237"/>
      <c r="Q1292" s="238"/>
      <c r="R1292" s="233" t="str">
        <f>IF(ISERROR($V1292),"",OFFSET('Smelter Look-up'!$C$4,$V1292-4,0)&amp;"")</f>
        <v/>
      </c>
      <c r="S1292" s="239" t="str">
        <f t="array" ref="S1292">IF(B1292="","",IF(ISERROR(MATCH($E1292,CL,0)),"Unknown",INDIRECT("'C'!$A$"&amp;MATCH($E1292,CL,0)+1)))</f>
        <v/>
      </c>
      <c r="T1292" s="239" t="str">
        <f t="array" ref="T1292">IF(B1292="","",IF(ISERROR(MATCH($J1292,SorP!$B$1:$B$6226,0)),"",INDIRECT("'SorP'!$A$"&amp;MATCH($S1292&amp;$J1292,SorP!C:C,0))))</f>
        <v/>
      </c>
      <c r="U1292" s="240"/>
      <c r="V1292" s="228" t="str">
        <f>IF(C1292="",NA(),IF(OR(C1292="Smelter not listed",C1292="Smelter not yet identified"),MATCH($B1292&amp;$D1292,'Smelter Look-up'!$J:$J,0),MATCH($B1292&amp;$C1292,'Smelter Look-up'!$J:$J,0)))</f>
        <v>#N/A</v>
      </c>
      <c r="W1292" s="208"/>
      <c r="X1292" s="208">
        <f t="shared" si="1"/>
        <v>0</v>
      </c>
      <c r="Y1292" s="208"/>
      <c r="Z1292" s="208"/>
      <c r="AA1292" s="208"/>
      <c r="AB1292" s="241" t="str">
        <f t="shared" si="2"/>
        <v/>
      </c>
      <c r="AC1292" s="208"/>
      <c r="AD1292" s="208"/>
      <c r="AE1292" s="208"/>
      <c r="AF1292" s="208"/>
      <c r="AG1292" s="208"/>
      <c r="AH1292" s="208"/>
    </row>
    <row r="1293" ht="13.5" customHeight="1">
      <c r="A1293" s="239"/>
      <c r="B1293" s="233" t="str">
        <f t="array" ref="B1293">IF(LEN(A1293)=0,"",INDEX('Smelter Look-up'!$A:$A,MATCH($A1293,'Smelter Look-up'!$E:$E,0)))</f>
        <v/>
      </c>
      <c r="C1293" s="234" t="str">
        <f t="array" ref="C1293">IF(LEN(A1293)=0,"",INDEX('Smelter Look-up'!$C:$C,MATCH($A1293,'Smelter Look-up'!$E:$E,0)))</f>
        <v/>
      </c>
      <c r="D1293" s="233"/>
      <c r="E1293" s="233" t="str">
        <f>IF(ISERROR($V1293),"",OFFSET('Smelter Look-up'!$D$4,$V1293-4,0)&amp;"")</f>
        <v/>
      </c>
      <c r="F1293" s="233" t="str">
        <f>IF(ISERROR($V1293),"",OFFSET('Smelter Look-up'!$E$4,$V1293-4,0))</f>
        <v/>
      </c>
      <c r="G1293" s="233" t="str">
        <f>IF(C1293=$X$4,IF(ISERROR($V1293),"Enter smelter details","RMI"),IF(ISERROR($V1293),"",OFFSET('Smelter Look-up'!$F$4,$V1293-4,0)))</f>
        <v/>
      </c>
      <c r="H1293" s="235" t="str">
        <f>IF(ISERROR($V1293),"",OFFSET('Smelter Look-up'!$G$4,$V1293-4,0))</f>
        <v/>
      </c>
      <c r="I1293" s="237" t="str">
        <f>IF(ISERROR($V1293),"",OFFSET('Smelter Look-up'!$H$4,$V1293-4,0))</f>
        <v/>
      </c>
      <c r="J1293" s="237" t="str">
        <f>IF(ISERROR($V1293),"",OFFSET('Smelter Look-up'!$I$4,$V1293-4,0))</f>
        <v/>
      </c>
      <c r="K1293" s="234"/>
      <c r="L1293" s="234"/>
      <c r="M1293" s="234"/>
      <c r="N1293" s="234"/>
      <c r="O1293" s="234"/>
      <c r="P1293" s="237"/>
      <c r="Q1293" s="238"/>
      <c r="R1293" s="233" t="str">
        <f>IF(ISERROR($V1293),"",OFFSET('Smelter Look-up'!$C$4,$V1293-4,0)&amp;"")</f>
        <v/>
      </c>
      <c r="S1293" s="239" t="str">
        <f t="array" ref="S1293">IF(B1293="","",IF(ISERROR(MATCH($E1293,CL,0)),"Unknown",INDIRECT("'C'!$A$"&amp;MATCH($E1293,CL,0)+1)))</f>
        <v/>
      </c>
      <c r="T1293" s="239" t="str">
        <f t="array" ref="T1293">IF(B1293="","",IF(ISERROR(MATCH($J1293,SorP!$B$1:$B$6226,0)),"",INDIRECT("'SorP'!$A$"&amp;MATCH($S1293&amp;$J1293,SorP!C:C,0))))</f>
        <v/>
      </c>
      <c r="U1293" s="240"/>
      <c r="V1293" s="228" t="str">
        <f>IF(C1293="",NA(),IF(OR(C1293="Smelter not listed",C1293="Smelter not yet identified"),MATCH($B1293&amp;$D1293,'Smelter Look-up'!$J:$J,0),MATCH($B1293&amp;$C1293,'Smelter Look-up'!$J:$J,0)))</f>
        <v>#N/A</v>
      </c>
      <c r="W1293" s="208"/>
      <c r="X1293" s="208">
        <f t="shared" si="1"/>
        <v>0</v>
      </c>
      <c r="Y1293" s="208"/>
      <c r="Z1293" s="208"/>
      <c r="AA1293" s="208"/>
      <c r="AB1293" s="241" t="str">
        <f t="shared" si="2"/>
        <v/>
      </c>
      <c r="AC1293" s="208"/>
      <c r="AD1293" s="208"/>
      <c r="AE1293" s="208"/>
      <c r="AF1293" s="208"/>
      <c r="AG1293" s="208"/>
      <c r="AH1293" s="208"/>
    </row>
    <row r="1294" ht="13.5" customHeight="1">
      <c r="A1294" s="239"/>
      <c r="B1294" s="233" t="str">
        <f t="array" ref="B1294">IF(LEN(A1294)=0,"",INDEX('Smelter Look-up'!$A:$A,MATCH($A1294,'Smelter Look-up'!$E:$E,0)))</f>
        <v/>
      </c>
      <c r="C1294" s="234" t="str">
        <f t="array" ref="C1294">IF(LEN(A1294)=0,"",INDEX('Smelter Look-up'!$C:$C,MATCH($A1294,'Smelter Look-up'!$E:$E,0)))</f>
        <v/>
      </c>
      <c r="D1294" s="233"/>
      <c r="E1294" s="233" t="str">
        <f>IF(ISERROR($V1294),"",OFFSET('Smelter Look-up'!$D$4,$V1294-4,0)&amp;"")</f>
        <v/>
      </c>
      <c r="F1294" s="233" t="str">
        <f>IF(ISERROR($V1294),"",OFFSET('Smelter Look-up'!$E$4,$V1294-4,0))</f>
        <v/>
      </c>
      <c r="G1294" s="233" t="str">
        <f>IF(C1294=$X$4,IF(ISERROR($V1294),"Enter smelter details","RMI"),IF(ISERROR($V1294),"",OFFSET('Smelter Look-up'!$F$4,$V1294-4,0)))</f>
        <v/>
      </c>
      <c r="H1294" s="235" t="str">
        <f>IF(ISERROR($V1294),"",OFFSET('Smelter Look-up'!$G$4,$V1294-4,0))</f>
        <v/>
      </c>
      <c r="I1294" s="237" t="str">
        <f>IF(ISERROR($V1294),"",OFFSET('Smelter Look-up'!$H$4,$V1294-4,0))</f>
        <v/>
      </c>
      <c r="J1294" s="237" t="str">
        <f>IF(ISERROR($V1294),"",OFFSET('Smelter Look-up'!$I$4,$V1294-4,0))</f>
        <v/>
      </c>
      <c r="K1294" s="234"/>
      <c r="L1294" s="234"/>
      <c r="M1294" s="234"/>
      <c r="N1294" s="234"/>
      <c r="O1294" s="234"/>
      <c r="P1294" s="237"/>
      <c r="Q1294" s="238"/>
      <c r="R1294" s="233" t="str">
        <f>IF(ISERROR($V1294),"",OFFSET('Smelter Look-up'!$C$4,$V1294-4,0)&amp;"")</f>
        <v/>
      </c>
      <c r="S1294" s="239" t="str">
        <f t="array" ref="S1294">IF(B1294="","",IF(ISERROR(MATCH($E1294,CL,0)),"Unknown",INDIRECT("'C'!$A$"&amp;MATCH($E1294,CL,0)+1)))</f>
        <v/>
      </c>
      <c r="T1294" s="239" t="str">
        <f t="array" ref="T1294">IF(B1294="","",IF(ISERROR(MATCH($J1294,SorP!$B$1:$B$6226,0)),"",INDIRECT("'SorP'!$A$"&amp;MATCH($S1294&amp;$J1294,SorP!C:C,0))))</f>
        <v/>
      </c>
      <c r="U1294" s="240"/>
      <c r="V1294" s="228" t="str">
        <f>IF(C1294="",NA(),IF(OR(C1294="Smelter not listed",C1294="Smelter not yet identified"),MATCH($B1294&amp;$D1294,'Smelter Look-up'!$J:$J,0),MATCH($B1294&amp;$C1294,'Smelter Look-up'!$J:$J,0)))</f>
        <v>#N/A</v>
      </c>
      <c r="W1294" s="208"/>
      <c r="X1294" s="208">
        <f t="shared" si="1"/>
        <v>0</v>
      </c>
      <c r="Y1294" s="208"/>
      <c r="Z1294" s="208"/>
      <c r="AA1294" s="208"/>
      <c r="AB1294" s="241" t="str">
        <f t="shared" si="2"/>
        <v/>
      </c>
      <c r="AC1294" s="208"/>
      <c r="AD1294" s="208"/>
      <c r="AE1294" s="208"/>
      <c r="AF1294" s="208"/>
      <c r="AG1294" s="208"/>
      <c r="AH1294" s="208"/>
    </row>
    <row r="1295" ht="13.5" customHeight="1">
      <c r="A1295" s="239"/>
      <c r="B1295" s="233" t="str">
        <f t="array" ref="B1295">IF(LEN(A1295)=0,"",INDEX('Smelter Look-up'!$A:$A,MATCH($A1295,'Smelter Look-up'!$E:$E,0)))</f>
        <v/>
      </c>
      <c r="C1295" s="234" t="str">
        <f t="array" ref="C1295">IF(LEN(A1295)=0,"",INDEX('Smelter Look-up'!$C:$C,MATCH($A1295,'Smelter Look-up'!$E:$E,0)))</f>
        <v/>
      </c>
      <c r="D1295" s="233"/>
      <c r="E1295" s="233" t="str">
        <f>IF(ISERROR($V1295),"",OFFSET('Smelter Look-up'!$D$4,$V1295-4,0)&amp;"")</f>
        <v/>
      </c>
      <c r="F1295" s="233" t="str">
        <f>IF(ISERROR($V1295),"",OFFSET('Smelter Look-up'!$E$4,$V1295-4,0))</f>
        <v/>
      </c>
      <c r="G1295" s="233" t="str">
        <f>IF(C1295=$X$4,IF(ISERROR($V1295),"Enter smelter details","RMI"),IF(ISERROR($V1295),"",OFFSET('Smelter Look-up'!$F$4,$V1295-4,0)))</f>
        <v/>
      </c>
      <c r="H1295" s="235" t="str">
        <f>IF(ISERROR($V1295),"",OFFSET('Smelter Look-up'!$G$4,$V1295-4,0))</f>
        <v/>
      </c>
      <c r="I1295" s="237" t="str">
        <f>IF(ISERROR($V1295),"",OFFSET('Smelter Look-up'!$H$4,$V1295-4,0))</f>
        <v/>
      </c>
      <c r="J1295" s="237" t="str">
        <f>IF(ISERROR($V1295),"",OFFSET('Smelter Look-up'!$I$4,$V1295-4,0))</f>
        <v/>
      </c>
      <c r="K1295" s="234"/>
      <c r="L1295" s="234"/>
      <c r="M1295" s="234"/>
      <c r="N1295" s="234"/>
      <c r="O1295" s="234"/>
      <c r="P1295" s="237"/>
      <c r="Q1295" s="238"/>
      <c r="R1295" s="233" t="str">
        <f>IF(ISERROR($V1295),"",OFFSET('Smelter Look-up'!$C$4,$V1295-4,0)&amp;"")</f>
        <v/>
      </c>
      <c r="S1295" s="239" t="str">
        <f t="array" ref="S1295">IF(B1295="","",IF(ISERROR(MATCH($E1295,CL,0)),"Unknown",INDIRECT("'C'!$A$"&amp;MATCH($E1295,CL,0)+1)))</f>
        <v/>
      </c>
      <c r="T1295" s="239" t="str">
        <f t="array" ref="T1295">IF(B1295="","",IF(ISERROR(MATCH($J1295,SorP!$B$1:$B$6226,0)),"",INDIRECT("'SorP'!$A$"&amp;MATCH($S1295&amp;$J1295,SorP!C:C,0))))</f>
        <v/>
      </c>
      <c r="U1295" s="240"/>
      <c r="V1295" s="228" t="str">
        <f>IF(C1295="",NA(),IF(OR(C1295="Smelter not listed",C1295="Smelter not yet identified"),MATCH($B1295&amp;$D1295,'Smelter Look-up'!$J:$J,0),MATCH($B1295&amp;$C1295,'Smelter Look-up'!$J:$J,0)))</f>
        <v>#N/A</v>
      </c>
      <c r="W1295" s="208"/>
      <c r="X1295" s="208">
        <f t="shared" si="1"/>
        <v>0</v>
      </c>
      <c r="Y1295" s="208"/>
      <c r="Z1295" s="208"/>
      <c r="AA1295" s="208"/>
      <c r="AB1295" s="241" t="str">
        <f t="shared" si="2"/>
        <v/>
      </c>
      <c r="AC1295" s="208"/>
      <c r="AD1295" s="208"/>
      <c r="AE1295" s="208"/>
      <c r="AF1295" s="208"/>
      <c r="AG1295" s="208"/>
      <c r="AH1295" s="208"/>
    </row>
    <row r="1296" ht="13.5" customHeight="1">
      <c r="A1296" s="239"/>
      <c r="B1296" s="233" t="str">
        <f t="array" ref="B1296">IF(LEN(A1296)=0,"",INDEX('Smelter Look-up'!$A:$A,MATCH($A1296,'Smelter Look-up'!$E:$E,0)))</f>
        <v/>
      </c>
      <c r="C1296" s="234" t="str">
        <f t="array" ref="C1296">IF(LEN(A1296)=0,"",INDEX('Smelter Look-up'!$C:$C,MATCH($A1296,'Smelter Look-up'!$E:$E,0)))</f>
        <v/>
      </c>
      <c r="D1296" s="233"/>
      <c r="E1296" s="233" t="str">
        <f>IF(ISERROR($V1296),"",OFFSET('Smelter Look-up'!$D$4,$V1296-4,0)&amp;"")</f>
        <v/>
      </c>
      <c r="F1296" s="233" t="str">
        <f>IF(ISERROR($V1296),"",OFFSET('Smelter Look-up'!$E$4,$V1296-4,0))</f>
        <v/>
      </c>
      <c r="G1296" s="233" t="str">
        <f>IF(C1296=$X$4,IF(ISERROR($V1296),"Enter smelter details","RMI"),IF(ISERROR($V1296),"",OFFSET('Smelter Look-up'!$F$4,$V1296-4,0)))</f>
        <v/>
      </c>
      <c r="H1296" s="235" t="str">
        <f>IF(ISERROR($V1296),"",OFFSET('Smelter Look-up'!$G$4,$V1296-4,0))</f>
        <v/>
      </c>
      <c r="I1296" s="237" t="str">
        <f>IF(ISERROR($V1296),"",OFFSET('Smelter Look-up'!$H$4,$V1296-4,0))</f>
        <v/>
      </c>
      <c r="J1296" s="237" t="str">
        <f>IF(ISERROR($V1296),"",OFFSET('Smelter Look-up'!$I$4,$V1296-4,0))</f>
        <v/>
      </c>
      <c r="K1296" s="234"/>
      <c r="L1296" s="234"/>
      <c r="M1296" s="234"/>
      <c r="N1296" s="234"/>
      <c r="O1296" s="234"/>
      <c r="P1296" s="237"/>
      <c r="Q1296" s="238"/>
      <c r="R1296" s="233" t="str">
        <f>IF(ISERROR($V1296),"",OFFSET('Smelter Look-up'!$C$4,$V1296-4,0)&amp;"")</f>
        <v/>
      </c>
      <c r="S1296" s="239" t="str">
        <f t="array" ref="S1296">IF(B1296="","",IF(ISERROR(MATCH($E1296,CL,0)),"Unknown",INDIRECT("'C'!$A$"&amp;MATCH($E1296,CL,0)+1)))</f>
        <v/>
      </c>
      <c r="T1296" s="239" t="str">
        <f t="array" ref="T1296">IF(B1296="","",IF(ISERROR(MATCH($J1296,SorP!$B$1:$B$6226,0)),"",INDIRECT("'SorP'!$A$"&amp;MATCH($S1296&amp;$J1296,SorP!C:C,0))))</f>
        <v/>
      </c>
      <c r="U1296" s="240"/>
      <c r="V1296" s="228" t="str">
        <f>IF(C1296="",NA(),IF(OR(C1296="Smelter not listed",C1296="Smelter not yet identified"),MATCH($B1296&amp;$D1296,'Smelter Look-up'!$J:$J,0),MATCH($B1296&amp;$C1296,'Smelter Look-up'!$J:$J,0)))</f>
        <v>#N/A</v>
      </c>
      <c r="W1296" s="208"/>
      <c r="X1296" s="208">
        <f t="shared" si="1"/>
        <v>0</v>
      </c>
      <c r="Y1296" s="208"/>
      <c r="Z1296" s="208"/>
      <c r="AA1296" s="208"/>
      <c r="AB1296" s="241" t="str">
        <f t="shared" si="2"/>
        <v/>
      </c>
      <c r="AC1296" s="208"/>
      <c r="AD1296" s="208"/>
      <c r="AE1296" s="208"/>
      <c r="AF1296" s="208"/>
      <c r="AG1296" s="208"/>
      <c r="AH1296" s="208"/>
    </row>
    <row r="1297" ht="13.5" customHeight="1">
      <c r="A1297" s="239"/>
      <c r="B1297" s="233" t="str">
        <f t="array" ref="B1297">IF(LEN(A1297)=0,"",INDEX('Smelter Look-up'!$A:$A,MATCH($A1297,'Smelter Look-up'!$E:$E,0)))</f>
        <v/>
      </c>
      <c r="C1297" s="234" t="str">
        <f t="array" ref="C1297">IF(LEN(A1297)=0,"",INDEX('Smelter Look-up'!$C:$C,MATCH($A1297,'Smelter Look-up'!$E:$E,0)))</f>
        <v/>
      </c>
      <c r="D1297" s="233"/>
      <c r="E1297" s="233" t="str">
        <f>IF(ISERROR($V1297),"",OFFSET('Smelter Look-up'!$D$4,$V1297-4,0)&amp;"")</f>
        <v/>
      </c>
      <c r="F1297" s="233" t="str">
        <f>IF(ISERROR($V1297),"",OFFSET('Smelter Look-up'!$E$4,$V1297-4,0))</f>
        <v/>
      </c>
      <c r="G1297" s="233" t="str">
        <f>IF(C1297=$X$4,IF(ISERROR($V1297),"Enter smelter details","RMI"),IF(ISERROR($V1297),"",OFFSET('Smelter Look-up'!$F$4,$V1297-4,0)))</f>
        <v/>
      </c>
      <c r="H1297" s="235" t="str">
        <f>IF(ISERROR($V1297),"",OFFSET('Smelter Look-up'!$G$4,$V1297-4,0))</f>
        <v/>
      </c>
      <c r="I1297" s="237" t="str">
        <f>IF(ISERROR($V1297),"",OFFSET('Smelter Look-up'!$H$4,$V1297-4,0))</f>
        <v/>
      </c>
      <c r="J1297" s="237" t="str">
        <f>IF(ISERROR($V1297),"",OFFSET('Smelter Look-up'!$I$4,$V1297-4,0))</f>
        <v/>
      </c>
      <c r="K1297" s="234"/>
      <c r="L1297" s="234"/>
      <c r="M1297" s="234"/>
      <c r="N1297" s="234"/>
      <c r="O1297" s="234"/>
      <c r="P1297" s="237"/>
      <c r="Q1297" s="238"/>
      <c r="R1297" s="233" t="str">
        <f>IF(ISERROR($V1297),"",OFFSET('Smelter Look-up'!$C$4,$V1297-4,0)&amp;"")</f>
        <v/>
      </c>
      <c r="S1297" s="239" t="str">
        <f t="array" ref="S1297">IF(B1297="","",IF(ISERROR(MATCH($E1297,CL,0)),"Unknown",INDIRECT("'C'!$A$"&amp;MATCH($E1297,CL,0)+1)))</f>
        <v/>
      </c>
      <c r="T1297" s="239" t="str">
        <f t="array" ref="T1297">IF(B1297="","",IF(ISERROR(MATCH($J1297,SorP!$B$1:$B$6226,0)),"",INDIRECT("'SorP'!$A$"&amp;MATCH($S1297&amp;$J1297,SorP!C:C,0))))</f>
        <v/>
      </c>
      <c r="U1297" s="240"/>
      <c r="V1297" s="228" t="str">
        <f>IF(C1297="",NA(),IF(OR(C1297="Smelter not listed",C1297="Smelter not yet identified"),MATCH($B1297&amp;$D1297,'Smelter Look-up'!$J:$J,0),MATCH($B1297&amp;$C1297,'Smelter Look-up'!$J:$J,0)))</f>
        <v>#N/A</v>
      </c>
      <c r="W1297" s="208"/>
      <c r="X1297" s="208">
        <f t="shared" si="1"/>
        <v>0</v>
      </c>
      <c r="Y1297" s="208"/>
      <c r="Z1297" s="208"/>
      <c r="AA1297" s="208"/>
      <c r="AB1297" s="241" t="str">
        <f t="shared" si="2"/>
        <v/>
      </c>
      <c r="AC1297" s="208"/>
      <c r="AD1297" s="208"/>
      <c r="AE1297" s="208"/>
      <c r="AF1297" s="208"/>
      <c r="AG1297" s="208"/>
      <c r="AH1297" s="208"/>
    </row>
    <row r="1298" ht="13.5" customHeight="1">
      <c r="A1298" s="239"/>
      <c r="B1298" s="233" t="str">
        <f t="array" ref="B1298">IF(LEN(A1298)=0,"",INDEX('Smelter Look-up'!$A:$A,MATCH($A1298,'Smelter Look-up'!$E:$E,0)))</f>
        <v/>
      </c>
      <c r="C1298" s="234" t="str">
        <f t="array" ref="C1298">IF(LEN(A1298)=0,"",INDEX('Smelter Look-up'!$C:$C,MATCH($A1298,'Smelter Look-up'!$E:$E,0)))</f>
        <v/>
      </c>
      <c r="D1298" s="233"/>
      <c r="E1298" s="233" t="str">
        <f>IF(ISERROR($V1298),"",OFFSET('Smelter Look-up'!$D$4,$V1298-4,0)&amp;"")</f>
        <v/>
      </c>
      <c r="F1298" s="233" t="str">
        <f>IF(ISERROR($V1298),"",OFFSET('Smelter Look-up'!$E$4,$V1298-4,0))</f>
        <v/>
      </c>
      <c r="G1298" s="233" t="str">
        <f>IF(C1298=$X$4,IF(ISERROR($V1298),"Enter smelter details","RMI"),IF(ISERROR($V1298),"",OFFSET('Smelter Look-up'!$F$4,$V1298-4,0)))</f>
        <v/>
      </c>
      <c r="H1298" s="235" t="str">
        <f>IF(ISERROR($V1298),"",OFFSET('Smelter Look-up'!$G$4,$V1298-4,0))</f>
        <v/>
      </c>
      <c r="I1298" s="237" t="str">
        <f>IF(ISERROR($V1298),"",OFFSET('Smelter Look-up'!$H$4,$V1298-4,0))</f>
        <v/>
      </c>
      <c r="J1298" s="237" t="str">
        <f>IF(ISERROR($V1298),"",OFFSET('Smelter Look-up'!$I$4,$V1298-4,0))</f>
        <v/>
      </c>
      <c r="K1298" s="234"/>
      <c r="L1298" s="234"/>
      <c r="M1298" s="234"/>
      <c r="N1298" s="234"/>
      <c r="O1298" s="234"/>
      <c r="P1298" s="237"/>
      <c r="Q1298" s="238"/>
      <c r="R1298" s="233" t="str">
        <f>IF(ISERROR($V1298),"",OFFSET('Smelter Look-up'!$C$4,$V1298-4,0)&amp;"")</f>
        <v/>
      </c>
      <c r="S1298" s="239" t="str">
        <f t="array" ref="S1298">IF(B1298="","",IF(ISERROR(MATCH($E1298,CL,0)),"Unknown",INDIRECT("'C'!$A$"&amp;MATCH($E1298,CL,0)+1)))</f>
        <v/>
      </c>
      <c r="T1298" s="239" t="str">
        <f t="array" ref="T1298">IF(B1298="","",IF(ISERROR(MATCH($J1298,SorP!$B$1:$B$6226,0)),"",INDIRECT("'SorP'!$A$"&amp;MATCH($S1298&amp;$J1298,SorP!C:C,0))))</f>
        <v/>
      </c>
      <c r="U1298" s="240"/>
      <c r="V1298" s="228" t="str">
        <f>IF(C1298="",NA(),IF(OR(C1298="Smelter not listed",C1298="Smelter not yet identified"),MATCH($B1298&amp;$D1298,'Smelter Look-up'!$J:$J,0),MATCH($B1298&amp;$C1298,'Smelter Look-up'!$J:$J,0)))</f>
        <v>#N/A</v>
      </c>
      <c r="W1298" s="208"/>
      <c r="X1298" s="208">
        <f t="shared" si="1"/>
        <v>0</v>
      </c>
      <c r="Y1298" s="208"/>
      <c r="Z1298" s="208"/>
      <c r="AA1298" s="208"/>
      <c r="AB1298" s="241" t="str">
        <f t="shared" si="2"/>
        <v/>
      </c>
      <c r="AC1298" s="208"/>
      <c r="AD1298" s="208"/>
      <c r="AE1298" s="208"/>
      <c r="AF1298" s="208"/>
      <c r="AG1298" s="208"/>
      <c r="AH1298" s="208"/>
    </row>
    <row r="1299" ht="13.5" customHeight="1">
      <c r="A1299" s="239"/>
      <c r="B1299" s="233" t="str">
        <f t="array" ref="B1299">IF(LEN(A1299)=0,"",INDEX('Smelter Look-up'!$A:$A,MATCH($A1299,'Smelter Look-up'!$E:$E,0)))</f>
        <v/>
      </c>
      <c r="C1299" s="234" t="str">
        <f t="array" ref="C1299">IF(LEN(A1299)=0,"",INDEX('Smelter Look-up'!$C:$C,MATCH($A1299,'Smelter Look-up'!$E:$E,0)))</f>
        <v/>
      </c>
      <c r="D1299" s="233"/>
      <c r="E1299" s="233" t="str">
        <f>IF(ISERROR($V1299),"",OFFSET('Smelter Look-up'!$D$4,$V1299-4,0)&amp;"")</f>
        <v/>
      </c>
      <c r="F1299" s="233" t="str">
        <f>IF(ISERROR($V1299),"",OFFSET('Smelter Look-up'!$E$4,$V1299-4,0))</f>
        <v/>
      </c>
      <c r="G1299" s="233" t="str">
        <f>IF(C1299=$X$4,IF(ISERROR($V1299),"Enter smelter details","RMI"),IF(ISERROR($V1299),"",OFFSET('Smelter Look-up'!$F$4,$V1299-4,0)))</f>
        <v/>
      </c>
      <c r="H1299" s="235" t="str">
        <f>IF(ISERROR($V1299),"",OFFSET('Smelter Look-up'!$G$4,$V1299-4,0))</f>
        <v/>
      </c>
      <c r="I1299" s="237" t="str">
        <f>IF(ISERROR($V1299),"",OFFSET('Smelter Look-up'!$H$4,$V1299-4,0))</f>
        <v/>
      </c>
      <c r="J1299" s="237" t="str">
        <f>IF(ISERROR($V1299),"",OFFSET('Smelter Look-up'!$I$4,$V1299-4,0))</f>
        <v/>
      </c>
      <c r="K1299" s="234"/>
      <c r="L1299" s="234"/>
      <c r="M1299" s="234"/>
      <c r="N1299" s="234"/>
      <c r="O1299" s="234"/>
      <c r="P1299" s="237"/>
      <c r="Q1299" s="238"/>
      <c r="R1299" s="233" t="str">
        <f>IF(ISERROR($V1299),"",OFFSET('Smelter Look-up'!$C$4,$V1299-4,0)&amp;"")</f>
        <v/>
      </c>
      <c r="S1299" s="239" t="str">
        <f t="array" ref="S1299">IF(B1299="","",IF(ISERROR(MATCH($E1299,CL,0)),"Unknown",INDIRECT("'C'!$A$"&amp;MATCH($E1299,CL,0)+1)))</f>
        <v/>
      </c>
      <c r="T1299" s="239" t="str">
        <f t="array" ref="T1299">IF(B1299="","",IF(ISERROR(MATCH($J1299,SorP!$B$1:$B$6226,0)),"",INDIRECT("'SorP'!$A$"&amp;MATCH($S1299&amp;$J1299,SorP!C:C,0))))</f>
        <v/>
      </c>
      <c r="U1299" s="240"/>
      <c r="V1299" s="228" t="str">
        <f>IF(C1299="",NA(),IF(OR(C1299="Smelter not listed",C1299="Smelter not yet identified"),MATCH($B1299&amp;$D1299,'Smelter Look-up'!$J:$J,0),MATCH($B1299&amp;$C1299,'Smelter Look-up'!$J:$J,0)))</f>
        <v>#N/A</v>
      </c>
      <c r="W1299" s="208"/>
      <c r="X1299" s="208">
        <f t="shared" si="1"/>
        <v>0</v>
      </c>
      <c r="Y1299" s="208"/>
      <c r="Z1299" s="208"/>
      <c r="AA1299" s="208"/>
      <c r="AB1299" s="241" t="str">
        <f t="shared" si="2"/>
        <v/>
      </c>
      <c r="AC1299" s="208"/>
      <c r="AD1299" s="208"/>
      <c r="AE1299" s="208"/>
      <c r="AF1299" s="208"/>
      <c r="AG1299" s="208"/>
      <c r="AH1299" s="208"/>
    </row>
    <row r="1300" ht="13.5" customHeight="1">
      <c r="A1300" s="239"/>
      <c r="B1300" s="233" t="str">
        <f t="array" ref="B1300">IF(LEN(A1300)=0,"",INDEX('Smelter Look-up'!$A:$A,MATCH($A1300,'Smelter Look-up'!$E:$E,0)))</f>
        <v/>
      </c>
      <c r="C1300" s="234" t="str">
        <f t="array" ref="C1300">IF(LEN(A1300)=0,"",INDEX('Smelter Look-up'!$C:$C,MATCH($A1300,'Smelter Look-up'!$E:$E,0)))</f>
        <v/>
      </c>
      <c r="D1300" s="233"/>
      <c r="E1300" s="233" t="str">
        <f>IF(ISERROR($V1300),"",OFFSET('Smelter Look-up'!$D$4,$V1300-4,0)&amp;"")</f>
        <v/>
      </c>
      <c r="F1300" s="233" t="str">
        <f>IF(ISERROR($V1300),"",OFFSET('Smelter Look-up'!$E$4,$V1300-4,0))</f>
        <v/>
      </c>
      <c r="G1300" s="233" t="str">
        <f>IF(C1300=$X$4,IF(ISERROR($V1300),"Enter smelter details","RMI"),IF(ISERROR($V1300),"",OFFSET('Smelter Look-up'!$F$4,$V1300-4,0)))</f>
        <v/>
      </c>
      <c r="H1300" s="235" t="str">
        <f>IF(ISERROR($V1300),"",OFFSET('Smelter Look-up'!$G$4,$V1300-4,0))</f>
        <v/>
      </c>
      <c r="I1300" s="237" t="str">
        <f>IF(ISERROR($V1300),"",OFFSET('Smelter Look-up'!$H$4,$V1300-4,0))</f>
        <v/>
      </c>
      <c r="J1300" s="237" t="str">
        <f>IF(ISERROR($V1300),"",OFFSET('Smelter Look-up'!$I$4,$V1300-4,0))</f>
        <v/>
      </c>
      <c r="K1300" s="234"/>
      <c r="L1300" s="234"/>
      <c r="M1300" s="234"/>
      <c r="N1300" s="234"/>
      <c r="O1300" s="234"/>
      <c r="P1300" s="237"/>
      <c r="Q1300" s="238"/>
      <c r="R1300" s="233" t="str">
        <f>IF(ISERROR($V1300),"",OFFSET('Smelter Look-up'!$C$4,$V1300-4,0)&amp;"")</f>
        <v/>
      </c>
      <c r="S1300" s="239" t="str">
        <f t="array" ref="S1300">IF(B1300="","",IF(ISERROR(MATCH($E1300,CL,0)),"Unknown",INDIRECT("'C'!$A$"&amp;MATCH($E1300,CL,0)+1)))</f>
        <v/>
      </c>
      <c r="T1300" s="239" t="str">
        <f t="array" ref="T1300">IF(B1300="","",IF(ISERROR(MATCH($J1300,SorP!$B$1:$B$6226,0)),"",INDIRECT("'SorP'!$A$"&amp;MATCH($S1300&amp;$J1300,SorP!C:C,0))))</f>
        <v/>
      </c>
      <c r="U1300" s="240"/>
      <c r="V1300" s="228" t="str">
        <f>IF(C1300="",NA(),IF(OR(C1300="Smelter not listed",C1300="Smelter not yet identified"),MATCH($B1300&amp;$D1300,'Smelter Look-up'!$J:$J,0),MATCH($B1300&amp;$C1300,'Smelter Look-up'!$J:$J,0)))</f>
        <v>#N/A</v>
      </c>
      <c r="W1300" s="208"/>
      <c r="X1300" s="208">
        <f t="shared" si="1"/>
        <v>0</v>
      </c>
      <c r="Y1300" s="208"/>
      <c r="Z1300" s="208"/>
      <c r="AA1300" s="208"/>
      <c r="AB1300" s="241" t="str">
        <f t="shared" si="2"/>
        <v/>
      </c>
      <c r="AC1300" s="208"/>
      <c r="AD1300" s="208"/>
      <c r="AE1300" s="208"/>
      <c r="AF1300" s="208"/>
      <c r="AG1300" s="208"/>
      <c r="AH1300" s="208"/>
    </row>
    <row r="1301" ht="13.5" customHeight="1">
      <c r="A1301" s="239"/>
      <c r="B1301" s="233" t="str">
        <f t="array" ref="B1301">IF(LEN(A1301)=0,"",INDEX('Smelter Look-up'!$A:$A,MATCH($A1301,'Smelter Look-up'!$E:$E,0)))</f>
        <v/>
      </c>
      <c r="C1301" s="234" t="str">
        <f t="array" ref="C1301">IF(LEN(A1301)=0,"",INDEX('Smelter Look-up'!$C:$C,MATCH($A1301,'Smelter Look-up'!$E:$E,0)))</f>
        <v/>
      </c>
      <c r="D1301" s="233"/>
      <c r="E1301" s="233" t="str">
        <f>IF(ISERROR($V1301),"",OFFSET('Smelter Look-up'!$D$4,$V1301-4,0)&amp;"")</f>
        <v/>
      </c>
      <c r="F1301" s="233" t="str">
        <f>IF(ISERROR($V1301),"",OFFSET('Smelter Look-up'!$E$4,$V1301-4,0))</f>
        <v/>
      </c>
      <c r="G1301" s="233" t="str">
        <f>IF(C1301=$X$4,IF(ISERROR($V1301),"Enter smelter details","RMI"),IF(ISERROR($V1301),"",OFFSET('Smelter Look-up'!$F$4,$V1301-4,0)))</f>
        <v/>
      </c>
      <c r="H1301" s="235" t="str">
        <f>IF(ISERROR($V1301),"",OFFSET('Smelter Look-up'!$G$4,$V1301-4,0))</f>
        <v/>
      </c>
      <c r="I1301" s="237" t="str">
        <f>IF(ISERROR($V1301),"",OFFSET('Smelter Look-up'!$H$4,$V1301-4,0))</f>
        <v/>
      </c>
      <c r="J1301" s="237" t="str">
        <f>IF(ISERROR($V1301),"",OFFSET('Smelter Look-up'!$I$4,$V1301-4,0))</f>
        <v/>
      </c>
      <c r="K1301" s="234"/>
      <c r="L1301" s="234"/>
      <c r="M1301" s="234"/>
      <c r="N1301" s="234"/>
      <c r="O1301" s="234"/>
      <c r="P1301" s="237"/>
      <c r="Q1301" s="238"/>
      <c r="R1301" s="233" t="str">
        <f>IF(ISERROR($V1301),"",OFFSET('Smelter Look-up'!$C$4,$V1301-4,0)&amp;"")</f>
        <v/>
      </c>
      <c r="S1301" s="239" t="str">
        <f t="array" ref="S1301">IF(B1301="","",IF(ISERROR(MATCH($E1301,CL,0)),"Unknown",INDIRECT("'C'!$A$"&amp;MATCH($E1301,CL,0)+1)))</f>
        <v/>
      </c>
      <c r="T1301" s="239" t="str">
        <f t="array" ref="T1301">IF(B1301="","",IF(ISERROR(MATCH($J1301,SorP!$B$1:$B$6226,0)),"",INDIRECT("'SorP'!$A$"&amp;MATCH($S1301&amp;$J1301,SorP!C:C,0))))</f>
        <v/>
      </c>
      <c r="U1301" s="240"/>
      <c r="V1301" s="228" t="str">
        <f>IF(C1301="",NA(),IF(OR(C1301="Smelter not listed",C1301="Smelter not yet identified"),MATCH($B1301&amp;$D1301,'Smelter Look-up'!$J:$J,0),MATCH($B1301&amp;$C1301,'Smelter Look-up'!$J:$J,0)))</f>
        <v>#N/A</v>
      </c>
      <c r="W1301" s="208"/>
      <c r="X1301" s="208">
        <f t="shared" si="1"/>
        <v>0</v>
      </c>
      <c r="Y1301" s="208"/>
      <c r="Z1301" s="208"/>
      <c r="AA1301" s="208"/>
      <c r="AB1301" s="241" t="str">
        <f t="shared" si="2"/>
        <v/>
      </c>
      <c r="AC1301" s="208"/>
      <c r="AD1301" s="208"/>
      <c r="AE1301" s="208"/>
      <c r="AF1301" s="208"/>
      <c r="AG1301" s="208"/>
      <c r="AH1301" s="208"/>
    </row>
    <row r="1302" ht="13.5" customHeight="1">
      <c r="A1302" s="239"/>
      <c r="B1302" s="233" t="str">
        <f t="array" ref="B1302">IF(LEN(A1302)=0,"",INDEX('Smelter Look-up'!$A:$A,MATCH($A1302,'Smelter Look-up'!$E:$E,0)))</f>
        <v/>
      </c>
      <c r="C1302" s="234" t="str">
        <f t="array" ref="C1302">IF(LEN(A1302)=0,"",INDEX('Smelter Look-up'!$C:$C,MATCH($A1302,'Smelter Look-up'!$E:$E,0)))</f>
        <v/>
      </c>
      <c r="D1302" s="233"/>
      <c r="E1302" s="233" t="str">
        <f>IF(ISERROR($V1302),"",OFFSET('Smelter Look-up'!$D$4,$V1302-4,0)&amp;"")</f>
        <v/>
      </c>
      <c r="F1302" s="233" t="str">
        <f>IF(ISERROR($V1302),"",OFFSET('Smelter Look-up'!$E$4,$V1302-4,0))</f>
        <v/>
      </c>
      <c r="G1302" s="233" t="str">
        <f>IF(C1302=$X$4,IF(ISERROR($V1302),"Enter smelter details","RMI"),IF(ISERROR($V1302),"",OFFSET('Smelter Look-up'!$F$4,$V1302-4,0)))</f>
        <v/>
      </c>
      <c r="H1302" s="235" t="str">
        <f>IF(ISERROR($V1302),"",OFFSET('Smelter Look-up'!$G$4,$V1302-4,0))</f>
        <v/>
      </c>
      <c r="I1302" s="237" t="str">
        <f>IF(ISERROR($V1302),"",OFFSET('Smelter Look-up'!$H$4,$V1302-4,0))</f>
        <v/>
      </c>
      <c r="J1302" s="237" t="str">
        <f>IF(ISERROR($V1302),"",OFFSET('Smelter Look-up'!$I$4,$V1302-4,0))</f>
        <v/>
      </c>
      <c r="K1302" s="234"/>
      <c r="L1302" s="234"/>
      <c r="M1302" s="234"/>
      <c r="N1302" s="234"/>
      <c r="O1302" s="234"/>
      <c r="P1302" s="237"/>
      <c r="Q1302" s="238"/>
      <c r="R1302" s="233" t="str">
        <f>IF(ISERROR($V1302),"",OFFSET('Smelter Look-up'!$C$4,$V1302-4,0)&amp;"")</f>
        <v/>
      </c>
      <c r="S1302" s="239" t="str">
        <f t="array" ref="S1302">IF(B1302="","",IF(ISERROR(MATCH($E1302,CL,0)),"Unknown",INDIRECT("'C'!$A$"&amp;MATCH($E1302,CL,0)+1)))</f>
        <v/>
      </c>
      <c r="T1302" s="239" t="str">
        <f t="array" ref="T1302">IF(B1302="","",IF(ISERROR(MATCH($J1302,SorP!$B$1:$B$6226,0)),"",INDIRECT("'SorP'!$A$"&amp;MATCH($S1302&amp;$J1302,SorP!C:C,0))))</f>
        <v/>
      </c>
      <c r="U1302" s="240"/>
      <c r="V1302" s="228" t="str">
        <f>IF(C1302="",NA(),IF(OR(C1302="Smelter not listed",C1302="Smelter not yet identified"),MATCH($B1302&amp;$D1302,'Smelter Look-up'!$J:$J,0),MATCH($B1302&amp;$C1302,'Smelter Look-up'!$J:$J,0)))</f>
        <v>#N/A</v>
      </c>
      <c r="W1302" s="208"/>
      <c r="X1302" s="208">
        <f t="shared" si="1"/>
        <v>0</v>
      </c>
      <c r="Y1302" s="208"/>
      <c r="Z1302" s="208"/>
      <c r="AA1302" s="208"/>
      <c r="AB1302" s="241" t="str">
        <f t="shared" si="2"/>
        <v/>
      </c>
      <c r="AC1302" s="208"/>
      <c r="AD1302" s="208"/>
      <c r="AE1302" s="208"/>
      <c r="AF1302" s="208"/>
      <c r="AG1302" s="208"/>
      <c r="AH1302" s="208"/>
    </row>
    <row r="1303" ht="13.5" customHeight="1">
      <c r="A1303" s="239"/>
      <c r="B1303" s="233" t="str">
        <f t="array" ref="B1303">IF(LEN(A1303)=0,"",INDEX('Smelter Look-up'!$A:$A,MATCH($A1303,'Smelter Look-up'!$E:$E,0)))</f>
        <v/>
      </c>
      <c r="C1303" s="234" t="str">
        <f t="array" ref="C1303">IF(LEN(A1303)=0,"",INDEX('Smelter Look-up'!$C:$C,MATCH($A1303,'Smelter Look-up'!$E:$E,0)))</f>
        <v/>
      </c>
      <c r="D1303" s="233"/>
      <c r="E1303" s="233" t="str">
        <f>IF(ISERROR($V1303),"",OFFSET('Smelter Look-up'!$D$4,$V1303-4,0)&amp;"")</f>
        <v/>
      </c>
      <c r="F1303" s="233" t="str">
        <f>IF(ISERROR($V1303),"",OFFSET('Smelter Look-up'!$E$4,$V1303-4,0))</f>
        <v/>
      </c>
      <c r="G1303" s="233" t="str">
        <f>IF(C1303=$X$4,IF(ISERROR($V1303),"Enter smelter details","RMI"),IF(ISERROR($V1303),"",OFFSET('Smelter Look-up'!$F$4,$V1303-4,0)))</f>
        <v/>
      </c>
      <c r="H1303" s="235" t="str">
        <f>IF(ISERROR($V1303),"",OFFSET('Smelter Look-up'!$G$4,$V1303-4,0))</f>
        <v/>
      </c>
      <c r="I1303" s="237" t="str">
        <f>IF(ISERROR($V1303),"",OFFSET('Smelter Look-up'!$H$4,$V1303-4,0))</f>
        <v/>
      </c>
      <c r="J1303" s="237" t="str">
        <f>IF(ISERROR($V1303),"",OFFSET('Smelter Look-up'!$I$4,$V1303-4,0))</f>
        <v/>
      </c>
      <c r="K1303" s="234"/>
      <c r="L1303" s="234"/>
      <c r="M1303" s="234"/>
      <c r="N1303" s="234"/>
      <c r="O1303" s="234"/>
      <c r="P1303" s="237"/>
      <c r="Q1303" s="238"/>
      <c r="R1303" s="233" t="str">
        <f>IF(ISERROR($V1303),"",OFFSET('Smelter Look-up'!$C$4,$V1303-4,0)&amp;"")</f>
        <v/>
      </c>
      <c r="S1303" s="239" t="str">
        <f t="array" ref="S1303">IF(B1303="","",IF(ISERROR(MATCH($E1303,CL,0)),"Unknown",INDIRECT("'C'!$A$"&amp;MATCH($E1303,CL,0)+1)))</f>
        <v/>
      </c>
      <c r="T1303" s="239" t="str">
        <f t="array" ref="T1303">IF(B1303="","",IF(ISERROR(MATCH($J1303,SorP!$B$1:$B$6226,0)),"",INDIRECT("'SorP'!$A$"&amp;MATCH($S1303&amp;$J1303,SorP!C:C,0))))</f>
        <v/>
      </c>
      <c r="U1303" s="240"/>
      <c r="V1303" s="228" t="str">
        <f>IF(C1303="",NA(),IF(OR(C1303="Smelter not listed",C1303="Smelter not yet identified"),MATCH($B1303&amp;$D1303,'Smelter Look-up'!$J:$J,0),MATCH($B1303&amp;$C1303,'Smelter Look-up'!$J:$J,0)))</f>
        <v>#N/A</v>
      </c>
      <c r="W1303" s="208"/>
      <c r="X1303" s="208">
        <f t="shared" si="1"/>
        <v>0</v>
      </c>
      <c r="Y1303" s="208"/>
      <c r="Z1303" s="208"/>
      <c r="AA1303" s="208"/>
      <c r="AB1303" s="241" t="str">
        <f t="shared" si="2"/>
        <v/>
      </c>
      <c r="AC1303" s="208"/>
      <c r="AD1303" s="208"/>
      <c r="AE1303" s="208"/>
      <c r="AF1303" s="208"/>
      <c r="AG1303" s="208"/>
      <c r="AH1303" s="208"/>
    </row>
    <row r="1304" ht="13.5" customHeight="1">
      <c r="A1304" s="239"/>
      <c r="B1304" s="233" t="str">
        <f t="array" ref="B1304">IF(LEN(A1304)=0,"",INDEX('Smelter Look-up'!$A:$A,MATCH($A1304,'Smelter Look-up'!$E:$E,0)))</f>
        <v/>
      </c>
      <c r="C1304" s="234" t="str">
        <f t="array" ref="C1304">IF(LEN(A1304)=0,"",INDEX('Smelter Look-up'!$C:$C,MATCH($A1304,'Smelter Look-up'!$E:$E,0)))</f>
        <v/>
      </c>
      <c r="D1304" s="233"/>
      <c r="E1304" s="233" t="str">
        <f>IF(ISERROR($V1304),"",OFFSET('Smelter Look-up'!$D$4,$V1304-4,0)&amp;"")</f>
        <v/>
      </c>
      <c r="F1304" s="233" t="str">
        <f>IF(ISERROR($V1304),"",OFFSET('Smelter Look-up'!$E$4,$V1304-4,0))</f>
        <v/>
      </c>
      <c r="G1304" s="233" t="str">
        <f>IF(C1304=$X$4,IF(ISERROR($V1304),"Enter smelter details","RMI"),IF(ISERROR($V1304),"",OFFSET('Smelter Look-up'!$F$4,$V1304-4,0)))</f>
        <v/>
      </c>
      <c r="H1304" s="235" t="str">
        <f>IF(ISERROR($V1304),"",OFFSET('Smelter Look-up'!$G$4,$V1304-4,0))</f>
        <v/>
      </c>
      <c r="I1304" s="237" t="str">
        <f>IF(ISERROR($V1304),"",OFFSET('Smelter Look-up'!$H$4,$V1304-4,0))</f>
        <v/>
      </c>
      <c r="J1304" s="237" t="str">
        <f>IF(ISERROR($V1304),"",OFFSET('Smelter Look-up'!$I$4,$V1304-4,0))</f>
        <v/>
      </c>
      <c r="K1304" s="234"/>
      <c r="L1304" s="234"/>
      <c r="M1304" s="234"/>
      <c r="N1304" s="234"/>
      <c r="O1304" s="234"/>
      <c r="P1304" s="237"/>
      <c r="Q1304" s="238"/>
      <c r="R1304" s="233" t="str">
        <f>IF(ISERROR($V1304),"",OFFSET('Smelter Look-up'!$C$4,$V1304-4,0)&amp;"")</f>
        <v/>
      </c>
      <c r="S1304" s="239" t="str">
        <f t="array" ref="S1304">IF(B1304="","",IF(ISERROR(MATCH($E1304,CL,0)),"Unknown",INDIRECT("'C'!$A$"&amp;MATCH($E1304,CL,0)+1)))</f>
        <v/>
      </c>
      <c r="T1304" s="239" t="str">
        <f t="array" ref="T1304">IF(B1304="","",IF(ISERROR(MATCH($J1304,SorP!$B$1:$B$6226,0)),"",INDIRECT("'SorP'!$A$"&amp;MATCH($S1304&amp;$J1304,SorP!C:C,0))))</f>
        <v/>
      </c>
      <c r="U1304" s="240"/>
      <c r="V1304" s="228" t="str">
        <f>IF(C1304="",NA(),IF(OR(C1304="Smelter not listed",C1304="Smelter not yet identified"),MATCH($B1304&amp;$D1304,'Smelter Look-up'!$J:$J,0),MATCH($B1304&amp;$C1304,'Smelter Look-up'!$J:$J,0)))</f>
        <v>#N/A</v>
      </c>
      <c r="W1304" s="208"/>
      <c r="X1304" s="208">
        <f t="shared" si="1"/>
        <v>0</v>
      </c>
      <c r="Y1304" s="208"/>
      <c r="Z1304" s="208"/>
      <c r="AA1304" s="208"/>
      <c r="AB1304" s="241" t="str">
        <f t="shared" si="2"/>
        <v/>
      </c>
      <c r="AC1304" s="208"/>
      <c r="AD1304" s="208"/>
      <c r="AE1304" s="208"/>
      <c r="AF1304" s="208"/>
      <c r="AG1304" s="208"/>
      <c r="AH1304" s="208"/>
    </row>
    <row r="1305" ht="13.5" customHeight="1">
      <c r="A1305" s="239"/>
      <c r="B1305" s="233" t="str">
        <f t="array" ref="B1305">IF(LEN(A1305)=0,"",INDEX('Smelter Look-up'!$A:$A,MATCH($A1305,'Smelter Look-up'!$E:$E,0)))</f>
        <v/>
      </c>
      <c r="C1305" s="234" t="str">
        <f t="array" ref="C1305">IF(LEN(A1305)=0,"",INDEX('Smelter Look-up'!$C:$C,MATCH($A1305,'Smelter Look-up'!$E:$E,0)))</f>
        <v/>
      </c>
      <c r="D1305" s="233"/>
      <c r="E1305" s="233" t="str">
        <f>IF(ISERROR($V1305),"",OFFSET('Smelter Look-up'!$D$4,$V1305-4,0)&amp;"")</f>
        <v/>
      </c>
      <c r="F1305" s="233" t="str">
        <f>IF(ISERROR($V1305),"",OFFSET('Smelter Look-up'!$E$4,$V1305-4,0))</f>
        <v/>
      </c>
      <c r="G1305" s="233" t="str">
        <f>IF(C1305=$X$4,IF(ISERROR($V1305),"Enter smelter details","RMI"),IF(ISERROR($V1305),"",OFFSET('Smelter Look-up'!$F$4,$V1305-4,0)))</f>
        <v/>
      </c>
      <c r="H1305" s="235" t="str">
        <f>IF(ISERROR($V1305),"",OFFSET('Smelter Look-up'!$G$4,$V1305-4,0))</f>
        <v/>
      </c>
      <c r="I1305" s="237" t="str">
        <f>IF(ISERROR($V1305),"",OFFSET('Smelter Look-up'!$H$4,$V1305-4,0))</f>
        <v/>
      </c>
      <c r="J1305" s="237" t="str">
        <f>IF(ISERROR($V1305),"",OFFSET('Smelter Look-up'!$I$4,$V1305-4,0))</f>
        <v/>
      </c>
      <c r="K1305" s="234"/>
      <c r="L1305" s="234"/>
      <c r="M1305" s="234"/>
      <c r="N1305" s="234"/>
      <c r="O1305" s="234"/>
      <c r="P1305" s="237"/>
      <c r="Q1305" s="238"/>
      <c r="R1305" s="233" t="str">
        <f>IF(ISERROR($V1305),"",OFFSET('Smelter Look-up'!$C$4,$V1305-4,0)&amp;"")</f>
        <v/>
      </c>
      <c r="S1305" s="239" t="str">
        <f t="array" ref="S1305">IF(B1305="","",IF(ISERROR(MATCH($E1305,CL,0)),"Unknown",INDIRECT("'C'!$A$"&amp;MATCH($E1305,CL,0)+1)))</f>
        <v/>
      </c>
      <c r="T1305" s="239" t="str">
        <f t="array" ref="T1305">IF(B1305="","",IF(ISERROR(MATCH($J1305,SorP!$B$1:$B$6226,0)),"",INDIRECT("'SorP'!$A$"&amp;MATCH($S1305&amp;$J1305,SorP!C:C,0))))</f>
        <v/>
      </c>
      <c r="U1305" s="240"/>
      <c r="V1305" s="228" t="str">
        <f>IF(C1305="",NA(),IF(OR(C1305="Smelter not listed",C1305="Smelter not yet identified"),MATCH($B1305&amp;$D1305,'Smelter Look-up'!$J:$J,0),MATCH($B1305&amp;$C1305,'Smelter Look-up'!$J:$J,0)))</f>
        <v>#N/A</v>
      </c>
      <c r="W1305" s="208"/>
      <c r="X1305" s="208">
        <f t="shared" si="1"/>
        <v>0</v>
      </c>
      <c r="Y1305" s="208"/>
      <c r="Z1305" s="208"/>
      <c r="AA1305" s="208"/>
      <c r="AB1305" s="241" t="str">
        <f t="shared" si="2"/>
        <v/>
      </c>
      <c r="AC1305" s="208"/>
      <c r="AD1305" s="208"/>
      <c r="AE1305" s="208"/>
      <c r="AF1305" s="208"/>
      <c r="AG1305" s="208"/>
      <c r="AH1305" s="208"/>
    </row>
    <row r="1306" ht="13.5" customHeight="1">
      <c r="A1306" s="239"/>
      <c r="B1306" s="233" t="str">
        <f t="array" ref="B1306">IF(LEN(A1306)=0,"",INDEX('Smelter Look-up'!$A:$A,MATCH($A1306,'Smelter Look-up'!$E:$E,0)))</f>
        <v/>
      </c>
      <c r="C1306" s="234" t="str">
        <f t="array" ref="C1306">IF(LEN(A1306)=0,"",INDEX('Smelter Look-up'!$C:$C,MATCH($A1306,'Smelter Look-up'!$E:$E,0)))</f>
        <v/>
      </c>
      <c r="D1306" s="233"/>
      <c r="E1306" s="233" t="str">
        <f>IF(ISERROR($V1306),"",OFFSET('Smelter Look-up'!$D$4,$V1306-4,0)&amp;"")</f>
        <v/>
      </c>
      <c r="F1306" s="233" t="str">
        <f>IF(ISERROR($V1306),"",OFFSET('Smelter Look-up'!$E$4,$V1306-4,0))</f>
        <v/>
      </c>
      <c r="G1306" s="233" t="str">
        <f>IF(C1306=$X$4,IF(ISERROR($V1306),"Enter smelter details","RMI"),IF(ISERROR($V1306),"",OFFSET('Smelter Look-up'!$F$4,$V1306-4,0)))</f>
        <v/>
      </c>
      <c r="H1306" s="235" t="str">
        <f>IF(ISERROR($V1306),"",OFFSET('Smelter Look-up'!$G$4,$V1306-4,0))</f>
        <v/>
      </c>
      <c r="I1306" s="237" t="str">
        <f>IF(ISERROR($V1306),"",OFFSET('Smelter Look-up'!$H$4,$V1306-4,0))</f>
        <v/>
      </c>
      <c r="J1306" s="237" t="str">
        <f>IF(ISERROR($V1306),"",OFFSET('Smelter Look-up'!$I$4,$V1306-4,0))</f>
        <v/>
      </c>
      <c r="K1306" s="234"/>
      <c r="L1306" s="234"/>
      <c r="M1306" s="234"/>
      <c r="N1306" s="234"/>
      <c r="O1306" s="234"/>
      <c r="P1306" s="237"/>
      <c r="Q1306" s="238"/>
      <c r="R1306" s="233" t="str">
        <f>IF(ISERROR($V1306),"",OFFSET('Smelter Look-up'!$C$4,$V1306-4,0)&amp;"")</f>
        <v/>
      </c>
      <c r="S1306" s="239" t="str">
        <f t="array" ref="S1306">IF(B1306="","",IF(ISERROR(MATCH($E1306,CL,0)),"Unknown",INDIRECT("'C'!$A$"&amp;MATCH($E1306,CL,0)+1)))</f>
        <v/>
      </c>
      <c r="T1306" s="239" t="str">
        <f t="array" ref="T1306">IF(B1306="","",IF(ISERROR(MATCH($J1306,SorP!$B$1:$B$6226,0)),"",INDIRECT("'SorP'!$A$"&amp;MATCH($S1306&amp;$J1306,SorP!C:C,0))))</f>
        <v/>
      </c>
      <c r="U1306" s="240"/>
      <c r="V1306" s="228" t="str">
        <f>IF(C1306="",NA(),IF(OR(C1306="Smelter not listed",C1306="Smelter not yet identified"),MATCH($B1306&amp;$D1306,'Smelter Look-up'!$J:$J,0),MATCH($B1306&amp;$C1306,'Smelter Look-up'!$J:$J,0)))</f>
        <v>#N/A</v>
      </c>
      <c r="W1306" s="208"/>
      <c r="X1306" s="208">
        <f t="shared" si="1"/>
        <v>0</v>
      </c>
      <c r="Y1306" s="208"/>
      <c r="Z1306" s="208"/>
      <c r="AA1306" s="208"/>
      <c r="AB1306" s="241" t="str">
        <f t="shared" si="2"/>
        <v/>
      </c>
      <c r="AC1306" s="208"/>
      <c r="AD1306" s="208"/>
      <c r="AE1306" s="208"/>
      <c r="AF1306" s="208"/>
      <c r="AG1306" s="208"/>
      <c r="AH1306" s="208"/>
    </row>
    <row r="1307" ht="13.5" customHeight="1">
      <c r="A1307" s="239"/>
      <c r="B1307" s="233" t="str">
        <f t="array" ref="B1307">IF(LEN(A1307)=0,"",INDEX('Smelter Look-up'!$A:$A,MATCH($A1307,'Smelter Look-up'!$E:$E,0)))</f>
        <v/>
      </c>
      <c r="C1307" s="234" t="str">
        <f t="array" ref="C1307">IF(LEN(A1307)=0,"",INDEX('Smelter Look-up'!$C:$C,MATCH($A1307,'Smelter Look-up'!$E:$E,0)))</f>
        <v/>
      </c>
      <c r="D1307" s="233"/>
      <c r="E1307" s="233" t="str">
        <f>IF(ISERROR($V1307),"",OFFSET('Smelter Look-up'!$D$4,$V1307-4,0)&amp;"")</f>
        <v/>
      </c>
      <c r="F1307" s="233" t="str">
        <f>IF(ISERROR($V1307),"",OFFSET('Smelter Look-up'!$E$4,$V1307-4,0))</f>
        <v/>
      </c>
      <c r="G1307" s="233" t="str">
        <f>IF(C1307=$X$4,IF(ISERROR($V1307),"Enter smelter details","RMI"),IF(ISERROR($V1307),"",OFFSET('Smelter Look-up'!$F$4,$V1307-4,0)))</f>
        <v/>
      </c>
      <c r="H1307" s="235" t="str">
        <f>IF(ISERROR($V1307),"",OFFSET('Smelter Look-up'!$G$4,$V1307-4,0))</f>
        <v/>
      </c>
      <c r="I1307" s="237" t="str">
        <f>IF(ISERROR($V1307),"",OFFSET('Smelter Look-up'!$H$4,$V1307-4,0))</f>
        <v/>
      </c>
      <c r="J1307" s="237" t="str">
        <f>IF(ISERROR($V1307),"",OFFSET('Smelter Look-up'!$I$4,$V1307-4,0))</f>
        <v/>
      </c>
      <c r="K1307" s="234"/>
      <c r="L1307" s="234"/>
      <c r="M1307" s="234"/>
      <c r="N1307" s="234"/>
      <c r="O1307" s="234"/>
      <c r="P1307" s="237"/>
      <c r="Q1307" s="238"/>
      <c r="R1307" s="233" t="str">
        <f>IF(ISERROR($V1307),"",OFFSET('Smelter Look-up'!$C$4,$V1307-4,0)&amp;"")</f>
        <v/>
      </c>
      <c r="S1307" s="239" t="str">
        <f t="array" ref="S1307">IF(B1307="","",IF(ISERROR(MATCH($E1307,CL,0)),"Unknown",INDIRECT("'C'!$A$"&amp;MATCH($E1307,CL,0)+1)))</f>
        <v/>
      </c>
      <c r="T1307" s="239" t="str">
        <f t="array" ref="T1307">IF(B1307="","",IF(ISERROR(MATCH($J1307,SorP!$B$1:$B$6226,0)),"",INDIRECT("'SorP'!$A$"&amp;MATCH($S1307&amp;$J1307,SorP!C:C,0))))</f>
        <v/>
      </c>
      <c r="U1307" s="240"/>
      <c r="V1307" s="228" t="str">
        <f>IF(C1307="",NA(),IF(OR(C1307="Smelter not listed",C1307="Smelter not yet identified"),MATCH($B1307&amp;$D1307,'Smelter Look-up'!$J:$J,0),MATCH($B1307&amp;$C1307,'Smelter Look-up'!$J:$J,0)))</f>
        <v>#N/A</v>
      </c>
      <c r="W1307" s="208"/>
      <c r="X1307" s="208">
        <f t="shared" si="1"/>
        <v>0</v>
      </c>
      <c r="Y1307" s="208"/>
      <c r="Z1307" s="208"/>
      <c r="AA1307" s="208"/>
      <c r="AB1307" s="241" t="str">
        <f t="shared" si="2"/>
        <v/>
      </c>
      <c r="AC1307" s="208"/>
      <c r="AD1307" s="208"/>
      <c r="AE1307" s="208"/>
      <c r="AF1307" s="208"/>
      <c r="AG1307" s="208"/>
      <c r="AH1307" s="208"/>
    </row>
    <row r="1308" ht="13.5" customHeight="1">
      <c r="A1308" s="239"/>
      <c r="B1308" s="233" t="str">
        <f t="array" ref="B1308">IF(LEN(A1308)=0,"",INDEX('Smelter Look-up'!$A:$A,MATCH($A1308,'Smelter Look-up'!$E:$E,0)))</f>
        <v/>
      </c>
      <c r="C1308" s="234" t="str">
        <f t="array" ref="C1308">IF(LEN(A1308)=0,"",INDEX('Smelter Look-up'!$C:$C,MATCH($A1308,'Smelter Look-up'!$E:$E,0)))</f>
        <v/>
      </c>
      <c r="D1308" s="233"/>
      <c r="E1308" s="233" t="str">
        <f>IF(ISERROR($V1308),"",OFFSET('Smelter Look-up'!$D$4,$V1308-4,0)&amp;"")</f>
        <v/>
      </c>
      <c r="F1308" s="233" t="str">
        <f>IF(ISERROR($V1308),"",OFFSET('Smelter Look-up'!$E$4,$V1308-4,0))</f>
        <v/>
      </c>
      <c r="G1308" s="233" t="str">
        <f>IF(C1308=$X$4,IF(ISERROR($V1308),"Enter smelter details","RMI"),IF(ISERROR($V1308),"",OFFSET('Smelter Look-up'!$F$4,$V1308-4,0)))</f>
        <v/>
      </c>
      <c r="H1308" s="235" t="str">
        <f>IF(ISERROR($V1308),"",OFFSET('Smelter Look-up'!$G$4,$V1308-4,0))</f>
        <v/>
      </c>
      <c r="I1308" s="237" t="str">
        <f>IF(ISERROR($V1308),"",OFFSET('Smelter Look-up'!$H$4,$V1308-4,0))</f>
        <v/>
      </c>
      <c r="J1308" s="237" t="str">
        <f>IF(ISERROR($V1308),"",OFFSET('Smelter Look-up'!$I$4,$V1308-4,0))</f>
        <v/>
      </c>
      <c r="K1308" s="234"/>
      <c r="L1308" s="234"/>
      <c r="M1308" s="234"/>
      <c r="N1308" s="234"/>
      <c r="O1308" s="234"/>
      <c r="P1308" s="237"/>
      <c r="Q1308" s="238"/>
      <c r="R1308" s="233" t="str">
        <f>IF(ISERROR($V1308),"",OFFSET('Smelter Look-up'!$C$4,$V1308-4,0)&amp;"")</f>
        <v/>
      </c>
      <c r="S1308" s="239" t="str">
        <f t="array" ref="S1308">IF(B1308="","",IF(ISERROR(MATCH($E1308,CL,0)),"Unknown",INDIRECT("'C'!$A$"&amp;MATCH($E1308,CL,0)+1)))</f>
        <v/>
      </c>
      <c r="T1308" s="239" t="str">
        <f t="array" ref="T1308">IF(B1308="","",IF(ISERROR(MATCH($J1308,SorP!$B$1:$B$6226,0)),"",INDIRECT("'SorP'!$A$"&amp;MATCH($S1308&amp;$J1308,SorP!C:C,0))))</f>
        <v/>
      </c>
      <c r="U1308" s="240"/>
      <c r="V1308" s="228" t="str">
        <f>IF(C1308="",NA(),IF(OR(C1308="Smelter not listed",C1308="Smelter not yet identified"),MATCH($B1308&amp;$D1308,'Smelter Look-up'!$J:$J,0),MATCH($B1308&amp;$C1308,'Smelter Look-up'!$J:$J,0)))</f>
        <v>#N/A</v>
      </c>
      <c r="W1308" s="208"/>
      <c r="X1308" s="208">
        <f t="shared" si="1"/>
        <v>0</v>
      </c>
      <c r="Y1308" s="208"/>
      <c r="Z1308" s="208"/>
      <c r="AA1308" s="208"/>
      <c r="AB1308" s="241" t="str">
        <f t="shared" si="2"/>
        <v/>
      </c>
      <c r="AC1308" s="208"/>
      <c r="AD1308" s="208"/>
      <c r="AE1308" s="208"/>
      <c r="AF1308" s="208"/>
      <c r="AG1308" s="208"/>
      <c r="AH1308" s="208"/>
    </row>
    <row r="1309" ht="13.5" customHeight="1">
      <c r="A1309" s="239"/>
      <c r="B1309" s="233" t="str">
        <f t="array" ref="B1309">IF(LEN(A1309)=0,"",INDEX('Smelter Look-up'!$A:$A,MATCH($A1309,'Smelter Look-up'!$E:$E,0)))</f>
        <v/>
      </c>
      <c r="C1309" s="234" t="str">
        <f t="array" ref="C1309">IF(LEN(A1309)=0,"",INDEX('Smelter Look-up'!$C:$C,MATCH($A1309,'Smelter Look-up'!$E:$E,0)))</f>
        <v/>
      </c>
      <c r="D1309" s="233"/>
      <c r="E1309" s="233" t="str">
        <f>IF(ISERROR($V1309),"",OFFSET('Smelter Look-up'!$D$4,$V1309-4,0)&amp;"")</f>
        <v/>
      </c>
      <c r="F1309" s="233" t="str">
        <f>IF(ISERROR($V1309),"",OFFSET('Smelter Look-up'!$E$4,$V1309-4,0))</f>
        <v/>
      </c>
      <c r="G1309" s="233" t="str">
        <f>IF(C1309=$X$4,IF(ISERROR($V1309),"Enter smelter details","RMI"),IF(ISERROR($V1309),"",OFFSET('Smelter Look-up'!$F$4,$V1309-4,0)))</f>
        <v/>
      </c>
      <c r="H1309" s="235" t="str">
        <f>IF(ISERROR($V1309),"",OFFSET('Smelter Look-up'!$G$4,$V1309-4,0))</f>
        <v/>
      </c>
      <c r="I1309" s="237" t="str">
        <f>IF(ISERROR($V1309),"",OFFSET('Smelter Look-up'!$H$4,$V1309-4,0))</f>
        <v/>
      </c>
      <c r="J1309" s="237" t="str">
        <f>IF(ISERROR($V1309),"",OFFSET('Smelter Look-up'!$I$4,$V1309-4,0))</f>
        <v/>
      </c>
      <c r="K1309" s="234"/>
      <c r="L1309" s="234"/>
      <c r="M1309" s="234"/>
      <c r="N1309" s="234"/>
      <c r="O1309" s="234"/>
      <c r="P1309" s="237"/>
      <c r="Q1309" s="238"/>
      <c r="R1309" s="233" t="str">
        <f>IF(ISERROR($V1309),"",OFFSET('Smelter Look-up'!$C$4,$V1309-4,0)&amp;"")</f>
        <v/>
      </c>
      <c r="S1309" s="239" t="str">
        <f t="array" ref="S1309">IF(B1309="","",IF(ISERROR(MATCH($E1309,CL,0)),"Unknown",INDIRECT("'C'!$A$"&amp;MATCH($E1309,CL,0)+1)))</f>
        <v/>
      </c>
      <c r="T1309" s="239" t="str">
        <f t="array" ref="T1309">IF(B1309="","",IF(ISERROR(MATCH($J1309,SorP!$B$1:$B$6226,0)),"",INDIRECT("'SorP'!$A$"&amp;MATCH($S1309&amp;$J1309,SorP!C:C,0))))</f>
        <v/>
      </c>
      <c r="U1309" s="240"/>
      <c r="V1309" s="228" t="str">
        <f>IF(C1309="",NA(),IF(OR(C1309="Smelter not listed",C1309="Smelter not yet identified"),MATCH($B1309&amp;$D1309,'Smelter Look-up'!$J:$J,0),MATCH($B1309&amp;$C1309,'Smelter Look-up'!$J:$J,0)))</f>
        <v>#N/A</v>
      </c>
      <c r="W1309" s="208"/>
      <c r="X1309" s="208">
        <f t="shared" si="1"/>
        <v>0</v>
      </c>
      <c r="Y1309" s="208"/>
      <c r="Z1309" s="208"/>
      <c r="AA1309" s="208"/>
      <c r="AB1309" s="241" t="str">
        <f t="shared" si="2"/>
        <v/>
      </c>
      <c r="AC1309" s="208"/>
      <c r="AD1309" s="208"/>
      <c r="AE1309" s="208"/>
      <c r="AF1309" s="208"/>
      <c r="AG1309" s="208"/>
      <c r="AH1309" s="208"/>
    </row>
    <row r="1310" ht="13.5" customHeight="1">
      <c r="A1310" s="239"/>
      <c r="B1310" s="233" t="str">
        <f t="array" ref="B1310">IF(LEN(A1310)=0,"",INDEX('Smelter Look-up'!$A:$A,MATCH($A1310,'Smelter Look-up'!$E:$E,0)))</f>
        <v/>
      </c>
      <c r="C1310" s="234" t="str">
        <f t="array" ref="C1310">IF(LEN(A1310)=0,"",INDEX('Smelter Look-up'!$C:$C,MATCH($A1310,'Smelter Look-up'!$E:$E,0)))</f>
        <v/>
      </c>
      <c r="D1310" s="233"/>
      <c r="E1310" s="233" t="str">
        <f>IF(ISERROR($V1310),"",OFFSET('Smelter Look-up'!$D$4,$V1310-4,0)&amp;"")</f>
        <v/>
      </c>
      <c r="F1310" s="233" t="str">
        <f>IF(ISERROR($V1310),"",OFFSET('Smelter Look-up'!$E$4,$V1310-4,0))</f>
        <v/>
      </c>
      <c r="G1310" s="233" t="str">
        <f>IF(C1310=$X$4,IF(ISERROR($V1310),"Enter smelter details","RMI"),IF(ISERROR($V1310),"",OFFSET('Smelter Look-up'!$F$4,$V1310-4,0)))</f>
        <v/>
      </c>
      <c r="H1310" s="235" t="str">
        <f>IF(ISERROR($V1310),"",OFFSET('Smelter Look-up'!$G$4,$V1310-4,0))</f>
        <v/>
      </c>
      <c r="I1310" s="237" t="str">
        <f>IF(ISERROR($V1310),"",OFFSET('Smelter Look-up'!$H$4,$V1310-4,0))</f>
        <v/>
      </c>
      <c r="J1310" s="237" t="str">
        <f>IF(ISERROR($V1310),"",OFFSET('Smelter Look-up'!$I$4,$V1310-4,0))</f>
        <v/>
      </c>
      <c r="K1310" s="234"/>
      <c r="L1310" s="234"/>
      <c r="M1310" s="234"/>
      <c r="N1310" s="234"/>
      <c r="O1310" s="234"/>
      <c r="P1310" s="237"/>
      <c r="Q1310" s="238"/>
      <c r="R1310" s="233" t="str">
        <f>IF(ISERROR($V1310),"",OFFSET('Smelter Look-up'!$C$4,$V1310-4,0)&amp;"")</f>
        <v/>
      </c>
      <c r="S1310" s="239" t="str">
        <f t="array" ref="S1310">IF(B1310="","",IF(ISERROR(MATCH($E1310,CL,0)),"Unknown",INDIRECT("'C'!$A$"&amp;MATCH($E1310,CL,0)+1)))</f>
        <v/>
      </c>
      <c r="T1310" s="239" t="str">
        <f t="array" ref="T1310">IF(B1310="","",IF(ISERROR(MATCH($J1310,SorP!$B$1:$B$6226,0)),"",INDIRECT("'SorP'!$A$"&amp;MATCH($S1310&amp;$J1310,SorP!C:C,0))))</f>
        <v/>
      </c>
      <c r="U1310" s="240"/>
      <c r="V1310" s="228" t="str">
        <f>IF(C1310="",NA(),IF(OR(C1310="Smelter not listed",C1310="Smelter not yet identified"),MATCH($B1310&amp;$D1310,'Smelter Look-up'!$J:$J,0),MATCH($B1310&amp;$C1310,'Smelter Look-up'!$J:$J,0)))</f>
        <v>#N/A</v>
      </c>
      <c r="W1310" s="208"/>
      <c r="X1310" s="208">
        <f t="shared" si="1"/>
        <v>0</v>
      </c>
      <c r="Y1310" s="208"/>
      <c r="Z1310" s="208"/>
      <c r="AA1310" s="208"/>
      <c r="AB1310" s="241" t="str">
        <f t="shared" si="2"/>
        <v/>
      </c>
      <c r="AC1310" s="208"/>
      <c r="AD1310" s="208"/>
      <c r="AE1310" s="208"/>
      <c r="AF1310" s="208"/>
      <c r="AG1310" s="208"/>
      <c r="AH1310" s="208"/>
    </row>
    <row r="1311" ht="13.5" customHeight="1">
      <c r="A1311" s="239"/>
      <c r="B1311" s="233" t="str">
        <f t="array" ref="B1311">IF(LEN(A1311)=0,"",INDEX('Smelter Look-up'!$A:$A,MATCH($A1311,'Smelter Look-up'!$E:$E,0)))</f>
        <v/>
      </c>
      <c r="C1311" s="234" t="str">
        <f t="array" ref="C1311">IF(LEN(A1311)=0,"",INDEX('Smelter Look-up'!$C:$C,MATCH($A1311,'Smelter Look-up'!$E:$E,0)))</f>
        <v/>
      </c>
      <c r="D1311" s="233"/>
      <c r="E1311" s="233" t="str">
        <f>IF(ISERROR($V1311),"",OFFSET('Smelter Look-up'!$D$4,$V1311-4,0)&amp;"")</f>
        <v/>
      </c>
      <c r="F1311" s="233" t="str">
        <f>IF(ISERROR($V1311),"",OFFSET('Smelter Look-up'!$E$4,$V1311-4,0))</f>
        <v/>
      </c>
      <c r="G1311" s="233" t="str">
        <f>IF(C1311=$X$4,IF(ISERROR($V1311),"Enter smelter details","RMI"),IF(ISERROR($V1311),"",OFFSET('Smelter Look-up'!$F$4,$V1311-4,0)))</f>
        <v/>
      </c>
      <c r="H1311" s="235" t="str">
        <f>IF(ISERROR($V1311),"",OFFSET('Smelter Look-up'!$G$4,$V1311-4,0))</f>
        <v/>
      </c>
      <c r="I1311" s="237" t="str">
        <f>IF(ISERROR($V1311),"",OFFSET('Smelter Look-up'!$H$4,$V1311-4,0))</f>
        <v/>
      </c>
      <c r="J1311" s="237" t="str">
        <f>IF(ISERROR($V1311),"",OFFSET('Smelter Look-up'!$I$4,$V1311-4,0))</f>
        <v/>
      </c>
      <c r="K1311" s="234"/>
      <c r="L1311" s="234"/>
      <c r="M1311" s="234"/>
      <c r="N1311" s="234"/>
      <c r="O1311" s="234"/>
      <c r="P1311" s="237"/>
      <c r="Q1311" s="238"/>
      <c r="R1311" s="233" t="str">
        <f>IF(ISERROR($V1311),"",OFFSET('Smelter Look-up'!$C$4,$V1311-4,0)&amp;"")</f>
        <v/>
      </c>
      <c r="S1311" s="239" t="str">
        <f t="array" ref="S1311">IF(B1311="","",IF(ISERROR(MATCH($E1311,CL,0)),"Unknown",INDIRECT("'C'!$A$"&amp;MATCH($E1311,CL,0)+1)))</f>
        <v/>
      </c>
      <c r="T1311" s="239" t="str">
        <f t="array" ref="T1311">IF(B1311="","",IF(ISERROR(MATCH($J1311,SorP!$B$1:$B$6226,0)),"",INDIRECT("'SorP'!$A$"&amp;MATCH($S1311&amp;$J1311,SorP!C:C,0))))</f>
        <v/>
      </c>
      <c r="U1311" s="240"/>
      <c r="V1311" s="228" t="str">
        <f>IF(C1311="",NA(),IF(OR(C1311="Smelter not listed",C1311="Smelter not yet identified"),MATCH($B1311&amp;$D1311,'Smelter Look-up'!$J:$J,0),MATCH($B1311&amp;$C1311,'Smelter Look-up'!$J:$J,0)))</f>
        <v>#N/A</v>
      </c>
      <c r="W1311" s="208"/>
      <c r="X1311" s="208">
        <f t="shared" si="1"/>
        <v>0</v>
      </c>
      <c r="Y1311" s="208"/>
      <c r="Z1311" s="208"/>
      <c r="AA1311" s="208"/>
      <c r="AB1311" s="241" t="str">
        <f t="shared" si="2"/>
        <v/>
      </c>
      <c r="AC1311" s="208"/>
      <c r="AD1311" s="208"/>
      <c r="AE1311" s="208"/>
      <c r="AF1311" s="208"/>
      <c r="AG1311" s="208"/>
      <c r="AH1311" s="208"/>
    </row>
    <row r="1312" ht="13.5" customHeight="1">
      <c r="A1312" s="239"/>
      <c r="B1312" s="233" t="str">
        <f t="array" ref="B1312">IF(LEN(A1312)=0,"",INDEX('Smelter Look-up'!$A:$A,MATCH($A1312,'Smelter Look-up'!$E:$E,0)))</f>
        <v/>
      </c>
      <c r="C1312" s="234" t="str">
        <f t="array" ref="C1312">IF(LEN(A1312)=0,"",INDEX('Smelter Look-up'!$C:$C,MATCH($A1312,'Smelter Look-up'!$E:$E,0)))</f>
        <v/>
      </c>
      <c r="D1312" s="233"/>
      <c r="E1312" s="233" t="str">
        <f>IF(ISERROR($V1312),"",OFFSET('Smelter Look-up'!$D$4,$V1312-4,0)&amp;"")</f>
        <v/>
      </c>
      <c r="F1312" s="233" t="str">
        <f>IF(ISERROR($V1312),"",OFFSET('Smelter Look-up'!$E$4,$V1312-4,0))</f>
        <v/>
      </c>
      <c r="G1312" s="233" t="str">
        <f>IF(C1312=$X$4,IF(ISERROR($V1312),"Enter smelter details","RMI"),IF(ISERROR($V1312),"",OFFSET('Smelter Look-up'!$F$4,$V1312-4,0)))</f>
        <v/>
      </c>
      <c r="H1312" s="235" t="str">
        <f>IF(ISERROR($V1312),"",OFFSET('Smelter Look-up'!$G$4,$V1312-4,0))</f>
        <v/>
      </c>
      <c r="I1312" s="237" t="str">
        <f>IF(ISERROR($V1312),"",OFFSET('Smelter Look-up'!$H$4,$V1312-4,0))</f>
        <v/>
      </c>
      <c r="J1312" s="237" t="str">
        <f>IF(ISERROR($V1312),"",OFFSET('Smelter Look-up'!$I$4,$V1312-4,0))</f>
        <v/>
      </c>
      <c r="K1312" s="234"/>
      <c r="L1312" s="234"/>
      <c r="M1312" s="234"/>
      <c r="N1312" s="234"/>
      <c r="O1312" s="234"/>
      <c r="P1312" s="237"/>
      <c r="Q1312" s="238"/>
      <c r="R1312" s="233" t="str">
        <f>IF(ISERROR($V1312),"",OFFSET('Smelter Look-up'!$C$4,$V1312-4,0)&amp;"")</f>
        <v/>
      </c>
      <c r="S1312" s="239" t="str">
        <f t="array" ref="S1312">IF(B1312="","",IF(ISERROR(MATCH($E1312,CL,0)),"Unknown",INDIRECT("'C'!$A$"&amp;MATCH($E1312,CL,0)+1)))</f>
        <v/>
      </c>
      <c r="T1312" s="239" t="str">
        <f t="array" ref="T1312">IF(B1312="","",IF(ISERROR(MATCH($J1312,SorP!$B$1:$B$6226,0)),"",INDIRECT("'SorP'!$A$"&amp;MATCH($S1312&amp;$J1312,SorP!C:C,0))))</f>
        <v/>
      </c>
      <c r="U1312" s="240"/>
      <c r="V1312" s="228" t="str">
        <f>IF(C1312="",NA(),IF(OR(C1312="Smelter not listed",C1312="Smelter not yet identified"),MATCH($B1312&amp;$D1312,'Smelter Look-up'!$J:$J,0),MATCH($B1312&amp;$C1312,'Smelter Look-up'!$J:$J,0)))</f>
        <v>#N/A</v>
      </c>
      <c r="W1312" s="208"/>
      <c r="X1312" s="208">
        <f t="shared" si="1"/>
        <v>0</v>
      </c>
      <c r="Y1312" s="208"/>
      <c r="Z1312" s="208"/>
      <c r="AA1312" s="208"/>
      <c r="AB1312" s="241" t="str">
        <f t="shared" si="2"/>
        <v/>
      </c>
      <c r="AC1312" s="208"/>
      <c r="AD1312" s="208"/>
      <c r="AE1312" s="208"/>
      <c r="AF1312" s="208"/>
      <c r="AG1312" s="208"/>
      <c r="AH1312" s="208"/>
    </row>
    <row r="1313" ht="13.5" customHeight="1">
      <c r="A1313" s="239"/>
      <c r="B1313" s="233" t="str">
        <f t="array" ref="B1313">IF(LEN(A1313)=0,"",INDEX('Smelter Look-up'!$A:$A,MATCH($A1313,'Smelter Look-up'!$E:$E,0)))</f>
        <v/>
      </c>
      <c r="C1313" s="234" t="str">
        <f t="array" ref="C1313">IF(LEN(A1313)=0,"",INDEX('Smelter Look-up'!$C:$C,MATCH($A1313,'Smelter Look-up'!$E:$E,0)))</f>
        <v/>
      </c>
      <c r="D1313" s="233"/>
      <c r="E1313" s="233" t="str">
        <f>IF(ISERROR($V1313),"",OFFSET('Smelter Look-up'!$D$4,$V1313-4,0)&amp;"")</f>
        <v/>
      </c>
      <c r="F1313" s="233" t="str">
        <f>IF(ISERROR($V1313),"",OFFSET('Smelter Look-up'!$E$4,$V1313-4,0))</f>
        <v/>
      </c>
      <c r="G1313" s="233" t="str">
        <f>IF(C1313=$X$4,IF(ISERROR($V1313),"Enter smelter details","RMI"),IF(ISERROR($V1313),"",OFFSET('Smelter Look-up'!$F$4,$V1313-4,0)))</f>
        <v/>
      </c>
      <c r="H1313" s="235" t="str">
        <f>IF(ISERROR($V1313),"",OFFSET('Smelter Look-up'!$G$4,$V1313-4,0))</f>
        <v/>
      </c>
      <c r="I1313" s="237" t="str">
        <f>IF(ISERROR($V1313),"",OFFSET('Smelter Look-up'!$H$4,$V1313-4,0))</f>
        <v/>
      </c>
      <c r="J1313" s="237" t="str">
        <f>IF(ISERROR($V1313),"",OFFSET('Smelter Look-up'!$I$4,$V1313-4,0))</f>
        <v/>
      </c>
      <c r="K1313" s="234"/>
      <c r="L1313" s="234"/>
      <c r="M1313" s="234"/>
      <c r="N1313" s="234"/>
      <c r="O1313" s="234"/>
      <c r="P1313" s="237"/>
      <c r="Q1313" s="238"/>
      <c r="R1313" s="233" t="str">
        <f>IF(ISERROR($V1313),"",OFFSET('Smelter Look-up'!$C$4,$V1313-4,0)&amp;"")</f>
        <v/>
      </c>
      <c r="S1313" s="239" t="str">
        <f t="array" ref="S1313">IF(B1313="","",IF(ISERROR(MATCH($E1313,CL,0)),"Unknown",INDIRECT("'C'!$A$"&amp;MATCH($E1313,CL,0)+1)))</f>
        <v/>
      </c>
      <c r="T1313" s="239" t="str">
        <f t="array" ref="T1313">IF(B1313="","",IF(ISERROR(MATCH($J1313,SorP!$B$1:$B$6226,0)),"",INDIRECT("'SorP'!$A$"&amp;MATCH($S1313&amp;$J1313,SorP!C:C,0))))</f>
        <v/>
      </c>
      <c r="U1313" s="240"/>
      <c r="V1313" s="228" t="str">
        <f>IF(C1313="",NA(),IF(OR(C1313="Smelter not listed",C1313="Smelter not yet identified"),MATCH($B1313&amp;$D1313,'Smelter Look-up'!$J:$J,0),MATCH($B1313&amp;$C1313,'Smelter Look-up'!$J:$J,0)))</f>
        <v>#N/A</v>
      </c>
      <c r="W1313" s="208"/>
      <c r="X1313" s="208">
        <f t="shared" si="1"/>
        <v>0</v>
      </c>
      <c r="Y1313" s="208"/>
      <c r="Z1313" s="208"/>
      <c r="AA1313" s="208"/>
      <c r="AB1313" s="241" t="str">
        <f t="shared" si="2"/>
        <v/>
      </c>
      <c r="AC1313" s="208"/>
      <c r="AD1313" s="208"/>
      <c r="AE1313" s="208"/>
      <c r="AF1313" s="208"/>
      <c r="AG1313" s="208"/>
      <c r="AH1313" s="208"/>
    </row>
    <row r="1314" ht="13.5" customHeight="1">
      <c r="A1314" s="239"/>
      <c r="B1314" s="233" t="str">
        <f t="array" ref="B1314">IF(LEN(A1314)=0,"",INDEX('Smelter Look-up'!$A:$A,MATCH($A1314,'Smelter Look-up'!$E:$E,0)))</f>
        <v/>
      </c>
      <c r="C1314" s="234" t="str">
        <f t="array" ref="C1314">IF(LEN(A1314)=0,"",INDEX('Smelter Look-up'!$C:$C,MATCH($A1314,'Smelter Look-up'!$E:$E,0)))</f>
        <v/>
      </c>
      <c r="D1314" s="233"/>
      <c r="E1314" s="233" t="str">
        <f>IF(ISERROR($V1314),"",OFFSET('Smelter Look-up'!$D$4,$V1314-4,0)&amp;"")</f>
        <v/>
      </c>
      <c r="F1314" s="233" t="str">
        <f>IF(ISERROR($V1314),"",OFFSET('Smelter Look-up'!$E$4,$V1314-4,0))</f>
        <v/>
      </c>
      <c r="G1314" s="233" t="str">
        <f>IF(C1314=$X$4,IF(ISERROR($V1314),"Enter smelter details","RMI"),IF(ISERROR($V1314),"",OFFSET('Smelter Look-up'!$F$4,$V1314-4,0)))</f>
        <v/>
      </c>
      <c r="H1314" s="235" t="str">
        <f>IF(ISERROR($V1314),"",OFFSET('Smelter Look-up'!$G$4,$V1314-4,0))</f>
        <v/>
      </c>
      <c r="I1314" s="237" t="str">
        <f>IF(ISERROR($V1314),"",OFFSET('Smelter Look-up'!$H$4,$V1314-4,0))</f>
        <v/>
      </c>
      <c r="J1314" s="237" t="str">
        <f>IF(ISERROR($V1314),"",OFFSET('Smelter Look-up'!$I$4,$V1314-4,0))</f>
        <v/>
      </c>
      <c r="K1314" s="234"/>
      <c r="L1314" s="234"/>
      <c r="M1314" s="234"/>
      <c r="N1314" s="234"/>
      <c r="O1314" s="234"/>
      <c r="P1314" s="237"/>
      <c r="Q1314" s="238"/>
      <c r="R1314" s="233" t="str">
        <f>IF(ISERROR($V1314),"",OFFSET('Smelter Look-up'!$C$4,$V1314-4,0)&amp;"")</f>
        <v/>
      </c>
      <c r="S1314" s="239" t="str">
        <f t="array" ref="S1314">IF(B1314="","",IF(ISERROR(MATCH($E1314,CL,0)),"Unknown",INDIRECT("'C'!$A$"&amp;MATCH($E1314,CL,0)+1)))</f>
        <v/>
      </c>
      <c r="T1314" s="239" t="str">
        <f t="array" ref="T1314">IF(B1314="","",IF(ISERROR(MATCH($J1314,SorP!$B$1:$B$6226,0)),"",INDIRECT("'SorP'!$A$"&amp;MATCH($S1314&amp;$J1314,SorP!C:C,0))))</f>
        <v/>
      </c>
      <c r="U1314" s="240"/>
      <c r="V1314" s="228" t="str">
        <f>IF(C1314="",NA(),IF(OR(C1314="Smelter not listed",C1314="Smelter not yet identified"),MATCH($B1314&amp;$D1314,'Smelter Look-up'!$J:$J,0),MATCH($B1314&amp;$C1314,'Smelter Look-up'!$J:$J,0)))</f>
        <v>#N/A</v>
      </c>
      <c r="W1314" s="208"/>
      <c r="X1314" s="208">
        <f t="shared" si="1"/>
        <v>0</v>
      </c>
      <c r="Y1314" s="208"/>
      <c r="Z1314" s="208"/>
      <c r="AA1314" s="208"/>
      <c r="AB1314" s="241" t="str">
        <f t="shared" si="2"/>
        <v/>
      </c>
      <c r="AC1314" s="208"/>
      <c r="AD1314" s="208"/>
      <c r="AE1314" s="208"/>
      <c r="AF1314" s="208"/>
      <c r="AG1314" s="208"/>
      <c r="AH1314" s="208"/>
    </row>
    <row r="1315" ht="13.5" customHeight="1">
      <c r="A1315" s="239"/>
      <c r="B1315" s="233" t="str">
        <f t="array" ref="B1315">IF(LEN(A1315)=0,"",INDEX('Smelter Look-up'!$A:$A,MATCH($A1315,'Smelter Look-up'!$E:$E,0)))</f>
        <v/>
      </c>
      <c r="C1315" s="234" t="str">
        <f t="array" ref="C1315">IF(LEN(A1315)=0,"",INDEX('Smelter Look-up'!$C:$C,MATCH($A1315,'Smelter Look-up'!$E:$E,0)))</f>
        <v/>
      </c>
      <c r="D1315" s="233"/>
      <c r="E1315" s="233" t="str">
        <f>IF(ISERROR($V1315),"",OFFSET('Smelter Look-up'!$D$4,$V1315-4,0)&amp;"")</f>
        <v/>
      </c>
      <c r="F1315" s="233" t="str">
        <f>IF(ISERROR($V1315),"",OFFSET('Smelter Look-up'!$E$4,$V1315-4,0))</f>
        <v/>
      </c>
      <c r="G1315" s="233" t="str">
        <f>IF(C1315=$X$4,IF(ISERROR($V1315),"Enter smelter details","RMI"),IF(ISERROR($V1315),"",OFFSET('Smelter Look-up'!$F$4,$V1315-4,0)))</f>
        <v/>
      </c>
      <c r="H1315" s="235" t="str">
        <f>IF(ISERROR($V1315),"",OFFSET('Smelter Look-up'!$G$4,$V1315-4,0))</f>
        <v/>
      </c>
      <c r="I1315" s="237" t="str">
        <f>IF(ISERROR($V1315),"",OFFSET('Smelter Look-up'!$H$4,$V1315-4,0))</f>
        <v/>
      </c>
      <c r="J1315" s="237" t="str">
        <f>IF(ISERROR($V1315),"",OFFSET('Smelter Look-up'!$I$4,$V1315-4,0))</f>
        <v/>
      </c>
      <c r="K1315" s="234"/>
      <c r="L1315" s="234"/>
      <c r="M1315" s="234"/>
      <c r="N1315" s="234"/>
      <c r="O1315" s="234"/>
      <c r="P1315" s="237"/>
      <c r="Q1315" s="238"/>
      <c r="R1315" s="233" t="str">
        <f>IF(ISERROR($V1315),"",OFFSET('Smelter Look-up'!$C$4,$V1315-4,0)&amp;"")</f>
        <v/>
      </c>
      <c r="S1315" s="239" t="str">
        <f t="array" ref="S1315">IF(B1315="","",IF(ISERROR(MATCH($E1315,CL,0)),"Unknown",INDIRECT("'C'!$A$"&amp;MATCH($E1315,CL,0)+1)))</f>
        <v/>
      </c>
      <c r="T1315" s="239" t="str">
        <f t="array" ref="T1315">IF(B1315="","",IF(ISERROR(MATCH($J1315,SorP!$B$1:$B$6226,0)),"",INDIRECT("'SorP'!$A$"&amp;MATCH($S1315&amp;$J1315,SorP!C:C,0))))</f>
        <v/>
      </c>
      <c r="U1315" s="240"/>
      <c r="V1315" s="228" t="str">
        <f>IF(C1315="",NA(),IF(OR(C1315="Smelter not listed",C1315="Smelter not yet identified"),MATCH($B1315&amp;$D1315,'Smelter Look-up'!$J:$J,0),MATCH($B1315&amp;$C1315,'Smelter Look-up'!$J:$J,0)))</f>
        <v>#N/A</v>
      </c>
      <c r="W1315" s="208"/>
      <c r="X1315" s="208">
        <f t="shared" si="1"/>
        <v>0</v>
      </c>
      <c r="Y1315" s="208"/>
      <c r="Z1315" s="208"/>
      <c r="AA1315" s="208"/>
      <c r="AB1315" s="241" t="str">
        <f t="shared" si="2"/>
        <v/>
      </c>
      <c r="AC1315" s="208"/>
      <c r="AD1315" s="208"/>
      <c r="AE1315" s="208"/>
      <c r="AF1315" s="208"/>
      <c r="AG1315" s="208"/>
      <c r="AH1315" s="208"/>
    </row>
    <row r="1316" ht="13.5" customHeight="1">
      <c r="A1316" s="239"/>
      <c r="B1316" s="233" t="str">
        <f t="array" ref="B1316">IF(LEN(A1316)=0,"",INDEX('Smelter Look-up'!$A:$A,MATCH($A1316,'Smelter Look-up'!$E:$E,0)))</f>
        <v/>
      </c>
      <c r="C1316" s="234" t="str">
        <f t="array" ref="C1316">IF(LEN(A1316)=0,"",INDEX('Smelter Look-up'!$C:$C,MATCH($A1316,'Smelter Look-up'!$E:$E,0)))</f>
        <v/>
      </c>
      <c r="D1316" s="233"/>
      <c r="E1316" s="233" t="str">
        <f>IF(ISERROR($V1316),"",OFFSET('Smelter Look-up'!$D$4,$V1316-4,0)&amp;"")</f>
        <v/>
      </c>
      <c r="F1316" s="233" t="str">
        <f>IF(ISERROR($V1316),"",OFFSET('Smelter Look-up'!$E$4,$V1316-4,0))</f>
        <v/>
      </c>
      <c r="G1316" s="233" t="str">
        <f>IF(C1316=$X$4,IF(ISERROR($V1316),"Enter smelter details","RMI"),IF(ISERROR($V1316),"",OFFSET('Smelter Look-up'!$F$4,$V1316-4,0)))</f>
        <v/>
      </c>
      <c r="H1316" s="235" t="str">
        <f>IF(ISERROR($V1316),"",OFFSET('Smelter Look-up'!$G$4,$V1316-4,0))</f>
        <v/>
      </c>
      <c r="I1316" s="237" t="str">
        <f>IF(ISERROR($V1316),"",OFFSET('Smelter Look-up'!$H$4,$V1316-4,0))</f>
        <v/>
      </c>
      <c r="J1316" s="237" t="str">
        <f>IF(ISERROR($V1316),"",OFFSET('Smelter Look-up'!$I$4,$V1316-4,0))</f>
        <v/>
      </c>
      <c r="K1316" s="234"/>
      <c r="L1316" s="234"/>
      <c r="M1316" s="234"/>
      <c r="N1316" s="234"/>
      <c r="O1316" s="234"/>
      <c r="P1316" s="237"/>
      <c r="Q1316" s="238"/>
      <c r="R1316" s="233" t="str">
        <f>IF(ISERROR($V1316),"",OFFSET('Smelter Look-up'!$C$4,$V1316-4,0)&amp;"")</f>
        <v/>
      </c>
      <c r="S1316" s="239" t="str">
        <f t="array" ref="S1316">IF(B1316="","",IF(ISERROR(MATCH($E1316,CL,0)),"Unknown",INDIRECT("'C'!$A$"&amp;MATCH($E1316,CL,0)+1)))</f>
        <v/>
      </c>
      <c r="T1316" s="239" t="str">
        <f t="array" ref="T1316">IF(B1316="","",IF(ISERROR(MATCH($J1316,SorP!$B$1:$B$6226,0)),"",INDIRECT("'SorP'!$A$"&amp;MATCH($S1316&amp;$J1316,SorP!C:C,0))))</f>
        <v/>
      </c>
      <c r="U1316" s="240"/>
      <c r="V1316" s="228" t="str">
        <f>IF(C1316="",NA(),IF(OR(C1316="Smelter not listed",C1316="Smelter not yet identified"),MATCH($B1316&amp;$D1316,'Smelter Look-up'!$J:$J,0),MATCH($B1316&amp;$C1316,'Smelter Look-up'!$J:$J,0)))</f>
        <v>#N/A</v>
      </c>
      <c r="W1316" s="208"/>
      <c r="X1316" s="208">
        <f t="shared" si="1"/>
        <v>0</v>
      </c>
      <c r="Y1316" s="208"/>
      <c r="Z1316" s="208"/>
      <c r="AA1316" s="208"/>
      <c r="AB1316" s="241" t="str">
        <f t="shared" si="2"/>
        <v/>
      </c>
      <c r="AC1316" s="208"/>
      <c r="AD1316" s="208"/>
      <c r="AE1316" s="208"/>
      <c r="AF1316" s="208"/>
      <c r="AG1316" s="208"/>
      <c r="AH1316" s="208"/>
    </row>
    <row r="1317" ht="13.5" customHeight="1">
      <c r="A1317" s="239"/>
      <c r="B1317" s="233" t="str">
        <f t="array" ref="B1317">IF(LEN(A1317)=0,"",INDEX('Smelter Look-up'!$A:$A,MATCH($A1317,'Smelter Look-up'!$E:$E,0)))</f>
        <v/>
      </c>
      <c r="C1317" s="234" t="str">
        <f t="array" ref="C1317">IF(LEN(A1317)=0,"",INDEX('Smelter Look-up'!$C:$C,MATCH($A1317,'Smelter Look-up'!$E:$E,0)))</f>
        <v/>
      </c>
      <c r="D1317" s="233"/>
      <c r="E1317" s="233" t="str">
        <f>IF(ISERROR($V1317),"",OFFSET('Smelter Look-up'!$D$4,$V1317-4,0)&amp;"")</f>
        <v/>
      </c>
      <c r="F1317" s="233" t="str">
        <f>IF(ISERROR($V1317),"",OFFSET('Smelter Look-up'!$E$4,$V1317-4,0))</f>
        <v/>
      </c>
      <c r="G1317" s="233" t="str">
        <f>IF(C1317=$X$4,IF(ISERROR($V1317),"Enter smelter details","RMI"),IF(ISERROR($V1317),"",OFFSET('Smelter Look-up'!$F$4,$V1317-4,0)))</f>
        <v/>
      </c>
      <c r="H1317" s="235" t="str">
        <f>IF(ISERROR($V1317),"",OFFSET('Smelter Look-up'!$G$4,$V1317-4,0))</f>
        <v/>
      </c>
      <c r="I1317" s="237" t="str">
        <f>IF(ISERROR($V1317),"",OFFSET('Smelter Look-up'!$H$4,$V1317-4,0))</f>
        <v/>
      </c>
      <c r="J1317" s="237" t="str">
        <f>IF(ISERROR($V1317),"",OFFSET('Smelter Look-up'!$I$4,$V1317-4,0))</f>
        <v/>
      </c>
      <c r="K1317" s="234"/>
      <c r="L1317" s="234"/>
      <c r="M1317" s="234"/>
      <c r="N1317" s="234"/>
      <c r="O1317" s="234"/>
      <c r="P1317" s="237"/>
      <c r="Q1317" s="238"/>
      <c r="R1317" s="233" t="str">
        <f>IF(ISERROR($V1317),"",OFFSET('Smelter Look-up'!$C$4,$V1317-4,0)&amp;"")</f>
        <v/>
      </c>
      <c r="S1317" s="239" t="str">
        <f t="array" ref="S1317">IF(B1317="","",IF(ISERROR(MATCH($E1317,CL,0)),"Unknown",INDIRECT("'C'!$A$"&amp;MATCH($E1317,CL,0)+1)))</f>
        <v/>
      </c>
      <c r="T1317" s="239" t="str">
        <f t="array" ref="T1317">IF(B1317="","",IF(ISERROR(MATCH($J1317,SorP!$B$1:$B$6226,0)),"",INDIRECT("'SorP'!$A$"&amp;MATCH($S1317&amp;$J1317,SorP!C:C,0))))</f>
        <v/>
      </c>
      <c r="U1317" s="240"/>
      <c r="V1317" s="228" t="str">
        <f>IF(C1317="",NA(),IF(OR(C1317="Smelter not listed",C1317="Smelter not yet identified"),MATCH($B1317&amp;$D1317,'Smelter Look-up'!$J:$J,0),MATCH($B1317&amp;$C1317,'Smelter Look-up'!$J:$J,0)))</f>
        <v>#N/A</v>
      </c>
      <c r="W1317" s="208"/>
      <c r="X1317" s="208">
        <f t="shared" si="1"/>
        <v>0</v>
      </c>
      <c r="Y1317" s="208"/>
      <c r="Z1317" s="208"/>
      <c r="AA1317" s="208"/>
      <c r="AB1317" s="241" t="str">
        <f t="shared" si="2"/>
        <v/>
      </c>
      <c r="AC1317" s="208"/>
      <c r="AD1317" s="208"/>
      <c r="AE1317" s="208"/>
      <c r="AF1317" s="208"/>
      <c r="AG1317" s="208"/>
      <c r="AH1317" s="208"/>
    </row>
    <row r="1318" ht="13.5" customHeight="1">
      <c r="A1318" s="239"/>
      <c r="B1318" s="233" t="str">
        <f t="array" ref="B1318">IF(LEN(A1318)=0,"",INDEX('Smelter Look-up'!$A:$A,MATCH($A1318,'Smelter Look-up'!$E:$E,0)))</f>
        <v/>
      </c>
      <c r="C1318" s="234" t="str">
        <f t="array" ref="C1318">IF(LEN(A1318)=0,"",INDEX('Smelter Look-up'!$C:$C,MATCH($A1318,'Smelter Look-up'!$E:$E,0)))</f>
        <v/>
      </c>
      <c r="D1318" s="233"/>
      <c r="E1318" s="233" t="str">
        <f>IF(ISERROR($V1318),"",OFFSET('Smelter Look-up'!$D$4,$V1318-4,0)&amp;"")</f>
        <v/>
      </c>
      <c r="F1318" s="233" t="str">
        <f>IF(ISERROR($V1318),"",OFFSET('Smelter Look-up'!$E$4,$V1318-4,0))</f>
        <v/>
      </c>
      <c r="G1318" s="233" t="str">
        <f>IF(C1318=$X$4,IF(ISERROR($V1318),"Enter smelter details","RMI"),IF(ISERROR($V1318),"",OFFSET('Smelter Look-up'!$F$4,$V1318-4,0)))</f>
        <v/>
      </c>
      <c r="H1318" s="235" t="str">
        <f>IF(ISERROR($V1318),"",OFFSET('Smelter Look-up'!$G$4,$V1318-4,0))</f>
        <v/>
      </c>
      <c r="I1318" s="237" t="str">
        <f>IF(ISERROR($V1318),"",OFFSET('Smelter Look-up'!$H$4,$V1318-4,0))</f>
        <v/>
      </c>
      <c r="J1318" s="237" t="str">
        <f>IF(ISERROR($V1318),"",OFFSET('Smelter Look-up'!$I$4,$V1318-4,0))</f>
        <v/>
      </c>
      <c r="K1318" s="234"/>
      <c r="L1318" s="234"/>
      <c r="M1318" s="234"/>
      <c r="N1318" s="234"/>
      <c r="O1318" s="234"/>
      <c r="P1318" s="237"/>
      <c r="Q1318" s="238"/>
      <c r="R1318" s="233" t="str">
        <f>IF(ISERROR($V1318),"",OFFSET('Smelter Look-up'!$C$4,$V1318-4,0)&amp;"")</f>
        <v/>
      </c>
      <c r="S1318" s="239" t="str">
        <f t="array" ref="S1318">IF(B1318="","",IF(ISERROR(MATCH($E1318,CL,0)),"Unknown",INDIRECT("'C'!$A$"&amp;MATCH($E1318,CL,0)+1)))</f>
        <v/>
      </c>
      <c r="T1318" s="239" t="str">
        <f t="array" ref="T1318">IF(B1318="","",IF(ISERROR(MATCH($J1318,SorP!$B$1:$B$6226,0)),"",INDIRECT("'SorP'!$A$"&amp;MATCH($S1318&amp;$J1318,SorP!C:C,0))))</f>
        <v/>
      </c>
      <c r="U1318" s="240"/>
      <c r="V1318" s="228" t="str">
        <f>IF(C1318="",NA(),IF(OR(C1318="Smelter not listed",C1318="Smelter not yet identified"),MATCH($B1318&amp;$D1318,'Smelter Look-up'!$J:$J,0),MATCH($B1318&amp;$C1318,'Smelter Look-up'!$J:$J,0)))</f>
        <v>#N/A</v>
      </c>
      <c r="W1318" s="208"/>
      <c r="X1318" s="208">
        <f t="shared" si="1"/>
        <v>0</v>
      </c>
      <c r="Y1318" s="208"/>
      <c r="Z1318" s="208"/>
      <c r="AA1318" s="208"/>
      <c r="AB1318" s="241" t="str">
        <f t="shared" si="2"/>
        <v/>
      </c>
      <c r="AC1318" s="208"/>
      <c r="AD1318" s="208"/>
      <c r="AE1318" s="208"/>
      <c r="AF1318" s="208"/>
      <c r="AG1318" s="208"/>
      <c r="AH1318" s="208"/>
    </row>
    <row r="1319" ht="13.5" customHeight="1">
      <c r="A1319" s="239"/>
      <c r="B1319" s="233" t="str">
        <f t="array" ref="B1319">IF(LEN(A1319)=0,"",INDEX('Smelter Look-up'!$A:$A,MATCH($A1319,'Smelter Look-up'!$E:$E,0)))</f>
        <v/>
      </c>
      <c r="C1319" s="234" t="str">
        <f t="array" ref="C1319">IF(LEN(A1319)=0,"",INDEX('Smelter Look-up'!$C:$C,MATCH($A1319,'Smelter Look-up'!$E:$E,0)))</f>
        <v/>
      </c>
      <c r="D1319" s="233"/>
      <c r="E1319" s="233" t="str">
        <f>IF(ISERROR($V1319),"",OFFSET('Smelter Look-up'!$D$4,$V1319-4,0)&amp;"")</f>
        <v/>
      </c>
      <c r="F1319" s="233" t="str">
        <f>IF(ISERROR($V1319),"",OFFSET('Smelter Look-up'!$E$4,$V1319-4,0))</f>
        <v/>
      </c>
      <c r="G1319" s="233" t="str">
        <f>IF(C1319=$X$4,IF(ISERROR($V1319),"Enter smelter details","RMI"),IF(ISERROR($V1319),"",OFFSET('Smelter Look-up'!$F$4,$V1319-4,0)))</f>
        <v/>
      </c>
      <c r="H1319" s="235" t="str">
        <f>IF(ISERROR($V1319),"",OFFSET('Smelter Look-up'!$G$4,$V1319-4,0))</f>
        <v/>
      </c>
      <c r="I1319" s="237" t="str">
        <f>IF(ISERROR($V1319),"",OFFSET('Smelter Look-up'!$H$4,$V1319-4,0))</f>
        <v/>
      </c>
      <c r="J1319" s="237" t="str">
        <f>IF(ISERROR($V1319),"",OFFSET('Smelter Look-up'!$I$4,$V1319-4,0))</f>
        <v/>
      </c>
      <c r="K1319" s="234"/>
      <c r="L1319" s="234"/>
      <c r="M1319" s="234"/>
      <c r="N1319" s="234"/>
      <c r="O1319" s="234"/>
      <c r="P1319" s="237"/>
      <c r="Q1319" s="238"/>
      <c r="R1319" s="233" t="str">
        <f>IF(ISERROR($V1319),"",OFFSET('Smelter Look-up'!$C$4,$V1319-4,0)&amp;"")</f>
        <v/>
      </c>
      <c r="S1319" s="239" t="str">
        <f t="array" ref="S1319">IF(B1319="","",IF(ISERROR(MATCH($E1319,CL,0)),"Unknown",INDIRECT("'C'!$A$"&amp;MATCH($E1319,CL,0)+1)))</f>
        <v/>
      </c>
      <c r="T1319" s="239" t="str">
        <f t="array" ref="T1319">IF(B1319="","",IF(ISERROR(MATCH($J1319,SorP!$B$1:$B$6226,0)),"",INDIRECT("'SorP'!$A$"&amp;MATCH($S1319&amp;$J1319,SorP!C:C,0))))</f>
        <v/>
      </c>
      <c r="U1319" s="240"/>
      <c r="V1319" s="228" t="str">
        <f>IF(C1319="",NA(),IF(OR(C1319="Smelter not listed",C1319="Smelter not yet identified"),MATCH($B1319&amp;$D1319,'Smelter Look-up'!$J:$J,0),MATCH($B1319&amp;$C1319,'Smelter Look-up'!$J:$J,0)))</f>
        <v>#N/A</v>
      </c>
      <c r="W1319" s="208"/>
      <c r="X1319" s="208">
        <f t="shared" si="1"/>
        <v>0</v>
      </c>
      <c r="Y1319" s="208"/>
      <c r="Z1319" s="208"/>
      <c r="AA1319" s="208"/>
      <c r="AB1319" s="241" t="str">
        <f t="shared" si="2"/>
        <v/>
      </c>
      <c r="AC1319" s="208"/>
      <c r="AD1319" s="208"/>
      <c r="AE1319" s="208"/>
      <c r="AF1319" s="208"/>
      <c r="AG1319" s="208"/>
      <c r="AH1319" s="208"/>
    </row>
    <row r="1320" ht="13.5" customHeight="1">
      <c r="A1320" s="239"/>
      <c r="B1320" s="233" t="str">
        <f t="array" ref="B1320">IF(LEN(A1320)=0,"",INDEX('Smelter Look-up'!$A:$A,MATCH($A1320,'Smelter Look-up'!$E:$E,0)))</f>
        <v/>
      </c>
      <c r="C1320" s="234" t="str">
        <f t="array" ref="C1320">IF(LEN(A1320)=0,"",INDEX('Smelter Look-up'!$C:$C,MATCH($A1320,'Smelter Look-up'!$E:$E,0)))</f>
        <v/>
      </c>
      <c r="D1320" s="233"/>
      <c r="E1320" s="233" t="str">
        <f>IF(ISERROR($V1320),"",OFFSET('Smelter Look-up'!$D$4,$V1320-4,0)&amp;"")</f>
        <v/>
      </c>
      <c r="F1320" s="233" t="str">
        <f>IF(ISERROR($V1320),"",OFFSET('Smelter Look-up'!$E$4,$V1320-4,0))</f>
        <v/>
      </c>
      <c r="G1320" s="233" t="str">
        <f>IF(C1320=$X$4,IF(ISERROR($V1320),"Enter smelter details","RMI"),IF(ISERROR($V1320),"",OFFSET('Smelter Look-up'!$F$4,$V1320-4,0)))</f>
        <v/>
      </c>
      <c r="H1320" s="235" t="str">
        <f>IF(ISERROR($V1320),"",OFFSET('Smelter Look-up'!$G$4,$V1320-4,0))</f>
        <v/>
      </c>
      <c r="I1320" s="237" t="str">
        <f>IF(ISERROR($V1320),"",OFFSET('Smelter Look-up'!$H$4,$V1320-4,0))</f>
        <v/>
      </c>
      <c r="J1320" s="237" t="str">
        <f>IF(ISERROR($V1320),"",OFFSET('Smelter Look-up'!$I$4,$V1320-4,0))</f>
        <v/>
      </c>
      <c r="K1320" s="234"/>
      <c r="L1320" s="234"/>
      <c r="M1320" s="234"/>
      <c r="N1320" s="234"/>
      <c r="O1320" s="234"/>
      <c r="P1320" s="237"/>
      <c r="Q1320" s="238"/>
      <c r="R1320" s="233" t="str">
        <f>IF(ISERROR($V1320),"",OFFSET('Smelter Look-up'!$C$4,$V1320-4,0)&amp;"")</f>
        <v/>
      </c>
      <c r="S1320" s="239" t="str">
        <f t="array" ref="S1320">IF(B1320="","",IF(ISERROR(MATCH($E1320,CL,0)),"Unknown",INDIRECT("'C'!$A$"&amp;MATCH($E1320,CL,0)+1)))</f>
        <v/>
      </c>
      <c r="T1320" s="239" t="str">
        <f t="array" ref="T1320">IF(B1320="","",IF(ISERROR(MATCH($J1320,SorP!$B$1:$B$6226,0)),"",INDIRECT("'SorP'!$A$"&amp;MATCH($S1320&amp;$J1320,SorP!C:C,0))))</f>
        <v/>
      </c>
      <c r="U1320" s="240"/>
      <c r="V1320" s="228" t="str">
        <f>IF(C1320="",NA(),IF(OR(C1320="Smelter not listed",C1320="Smelter not yet identified"),MATCH($B1320&amp;$D1320,'Smelter Look-up'!$J:$J,0),MATCH($B1320&amp;$C1320,'Smelter Look-up'!$J:$J,0)))</f>
        <v>#N/A</v>
      </c>
      <c r="W1320" s="208"/>
      <c r="X1320" s="208">
        <f t="shared" si="1"/>
        <v>0</v>
      </c>
      <c r="Y1320" s="208"/>
      <c r="Z1320" s="208"/>
      <c r="AA1320" s="208"/>
      <c r="AB1320" s="241" t="str">
        <f t="shared" si="2"/>
        <v/>
      </c>
      <c r="AC1320" s="208"/>
      <c r="AD1320" s="208"/>
      <c r="AE1320" s="208"/>
      <c r="AF1320" s="208"/>
      <c r="AG1320" s="208"/>
      <c r="AH1320" s="208"/>
    </row>
    <row r="1321" ht="13.5" customHeight="1">
      <c r="A1321" s="239"/>
      <c r="B1321" s="233" t="str">
        <f t="array" ref="B1321">IF(LEN(A1321)=0,"",INDEX('Smelter Look-up'!$A:$A,MATCH($A1321,'Smelter Look-up'!$E:$E,0)))</f>
        <v/>
      </c>
      <c r="C1321" s="234" t="str">
        <f t="array" ref="C1321">IF(LEN(A1321)=0,"",INDEX('Smelter Look-up'!$C:$C,MATCH($A1321,'Smelter Look-up'!$E:$E,0)))</f>
        <v/>
      </c>
      <c r="D1321" s="233"/>
      <c r="E1321" s="233" t="str">
        <f>IF(ISERROR($V1321),"",OFFSET('Smelter Look-up'!$D$4,$V1321-4,0)&amp;"")</f>
        <v/>
      </c>
      <c r="F1321" s="233" t="str">
        <f>IF(ISERROR($V1321),"",OFFSET('Smelter Look-up'!$E$4,$V1321-4,0))</f>
        <v/>
      </c>
      <c r="G1321" s="233" t="str">
        <f>IF(C1321=$X$4,IF(ISERROR($V1321),"Enter smelter details","RMI"),IF(ISERROR($V1321),"",OFFSET('Smelter Look-up'!$F$4,$V1321-4,0)))</f>
        <v/>
      </c>
      <c r="H1321" s="235" t="str">
        <f>IF(ISERROR($V1321),"",OFFSET('Smelter Look-up'!$G$4,$V1321-4,0))</f>
        <v/>
      </c>
      <c r="I1321" s="237" t="str">
        <f>IF(ISERROR($V1321),"",OFFSET('Smelter Look-up'!$H$4,$V1321-4,0))</f>
        <v/>
      </c>
      <c r="J1321" s="237" t="str">
        <f>IF(ISERROR($V1321),"",OFFSET('Smelter Look-up'!$I$4,$V1321-4,0))</f>
        <v/>
      </c>
      <c r="K1321" s="234"/>
      <c r="L1321" s="234"/>
      <c r="M1321" s="234"/>
      <c r="N1321" s="234"/>
      <c r="O1321" s="234"/>
      <c r="P1321" s="237"/>
      <c r="Q1321" s="238"/>
      <c r="R1321" s="233" t="str">
        <f>IF(ISERROR($V1321),"",OFFSET('Smelter Look-up'!$C$4,$V1321-4,0)&amp;"")</f>
        <v/>
      </c>
      <c r="S1321" s="239" t="str">
        <f t="array" ref="S1321">IF(B1321="","",IF(ISERROR(MATCH($E1321,CL,0)),"Unknown",INDIRECT("'C'!$A$"&amp;MATCH($E1321,CL,0)+1)))</f>
        <v/>
      </c>
      <c r="T1321" s="239" t="str">
        <f t="array" ref="T1321">IF(B1321="","",IF(ISERROR(MATCH($J1321,SorP!$B$1:$B$6226,0)),"",INDIRECT("'SorP'!$A$"&amp;MATCH($S1321&amp;$J1321,SorP!C:C,0))))</f>
        <v/>
      </c>
      <c r="U1321" s="240"/>
      <c r="V1321" s="228" t="str">
        <f>IF(C1321="",NA(),IF(OR(C1321="Smelter not listed",C1321="Smelter not yet identified"),MATCH($B1321&amp;$D1321,'Smelter Look-up'!$J:$J,0),MATCH($B1321&amp;$C1321,'Smelter Look-up'!$J:$J,0)))</f>
        <v>#N/A</v>
      </c>
      <c r="W1321" s="208"/>
      <c r="X1321" s="208">
        <f t="shared" si="1"/>
        <v>0</v>
      </c>
      <c r="Y1321" s="208"/>
      <c r="Z1321" s="208"/>
      <c r="AA1321" s="208"/>
      <c r="AB1321" s="241" t="str">
        <f t="shared" si="2"/>
        <v/>
      </c>
      <c r="AC1321" s="208"/>
      <c r="AD1321" s="208"/>
      <c r="AE1321" s="208"/>
      <c r="AF1321" s="208"/>
      <c r="AG1321" s="208"/>
      <c r="AH1321" s="208"/>
    </row>
    <row r="1322" ht="13.5" customHeight="1">
      <c r="A1322" s="239"/>
      <c r="B1322" s="233" t="str">
        <f t="array" ref="B1322">IF(LEN(A1322)=0,"",INDEX('Smelter Look-up'!$A:$A,MATCH($A1322,'Smelter Look-up'!$E:$E,0)))</f>
        <v/>
      </c>
      <c r="C1322" s="234" t="str">
        <f t="array" ref="C1322">IF(LEN(A1322)=0,"",INDEX('Smelter Look-up'!$C:$C,MATCH($A1322,'Smelter Look-up'!$E:$E,0)))</f>
        <v/>
      </c>
      <c r="D1322" s="233"/>
      <c r="E1322" s="233" t="str">
        <f>IF(ISERROR($V1322),"",OFFSET('Smelter Look-up'!$D$4,$V1322-4,0)&amp;"")</f>
        <v/>
      </c>
      <c r="F1322" s="233" t="str">
        <f>IF(ISERROR($V1322),"",OFFSET('Smelter Look-up'!$E$4,$V1322-4,0))</f>
        <v/>
      </c>
      <c r="G1322" s="233" t="str">
        <f>IF(C1322=$X$4,IF(ISERROR($V1322),"Enter smelter details","RMI"),IF(ISERROR($V1322),"",OFFSET('Smelter Look-up'!$F$4,$V1322-4,0)))</f>
        <v/>
      </c>
      <c r="H1322" s="235" t="str">
        <f>IF(ISERROR($V1322),"",OFFSET('Smelter Look-up'!$G$4,$V1322-4,0))</f>
        <v/>
      </c>
      <c r="I1322" s="237" t="str">
        <f>IF(ISERROR($V1322),"",OFFSET('Smelter Look-up'!$H$4,$V1322-4,0))</f>
        <v/>
      </c>
      <c r="J1322" s="237" t="str">
        <f>IF(ISERROR($V1322),"",OFFSET('Smelter Look-up'!$I$4,$V1322-4,0))</f>
        <v/>
      </c>
      <c r="K1322" s="234"/>
      <c r="L1322" s="234"/>
      <c r="M1322" s="234"/>
      <c r="N1322" s="234"/>
      <c r="O1322" s="234"/>
      <c r="P1322" s="237"/>
      <c r="Q1322" s="238"/>
      <c r="R1322" s="233" t="str">
        <f>IF(ISERROR($V1322),"",OFFSET('Smelter Look-up'!$C$4,$V1322-4,0)&amp;"")</f>
        <v/>
      </c>
      <c r="S1322" s="239" t="str">
        <f t="array" ref="S1322">IF(B1322="","",IF(ISERROR(MATCH($E1322,CL,0)),"Unknown",INDIRECT("'C'!$A$"&amp;MATCH($E1322,CL,0)+1)))</f>
        <v/>
      </c>
      <c r="T1322" s="239" t="str">
        <f t="array" ref="T1322">IF(B1322="","",IF(ISERROR(MATCH($J1322,SorP!$B$1:$B$6226,0)),"",INDIRECT("'SorP'!$A$"&amp;MATCH($S1322&amp;$J1322,SorP!C:C,0))))</f>
        <v/>
      </c>
      <c r="U1322" s="240"/>
      <c r="V1322" s="228" t="str">
        <f>IF(C1322="",NA(),IF(OR(C1322="Smelter not listed",C1322="Smelter not yet identified"),MATCH($B1322&amp;$D1322,'Smelter Look-up'!$J:$J,0),MATCH($B1322&amp;$C1322,'Smelter Look-up'!$J:$J,0)))</f>
        <v>#N/A</v>
      </c>
      <c r="W1322" s="208"/>
      <c r="X1322" s="208">
        <f t="shared" si="1"/>
        <v>0</v>
      </c>
      <c r="Y1322" s="208"/>
      <c r="Z1322" s="208"/>
      <c r="AA1322" s="208"/>
      <c r="AB1322" s="241" t="str">
        <f t="shared" si="2"/>
        <v/>
      </c>
      <c r="AC1322" s="208"/>
      <c r="AD1322" s="208"/>
      <c r="AE1322" s="208"/>
      <c r="AF1322" s="208"/>
      <c r="AG1322" s="208"/>
      <c r="AH1322" s="208"/>
    </row>
    <row r="1323" ht="13.5" customHeight="1">
      <c r="A1323" s="239"/>
      <c r="B1323" s="233" t="str">
        <f t="array" ref="B1323">IF(LEN(A1323)=0,"",INDEX('Smelter Look-up'!$A:$A,MATCH($A1323,'Smelter Look-up'!$E:$E,0)))</f>
        <v/>
      </c>
      <c r="C1323" s="234" t="str">
        <f t="array" ref="C1323">IF(LEN(A1323)=0,"",INDEX('Smelter Look-up'!$C:$C,MATCH($A1323,'Smelter Look-up'!$E:$E,0)))</f>
        <v/>
      </c>
      <c r="D1323" s="233"/>
      <c r="E1323" s="233" t="str">
        <f>IF(ISERROR($V1323),"",OFFSET('Smelter Look-up'!$D$4,$V1323-4,0)&amp;"")</f>
        <v/>
      </c>
      <c r="F1323" s="233" t="str">
        <f>IF(ISERROR($V1323),"",OFFSET('Smelter Look-up'!$E$4,$V1323-4,0))</f>
        <v/>
      </c>
      <c r="G1323" s="233" t="str">
        <f>IF(C1323=$X$4,IF(ISERROR($V1323),"Enter smelter details","RMI"),IF(ISERROR($V1323),"",OFFSET('Smelter Look-up'!$F$4,$V1323-4,0)))</f>
        <v/>
      </c>
      <c r="H1323" s="235" t="str">
        <f>IF(ISERROR($V1323),"",OFFSET('Smelter Look-up'!$G$4,$V1323-4,0))</f>
        <v/>
      </c>
      <c r="I1323" s="237" t="str">
        <f>IF(ISERROR($V1323),"",OFFSET('Smelter Look-up'!$H$4,$V1323-4,0))</f>
        <v/>
      </c>
      <c r="J1323" s="237" t="str">
        <f>IF(ISERROR($V1323),"",OFFSET('Smelter Look-up'!$I$4,$V1323-4,0))</f>
        <v/>
      </c>
      <c r="K1323" s="234"/>
      <c r="L1323" s="234"/>
      <c r="M1323" s="234"/>
      <c r="N1323" s="234"/>
      <c r="O1323" s="234"/>
      <c r="P1323" s="237"/>
      <c r="Q1323" s="238"/>
      <c r="R1323" s="233" t="str">
        <f>IF(ISERROR($V1323),"",OFFSET('Smelter Look-up'!$C$4,$V1323-4,0)&amp;"")</f>
        <v/>
      </c>
      <c r="S1323" s="239" t="str">
        <f t="array" ref="S1323">IF(B1323="","",IF(ISERROR(MATCH($E1323,CL,0)),"Unknown",INDIRECT("'C'!$A$"&amp;MATCH($E1323,CL,0)+1)))</f>
        <v/>
      </c>
      <c r="T1323" s="239" t="str">
        <f t="array" ref="T1323">IF(B1323="","",IF(ISERROR(MATCH($J1323,SorP!$B$1:$B$6226,0)),"",INDIRECT("'SorP'!$A$"&amp;MATCH($S1323&amp;$J1323,SorP!C:C,0))))</f>
        <v/>
      </c>
      <c r="U1323" s="240"/>
      <c r="V1323" s="228" t="str">
        <f>IF(C1323="",NA(),IF(OR(C1323="Smelter not listed",C1323="Smelter not yet identified"),MATCH($B1323&amp;$D1323,'Smelter Look-up'!$J:$J,0),MATCH($B1323&amp;$C1323,'Smelter Look-up'!$J:$J,0)))</f>
        <v>#N/A</v>
      </c>
      <c r="W1323" s="208"/>
      <c r="X1323" s="208">
        <f t="shared" si="1"/>
        <v>0</v>
      </c>
      <c r="Y1323" s="208"/>
      <c r="Z1323" s="208"/>
      <c r="AA1323" s="208"/>
      <c r="AB1323" s="241" t="str">
        <f t="shared" si="2"/>
        <v/>
      </c>
      <c r="AC1323" s="208"/>
      <c r="AD1323" s="208"/>
      <c r="AE1323" s="208"/>
      <c r="AF1323" s="208"/>
      <c r="AG1323" s="208"/>
      <c r="AH1323" s="208"/>
    </row>
    <row r="1324" ht="13.5" customHeight="1">
      <c r="A1324" s="239"/>
      <c r="B1324" s="233" t="str">
        <f t="array" ref="B1324">IF(LEN(A1324)=0,"",INDEX('Smelter Look-up'!$A:$A,MATCH($A1324,'Smelter Look-up'!$E:$E,0)))</f>
        <v/>
      </c>
      <c r="C1324" s="234" t="str">
        <f t="array" ref="C1324">IF(LEN(A1324)=0,"",INDEX('Smelter Look-up'!$C:$C,MATCH($A1324,'Smelter Look-up'!$E:$E,0)))</f>
        <v/>
      </c>
      <c r="D1324" s="233"/>
      <c r="E1324" s="233" t="str">
        <f>IF(ISERROR($V1324),"",OFFSET('Smelter Look-up'!$D$4,$V1324-4,0)&amp;"")</f>
        <v/>
      </c>
      <c r="F1324" s="233" t="str">
        <f>IF(ISERROR($V1324),"",OFFSET('Smelter Look-up'!$E$4,$V1324-4,0))</f>
        <v/>
      </c>
      <c r="G1324" s="233" t="str">
        <f>IF(C1324=$X$4,IF(ISERROR($V1324),"Enter smelter details","RMI"),IF(ISERROR($V1324),"",OFFSET('Smelter Look-up'!$F$4,$V1324-4,0)))</f>
        <v/>
      </c>
      <c r="H1324" s="235" t="str">
        <f>IF(ISERROR($V1324),"",OFFSET('Smelter Look-up'!$G$4,$V1324-4,0))</f>
        <v/>
      </c>
      <c r="I1324" s="237" t="str">
        <f>IF(ISERROR($V1324),"",OFFSET('Smelter Look-up'!$H$4,$V1324-4,0))</f>
        <v/>
      </c>
      <c r="J1324" s="237" t="str">
        <f>IF(ISERROR($V1324),"",OFFSET('Smelter Look-up'!$I$4,$V1324-4,0))</f>
        <v/>
      </c>
      <c r="K1324" s="234"/>
      <c r="L1324" s="234"/>
      <c r="M1324" s="234"/>
      <c r="N1324" s="234"/>
      <c r="O1324" s="234"/>
      <c r="P1324" s="237"/>
      <c r="Q1324" s="238"/>
      <c r="R1324" s="233" t="str">
        <f>IF(ISERROR($V1324),"",OFFSET('Smelter Look-up'!$C$4,$V1324-4,0)&amp;"")</f>
        <v/>
      </c>
      <c r="S1324" s="239" t="str">
        <f t="array" ref="S1324">IF(B1324="","",IF(ISERROR(MATCH($E1324,CL,0)),"Unknown",INDIRECT("'C'!$A$"&amp;MATCH($E1324,CL,0)+1)))</f>
        <v/>
      </c>
      <c r="T1324" s="239" t="str">
        <f t="array" ref="T1324">IF(B1324="","",IF(ISERROR(MATCH($J1324,SorP!$B$1:$B$6226,0)),"",INDIRECT("'SorP'!$A$"&amp;MATCH($S1324&amp;$J1324,SorP!C:C,0))))</f>
        <v/>
      </c>
      <c r="U1324" s="240"/>
      <c r="V1324" s="228" t="str">
        <f>IF(C1324="",NA(),IF(OR(C1324="Smelter not listed",C1324="Smelter not yet identified"),MATCH($B1324&amp;$D1324,'Smelter Look-up'!$J:$J,0),MATCH($B1324&amp;$C1324,'Smelter Look-up'!$J:$J,0)))</f>
        <v>#N/A</v>
      </c>
      <c r="W1324" s="208"/>
      <c r="X1324" s="208">
        <f t="shared" si="1"/>
        <v>0</v>
      </c>
      <c r="Y1324" s="208"/>
      <c r="Z1324" s="208"/>
      <c r="AA1324" s="208"/>
      <c r="AB1324" s="241" t="str">
        <f t="shared" si="2"/>
        <v/>
      </c>
      <c r="AC1324" s="208"/>
      <c r="AD1324" s="208"/>
      <c r="AE1324" s="208"/>
      <c r="AF1324" s="208"/>
      <c r="AG1324" s="208"/>
      <c r="AH1324" s="208"/>
    </row>
    <row r="1325" ht="13.5" customHeight="1">
      <c r="A1325" s="239"/>
      <c r="B1325" s="233" t="str">
        <f t="array" ref="B1325">IF(LEN(A1325)=0,"",INDEX('Smelter Look-up'!$A:$A,MATCH($A1325,'Smelter Look-up'!$E:$E,0)))</f>
        <v/>
      </c>
      <c r="C1325" s="234" t="str">
        <f t="array" ref="C1325">IF(LEN(A1325)=0,"",INDEX('Smelter Look-up'!$C:$C,MATCH($A1325,'Smelter Look-up'!$E:$E,0)))</f>
        <v/>
      </c>
      <c r="D1325" s="233"/>
      <c r="E1325" s="233" t="str">
        <f>IF(ISERROR($V1325),"",OFFSET('Smelter Look-up'!$D$4,$V1325-4,0)&amp;"")</f>
        <v/>
      </c>
      <c r="F1325" s="233" t="str">
        <f>IF(ISERROR($V1325),"",OFFSET('Smelter Look-up'!$E$4,$V1325-4,0))</f>
        <v/>
      </c>
      <c r="G1325" s="233" t="str">
        <f>IF(C1325=$X$4,IF(ISERROR($V1325),"Enter smelter details","RMI"),IF(ISERROR($V1325),"",OFFSET('Smelter Look-up'!$F$4,$V1325-4,0)))</f>
        <v/>
      </c>
      <c r="H1325" s="235" t="str">
        <f>IF(ISERROR($V1325),"",OFFSET('Smelter Look-up'!$G$4,$V1325-4,0))</f>
        <v/>
      </c>
      <c r="I1325" s="237" t="str">
        <f>IF(ISERROR($V1325),"",OFFSET('Smelter Look-up'!$H$4,$V1325-4,0))</f>
        <v/>
      </c>
      <c r="J1325" s="237" t="str">
        <f>IF(ISERROR($V1325),"",OFFSET('Smelter Look-up'!$I$4,$V1325-4,0))</f>
        <v/>
      </c>
      <c r="K1325" s="234"/>
      <c r="L1325" s="234"/>
      <c r="M1325" s="234"/>
      <c r="N1325" s="234"/>
      <c r="O1325" s="234"/>
      <c r="P1325" s="237"/>
      <c r="Q1325" s="238"/>
      <c r="R1325" s="233" t="str">
        <f>IF(ISERROR($V1325),"",OFFSET('Smelter Look-up'!$C$4,$V1325-4,0)&amp;"")</f>
        <v/>
      </c>
      <c r="S1325" s="239" t="str">
        <f t="array" ref="S1325">IF(B1325="","",IF(ISERROR(MATCH($E1325,CL,0)),"Unknown",INDIRECT("'C'!$A$"&amp;MATCH($E1325,CL,0)+1)))</f>
        <v/>
      </c>
      <c r="T1325" s="239" t="str">
        <f t="array" ref="T1325">IF(B1325="","",IF(ISERROR(MATCH($J1325,SorP!$B$1:$B$6226,0)),"",INDIRECT("'SorP'!$A$"&amp;MATCH($S1325&amp;$J1325,SorP!C:C,0))))</f>
        <v/>
      </c>
      <c r="U1325" s="240"/>
      <c r="V1325" s="228" t="str">
        <f>IF(C1325="",NA(),IF(OR(C1325="Smelter not listed",C1325="Smelter not yet identified"),MATCH($B1325&amp;$D1325,'Smelter Look-up'!$J:$J,0),MATCH($B1325&amp;$C1325,'Smelter Look-up'!$J:$J,0)))</f>
        <v>#N/A</v>
      </c>
      <c r="W1325" s="208"/>
      <c r="X1325" s="208">
        <f t="shared" si="1"/>
        <v>0</v>
      </c>
      <c r="Y1325" s="208"/>
      <c r="Z1325" s="208"/>
      <c r="AA1325" s="208"/>
      <c r="AB1325" s="241" t="str">
        <f t="shared" si="2"/>
        <v/>
      </c>
      <c r="AC1325" s="208"/>
      <c r="AD1325" s="208"/>
      <c r="AE1325" s="208"/>
      <c r="AF1325" s="208"/>
      <c r="AG1325" s="208"/>
      <c r="AH1325" s="208"/>
    </row>
    <row r="1326" ht="13.5" customHeight="1">
      <c r="A1326" s="239"/>
      <c r="B1326" s="233" t="str">
        <f t="array" ref="B1326">IF(LEN(A1326)=0,"",INDEX('Smelter Look-up'!$A:$A,MATCH($A1326,'Smelter Look-up'!$E:$E,0)))</f>
        <v/>
      </c>
      <c r="C1326" s="234" t="str">
        <f t="array" ref="C1326">IF(LEN(A1326)=0,"",INDEX('Smelter Look-up'!$C:$C,MATCH($A1326,'Smelter Look-up'!$E:$E,0)))</f>
        <v/>
      </c>
      <c r="D1326" s="233"/>
      <c r="E1326" s="233" t="str">
        <f>IF(ISERROR($V1326),"",OFFSET('Smelter Look-up'!$D$4,$V1326-4,0)&amp;"")</f>
        <v/>
      </c>
      <c r="F1326" s="233" t="str">
        <f>IF(ISERROR($V1326),"",OFFSET('Smelter Look-up'!$E$4,$V1326-4,0))</f>
        <v/>
      </c>
      <c r="G1326" s="233" t="str">
        <f>IF(C1326=$X$4,IF(ISERROR($V1326),"Enter smelter details","RMI"),IF(ISERROR($V1326),"",OFFSET('Smelter Look-up'!$F$4,$V1326-4,0)))</f>
        <v/>
      </c>
      <c r="H1326" s="235" t="str">
        <f>IF(ISERROR($V1326),"",OFFSET('Smelter Look-up'!$G$4,$V1326-4,0))</f>
        <v/>
      </c>
      <c r="I1326" s="237" t="str">
        <f>IF(ISERROR($V1326),"",OFFSET('Smelter Look-up'!$H$4,$V1326-4,0))</f>
        <v/>
      </c>
      <c r="J1326" s="237" t="str">
        <f>IF(ISERROR($V1326),"",OFFSET('Smelter Look-up'!$I$4,$V1326-4,0))</f>
        <v/>
      </c>
      <c r="K1326" s="234"/>
      <c r="L1326" s="234"/>
      <c r="M1326" s="234"/>
      <c r="N1326" s="234"/>
      <c r="O1326" s="234"/>
      <c r="P1326" s="237"/>
      <c r="Q1326" s="238"/>
      <c r="R1326" s="233" t="str">
        <f>IF(ISERROR($V1326),"",OFFSET('Smelter Look-up'!$C$4,$V1326-4,0)&amp;"")</f>
        <v/>
      </c>
      <c r="S1326" s="239" t="str">
        <f t="array" ref="S1326">IF(B1326="","",IF(ISERROR(MATCH($E1326,CL,0)),"Unknown",INDIRECT("'C'!$A$"&amp;MATCH($E1326,CL,0)+1)))</f>
        <v/>
      </c>
      <c r="T1326" s="239" t="str">
        <f t="array" ref="T1326">IF(B1326="","",IF(ISERROR(MATCH($J1326,SorP!$B$1:$B$6226,0)),"",INDIRECT("'SorP'!$A$"&amp;MATCH($S1326&amp;$J1326,SorP!C:C,0))))</f>
        <v/>
      </c>
      <c r="U1326" s="240"/>
      <c r="V1326" s="228" t="str">
        <f>IF(C1326="",NA(),IF(OR(C1326="Smelter not listed",C1326="Smelter not yet identified"),MATCH($B1326&amp;$D1326,'Smelter Look-up'!$J:$J,0),MATCH($B1326&amp;$C1326,'Smelter Look-up'!$J:$J,0)))</f>
        <v>#N/A</v>
      </c>
      <c r="W1326" s="208"/>
      <c r="X1326" s="208">
        <f t="shared" si="1"/>
        <v>0</v>
      </c>
      <c r="Y1326" s="208"/>
      <c r="Z1326" s="208"/>
      <c r="AA1326" s="208"/>
      <c r="AB1326" s="241" t="str">
        <f t="shared" si="2"/>
        <v/>
      </c>
      <c r="AC1326" s="208"/>
      <c r="AD1326" s="208"/>
      <c r="AE1326" s="208"/>
      <c r="AF1326" s="208"/>
      <c r="AG1326" s="208"/>
      <c r="AH1326" s="208"/>
    </row>
    <row r="1327" ht="13.5" customHeight="1">
      <c r="A1327" s="239"/>
      <c r="B1327" s="233" t="str">
        <f t="array" ref="B1327">IF(LEN(A1327)=0,"",INDEX('Smelter Look-up'!$A:$A,MATCH($A1327,'Smelter Look-up'!$E:$E,0)))</f>
        <v/>
      </c>
      <c r="C1327" s="234" t="str">
        <f t="array" ref="C1327">IF(LEN(A1327)=0,"",INDEX('Smelter Look-up'!$C:$C,MATCH($A1327,'Smelter Look-up'!$E:$E,0)))</f>
        <v/>
      </c>
      <c r="D1327" s="233"/>
      <c r="E1327" s="233" t="str">
        <f>IF(ISERROR($V1327),"",OFFSET('Smelter Look-up'!$D$4,$V1327-4,0)&amp;"")</f>
        <v/>
      </c>
      <c r="F1327" s="233" t="str">
        <f>IF(ISERROR($V1327),"",OFFSET('Smelter Look-up'!$E$4,$V1327-4,0))</f>
        <v/>
      </c>
      <c r="G1327" s="233" t="str">
        <f>IF(C1327=$X$4,IF(ISERROR($V1327),"Enter smelter details","RMI"),IF(ISERROR($V1327),"",OFFSET('Smelter Look-up'!$F$4,$V1327-4,0)))</f>
        <v/>
      </c>
      <c r="H1327" s="235" t="str">
        <f>IF(ISERROR($V1327),"",OFFSET('Smelter Look-up'!$G$4,$V1327-4,0))</f>
        <v/>
      </c>
      <c r="I1327" s="237" t="str">
        <f>IF(ISERROR($V1327),"",OFFSET('Smelter Look-up'!$H$4,$V1327-4,0))</f>
        <v/>
      </c>
      <c r="J1327" s="237" t="str">
        <f>IF(ISERROR($V1327),"",OFFSET('Smelter Look-up'!$I$4,$V1327-4,0))</f>
        <v/>
      </c>
      <c r="K1327" s="234"/>
      <c r="L1327" s="234"/>
      <c r="M1327" s="234"/>
      <c r="N1327" s="234"/>
      <c r="O1327" s="234"/>
      <c r="P1327" s="237"/>
      <c r="Q1327" s="238"/>
      <c r="R1327" s="233" t="str">
        <f>IF(ISERROR($V1327),"",OFFSET('Smelter Look-up'!$C$4,$V1327-4,0)&amp;"")</f>
        <v/>
      </c>
      <c r="S1327" s="239" t="str">
        <f t="array" ref="S1327">IF(B1327="","",IF(ISERROR(MATCH($E1327,CL,0)),"Unknown",INDIRECT("'C'!$A$"&amp;MATCH($E1327,CL,0)+1)))</f>
        <v/>
      </c>
      <c r="T1327" s="239" t="str">
        <f t="array" ref="T1327">IF(B1327="","",IF(ISERROR(MATCH($J1327,SorP!$B$1:$B$6226,0)),"",INDIRECT("'SorP'!$A$"&amp;MATCH($S1327&amp;$J1327,SorP!C:C,0))))</f>
        <v/>
      </c>
      <c r="U1327" s="240"/>
      <c r="V1327" s="228" t="str">
        <f>IF(C1327="",NA(),IF(OR(C1327="Smelter not listed",C1327="Smelter not yet identified"),MATCH($B1327&amp;$D1327,'Smelter Look-up'!$J:$J,0),MATCH($B1327&amp;$C1327,'Smelter Look-up'!$J:$J,0)))</f>
        <v>#N/A</v>
      </c>
      <c r="W1327" s="208"/>
      <c r="X1327" s="208">
        <f t="shared" si="1"/>
        <v>0</v>
      </c>
      <c r="Y1327" s="208"/>
      <c r="Z1327" s="208"/>
      <c r="AA1327" s="208"/>
      <c r="AB1327" s="241" t="str">
        <f t="shared" si="2"/>
        <v/>
      </c>
      <c r="AC1327" s="208"/>
      <c r="AD1327" s="208"/>
      <c r="AE1327" s="208"/>
      <c r="AF1327" s="208"/>
      <c r="AG1327" s="208"/>
      <c r="AH1327" s="208"/>
    </row>
    <row r="1328" ht="13.5" customHeight="1">
      <c r="A1328" s="239"/>
      <c r="B1328" s="233" t="str">
        <f t="array" ref="B1328">IF(LEN(A1328)=0,"",INDEX('Smelter Look-up'!$A:$A,MATCH($A1328,'Smelter Look-up'!$E:$E,0)))</f>
        <v/>
      </c>
      <c r="C1328" s="234" t="str">
        <f t="array" ref="C1328">IF(LEN(A1328)=0,"",INDEX('Smelter Look-up'!$C:$C,MATCH($A1328,'Smelter Look-up'!$E:$E,0)))</f>
        <v/>
      </c>
      <c r="D1328" s="233"/>
      <c r="E1328" s="233" t="str">
        <f>IF(ISERROR($V1328),"",OFFSET('Smelter Look-up'!$D$4,$V1328-4,0)&amp;"")</f>
        <v/>
      </c>
      <c r="F1328" s="233" t="str">
        <f>IF(ISERROR($V1328),"",OFFSET('Smelter Look-up'!$E$4,$V1328-4,0))</f>
        <v/>
      </c>
      <c r="G1328" s="233" t="str">
        <f>IF(C1328=$X$4,IF(ISERROR($V1328),"Enter smelter details","RMI"),IF(ISERROR($V1328),"",OFFSET('Smelter Look-up'!$F$4,$V1328-4,0)))</f>
        <v/>
      </c>
      <c r="H1328" s="235" t="str">
        <f>IF(ISERROR($V1328),"",OFFSET('Smelter Look-up'!$G$4,$V1328-4,0))</f>
        <v/>
      </c>
      <c r="I1328" s="237" t="str">
        <f>IF(ISERROR($V1328),"",OFFSET('Smelter Look-up'!$H$4,$V1328-4,0))</f>
        <v/>
      </c>
      <c r="J1328" s="237" t="str">
        <f>IF(ISERROR($V1328),"",OFFSET('Smelter Look-up'!$I$4,$V1328-4,0))</f>
        <v/>
      </c>
      <c r="K1328" s="234"/>
      <c r="L1328" s="234"/>
      <c r="M1328" s="234"/>
      <c r="N1328" s="234"/>
      <c r="O1328" s="234"/>
      <c r="P1328" s="237"/>
      <c r="Q1328" s="238"/>
      <c r="R1328" s="233" t="str">
        <f>IF(ISERROR($V1328),"",OFFSET('Smelter Look-up'!$C$4,$V1328-4,0)&amp;"")</f>
        <v/>
      </c>
      <c r="S1328" s="239" t="str">
        <f t="array" ref="S1328">IF(B1328="","",IF(ISERROR(MATCH($E1328,CL,0)),"Unknown",INDIRECT("'C'!$A$"&amp;MATCH($E1328,CL,0)+1)))</f>
        <v/>
      </c>
      <c r="T1328" s="239" t="str">
        <f t="array" ref="T1328">IF(B1328="","",IF(ISERROR(MATCH($J1328,SorP!$B$1:$B$6226,0)),"",INDIRECT("'SorP'!$A$"&amp;MATCH($S1328&amp;$J1328,SorP!C:C,0))))</f>
        <v/>
      </c>
      <c r="U1328" s="240"/>
      <c r="V1328" s="228" t="str">
        <f>IF(C1328="",NA(),IF(OR(C1328="Smelter not listed",C1328="Smelter not yet identified"),MATCH($B1328&amp;$D1328,'Smelter Look-up'!$J:$J,0),MATCH($B1328&amp;$C1328,'Smelter Look-up'!$J:$J,0)))</f>
        <v>#N/A</v>
      </c>
      <c r="W1328" s="208"/>
      <c r="X1328" s="208">
        <f t="shared" si="1"/>
        <v>0</v>
      </c>
      <c r="Y1328" s="208"/>
      <c r="Z1328" s="208"/>
      <c r="AA1328" s="208"/>
      <c r="AB1328" s="241" t="str">
        <f t="shared" si="2"/>
        <v/>
      </c>
      <c r="AC1328" s="208"/>
      <c r="AD1328" s="208"/>
      <c r="AE1328" s="208"/>
      <c r="AF1328" s="208"/>
      <c r="AG1328" s="208"/>
      <c r="AH1328" s="208"/>
    </row>
    <row r="1329" ht="13.5" customHeight="1">
      <c r="A1329" s="239"/>
      <c r="B1329" s="233" t="str">
        <f t="array" ref="B1329">IF(LEN(A1329)=0,"",INDEX('Smelter Look-up'!$A:$A,MATCH($A1329,'Smelter Look-up'!$E:$E,0)))</f>
        <v/>
      </c>
      <c r="C1329" s="234" t="str">
        <f t="array" ref="C1329">IF(LEN(A1329)=0,"",INDEX('Smelter Look-up'!$C:$C,MATCH($A1329,'Smelter Look-up'!$E:$E,0)))</f>
        <v/>
      </c>
      <c r="D1329" s="233"/>
      <c r="E1329" s="233" t="str">
        <f>IF(ISERROR($V1329),"",OFFSET('Smelter Look-up'!$D$4,$V1329-4,0)&amp;"")</f>
        <v/>
      </c>
      <c r="F1329" s="233" t="str">
        <f>IF(ISERROR($V1329),"",OFFSET('Smelter Look-up'!$E$4,$V1329-4,0))</f>
        <v/>
      </c>
      <c r="G1329" s="233" t="str">
        <f>IF(C1329=$X$4,IF(ISERROR($V1329),"Enter smelter details","RMI"),IF(ISERROR($V1329),"",OFFSET('Smelter Look-up'!$F$4,$V1329-4,0)))</f>
        <v/>
      </c>
      <c r="H1329" s="235" t="str">
        <f>IF(ISERROR($V1329),"",OFFSET('Smelter Look-up'!$G$4,$V1329-4,0))</f>
        <v/>
      </c>
      <c r="I1329" s="237" t="str">
        <f>IF(ISERROR($V1329),"",OFFSET('Smelter Look-up'!$H$4,$V1329-4,0))</f>
        <v/>
      </c>
      <c r="J1329" s="237" t="str">
        <f>IF(ISERROR($V1329),"",OFFSET('Smelter Look-up'!$I$4,$V1329-4,0))</f>
        <v/>
      </c>
      <c r="K1329" s="234"/>
      <c r="L1329" s="234"/>
      <c r="M1329" s="234"/>
      <c r="N1329" s="234"/>
      <c r="O1329" s="234"/>
      <c r="P1329" s="237"/>
      <c r="Q1329" s="238"/>
      <c r="R1329" s="233" t="str">
        <f>IF(ISERROR($V1329),"",OFFSET('Smelter Look-up'!$C$4,$V1329-4,0)&amp;"")</f>
        <v/>
      </c>
      <c r="S1329" s="239" t="str">
        <f t="array" ref="S1329">IF(B1329="","",IF(ISERROR(MATCH($E1329,CL,0)),"Unknown",INDIRECT("'C'!$A$"&amp;MATCH($E1329,CL,0)+1)))</f>
        <v/>
      </c>
      <c r="T1329" s="239" t="str">
        <f t="array" ref="T1329">IF(B1329="","",IF(ISERROR(MATCH($J1329,SorP!$B$1:$B$6226,0)),"",INDIRECT("'SorP'!$A$"&amp;MATCH($S1329&amp;$J1329,SorP!C:C,0))))</f>
        <v/>
      </c>
      <c r="U1329" s="240"/>
      <c r="V1329" s="228" t="str">
        <f>IF(C1329="",NA(),IF(OR(C1329="Smelter not listed",C1329="Smelter not yet identified"),MATCH($B1329&amp;$D1329,'Smelter Look-up'!$J:$J,0),MATCH($B1329&amp;$C1329,'Smelter Look-up'!$J:$J,0)))</f>
        <v>#N/A</v>
      </c>
      <c r="W1329" s="208"/>
      <c r="X1329" s="208">
        <f t="shared" si="1"/>
        <v>0</v>
      </c>
      <c r="Y1329" s="208"/>
      <c r="Z1329" s="208"/>
      <c r="AA1329" s="208"/>
      <c r="AB1329" s="241" t="str">
        <f t="shared" si="2"/>
        <v/>
      </c>
      <c r="AC1329" s="208"/>
      <c r="AD1329" s="208"/>
      <c r="AE1329" s="208"/>
      <c r="AF1329" s="208"/>
      <c r="AG1329" s="208"/>
      <c r="AH1329" s="208"/>
    </row>
    <row r="1330" ht="13.5" customHeight="1">
      <c r="A1330" s="239"/>
      <c r="B1330" s="233" t="str">
        <f t="array" ref="B1330">IF(LEN(A1330)=0,"",INDEX('Smelter Look-up'!$A:$A,MATCH($A1330,'Smelter Look-up'!$E:$E,0)))</f>
        <v/>
      </c>
      <c r="C1330" s="234" t="str">
        <f t="array" ref="C1330">IF(LEN(A1330)=0,"",INDEX('Smelter Look-up'!$C:$C,MATCH($A1330,'Smelter Look-up'!$E:$E,0)))</f>
        <v/>
      </c>
      <c r="D1330" s="233"/>
      <c r="E1330" s="233" t="str">
        <f>IF(ISERROR($V1330),"",OFFSET('Smelter Look-up'!$D$4,$V1330-4,0)&amp;"")</f>
        <v/>
      </c>
      <c r="F1330" s="233" t="str">
        <f>IF(ISERROR($V1330),"",OFFSET('Smelter Look-up'!$E$4,$V1330-4,0))</f>
        <v/>
      </c>
      <c r="G1330" s="233" t="str">
        <f>IF(C1330=$X$4,IF(ISERROR($V1330),"Enter smelter details","RMI"),IF(ISERROR($V1330),"",OFFSET('Smelter Look-up'!$F$4,$V1330-4,0)))</f>
        <v/>
      </c>
      <c r="H1330" s="235" t="str">
        <f>IF(ISERROR($V1330),"",OFFSET('Smelter Look-up'!$G$4,$V1330-4,0))</f>
        <v/>
      </c>
      <c r="I1330" s="237" t="str">
        <f>IF(ISERROR($V1330),"",OFFSET('Smelter Look-up'!$H$4,$V1330-4,0))</f>
        <v/>
      </c>
      <c r="J1330" s="237" t="str">
        <f>IF(ISERROR($V1330),"",OFFSET('Smelter Look-up'!$I$4,$V1330-4,0))</f>
        <v/>
      </c>
      <c r="K1330" s="234"/>
      <c r="L1330" s="234"/>
      <c r="M1330" s="234"/>
      <c r="N1330" s="234"/>
      <c r="O1330" s="234"/>
      <c r="P1330" s="237"/>
      <c r="Q1330" s="238"/>
      <c r="R1330" s="233" t="str">
        <f>IF(ISERROR($V1330),"",OFFSET('Smelter Look-up'!$C$4,$V1330-4,0)&amp;"")</f>
        <v/>
      </c>
      <c r="S1330" s="239" t="str">
        <f t="array" ref="S1330">IF(B1330="","",IF(ISERROR(MATCH($E1330,CL,0)),"Unknown",INDIRECT("'C'!$A$"&amp;MATCH($E1330,CL,0)+1)))</f>
        <v/>
      </c>
      <c r="T1330" s="239" t="str">
        <f t="array" ref="T1330">IF(B1330="","",IF(ISERROR(MATCH($J1330,SorP!$B$1:$B$6226,0)),"",INDIRECT("'SorP'!$A$"&amp;MATCH($S1330&amp;$J1330,SorP!C:C,0))))</f>
        <v/>
      </c>
      <c r="U1330" s="240"/>
      <c r="V1330" s="228" t="str">
        <f>IF(C1330="",NA(),IF(OR(C1330="Smelter not listed",C1330="Smelter not yet identified"),MATCH($B1330&amp;$D1330,'Smelter Look-up'!$J:$J,0),MATCH($B1330&amp;$C1330,'Smelter Look-up'!$J:$J,0)))</f>
        <v>#N/A</v>
      </c>
      <c r="W1330" s="208"/>
      <c r="X1330" s="208">
        <f t="shared" si="1"/>
        <v>0</v>
      </c>
      <c r="Y1330" s="208"/>
      <c r="Z1330" s="208"/>
      <c r="AA1330" s="208"/>
      <c r="AB1330" s="241" t="str">
        <f t="shared" si="2"/>
        <v/>
      </c>
      <c r="AC1330" s="208"/>
      <c r="AD1330" s="208"/>
      <c r="AE1330" s="208"/>
      <c r="AF1330" s="208"/>
      <c r="AG1330" s="208"/>
      <c r="AH1330" s="208"/>
    </row>
    <row r="1331" ht="13.5" customHeight="1">
      <c r="A1331" s="239"/>
      <c r="B1331" s="233" t="str">
        <f t="array" ref="B1331">IF(LEN(A1331)=0,"",INDEX('Smelter Look-up'!$A:$A,MATCH($A1331,'Smelter Look-up'!$E:$E,0)))</f>
        <v/>
      </c>
      <c r="C1331" s="234" t="str">
        <f t="array" ref="C1331">IF(LEN(A1331)=0,"",INDEX('Smelter Look-up'!$C:$C,MATCH($A1331,'Smelter Look-up'!$E:$E,0)))</f>
        <v/>
      </c>
      <c r="D1331" s="233"/>
      <c r="E1331" s="233" t="str">
        <f>IF(ISERROR($V1331),"",OFFSET('Smelter Look-up'!$D$4,$V1331-4,0)&amp;"")</f>
        <v/>
      </c>
      <c r="F1331" s="233" t="str">
        <f>IF(ISERROR($V1331),"",OFFSET('Smelter Look-up'!$E$4,$V1331-4,0))</f>
        <v/>
      </c>
      <c r="G1331" s="233" t="str">
        <f>IF(C1331=$X$4,IF(ISERROR($V1331),"Enter smelter details","RMI"),IF(ISERROR($V1331),"",OFFSET('Smelter Look-up'!$F$4,$V1331-4,0)))</f>
        <v/>
      </c>
      <c r="H1331" s="235" t="str">
        <f>IF(ISERROR($V1331),"",OFFSET('Smelter Look-up'!$G$4,$V1331-4,0))</f>
        <v/>
      </c>
      <c r="I1331" s="237" t="str">
        <f>IF(ISERROR($V1331),"",OFFSET('Smelter Look-up'!$H$4,$V1331-4,0))</f>
        <v/>
      </c>
      <c r="J1331" s="237" t="str">
        <f>IF(ISERROR($V1331),"",OFFSET('Smelter Look-up'!$I$4,$V1331-4,0))</f>
        <v/>
      </c>
      <c r="K1331" s="234"/>
      <c r="L1331" s="234"/>
      <c r="M1331" s="234"/>
      <c r="N1331" s="234"/>
      <c r="O1331" s="234"/>
      <c r="P1331" s="237"/>
      <c r="Q1331" s="238"/>
      <c r="R1331" s="233" t="str">
        <f>IF(ISERROR($V1331),"",OFFSET('Smelter Look-up'!$C$4,$V1331-4,0)&amp;"")</f>
        <v/>
      </c>
      <c r="S1331" s="239" t="str">
        <f t="array" ref="S1331">IF(B1331="","",IF(ISERROR(MATCH($E1331,CL,0)),"Unknown",INDIRECT("'C'!$A$"&amp;MATCH($E1331,CL,0)+1)))</f>
        <v/>
      </c>
      <c r="T1331" s="239" t="str">
        <f t="array" ref="T1331">IF(B1331="","",IF(ISERROR(MATCH($J1331,SorP!$B$1:$B$6226,0)),"",INDIRECT("'SorP'!$A$"&amp;MATCH($S1331&amp;$J1331,SorP!C:C,0))))</f>
        <v/>
      </c>
      <c r="U1331" s="240"/>
      <c r="V1331" s="228" t="str">
        <f>IF(C1331="",NA(),IF(OR(C1331="Smelter not listed",C1331="Smelter not yet identified"),MATCH($B1331&amp;$D1331,'Smelter Look-up'!$J:$J,0),MATCH($B1331&amp;$C1331,'Smelter Look-up'!$J:$J,0)))</f>
        <v>#N/A</v>
      </c>
      <c r="W1331" s="208"/>
      <c r="X1331" s="208">
        <f t="shared" si="1"/>
        <v>0</v>
      </c>
      <c r="Y1331" s="208"/>
      <c r="Z1331" s="208"/>
      <c r="AA1331" s="208"/>
      <c r="AB1331" s="241" t="str">
        <f t="shared" si="2"/>
        <v/>
      </c>
      <c r="AC1331" s="208"/>
      <c r="AD1331" s="208"/>
      <c r="AE1331" s="208"/>
      <c r="AF1331" s="208"/>
      <c r="AG1331" s="208"/>
      <c r="AH1331" s="208"/>
    </row>
    <row r="1332" ht="13.5" customHeight="1">
      <c r="A1332" s="239"/>
      <c r="B1332" s="233" t="str">
        <f t="array" ref="B1332">IF(LEN(A1332)=0,"",INDEX('Smelter Look-up'!$A:$A,MATCH($A1332,'Smelter Look-up'!$E:$E,0)))</f>
        <v/>
      </c>
      <c r="C1332" s="234" t="str">
        <f t="array" ref="C1332">IF(LEN(A1332)=0,"",INDEX('Smelter Look-up'!$C:$C,MATCH($A1332,'Smelter Look-up'!$E:$E,0)))</f>
        <v/>
      </c>
      <c r="D1332" s="233"/>
      <c r="E1332" s="233" t="str">
        <f>IF(ISERROR($V1332),"",OFFSET('Smelter Look-up'!$D$4,$V1332-4,0)&amp;"")</f>
        <v/>
      </c>
      <c r="F1332" s="233" t="str">
        <f>IF(ISERROR($V1332),"",OFFSET('Smelter Look-up'!$E$4,$V1332-4,0))</f>
        <v/>
      </c>
      <c r="G1332" s="233" t="str">
        <f>IF(C1332=$X$4,IF(ISERROR($V1332),"Enter smelter details","RMI"),IF(ISERROR($V1332),"",OFFSET('Smelter Look-up'!$F$4,$V1332-4,0)))</f>
        <v/>
      </c>
      <c r="H1332" s="235" t="str">
        <f>IF(ISERROR($V1332),"",OFFSET('Smelter Look-up'!$G$4,$V1332-4,0))</f>
        <v/>
      </c>
      <c r="I1332" s="237" t="str">
        <f>IF(ISERROR($V1332),"",OFFSET('Smelter Look-up'!$H$4,$V1332-4,0))</f>
        <v/>
      </c>
      <c r="J1332" s="237" t="str">
        <f>IF(ISERROR($V1332),"",OFFSET('Smelter Look-up'!$I$4,$V1332-4,0))</f>
        <v/>
      </c>
      <c r="K1332" s="234"/>
      <c r="L1332" s="234"/>
      <c r="M1332" s="234"/>
      <c r="N1332" s="234"/>
      <c r="O1332" s="234"/>
      <c r="P1332" s="237"/>
      <c r="Q1332" s="238"/>
      <c r="R1332" s="233" t="str">
        <f>IF(ISERROR($V1332),"",OFFSET('Smelter Look-up'!$C$4,$V1332-4,0)&amp;"")</f>
        <v/>
      </c>
      <c r="S1332" s="239" t="str">
        <f t="array" ref="S1332">IF(B1332="","",IF(ISERROR(MATCH($E1332,CL,0)),"Unknown",INDIRECT("'C'!$A$"&amp;MATCH($E1332,CL,0)+1)))</f>
        <v/>
      </c>
      <c r="T1332" s="239" t="str">
        <f t="array" ref="T1332">IF(B1332="","",IF(ISERROR(MATCH($J1332,SorP!$B$1:$B$6226,0)),"",INDIRECT("'SorP'!$A$"&amp;MATCH($S1332&amp;$J1332,SorP!C:C,0))))</f>
        <v/>
      </c>
      <c r="U1332" s="240"/>
      <c r="V1332" s="228" t="str">
        <f>IF(C1332="",NA(),IF(OR(C1332="Smelter not listed",C1332="Smelter not yet identified"),MATCH($B1332&amp;$D1332,'Smelter Look-up'!$J:$J,0),MATCH($B1332&amp;$C1332,'Smelter Look-up'!$J:$J,0)))</f>
        <v>#N/A</v>
      </c>
      <c r="W1332" s="208"/>
      <c r="X1332" s="208">
        <f t="shared" si="1"/>
        <v>0</v>
      </c>
      <c r="Y1332" s="208"/>
      <c r="Z1332" s="208"/>
      <c r="AA1332" s="208"/>
      <c r="AB1332" s="241" t="str">
        <f t="shared" si="2"/>
        <v/>
      </c>
      <c r="AC1332" s="208"/>
      <c r="AD1332" s="208"/>
      <c r="AE1332" s="208"/>
      <c r="AF1332" s="208"/>
      <c r="AG1332" s="208"/>
      <c r="AH1332" s="208"/>
    </row>
    <row r="1333" ht="13.5" customHeight="1">
      <c r="A1333" s="239"/>
      <c r="B1333" s="233" t="str">
        <f t="array" ref="B1333">IF(LEN(A1333)=0,"",INDEX('Smelter Look-up'!$A:$A,MATCH($A1333,'Smelter Look-up'!$E:$E,0)))</f>
        <v/>
      </c>
      <c r="C1333" s="234" t="str">
        <f t="array" ref="C1333">IF(LEN(A1333)=0,"",INDEX('Smelter Look-up'!$C:$C,MATCH($A1333,'Smelter Look-up'!$E:$E,0)))</f>
        <v/>
      </c>
      <c r="D1333" s="233"/>
      <c r="E1333" s="233" t="str">
        <f>IF(ISERROR($V1333),"",OFFSET('Smelter Look-up'!$D$4,$V1333-4,0)&amp;"")</f>
        <v/>
      </c>
      <c r="F1333" s="233" t="str">
        <f>IF(ISERROR($V1333),"",OFFSET('Smelter Look-up'!$E$4,$V1333-4,0))</f>
        <v/>
      </c>
      <c r="G1333" s="233" t="str">
        <f>IF(C1333=$X$4,IF(ISERROR($V1333),"Enter smelter details","RMI"),IF(ISERROR($V1333),"",OFFSET('Smelter Look-up'!$F$4,$V1333-4,0)))</f>
        <v/>
      </c>
      <c r="H1333" s="235" t="str">
        <f>IF(ISERROR($V1333),"",OFFSET('Smelter Look-up'!$G$4,$V1333-4,0))</f>
        <v/>
      </c>
      <c r="I1333" s="237" t="str">
        <f>IF(ISERROR($V1333),"",OFFSET('Smelter Look-up'!$H$4,$V1333-4,0))</f>
        <v/>
      </c>
      <c r="J1333" s="237" t="str">
        <f>IF(ISERROR($V1333),"",OFFSET('Smelter Look-up'!$I$4,$V1333-4,0))</f>
        <v/>
      </c>
      <c r="K1333" s="234"/>
      <c r="L1333" s="234"/>
      <c r="M1333" s="234"/>
      <c r="N1333" s="234"/>
      <c r="O1333" s="234"/>
      <c r="P1333" s="237"/>
      <c r="Q1333" s="238"/>
      <c r="R1333" s="233" t="str">
        <f>IF(ISERROR($V1333),"",OFFSET('Smelter Look-up'!$C$4,$V1333-4,0)&amp;"")</f>
        <v/>
      </c>
      <c r="S1333" s="239" t="str">
        <f t="array" ref="S1333">IF(B1333="","",IF(ISERROR(MATCH($E1333,CL,0)),"Unknown",INDIRECT("'C'!$A$"&amp;MATCH($E1333,CL,0)+1)))</f>
        <v/>
      </c>
      <c r="T1333" s="239" t="str">
        <f t="array" ref="T1333">IF(B1333="","",IF(ISERROR(MATCH($J1333,SorP!$B$1:$B$6226,0)),"",INDIRECT("'SorP'!$A$"&amp;MATCH($S1333&amp;$J1333,SorP!C:C,0))))</f>
        <v/>
      </c>
      <c r="U1333" s="240"/>
      <c r="V1333" s="228" t="str">
        <f>IF(C1333="",NA(),IF(OR(C1333="Smelter not listed",C1333="Smelter not yet identified"),MATCH($B1333&amp;$D1333,'Smelter Look-up'!$J:$J,0),MATCH($B1333&amp;$C1333,'Smelter Look-up'!$J:$J,0)))</f>
        <v>#N/A</v>
      </c>
      <c r="W1333" s="208"/>
      <c r="X1333" s="208">
        <f t="shared" si="1"/>
        <v>0</v>
      </c>
      <c r="Y1333" s="208"/>
      <c r="Z1333" s="208"/>
      <c r="AA1333" s="208"/>
      <c r="AB1333" s="241" t="str">
        <f t="shared" si="2"/>
        <v/>
      </c>
      <c r="AC1333" s="208"/>
      <c r="AD1333" s="208"/>
      <c r="AE1333" s="208"/>
      <c r="AF1333" s="208"/>
      <c r="AG1333" s="208"/>
      <c r="AH1333" s="208"/>
    </row>
    <row r="1334" ht="13.5" customHeight="1">
      <c r="A1334" s="239"/>
      <c r="B1334" s="233" t="str">
        <f t="array" ref="B1334">IF(LEN(A1334)=0,"",INDEX('Smelter Look-up'!$A:$A,MATCH($A1334,'Smelter Look-up'!$E:$E,0)))</f>
        <v/>
      </c>
      <c r="C1334" s="234" t="str">
        <f t="array" ref="C1334">IF(LEN(A1334)=0,"",INDEX('Smelter Look-up'!$C:$C,MATCH($A1334,'Smelter Look-up'!$E:$E,0)))</f>
        <v/>
      </c>
      <c r="D1334" s="233"/>
      <c r="E1334" s="233" t="str">
        <f>IF(ISERROR($V1334),"",OFFSET('Smelter Look-up'!$D$4,$V1334-4,0)&amp;"")</f>
        <v/>
      </c>
      <c r="F1334" s="233" t="str">
        <f>IF(ISERROR($V1334),"",OFFSET('Smelter Look-up'!$E$4,$V1334-4,0))</f>
        <v/>
      </c>
      <c r="G1334" s="233" t="str">
        <f>IF(C1334=$X$4,IF(ISERROR($V1334),"Enter smelter details","RMI"),IF(ISERROR($V1334),"",OFFSET('Smelter Look-up'!$F$4,$V1334-4,0)))</f>
        <v/>
      </c>
      <c r="H1334" s="235" t="str">
        <f>IF(ISERROR($V1334),"",OFFSET('Smelter Look-up'!$G$4,$V1334-4,0))</f>
        <v/>
      </c>
      <c r="I1334" s="237" t="str">
        <f>IF(ISERROR($V1334),"",OFFSET('Smelter Look-up'!$H$4,$V1334-4,0))</f>
        <v/>
      </c>
      <c r="J1334" s="237" t="str">
        <f>IF(ISERROR($V1334),"",OFFSET('Smelter Look-up'!$I$4,$V1334-4,0))</f>
        <v/>
      </c>
      <c r="K1334" s="234"/>
      <c r="L1334" s="234"/>
      <c r="M1334" s="234"/>
      <c r="N1334" s="234"/>
      <c r="O1334" s="234"/>
      <c r="P1334" s="237"/>
      <c r="Q1334" s="238"/>
      <c r="R1334" s="233" t="str">
        <f>IF(ISERROR($V1334),"",OFFSET('Smelter Look-up'!$C$4,$V1334-4,0)&amp;"")</f>
        <v/>
      </c>
      <c r="S1334" s="239" t="str">
        <f t="array" ref="S1334">IF(B1334="","",IF(ISERROR(MATCH($E1334,CL,0)),"Unknown",INDIRECT("'C'!$A$"&amp;MATCH($E1334,CL,0)+1)))</f>
        <v/>
      </c>
      <c r="T1334" s="239" t="str">
        <f t="array" ref="T1334">IF(B1334="","",IF(ISERROR(MATCH($J1334,SorP!$B$1:$B$6226,0)),"",INDIRECT("'SorP'!$A$"&amp;MATCH($S1334&amp;$J1334,SorP!C:C,0))))</f>
        <v/>
      </c>
      <c r="U1334" s="240"/>
      <c r="V1334" s="228" t="str">
        <f>IF(C1334="",NA(),IF(OR(C1334="Smelter not listed",C1334="Smelter not yet identified"),MATCH($B1334&amp;$D1334,'Smelter Look-up'!$J:$J,0),MATCH($B1334&amp;$C1334,'Smelter Look-up'!$J:$J,0)))</f>
        <v>#N/A</v>
      </c>
      <c r="W1334" s="208"/>
      <c r="X1334" s="208">
        <f t="shared" si="1"/>
        <v>0</v>
      </c>
      <c r="Y1334" s="208"/>
      <c r="Z1334" s="208"/>
      <c r="AA1334" s="208"/>
      <c r="AB1334" s="241" t="str">
        <f t="shared" si="2"/>
        <v/>
      </c>
      <c r="AC1334" s="208"/>
      <c r="AD1334" s="208"/>
      <c r="AE1334" s="208"/>
      <c r="AF1334" s="208"/>
      <c r="AG1334" s="208"/>
      <c r="AH1334" s="208"/>
    </row>
    <row r="1335" ht="13.5" customHeight="1">
      <c r="A1335" s="239"/>
      <c r="B1335" s="233" t="str">
        <f t="array" ref="B1335">IF(LEN(A1335)=0,"",INDEX('Smelter Look-up'!$A:$A,MATCH($A1335,'Smelter Look-up'!$E:$E,0)))</f>
        <v/>
      </c>
      <c r="C1335" s="234" t="str">
        <f t="array" ref="C1335">IF(LEN(A1335)=0,"",INDEX('Smelter Look-up'!$C:$C,MATCH($A1335,'Smelter Look-up'!$E:$E,0)))</f>
        <v/>
      </c>
      <c r="D1335" s="233"/>
      <c r="E1335" s="233" t="str">
        <f>IF(ISERROR($V1335),"",OFFSET('Smelter Look-up'!$D$4,$V1335-4,0)&amp;"")</f>
        <v/>
      </c>
      <c r="F1335" s="233" t="str">
        <f>IF(ISERROR($V1335),"",OFFSET('Smelter Look-up'!$E$4,$V1335-4,0))</f>
        <v/>
      </c>
      <c r="G1335" s="233" t="str">
        <f>IF(C1335=$X$4,IF(ISERROR($V1335),"Enter smelter details","RMI"),IF(ISERROR($V1335),"",OFFSET('Smelter Look-up'!$F$4,$V1335-4,0)))</f>
        <v/>
      </c>
      <c r="H1335" s="235" t="str">
        <f>IF(ISERROR($V1335),"",OFFSET('Smelter Look-up'!$G$4,$V1335-4,0))</f>
        <v/>
      </c>
      <c r="I1335" s="237" t="str">
        <f>IF(ISERROR($V1335),"",OFFSET('Smelter Look-up'!$H$4,$V1335-4,0))</f>
        <v/>
      </c>
      <c r="J1335" s="237" t="str">
        <f>IF(ISERROR($V1335),"",OFFSET('Smelter Look-up'!$I$4,$V1335-4,0))</f>
        <v/>
      </c>
      <c r="K1335" s="234"/>
      <c r="L1335" s="234"/>
      <c r="M1335" s="234"/>
      <c r="N1335" s="234"/>
      <c r="O1335" s="234"/>
      <c r="P1335" s="237"/>
      <c r="Q1335" s="238"/>
      <c r="R1335" s="233" t="str">
        <f>IF(ISERROR($V1335),"",OFFSET('Smelter Look-up'!$C$4,$V1335-4,0)&amp;"")</f>
        <v/>
      </c>
      <c r="S1335" s="239" t="str">
        <f t="array" ref="S1335">IF(B1335="","",IF(ISERROR(MATCH($E1335,CL,0)),"Unknown",INDIRECT("'C'!$A$"&amp;MATCH($E1335,CL,0)+1)))</f>
        <v/>
      </c>
      <c r="T1335" s="239" t="str">
        <f t="array" ref="T1335">IF(B1335="","",IF(ISERROR(MATCH($J1335,SorP!$B$1:$B$6226,0)),"",INDIRECT("'SorP'!$A$"&amp;MATCH($S1335&amp;$J1335,SorP!C:C,0))))</f>
        <v/>
      </c>
      <c r="U1335" s="240"/>
      <c r="V1335" s="228" t="str">
        <f>IF(C1335="",NA(),IF(OR(C1335="Smelter not listed",C1335="Smelter not yet identified"),MATCH($B1335&amp;$D1335,'Smelter Look-up'!$J:$J,0),MATCH($B1335&amp;$C1335,'Smelter Look-up'!$J:$J,0)))</f>
        <v>#N/A</v>
      </c>
      <c r="W1335" s="208"/>
      <c r="X1335" s="208">
        <f t="shared" si="1"/>
        <v>0</v>
      </c>
      <c r="Y1335" s="208"/>
      <c r="Z1335" s="208"/>
      <c r="AA1335" s="208"/>
      <c r="AB1335" s="241" t="str">
        <f t="shared" si="2"/>
        <v/>
      </c>
      <c r="AC1335" s="208"/>
      <c r="AD1335" s="208"/>
      <c r="AE1335" s="208"/>
      <c r="AF1335" s="208"/>
      <c r="AG1335" s="208"/>
      <c r="AH1335" s="208"/>
    </row>
    <row r="1336" ht="13.5" customHeight="1">
      <c r="A1336" s="239"/>
      <c r="B1336" s="233" t="str">
        <f t="array" ref="B1336">IF(LEN(A1336)=0,"",INDEX('Smelter Look-up'!$A:$A,MATCH($A1336,'Smelter Look-up'!$E:$E,0)))</f>
        <v/>
      </c>
      <c r="C1336" s="234" t="str">
        <f t="array" ref="C1336">IF(LEN(A1336)=0,"",INDEX('Smelter Look-up'!$C:$C,MATCH($A1336,'Smelter Look-up'!$E:$E,0)))</f>
        <v/>
      </c>
      <c r="D1336" s="233"/>
      <c r="E1336" s="233" t="str">
        <f>IF(ISERROR($V1336),"",OFFSET('Smelter Look-up'!$D$4,$V1336-4,0)&amp;"")</f>
        <v/>
      </c>
      <c r="F1336" s="233" t="str">
        <f>IF(ISERROR($V1336),"",OFFSET('Smelter Look-up'!$E$4,$V1336-4,0))</f>
        <v/>
      </c>
      <c r="G1336" s="233" t="str">
        <f>IF(C1336=$X$4,IF(ISERROR($V1336),"Enter smelter details","RMI"),IF(ISERROR($V1336),"",OFFSET('Smelter Look-up'!$F$4,$V1336-4,0)))</f>
        <v/>
      </c>
      <c r="H1336" s="235" t="str">
        <f>IF(ISERROR($V1336),"",OFFSET('Smelter Look-up'!$G$4,$V1336-4,0))</f>
        <v/>
      </c>
      <c r="I1336" s="237" t="str">
        <f>IF(ISERROR($V1336),"",OFFSET('Smelter Look-up'!$H$4,$V1336-4,0))</f>
        <v/>
      </c>
      <c r="J1336" s="237" t="str">
        <f>IF(ISERROR($V1336),"",OFFSET('Smelter Look-up'!$I$4,$V1336-4,0))</f>
        <v/>
      </c>
      <c r="K1336" s="234"/>
      <c r="L1336" s="234"/>
      <c r="M1336" s="234"/>
      <c r="N1336" s="234"/>
      <c r="O1336" s="234"/>
      <c r="P1336" s="237"/>
      <c r="Q1336" s="238"/>
      <c r="R1336" s="233" t="str">
        <f>IF(ISERROR($V1336),"",OFFSET('Smelter Look-up'!$C$4,$V1336-4,0)&amp;"")</f>
        <v/>
      </c>
      <c r="S1336" s="239" t="str">
        <f t="array" ref="S1336">IF(B1336="","",IF(ISERROR(MATCH($E1336,CL,0)),"Unknown",INDIRECT("'C'!$A$"&amp;MATCH($E1336,CL,0)+1)))</f>
        <v/>
      </c>
      <c r="T1336" s="239" t="str">
        <f t="array" ref="T1336">IF(B1336="","",IF(ISERROR(MATCH($J1336,SorP!$B$1:$B$6226,0)),"",INDIRECT("'SorP'!$A$"&amp;MATCH($S1336&amp;$J1336,SorP!C:C,0))))</f>
        <v/>
      </c>
      <c r="U1336" s="240"/>
      <c r="V1336" s="228" t="str">
        <f>IF(C1336="",NA(),IF(OR(C1336="Smelter not listed",C1336="Smelter not yet identified"),MATCH($B1336&amp;$D1336,'Smelter Look-up'!$J:$J,0),MATCH($B1336&amp;$C1336,'Smelter Look-up'!$J:$J,0)))</f>
        <v>#N/A</v>
      </c>
      <c r="W1336" s="208"/>
      <c r="X1336" s="208">
        <f t="shared" si="1"/>
        <v>0</v>
      </c>
      <c r="Y1336" s="208"/>
      <c r="Z1336" s="208"/>
      <c r="AA1336" s="208"/>
      <c r="AB1336" s="241" t="str">
        <f t="shared" si="2"/>
        <v/>
      </c>
      <c r="AC1336" s="208"/>
      <c r="AD1336" s="208"/>
      <c r="AE1336" s="208"/>
      <c r="AF1336" s="208"/>
      <c r="AG1336" s="208"/>
      <c r="AH1336" s="208"/>
    </row>
    <row r="1337" ht="13.5" customHeight="1">
      <c r="A1337" s="239"/>
      <c r="B1337" s="233" t="str">
        <f t="array" ref="B1337">IF(LEN(A1337)=0,"",INDEX('Smelter Look-up'!$A:$A,MATCH($A1337,'Smelter Look-up'!$E:$E,0)))</f>
        <v/>
      </c>
      <c r="C1337" s="234" t="str">
        <f t="array" ref="C1337">IF(LEN(A1337)=0,"",INDEX('Smelter Look-up'!$C:$C,MATCH($A1337,'Smelter Look-up'!$E:$E,0)))</f>
        <v/>
      </c>
      <c r="D1337" s="233"/>
      <c r="E1337" s="233" t="str">
        <f>IF(ISERROR($V1337),"",OFFSET('Smelter Look-up'!$D$4,$V1337-4,0)&amp;"")</f>
        <v/>
      </c>
      <c r="F1337" s="233" t="str">
        <f>IF(ISERROR($V1337),"",OFFSET('Smelter Look-up'!$E$4,$V1337-4,0))</f>
        <v/>
      </c>
      <c r="G1337" s="233" t="str">
        <f>IF(C1337=$X$4,IF(ISERROR($V1337),"Enter smelter details","RMI"),IF(ISERROR($V1337),"",OFFSET('Smelter Look-up'!$F$4,$V1337-4,0)))</f>
        <v/>
      </c>
      <c r="H1337" s="235" t="str">
        <f>IF(ISERROR($V1337),"",OFFSET('Smelter Look-up'!$G$4,$V1337-4,0))</f>
        <v/>
      </c>
      <c r="I1337" s="237" t="str">
        <f>IF(ISERROR($V1337),"",OFFSET('Smelter Look-up'!$H$4,$V1337-4,0))</f>
        <v/>
      </c>
      <c r="J1337" s="237" t="str">
        <f>IF(ISERROR($V1337),"",OFFSET('Smelter Look-up'!$I$4,$V1337-4,0))</f>
        <v/>
      </c>
      <c r="K1337" s="234"/>
      <c r="L1337" s="234"/>
      <c r="M1337" s="234"/>
      <c r="N1337" s="234"/>
      <c r="O1337" s="234"/>
      <c r="P1337" s="237"/>
      <c r="Q1337" s="238"/>
      <c r="R1337" s="233" t="str">
        <f>IF(ISERROR($V1337),"",OFFSET('Smelter Look-up'!$C$4,$V1337-4,0)&amp;"")</f>
        <v/>
      </c>
      <c r="S1337" s="239" t="str">
        <f t="array" ref="S1337">IF(B1337="","",IF(ISERROR(MATCH($E1337,CL,0)),"Unknown",INDIRECT("'C'!$A$"&amp;MATCH($E1337,CL,0)+1)))</f>
        <v/>
      </c>
      <c r="T1337" s="239" t="str">
        <f t="array" ref="T1337">IF(B1337="","",IF(ISERROR(MATCH($J1337,SorP!$B$1:$B$6226,0)),"",INDIRECT("'SorP'!$A$"&amp;MATCH($S1337&amp;$J1337,SorP!C:C,0))))</f>
        <v/>
      </c>
      <c r="U1337" s="240"/>
      <c r="V1337" s="228" t="str">
        <f>IF(C1337="",NA(),IF(OR(C1337="Smelter not listed",C1337="Smelter not yet identified"),MATCH($B1337&amp;$D1337,'Smelter Look-up'!$J:$J,0),MATCH($B1337&amp;$C1337,'Smelter Look-up'!$J:$J,0)))</f>
        <v>#N/A</v>
      </c>
      <c r="W1337" s="208"/>
      <c r="X1337" s="208">
        <f t="shared" si="1"/>
        <v>0</v>
      </c>
      <c r="Y1337" s="208"/>
      <c r="Z1337" s="208"/>
      <c r="AA1337" s="208"/>
      <c r="AB1337" s="241" t="str">
        <f t="shared" si="2"/>
        <v/>
      </c>
      <c r="AC1337" s="208"/>
      <c r="AD1337" s="208"/>
      <c r="AE1337" s="208"/>
      <c r="AF1337" s="208"/>
      <c r="AG1337" s="208"/>
      <c r="AH1337" s="208"/>
    </row>
    <row r="1338" ht="13.5" customHeight="1">
      <c r="A1338" s="239"/>
      <c r="B1338" s="233" t="str">
        <f t="array" ref="B1338">IF(LEN(A1338)=0,"",INDEX('Smelter Look-up'!$A:$A,MATCH($A1338,'Smelter Look-up'!$E:$E,0)))</f>
        <v/>
      </c>
      <c r="C1338" s="234" t="str">
        <f t="array" ref="C1338">IF(LEN(A1338)=0,"",INDEX('Smelter Look-up'!$C:$C,MATCH($A1338,'Smelter Look-up'!$E:$E,0)))</f>
        <v/>
      </c>
      <c r="D1338" s="233"/>
      <c r="E1338" s="233" t="str">
        <f>IF(ISERROR($V1338),"",OFFSET('Smelter Look-up'!$D$4,$V1338-4,0)&amp;"")</f>
        <v/>
      </c>
      <c r="F1338" s="233" t="str">
        <f>IF(ISERROR($V1338),"",OFFSET('Smelter Look-up'!$E$4,$V1338-4,0))</f>
        <v/>
      </c>
      <c r="G1338" s="233" t="str">
        <f>IF(C1338=$X$4,IF(ISERROR($V1338),"Enter smelter details","RMI"),IF(ISERROR($V1338),"",OFFSET('Smelter Look-up'!$F$4,$V1338-4,0)))</f>
        <v/>
      </c>
      <c r="H1338" s="235" t="str">
        <f>IF(ISERROR($V1338),"",OFFSET('Smelter Look-up'!$G$4,$V1338-4,0))</f>
        <v/>
      </c>
      <c r="I1338" s="237" t="str">
        <f>IF(ISERROR($V1338),"",OFFSET('Smelter Look-up'!$H$4,$V1338-4,0))</f>
        <v/>
      </c>
      <c r="J1338" s="237" t="str">
        <f>IF(ISERROR($V1338),"",OFFSET('Smelter Look-up'!$I$4,$V1338-4,0))</f>
        <v/>
      </c>
      <c r="K1338" s="234"/>
      <c r="L1338" s="234"/>
      <c r="M1338" s="234"/>
      <c r="N1338" s="234"/>
      <c r="O1338" s="234"/>
      <c r="P1338" s="237"/>
      <c r="Q1338" s="238"/>
      <c r="R1338" s="233" t="str">
        <f>IF(ISERROR($V1338),"",OFFSET('Smelter Look-up'!$C$4,$V1338-4,0)&amp;"")</f>
        <v/>
      </c>
      <c r="S1338" s="239" t="str">
        <f t="array" ref="S1338">IF(B1338="","",IF(ISERROR(MATCH($E1338,CL,0)),"Unknown",INDIRECT("'C'!$A$"&amp;MATCH($E1338,CL,0)+1)))</f>
        <v/>
      </c>
      <c r="T1338" s="239" t="str">
        <f t="array" ref="T1338">IF(B1338="","",IF(ISERROR(MATCH($J1338,SorP!$B$1:$B$6226,0)),"",INDIRECT("'SorP'!$A$"&amp;MATCH($S1338&amp;$J1338,SorP!C:C,0))))</f>
        <v/>
      </c>
      <c r="U1338" s="240"/>
      <c r="V1338" s="228" t="str">
        <f>IF(C1338="",NA(),IF(OR(C1338="Smelter not listed",C1338="Smelter not yet identified"),MATCH($B1338&amp;$D1338,'Smelter Look-up'!$J:$J,0),MATCH($B1338&amp;$C1338,'Smelter Look-up'!$J:$J,0)))</f>
        <v>#N/A</v>
      </c>
      <c r="W1338" s="208"/>
      <c r="X1338" s="208">
        <f t="shared" si="1"/>
        <v>0</v>
      </c>
      <c r="Y1338" s="208"/>
      <c r="Z1338" s="208"/>
      <c r="AA1338" s="208"/>
      <c r="AB1338" s="241" t="str">
        <f t="shared" si="2"/>
        <v/>
      </c>
      <c r="AC1338" s="208"/>
      <c r="AD1338" s="208"/>
      <c r="AE1338" s="208"/>
      <c r="AF1338" s="208"/>
      <c r="AG1338" s="208"/>
      <c r="AH1338" s="208"/>
    </row>
    <row r="1339" ht="13.5" customHeight="1">
      <c r="A1339" s="239"/>
      <c r="B1339" s="233" t="str">
        <f t="array" ref="B1339">IF(LEN(A1339)=0,"",INDEX('Smelter Look-up'!$A:$A,MATCH($A1339,'Smelter Look-up'!$E:$E,0)))</f>
        <v/>
      </c>
      <c r="C1339" s="234" t="str">
        <f t="array" ref="C1339">IF(LEN(A1339)=0,"",INDEX('Smelter Look-up'!$C:$C,MATCH($A1339,'Smelter Look-up'!$E:$E,0)))</f>
        <v/>
      </c>
      <c r="D1339" s="233"/>
      <c r="E1339" s="233" t="str">
        <f>IF(ISERROR($V1339),"",OFFSET('Smelter Look-up'!$D$4,$V1339-4,0)&amp;"")</f>
        <v/>
      </c>
      <c r="F1339" s="233" t="str">
        <f>IF(ISERROR($V1339),"",OFFSET('Smelter Look-up'!$E$4,$V1339-4,0))</f>
        <v/>
      </c>
      <c r="G1339" s="233" t="str">
        <f>IF(C1339=$X$4,IF(ISERROR($V1339),"Enter smelter details","RMI"),IF(ISERROR($V1339),"",OFFSET('Smelter Look-up'!$F$4,$V1339-4,0)))</f>
        <v/>
      </c>
      <c r="H1339" s="235" t="str">
        <f>IF(ISERROR($V1339),"",OFFSET('Smelter Look-up'!$G$4,$V1339-4,0))</f>
        <v/>
      </c>
      <c r="I1339" s="237" t="str">
        <f>IF(ISERROR($V1339),"",OFFSET('Smelter Look-up'!$H$4,$V1339-4,0))</f>
        <v/>
      </c>
      <c r="J1339" s="237" t="str">
        <f>IF(ISERROR($V1339),"",OFFSET('Smelter Look-up'!$I$4,$V1339-4,0))</f>
        <v/>
      </c>
      <c r="K1339" s="234"/>
      <c r="L1339" s="234"/>
      <c r="M1339" s="234"/>
      <c r="N1339" s="234"/>
      <c r="O1339" s="234"/>
      <c r="P1339" s="237"/>
      <c r="Q1339" s="238"/>
      <c r="R1339" s="233" t="str">
        <f>IF(ISERROR($V1339),"",OFFSET('Smelter Look-up'!$C$4,$V1339-4,0)&amp;"")</f>
        <v/>
      </c>
      <c r="S1339" s="239" t="str">
        <f t="array" ref="S1339">IF(B1339="","",IF(ISERROR(MATCH($E1339,CL,0)),"Unknown",INDIRECT("'C'!$A$"&amp;MATCH($E1339,CL,0)+1)))</f>
        <v/>
      </c>
      <c r="T1339" s="239" t="str">
        <f t="array" ref="T1339">IF(B1339="","",IF(ISERROR(MATCH($J1339,SorP!$B$1:$B$6226,0)),"",INDIRECT("'SorP'!$A$"&amp;MATCH($S1339&amp;$J1339,SorP!C:C,0))))</f>
        <v/>
      </c>
      <c r="U1339" s="240"/>
      <c r="V1339" s="228" t="str">
        <f>IF(C1339="",NA(),IF(OR(C1339="Smelter not listed",C1339="Smelter not yet identified"),MATCH($B1339&amp;$D1339,'Smelter Look-up'!$J:$J,0),MATCH($B1339&amp;$C1339,'Smelter Look-up'!$J:$J,0)))</f>
        <v>#N/A</v>
      </c>
      <c r="W1339" s="208"/>
      <c r="X1339" s="208">
        <f t="shared" si="1"/>
        <v>0</v>
      </c>
      <c r="Y1339" s="208"/>
      <c r="Z1339" s="208"/>
      <c r="AA1339" s="208"/>
      <c r="AB1339" s="241" t="str">
        <f t="shared" si="2"/>
        <v/>
      </c>
      <c r="AC1339" s="208"/>
      <c r="AD1339" s="208"/>
      <c r="AE1339" s="208"/>
      <c r="AF1339" s="208"/>
      <c r="AG1339" s="208"/>
      <c r="AH1339" s="208"/>
    </row>
    <row r="1340" ht="13.5" customHeight="1">
      <c r="A1340" s="239"/>
      <c r="B1340" s="233" t="str">
        <f t="array" ref="B1340">IF(LEN(A1340)=0,"",INDEX('Smelter Look-up'!$A:$A,MATCH($A1340,'Smelter Look-up'!$E:$E,0)))</f>
        <v/>
      </c>
      <c r="C1340" s="234" t="str">
        <f t="array" ref="C1340">IF(LEN(A1340)=0,"",INDEX('Smelter Look-up'!$C:$C,MATCH($A1340,'Smelter Look-up'!$E:$E,0)))</f>
        <v/>
      </c>
      <c r="D1340" s="233"/>
      <c r="E1340" s="233" t="str">
        <f>IF(ISERROR($V1340),"",OFFSET('Smelter Look-up'!$D$4,$V1340-4,0)&amp;"")</f>
        <v/>
      </c>
      <c r="F1340" s="233" t="str">
        <f>IF(ISERROR($V1340),"",OFFSET('Smelter Look-up'!$E$4,$V1340-4,0))</f>
        <v/>
      </c>
      <c r="G1340" s="233" t="str">
        <f>IF(C1340=$X$4,IF(ISERROR($V1340),"Enter smelter details","RMI"),IF(ISERROR($V1340),"",OFFSET('Smelter Look-up'!$F$4,$V1340-4,0)))</f>
        <v/>
      </c>
      <c r="H1340" s="235" t="str">
        <f>IF(ISERROR($V1340),"",OFFSET('Smelter Look-up'!$G$4,$V1340-4,0))</f>
        <v/>
      </c>
      <c r="I1340" s="237" t="str">
        <f>IF(ISERROR($V1340),"",OFFSET('Smelter Look-up'!$H$4,$V1340-4,0))</f>
        <v/>
      </c>
      <c r="J1340" s="237" t="str">
        <f>IF(ISERROR($V1340),"",OFFSET('Smelter Look-up'!$I$4,$V1340-4,0))</f>
        <v/>
      </c>
      <c r="K1340" s="234"/>
      <c r="L1340" s="234"/>
      <c r="M1340" s="234"/>
      <c r="N1340" s="234"/>
      <c r="O1340" s="234"/>
      <c r="P1340" s="237"/>
      <c r="Q1340" s="238"/>
      <c r="R1340" s="233" t="str">
        <f>IF(ISERROR($V1340),"",OFFSET('Smelter Look-up'!$C$4,$V1340-4,0)&amp;"")</f>
        <v/>
      </c>
      <c r="S1340" s="239" t="str">
        <f t="array" ref="S1340">IF(B1340="","",IF(ISERROR(MATCH($E1340,CL,0)),"Unknown",INDIRECT("'C'!$A$"&amp;MATCH($E1340,CL,0)+1)))</f>
        <v/>
      </c>
      <c r="T1340" s="239" t="str">
        <f t="array" ref="T1340">IF(B1340="","",IF(ISERROR(MATCH($J1340,SorP!$B$1:$B$6226,0)),"",INDIRECT("'SorP'!$A$"&amp;MATCH($S1340&amp;$J1340,SorP!C:C,0))))</f>
        <v/>
      </c>
      <c r="U1340" s="240"/>
      <c r="V1340" s="228" t="str">
        <f>IF(C1340="",NA(),IF(OR(C1340="Smelter not listed",C1340="Smelter not yet identified"),MATCH($B1340&amp;$D1340,'Smelter Look-up'!$J:$J,0),MATCH($B1340&amp;$C1340,'Smelter Look-up'!$J:$J,0)))</f>
        <v>#N/A</v>
      </c>
      <c r="W1340" s="208"/>
      <c r="X1340" s="208">
        <f t="shared" si="1"/>
        <v>0</v>
      </c>
      <c r="Y1340" s="208"/>
      <c r="Z1340" s="208"/>
      <c r="AA1340" s="208"/>
      <c r="AB1340" s="241" t="str">
        <f t="shared" si="2"/>
        <v/>
      </c>
      <c r="AC1340" s="208"/>
      <c r="AD1340" s="208"/>
      <c r="AE1340" s="208"/>
      <c r="AF1340" s="208"/>
      <c r="AG1340" s="208"/>
      <c r="AH1340" s="208"/>
    </row>
    <row r="1341" ht="13.5" customHeight="1">
      <c r="A1341" s="239"/>
      <c r="B1341" s="233" t="str">
        <f t="array" ref="B1341">IF(LEN(A1341)=0,"",INDEX('Smelter Look-up'!$A:$A,MATCH($A1341,'Smelter Look-up'!$E:$E,0)))</f>
        <v/>
      </c>
      <c r="C1341" s="234" t="str">
        <f t="array" ref="C1341">IF(LEN(A1341)=0,"",INDEX('Smelter Look-up'!$C:$C,MATCH($A1341,'Smelter Look-up'!$E:$E,0)))</f>
        <v/>
      </c>
      <c r="D1341" s="233"/>
      <c r="E1341" s="233" t="str">
        <f>IF(ISERROR($V1341),"",OFFSET('Smelter Look-up'!$D$4,$V1341-4,0)&amp;"")</f>
        <v/>
      </c>
      <c r="F1341" s="233" t="str">
        <f>IF(ISERROR($V1341),"",OFFSET('Smelter Look-up'!$E$4,$V1341-4,0))</f>
        <v/>
      </c>
      <c r="G1341" s="233" t="str">
        <f>IF(C1341=$X$4,IF(ISERROR($V1341),"Enter smelter details","RMI"),IF(ISERROR($V1341),"",OFFSET('Smelter Look-up'!$F$4,$V1341-4,0)))</f>
        <v/>
      </c>
      <c r="H1341" s="235" t="str">
        <f>IF(ISERROR($V1341),"",OFFSET('Smelter Look-up'!$G$4,$V1341-4,0))</f>
        <v/>
      </c>
      <c r="I1341" s="237" t="str">
        <f>IF(ISERROR($V1341),"",OFFSET('Smelter Look-up'!$H$4,$V1341-4,0))</f>
        <v/>
      </c>
      <c r="J1341" s="237" t="str">
        <f>IF(ISERROR($V1341),"",OFFSET('Smelter Look-up'!$I$4,$V1341-4,0))</f>
        <v/>
      </c>
      <c r="K1341" s="234"/>
      <c r="L1341" s="234"/>
      <c r="M1341" s="234"/>
      <c r="N1341" s="234"/>
      <c r="O1341" s="234"/>
      <c r="P1341" s="237"/>
      <c r="Q1341" s="238"/>
      <c r="R1341" s="233" t="str">
        <f>IF(ISERROR($V1341),"",OFFSET('Smelter Look-up'!$C$4,$V1341-4,0)&amp;"")</f>
        <v/>
      </c>
      <c r="S1341" s="239" t="str">
        <f t="array" ref="S1341">IF(B1341="","",IF(ISERROR(MATCH($E1341,CL,0)),"Unknown",INDIRECT("'C'!$A$"&amp;MATCH($E1341,CL,0)+1)))</f>
        <v/>
      </c>
      <c r="T1341" s="239" t="str">
        <f t="array" ref="T1341">IF(B1341="","",IF(ISERROR(MATCH($J1341,SorP!$B$1:$B$6226,0)),"",INDIRECT("'SorP'!$A$"&amp;MATCH($S1341&amp;$J1341,SorP!C:C,0))))</f>
        <v/>
      </c>
      <c r="U1341" s="240"/>
      <c r="V1341" s="228" t="str">
        <f>IF(C1341="",NA(),IF(OR(C1341="Smelter not listed",C1341="Smelter not yet identified"),MATCH($B1341&amp;$D1341,'Smelter Look-up'!$J:$J,0),MATCH($B1341&amp;$C1341,'Smelter Look-up'!$J:$J,0)))</f>
        <v>#N/A</v>
      </c>
      <c r="W1341" s="208"/>
      <c r="X1341" s="208">
        <f t="shared" si="1"/>
        <v>0</v>
      </c>
      <c r="Y1341" s="208"/>
      <c r="Z1341" s="208"/>
      <c r="AA1341" s="208"/>
      <c r="AB1341" s="241" t="str">
        <f t="shared" si="2"/>
        <v/>
      </c>
      <c r="AC1341" s="208"/>
      <c r="AD1341" s="208"/>
      <c r="AE1341" s="208"/>
      <c r="AF1341" s="208"/>
      <c r="AG1341" s="208"/>
      <c r="AH1341" s="208"/>
    </row>
    <row r="1342" ht="13.5" customHeight="1">
      <c r="A1342" s="239"/>
      <c r="B1342" s="233" t="str">
        <f t="array" ref="B1342">IF(LEN(A1342)=0,"",INDEX('Smelter Look-up'!$A:$A,MATCH($A1342,'Smelter Look-up'!$E:$E,0)))</f>
        <v/>
      </c>
      <c r="C1342" s="234" t="str">
        <f t="array" ref="C1342">IF(LEN(A1342)=0,"",INDEX('Smelter Look-up'!$C:$C,MATCH($A1342,'Smelter Look-up'!$E:$E,0)))</f>
        <v/>
      </c>
      <c r="D1342" s="233"/>
      <c r="E1342" s="233" t="str">
        <f>IF(ISERROR($V1342),"",OFFSET('Smelter Look-up'!$D$4,$V1342-4,0)&amp;"")</f>
        <v/>
      </c>
      <c r="F1342" s="233" t="str">
        <f>IF(ISERROR($V1342),"",OFFSET('Smelter Look-up'!$E$4,$V1342-4,0))</f>
        <v/>
      </c>
      <c r="G1342" s="233" t="str">
        <f>IF(C1342=$X$4,IF(ISERROR($V1342),"Enter smelter details","RMI"),IF(ISERROR($V1342),"",OFFSET('Smelter Look-up'!$F$4,$V1342-4,0)))</f>
        <v/>
      </c>
      <c r="H1342" s="235" t="str">
        <f>IF(ISERROR($V1342),"",OFFSET('Smelter Look-up'!$G$4,$V1342-4,0))</f>
        <v/>
      </c>
      <c r="I1342" s="237" t="str">
        <f>IF(ISERROR($V1342),"",OFFSET('Smelter Look-up'!$H$4,$V1342-4,0))</f>
        <v/>
      </c>
      <c r="J1342" s="237" t="str">
        <f>IF(ISERROR($V1342),"",OFFSET('Smelter Look-up'!$I$4,$V1342-4,0))</f>
        <v/>
      </c>
      <c r="K1342" s="234"/>
      <c r="L1342" s="234"/>
      <c r="M1342" s="234"/>
      <c r="N1342" s="234"/>
      <c r="O1342" s="234"/>
      <c r="P1342" s="237"/>
      <c r="Q1342" s="238"/>
      <c r="R1342" s="233" t="str">
        <f>IF(ISERROR($V1342),"",OFFSET('Smelter Look-up'!$C$4,$V1342-4,0)&amp;"")</f>
        <v/>
      </c>
      <c r="S1342" s="239" t="str">
        <f t="array" ref="S1342">IF(B1342="","",IF(ISERROR(MATCH($E1342,CL,0)),"Unknown",INDIRECT("'C'!$A$"&amp;MATCH($E1342,CL,0)+1)))</f>
        <v/>
      </c>
      <c r="T1342" s="239" t="str">
        <f t="array" ref="T1342">IF(B1342="","",IF(ISERROR(MATCH($J1342,SorP!$B$1:$B$6226,0)),"",INDIRECT("'SorP'!$A$"&amp;MATCH($S1342&amp;$J1342,SorP!C:C,0))))</f>
        <v/>
      </c>
      <c r="U1342" s="240"/>
      <c r="V1342" s="228" t="str">
        <f>IF(C1342="",NA(),IF(OR(C1342="Smelter not listed",C1342="Smelter not yet identified"),MATCH($B1342&amp;$D1342,'Smelter Look-up'!$J:$J,0),MATCH($B1342&amp;$C1342,'Smelter Look-up'!$J:$J,0)))</f>
        <v>#N/A</v>
      </c>
      <c r="W1342" s="208"/>
      <c r="X1342" s="208">
        <f t="shared" si="1"/>
        <v>0</v>
      </c>
      <c r="Y1342" s="208"/>
      <c r="Z1342" s="208"/>
      <c r="AA1342" s="208"/>
      <c r="AB1342" s="241" t="str">
        <f t="shared" si="2"/>
        <v/>
      </c>
      <c r="AC1342" s="208"/>
      <c r="AD1342" s="208"/>
      <c r="AE1342" s="208"/>
      <c r="AF1342" s="208"/>
      <c r="AG1342" s="208"/>
      <c r="AH1342" s="208"/>
    </row>
    <row r="1343" ht="13.5" customHeight="1">
      <c r="A1343" s="239"/>
      <c r="B1343" s="233" t="str">
        <f t="array" ref="B1343">IF(LEN(A1343)=0,"",INDEX('Smelter Look-up'!$A:$A,MATCH($A1343,'Smelter Look-up'!$E:$E,0)))</f>
        <v/>
      </c>
      <c r="C1343" s="234" t="str">
        <f t="array" ref="C1343">IF(LEN(A1343)=0,"",INDEX('Smelter Look-up'!$C:$C,MATCH($A1343,'Smelter Look-up'!$E:$E,0)))</f>
        <v/>
      </c>
      <c r="D1343" s="233"/>
      <c r="E1343" s="233" t="str">
        <f>IF(ISERROR($V1343),"",OFFSET('Smelter Look-up'!$D$4,$V1343-4,0)&amp;"")</f>
        <v/>
      </c>
      <c r="F1343" s="233" t="str">
        <f>IF(ISERROR($V1343),"",OFFSET('Smelter Look-up'!$E$4,$V1343-4,0))</f>
        <v/>
      </c>
      <c r="G1343" s="233" t="str">
        <f>IF(C1343=$X$4,IF(ISERROR($V1343),"Enter smelter details","RMI"),IF(ISERROR($V1343),"",OFFSET('Smelter Look-up'!$F$4,$V1343-4,0)))</f>
        <v/>
      </c>
      <c r="H1343" s="235" t="str">
        <f>IF(ISERROR($V1343),"",OFFSET('Smelter Look-up'!$G$4,$V1343-4,0))</f>
        <v/>
      </c>
      <c r="I1343" s="237" t="str">
        <f>IF(ISERROR($V1343),"",OFFSET('Smelter Look-up'!$H$4,$V1343-4,0))</f>
        <v/>
      </c>
      <c r="J1343" s="237" t="str">
        <f>IF(ISERROR($V1343),"",OFFSET('Smelter Look-up'!$I$4,$V1343-4,0))</f>
        <v/>
      </c>
      <c r="K1343" s="234"/>
      <c r="L1343" s="234"/>
      <c r="M1343" s="234"/>
      <c r="N1343" s="234"/>
      <c r="O1343" s="234"/>
      <c r="P1343" s="237"/>
      <c r="Q1343" s="238"/>
      <c r="R1343" s="233" t="str">
        <f>IF(ISERROR($V1343),"",OFFSET('Smelter Look-up'!$C$4,$V1343-4,0)&amp;"")</f>
        <v/>
      </c>
      <c r="S1343" s="239" t="str">
        <f t="array" ref="S1343">IF(B1343="","",IF(ISERROR(MATCH($E1343,CL,0)),"Unknown",INDIRECT("'C'!$A$"&amp;MATCH($E1343,CL,0)+1)))</f>
        <v/>
      </c>
      <c r="T1343" s="239" t="str">
        <f t="array" ref="T1343">IF(B1343="","",IF(ISERROR(MATCH($J1343,SorP!$B$1:$B$6226,0)),"",INDIRECT("'SorP'!$A$"&amp;MATCH($S1343&amp;$J1343,SorP!C:C,0))))</f>
        <v/>
      </c>
      <c r="U1343" s="240"/>
      <c r="V1343" s="228" t="str">
        <f>IF(C1343="",NA(),IF(OR(C1343="Smelter not listed",C1343="Smelter not yet identified"),MATCH($B1343&amp;$D1343,'Smelter Look-up'!$J:$J,0),MATCH($B1343&amp;$C1343,'Smelter Look-up'!$J:$J,0)))</f>
        <v>#N/A</v>
      </c>
      <c r="W1343" s="208"/>
      <c r="X1343" s="208">
        <f t="shared" si="1"/>
        <v>0</v>
      </c>
      <c r="Y1343" s="208"/>
      <c r="Z1343" s="208"/>
      <c r="AA1343" s="208"/>
      <c r="AB1343" s="241" t="str">
        <f t="shared" si="2"/>
        <v/>
      </c>
      <c r="AC1343" s="208"/>
      <c r="AD1343" s="208"/>
      <c r="AE1343" s="208"/>
      <c r="AF1343" s="208"/>
      <c r="AG1343" s="208"/>
      <c r="AH1343" s="208"/>
    </row>
    <row r="1344" ht="13.5" customHeight="1">
      <c r="A1344" s="239"/>
      <c r="B1344" s="233" t="str">
        <f t="array" ref="B1344">IF(LEN(A1344)=0,"",INDEX('Smelter Look-up'!$A:$A,MATCH($A1344,'Smelter Look-up'!$E:$E,0)))</f>
        <v/>
      </c>
      <c r="C1344" s="234" t="str">
        <f t="array" ref="C1344">IF(LEN(A1344)=0,"",INDEX('Smelter Look-up'!$C:$C,MATCH($A1344,'Smelter Look-up'!$E:$E,0)))</f>
        <v/>
      </c>
      <c r="D1344" s="233"/>
      <c r="E1344" s="233" t="str">
        <f>IF(ISERROR($V1344),"",OFFSET('Smelter Look-up'!$D$4,$V1344-4,0)&amp;"")</f>
        <v/>
      </c>
      <c r="F1344" s="233" t="str">
        <f>IF(ISERROR($V1344),"",OFFSET('Smelter Look-up'!$E$4,$V1344-4,0))</f>
        <v/>
      </c>
      <c r="G1344" s="233" t="str">
        <f>IF(C1344=$X$4,IF(ISERROR($V1344),"Enter smelter details","RMI"),IF(ISERROR($V1344),"",OFFSET('Smelter Look-up'!$F$4,$V1344-4,0)))</f>
        <v/>
      </c>
      <c r="H1344" s="235" t="str">
        <f>IF(ISERROR($V1344),"",OFFSET('Smelter Look-up'!$G$4,$V1344-4,0))</f>
        <v/>
      </c>
      <c r="I1344" s="237" t="str">
        <f>IF(ISERROR($V1344),"",OFFSET('Smelter Look-up'!$H$4,$V1344-4,0))</f>
        <v/>
      </c>
      <c r="J1344" s="237" t="str">
        <f>IF(ISERROR($V1344),"",OFFSET('Smelter Look-up'!$I$4,$V1344-4,0))</f>
        <v/>
      </c>
      <c r="K1344" s="234"/>
      <c r="L1344" s="234"/>
      <c r="M1344" s="234"/>
      <c r="N1344" s="234"/>
      <c r="O1344" s="234"/>
      <c r="P1344" s="237"/>
      <c r="Q1344" s="238"/>
      <c r="R1344" s="233" t="str">
        <f>IF(ISERROR($V1344),"",OFFSET('Smelter Look-up'!$C$4,$V1344-4,0)&amp;"")</f>
        <v/>
      </c>
      <c r="S1344" s="239" t="str">
        <f t="array" ref="S1344">IF(B1344="","",IF(ISERROR(MATCH($E1344,CL,0)),"Unknown",INDIRECT("'C'!$A$"&amp;MATCH($E1344,CL,0)+1)))</f>
        <v/>
      </c>
      <c r="T1344" s="239" t="str">
        <f t="array" ref="T1344">IF(B1344="","",IF(ISERROR(MATCH($J1344,SorP!$B$1:$B$6226,0)),"",INDIRECT("'SorP'!$A$"&amp;MATCH($S1344&amp;$J1344,SorP!C:C,0))))</f>
        <v/>
      </c>
      <c r="U1344" s="240"/>
      <c r="V1344" s="228" t="str">
        <f>IF(C1344="",NA(),IF(OR(C1344="Smelter not listed",C1344="Smelter not yet identified"),MATCH($B1344&amp;$D1344,'Smelter Look-up'!$J:$J,0),MATCH($B1344&amp;$C1344,'Smelter Look-up'!$J:$J,0)))</f>
        <v>#N/A</v>
      </c>
      <c r="W1344" s="208"/>
      <c r="X1344" s="208">
        <f t="shared" si="1"/>
        <v>0</v>
      </c>
      <c r="Y1344" s="208"/>
      <c r="Z1344" s="208"/>
      <c r="AA1344" s="208"/>
      <c r="AB1344" s="241" t="str">
        <f t="shared" si="2"/>
        <v/>
      </c>
      <c r="AC1344" s="208"/>
      <c r="AD1344" s="208"/>
      <c r="AE1344" s="208"/>
      <c r="AF1344" s="208"/>
      <c r="AG1344" s="208"/>
      <c r="AH1344" s="208"/>
    </row>
    <row r="1345" ht="13.5" customHeight="1">
      <c r="A1345" s="239"/>
      <c r="B1345" s="233" t="str">
        <f t="array" ref="B1345">IF(LEN(A1345)=0,"",INDEX('Smelter Look-up'!$A:$A,MATCH($A1345,'Smelter Look-up'!$E:$E,0)))</f>
        <v/>
      </c>
      <c r="C1345" s="234" t="str">
        <f t="array" ref="C1345">IF(LEN(A1345)=0,"",INDEX('Smelter Look-up'!$C:$C,MATCH($A1345,'Smelter Look-up'!$E:$E,0)))</f>
        <v/>
      </c>
      <c r="D1345" s="233"/>
      <c r="E1345" s="233" t="str">
        <f>IF(ISERROR($V1345),"",OFFSET('Smelter Look-up'!$D$4,$V1345-4,0)&amp;"")</f>
        <v/>
      </c>
      <c r="F1345" s="233" t="str">
        <f>IF(ISERROR($V1345),"",OFFSET('Smelter Look-up'!$E$4,$V1345-4,0))</f>
        <v/>
      </c>
      <c r="G1345" s="233" t="str">
        <f>IF(C1345=$X$4,IF(ISERROR($V1345),"Enter smelter details","RMI"),IF(ISERROR($V1345),"",OFFSET('Smelter Look-up'!$F$4,$V1345-4,0)))</f>
        <v/>
      </c>
      <c r="H1345" s="235" t="str">
        <f>IF(ISERROR($V1345),"",OFFSET('Smelter Look-up'!$G$4,$V1345-4,0))</f>
        <v/>
      </c>
      <c r="I1345" s="237" t="str">
        <f>IF(ISERROR($V1345),"",OFFSET('Smelter Look-up'!$H$4,$V1345-4,0))</f>
        <v/>
      </c>
      <c r="J1345" s="237" t="str">
        <f>IF(ISERROR($V1345),"",OFFSET('Smelter Look-up'!$I$4,$V1345-4,0))</f>
        <v/>
      </c>
      <c r="K1345" s="234"/>
      <c r="L1345" s="234"/>
      <c r="M1345" s="234"/>
      <c r="N1345" s="234"/>
      <c r="O1345" s="234"/>
      <c r="P1345" s="237"/>
      <c r="Q1345" s="238"/>
      <c r="R1345" s="233" t="str">
        <f>IF(ISERROR($V1345),"",OFFSET('Smelter Look-up'!$C$4,$V1345-4,0)&amp;"")</f>
        <v/>
      </c>
      <c r="S1345" s="239" t="str">
        <f t="array" ref="S1345">IF(B1345="","",IF(ISERROR(MATCH($E1345,CL,0)),"Unknown",INDIRECT("'C'!$A$"&amp;MATCH($E1345,CL,0)+1)))</f>
        <v/>
      </c>
      <c r="T1345" s="239" t="str">
        <f t="array" ref="T1345">IF(B1345="","",IF(ISERROR(MATCH($J1345,SorP!$B$1:$B$6226,0)),"",INDIRECT("'SorP'!$A$"&amp;MATCH($S1345&amp;$J1345,SorP!C:C,0))))</f>
        <v/>
      </c>
      <c r="U1345" s="240"/>
      <c r="V1345" s="228" t="str">
        <f>IF(C1345="",NA(),IF(OR(C1345="Smelter not listed",C1345="Smelter not yet identified"),MATCH($B1345&amp;$D1345,'Smelter Look-up'!$J:$J,0),MATCH($B1345&amp;$C1345,'Smelter Look-up'!$J:$J,0)))</f>
        <v>#N/A</v>
      </c>
      <c r="W1345" s="208"/>
      <c r="X1345" s="208">
        <f t="shared" si="1"/>
        <v>0</v>
      </c>
      <c r="Y1345" s="208"/>
      <c r="Z1345" s="208"/>
      <c r="AA1345" s="208"/>
      <c r="AB1345" s="241" t="str">
        <f t="shared" si="2"/>
        <v/>
      </c>
      <c r="AC1345" s="208"/>
      <c r="AD1345" s="208"/>
      <c r="AE1345" s="208"/>
      <c r="AF1345" s="208"/>
      <c r="AG1345" s="208"/>
      <c r="AH1345" s="208"/>
    </row>
    <row r="1346" ht="13.5" customHeight="1">
      <c r="A1346" s="239"/>
      <c r="B1346" s="233" t="str">
        <f t="array" ref="B1346">IF(LEN(A1346)=0,"",INDEX('Smelter Look-up'!$A:$A,MATCH($A1346,'Smelter Look-up'!$E:$E,0)))</f>
        <v/>
      </c>
      <c r="C1346" s="234" t="str">
        <f t="array" ref="C1346">IF(LEN(A1346)=0,"",INDEX('Smelter Look-up'!$C:$C,MATCH($A1346,'Smelter Look-up'!$E:$E,0)))</f>
        <v/>
      </c>
      <c r="D1346" s="233"/>
      <c r="E1346" s="233" t="str">
        <f>IF(ISERROR($V1346),"",OFFSET('Smelter Look-up'!$D$4,$V1346-4,0)&amp;"")</f>
        <v/>
      </c>
      <c r="F1346" s="233" t="str">
        <f>IF(ISERROR($V1346),"",OFFSET('Smelter Look-up'!$E$4,$V1346-4,0))</f>
        <v/>
      </c>
      <c r="G1346" s="233" t="str">
        <f>IF(C1346=$X$4,IF(ISERROR($V1346),"Enter smelter details","RMI"),IF(ISERROR($V1346),"",OFFSET('Smelter Look-up'!$F$4,$V1346-4,0)))</f>
        <v/>
      </c>
      <c r="H1346" s="235" t="str">
        <f>IF(ISERROR($V1346),"",OFFSET('Smelter Look-up'!$G$4,$V1346-4,0))</f>
        <v/>
      </c>
      <c r="I1346" s="237" t="str">
        <f>IF(ISERROR($V1346),"",OFFSET('Smelter Look-up'!$H$4,$V1346-4,0))</f>
        <v/>
      </c>
      <c r="J1346" s="237" t="str">
        <f>IF(ISERROR($V1346),"",OFFSET('Smelter Look-up'!$I$4,$V1346-4,0))</f>
        <v/>
      </c>
      <c r="K1346" s="234"/>
      <c r="L1346" s="234"/>
      <c r="M1346" s="234"/>
      <c r="N1346" s="234"/>
      <c r="O1346" s="234"/>
      <c r="P1346" s="237"/>
      <c r="Q1346" s="238"/>
      <c r="R1346" s="233" t="str">
        <f>IF(ISERROR($V1346),"",OFFSET('Smelter Look-up'!$C$4,$V1346-4,0)&amp;"")</f>
        <v/>
      </c>
      <c r="S1346" s="239" t="str">
        <f t="array" ref="S1346">IF(B1346="","",IF(ISERROR(MATCH($E1346,CL,0)),"Unknown",INDIRECT("'C'!$A$"&amp;MATCH($E1346,CL,0)+1)))</f>
        <v/>
      </c>
      <c r="T1346" s="239" t="str">
        <f t="array" ref="T1346">IF(B1346="","",IF(ISERROR(MATCH($J1346,SorP!$B$1:$B$6226,0)),"",INDIRECT("'SorP'!$A$"&amp;MATCH($S1346&amp;$J1346,SorP!C:C,0))))</f>
        <v/>
      </c>
      <c r="U1346" s="240"/>
      <c r="V1346" s="228" t="str">
        <f>IF(C1346="",NA(),IF(OR(C1346="Smelter not listed",C1346="Smelter not yet identified"),MATCH($B1346&amp;$D1346,'Smelter Look-up'!$J:$J,0),MATCH($B1346&amp;$C1346,'Smelter Look-up'!$J:$J,0)))</f>
        <v>#N/A</v>
      </c>
      <c r="W1346" s="208"/>
      <c r="X1346" s="208">
        <f t="shared" si="1"/>
        <v>0</v>
      </c>
      <c r="Y1346" s="208"/>
      <c r="Z1346" s="208"/>
      <c r="AA1346" s="208"/>
      <c r="AB1346" s="241" t="str">
        <f t="shared" si="2"/>
        <v/>
      </c>
      <c r="AC1346" s="208"/>
      <c r="AD1346" s="208"/>
      <c r="AE1346" s="208"/>
      <c r="AF1346" s="208"/>
      <c r="AG1346" s="208"/>
      <c r="AH1346" s="208"/>
    </row>
    <row r="1347" ht="13.5" customHeight="1">
      <c r="A1347" s="239"/>
      <c r="B1347" s="233" t="str">
        <f t="array" ref="B1347">IF(LEN(A1347)=0,"",INDEX('Smelter Look-up'!$A:$A,MATCH($A1347,'Smelter Look-up'!$E:$E,0)))</f>
        <v/>
      </c>
      <c r="C1347" s="234" t="str">
        <f t="array" ref="C1347">IF(LEN(A1347)=0,"",INDEX('Smelter Look-up'!$C:$C,MATCH($A1347,'Smelter Look-up'!$E:$E,0)))</f>
        <v/>
      </c>
      <c r="D1347" s="233"/>
      <c r="E1347" s="233" t="str">
        <f>IF(ISERROR($V1347),"",OFFSET('Smelter Look-up'!$D$4,$V1347-4,0)&amp;"")</f>
        <v/>
      </c>
      <c r="F1347" s="233" t="str">
        <f>IF(ISERROR($V1347),"",OFFSET('Smelter Look-up'!$E$4,$V1347-4,0))</f>
        <v/>
      </c>
      <c r="G1347" s="233" t="str">
        <f>IF(C1347=$X$4,IF(ISERROR($V1347),"Enter smelter details","RMI"),IF(ISERROR($V1347),"",OFFSET('Smelter Look-up'!$F$4,$V1347-4,0)))</f>
        <v/>
      </c>
      <c r="H1347" s="235" t="str">
        <f>IF(ISERROR($V1347),"",OFFSET('Smelter Look-up'!$G$4,$V1347-4,0))</f>
        <v/>
      </c>
      <c r="I1347" s="237" t="str">
        <f>IF(ISERROR($V1347),"",OFFSET('Smelter Look-up'!$H$4,$V1347-4,0))</f>
        <v/>
      </c>
      <c r="J1347" s="237" t="str">
        <f>IF(ISERROR($V1347),"",OFFSET('Smelter Look-up'!$I$4,$V1347-4,0))</f>
        <v/>
      </c>
      <c r="K1347" s="234"/>
      <c r="L1347" s="234"/>
      <c r="M1347" s="234"/>
      <c r="N1347" s="234"/>
      <c r="O1347" s="234"/>
      <c r="P1347" s="237"/>
      <c r="Q1347" s="238"/>
      <c r="R1347" s="233" t="str">
        <f>IF(ISERROR($V1347),"",OFFSET('Smelter Look-up'!$C$4,$V1347-4,0)&amp;"")</f>
        <v/>
      </c>
      <c r="S1347" s="239" t="str">
        <f t="array" ref="S1347">IF(B1347="","",IF(ISERROR(MATCH($E1347,CL,0)),"Unknown",INDIRECT("'C'!$A$"&amp;MATCH($E1347,CL,0)+1)))</f>
        <v/>
      </c>
      <c r="T1347" s="239" t="str">
        <f t="array" ref="T1347">IF(B1347="","",IF(ISERROR(MATCH($J1347,SorP!$B$1:$B$6226,0)),"",INDIRECT("'SorP'!$A$"&amp;MATCH($S1347&amp;$J1347,SorP!C:C,0))))</f>
        <v/>
      </c>
      <c r="U1347" s="240"/>
      <c r="V1347" s="228" t="str">
        <f>IF(C1347="",NA(),IF(OR(C1347="Smelter not listed",C1347="Smelter not yet identified"),MATCH($B1347&amp;$D1347,'Smelter Look-up'!$J:$J,0),MATCH($B1347&amp;$C1347,'Smelter Look-up'!$J:$J,0)))</f>
        <v>#N/A</v>
      </c>
      <c r="W1347" s="208"/>
      <c r="X1347" s="208">
        <f t="shared" si="1"/>
        <v>0</v>
      </c>
      <c r="Y1347" s="208"/>
      <c r="Z1347" s="208"/>
      <c r="AA1347" s="208"/>
      <c r="AB1347" s="241" t="str">
        <f t="shared" si="2"/>
        <v/>
      </c>
      <c r="AC1347" s="208"/>
      <c r="AD1347" s="208"/>
      <c r="AE1347" s="208"/>
      <c r="AF1347" s="208"/>
      <c r="AG1347" s="208"/>
      <c r="AH1347" s="208"/>
    </row>
    <row r="1348" ht="13.5" customHeight="1">
      <c r="A1348" s="239"/>
      <c r="B1348" s="233" t="str">
        <f t="array" ref="B1348">IF(LEN(A1348)=0,"",INDEX('Smelter Look-up'!$A:$A,MATCH($A1348,'Smelter Look-up'!$E:$E,0)))</f>
        <v/>
      </c>
      <c r="C1348" s="234" t="str">
        <f t="array" ref="C1348">IF(LEN(A1348)=0,"",INDEX('Smelter Look-up'!$C:$C,MATCH($A1348,'Smelter Look-up'!$E:$E,0)))</f>
        <v/>
      </c>
      <c r="D1348" s="233"/>
      <c r="E1348" s="233" t="str">
        <f>IF(ISERROR($V1348),"",OFFSET('Smelter Look-up'!$D$4,$V1348-4,0)&amp;"")</f>
        <v/>
      </c>
      <c r="F1348" s="233" t="str">
        <f>IF(ISERROR($V1348),"",OFFSET('Smelter Look-up'!$E$4,$V1348-4,0))</f>
        <v/>
      </c>
      <c r="G1348" s="233" t="str">
        <f>IF(C1348=$X$4,IF(ISERROR($V1348),"Enter smelter details","RMI"),IF(ISERROR($V1348),"",OFFSET('Smelter Look-up'!$F$4,$V1348-4,0)))</f>
        <v/>
      </c>
      <c r="H1348" s="235" t="str">
        <f>IF(ISERROR($V1348),"",OFFSET('Smelter Look-up'!$G$4,$V1348-4,0))</f>
        <v/>
      </c>
      <c r="I1348" s="237" t="str">
        <f>IF(ISERROR($V1348),"",OFFSET('Smelter Look-up'!$H$4,$V1348-4,0))</f>
        <v/>
      </c>
      <c r="J1348" s="237" t="str">
        <f>IF(ISERROR($V1348),"",OFFSET('Smelter Look-up'!$I$4,$V1348-4,0))</f>
        <v/>
      </c>
      <c r="K1348" s="234"/>
      <c r="L1348" s="234"/>
      <c r="M1348" s="234"/>
      <c r="N1348" s="234"/>
      <c r="O1348" s="234"/>
      <c r="P1348" s="237"/>
      <c r="Q1348" s="238"/>
      <c r="R1348" s="233" t="str">
        <f>IF(ISERROR($V1348),"",OFFSET('Smelter Look-up'!$C$4,$V1348-4,0)&amp;"")</f>
        <v/>
      </c>
      <c r="S1348" s="239" t="str">
        <f t="array" ref="S1348">IF(B1348="","",IF(ISERROR(MATCH($E1348,CL,0)),"Unknown",INDIRECT("'C'!$A$"&amp;MATCH($E1348,CL,0)+1)))</f>
        <v/>
      </c>
      <c r="T1348" s="239" t="str">
        <f t="array" ref="T1348">IF(B1348="","",IF(ISERROR(MATCH($J1348,SorP!$B$1:$B$6226,0)),"",INDIRECT("'SorP'!$A$"&amp;MATCH($S1348&amp;$J1348,SorP!C:C,0))))</f>
        <v/>
      </c>
      <c r="U1348" s="240"/>
      <c r="V1348" s="228" t="str">
        <f>IF(C1348="",NA(),IF(OR(C1348="Smelter not listed",C1348="Smelter not yet identified"),MATCH($B1348&amp;$D1348,'Smelter Look-up'!$J:$J,0),MATCH($B1348&amp;$C1348,'Smelter Look-up'!$J:$J,0)))</f>
        <v>#N/A</v>
      </c>
      <c r="W1348" s="208"/>
      <c r="X1348" s="208">
        <f t="shared" si="1"/>
        <v>0</v>
      </c>
      <c r="Y1348" s="208"/>
      <c r="Z1348" s="208"/>
      <c r="AA1348" s="208"/>
      <c r="AB1348" s="241" t="str">
        <f t="shared" si="2"/>
        <v/>
      </c>
      <c r="AC1348" s="208"/>
      <c r="AD1348" s="208"/>
      <c r="AE1348" s="208"/>
      <c r="AF1348" s="208"/>
      <c r="AG1348" s="208"/>
      <c r="AH1348" s="208"/>
    </row>
    <row r="1349" ht="13.5" customHeight="1">
      <c r="A1349" s="239"/>
      <c r="B1349" s="233" t="str">
        <f t="array" ref="B1349">IF(LEN(A1349)=0,"",INDEX('Smelter Look-up'!$A:$A,MATCH($A1349,'Smelter Look-up'!$E:$E,0)))</f>
        <v/>
      </c>
      <c r="C1349" s="234" t="str">
        <f t="array" ref="C1349">IF(LEN(A1349)=0,"",INDEX('Smelter Look-up'!$C:$C,MATCH($A1349,'Smelter Look-up'!$E:$E,0)))</f>
        <v/>
      </c>
      <c r="D1349" s="233"/>
      <c r="E1349" s="233" t="str">
        <f>IF(ISERROR($V1349),"",OFFSET('Smelter Look-up'!$D$4,$V1349-4,0)&amp;"")</f>
        <v/>
      </c>
      <c r="F1349" s="233" t="str">
        <f>IF(ISERROR($V1349),"",OFFSET('Smelter Look-up'!$E$4,$V1349-4,0))</f>
        <v/>
      </c>
      <c r="G1349" s="233" t="str">
        <f>IF(C1349=$X$4,IF(ISERROR($V1349),"Enter smelter details","RMI"),IF(ISERROR($V1349),"",OFFSET('Smelter Look-up'!$F$4,$V1349-4,0)))</f>
        <v/>
      </c>
      <c r="H1349" s="235" t="str">
        <f>IF(ISERROR($V1349),"",OFFSET('Smelter Look-up'!$G$4,$V1349-4,0))</f>
        <v/>
      </c>
      <c r="I1349" s="237" t="str">
        <f>IF(ISERROR($V1349),"",OFFSET('Smelter Look-up'!$H$4,$V1349-4,0))</f>
        <v/>
      </c>
      <c r="J1349" s="237" t="str">
        <f>IF(ISERROR($V1349),"",OFFSET('Smelter Look-up'!$I$4,$V1349-4,0))</f>
        <v/>
      </c>
      <c r="K1349" s="234"/>
      <c r="L1349" s="234"/>
      <c r="M1349" s="234"/>
      <c r="N1349" s="234"/>
      <c r="O1349" s="234"/>
      <c r="P1349" s="237"/>
      <c r="Q1349" s="238"/>
      <c r="R1349" s="233" t="str">
        <f>IF(ISERROR($V1349),"",OFFSET('Smelter Look-up'!$C$4,$V1349-4,0)&amp;"")</f>
        <v/>
      </c>
      <c r="S1349" s="239" t="str">
        <f t="array" ref="S1349">IF(B1349="","",IF(ISERROR(MATCH($E1349,CL,0)),"Unknown",INDIRECT("'C'!$A$"&amp;MATCH($E1349,CL,0)+1)))</f>
        <v/>
      </c>
      <c r="T1349" s="239" t="str">
        <f t="array" ref="T1349">IF(B1349="","",IF(ISERROR(MATCH($J1349,SorP!$B$1:$B$6226,0)),"",INDIRECT("'SorP'!$A$"&amp;MATCH($S1349&amp;$J1349,SorP!C:C,0))))</f>
        <v/>
      </c>
      <c r="U1349" s="240"/>
      <c r="V1349" s="228" t="str">
        <f>IF(C1349="",NA(),IF(OR(C1349="Smelter not listed",C1349="Smelter not yet identified"),MATCH($B1349&amp;$D1349,'Smelter Look-up'!$J:$J,0),MATCH($B1349&amp;$C1349,'Smelter Look-up'!$J:$J,0)))</f>
        <v>#N/A</v>
      </c>
      <c r="W1349" s="208"/>
      <c r="X1349" s="208">
        <f t="shared" si="1"/>
        <v>0</v>
      </c>
      <c r="Y1349" s="208"/>
      <c r="Z1349" s="208"/>
      <c r="AA1349" s="208"/>
      <c r="AB1349" s="241" t="str">
        <f t="shared" si="2"/>
        <v/>
      </c>
      <c r="AC1349" s="208"/>
      <c r="AD1349" s="208"/>
      <c r="AE1349" s="208"/>
      <c r="AF1349" s="208"/>
      <c r="AG1349" s="208"/>
      <c r="AH1349" s="208"/>
    </row>
    <row r="1350" ht="13.5" customHeight="1">
      <c r="A1350" s="239"/>
      <c r="B1350" s="233" t="str">
        <f t="array" ref="B1350">IF(LEN(A1350)=0,"",INDEX('Smelter Look-up'!$A:$A,MATCH($A1350,'Smelter Look-up'!$E:$E,0)))</f>
        <v/>
      </c>
      <c r="C1350" s="234" t="str">
        <f t="array" ref="C1350">IF(LEN(A1350)=0,"",INDEX('Smelter Look-up'!$C:$C,MATCH($A1350,'Smelter Look-up'!$E:$E,0)))</f>
        <v/>
      </c>
      <c r="D1350" s="233"/>
      <c r="E1350" s="233" t="str">
        <f>IF(ISERROR($V1350),"",OFFSET('Smelter Look-up'!$D$4,$V1350-4,0)&amp;"")</f>
        <v/>
      </c>
      <c r="F1350" s="233" t="str">
        <f>IF(ISERROR($V1350),"",OFFSET('Smelter Look-up'!$E$4,$V1350-4,0))</f>
        <v/>
      </c>
      <c r="G1350" s="233" t="str">
        <f>IF(C1350=$X$4,IF(ISERROR($V1350),"Enter smelter details","RMI"),IF(ISERROR($V1350),"",OFFSET('Smelter Look-up'!$F$4,$V1350-4,0)))</f>
        <v/>
      </c>
      <c r="H1350" s="235" t="str">
        <f>IF(ISERROR($V1350),"",OFFSET('Smelter Look-up'!$G$4,$V1350-4,0))</f>
        <v/>
      </c>
      <c r="I1350" s="237" t="str">
        <f>IF(ISERROR($V1350),"",OFFSET('Smelter Look-up'!$H$4,$V1350-4,0))</f>
        <v/>
      </c>
      <c r="J1350" s="237" t="str">
        <f>IF(ISERROR($V1350),"",OFFSET('Smelter Look-up'!$I$4,$V1350-4,0))</f>
        <v/>
      </c>
      <c r="K1350" s="234"/>
      <c r="L1350" s="234"/>
      <c r="M1350" s="234"/>
      <c r="N1350" s="234"/>
      <c r="O1350" s="234"/>
      <c r="P1350" s="237"/>
      <c r="Q1350" s="238"/>
      <c r="R1350" s="233" t="str">
        <f>IF(ISERROR($V1350),"",OFFSET('Smelter Look-up'!$C$4,$V1350-4,0)&amp;"")</f>
        <v/>
      </c>
      <c r="S1350" s="239" t="str">
        <f t="array" ref="S1350">IF(B1350="","",IF(ISERROR(MATCH($E1350,CL,0)),"Unknown",INDIRECT("'C'!$A$"&amp;MATCH($E1350,CL,0)+1)))</f>
        <v/>
      </c>
      <c r="T1350" s="239" t="str">
        <f t="array" ref="T1350">IF(B1350="","",IF(ISERROR(MATCH($J1350,SorP!$B$1:$B$6226,0)),"",INDIRECT("'SorP'!$A$"&amp;MATCH($S1350&amp;$J1350,SorP!C:C,0))))</f>
        <v/>
      </c>
      <c r="U1350" s="240"/>
      <c r="V1350" s="228" t="str">
        <f>IF(C1350="",NA(),IF(OR(C1350="Smelter not listed",C1350="Smelter not yet identified"),MATCH($B1350&amp;$D1350,'Smelter Look-up'!$J:$J,0),MATCH($B1350&amp;$C1350,'Smelter Look-up'!$J:$J,0)))</f>
        <v>#N/A</v>
      </c>
      <c r="W1350" s="208"/>
      <c r="X1350" s="208">
        <f t="shared" si="1"/>
        <v>0</v>
      </c>
      <c r="Y1350" s="208"/>
      <c r="Z1350" s="208"/>
      <c r="AA1350" s="208"/>
      <c r="AB1350" s="241" t="str">
        <f t="shared" si="2"/>
        <v/>
      </c>
      <c r="AC1350" s="208"/>
      <c r="AD1350" s="208"/>
      <c r="AE1350" s="208"/>
      <c r="AF1350" s="208"/>
      <c r="AG1350" s="208"/>
      <c r="AH1350" s="208"/>
    </row>
    <row r="1351" ht="13.5" customHeight="1">
      <c r="A1351" s="239"/>
      <c r="B1351" s="233" t="str">
        <f t="array" ref="B1351">IF(LEN(A1351)=0,"",INDEX('Smelter Look-up'!$A:$A,MATCH($A1351,'Smelter Look-up'!$E:$E,0)))</f>
        <v/>
      </c>
      <c r="C1351" s="234" t="str">
        <f t="array" ref="C1351">IF(LEN(A1351)=0,"",INDEX('Smelter Look-up'!$C:$C,MATCH($A1351,'Smelter Look-up'!$E:$E,0)))</f>
        <v/>
      </c>
      <c r="D1351" s="233"/>
      <c r="E1351" s="233" t="str">
        <f>IF(ISERROR($V1351),"",OFFSET('Smelter Look-up'!$D$4,$V1351-4,0)&amp;"")</f>
        <v/>
      </c>
      <c r="F1351" s="233" t="str">
        <f>IF(ISERROR($V1351),"",OFFSET('Smelter Look-up'!$E$4,$V1351-4,0))</f>
        <v/>
      </c>
      <c r="G1351" s="233" t="str">
        <f>IF(C1351=$X$4,IF(ISERROR($V1351),"Enter smelter details","RMI"),IF(ISERROR($V1351),"",OFFSET('Smelter Look-up'!$F$4,$V1351-4,0)))</f>
        <v/>
      </c>
      <c r="H1351" s="235" t="str">
        <f>IF(ISERROR($V1351),"",OFFSET('Smelter Look-up'!$G$4,$V1351-4,0))</f>
        <v/>
      </c>
      <c r="I1351" s="237" t="str">
        <f>IF(ISERROR($V1351),"",OFFSET('Smelter Look-up'!$H$4,$V1351-4,0))</f>
        <v/>
      </c>
      <c r="J1351" s="237" t="str">
        <f>IF(ISERROR($V1351),"",OFFSET('Smelter Look-up'!$I$4,$V1351-4,0))</f>
        <v/>
      </c>
      <c r="K1351" s="234"/>
      <c r="L1351" s="234"/>
      <c r="M1351" s="234"/>
      <c r="N1351" s="234"/>
      <c r="O1351" s="234"/>
      <c r="P1351" s="237"/>
      <c r="Q1351" s="238"/>
      <c r="R1351" s="233" t="str">
        <f>IF(ISERROR($V1351),"",OFFSET('Smelter Look-up'!$C$4,$V1351-4,0)&amp;"")</f>
        <v/>
      </c>
      <c r="S1351" s="239" t="str">
        <f t="array" ref="S1351">IF(B1351="","",IF(ISERROR(MATCH($E1351,CL,0)),"Unknown",INDIRECT("'C'!$A$"&amp;MATCH($E1351,CL,0)+1)))</f>
        <v/>
      </c>
      <c r="T1351" s="239" t="str">
        <f t="array" ref="T1351">IF(B1351="","",IF(ISERROR(MATCH($J1351,SorP!$B$1:$B$6226,0)),"",INDIRECT("'SorP'!$A$"&amp;MATCH($S1351&amp;$J1351,SorP!C:C,0))))</f>
        <v/>
      </c>
      <c r="U1351" s="240"/>
      <c r="V1351" s="228" t="str">
        <f>IF(C1351="",NA(),IF(OR(C1351="Smelter not listed",C1351="Smelter not yet identified"),MATCH($B1351&amp;$D1351,'Smelter Look-up'!$J:$J,0),MATCH($B1351&amp;$C1351,'Smelter Look-up'!$J:$J,0)))</f>
        <v>#N/A</v>
      </c>
      <c r="W1351" s="208"/>
      <c r="X1351" s="208">
        <f t="shared" si="1"/>
        <v>0</v>
      </c>
      <c r="Y1351" s="208"/>
      <c r="Z1351" s="208"/>
      <c r="AA1351" s="208"/>
      <c r="AB1351" s="241" t="str">
        <f t="shared" si="2"/>
        <v/>
      </c>
      <c r="AC1351" s="208"/>
      <c r="AD1351" s="208"/>
      <c r="AE1351" s="208"/>
      <c r="AF1351" s="208"/>
      <c r="AG1351" s="208"/>
      <c r="AH1351" s="208"/>
    </row>
    <row r="1352" ht="13.5" customHeight="1">
      <c r="A1352" s="239"/>
      <c r="B1352" s="233" t="str">
        <f t="array" ref="B1352">IF(LEN(A1352)=0,"",INDEX('Smelter Look-up'!$A:$A,MATCH($A1352,'Smelter Look-up'!$E:$E,0)))</f>
        <v/>
      </c>
      <c r="C1352" s="234" t="str">
        <f t="array" ref="C1352">IF(LEN(A1352)=0,"",INDEX('Smelter Look-up'!$C:$C,MATCH($A1352,'Smelter Look-up'!$E:$E,0)))</f>
        <v/>
      </c>
      <c r="D1352" s="233"/>
      <c r="E1352" s="233" t="str">
        <f>IF(ISERROR($V1352),"",OFFSET('Smelter Look-up'!$D$4,$V1352-4,0)&amp;"")</f>
        <v/>
      </c>
      <c r="F1352" s="233" t="str">
        <f>IF(ISERROR($V1352),"",OFFSET('Smelter Look-up'!$E$4,$V1352-4,0))</f>
        <v/>
      </c>
      <c r="G1352" s="233" t="str">
        <f>IF(C1352=$X$4,IF(ISERROR($V1352),"Enter smelter details","RMI"),IF(ISERROR($V1352),"",OFFSET('Smelter Look-up'!$F$4,$V1352-4,0)))</f>
        <v/>
      </c>
      <c r="H1352" s="235" t="str">
        <f>IF(ISERROR($V1352),"",OFFSET('Smelter Look-up'!$G$4,$V1352-4,0))</f>
        <v/>
      </c>
      <c r="I1352" s="237" t="str">
        <f>IF(ISERROR($V1352),"",OFFSET('Smelter Look-up'!$H$4,$V1352-4,0))</f>
        <v/>
      </c>
      <c r="J1352" s="237" t="str">
        <f>IF(ISERROR($V1352),"",OFFSET('Smelter Look-up'!$I$4,$V1352-4,0))</f>
        <v/>
      </c>
      <c r="K1352" s="234"/>
      <c r="L1352" s="234"/>
      <c r="M1352" s="234"/>
      <c r="N1352" s="234"/>
      <c r="O1352" s="234"/>
      <c r="P1352" s="237"/>
      <c r="Q1352" s="238"/>
      <c r="R1352" s="233" t="str">
        <f>IF(ISERROR($V1352),"",OFFSET('Smelter Look-up'!$C$4,$V1352-4,0)&amp;"")</f>
        <v/>
      </c>
      <c r="S1352" s="239" t="str">
        <f t="array" ref="S1352">IF(B1352="","",IF(ISERROR(MATCH($E1352,CL,0)),"Unknown",INDIRECT("'C'!$A$"&amp;MATCH($E1352,CL,0)+1)))</f>
        <v/>
      </c>
      <c r="T1352" s="239" t="str">
        <f t="array" ref="T1352">IF(B1352="","",IF(ISERROR(MATCH($J1352,SorP!$B$1:$B$6226,0)),"",INDIRECT("'SorP'!$A$"&amp;MATCH($S1352&amp;$J1352,SorP!C:C,0))))</f>
        <v/>
      </c>
      <c r="U1352" s="240"/>
      <c r="V1352" s="228" t="str">
        <f>IF(C1352="",NA(),IF(OR(C1352="Smelter not listed",C1352="Smelter not yet identified"),MATCH($B1352&amp;$D1352,'Smelter Look-up'!$J:$J,0),MATCH($B1352&amp;$C1352,'Smelter Look-up'!$J:$J,0)))</f>
        <v>#N/A</v>
      </c>
      <c r="W1352" s="208"/>
      <c r="X1352" s="208">
        <f t="shared" si="1"/>
        <v>0</v>
      </c>
      <c r="Y1352" s="208"/>
      <c r="Z1352" s="208"/>
      <c r="AA1352" s="208"/>
      <c r="AB1352" s="241" t="str">
        <f t="shared" si="2"/>
        <v/>
      </c>
      <c r="AC1352" s="208"/>
      <c r="AD1352" s="208"/>
      <c r="AE1352" s="208"/>
      <c r="AF1352" s="208"/>
      <c r="AG1352" s="208"/>
      <c r="AH1352" s="208"/>
    </row>
    <row r="1353" ht="13.5" customHeight="1">
      <c r="A1353" s="239"/>
      <c r="B1353" s="233" t="str">
        <f t="array" ref="B1353">IF(LEN(A1353)=0,"",INDEX('Smelter Look-up'!$A:$A,MATCH($A1353,'Smelter Look-up'!$E:$E,0)))</f>
        <v/>
      </c>
      <c r="C1353" s="234" t="str">
        <f t="array" ref="C1353">IF(LEN(A1353)=0,"",INDEX('Smelter Look-up'!$C:$C,MATCH($A1353,'Smelter Look-up'!$E:$E,0)))</f>
        <v/>
      </c>
      <c r="D1353" s="233"/>
      <c r="E1353" s="233" t="str">
        <f>IF(ISERROR($V1353),"",OFFSET('Smelter Look-up'!$D$4,$V1353-4,0)&amp;"")</f>
        <v/>
      </c>
      <c r="F1353" s="233" t="str">
        <f>IF(ISERROR($V1353),"",OFFSET('Smelter Look-up'!$E$4,$V1353-4,0))</f>
        <v/>
      </c>
      <c r="G1353" s="233" t="str">
        <f>IF(C1353=$X$4,IF(ISERROR($V1353),"Enter smelter details","RMI"),IF(ISERROR($V1353),"",OFFSET('Smelter Look-up'!$F$4,$V1353-4,0)))</f>
        <v/>
      </c>
      <c r="H1353" s="235" t="str">
        <f>IF(ISERROR($V1353),"",OFFSET('Smelter Look-up'!$G$4,$V1353-4,0))</f>
        <v/>
      </c>
      <c r="I1353" s="237" t="str">
        <f>IF(ISERROR($V1353),"",OFFSET('Smelter Look-up'!$H$4,$V1353-4,0))</f>
        <v/>
      </c>
      <c r="J1353" s="237" t="str">
        <f>IF(ISERROR($V1353),"",OFFSET('Smelter Look-up'!$I$4,$V1353-4,0))</f>
        <v/>
      </c>
      <c r="K1353" s="234"/>
      <c r="L1353" s="234"/>
      <c r="M1353" s="234"/>
      <c r="N1353" s="234"/>
      <c r="O1353" s="234"/>
      <c r="P1353" s="237"/>
      <c r="Q1353" s="238"/>
      <c r="R1353" s="233" t="str">
        <f>IF(ISERROR($V1353),"",OFFSET('Smelter Look-up'!$C$4,$V1353-4,0)&amp;"")</f>
        <v/>
      </c>
      <c r="S1353" s="239" t="str">
        <f t="array" ref="S1353">IF(B1353="","",IF(ISERROR(MATCH($E1353,CL,0)),"Unknown",INDIRECT("'C'!$A$"&amp;MATCH($E1353,CL,0)+1)))</f>
        <v/>
      </c>
      <c r="T1353" s="239" t="str">
        <f t="array" ref="T1353">IF(B1353="","",IF(ISERROR(MATCH($J1353,SorP!$B$1:$B$6226,0)),"",INDIRECT("'SorP'!$A$"&amp;MATCH($S1353&amp;$J1353,SorP!C:C,0))))</f>
        <v/>
      </c>
      <c r="U1353" s="240"/>
      <c r="V1353" s="228" t="str">
        <f>IF(C1353="",NA(),IF(OR(C1353="Smelter not listed",C1353="Smelter not yet identified"),MATCH($B1353&amp;$D1353,'Smelter Look-up'!$J:$J,0),MATCH($B1353&amp;$C1353,'Smelter Look-up'!$J:$J,0)))</f>
        <v>#N/A</v>
      </c>
      <c r="W1353" s="208"/>
      <c r="X1353" s="208">
        <f t="shared" si="1"/>
        <v>0</v>
      </c>
      <c r="Y1353" s="208"/>
      <c r="Z1353" s="208"/>
      <c r="AA1353" s="208"/>
      <c r="AB1353" s="241" t="str">
        <f t="shared" si="2"/>
        <v/>
      </c>
      <c r="AC1353" s="208"/>
      <c r="AD1353" s="208"/>
      <c r="AE1353" s="208"/>
      <c r="AF1353" s="208"/>
      <c r="AG1353" s="208"/>
      <c r="AH1353" s="208"/>
    </row>
    <row r="1354" ht="13.5" customHeight="1">
      <c r="A1354" s="239"/>
      <c r="B1354" s="233" t="str">
        <f t="array" ref="B1354">IF(LEN(A1354)=0,"",INDEX('Smelter Look-up'!$A:$A,MATCH($A1354,'Smelter Look-up'!$E:$E,0)))</f>
        <v/>
      </c>
      <c r="C1354" s="234" t="str">
        <f t="array" ref="C1354">IF(LEN(A1354)=0,"",INDEX('Smelter Look-up'!$C:$C,MATCH($A1354,'Smelter Look-up'!$E:$E,0)))</f>
        <v/>
      </c>
      <c r="D1354" s="233"/>
      <c r="E1354" s="233" t="str">
        <f>IF(ISERROR($V1354),"",OFFSET('Smelter Look-up'!$D$4,$V1354-4,0)&amp;"")</f>
        <v/>
      </c>
      <c r="F1354" s="233" t="str">
        <f>IF(ISERROR($V1354),"",OFFSET('Smelter Look-up'!$E$4,$V1354-4,0))</f>
        <v/>
      </c>
      <c r="G1354" s="233" t="str">
        <f>IF(C1354=$X$4,IF(ISERROR($V1354),"Enter smelter details","RMI"),IF(ISERROR($V1354),"",OFFSET('Smelter Look-up'!$F$4,$V1354-4,0)))</f>
        <v/>
      </c>
      <c r="H1354" s="235" t="str">
        <f>IF(ISERROR($V1354),"",OFFSET('Smelter Look-up'!$G$4,$V1354-4,0))</f>
        <v/>
      </c>
      <c r="I1354" s="237" t="str">
        <f>IF(ISERROR($V1354),"",OFFSET('Smelter Look-up'!$H$4,$V1354-4,0))</f>
        <v/>
      </c>
      <c r="J1354" s="237" t="str">
        <f>IF(ISERROR($V1354),"",OFFSET('Smelter Look-up'!$I$4,$V1354-4,0))</f>
        <v/>
      </c>
      <c r="K1354" s="234"/>
      <c r="L1354" s="234"/>
      <c r="M1354" s="234"/>
      <c r="N1354" s="234"/>
      <c r="O1354" s="234"/>
      <c r="P1354" s="237"/>
      <c r="Q1354" s="238"/>
      <c r="R1354" s="233" t="str">
        <f>IF(ISERROR($V1354),"",OFFSET('Smelter Look-up'!$C$4,$V1354-4,0)&amp;"")</f>
        <v/>
      </c>
      <c r="S1354" s="239" t="str">
        <f t="array" ref="S1354">IF(B1354="","",IF(ISERROR(MATCH($E1354,CL,0)),"Unknown",INDIRECT("'C'!$A$"&amp;MATCH($E1354,CL,0)+1)))</f>
        <v/>
      </c>
      <c r="T1354" s="239" t="str">
        <f t="array" ref="T1354">IF(B1354="","",IF(ISERROR(MATCH($J1354,SorP!$B$1:$B$6226,0)),"",INDIRECT("'SorP'!$A$"&amp;MATCH($S1354&amp;$J1354,SorP!C:C,0))))</f>
        <v/>
      </c>
      <c r="U1354" s="240"/>
      <c r="V1354" s="228" t="str">
        <f>IF(C1354="",NA(),IF(OR(C1354="Smelter not listed",C1354="Smelter not yet identified"),MATCH($B1354&amp;$D1354,'Smelter Look-up'!$J:$J,0),MATCH($B1354&amp;$C1354,'Smelter Look-up'!$J:$J,0)))</f>
        <v>#N/A</v>
      </c>
      <c r="W1354" s="208"/>
      <c r="X1354" s="208">
        <f t="shared" si="1"/>
        <v>0</v>
      </c>
      <c r="Y1354" s="208"/>
      <c r="Z1354" s="208"/>
      <c r="AA1354" s="208"/>
      <c r="AB1354" s="241" t="str">
        <f t="shared" si="2"/>
        <v/>
      </c>
      <c r="AC1354" s="208"/>
      <c r="AD1354" s="208"/>
      <c r="AE1354" s="208"/>
      <c r="AF1354" s="208"/>
      <c r="AG1354" s="208"/>
      <c r="AH1354" s="208"/>
    </row>
    <row r="1355" ht="13.5" customHeight="1">
      <c r="A1355" s="239"/>
      <c r="B1355" s="233" t="str">
        <f t="array" ref="B1355">IF(LEN(A1355)=0,"",INDEX('Smelter Look-up'!$A:$A,MATCH($A1355,'Smelter Look-up'!$E:$E,0)))</f>
        <v/>
      </c>
      <c r="C1355" s="234" t="str">
        <f t="array" ref="C1355">IF(LEN(A1355)=0,"",INDEX('Smelter Look-up'!$C:$C,MATCH($A1355,'Smelter Look-up'!$E:$E,0)))</f>
        <v/>
      </c>
      <c r="D1355" s="233"/>
      <c r="E1355" s="233" t="str">
        <f>IF(ISERROR($V1355),"",OFFSET('Smelter Look-up'!$D$4,$V1355-4,0)&amp;"")</f>
        <v/>
      </c>
      <c r="F1355" s="233" t="str">
        <f>IF(ISERROR($V1355),"",OFFSET('Smelter Look-up'!$E$4,$V1355-4,0))</f>
        <v/>
      </c>
      <c r="G1355" s="233" t="str">
        <f>IF(C1355=$X$4,IF(ISERROR($V1355),"Enter smelter details","RMI"),IF(ISERROR($V1355),"",OFFSET('Smelter Look-up'!$F$4,$V1355-4,0)))</f>
        <v/>
      </c>
      <c r="H1355" s="235" t="str">
        <f>IF(ISERROR($V1355),"",OFFSET('Smelter Look-up'!$G$4,$V1355-4,0))</f>
        <v/>
      </c>
      <c r="I1355" s="237" t="str">
        <f>IF(ISERROR($V1355),"",OFFSET('Smelter Look-up'!$H$4,$V1355-4,0))</f>
        <v/>
      </c>
      <c r="J1355" s="237" t="str">
        <f>IF(ISERROR($V1355),"",OFFSET('Smelter Look-up'!$I$4,$V1355-4,0))</f>
        <v/>
      </c>
      <c r="K1355" s="234"/>
      <c r="L1355" s="234"/>
      <c r="M1355" s="234"/>
      <c r="N1355" s="234"/>
      <c r="O1355" s="234"/>
      <c r="P1355" s="237"/>
      <c r="Q1355" s="238"/>
      <c r="R1355" s="233" t="str">
        <f>IF(ISERROR($V1355),"",OFFSET('Smelter Look-up'!$C$4,$V1355-4,0)&amp;"")</f>
        <v/>
      </c>
      <c r="S1355" s="239" t="str">
        <f t="array" ref="S1355">IF(B1355="","",IF(ISERROR(MATCH($E1355,CL,0)),"Unknown",INDIRECT("'C'!$A$"&amp;MATCH($E1355,CL,0)+1)))</f>
        <v/>
      </c>
      <c r="T1355" s="239" t="str">
        <f t="array" ref="T1355">IF(B1355="","",IF(ISERROR(MATCH($J1355,SorP!$B$1:$B$6226,0)),"",INDIRECT("'SorP'!$A$"&amp;MATCH($S1355&amp;$J1355,SorP!C:C,0))))</f>
        <v/>
      </c>
      <c r="U1355" s="240"/>
      <c r="V1355" s="228" t="str">
        <f>IF(C1355="",NA(),IF(OR(C1355="Smelter not listed",C1355="Smelter not yet identified"),MATCH($B1355&amp;$D1355,'Smelter Look-up'!$J:$J,0),MATCH($B1355&amp;$C1355,'Smelter Look-up'!$J:$J,0)))</f>
        <v>#N/A</v>
      </c>
      <c r="W1355" s="208"/>
      <c r="X1355" s="208">
        <f t="shared" si="1"/>
        <v>0</v>
      </c>
      <c r="Y1355" s="208"/>
      <c r="Z1355" s="208"/>
      <c r="AA1355" s="208"/>
      <c r="AB1355" s="241" t="str">
        <f t="shared" si="2"/>
        <v/>
      </c>
      <c r="AC1355" s="208"/>
      <c r="AD1355" s="208"/>
      <c r="AE1355" s="208"/>
      <c r="AF1355" s="208"/>
      <c r="AG1355" s="208"/>
      <c r="AH1355" s="208"/>
    </row>
    <row r="1356" ht="13.5" customHeight="1">
      <c r="A1356" s="239"/>
      <c r="B1356" s="233" t="str">
        <f t="array" ref="B1356">IF(LEN(A1356)=0,"",INDEX('Smelter Look-up'!$A:$A,MATCH($A1356,'Smelter Look-up'!$E:$E,0)))</f>
        <v/>
      </c>
      <c r="C1356" s="234" t="str">
        <f t="array" ref="C1356">IF(LEN(A1356)=0,"",INDEX('Smelter Look-up'!$C:$C,MATCH($A1356,'Smelter Look-up'!$E:$E,0)))</f>
        <v/>
      </c>
      <c r="D1356" s="233"/>
      <c r="E1356" s="233" t="str">
        <f>IF(ISERROR($V1356),"",OFFSET('Smelter Look-up'!$D$4,$V1356-4,0)&amp;"")</f>
        <v/>
      </c>
      <c r="F1356" s="233" t="str">
        <f>IF(ISERROR($V1356),"",OFFSET('Smelter Look-up'!$E$4,$V1356-4,0))</f>
        <v/>
      </c>
      <c r="G1356" s="233" t="str">
        <f>IF(C1356=$X$4,IF(ISERROR($V1356),"Enter smelter details","RMI"),IF(ISERROR($V1356),"",OFFSET('Smelter Look-up'!$F$4,$V1356-4,0)))</f>
        <v/>
      </c>
      <c r="H1356" s="235" t="str">
        <f>IF(ISERROR($V1356),"",OFFSET('Smelter Look-up'!$G$4,$V1356-4,0))</f>
        <v/>
      </c>
      <c r="I1356" s="237" t="str">
        <f>IF(ISERROR($V1356),"",OFFSET('Smelter Look-up'!$H$4,$V1356-4,0))</f>
        <v/>
      </c>
      <c r="J1356" s="237" t="str">
        <f>IF(ISERROR($V1356),"",OFFSET('Smelter Look-up'!$I$4,$V1356-4,0))</f>
        <v/>
      </c>
      <c r="K1356" s="234"/>
      <c r="L1356" s="234"/>
      <c r="M1356" s="234"/>
      <c r="N1356" s="234"/>
      <c r="O1356" s="234"/>
      <c r="P1356" s="237"/>
      <c r="Q1356" s="238"/>
      <c r="R1356" s="233" t="str">
        <f>IF(ISERROR($V1356),"",OFFSET('Smelter Look-up'!$C$4,$V1356-4,0)&amp;"")</f>
        <v/>
      </c>
      <c r="S1356" s="239" t="str">
        <f t="array" ref="S1356">IF(B1356="","",IF(ISERROR(MATCH($E1356,CL,0)),"Unknown",INDIRECT("'C'!$A$"&amp;MATCH($E1356,CL,0)+1)))</f>
        <v/>
      </c>
      <c r="T1356" s="239" t="str">
        <f t="array" ref="T1356">IF(B1356="","",IF(ISERROR(MATCH($J1356,SorP!$B$1:$B$6226,0)),"",INDIRECT("'SorP'!$A$"&amp;MATCH($S1356&amp;$J1356,SorP!C:C,0))))</f>
        <v/>
      </c>
      <c r="U1356" s="240"/>
      <c r="V1356" s="228" t="str">
        <f>IF(C1356="",NA(),IF(OR(C1356="Smelter not listed",C1356="Smelter not yet identified"),MATCH($B1356&amp;$D1356,'Smelter Look-up'!$J:$J,0),MATCH($B1356&amp;$C1356,'Smelter Look-up'!$J:$J,0)))</f>
        <v>#N/A</v>
      </c>
      <c r="W1356" s="208"/>
      <c r="X1356" s="208">
        <f t="shared" si="1"/>
        <v>0</v>
      </c>
      <c r="Y1356" s="208"/>
      <c r="Z1356" s="208"/>
      <c r="AA1356" s="208"/>
      <c r="AB1356" s="241" t="str">
        <f t="shared" si="2"/>
        <v/>
      </c>
      <c r="AC1356" s="208"/>
      <c r="AD1356" s="208"/>
      <c r="AE1356" s="208"/>
      <c r="AF1356" s="208"/>
      <c r="AG1356" s="208"/>
      <c r="AH1356" s="208"/>
    </row>
    <row r="1357" ht="13.5" customHeight="1">
      <c r="A1357" s="239"/>
      <c r="B1357" s="233" t="str">
        <f t="array" ref="B1357">IF(LEN(A1357)=0,"",INDEX('Smelter Look-up'!$A:$A,MATCH($A1357,'Smelter Look-up'!$E:$E,0)))</f>
        <v/>
      </c>
      <c r="C1357" s="234" t="str">
        <f t="array" ref="C1357">IF(LEN(A1357)=0,"",INDEX('Smelter Look-up'!$C:$C,MATCH($A1357,'Smelter Look-up'!$E:$E,0)))</f>
        <v/>
      </c>
      <c r="D1357" s="233"/>
      <c r="E1357" s="233" t="str">
        <f>IF(ISERROR($V1357),"",OFFSET('Smelter Look-up'!$D$4,$V1357-4,0)&amp;"")</f>
        <v/>
      </c>
      <c r="F1357" s="233" t="str">
        <f>IF(ISERROR($V1357),"",OFFSET('Smelter Look-up'!$E$4,$V1357-4,0))</f>
        <v/>
      </c>
      <c r="G1357" s="233" t="str">
        <f>IF(C1357=$X$4,IF(ISERROR($V1357),"Enter smelter details","RMI"),IF(ISERROR($V1357),"",OFFSET('Smelter Look-up'!$F$4,$V1357-4,0)))</f>
        <v/>
      </c>
      <c r="H1357" s="235" t="str">
        <f>IF(ISERROR($V1357),"",OFFSET('Smelter Look-up'!$G$4,$V1357-4,0))</f>
        <v/>
      </c>
      <c r="I1357" s="237" t="str">
        <f>IF(ISERROR($V1357),"",OFFSET('Smelter Look-up'!$H$4,$V1357-4,0))</f>
        <v/>
      </c>
      <c r="J1357" s="237" t="str">
        <f>IF(ISERROR($V1357),"",OFFSET('Smelter Look-up'!$I$4,$V1357-4,0))</f>
        <v/>
      </c>
      <c r="K1357" s="234"/>
      <c r="L1357" s="234"/>
      <c r="M1357" s="234"/>
      <c r="N1357" s="234"/>
      <c r="O1357" s="234"/>
      <c r="P1357" s="237"/>
      <c r="Q1357" s="238"/>
      <c r="R1357" s="233" t="str">
        <f>IF(ISERROR($V1357),"",OFFSET('Smelter Look-up'!$C$4,$V1357-4,0)&amp;"")</f>
        <v/>
      </c>
      <c r="S1357" s="239" t="str">
        <f t="array" ref="S1357">IF(B1357="","",IF(ISERROR(MATCH($E1357,CL,0)),"Unknown",INDIRECT("'C'!$A$"&amp;MATCH($E1357,CL,0)+1)))</f>
        <v/>
      </c>
      <c r="T1357" s="239" t="str">
        <f t="array" ref="T1357">IF(B1357="","",IF(ISERROR(MATCH($J1357,SorP!$B$1:$B$6226,0)),"",INDIRECT("'SorP'!$A$"&amp;MATCH($S1357&amp;$J1357,SorP!C:C,0))))</f>
        <v/>
      </c>
      <c r="U1357" s="240"/>
      <c r="V1357" s="228" t="str">
        <f>IF(C1357="",NA(),IF(OR(C1357="Smelter not listed",C1357="Smelter not yet identified"),MATCH($B1357&amp;$D1357,'Smelter Look-up'!$J:$J,0),MATCH($B1357&amp;$C1357,'Smelter Look-up'!$J:$J,0)))</f>
        <v>#N/A</v>
      </c>
      <c r="W1357" s="208"/>
      <c r="X1357" s="208">
        <f t="shared" si="1"/>
        <v>0</v>
      </c>
      <c r="Y1357" s="208"/>
      <c r="Z1357" s="208"/>
      <c r="AA1357" s="208"/>
      <c r="AB1357" s="241" t="str">
        <f t="shared" si="2"/>
        <v/>
      </c>
      <c r="AC1357" s="208"/>
      <c r="AD1357" s="208"/>
      <c r="AE1357" s="208"/>
      <c r="AF1357" s="208"/>
      <c r="AG1357" s="208"/>
      <c r="AH1357" s="208"/>
    </row>
    <row r="1358" ht="13.5" customHeight="1">
      <c r="A1358" s="239"/>
      <c r="B1358" s="233" t="str">
        <f t="array" ref="B1358">IF(LEN(A1358)=0,"",INDEX('Smelter Look-up'!$A:$A,MATCH($A1358,'Smelter Look-up'!$E:$E,0)))</f>
        <v/>
      </c>
      <c r="C1358" s="234" t="str">
        <f t="array" ref="C1358">IF(LEN(A1358)=0,"",INDEX('Smelter Look-up'!$C:$C,MATCH($A1358,'Smelter Look-up'!$E:$E,0)))</f>
        <v/>
      </c>
      <c r="D1358" s="233"/>
      <c r="E1358" s="233" t="str">
        <f>IF(ISERROR($V1358),"",OFFSET('Smelter Look-up'!$D$4,$V1358-4,0)&amp;"")</f>
        <v/>
      </c>
      <c r="F1358" s="233" t="str">
        <f>IF(ISERROR($V1358),"",OFFSET('Smelter Look-up'!$E$4,$V1358-4,0))</f>
        <v/>
      </c>
      <c r="G1358" s="233" t="str">
        <f>IF(C1358=$X$4,IF(ISERROR($V1358),"Enter smelter details","RMI"),IF(ISERROR($V1358),"",OFFSET('Smelter Look-up'!$F$4,$V1358-4,0)))</f>
        <v/>
      </c>
      <c r="H1358" s="235" t="str">
        <f>IF(ISERROR($V1358),"",OFFSET('Smelter Look-up'!$G$4,$V1358-4,0))</f>
        <v/>
      </c>
      <c r="I1358" s="237" t="str">
        <f>IF(ISERROR($V1358),"",OFFSET('Smelter Look-up'!$H$4,$V1358-4,0))</f>
        <v/>
      </c>
      <c r="J1358" s="237" t="str">
        <f>IF(ISERROR($V1358),"",OFFSET('Smelter Look-up'!$I$4,$V1358-4,0))</f>
        <v/>
      </c>
      <c r="K1358" s="234"/>
      <c r="L1358" s="234"/>
      <c r="M1358" s="234"/>
      <c r="N1358" s="234"/>
      <c r="O1358" s="234"/>
      <c r="P1358" s="237"/>
      <c r="Q1358" s="238"/>
      <c r="R1358" s="233" t="str">
        <f>IF(ISERROR($V1358),"",OFFSET('Smelter Look-up'!$C$4,$V1358-4,0)&amp;"")</f>
        <v/>
      </c>
      <c r="S1358" s="239" t="str">
        <f t="array" ref="S1358">IF(B1358="","",IF(ISERROR(MATCH($E1358,CL,0)),"Unknown",INDIRECT("'C'!$A$"&amp;MATCH($E1358,CL,0)+1)))</f>
        <v/>
      </c>
      <c r="T1358" s="239" t="str">
        <f t="array" ref="T1358">IF(B1358="","",IF(ISERROR(MATCH($J1358,SorP!$B$1:$B$6226,0)),"",INDIRECT("'SorP'!$A$"&amp;MATCH($S1358&amp;$J1358,SorP!C:C,0))))</f>
        <v/>
      </c>
      <c r="U1358" s="240"/>
      <c r="V1358" s="228" t="str">
        <f>IF(C1358="",NA(),IF(OR(C1358="Smelter not listed",C1358="Smelter not yet identified"),MATCH($B1358&amp;$D1358,'Smelter Look-up'!$J:$J,0),MATCH($B1358&amp;$C1358,'Smelter Look-up'!$J:$J,0)))</f>
        <v>#N/A</v>
      </c>
      <c r="W1358" s="208"/>
      <c r="X1358" s="208">
        <f t="shared" si="1"/>
        <v>0</v>
      </c>
      <c r="Y1358" s="208"/>
      <c r="Z1358" s="208"/>
      <c r="AA1358" s="208"/>
      <c r="AB1358" s="241" t="str">
        <f t="shared" si="2"/>
        <v/>
      </c>
      <c r="AC1358" s="208"/>
      <c r="AD1358" s="208"/>
      <c r="AE1358" s="208"/>
      <c r="AF1358" s="208"/>
      <c r="AG1358" s="208"/>
      <c r="AH1358" s="208"/>
    </row>
    <row r="1359" ht="13.5" customHeight="1">
      <c r="A1359" s="239"/>
      <c r="B1359" s="233" t="str">
        <f t="array" ref="B1359">IF(LEN(A1359)=0,"",INDEX('Smelter Look-up'!$A:$A,MATCH($A1359,'Smelter Look-up'!$E:$E,0)))</f>
        <v/>
      </c>
      <c r="C1359" s="234" t="str">
        <f t="array" ref="C1359">IF(LEN(A1359)=0,"",INDEX('Smelter Look-up'!$C:$C,MATCH($A1359,'Smelter Look-up'!$E:$E,0)))</f>
        <v/>
      </c>
      <c r="D1359" s="233"/>
      <c r="E1359" s="233" t="str">
        <f>IF(ISERROR($V1359),"",OFFSET('Smelter Look-up'!$D$4,$V1359-4,0)&amp;"")</f>
        <v/>
      </c>
      <c r="F1359" s="233" t="str">
        <f>IF(ISERROR($V1359),"",OFFSET('Smelter Look-up'!$E$4,$V1359-4,0))</f>
        <v/>
      </c>
      <c r="G1359" s="233" t="str">
        <f>IF(C1359=$X$4,IF(ISERROR($V1359),"Enter smelter details","RMI"),IF(ISERROR($V1359),"",OFFSET('Smelter Look-up'!$F$4,$V1359-4,0)))</f>
        <v/>
      </c>
      <c r="H1359" s="235" t="str">
        <f>IF(ISERROR($V1359),"",OFFSET('Smelter Look-up'!$G$4,$V1359-4,0))</f>
        <v/>
      </c>
      <c r="I1359" s="237" t="str">
        <f>IF(ISERROR($V1359),"",OFFSET('Smelter Look-up'!$H$4,$V1359-4,0))</f>
        <v/>
      </c>
      <c r="J1359" s="237" t="str">
        <f>IF(ISERROR($V1359),"",OFFSET('Smelter Look-up'!$I$4,$V1359-4,0))</f>
        <v/>
      </c>
      <c r="K1359" s="234"/>
      <c r="L1359" s="234"/>
      <c r="M1359" s="234"/>
      <c r="N1359" s="234"/>
      <c r="O1359" s="234"/>
      <c r="P1359" s="237"/>
      <c r="Q1359" s="238"/>
      <c r="R1359" s="233" t="str">
        <f>IF(ISERROR($V1359),"",OFFSET('Smelter Look-up'!$C$4,$V1359-4,0)&amp;"")</f>
        <v/>
      </c>
      <c r="S1359" s="239" t="str">
        <f t="array" ref="S1359">IF(B1359="","",IF(ISERROR(MATCH($E1359,CL,0)),"Unknown",INDIRECT("'C'!$A$"&amp;MATCH($E1359,CL,0)+1)))</f>
        <v/>
      </c>
      <c r="T1359" s="239" t="str">
        <f t="array" ref="T1359">IF(B1359="","",IF(ISERROR(MATCH($J1359,SorP!$B$1:$B$6226,0)),"",INDIRECT("'SorP'!$A$"&amp;MATCH($S1359&amp;$J1359,SorP!C:C,0))))</f>
        <v/>
      </c>
      <c r="U1359" s="240"/>
      <c r="V1359" s="228" t="str">
        <f>IF(C1359="",NA(),IF(OR(C1359="Smelter not listed",C1359="Smelter not yet identified"),MATCH($B1359&amp;$D1359,'Smelter Look-up'!$J:$J,0),MATCH($B1359&amp;$C1359,'Smelter Look-up'!$J:$J,0)))</f>
        <v>#N/A</v>
      </c>
      <c r="W1359" s="208"/>
      <c r="X1359" s="208">
        <f t="shared" si="1"/>
        <v>0</v>
      </c>
      <c r="Y1359" s="208"/>
      <c r="Z1359" s="208"/>
      <c r="AA1359" s="208"/>
      <c r="AB1359" s="241" t="str">
        <f t="shared" si="2"/>
        <v/>
      </c>
      <c r="AC1359" s="208"/>
      <c r="AD1359" s="208"/>
      <c r="AE1359" s="208"/>
      <c r="AF1359" s="208"/>
      <c r="AG1359" s="208"/>
      <c r="AH1359" s="208"/>
    </row>
    <row r="1360" ht="13.5" customHeight="1">
      <c r="A1360" s="239"/>
      <c r="B1360" s="233" t="str">
        <f t="array" ref="B1360">IF(LEN(A1360)=0,"",INDEX('Smelter Look-up'!$A:$A,MATCH($A1360,'Smelter Look-up'!$E:$E,0)))</f>
        <v/>
      </c>
      <c r="C1360" s="234" t="str">
        <f t="array" ref="C1360">IF(LEN(A1360)=0,"",INDEX('Smelter Look-up'!$C:$C,MATCH($A1360,'Smelter Look-up'!$E:$E,0)))</f>
        <v/>
      </c>
      <c r="D1360" s="233"/>
      <c r="E1360" s="233" t="str">
        <f>IF(ISERROR($V1360),"",OFFSET('Smelter Look-up'!$D$4,$V1360-4,0)&amp;"")</f>
        <v/>
      </c>
      <c r="F1360" s="233" t="str">
        <f>IF(ISERROR($V1360),"",OFFSET('Smelter Look-up'!$E$4,$V1360-4,0))</f>
        <v/>
      </c>
      <c r="G1360" s="233" t="str">
        <f>IF(C1360=$X$4,IF(ISERROR($V1360),"Enter smelter details","RMI"),IF(ISERROR($V1360),"",OFFSET('Smelter Look-up'!$F$4,$V1360-4,0)))</f>
        <v/>
      </c>
      <c r="H1360" s="235" t="str">
        <f>IF(ISERROR($V1360),"",OFFSET('Smelter Look-up'!$G$4,$V1360-4,0))</f>
        <v/>
      </c>
      <c r="I1360" s="237" t="str">
        <f>IF(ISERROR($V1360),"",OFFSET('Smelter Look-up'!$H$4,$V1360-4,0))</f>
        <v/>
      </c>
      <c r="J1360" s="237" t="str">
        <f>IF(ISERROR($V1360),"",OFFSET('Smelter Look-up'!$I$4,$V1360-4,0))</f>
        <v/>
      </c>
      <c r="K1360" s="234"/>
      <c r="L1360" s="234"/>
      <c r="M1360" s="234"/>
      <c r="N1360" s="234"/>
      <c r="O1360" s="234"/>
      <c r="P1360" s="237"/>
      <c r="Q1360" s="238"/>
      <c r="R1360" s="233" t="str">
        <f>IF(ISERROR($V1360),"",OFFSET('Smelter Look-up'!$C$4,$V1360-4,0)&amp;"")</f>
        <v/>
      </c>
      <c r="S1360" s="239" t="str">
        <f t="array" ref="S1360">IF(B1360="","",IF(ISERROR(MATCH($E1360,CL,0)),"Unknown",INDIRECT("'C'!$A$"&amp;MATCH($E1360,CL,0)+1)))</f>
        <v/>
      </c>
      <c r="T1360" s="239" t="str">
        <f t="array" ref="T1360">IF(B1360="","",IF(ISERROR(MATCH($J1360,SorP!$B$1:$B$6226,0)),"",INDIRECT("'SorP'!$A$"&amp;MATCH($S1360&amp;$J1360,SorP!C:C,0))))</f>
        <v/>
      </c>
      <c r="U1360" s="240"/>
      <c r="V1360" s="228" t="str">
        <f>IF(C1360="",NA(),IF(OR(C1360="Smelter not listed",C1360="Smelter not yet identified"),MATCH($B1360&amp;$D1360,'Smelter Look-up'!$J:$J,0),MATCH($B1360&amp;$C1360,'Smelter Look-up'!$J:$J,0)))</f>
        <v>#N/A</v>
      </c>
      <c r="W1360" s="208"/>
      <c r="X1360" s="208">
        <f t="shared" si="1"/>
        <v>0</v>
      </c>
      <c r="Y1360" s="208"/>
      <c r="Z1360" s="208"/>
      <c r="AA1360" s="208"/>
      <c r="AB1360" s="241" t="str">
        <f t="shared" si="2"/>
        <v/>
      </c>
      <c r="AC1360" s="208"/>
      <c r="AD1360" s="208"/>
      <c r="AE1360" s="208"/>
      <c r="AF1360" s="208"/>
      <c r="AG1360" s="208"/>
      <c r="AH1360" s="208"/>
    </row>
    <row r="1361" ht="13.5" customHeight="1">
      <c r="A1361" s="239"/>
      <c r="B1361" s="233" t="str">
        <f t="array" ref="B1361">IF(LEN(A1361)=0,"",INDEX('Smelter Look-up'!$A:$A,MATCH($A1361,'Smelter Look-up'!$E:$E,0)))</f>
        <v/>
      </c>
      <c r="C1361" s="234" t="str">
        <f t="array" ref="C1361">IF(LEN(A1361)=0,"",INDEX('Smelter Look-up'!$C:$C,MATCH($A1361,'Smelter Look-up'!$E:$E,0)))</f>
        <v/>
      </c>
      <c r="D1361" s="233"/>
      <c r="E1361" s="233" t="str">
        <f>IF(ISERROR($V1361),"",OFFSET('Smelter Look-up'!$D$4,$V1361-4,0)&amp;"")</f>
        <v/>
      </c>
      <c r="F1361" s="233" t="str">
        <f>IF(ISERROR($V1361),"",OFFSET('Smelter Look-up'!$E$4,$V1361-4,0))</f>
        <v/>
      </c>
      <c r="G1361" s="233" t="str">
        <f>IF(C1361=$X$4,IF(ISERROR($V1361),"Enter smelter details","RMI"),IF(ISERROR($V1361),"",OFFSET('Smelter Look-up'!$F$4,$V1361-4,0)))</f>
        <v/>
      </c>
      <c r="H1361" s="235" t="str">
        <f>IF(ISERROR($V1361),"",OFFSET('Smelter Look-up'!$G$4,$V1361-4,0))</f>
        <v/>
      </c>
      <c r="I1361" s="237" t="str">
        <f>IF(ISERROR($V1361),"",OFFSET('Smelter Look-up'!$H$4,$V1361-4,0))</f>
        <v/>
      </c>
      <c r="J1361" s="237" t="str">
        <f>IF(ISERROR($V1361),"",OFFSET('Smelter Look-up'!$I$4,$V1361-4,0))</f>
        <v/>
      </c>
      <c r="K1361" s="234"/>
      <c r="L1361" s="234"/>
      <c r="M1361" s="234"/>
      <c r="N1361" s="234"/>
      <c r="O1361" s="234"/>
      <c r="P1361" s="237"/>
      <c r="Q1361" s="238"/>
      <c r="R1361" s="233" t="str">
        <f>IF(ISERROR($V1361),"",OFFSET('Smelter Look-up'!$C$4,$V1361-4,0)&amp;"")</f>
        <v/>
      </c>
      <c r="S1361" s="239" t="str">
        <f t="array" ref="S1361">IF(B1361="","",IF(ISERROR(MATCH($E1361,CL,0)),"Unknown",INDIRECT("'C'!$A$"&amp;MATCH($E1361,CL,0)+1)))</f>
        <v/>
      </c>
      <c r="T1361" s="239" t="str">
        <f t="array" ref="T1361">IF(B1361="","",IF(ISERROR(MATCH($J1361,SorP!$B$1:$B$6226,0)),"",INDIRECT("'SorP'!$A$"&amp;MATCH($S1361&amp;$J1361,SorP!C:C,0))))</f>
        <v/>
      </c>
      <c r="U1361" s="240"/>
      <c r="V1361" s="228" t="str">
        <f>IF(C1361="",NA(),IF(OR(C1361="Smelter not listed",C1361="Smelter not yet identified"),MATCH($B1361&amp;$D1361,'Smelter Look-up'!$J:$J,0),MATCH($B1361&amp;$C1361,'Smelter Look-up'!$J:$J,0)))</f>
        <v>#N/A</v>
      </c>
      <c r="W1361" s="208"/>
      <c r="X1361" s="208">
        <f t="shared" si="1"/>
        <v>0</v>
      </c>
      <c r="Y1361" s="208"/>
      <c r="Z1361" s="208"/>
      <c r="AA1361" s="208"/>
      <c r="AB1361" s="241" t="str">
        <f t="shared" si="2"/>
        <v/>
      </c>
      <c r="AC1361" s="208"/>
      <c r="AD1361" s="208"/>
      <c r="AE1361" s="208"/>
      <c r="AF1361" s="208"/>
      <c r="AG1361" s="208"/>
      <c r="AH1361" s="208"/>
    </row>
    <row r="1362" ht="13.5" customHeight="1">
      <c r="A1362" s="239"/>
      <c r="B1362" s="233" t="str">
        <f t="array" ref="B1362">IF(LEN(A1362)=0,"",INDEX('Smelter Look-up'!$A:$A,MATCH($A1362,'Smelter Look-up'!$E:$E,0)))</f>
        <v/>
      </c>
      <c r="C1362" s="234" t="str">
        <f t="array" ref="C1362">IF(LEN(A1362)=0,"",INDEX('Smelter Look-up'!$C:$C,MATCH($A1362,'Smelter Look-up'!$E:$E,0)))</f>
        <v/>
      </c>
      <c r="D1362" s="233"/>
      <c r="E1362" s="233" t="str">
        <f>IF(ISERROR($V1362),"",OFFSET('Smelter Look-up'!$D$4,$V1362-4,0)&amp;"")</f>
        <v/>
      </c>
      <c r="F1362" s="233" t="str">
        <f>IF(ISERROR($V1362),"",OFFSET('Smelter Look-up'!$E$4,$V1362-4,0))</f>
        <v/>
      </c>
      <c r="G1362" s="233" t="str">
        <f>IF(C1362=$X$4,IF(ISERROR($V1362),"Enter smelter details","RMI"),IF(ISERROR($V1362),"",OFFSET('Smelter Look-up'!$F$4,$V1362-4,0)))</f>
        <v/>
      </c>
      <c r="H1362" s="235" t="str">
        <f>IF(ISERROR($V1362),"",OFFSET('Smelter Look-up'!$G$4,$V1362-4,0))</f>
        <v/>
      </c>
      <c r="I1362" s="237" t="str">
        <f>IF(ISERROR($V1362),"",OFFSET('Smelter Look-up'!$H$4,$V1362-4,0))</f>
        <v/>
      </c>
      <c r="J1362" s="237" t="str">
        <f>IF(ISERROR($V1362),"",OFFSET('Smelter Look-up'!$I$4,$V1362-4,0))</f>
        <v/>
      </c>
      <c r="K1362" s="234"/>
      <c r="L1362" s="234"/>
      <c r="M1362" s="234"/>
      <c r="N1362" s="234"/>
      <c r="O1362" s="234"/>
      <c r="P1362" s="237"/>
      <c r="Q1362" s="238"/>
      <c r="R1362" s="233" t="str">
        <f>IF(ISERROR($V1362),"",OFFSET('Smelter Look-up'!$C$4,$V1362-4,0)&amp;"")</f>
        <v/>
      </c>
      <c r="S1362" s="239" t="str">
        <f t="array" ref="S1362">IF(B1362="","",IF(ISERROR(MATCH($E1362,CL,0)),"Unknown",INDIRECT("'C'!$A$"&amp;MATCH($E1362,CL,0)+1)))</f>
        <v/>
      </c>
      <c r="T1362" s="239" t="str">
        <f t="array" ref="T1362">IF(B1362="","",IF(ISERROR(MATCH($J1362,SorP!$B$1:$B$6226,0)),"",INDIRECT("'SorP'!$A$"&amp;MATCH($S1362&amp;$J1362,SorP!C:C,0))))</f>
        <v/>
      </c>
      <c r="U1362" s="240"/>
      <c r="V1362" s="228" t="str">
        <f>IF(C1362="",NA(),IF(OR(C1362="Smelter not listed",C1362="Smelter not yet identified"),MATCH($B1362&amp;$D1362,'Smelter Look-up'!$J:$J,0),MATCH($B1362&amp;$C1362,'Smelter Look-up'!$J:$J,0)))</f>
        <v>#N/A</v>
      </c>
      <c r="W1362" s="208"/>
      <c r="X1362" s="208">
        <f t="shared" si="1"/>
        <v>0</v>
      </c>
      <c r="Y1362" s="208"/>
      <c r="Z1362" s="208"/>
      <c r="AA1362" s="208"/>
      <c r="AB1362" s="241" t="str">
        <f t="shared" si="2"/>
        <v/>
      </c>
      <c r="AC1362" s="208"/>
      <c r="AD1362" s="208"/>
      <c r="AE1362" s="208"/>
      <c r="AF1362" s="208"/>
      <c r="AG1362" s="208"/>
      <c r="AH1362" s="208"/>
    </row>
    <row r="1363" ht="13.5" customHeight="1">
      <c r="A1363" s="239"/>
      <c r="B1363" s="233" t="str">
        <f t="array" ref="B1363">IF(LEN(A1363)=0,"",INDEX('Smelter Look-up'!$A:$A,MATCH($A1363,'Smelter Look-up'!$E:$E,0)))</f>
        <v/>
      </c>
      <c r="C1363" s="234" t="str">
        <f t="array" ref="C1363">IF(LEN(A1363)=0,"",INDEX('Smelter Look-up'!$C:$C,MATCH($A1363,'Smelter Look-up'!$E:$E,0)))</f>
        <v/>
      </c>
      <c r="D1363" s="233"/>
      <c r="E1363" s="233" t="str">
        <f>IF(ISERROR($V1363),"",OFFSET('Smelter Look-up'!$D$4,$V1363-4,0)&amp;"")</f>
        <v/>
      </c>
      <c r="F1363" s="233" t="str">
        <f>IF(ISERROR($V1363),"",OFFSET('Smelter Look-up'!$E$4,$V1363-4,0))</f>
        <v/>
      </c>
      <c r="G1363" s="233" t="str">
        <f>IF(C1363=$X$4,IF(ISERROR($V1363),"Enter smelter details","RMI"),IF(ISERROR($V1363),"",OFFSET('Smelter Look-up'!$F$4,$V1363-4,0)))</f>
        <v/>
      </c>
      <c r="H1363" s="235" t="str">
        <f>IF(ISERROR($V1363),"",OFFSET('Smelter Look-up'!$G$4,$V1363-4,0))</f>
        <v/>
      </c>
      <c r="I1363" s="237" t="str">
        <f>IF(ISERROR($V1363),"",OFFSET('Smelter Look-up'!$H$4,$V1363-4,0))</f>
        <v/>
      </c>
      <c r="J1363" s="237" t="str">
        <f>IF(ISERROR($V1363),"",OFFSET('Smelter Look-up'!$I$4,$V1363-4,0))</f>
        <v/>
      </c>
      <c r="K1363" s="234"/>
      <c r="L1363" s="234"/>
      <c r="M1363" s="234"/>
      <c r="N1363" s="234"/>
      <c r="O1363" s="234"/>
      <c r="P1363" s="237"/>
      <c r="Q1363" s="238"/>
      <c r="R1363" s="233" t="str">
        <f>IF(ISERROR($V1363),"",OFFSET('Smelter Look-up'!$C$4,$V1363-4,0)&amp;"")</f>
        <v/>
      </c>
      <c r="S1363" s="239" t="str">
        <f t="array" ref="S1363">IF(B1363="","",IF(ISERROR(MATCH($E1363,CL,0)),"Unknown",INDIRECT("'C'!$A$"&amp;MATCH($E1363,CL,0)+1)))</f>
        <v/>
      </c>
      <c r="T1363" s="239" t="str">
        <f t="array" ref="T1363">IF(B1363="","",IF(ISERROR(MATCH($J1363,SorP!$B$1:$B$6226,0)),"",INDIRECT("'SorP'!$A$"&amp;MATCH($S1363&amp;$J1363,SorP!C:C,0))))</f>
        <v/>
      </c>
      <c r="U1363" s="240"/>
      <c r="V1363" s="228" t="str">
        <f>IF(C1363="",NA(),IF(OR(C1363="Smelter not listed",C1363="Smelter not yet identified"),MATCH($B1363&amp;$D1363,'Smelter Look-up'!$J:$J,0),MATCH($B1363&amp;$C1363,'Smelter Look-up'!$J:$J,0)))</f>
        <v>#N/A</v>
      </c>
      <c r="W1363" s="208"/>
      <c r="X1363" s="208">
        <f t="shared" si="1"/>
        <v>0</v>
      </c>
      <c r="Y1363" s="208"/>
      <c r="Z1363" s="208"/>
      <c r="AA1363" s="208"/>
      <c r="AB1363" s="241" t="str">
        <f t="shared" si="2"/>
        <v/>
      </c>
      <c r="AC1363" s="208"/>
      <c r="AD1363" s="208"/>
      <c r="AE1363" s="208"/>
      <c r="AF1363" s="208"/>
      <c r="AG1363" s="208"/>
      <c r="AH1363" s="208"/>
    </row>
    <row r="1364" ht="13.5" customHeight="1">
      <c r="A1364" s="239"/>
      <c r="B1364" s="233" t="str">
        <f t="array" ref="B1364">IF(LEN(A1364)=0,"",INDEX('Smelter Look-up'!$A:$A,MATCH($A1364,'Smelter Look-up'!$E:$E,0)))</f>
        <v/>
      </c>
      <c r="C1364" s="234" t="str">
        <f t="array" ref="C1364">IF(LEN(A1364)=0,"",INDEX('Smelter Look-up'!$C:$C,MATCH($A1364,'Smelter Look-up'!$E:$E,0)))</f>
        <v/>
      </c>
      <c r="D1364" s="233"/>
      <c r="E1364" s="233" t="str">
        <f>IF(ISERROR($V1364),"",OFFSET('Smelter Look-up'!$D$4,$V1364-4,0)&amp;"")</f>
        <v/>
      </c>
      <c r="F1364" s="233" t="str">
        <f>IF(ISERROR($V1364),"",OFFSET('Smelter Look-up'!$E$4,$V1364-4,0))</f>
        <v/>
      </c>
      <c r="G1364" s="233" t="str">
        <f>IF(C1364=$X$4,IF(ISERROR($V1364),"Enter smelter details","RMI"),IF(ISERROR($V1364),"",OFFSET('Smelter Look-up'!$F$4,$V1364-4,0)))</f>
        <v/>
      </c>
      <c r="H1364" s="235" t="str">
        <f>IF(ISERROR($V1364),"",OFFSET('Smelter Look-up'!$G$4,$V1364-4,0))</f>
        <v/>
      </c>
      <c r="I1364" s="237" t="str">
        <f>IF(ISERROR($V1364),"",OFFSET('Smelter Look-up'!$H$4,$V1364-4,0))</f>
        <v/>
      </c>
      <c r="J1364" s="237" t="str">
        <f>IF(ISERROR($V1364),"",OFFSET('Smelter Look-up'!$I$4,$V1364-4,0))</f>
        <v/>
      </c>
      <c r="K1364" s="234"/>
      <c r="L1364" s="234"/>
      <c r="M1364" s="234"/>
      <c r="N1364" s="234"/>
      <c r="O1364" s="234"/>
      <c r="P1364" s="237"/>
      <c r="Q1364" s="238"/>
      <c r="R1364" s="233" t="str">
        <f>IF(ISERROR($V1364),"",OFFSET('Smelter Look-up'!$C$4,$V1364-4,0)&amp;"")</f>
        <v/>
      </c>
      <c r="S1364" s="239" t="str">
        <f t="array" ref="S1364">IF(B1364="","",IF(ISERROR(MATCH($E1364,CL,0)),"Unknown",INDIRECT("'C'!$A$"&amp;MATCH($E1364,CL,0)+1)))</f>
        <v/>
      </c>
      <c r="T1364" s="239" t="str">
        <f t="array" ref="T1364">IF(B1364="","",IF(ISERROR(MATCH($J1364,SorP!$B$1:$B$6226,0)),"",INDIRECT("'SorP'!$A$"&amp;MATCH($S1364&amp;$J1364,SorP!C:C,0))))</f>
        <v/>
      </c>
      <c r="U1364" s="240"/>
      <c r="V1364" s="228" t="str">
        <f>IF(C1364="",NA(),IF(OR(C1364="Smelter not listed",C1364="Smelter not yet identified"),MATCH($B1364&amp;$D1364,'Smelter Look-up'!$J:$J,0),MATCH($B1364&amp;$C1364,'Smelter Look-up'!$J:$J,0)))</f>
        <v>#N/A</v>
      </c>
      <c r="W1364" s="208"/>
      <c r="X1364" s="208">
        <f t="shared" si="1"/>
        <v>0</v>
      </c>
      <c r="Y1364" s="208"/>
      <c r="Z1364" s="208"/>
      <c r="AA1364" s="208"/>
      <c r="AB1364" s="241" t="str">
        <f t="shared" si="2"/>
        <v/>
      </c>
      <c r="AC1364" s="208"/>
      <c r="AD1364" s="208"/>
      <c r="AE1364" s="208"/>
      <c r="AF1364" s="208"/>
      <c r="AG1364" s="208"/>
      <c r="AH1364" s="208"/>
    </row>
    <row r="1365" ht="13.5" customHeight="1">
      <c r="A1365" s="239"/>
      <c r="B1365" s="233" t="str">
        <f t="array" ref="B1365">IF(LEN(A1365)=0,"",INDEX('Smelter Look-up'!$A:$A,MATCH($A1365,'Smelter Look-up'!$E:$E,0)))</f>
        <v/>
      </c>
      <c r="C1365" s="234" t="str">
        <f t="array" ref="C1365">IF(LEN(A1365)=0,"",INDEX('Smelter Look-up'!$C:$C,MATCH($A1365,'Smelter Look-up'!$E:$E,0)))</f>
        <v/>
      </c>
      <c r="D1365" s="233"/>
      <c r="E1365" s="233" t="str">
        <f>IF(ISERROR($V1365),"",OFFSET('Smelter Look-up'!$D$4,$V1365-4,0)&amp;"")</f>
        <v/>
      </c>
      <c r="F1365" s="233" t="str">
        <f>IF(ISERROR($V1365),"",OFFSET('Smelter Look-up'!$E$4,$V1365-4,0))</f>
        <v/>
      </c>
      <c r="G1365" s="233" t="str">
        <f>IF(C1365=$X$4,IF(ISERROR($V1365),"Enter smelter details","RMI"),IF(ISERROR($V1365),"",OFFSET('Smelter Look-up'!$F$4,$V1365-4,0)))</f>
        <v/>
      </c>
      <c r="H1365" s="235" t="str">
        <f>IF(ISERROR($V1365),"",OFFSET('Smelter Look-up'!$G$4,$V1365-4,0))</f>
        <v/>
      </c>
      <c r="I1365" s="237" t="str">
        <f>IF(ISERROR($V1365),"",OFFSET('Smelter Look-up'!$H$4,$V1365-4,0))</f>
        <v/>
      </c>
      <c r="J1365" s="237" t="str">
        <f>IF(ISERROR($V1365),"",OFFSET('Smelter Look-up'!$I$4,$V1365-4,0))</f>
        <v/>
      </c>
      <c r="K1365" s="234"/>
      <c r="L1365" s="234"/>
      <c r="M1365" s="234"/>
      <c r="N1365" s="234"/>
      <c r="O1365" s="234"/>
      <c r="P1365" s="237"/>
      <c r="Q1365" s="238"/>
      <c r="R1365" s="233" t="str">
        <f>IF(ISERROR($V1365),"",OFFSET('Smelter Look-up'!$C$4,$V1365-4,0)&amp;"")</f>
        <v/>
      </c>
      <c r="S1365" s="239" t="str">
        <f t="array" ref="S1365">IF(B1365="","",IF(ISERROR(MATCH($E1365,CL,0)),"Unknown",INDIRECT("'C'!$A$"&amp;MATCH($E1365,CL,0)+1)))</f>
        <v/>
      </c>
      <c r="T1365" s="239" t="str">
        <f t="array" ref="T1365">IF(B1365="","",IF(ISERROR(MATCH($J1365,SorP!$B$1:$B$6226,0)),"",INDIRECT("'SorP'!$A$"&amp;MATCH($S1365&amp;$J1365,SorP!C:C,0))))</f>
        <v/>
      </c>
      <c r="U1365" s="240"/>
      <c r="V1365" s="228" t="str">
        <f>IF(C1365="",NA(),IF(OR(C1365="Smelter not listed",C1365="Smelter not yet identified"),MATCH($B1365&amp;$D1365,'Smelter Look-up'!$J:$J,0),MATCH($B1365&amp;$C1365,'Smelter Look-up'!$J:$J,0)))</f>
        <v>#N/A</v>
      </c>
      <c r="W1365" s="208"/>
      <c r="X1365" s="208">
        <f t="shared" si="1"/>
        <v>0</v>
      </c>
      <c r="Y1365" s="208"/>
      <c r="Z1365" s="208"/>
      <c r="AA1365" s="208"/>
      <c r="AB1365" s="241" t="str">
        <f t="shared" si="2"/>
        <v/>
      </c>
      <c r="AC1365" s="208"/>
      <c r="AD1365" s="208"/>
      <c r="AE1365" s="208"/>
      <c r="AF1365" s="208"/>
      <c r="AG1365" s="208"/>
      <c r="AH1365" s="208"/>
    </row>
    <row r="1366" ht="13.5" customHeight="1">
      <c r="A1366" s="239"/>
      <c r="B1366" s="233" t="str">
        <f t="array" ref="B1366">IF(LEN(A1366)=0,"",INDEX('Smelter Look-up'!$A:$A,MATCH($A1366,'Smelter Look-up'!$E:$E,0)))</f>
        <v/>
      </c>
      <c r="C1366" s="234" t="str">
        <f t="array" ref="C1366">IF(LEN(A1366)=0,"",INDEX('Smelter Look-up'!$C:$C,MATCH($A1366,'Smelter Look-up'!$E:$E,0)))</f>
        <v/>
      </c>
      <c r="D1366" s="233"/>
      <c r="E1366" s="233" t="str">
        <f>IF(ISERROR($V1366),"",OFFSET('Smelter Look-up'!$D$4,$V1366-4,0)&amp;"")</f>
        <v/>
      </c>
      <c r="F1366" s="233" t="str">
        <f>IF(ISERROR($V1366),"",OFFSET('Smelter Look-up'!$E$4,$V1366-4,0))</f>
        <v/>
      </c>
      <c r="G1366" s="233" t="str">
        <f>IF(C1366=$X$4,IF(ISERROR($V1366),"Enter smelter details","RMI"),IF(ISERROR($V1366),"",OFFSET('Smelter Look-up'!$F$4,$V1366-4,0)))</f>
        <v/>
      </c>
      <c r="H1366" s="235" t="str">
        <f>IF(ISERROR($V1366),"",OFFSET('Smelter Look-up'!$G$4,$V1366-4,0))</f>
        <v/>
      </c>
      <c r="I1366" s="237" t="str">
        <f>IF(ISERROR($V1366),"",OFFSET('Smelter Look-up'!$H$4,$V1366-4,0))</f>
        <v/>
      </c>
      <c r="J1366" s="237" t="str">
        <f>IF(ISERROR($V1366),"",OFFSET('Smelter Look-up'!$I$4,$V1366-4,0))</f>
        <v/>
      </c>
      <c r="K1366" s="234"/>
      <c r="L1366" s="234"/>
      <c r="M1366" s="234"/>
      <c r="N1366" s="234"/>
      <c r="O1366" s="234"/>
      <c r="P1366" s="237"/>
      <c r="Q1366" s="238"/>
      <c r="R1366" s="233" t="str">
        <f>IF(ISERROR($V1366),"",OFFSET('Smelter Look-up'!$C$4,$V1366-4,0)&amp;"")</f>
        <v/>
      </c>
      <c r="S1366" s="239" t="str">
        <f t="array" ref="S1366">IF(B1366="","",IF(ISERROR(MATCH($E1366,CL,0)),"Unknown",INDIRECT("'C'!$A$"&amp;MATCH($E1366,CL,0)+1)))</f>
        <v/>
      </c>
      <c r="T1366" s="239" t="str">
        <f t="array" ref="T1366">IF(B1366="","",IF(ISERROR(MATCH($J1366,SorP!$B$1:$B$6226,0)),"",INDIRECT("'SorP'!$A$"&amp;MATCH($S1366&amp;$J1366,SorP!C:C,0))))</f>
        <v/>
      </c>
      <c r="U1366" s="240"/>
      <c r="V1366" s="228" t="str">
        <f>IF(C1366="",NA(),IF(OR(C1366="Smelter not listed",C1366="Smelter not yet identified"),MATCH($B1366&amp;$D1366,'Smelter Look-up'!$J:$J,0),MATCH($B1366&amp;$C1366,'Smelter Look-up'!$J:$J,0)))</f>
        <v>#N/A</v>
      </c>
      <c r="W1366" s="208"/>
      <c r="X1366" s="208">
        <f t="shared" si="1"/>
        <v>0</v>
      </c>
      <c r="Y1366" s="208"/>
      <c r="Z1366" s="208"/>
      <c r="AA1366" s="208"/>
      <c r="AB1366" s="241" t="str">
        <f t="shared" si="2"/>
        <v/>
      </c>
      <c r="AC1366" s="208"/>
      <c r="AD1366" s="208"/>
      <c r="AE1366" s="208"/>
      <c r="AF1366" s="208"/>
      <c r="AG1366" s="208"/>
      <c r="AH1366" s="208"/>
    </row>
    <row r="1367" ht="13.5" customHeight="1">
      <c r="A1367" s="239"/>
      <c r="B1367" s="233" t="str">
        <f t="array" ref="B1367">IF(LEN(A1367)=0,"",INDEX('Smelter Look-up'!$A:$A,MATCH($A1367,'Smelter Look-up'!$E:$E,0)))</f>
        <v/>
      </c>
      <c r="C1367" s="234" t="str">
        <f t="array" ref="C1367">IF(LEN(A1367)=0,"",INDEX('Smelter Look-up'!$C:$C,MATCH($A1367,'Smelter Look-up'!$E:$E,0)))</f>
        <v/>
      </c>
      <c r="D1367" s="233"/>
      <c r="E1367" s="233" t="str">
        <f>IF(ISERROR($V1367),"",OFFSET('Smelter Look-up'!$D$4,$V1367-4,0)&amp;"")</f>
        <v/>
      </c>
      <c r="F1367" s="233" t="str">
        <f>IF(ISERROR($V1367),"",OFFSET('Smelter Look-up'!$E$4,$V1367-4,0))</f>
        <v/>
      </c>
      <c r="G1367" s="233" t="str">
        <f>IF(C1367=$X$4,IF(ISERROR($V1367),"Enter smelter details","RMI"),IF(ISERROR($V1367),"",OFFSET('Smelter Look-up'!$F$4,$V1367-4,0)))</f>
        <v/>
      </c>
      <c r="H1367" s="235" t="str">
        <f>IF(ISERROR($V1367),"",OFFSET('Smelter Look-up'!$G$4,$V1367-4,0))</f>
        <v/>
      </c>
      <c r="I1367" s="237" t="str">
        <f>IF(ISERROR($V1367),"",OFFSET('Smelter Look-up'!$H$4,$V1367-4,0))</f>
        <v/>
      </c>
      <c r="J1367" s="237" t="str">
        <f>IF(ISERROR($V1367),"",OFFSET('Smelter Look-up'!$I$4,$V1367-4,0))</f>
        <v/>
      </c>
      <c r="K1367" s="234"/>
      <c r="L1367" s="234"/>
      <c r="M1367" s="234"/>
      <c r="N1367" s="234"/>
      <c r="O1367" s="234"/>
      <c r="P1367" s="237"/>
      <c r="Q1367" s="238"/>
      <c r="R1367" s="233" t="str">
        <f>IF(ISERROR($V1367),"",OFFSET('Smelter Look-up'!$C$4,$V1367-4,0)&amp;"")</f>
        <v/>
      </c>
      <c r="S1367" s="239" t="str">
        <f t="array" ref="S1367">IF(B1367="","",IF(ISERROR(MATCH($E1367,CL,0)),"Unknown",INDIRECT("'C'!$A$"&amp;MATCH($E1367,CL,0)+1)))</f>
        <v/>
      </c>
      <c r="T1367" s="239" t="str">
        <f t="array" ref="T1367">IF(B1367="","",IF(ISERROR(MATCH($J1367,SorP!$B$1:$B$6226,0)),"",INDIRECT("'SorP'!$A$"&amp;MATCH($S1367&amp;$J1367,SorP!C:C,0))))</f>
        <v/>
      </c>
      <c r="U1367" s="240"/>
      <c r="V1367" s="228" t="str">
        <f>IF(C1367="",NA(),IF(OR(C1367="Smelter not listed",C1367="Smelter not yet identified"),MATCH($B1367&amp;$D1367,'Smelter Look-up'!$J:$J,0),MATCH($B1367&amp;$C1367,'Smelter Look-up'!$J:$J,0)))</f>
        <v>#N/A</v>
      </c>
      <c r="W1367" s="208"/>
      <c r="X1367" s="208">
        <f t="shared" si="1"/>
        <v>0</v>
      </c>
      <c r="Y1367" s="208"/>
      <c r="Z1367" s="208"/>
      <c r="AA1367" s="208"/>
      <c r="AB1367" s="241" t="str">
        <f t="shared" si="2"/>
        <v/>
      </c>
      <c r="AC1367" s="208"/>
      <c r="AD1367" s="208"/>
      <c r="AE1367" s="208"/>
      <c r="AF1367" s="208"/>
      <c r="AG1367" s="208"/>
      <c r="AH1367" s="208"/>
    </row>
    <row r="1368" ht="13.5" customHeight="1">
      <c r="A1368" s="239"/>
      <c r="B1368" s="233" t="str">
        <f t="array" ref="B1368">IF(LEN(A1368)=0,"",INDEX('Smelter Look-up'!$A:$A,MATCH($A1368,'Smelter Look-up'!$E:$E,0)))</f>
        <v/>
      </c>
      <c r="C1368" s="234" t="str">
        <f t="array" ref="C1368">IF(LEN(A1368)=0,"",INDEX('Smelter Look-up'!$C:$C,MATCH($A1368,'Smelter Look-up'!$E:$E,0)))</f>
        <v/>
      </c>
      <c r="D1368" s="233"/>
      <c r="E1368" s="233" t="str">
        <f>IF(ISERROR($V1368),"",OFFSET('Smelter Look-up'!$D$4,$V1368-4,0)&amp;"")</f>
        <v/>
      </c>
      <c r="F1368" s="233" t="str">
        <f>IF(ISERROR($V1368),"",OFFSET('Smelter Look-up'!$E$4,$V1368-4,0))</f>
        <v/>
      </c>
      <c r="G1368" s="233" t="str">
        <f>IF(C1368=$X$4,IF(ISERROR($V1368),"Enter smelter details","RMI"),IF(ISERROR($V1368),"",OFFSET('Smelter Look-up'!$F$4,$V1368-4,0)))</f>
        <v/>
      </c>
      <c r="H1368" s="235" t="str">
        <f>IF(ISERROR($V1368),"",OFFSET('Smelter Look-up'!$G$4,$V1368-4,0))</f>
        <v/>
      </c>
      <c r="I1368" s="237" t="str">
        <f>IF(ISERROR($V1368),"",OFFSET('Smelter Look-up'!$H$4,$V1368-4,0))</f>
        <v/>
      </c>
      <c r="J1368" s="237" t="str">
        <f>IF(ISERROR($V1368),"",OFFSET('Smelter Look-up'!$I$4,$V1368-4,0))</f>
        <v/>
      </c>
      <c r="K1368" s="234"/>
      <c r="L1368" s="234"/>
      <c r="M1368" s="234"/>
      <c r="N1368" s="234"/>
      <c r="O1368" s="234"/>
      <c r="P1368" s="237"/>
      <c r="Q1368" s="238"/>
      <c r="R1368" s="233" t="str">
        <f>IF(ISERROR($V1368),"",OFFSET('Smelter Look-up'!$C$4,$V1368-4,0)&amp;"")</f>
        <v/>
      </c>
      <c r="S1368" s="239" t="str">
        <f t="array" ref="S1368">IF(B1368="","",IF(ISERROR(MATCH($E1368,CL,0)),"Unknown",INDIRECT("'C'!$A$"&amp;MATCH($E1368,CL,0)+1)))</f>
        <v/>
      </c>
      <c r="T1368" s="239" t="str">
        <f t="array" ref="T1368">IF(B1368="","",IF(ISERROR(MATCH($J1368,SorP!$B$1:$B$6226,0)),"",INDIRECT("'SorP'!$A$"&amp;MATCH($S1368&amp;$J1368,SorP!C:C,0))))</f>
        <v/>
      </c>
      <c r="U1368" s="240"/>
      <c r="V1368" s="228" t="str">
        <f>IF(C1368="",NA(),IF(OR(C1368="Smelter not listed",C1368="Smelter not yet identified"),MATCH($B1368&amp;$D1368,'Smelter Look-up'!$J:$J,0),MATCH($B1368&amp;$C1368,'Smelter Look-up'!$J:$J,0)))</f>
        <v>#N/A</v>
      </c>
      <c r="W1368" s="208"/>
      <c r="X1368" s="208">
        <f t="shared" si="1"/>
        <v>0</v>
      </c>
      <c r="Y1368" s="208"/>
      <c r="Z1368" s="208"/>
      <c r="AA1368" s="208"/>
      <c r="AB1368" s="241" t="str">
        <f t="shared" si="2"/>
        <v/>
      </c>
      <c r="AC1368" s="208"/>
      <c r="AD1368" s="208"/>
      <c r="AE1368" s="208"/>
      <c r="AF1368" s="208"/>
      <c r="AG1368" s="208"/>
      <c r="AH1368" s="208"/>
    </row>
    <row r="1369" ht="13.5" customHeight="1">
      <c r="A1369" s="239"/>
      <c r="B1369" s="233" t="str">
        <f t="array" ref="B1369">IF(LEN(A1369)=0,"",INDEX('Smelter Look-up'!$A:$A,MATCH($A1369,'Smelter Look-up'!$E:$E,0)))</f>
        <v/>
      </c>
      <c r="C1369" s="234" t="str">
        <f t="array" ref="C1369">IF(LEN(A1369)=0,"",INDEX('Smelter Look-up'!$C:$C,MATCH($A1369,'Smelter Look-up'!$E:$E,0)))</f>
        <v/>
      </c>
      <c r="D1369" s="233"/>
      <c r="E1369" s="233" t="str">
        <f>IF(ISERROR($V1369),"",OFFSET('Smelter Look-up'!$D$4,$V1369-4,0)&amp;"")</f>
        <v/>
      </c>
      <c r="F1369" s="233" t="str">
        <f>IF(ISERROR($V1369),"",OFFSET('Smelter Look-up'!$E$4,$V1369-4,0))</f>
        <v/>
      </c>
      <c r="G1369" s="233" t="str">
        <f>IF(C1369=$X$4,IF(ISERROR($V1369),"Enter smelter details","RMI"),IF(ISERROR($V1369),"",OFFSET('Smelter Look-up'!$F$4,$V1369-4,0)))</f>
        <v/>
      </c>
      <c r="H1369" s="235" t="str">
        <f>IF(ISERROR($V1369),"",OFFSET('Smelter Look-up'!$G$4,$V1369-4,0))</f>
        <v/>
      </c>
      <c r="I1369" s="237" t="str">
        <f>IF(ISERROR($V1369),"",OFFSET('Smelter Look-up'!$H$4,$V1369-4,0))</f>
        <v/>
      </c>
      <c r="J1369" s="237" t="str">
        <f>IF(ISERROR($V1369),"",OFFSET('Smelter Look-up'!$I$4,$V1369-4,0))</f>
        <v/>
      </c>
      <c r="K1369" s="234"/>
      <c r="L1369" s="234"/>
      <c r="M1369" s="234"/>
      <c r="N1369" s="234"/>
      <c r="O1369" s="234"/>
      <c r="P1369" s="237"/>
      <c r="Q1369" s="238"/>
      <c r="R1369" s="233" t="str">
        <f>IF(ISERROR($V1369),"",OFFSET('Smelter Look-up'!$C$4,$V1369-4,0)&amp;"")</f>
        <v/>
      </c>
      <c r="S1369" s="239" t="str">
        <f t="array" ref="S1369">IF(B1369="","",IF(ISERROR(MATCH($E1369,CL,0)),"Unknown",INDIRECT("'C'!$A$"&amp;MATCH($E1369,CL,0)+1)))</f>
        <v/>
      </c>
      <c r="T1369" s="239" t="str">
        <f t="array" ref="T1369">IF(B1369="","",IF(ISERROR(MATCH($J1369,SorP!$B$1:$B$6226,0)),"",INDIRECT("'SorP'!$A$"&amp;MATCH($S1369&amp;$J1369,SorP!C:C,0))))</f>
        <v/>
      </c>
      <c r="U1369" s="240"/>
      <c r="V1369" s="228" t="str">
        <f>IF(C1369="",NA(),IF(OR(C1369="Smelter not listed",C1369="Smelter not yet identified"),MATCH($B1369&amp;$D1369,'Smelter Look-up'!$J:$J,0),MATCH($B1369&amp;$C1369,'Smelter Look-up'!$J:$J,0)))</f>
        <v>#N/A</v>
      </c>
      <c r="W1369" s="208"/>
      <c r="X1369" s="208">
        <f t="shared" si="1"/>
        <v>0</v>
      </c>
      <c r="Y1369" s="208"/>
      <c r="Z1369" s="208"/>
      <c r="AA1369" s="208"/>
      <c r="AB1369" s="241" t="str">
        <f t="shared" si="2"/>
        <v/>
      </c>
      <c r="AC1369" s="208"/>
      <c r="AD1369" s="208"/>
      <c r="AE1369" s="208"/>
      <c r="AF1369" s="208"/>
      <c r="AG1369" s="208"/>
      <c r="AH1369" s="208"/>
    </row>
    <row r="1370" ht="13.5" customHeight="1">
      <c r="A1370" s="239"/>
      <c r="B1370" s="233" t="str">
        <f t="array" ref="B1370">IF(LEN(A1370)=0,"",INDEX('Smelter Look-up'!$A:$A,MATCH($A1370,'Smelter Look-up'!$E:$E,0)))</f>
        <v/>
      </c>
      <c r="C1370" s="234" t="str">
        <f t="array" ref="C1370">IF(LEN(A1370)=0,"",INDEX('Smelter Look-up'!$C:$C,MATCH($A1370,'Smelter Look-up'!$E:$E,0)))</f>
        <v/>
      </c>
      <c r="D1370" s="233"/>
      <c r="E1370" s="233" t="str">
        <f>IF(ISERROR($V1370),"",OFFSET('Smelter Look-up'!$D$4,$V1370-4,0)&amp;"")</f>
        <v/>
      </c>
      <c r="F1370" s="233" t="str">
        <f>IF(ISERROR($V1370),"",OFFSET('Smelter Look-up'!$E$4,$V1370-4,0))</f>
        <v/>
      </c>
      <c r="G1370" s="233" t="str">
        <f>IF(C1370=$X$4,IF(ISERROR($V1370),"Enter smelter details","RMI"),IF(ISERROR($V1370),"",OFFSET('Smelter Look-up'!$F$4,$V1370-4,0)))</f>
        <v/>
      </c>
      <c r="H1370" s="235" t="str">
        <f>IF(ISERROR($V1370),"",OFFSET('Smelter Look-up'!$G$4,$V1370-4,0))</f>
        <v/>
      </c>
      <c r="I1370" s="237" t="str">
        <f>IF(ISERROR($V1370),"",OFFSET('Smelter Look-up'!$H$4,$V1370-4,0))</f>
        <v/>
      </c>
      <c r="J1370" s="237" t="str">
        <f>IF(ISERROR($V1370),"",OFFSET('Smelter Look-up'!$I$4,$V1370-4,0))</f>
        <v/>
      </c>
      <c r="K1370" s="234"/>
      <c r="L1370" s="234"/>
      <c r="M1370" s="234"/>
      <c r="N1370" s="234"/>
      <c r="O1370" s="234"/>
      <c r="P1370" s="237"/>
      <c r="Q1370" s="238"/>
      <c r="R1370" s="233" t="str">
        <f>IF(ISERROR($V1370),"",OFFSET('Smelter Look-up'!$C$4,$V1370-4,0)&amp;"")</f>
        <v/>
      </c>
      <c r="S1370" s="239" t="str">
        <f t="array" ref="S1370">IF(B1370="","",IF(ISERROR(MATCH($E1370,CL,0)),"Unknown",INDIRECT("'C'!$A$"&amp;MATCH($E1370,CL,0)+1)))</f>
        <v/>
      </c>
      <c r="T1370" s="239" t="str">
        <f t="array" ref="T1370">IF(B1370="","",IF(ISERROR(MATCH($J1370,SorP!$B$1:$B$6226,0)),"",INDIRECT("'SorP'!$A$"&amp;MATCH($S1370&amp;$J1370,SorP!C:C,0))))</f>
        <v/>
      </c>
      <c r="U1370" s="240"/>
      <c r="V1370" s="228" t="str">
        <f>IF(C1370="",NA(),IF(OR(C1370="Smelter not listed",C1370="Smelter not yet identified"),MATCH($B1370&amp;$D1370,'Smelter Look-up'!$J:$J,0),MATCH($B1370&amp;$C1370,'Smelter Look-up'!$J:$J,0)))</f>
        <v>#N/A</v>
      </c>
      <c r="W1370" s="208"/>
      <c r="X1370" s="208">
        <f t="shared" si="1"/>
        <v>0</v>
      </c>
      <c r="Y1370" s="208"/>
      <c r="Z1370" s="208"/>
      <c r="AA1370" s="208"/>
      <c r="AB1370" s="241" t="str">
        <f t="shared" si="2"/>
        <v/>
      </c>
      <c r="AC1370" s="208"/>
      <c r="AD1370" s="208"/>
      <c r="AE1370" s="208"/>
      <c r="AF1370" s="208"/>
      <c r="AG1370" s="208"/>
      <c r="AH1370" s="208"/>
    </row>
    <row r="1371" ht="13.5" customHeight="1">
      <c r="A1371" s="239"/>
      <c r="B1371" s="233" t="str">
        <f t="array" ref="B1371">IF(LEN(A1371)=0,"",INDEX('Smelter Look-up'!$A:$A,MATCH($A1371,'Smelter Look-up'!$E:$E,0)))</f>
        <v/>
      </c>
      <c r="C1371" s="234" t="str">
        <f t="array" ref="C1371">IF(LEN(A1371)=0,"",INDEX('Smelter Look-up'!$C:$C,MATCH($A1371,'Smelter Look-up'!$E:$E,0)))</f>
        <v/>
      </c>
      <c r="D1371" s="233"/>
      <c r="E1371" s="233" t="str">
        <f>IF(ISERROR($V1371),"",OFFSET('Smelter Look-up'!$D$4,$V1371-4,0)&amp;"")</f>
        <v/>
      </c>
      <c r="F1371" s="233" t="str">
        <f>IF(ISERROR($V1371),"",OFFSET('Smelter Look-up'!$E$4,$V1371-4,0))</f>
        <v/>
      </c>
      <c r="G1371" s="233" t="str">
        <f>IF(C1371=$X$4,IF(ISERROR($V1371),"Enter smelter details","RMI"),IF(ISERROR($V1371),"",OFFSET('Smelter Look-up'!$F$4,$V1371-4,0)))</f>
        <v/>
      </c>
      <c r="H1371" s="235" t="str">
        <f>IF(ISERROR($V1371),"",OFFSET('Smelter Look-up'!$G$4,$V1371-4,0))</f>
        <v/>
      </c>
      <c r="I1371" s="237" t="str">
        <f>IF(ISERROR($V1371),"",OFFSET('Smelter Look-up'!$H$4,$V1371-4,0))</f>
        <v/>
      </c>
      <c r="J1371" s="237" t="str">
        <f>IF(ISERROR($V1371),"",OFFSET('Smelter Look-up'!$I$4,$V1371-4,0))</f>
        <v/>
      </c>
      <c r="K1371" s="234"/>
      <c r="L1371" s="234"/>
      <c r="M1371" s="234"/>
      <c r="N1371" s="234"/>
      <c r="O1371" s="234"/>
      <c r="P1371" s="237"/>
      <c r="Q1371" s="238"/>
      <c r="R1371" s="233" t="str">
        <f>IF(ISERROR($V1371),"",OFFSET('Smelter Look-up'!$C$4,$V1371-4,0)&amp;"")</f>
        <v/>
      </c>
      <c r="S1371" s="239" t="str">
        <f t="array" ref="S1371">IF(B1371="","",IF(ISERROR(MATCH($E1371,CL,0)),"Unknown",INDIRECT("'C'!$A$"&amp;MATCH($E1371,CL,0)+1)))</f>
        <v/>
      </c>
      <c r="T1371" s="239" t="str">
        <f t="array" ref="T1371">IF(B1371="","",IF(ISERROR(MATCH($J1371,SorP!$B$1:$B$6226,0)),"",INDIRECT("'SorP'!$A$"&amp;MATCH($S1371&amp;$J1371,SorP!C:C,0))))</f>
        <v/>
      </c>
      <c r="U1371" s="240"/>
      <c r="V1371" s="228" t="str">
        <f>IF(C1371="",NA(),IF(OR(C1371="Smelter not listed",C1371="Smelter not yet identified"),MATCH($B1371&amp;$D1371,'Smelter Look-up'!$J:$J,0),MATCH($B1371&amp;$C1371,'Smelter Look-up'!$J:$J,0)))</f>
        <v>#N/A</v>
      </c>
      <c r="W1371" s="208"/>
      <c r="X1371" s="208">
        <f t="shared" si="1"/>
        <v>0</v>
      </c>
      <c r="Y1371" s="208"/>
      <c r="Z1371" s="208"/>
      <c r="AA1371" s="208"/>
      <c r="AB1371" s="241" t="str">
        <f t="shared" si="2"/>
        <v/>
      </c>
      <c r="AC1371" s="208"/>
      <c r="AD1371" s="208"/>
      <c r="AE1371" s="208"/>
      <c r="AF1371" s="208"/>
      <c r="AG1371" s="208"/>
      <c r="AH1371" s="208"/>
    </row>
    <row r="1372" ht="13.5" customHeight="1">
      <c r="A1372" s="239"/>
      <c r="B1372" s="233" t="str">
        <f t="array" ref="B1372">IF(LEN(A1372)=0,"",INDEX('Smelter Look-up'!$A:$A,MATCH($A1372,'Smelter Look-up'!$E:$E,0)))</f>
        <v/>
      </c>
      <c r="C1372" s="234" t="str">
        <f t="array" ref="C1372">IF(LEN(A1372)=0,"",INDEX('Smelter Look-up'!$C:$C,MATCH($A1372,'Smelter Look-up'!$E:$E,0)))</f>
        <v/>
      </c>
      <c r="D1372" s="233"/>
      <c r="E1372" s="233" t="str">
        <f>IF(ISERROR($V1372),"",OFFSET('Smelter Look-up'!$D$4,$V1372-4,0)&amp;"")</f>
        <v/>
      </c>
      <c r="F1372" s="233" t="str">
        <f>IF(ISERROR($V1372),"",OFFSET('Smelter Look-up'!$E$4,$V1372-4,0))</f>
        <v/>
      </c>
      <c r="G1372" s="233" t="str">
        <f>IF(C1372=$X$4,IF(ISERROR($V1372),"Enter smelter details","RMI"),IF(ISERROR($V1372),"",OFFSET('Smelter Look-up'!$F$4,$V1372-4,0)))</f>
        <v/>
      </c>
      <c r="H1372" s="235" t="str">
        <f>IF(ISERROR($V1372),"",OFFSET('Smelter Look-up'!$G$4,$V1372-4,0))</f>
        <v/>
      </c>
      <c r="I1372" s="237" t="str">
        <f>IF(ISERROR($V1372),"",OFFSET('Smelter Look-up'!$H$4,$V1372-4,0))</f>
        <v/>
      </c>
      <c r="J1372" s="237" t="str">
        <f>IF(ISERROR($V1372),"",OFFSET('Smelter Look-up'!$I$4,$V1372-4,0))</f>
        <v/>
      </c>
      <c r="K1372" s="234"/>
      <c r="L1372" s="234"/>
      <c r="M1372" s="234"/>
      <c r="N1372" s="234"/>
      <c r="O1372" s="234"/>
      <c r="P1372" s="237"/>
      <c r="Q1372" s="238"/>
      <c r="R1372" s="233" t="str">
        <f>IF(ISERROR($V1372),"",OFFSET('Smelter Look-up'!$C$4,$V1372-4,0)&amp;"")</f>
        <v/>
      </c>
      <c r="S1372" s="239" t="str">
        <f t="array" ref="S1372">IF(B1372="","",IF(ISERROR(MATCH($E1372,CL,0)),"Unknown",INDIRECT("'C'!$A$"&amp;MATCH($E1372,CL,0)+1)))</f>
        <v/>
      </c>
      <c r="T1372" s="239" t="str">
        <f t="array" ref="T1372">IF(B1372="","",IF(ISERROR(MATCH($J1372,SorP!$B$1:$B$6226,0)),"",INDIRECT("'SorP'!$A$"&amp;MATCH($S1372&amp;$J1372,SorP!C:C,0))))</f>
        <v/>
      </c>
      <c r="U1372" s="240"/>
      <c r="V1372" s="228" t="str">
        <f>IF(C1372="",NA(),IF(OR(C1372="Smelter not listed",C1372="Smelter not yet identified"),MATCH($B1372&amp;$D1372,'Smelter Look-up'!$J:$J,0),MATCH($B1372&amp;$C1372,'Smelter Look-up'!$J:$J,0)))</f>
        <v>#N/A</v>
      </c>
      <c r="W1372" s="208"/>
      <c r="X1372" s="208">
        <f t="shared" si="1"/>
        <v>0</v>
      </c>
      <c r="Y1372" s="208"/>
      <c r="Z1372" s="208"/>
      <c r="AA1372" s="208"/>
      <c r="AB1372" s="241" t="str">
        <f t="shared" si="2"/>
        <v/>
      </c>
      <c r="AC1372" s="208"/>
      <c r="AD1372" s="208"/>
      <c r="AE1372" s="208"/>
      <c r="AF1372" s="208"/>
      <c r="AG1372" s="208"/>
      <c r="AH1372" s="208"/>
    </row>
    <row r="1373" ht="13.5" customHeight="1">
      <c r="A1373" s="239"/>
      <c r="B1373" s="233" t="str">
        <f t="array" ref="B1373">IF(LEN(A1373)=0,"",INDEX('Smelter Look-up'!$A:$A,MATCH($A1373,'Smelter Look-up'!$E:$E,0)))</f>
        <v/>
      </c>
      <c r="C1373" s="234" t="str">
        <f t="array" ref="C1373">IF(LEN(A1373)=0,"",INDEX('Smelter Look-up'!$C:$C,MATCH($A1373,'Smelter Look-up'!$E:$E,0)))</f>
        <v/>
      </c>
      <c r="D1373" s="233"/>
      <c r="E1373" s="233" t="str">
        <f>IF(ISERROR($V1373),"",OFFSET('Smelter Look-up'!$D$4,$V1373-4,0)&amp;"")</f>
        <v/>
      </c>
      <c r="F1373" s="233" t="str">
        <f>IF(ISERROR($V1373),"",OFFSET('Smelter Look-up'!$E$4,$V1373-4,0))</f>
        <v/>
      </c>
      <c r="G1373" s="233" t="str">
        <f>IF(C1373=$X$4,IF(ISERROR($V1373),"Enter smelter details","RMI"),IF(ISERROR($V1373),"",OFFSET('Smelter Look-up'!$F$4,$V1373-4,0)))</f>
        <v/>
      </c>
      <c r="H1373" s="235" t="str">
        <f>IF(ISERROR($V1373),"",OFFSET('Smelter Look-up'!$G$4,$V1373-4,0))</f>
        <v/>
      </c>
      <c r="I1373" s="237" t="str">
        <f>IF(ISERROR($V1373),"",OFFSET('Smelter Look-up'!$H$4,$V1373-4,0))</f>
        <v/>
      </c>
      <c r="J1373" s="237" t="str">
        <f>IF(ISERROR($V1373),"",OFFSET('Smelter Look-up'!$I$4,$V1373-4,0))</f>
        <v/>
      </c>
      <c r="K1373" s="234"/>
      <c r="L1373" s="234"/>
      <c r="M1373" s="234"/>
      <c r="N1373" s="234"/>
      <c r="O1373" s="234"/>
      <c r="P1373" s="237"/>
      <c r="Q1373" s="238"/>
      <c r="R1373" s="233" t="str">
        <f>IF(ISERROR($V1373),"",OFFSET('Smelter Look-up'!$C$4,$V1373-4,0)&amp;"")</f>
        <v/>
      </c>
      <c r="S1373" s="239" t="str">
        <f t="array" ref="S1373">IF(B1373="","",IF(ISERROR(MATCH($E1373,CL,0)),"Unknown",INDIRECT("'C'!$A$"&amp;MATCH($E1373,CL,0)+1)))</f>
        <v/>
      </c>
      <c r="T1373" s="239" t="str">
        <f t="array" ref="T1373">IF(B1373="","",IF(ISERROR(MATCH($J1373,SorP!$B$1:$B$6226,0)),"",INDIRECT("'SorP'!$A$"&amp;MATCH($S1373&amp;$J1373,SorP!C:C,0))))</f>
        <v/>
      </c>
      <c r="U1373" s="240"/>
      <c r="V1373" s="228" t="str">
        <f>IF(C1373="",NA(),IF(OR(C1373="Smelter not listed",C1373="Smelter not yet identified"),MATCH($B1373&amp;$D1373,'Smelter Look-up'!$J:$J,0),MATCH($B1373&amp;$C1373,'Smelter Look-up'!$J:$J,0)))</f>
        <v>#N/A</v>
      </c>
      <c r="W1373" s="208"/>
      <c r="X1373" s="208">
        <f t="shared" si="1"/>
        <v>0</v>
      </c>
      <c r="Y1373" s="208"/>
      <c r="Z1373" s="208"/>
      <c r="AA1373" s="208"/>
      <c r="AB1373" s="241" t="str">
        <f t="shared" si="2"/>
        <v/>
      </c>
      <c r="AC1373" s="208"/>
      <c r="AD1373" s="208"/>
      <c r="AE1373" s="208"/>
      <c r="AF1373" s="208"/>
      <c r="AG1373" s="208"/>
      <c r="AH1373" s="208"/>
    </row>
    <row r="1374" ht="13.5" customHeight="1">
      <c r="A1374" s="239"/>
      <c r="B1374" s="233" t="str">
        <f t="array" ref="B1374">IF(LEN(A1374)=0,"",INDEX('Smelter Look-up'!$A:$A,MATCH($A1374,'Smelter Look-up'!$E:$E,0)))</f>
        <v/>
      </c>
      <c r="C1374" s="234" t="str">
        <f t="array" ref="C1374">IF(LEN(A1374)=0,"",INDEX('Smelter Look-up'!$C:$C,MATCH($A1374,'Smelter Look-up'!$E:$E,0)))</f>
        <v/>
      </c>
      <c r="D1374" s="233"/>
      <c r="E1374" s="233" t="str">
        <f>IF(ISERROR($V1374),"",OFFSET('Smelter Look-up'!$D$4,$V1374-4,0)&amp;"")</f>
        <v/>
      </c>
      <c r="F1374" s="233" t="str">
        <f>IF(ISERROR($V1374),"",OFFSET('Smelter Look-up'!$E$4,$V1374-4,0))</f>
        <v/>
      </c>
      <c r="G1374" s="233" t="str">
        <f>IF(C1374=$X$4,IF(ISERROR($V1374),"Enter smelter details","RMI"),IF(ISERROR($V1374),"",OFFSET('Smelter Look-up'!$F$4,$V1374-4,0)))</f>
        <v/>
      </c>
      <c r="H1374" s="235" t="str">
        <f>IF(ISERROR($V1374),"",OFFSET('Smelter Look-up'!$G$4,$V1374-4,0))</f>
        <v/>
      </c>
      <c r="I1374" s="237" t="str">
        <f>IF(ISERROR($V1374),"",OFFSET('Smelter Look-up'!$H$4,$V1374-4,0))</f>
        <v/>
      </c>
      <c r="J1374" s="237" t="str">
        <f>IF(ISERROR($V1374),"",OFFSET('Smelter Look-up'!$I$4,$V1374-4,0))</f>
        <v/>
      </c>
      <c r="K1374" s="234"/>
      <c r="L1374" s="234"/>
      <c r="M1374" s="234"/>
      <c r="N1374" s="234"/>
      <c r="O1374" s="234"/>
      <c r="P1374" s="237"/>
      <c r="Q1374" s="238"/>
      <c r="R1374" s="233" t="str">
        <f>IF(ISERROR($V1374),"",OFFSET('Smelter Look-up'!$C$4,$V1374-4,0)&amp;"")</f>
        <v/>
      </c>
      <c r="S1374" s="239" t="str">
        <f t="array" ref="S1374">IF(B1374="","",IF(ISERROR(MATCH($E1374,CL,0)),"Unknown",INDIRECT("'C'!$A$"&amp;MATCH($E1374,CL,0)+1)))</f>
        <v/>
      </c>
      <c r="T1374" s="239" t="str">
        <f t="array" ref="T1374">IF(B1374="","",IF(ISERROR(MATCH($J1374,SorP!$B$1:$B$6226,0)),"",INDIRECT("'SorP'!$A$"&amp;MATCH($S1374&amp;$J1374,SorP!C:C,0))))</f>
        <v/>
      </c>
      <c r="U1374" s="240"/>
      <c r="V1374" s="228" t="str">
        <f>IF(C1374="",NA(),IF(OR(C1374="Smelter not listed",C1374="Smelter not yet identified"),MATCH($B1374&amp;$D1374,'Smelter Look-up'!$J:$J,0),MATCH($B1374&amp;$C1374,'Smelter Look-up'!$J:$J,0)))</f>
        <v>#N/A</v>
      </c>
      <c r="W1374" s="208"/>
      <c r="X1374" s="208">
        <f t="shared" si="1"/>
        <v>0</v>
      </c>
      <c r="Y1374" s="208"/>
      <c r="Z1374" s="208"/>
      <c r="AA1374" s="208"/>
      <c r="AB1374" s="241" t="str">
        <f t="shared" si="2"/>
        <v/>
      </c>
      <c r="AC1374" s="208"/>
      <c r="AD1374" s="208"/>
      <c r="AE1374" s="208"/>
      <c r="AF1374" s="208"/>
      <c r="AG1374" s="208"/>
      <c r="AH1374" s="208"/>
    </row>
    <row r="1375" ht="13.5" customHeight="1">
      <c r="A1375" s="239"/>
      <c r="B1375" s="233" t="str">
        <f t="array" ref="B1375">IF(LEN(A1375)=0,"",INDEX('Smelter Look-up'!$A:$A,MATCH($A1375,'Smelter Look-up'!$E:$E,0)))</f>
        <v/>
      </c>
      <c r="C1375" s="234" t="str">
        <f t="array" ref="C1375">IF(LEN(A1375)=0,"",INDEX('Smelter Look-up'!$C:$C,MATCH($A1375,'Smelter Look-up'!$E:$E,0)))</f>
        <v/>
      </c>
      <c r="D1375" s="233"/>
      <c r="E1375" s="233" t="str">
        <f>IF(ISERROR($V1375),"",OFFSET('Smelter Look-up'!$D$4,$V1375-4,0)&amp;"")</f>
        <v/>
      </c>
      <c r="F1375" s="233" t="str">
        <f>IF(ISERROR($V1375),"",OFFSET('Smelter Look-up'!$E$4,$V1375-4,0))</f>
        <v/>
      </c>
      <c r="G1375" s="233" t="str">
        <f>IF(C1375=$X$4,IF(ISERROR($V1375),"Enter smelter details","RMI"),IF(ISERROR($V1375),"",OFFSET('Smelter Look-up'!$F$4,$V1375-4,0)))</f>
        <v/>
      </c>
      <c r="H1375" s="235" t="str">
        <f>IF(ISERROR($V1375),"",OFFSET('Smelter Look-up'!$G$4,$V1375-4,0))</f>
        <v/>
      </c>
      <c r="I1375" s="237" t="str">
        <f>IF(ISERROR($V1375),"",OFFSET('Smelter Look-up'!$H$4,$V1375-4,0))</f>
        <v/>
      </c>
      <c r="J1375" s="237" t="str">
        <f>IF(ISERROR($V1375),"",OFFSET('Smelter Look-up'!$I$4,$V1375-4,0))</f>
        <v/>
      </c>
      <c r="K1375" s="234"/>
      <c r="L1375" s="234"/>
      <c r="M1375" s="234"/>
      <c r="N1375" s="234"/>
      <c r="O1375" s="234"/>
      <c r="P1375" s="237"/>
      <c r="Q1375" s="238"/>
      <c r="R1375" s="233" t="str">
        <f>IF(ISERROR($V1375),"",OFFSET('Smelter Look-up'!$C$4,$V1375-4,0)&amp;"")</f>
        <v/>
      </c>
      <c r="S1375" s="239" t="str">
        <f t="array" ref="S1375">IF(B1375="","",IF(ISERROR(MATCH($E1375,CL,0)),"Unknown",INDIRECT("'C'!$A$"&amp;MATCH($E1375,CL,0)+1)))</f>
        <v/>
      </c>
      <c r="T1375" s="239" t="str">
        <f t="array" ref="T1375">IF(B1375="","",IF(ISERROR(MATCH($J1375,SorP!$B$1:$B$6226,0)),"",INDIRECT("'SorP'!$A$"&amp;MATCH($S1375&amp;$J1375,SorP!C:C,0))))</f>
        <v/>
      </c>
      <c r="U1375" s="240"/>
      <c r="V1375" s="228" t="str">
        <f>IF(C1375="",NA(),IF(OR(C1375="Smelter not listed",C1375="Smelter not yet identified"),MATCH($B1375&amp;$D1375,'Smelter Look-up'!$J:$J,0),MATCH($B1375&amp;$C1375,'Smelter Look-up'!$J:$J,0)))</f>
        <v>#N/A</v>
      </c>
      <c r="W1375" s="208"/>
      <c r="X1375" s="208">
        <f t="shared" si="1"/>
        <v>0</v>
      </c>
      <c r="Y1375" s="208"/>
      <c r="Z1375" s="208"/>
      <c r="AA1375" s="208"/>
      <c r="AB1375" s="241" t="str">
        <f t="shared" si="2"/>
        <v/>
      </c>
      <c r="AC1375" s="208"/>
      <c r="AD1375" s="208"/>
      <c r="AE1375" s="208"/>
      <c r="AF1375" s="208"/>
      <c r="AG1375" s="208"/>
      <c r="AH1375" s="208"/>
    </row>
    <row r="1376" ht="13.5" customHeight="1">
      <c r="A1376" s="239"/>
      <c r="B1376" s="233" t="str">
        <f t="array" ref="B1376">IF(LEN(A1376)=0,"",INDEX('Smelter Look-up'!$A:$A,MATCH($A1376,'Smelter Look-up'!$E:$E,0)))</f>
        <v/>
      </c>
      <c r="C1376" s="234" t="str">
        <f t="array" ref="C1376">IF(LEN(A1376)=0,"",INDEX('Smelter Look-up'!$C:$C,MATCH($A1376,'Smelter Look-up'!$E:$E,0)))</f>
        <v/>
      </c>
      <c r="D1376" s="233"/>
      <c r="E1376" s="233" t="str">
        <f>IF(ISERROR($V1376),"",OFFSET('Smelter Look-up'!$D$4,$V1376-4,0)&amp;"")</f>
        <v/>
      </c>
      <c r="F1376" s="233" t="str">
        <f>IF(ISERROR($V1376),"",OFFSET('Smelter Look-up'!$E$4,$V1376-4,0))</f>
        <v/>
      </c>
      <c r="G1376" s="233" t="str">
        <f>IF(C1376=$X$4,IF(ISERROR($V1376),"Enter smelter details","RMI"),IF(ISERROR($V1376),"",OFFSET('Smelter Look-up'!$F$4,$V1376-4,0)))</f>
        <v/>
      </c>
      <c r="H1376" s="235" t="str">
        <f>IF(ISERROR($V1376),"",OFFSET('Smelter Look-up'!$G$4,$V1376-4,0))</f>
        <v/>
      </c>
      <c r="I1376" s="237" t="str">
        <f>IF(ISERROR($V1376),"",OFFSET('Smelter Look-up'!$H$4,$V1376-4,0))</f>
        <v/>
      </c>
      <c r="J1376" s="237" t="str">
        <f>IF(ISERROR($V1376),"",OFFSET('Smelter Look-up'!$I$4,$V1376-4,0))</f>
        <v/>
      </c>
      <c r="K1376" s="234"/>
      <c r="L1376" s="234"/>
      <c r="M1376" s="234"/>
      <c r="N1376" s="234"/>
      <c r="O1376" s="234"/>
      <c r="P1376" s="237"/>
      <c r="Q1376" s="238"/>
      <c r="R1376" s="233" t="str">
        <f>IF(ISERROR($V1376),"",OFFSET('Smelter Look-up'!$C$4,$V1376-4,0)&amp;"")</f>
        <v/>
      </c>
      <c r="S1376" s="239" t="str">
        <f t="array" ref="S1376">IF(B1376="","",IF(ISERROR(MATCH($E1376,CL,0)),"Unknown",INDIRECT("'C'!$A$"&amp;MATCH($E1376,CL,0)+1)))</f>
        <v/>
      </c>
      <c r="T1376" s="239" t="str">
        <f t="array" ref="T1376">IF(B1376="","",IF(ISERROR(MATCH($J1376,SorP!$B$1:$B$6226,0)),"",INDIRECT("'SorP'!$A$"&amp;MATCH($S1376&amp;$J1376,SorP!C:C,0))))</f>
        <v/>
      </c>
      <c r="U1376" s="240"/>
      <c r="V1376" s="228" t="str">
        <f>IF(C1376="",NA(),IF(OR(C1376="Smelter not listed",C1376="Smelter not yet identified"),MATCH($B1376&amp;$D1376,'Smelter Look-up'!$J:$J,0),MATCH($B1376&amp;$C1376,'Smelter Look-up'!$J:$J,0)))</f>
        <v>#N/A</v>
      </c>
      <c r="W1376" s="208"/>
      <c r="X1376" s="208">
        <f t="shared" si="1"/>
        <v>0</v>
      </c>
      <c r="Y1376" s="208"/>
      <c r="Z1376" s="208"/>
      <c r="AA1376" s="208"/>
      <c r="AB1376" s="241" t="str">
        <f t="shared" si="2"/>
        <v/>
      </c>
      <c r="AC1376" s="208"/>
      <c r="AD1376" s="208"/>
      <c r="AE1376" s="208"/>
      <c r="AF1376" s="208"/>
      <c r="AG1376" s="208"/>
      <c r="AH1376" s="208"/>
    </row>
    <row r="1377" ht="13.5" customHeight="1">
      <c r="A1377" s="239"/>
      <c r="B1377" s="233" t="str">
        <f t="array" ref="B1377">IF(LEN(A1377)=0,"",INDEX('Smelter Look-up'!$A:$A,MATCH($A1377,'Smelter Look-up'!$E:$E,0)))</f>
        <v/>
      </c>
      <c r="C1377" s="234" t="str">
        <f t="array" ref="C1377">IF(LEN(A1377)=0,"",INDEX('Smelter Look-up'!$C:$C,MATCH($A1377,'Smelter Look-up'!$E:$E,0)))</f>
        <v/>
      </c>
      <c r="D1377" s="233"/>
      <c r="E1377" s="233" t="str">
        <f>IF(ISERROR($V1377),"",OFFSET('Smelter Look-up'!$D$4,$V1377-4,0)&amp;"")</f>
        <v/>
      </c>
      <c r="F1377" s="233" t="str">
        <f>IF(ISERROR($V1377),"",OFFSET('Smelter Look-up'!$E$4,$V1377-4,0))</f>
        <v/>
      </c>
      <c r="G1377" s="233" t="str">
        <f>IF(C1377=$X$4,IF(ISERROR($V1377),"Enter smelter details","RMI"),IF(ISERROR($V1377),"",OFFSET('Smelter Look-up'!$F$4,$V1377-4,0)))</f>
        <v/>
      </c>
      <c r="H1377" s="235" t="str">
        <f>IF(ISERROR($V1377),"",OFFSET('Smelter Look-up'!$G$4,$V1377-4,0))</f>
        <v/>
      </c>
      <c r="I1377" s="237" t="str">
        <f>IF(ISERROR($V1377),"",OFFSET('Smelter Look-up'!$H$4,$V1377-4,0))</f>
        <v/>
      </c>
      <c r="J1377" s="237" t="str">
        <f>IF(ISERROR($V1377),"",OFFSET('Smelter Look-up'!$I$4,$V1377-4,0))</f>
        <v/>
      </c>
      <c r="K1377" s="234"/>
      <c r="L1377" s="234"/>
      <c r="M1377" s="234"/>
      <c r="N1377" s="234"/>
      <c r="O1377" s="234"/>
      <c r="P1377" s="237"/>
      <c r="Q1377" s="238"/>
      <c r="R1377" s="233" t="str">
        <f>IF(ISERROR($V1377),"",OFFSET('Smelter Look-up'!$C$4,$V1377-4,0)&amp;"")</f>
        <v/>
      </c>
      <c r="S1377" s="239" t="str">
        <f t="array" ref="S1377">IF(B1377="","",IF(ISERROR(MATCH($E1377,CL,0)),"Unknown",INDIRECT("'C'!$A$"&amp;MATCH($E1377,CL,0)+1)))</f>
        <v/>
      </c>
      <c r="T1377" s="239" t="str">
        <f t="array" ref="T1377">IF(B1377="","",IF(ISERROR(MATCH($J1377,SorP!$B$1:$B$6226,0)),"",INDIRECT("'SorP'!$A$"&amp;MATCH($S1377&amp;$J1377,SorP!C:C,0))))</f>
        <v/>
      </c>
      <c r="U1377" s="240"/>
      <c r="V1377" s="228" t="str">
        <f>IF(C1377="",NA(),IF(OR(C1377="Smelter not listed",C1377="Smelter not yet identified"),MATCH($B1377&amp;$D1377,'Smelter Look-up'!$J:$J,0),MATCH($B1377&amp;$C1377,'Smelter Look-up'!$J:$J,0)))</f>
        <v>#N/A</v>
      </c>
      <c r="W1377" s="208"/>
      <c r="X1377" s="208">
        <f t="shared" si="1"/>
        <v>0</v>
      </c>
      <c r="Y1377" s="208"/>
      <c r="Z1377" s="208"/>
      <c r="AA1377" s="208"/>
      <c r="AB1377" s="241" t="str">
        <f t="shared" si="2"/>
        <v/>
      </c>
      <c r="AC1377" s="208"/>
      <c r="AD1377" s="208"/>
      <c r="AE1377" s="208"/>
      <c r="AF1377" s="208"/>
      <c r="AG1377" s="208"/>
      <c r="AH1377" s="208"/>
    </row>
    <row r="1378" ht="13.5" customHeight="1">
      <c r="A1378" s="239"/>
      <c r="B1378" s="233" t="str">
        <f t="array" ref="B1378">IF(LEN(A1378)=0,"",INDEX('Smelter Look-up'!$A:$A,MATCH($A1378,'Smelter Look-up'!$E:$E,0)))</f>
        <v/>
      </c>
      <c r="C1378" s="234" t="str">
        <f t="array" ref="C1378">IF(LEN(A1378)=0,"",INDEX('Smelter Look-up'!$C:$C,MATCH($A1378,'Smelter Look-up'!$E:$E,0)))</f>
        <v/>
      </c>
      <c r="D1378" s="233"/>
      <c r="E1378" s="233" t="str">
        <f>IF(ISERROR($V1378),"",OFFSET('Smelter Look-up'!$D$4,$V1378-4,0)&amp;"")</f>
        <v/>
      </c>
      <c r="F1378" s="233" t="str">
        <f>IF(ISERROR($V1378),"",OFFSET('Smelter Look-up'!$E$4,$V1378-4,0))</f>
        <v/>
      </c>
      <c r="G1378" s="233" t="str">
        <f>IF(C1378=$X$4,IF(ISERROR($V1378),"Enter smelter details","RMI"),IF(ISERROR($V1378),"",OFFSET('Smelter Look-up'!$F$4,$V1378-4,0)))</f>
        <v/>
      </c>
      <c r="H1378" s="235" t="str">
        <f>IF(ISERROR($V1378),"",OFFSET('Smelter Look-up'!$G$4,$V1378-4,0))</f>
        <v/>
      </c>
      <c r="I1378" s="237" t="str">
        <f>IF(ISERROR($V1378),"",OFFSET('Smelter Look-up'!$H$4,$V1378-4,0))</f>
        <v/>
      </c>
      <c r="J1378" s="237" t="str">
        <f>IF(ISERROR($V1378),"",OFFSET('Smelter Look-up'!$I$4,$V1378-4,0))</f>
        <v/>
      </c>
      <c r="K1378" s="234"/>
      <c r="L1378" s="234"/>
      <c r="M1378" s="234"/>
      <c r="N1378" s="234"/>
      <c r="O1378" s="234"/>
      <c r="P1378" s="237"/>
      <c r="Q1378" s="238"/>
      <c r="R1378" s="233" t="str">
        <f>IF(ISERROR($V1378),"",OFFSET('Smelter Look-up'!$C$4,$V1378-4,0)&amp;"")</f>
        <v/>
      </c>
      <c r="S1378" s="239" t="str">
        <f t="array" ref="S1378">IF(B1378="","",IF(ISERROR(MATCH($E1378,CL,0)),"Unknown",INDIRECT("'C'!$A$"&amp;MATCH($E1378,CL,0)+1)))</f>
        <v/>
      </c>
      <c r="T1378" s="239" t="str">
        <f t="array" ref="T1378">IF(B1378="","",IF(ISERROR(MATCH($J1378,SorP!$B$1:$B$6226,0)),"",INDIRECT("'SorP'!$A$"&amp;MATCH($S1378&amp;$J1378,SorP!C:C,0))))</f>
        <v/>
      </c>
      <c r="U1378" s="240"/>
      <c r="V1378" s="228" t="str">
        <f>IF(C1378="",NA(),IF(OR(C1378="Smelter not listed",C1378="Smelter not yet identified"),MATCH($B1378&amp;$D1378,'Smelter Look-up'!$J:$J,0),MATCH($B1378&amp;$C1378,'Smelter Look-up'!$J:$J,0)))</f>
        <v>#N/A</v>
      </c>
      <c r="W1378" s="208"/>
      <c r="X1378" s="208">
        <f t="shared" si="1"/>
        <v>0</v>
      </c>
      <c r="Y1378" s="208"/>
      <c r="Z1378" s="208"/>
      <c r="AA1378" s="208"/>
      <c r="AB1378" s="241" t="str">
        <f t="shared" si="2"/>
        <v/>
      </c>
      <c r="AC1378" s="208"/>
      <c r="AD1378" s="208"/>
      <c r="AE1378" s="208"/>
      <c r="AF1378" s="208"/>
      <c r="AG1378" s="208"/>
      <c r="AH1378" s="208"/>
    </row>
    <row r="1379" ht="13.5" customHeight="1">
      <c r="A1379" s="239"/>
      <c r="B1379" s="233" t="str">
        <f t="array" ref="B1379">IF(LEN(A1379)=0,"",INDEX('Smelter Look-up'!$A:$A,MATCH($A1379,'Smelter Look-up'!$E:$E,0)))</f>
        <v/>
      </c>
      <c r="C1379" s="234" t="str">
        <f t="array" ref="C1379">IF(LEN(A1379)=0,"",INDEX('Smelter Look-up'!$C:$C,MATCH($A1379,'Smelter Look-up'!$E:$E,0)))</f>
        <v/>
      </c>
      <c r="D1379" s="233"/>
      <c r="E1379" s="233" t="str">
        <f>IF(ISERROR($V1379),"",OFFSET('Smelter Look-up'!$D$4,$V1379-4,0)&amp;"")</f>
        <v/>
      </c>
      <c r="F1379" s="233" t="str">
        <f>IF(ISERROR($V1379),"",OFFSET('Smelter Look-up'!$E$4,$V1379-4,0))</f>
        <v/>
      </c>
      <c r="G1379" s="233" t="str">
        <f>IF(C1379=$X$4,IF(ISERROR($V1379),"Enter smelter details","RMI"),IF(ISERROR($V1379),"",OFFSET('Smelter Look-up'!$F$4,$V1379-4,0)))</f>
        <v/>
      </c>
      <c r="H1379" s="235" t="str">
        <f>IF(ISERROR($V1379),"",OFFSET('Smelter Look-up'!$G$4,$V1379-4,0))</f>
        <v/>
      </c>
      <c r="I1379" s="237" t="str">
        <f>IF(ISERROR($V1379),"",OFFSET('Smelter Look-up'!$H$4,$V1379-4,0))</f>
        <v/>
      </c>
      <c r="J1379" s="237" t="str">
        <f>IF(ISERROR($V1379),"",OFFSET('Smelter Look-up'!$I$4,$V1379-4,0))</f>
        <v/>
      </c>
      <c r="K1379" s="234"/>
      <c r="L1379" s="234"/>
      <c r="M1379" s="234"/>
      <c r="N1379" s="234"/>
      <c r="O1379" s="234"/>
      <c r="P1379" s="237"/>
      <c r="Q1379" s="238"/>
      <c r="R1379" s="233" t="str">
        <f>IF(ISERROR($V1379),"",OFFSET('Smelter Look-up'!$C$4,$V1379-4,0)&amp;"")</f>
        <v/>
      </c>
      <c r="S1379" s="239" t="str">
        <f t="array" ref="S1379">IF(B1379="","",IF(ISERROR(MATCH($E1379,CL,0)),"Unknown",INDIRECT("'C'!$A$"&amp;MATCH($E1379,CL,0)+1)))</f>
        <v/>
      </c>
      <c r="T1379" s="239" t="str">
        <f t="array" ref="T1379">IF(B1379="","",IF(ISERROR(MATCH($J1379,SorP!$B$1:$B$6226,0)),"",INDIRECT("'SorP'!$A$"&amp;MATCH($S1379&amp;$J1379,SorP!C:C,0))))</f>
        <v/>
      </c>
      <c r="U1379" s="240"/>
      <c r="V1379" s="228" t="str">
        <f>IF(C1379="",NA(),IF(OR(C1379="Smelter not listed",C1379="Smelter not yet identified"),MATCH($B1379&amp;$D1379,'Smelter Look-up'!$J:$J,0),MATCH($B1379&amp;$C1379,'Smelter Look-up'!$J:$J,0)))</f>
        <v>#N/A</v>
      </c>
      <c r="W1379" s="208"/>
      <c r="X1379" s="208">
        <f t="shared" si="1"/>
        <v>0</v>
      </c>
      <c r="Y1379" s="208"/>
      <c r="Z1379" s="208"/>
      <c r="AA1379" s="208"/>
      <c r="AB1379" s="241" t="str">
        <f t="shared" si="2"/>
        <v/>
      </c>
      <c r="AC1379" s="208"/>
      <c r="AD1379" s="208"/>
      <c r="AE1379" s="208"/>
      <c r="AF1379" s="208"/>
      <c r="AG1379" s="208"/>
      <c r="AH1379" s="208"/>
    </row>
    <row r="1380" ht="13.5" customHeight="1">
      <c r="A1380" s="239"/>
      <c r="B1380" s="233" t="str">
        <f t="array" ref="B1380">IF(LEN(A1380)=0,"",INDEX('Smelter Look-up'!$A:$A,MATCH($A1380,'Smelter Look-up'!$E:$E,0)))</f>
        <v/>
      </c>
      <c r="C1380" s="234" t="str">
        <f t="array" ref="C1380">IF(LEN(A1380)=0,"",INDEX('Smelter Look-up'!$C:$C,MATCH($A1380,'Smelter Look-up'!$E:$E,0)))</f>
        <v/>
      </c>
      <c r="D1380" s="233"/>
      <c r="E1380" s="233" t="str">
        <f>IF(ISERROR($V1380),"",OFFSET('Smelter Look-up'!$D$4,$V1380-4,0)&amp;"")</f>
        <v/>
      </c>
      <c r="F1380" s="233" t="str">
        <f>IF(ISERROR($V1380),"",OFFSET('Smelter Look-up'!$E$4,$V1380-4,0))</f>
        <v/>
      </c>
      <c r="G1380" s="233" t="str">
        <f>IF(C1380=$X$4,IF(ISERROR($V1380),"Enter smelter details","RMI"),IF(ISERROR($V1380),"",OFFSET('Smelter Look-up'!$F$4,$V1380-4,0)))</f>
        <v/>
      </c>
      <c r="H1380" s="235" t="str">
        <f>IF(ISERROR($V1380),"",OFFSET('Smelter Look-up'!$G$4,$V1380-4,0))</f>
        <v/>
      </c>
      <c r="I1380" s="237" t="str">
        <f>IF(ISERROR($V1380),"",OFFSET('Smelter Look-up'!$H$4,$V1380-4,0))</f>
        <v/>
      </c>
      <c r="J1380" s="237" t="str">
        <f>IF(ISERROR($V1380),"",OFFSET('Smelter Look-up'!$I$4,$V1380-4,0))</f>
        <v/>
      </c>
      <c r="K1380" s="234"/>
      <c r="L1380" s="234"/>
      <c r="M1380" s="234"/>
      <c r="N1380" s="234"/>
      <c r="O1380" s="234"/>
      <c r="P1380" s="237"/>
      <c r="Q1380" s="238"/>
      <c r="R1380" s="233" t="str">
        <f>IF(ISERROR($V1380),"",OFFSET('Smelter Look-up'!$C$4,$V1380-4,0)&amp;"")</f>
        <v/>
      </c>
      <c r="S1380" s="239" t="str">
        <f t="array" ref="S1380">IF(B1380="","",IF(ISERROR(MATCH($E1380,CL,0)),"Unknown",INDIRECT("'C'!$A$"&amp;MATCH($E1380,CL,0)+1)))</f>
        <v/>
      </c>
      <c r="T1380" s="239" t="str">
        <f t="array" ref="T1380">IF(B1380="","",IF(ISERROR(MATCH($J1380,SorP!$B$1:$B$6226,0)),"",INDIRECT("'SorP'!$A$"&amp;MATCH($S1380&amp;$J1380,SorP!C:C,0))))</f>
        <v/>
      </c>
      <c r="U1380" s="240"/>
      <c r="V1380" s="228" t="str">
        <f>IF(C1380="",NA(),IF(OR(C1380="Smelter not listed",C1380="Smelter not yet identified"),MATCH($B1380&amp;$D1380,'Smelter Look-up'!$J:$J,0),MATCH($B1380&amp;$C1380,'Smelter Look-up'!$J:$J,0)))</f>
        <v>#N/A</v>
      </c>
      <c r="W1380" s="208"/>
      <c r="X1380" s="208">
        <f t="shared" si="1"/>
        <v>0</v>
      </c>
      <c r="Y1380" s="208"/>
      <c r="Z1380" s="208"/>
      <c r="AA1380" s="208"/>
      <c r="AB1380" s="241" t="str">
        <f t="shared" si="2"/>
        <v/>
      </c>
      <c r="AC1380" s="208"/>
      <c r="AD1380" s="208"/>
      <c r="AE1380" s="208"/>
      <c r="AF1380" s="208"/>
      <c r="AG1380" s="208"/>
      <c r="AH1380" s="208"/>
    </row>
    <row r="1381" ht="13.5" customHeight="1">
      <c r="A1381" s="239"/>
      <c r="B1381" s="233" t="str">
        <f t="array" ref="B1381">IF(LEN(A1381)=0,"",INDEX('Smelter Look-up'!$A:$A,MATCH($A1381,'Smelter Look-up'!$E:$E,0)))</f>
        <v/>
      </c>
      <c r="C1381" s="234" t="str">
        <f t="array" ref="C1381">IF(LEN(A1381)=0,"",INDEX('Smelter Look-up'!$C:$C,MATCH($A1381,'Smelter Look-up'!$E:$E,0)))</f>
        <v/>
      </c>
      <c r="D1381" s="233"/>
      <c r="E1381" s="233" t="str">
        <f>IF(ISERROR($V1381),"",OFFSET('Smelter Look-up'!$D$4,$V1381-4,0)&amp;"")</f>
        <v/>
      </c>
      <c r="F1381" s="233" t="str">
        <f>IF(ISERROR($V1381),"",OFFSET('Smelter Look-up'!$E$4,$V1381-4,0))</f>
        <v/>
      </c>
      <c r="G1381" s="233" t="str">
        <f>IF(C1381=$X$4,IF(ISERROR($V1381),"Enter smelter details","RMI"),IF(ISERROR($V1381),"",OFFSET('Smelter Look-up'!$F$4,$V1381-4,0)))</f>
        <v/>
      </c>
      <c r="H1381" s="235" t="str">
        <f>IF(ISERROR($V1381),"",OFFSET('Smelter Look-up'!$G$4,$V1381-4,0))</f>
        <v/>
      </c>
      <c r="I1381" s="237" t="str">
        <f>IF(ISERROR($V1381),"",OFFSET('Smelter Look-up'!$H$4,$V1381-4,0))</f>
        <v/>
      </c>
      <c r="J1381" s="237" t="str">
        <f>IF(ISERROR($V1381),"",OFFSET('Smelter Look-up'!$I$4,$V1381-4,0))</f>
        <v/>
      </c>
      <c r="K1381" s="234"/>
      <c r="L1381" s="234"/>
      <c r="M1381" s="234"/>
      <c r="N1381" s="234"/>
      <c r="O1381" s="234"/>
      <c r="P1381" s="237"/>
      <c r="Q1381" s="238"/>
      <c r="R1381" s="233" t="str">
        <f>IF(ISERROR($V1381),"",OFFSET('Smelter Look-up'!$C$4,$V1381-4,0)&amp;"")</f>
        <v/>
      </c>
      <c r="S1381" s="239" t="str">
        <f t="array" ref="S1381">IF(B1381="","",IF(ISERROR(MATCH($E1381,CL,0)),"Unknown",INDIRECT("'C'!$A$"&amp;MATCH($E1381,CL,0)+1)))</f>
        <v/>
      </c>
      <c r="T1381" s="239" t="str">
        <f t="array" ref="T1381">IF(B1381="","",IF(ISERROR(MATCH($J1381,SorP!$B$1:$B$6226,0)),"",INDIRECT("'SorP'!$A$"&amp;MATCH($S1381&amp;$J1381,SorP!C:C,0))))</f>
        <v/>
      </c>
      <c r="U1381" s="240"/>
      <c r="V1381" s="228" t="str">
        <f>IF(C1381="",NA(),IF(OR(C1381="Smelter not listed",C1381="Smelter not yet identified"),MATCH($B1381&amp;$D1381,'Smelter Look-up'!$J:$J,0),MATCH($B1381&amp;$C1381,'Smelter Look-up'!$J:$J,0)))</f>
        <v>#N/A</v>
      </c>
      <c r="W1381" s="208"/>
      <c r="X1381" s="208">
        <f t="shared" si="1"/>
        <v>0</v>
      </c>
      <c r="Y1381" s="208"/>
      <c r="Z1381" s="208"/>
      <c r="AA1381" s="208"/>
      <c r="AB1381" s="241" t="str">
        <f t="shared" si="2"/>
        <v/>
      </c>
      <c r="AC1381" s="208"/>
      <c r="AD1381" s="208"/>
      <c r="AE1381" s="208"/>
      <c r="AF1381" s="208"/>
      <c r="AG1381" s="208"/>
      <c r="AH1381" s="208"/>
    </row>
    <row r="1382" ht="13.5" customHeight="1">
      <c r="A1382" s="239"/>
      <c r="B1382" s="233" t="str">
        <f t="array" ref="B1382">IF(LEN(A1382)=0,"",INDEX('Smelter Look-up'!$A:$A,MATCH($A1382,'Smelter Look-up'!$E:$E,0)))</f>
        <v/>
      </c>
      <c r="C1382" s="234" t="str">
        <f t="array" ref="C1382">IF(LEN(A1382)=0,"",INDEX('Smelter Look-up'!$C:$C,MATCH($A1382,'Smelter Look-up'!$E:$E,0)))</f>
        <v/>
      </c>
      <c r="D1382" s="233"/>
      <c r="E1382" s="233" t="str">
        <f>IF(ISERROR($V1382),"",OFFSET('Smelter Look-up'!$D$4,$V1382-4,0)&amp;"")</f>
        <v/>
      </c>
      <c r="F1382" s="233" t="str">
        <f>IF(ISERROR($V1382),"",OFFSET('Smelter Look-up'!$E$4,$V1382-4,0))</f>
        <v/>
      </c>
      <c r="G1382" s="233" t="str">
        <f>IF(C1382=$X$4,IF(ISERROR($V1382),"Enter smelter details","RMI"),IF(ISERROR($V1382),"",OFFSET('Smelter Look-up'!$F$4,$V1382-4,0)))</f>
        <v/>
      </c>
      <c r="H1382" s="235" t="str">
        <f>IF(ISERROR($V1382),"",OFFSET('Smelter Look-up'!$G$4,$V1382-4,0))</f>
        <v/>
      </c>
      <c r="I1382" s="237" t="str">
        <f>IF(ISERROR($V1382),"",OFFSET('Smelter Look-up'!$H$4,$V1382-4,0))</f>
        <v/>
      </c>
      <c r="J1382" s="237" t="str">
        <f>IF(ISERROR($V1382),"",OFFSET('Smelter Look-up'!$I$4,$V1382-4,0))</f>
        <v/>
      </c>
      <c r="K1382" s="234"/>
      <c r="L1382" s="234"/>
      <c r="M1382" s="234"/>
      <c r="N1382" s="234"/>
      <c r="O1382" s="234"/>
      <c r="P1382" s="237"/>
      <c r="Q1382" s="238"/>
      <c r="R1382" s="233" t="str">
        <f>IF(ISERROR($V1382),"",OFFSET('Smelter Look-up'!$C$4,$V1382-4,0)&amp;"")</f>
        <v/>
      </c>
      <c r="S1382" s="239" t="str">
        <f t="array" ref="S1382">IF(B1382="","",IF(ISERROR(MATCH($E1382,CL,0)),"Unknown",INDIRECT("'C'!$A$"&amp;MATCH($E1382,CL,0)+1)))</f>
        <v/>
      </c>
      <c r="T1382" s="239" t="str">
        <f t="array" ref="T1382">IF(B1382="","",IF(ISERROR(MATCH($J1382,SorP!$B$1:$B$6226,0)),"",INDIRECT("'SorP'!$A$"&amp;MATCH($S1382&amp;$J1382,SorP!C:C,0))))</f>
        <v/>
      </c>
      <c r="U1382" s="240"/>
      <c r="V1382" s="228" t="str">
        <f>IF(C1382="",NA(),IF(OR(C1382="Smelter not listed",C1382="Smelter not yet identified"),MATCH($B1382&amp;$D1382,'Smelter Look-up'!$J:$J,0),MATCH($B1382&amp;$C1382,'Smelter Look-up'!$J:$J,0)))</f>
        <v>#N/A</v>
      </c>
      <c r="W1382" s="208"/>
      <c r="X1382" s="208">
        <f t="shared" si="1"/>
        <v>0</v>
      </c>
      <c r="Y1382" s="208"/>
      <c r="Z1382" s="208"/>
      <c r="AA1382" s="208"/>
      <c r="AB1382" s="241" t="str">
        <f t="shared" si="2"/>
        <v/>
      </c>
      <c r="AC1382" s="208"/>
      <c r="AD1382" s="208"/>
      <c r="AE1382" s="208"/>
      <c r="AF1382" s="208"/>
      <c r="AG1382" s="208"/>
      <c r="AH1382" s="208"/>
    </row>
    <row r="1383" ht="13.5" customHeight="1">
      <c r="A1383" s="239"/>
      <c r="B1383" s="233" t="str">
        <f t="array" ref="B1383">IF(LEN(A1383)=0,"",INDEX('Smelter Look-up'!$A:$A,MATCH($A1383,'Smelter Look-up'!$E:$E,0)))</f>
        <v/>
      </c>
      <c r="C1383" s="234" t="str">
        <f t="array" ref="C1383">IF(LEN(A1383)=0,"",INDEX('Smelter Look-up'!$C:$C,MATCH($A1383,'Smelter Look-up'!$E:$E,0)))</f>
        <v/>
      </c>
      <c r="D1383" s="233"/>
      <c r="E1383" s="233" t="str">
        <f>IF(ISERROR($V1383),"",OFFSET('Smelter Look-up'!$D$4,$V1383-4,0)&amp;"")</f>
        <v/>
      </c>
      <c r="F1383" s="233" t="str">
        <f>IF(ISERROR($V1383),"",OFFSET('Smelter Look-up'!$E$4,$V1383-4,0))</f>
        <v/>
      </c>
      <c r="G1383" s="233" t="str">
        <f>IF(C1383=$X$4,IF(ISERROR($V1383),"Enter smelter details","RMI"),IF(ISERROR($V1383),"",OFFSET('Smelter Look-up'!$F$4,$V1383-4,0)))</f>
        <v/>
      </c>
      <c r="H1383" s="235" t="str">
        <f>IF(ISERROR($V1383),"",OFFSET('Smelter Look-up'!$G$4,$V1383-4,0))</f>
        <v/>
      </c>
      <c r="I1383" s="237" t="str">
        <f>IF(ISERROR($V1383),"",OFFSET('Smelter Look-up'!$H$4,$V1383-4,0))</f>
        <v/>
      </c>
      <c r="J1383" s="237" t="str">
        <f>IF(ISERROR($V1383),"",OFFSET('Smelter Look-up'!$I$4,$V1383-4,0))</f>
        <v/>
      </c>
      <c r="K1383" s="234"/>
      <c r="L1383" s="234"/>
      <c r="M1383" s="234"/>
      <c r="N1383" s="234"/>
      <c r="O1383" s="234"/>
      <c r="P1383" s="237"/>
      <c r="Q1383" s="238"/>
      <c r="R1383" s="233" t="str">
        <f>IF(ISERROR($V1383),"",OFFSET('Smelter Look-up'!$C$4,$V1383-4,0)&amp;"")</f>
        <v/>
      </c>
      <c r="S1383" s="239" t="str">
        <f t="array" ref="S1383">IF(B1383="","",IF(ISERROR(MATCH($E1383,CL,0)),"Unknown",INDIRECT("'C'!$A$"&amp;MATCH($E1383,CL,0)+1)))</f>
        <v/>
      </c>
      <c r="T1383" s="239" t="str">
        <f t="array" ref="T1383">IF(B1383="","",IF(ISERROR(MATCH($J1383,SorP!$B$1:$B$6226,0)),"",INDIRECT("'SorP'!$A$"&amp;MATCH($S1383&amp;$J1383,SorP!C:C,0))))</f>
        <v/>
      </c>
      <c r="U1383" s="240"/>
      <c r="V1383" s="228" t="str">
        <f>IF(C1383="",NA(),IF(OR(C1383="Smelter not listed",C1383="Smelter not yet identified"),MATCH($B1383&amp;$D1383,'Smelter Look-up'!$J:$J,0),MATCH($B1383&amp;$C1383,'Smelter Look-up'!$J:$J,0)))</f>
        <v>#N/A</v>
      </c>
      <c r="W1383" s="208"/>
      <c r="X1383" s="208">
        <f t="shared" si="1"/>
        <v>0</v>
      </c>
      <c r="Y1383" s="208"/>
      <c r="Z1383" s="208"/>
      <c r="AA1383" s="208"/>
      <c r="AB1383" s="241" t="str">
        <f t="shared" si="2"/>
        <v/>
      </c>
      <c r="AC1383" s="208"/>
      <c r="AD1383" s="208"/>
      <c r="AE1383" s="208"/>
      <c r="AF1383" s="208"/>
      <c r="AG1383" s="208"/>
      <c r="AH1383" s="208"/>
    </row>
    <row r="1384" ht="13.5" customHeight="1">
      <c r="A1384" s="239"/>
      <c r="B1384" s="233" t="str">
        <f t="array" ref="B1384">IF(LEN(A1384)=0,"",INDEX('Smelter Look-up'!$A:$A,MATCH($A1384,'Smelter Look-up'!$E:$E,0)))</f>
        <v/>
      </c>
      <c r="C1384" s="234" t="str">
        <f t="array" ref="C1384">IF(LEN(A1384)=0,"",INDEX('Smelter Look-up'!$C:$C,MATCH($A1384,'Smelter Look-up'!$E:$E,0)))</f>
        <v/>
      </c>
      <c r="D1384" s="233"/>
      <c r="E1384" s="233" t="str">
        <f>IF(ISERROR($V1384),"",OFFSET('Smelter Look-up'!$D$4,$V1384-4,0)&amp;"")</f>
        <v/>
      </c>
      <c r="F1384" s="233" t="str">
        <f>IF(ISERROR($V1384),"",OFFSET('Smelter Look-up'!$E$4,$V1384-4,0))</f>
        <v/>
      </c>
      <c r="G1384" s="233" t="str">
        <f>IF(C1384=$X$4,IF(ISERROR($V1384),"Enter smelter details","RMI"),IF(ISERROR($V1384),"",OFFSET('Smelter Look-up'!$F$4,$V1384-4,0)))</f>
        <v/>
      </c>
      <c r="H1384" s="235" t="str">
        <f>IF(ISERROR($V1384),"",OFFSET('Smelter Look-up'!$G$4,$V1384-4,0))</f>
        <v/>
      </c>
      <c r="I1384" s="237" t="str">
        <f>IF(ISERROR($V1384),"",OFFSET('Smelter Look-up'!$H$4,$V1384-4,0))</f>
        <v/>
      </c>
      <c r="J1384" s="237" t="str">
        <f>IF(ISERROR($V1384),"",OFFSET('Smelter Look-up'!$I$4,$V1384-4,0))</f>
        <v/>
      </c>
      <c r="K1384" s="234"/>
      <c r="L1384" s="234"/>
      <c r="M1384" s="234"/>
      <c r="N1384" s="234"/>
      <c r="O1384" s="234"/>
      <c r="P1384" s="237"/>
      <c r="Q1384" s="238"/>
      <c r="R1384" s="233" t="str">
        <f>IF(ISERROR($V1384),"",OFFSET('Smelter Look-up'!$C$4,$V1384-4,0)&amp;"")</f>
        <v/>
      </c>
      <c r="S1384" s="239" t="str">
        <f t="array" ref="S1384">IF(B1384="","",IF(ISERROR(MATCH($E1384,CL,0)),"Unknown",INDIRECT("'C'!$A$"&amp;MATCH($E1384,CL,0)+1)))</f>
        <v/>
      </c>
      <c r="T1384" s="239" t="str">
        <f t="array" ref="T1384">IF(B1384="","",IF(ISERROR(MATCH($J1384,SorP!$B$1:$B$6226,0)),"",INDIRECT("'SorP'!$A$"&amp;MATCH($S1384&amp;$J1384,SorP!C:C,0))))</f>
        <v/>
      </c>
      <c r="U1384" s="240"/>
      <c r="V1384" s="228" t="str">
        <f>IF(C1384="",NA(),IF(OR(C1384="Smelter not listed",C1384="Smelter not yet identified"),MATCH($B1384&amp;$D1384,'Smelter Look-up'!$J:$J,0),MATCH($B1384&amp;$C1384,'Smelter Look-up'!$J:$J,0)))</f>
        <v>#N/A</v>
      </c>
      <c r="W1384" s="208"/>
      <c r="X1384" s="208">
        <f t="shared" si="1"/>
        <v>0</v>
      </c>
      <c r="Y1384" s="208"/>
      <c r="Z1384" s="208"/>
      <c r="AA1384" s="208"/>
      <c r="AB1384" s="241" t="str">
        <f t="shared" si="2"/>
        <v/>
      </c>
      <c r="AC1384" s="208"/>
      <c r="AD1384" s="208"/>
      <c r="AE1384" s="208"/>
      <c r="AF1384" s="208"/>
      <c r="AG1384" s="208"/>
      <c r="AH1384" s="208"/>
    </row>
    <row r="1385" ht="13.5" customHeight="1">
      <c r="A1385" s="239"/>
      <c r="B1385" s="233" t="str">
        <f t="array" ref="B1385">IF(LEN(A1385)=0,"",INDEX('Smelter Look-up'!$A:$A,MATCH($A1385,'Smelter Look-up'!$E:$E,0)))</f>
        <v/>
      </c>
      <c r="C1385" s="234" t="str">
        <f t="array" ref="C1385">IF(LEN(A1385)=0,"",INDEX('Smelter Look-up'!$C:$C,MATCH($A1385,'Smelter Look-up'!$E:$E,0)))</f>
        <v/>
      </c>
      <c r="D1385" s="233"/>
      <c r="E1385" s="233" t="str">
        <f>IF(ISERROR($V1385),"",OFFSET('Smelter Look-up'!$D$4,$V1385-4,0)&amp;"")</f>
        <v/>
      </c>
      <c r="F1385" s="233" t="str">
        <f>IF(ISERROR($V1385),"",OFFSET('Smelter Look-up'!$E$4,$V1385-4,0))</f>
        <v/>
      </c>
      <c r="G1385" s="233" t="str">
        <f>IF(C1385=$X$4,IF(ISERROR($V1385),"Enter smelter details","RMI"),IF(ISERROR($V1385),"",OFFSET('Smelter Look-up'!$F$4,$V1385-4,0)))</f>
        <v/>
      </c>
      <c r="H1385" s="235" t="str">
        <f>IF(ISERROR($V1385),"",OFFSET('Smelter Look-up'!$G$4,$V1385-4,0))</f>
        <v/>
      </c>
      <c r="I1385" s="237" t="str">
        <f>IF(ISERROR($V1385),"",OFFSET('Smelter Look-up'!$H$4,$V1385-4,0))</f>
        <v/>
      </c>
      <c r="J1385" s="237" t="str">
        <f>IF(ISERROR($V1385),"",OFFSET('Smelter Look-up'!$I$4,$V1385-4,0))</f>
        <v/>
      </c>
      <c r="K1385" s="234"/>
      <c r="L1385" s="234"/>
      <c r="M1385" s="234"/>
      <c r="N1385" s="234"/>
      <c r="O1385" s="234"/>
      <c r="P1385" s="237"/>
      <c r="Q1385" s="238"/>
      <c r="R1385" s="233" t="str">
        <f>IF(ISERROR($V1385),"",OFFSET('Smelter Look-up'!$C$4,$V1385-4,0)&amp;"")</f>
        <v/>
      </c>
      <c r="S1385" s="239" t="str">
        <f t="array" ref="S1385">IF(B1385="","",IF(ISERROR(MATCH($E1385,CL,0)),"Unknown",INDIRECT("'C'!$A$"&amp;MATCH($E1385,CL,0)+1)))</f>
        <v/>
      </c>
      <c r="T1385" s="239" t="str">
        <f t="array" ref="T1385">IF(B1385="","",IF(ISERROR(MATCH($J1385,SorP!$B$1:$B$6226,0)),"",INDIRECT("'SorP'!$A$"&amp;MATCH($S1385&amp;$J1385,SorP!C:C,0))))</f>
        <v/>
      </c>
      <c r="U1385" s="240"/>
      <c r="V1385" s="228" t="str">
        <f>IF(C1385="",NA(),IF(OR(C1385="Smelter not listed",C1385="Smelter not yet identified"),MATCH($B1385&amp;$D1385,'Smelter Look-up'!$J:$J,0),MATCH($B1385&amp;$C1385,'Smelter Look-up'!$J:$J,0)))</f>
        <v>#N/A</v>
      </c>
      <c r="W1385" s="208"/>
      <c r="X1385" s="208">
        <f t="shared" si="1"/>
        <v>0</v>
      </c>
      <c r="Y1385" s="208"/>
      <c r="Z1385" s="208"/>
      <c r="AA1385" s="208"/>
      <c r="AB1385" s="241" t="str">
        <f t="shared" si="2"/>
        <v/>
      </c>
      <c r="AC1385" s="208"/>
      <c r="AD1385" s="208"/>
      <c r="AE1385" s="208"/>
      <c r="AF1385" s="208"/>
      <c r="AG1385" s="208"/>
      <c r="AH1385" s="208"/>
    </row>
    <row r="1386" ht="13.5" customHeight="1">
      <c r="A1386" s="239"/>
      <c r="B1386" s="233" t="str">
        <f t="array" ref="B1386">IF(LEN(A1386)=0,"",INDEX('Smelter Look-up'!$A:$A,MATCH($A1386,'Smelter Look-up'!$E:$E,0)))</f>
        <v/>
      </c>
      <c r="C1386" s="234" t="str">
        <f t="array" ref="C1386">IF(LEN(A1386)=0,"",INDEX('Smelter Look-up'!$C:$C,MATCH($A1386,'Smelter Look-up'!$E:$E,0)))</f>
        <v/>
      </c>
      <c r="D1386" s="233"/>
      <c r="E1386" s="233" t="str">
        <f>IF(ISERROR($V1386),"",OFFSET('Smelter Look-up'!$D$4,$V1386-4,0)&amp;"")</f>
        <v/>
      </c>
      <c r="F1386" s="233" t="str">
        <f>IF(ISERROR($V1386),"",OFFSET('Smelter Look-up'!$E$4,$V1386-4,0))</f>
        <v/>
      </c>
      <c r="G1386" s="233" t="str">
        <f>IF(C1386=$X$4,IF(ISERROR($V1386),"Enter smelter details","RMI"),IF(ISERROR($V1386),"",OFFSET('Smelter Look-up'!$F$4,$V1386-4,0)))</f>
        <v/>
      </c>
      <c r="H1386" s="235" t="str">
        <f>IF(ISERROR($V1386),"",OFFSET('Smelter Look-up'!$G$4,$V1386-4,0))</f>
        <v/>
      </c>
      <c r="I1386" s="237" t="str">
        <f>IF(ISERROR($V1386),"",OFFSET('Smelter Look-up'!$H$4,$V1386-4,0))</f>
        <v/>
      </c>
      <c r="J1386" s="237" t="str">
        <f>IF(ISERROR($V1386),"",OFFSET('Smelter Look-up'!$I$4,$V1386-4,0))</f>
        <v/>
      </c>
      <c r="K1386" s="234"/>
      <c r="L1386" s="234"/>
      <c r="M1386" s="234"/>
      <c r="N1386" s="234"/>
      <c r="O1386" s="234"/>
      <c r="P1386" s="237"/>
      <c r="Q1386" s="238"/>
      <c r="R1386" s="233" t="str">
        <f>IF(ISERROR($V1386),"",OFFSET('Smelter Look-up'!$C$4,$V1386-4,0)&amp;"")</f>
        <v/>
      </c>
      <c r="S1386" s="239" t="str">
        <f t="array" ref="S1386">IF(B1386="","",IF(ISERROR(MATCH($E1386,CL,0)),"Unknown",INDIRECT("'C'!$A$"&amp;MATCH($E1386,CL,0)+1)))</f>
        <v/>
      </c>
      <c r="T1386" s="239" t="str">
        <f t="array" ref="T1386">IF(B1386="","",IF(ISERROR(MATCH($J1386,SorP!$B$1:$B$6226,0)),"",INDIRECT("'SorP'!$A$"&amp;MATCH($S1386&amp;$J1386,SorP!C:C,0))))</f>
        <v/>
      </c>
      <c r="U1386" s="240"/>
      <c r="V1386" s="228" t="str">
        <f>IF(C1386="",NA(),IF(OR(C1386="Smelter not listed",C1386="Smelter not yet identified"),MATCH($B1386&amp;$D1386,'Smelter Look-up'!$J:$J,0),MATCH($B1386&amp;$C1386,'Smelter Look-up'!$J:$J,0)))</f>
        <v>#N/A</v>
      </c>
      <c r="W1386" s="208"/>
      <c r="X1386" s="208">
        <f t="shared" si="1"/>
        <v>0</v>
      </c>
      <c r="Y1386" s="208"/>
      <c r="Z1386" s="208"/>
      <c r="AA1386" s="208"/>
      <c r="AB1386" s="241" t="str">
        <f t="shared" si="2"/>
        <v/>
      </c>
      <c r="AC1386" s="208"/>
      <c r="AD1386" s="208"/>
      <c r="AE1386" s="208"/>
      <c r="AF1386" s="208"/>
      <c r="AG1386" s="208"/>
      <c r="AH1386" s="208"/>
    </row>
    <row r="1387" ht="13.5" customHeight="1">
      <c r="A1387" s="239"/>
      <c r="B1387" s="233" t="str">
        <f t="array" ref="B1387">IF(LEN(A1387)=0,"",INDEX('Smelter Look-up'!$A:$A,MATCH($A1387,'Smelter Look-up'!$E:$E,0)))</f>
        <v/>
      </c>
      <c r="C1387" s="234" t="str">
        <f t="array" ref="C1387">IF(LEN(A1387)=0,"",INDEX('Smelter Look-up'!$C:$C,MATCH($A1387,'Smelter Look-up'!$E:$E,0)))</f>
        <v/>
      </c>
      <c r="D1387" s="233"/>
      <c r="E1387" s="233" t="str">
        <f>IF(ISERROR($V1387),"",OFFSET('Smelter Look-up'!$D$4,$V1387-4,0)&amp;"")</f>
        <v/>
      </c>
      <c r="F1387" s="233" t="str">
        <f>IF(ISERROR($V1387),"",OFFSET('Smelter Look-up'!$E$4,$V1387-4,0))</f>
        <v/>
      </c>
      <c r="G1387" s="233" t="str">
        <f>IF(C1387=$X$4,IF(ISERROR($V1387),"Enter smelter details","RMI"),IF(ISERROR($V1387),"",OFFSET('Smelter Look-up'!$F$4,$V1387-4,0)))</f>
        <v/>
      </c>
      <c r="H1387" s="235" t="str">
        <f>IF(ISERROR($V1387),"",OFFSET('Smelter Look-up'!$G$4,$V1387-4,0))</f>
        <v/>
      </c>
      <c r="I1387" s="237" t="str">
        <f>IF(ISERROR($V1387),"",OFFSET('Smelter Look-up'!$H$4,$V1387-4,0))</f>
        <v/>
      </c>
      <c r="J1387" s="237" t="str">
        <f>IF(ISERROR($V1387),"",OFFSET('Smelter Look-up'!$I$4,$V1387-4,0))</f>
        <v/>
      </c>
      <c r="K1387" s="234"/>
      <c r="L1387" s="234"/>
      <c r="M1387" s="234"/>
      <c r="N1387" s="234"/>
      <c r="O1387" s="234"/>
      <c r="P1387" s="237"/>
      <c r="Q1387" s="238"/>
      <c r="R1387" s="233" t="str">
        <f>IF(ISERROR($V1387),"",OFFSET('Smelter Look-up'!$C$4,$V1387-4,0)&amp;"")</f>
        <v/>
      </c>
      <c r="S1387" s="239" t="str">
        <f t="array" ref="S1387">IF(B1387="","",IF(ISERROR(MATCH($E1387,CL,0)),"Unknown",INDIRECT("'C'!$A$"&amp;MATCH($E1387,CL,0)+1)))</f>
        <v/>
      </c>
      <c r="T1387" s="239" t="str">
        <f t="array" ref="T1387">IF(B1387="","",IF(ISERROR(MATCH($J1387,SorP!$B$1:$B$6226,0)),"",INDIRECT("'SorP'!$A$"&amp;MATCH($S1387&amp;$J1387,SorP!C:C,0))))</f>
        <v/>
      </c>
      <c r="U1387" s="240"/>
      <c r="V1387" s="228" t="str">
        <f>IF(C1387="",NA(),IF(OR(C1387="Smelter not listed",C1387="Smelter not yet identified"),MATCH($B1387&amp;$D1387,'Smelter Look-up'!$J:$J,0),MATCH($B1387&amp;$C1387,'Smelter Look-up'!$J:$J,0)))</f>
        <v>#N/A</v>
      </c>
      <c r="W1387" s="208"/>
      <c r="X1387" s="208">
        <f t="shared" si="1"/>
        <v>0</v>
      </c>
      <c r="Y1387" s="208"/>
      <c r="Z1387" s="208"/>
      <c r="AA1387" s="208"/>
      <c r="AB1387" s="241" t="str">
        <f t="shared" si="2"/>
        <v/>
      </c>
      <c r="AC1387" s="208"/>
      <c r="AD1387" s="208"/>
      <c r="AE1387" s="208"/>
      <c r="AF1387" s="208"/>
      <c r="AG1387" s="208"/>
      <c r="AH1387" s="208"/>
    </row>
    <row r="1388" ht="13.5" customHeight="1">
      <c r="A1388" s="239"/>
      <c r="B1388" s="233" t="str">
        <f t="array" ref="B1388">IF(LEN(A1388)=0,"",INDEX('Smelter Look-up'!$A:$A,MATCH($A1388,'Smelter Look-up'!$E:$E,0)))</f>
        <v/>
      </c>
      <c r="C1388" s="234" t="str">
        <f t="array" ref="C1388">IF(LEN(A1388)=0,"",INDEX('Smelter Look-up'!$C:$C,MATCH($A1388,'Smelter Look-up'!$E:$E,0)))</f>
        <v/>
      </c>
      <c r="D1388" s="233"/>
      <c r="E1388" s="233" t="str">
        <f>IF(ISERROR($V1388),"",OFFSET('Smelter Look-up'!$D$4,$V1388-4,0)&amp;"")</f>
        <v/>
      </c>
      <c r="F1388" s="233" t="str">
        <f>IF(ISERROR($V1388),"",OFFSET('Smelter Look-up'!$E$4,$V1388-4,0))</f>
        <v/>
      </c>
      <c r="G1388" s="233" t="str">
        <f>IF(C1388=$X$4,IF(ISERROR($V1388),"Enter smelter details","RMI"),IF(ISERROR($V1388),"",OFFSET('Smelter Look-up'!$F$4,$V1388-4,0)))</f>
        <v/>
      </c>
      <c r="H1388" s="235" t="str">
        <f>IF(ISERROR($V1388),"",OFFSET('Smelter Look-up'!$G$4,$V1388-4,0))</f>
        <v/>
      </c>
      <c r="I1388" s="237" t="str">
        <f>IF(ISERROR($V1388),"",OFFSET('Smelter Look-up'!$H$4,$V1388-4,0))</f>
        <v/>
      </c>
      <c r="J1388" s="237" t="str">
        <f>IF(ISERROR($V1388),"",OFFSET('Smelter Look-up'!$I$4,$V1388-4,0))</f>
        <v/>
      </c>
      <c r="K1388" s="234"/>
      <c r="L1388" s="234"/>
      <c r="M1388" s="234"/>
      <c r="N1388" s="234"/>
      <c r="O1388" s="234"/>
      <c r="P1388" s="237"/>
      <c r="Q1388" s="238"/>
      <c r="R1388" s="233" t="str">
        <f>IF(ISERROR($V1388),"",OFFSET('Smelter Look-up'!$C$4,$V1388-4,0)&amp;"")</f>
        <v/>
      </c>
      <c r="S1388" s="239" t="str">
        <f t="array" ref="S1388">IF(B1388="","",IF(ISERROR(MATCH($E1388,CL,0)),"Unknown",INDIRECT("'C'!$A$"&amp;MATCH($E1388,CL,0)+1)))</f>
        <v/>
      </c>
      <c r="T1388" s="239" t="str">
        <f t="array" ref="T1388">IF(B1388="","",IF(ISERROR(MATCH($J1388,SorP!$B$1:$B$6226,0)),"",INDIRECT("'SorP'!$A$"&amp;MATCH($S1388&amp;$J1388,SorP!C:C,0))))</f>
        <v/>
      </c>
      <c r="U1388" s="240"/>
      <c r="V1388" s="228" t="str">
        <f>IF(C1388="",NA(),IF(OR(C1388="Smelter not listed",C1388="Smelter not yet identified"),MATCH($B1388&amp;$D1388,'Smelter Look-up'!$J:$J,0),MATCH($B1388&amp;$C1388,'Smelter Look-up'!$J:$J,0)))</f>
        <v>#N/A</v>
      </c>
      <c r="W1388" s="208"/>
      <c r="X1388" s="208">
        <f t="shared" si="1"/>
        <v>0</v>
      </c>
      <c r="Y1388" s="208"/>
      <c r="Z1388" s="208"/>
      <c r="AA1388" s="208"/>
      <c r="AB1388" s="241" t="str">
        <f t="shared" si="2"/>
        <v/>
      </c>
      <c r="AC1388" s="208"/>
      <c r="AD1388" s="208"/>
      <c r="AE1388" s="208"/>
      <c r="AF1388" s="208"/>
      <c r="AG1388" s="208"/>
      <c r="AH1388" s="208"/>
    </row>
    <row r="1389" ht="13.5" customHeight="1">
      <c r="A1389" s="239"/>
      <c r="B1389" s="233" t="str">
        <f t="array" ref="B1389">IF(LEN(A1389)=0,"",INDEX('Smelter Look-up'!$A:$A,MATCH($A1389,'Smelter Look-up'!$E:$E,0)))</f>
        <v/>
      </c>
      <c r="C1389" s="234" t="str">
        <f t="array" ref="C1389">IF(LEN(A1389)=0,"",INDEX('Smelter Look-up'!$C:$C,MATCH($A1389,'Smelter Look-up'!$E:$E,0)))</f>
        <v/>
      </c>
      <c r="D1389" s="233"/>
      <c r="E1389" s="233" t="str">
        <f>IF(ISERROR($V1389),"",OFFSET('Smelter Look-up'!$D$4,$V1389-4,0)&amp;"")</f>
        <v/>
      </c>
      <c r="F1389" s="233" t="str">
        <f>IF(ISERROR($V1389),"",OFFSET('Smelter Look-up'!$E$4,$V1389-4,0))</f>
        <v/>
      </c>
      <c r="G1389" s="233" t="str">
        <f>IF(C1389=$X$4,IF(ISERROR($V1389),"Enter smelter details","RMI"),IF(ISERROR($V1389),"",OFFSET('Smelter Look-up'!$F$4,$V1389-4,0)))</f>
        <v/>
      </c>
      <c r="H1389" s="235" t="str">
        <f>IF(ISERROR($V1389),"",OFFSET('Smelter Look-up'!$G$4,$V1389-4,0))</f>
        <v/>
      </c>
      <c r="I1389" s="237" t="str">
        <f>IF(ISERROR($V1389),"",OFFSET('Smelter Look-up'!$H$4,$V1389-4,0))</f>
        <v/>
      </c>
      <c r="J1389" s="237" t="str">
        <f>IF(ISERROR($V1389),"",OFFSET('Smelter Look-up'!$I$4,$V1389-4,0))</f>
        <v/>
      </c>
      <c r="K1389" s="234"/>
      <c r="L1389" s="234"/>
      <c r="M1389" s="234"/>
      <c r="N1389" s="234"/>
      <c r="O1389" s="234"/>
      <c r="P1389" s="237"/>
      <c r="Q1389" s="238"/>
      <c r="R1389" s="233" t="str">
        <f>IF(ISERROR($V1389),"",OFFSET('Smelter Look-up'!$C$4,$V1389-4,0)&amp;"")</f>
        <v/>
      </c>
      <c r="S1389" s="239" t="str">
        <f t="array" ref="S1389">IF(B1389="","",IF(ISERROR(MATCH($E1389,CL,0)),"Unknown",INDIRECT("'C'!$A$"&amp;MATCH($E1389,CL,0)+1)))</f>
        <v/>
      </c>
      <c r="T1389" s="239" t="str">
        <f t="array" ref="T1389">IF(B1389="","",IF(ISERROR(MATCH($J1389,SorP!$B$1:$B$6226,0)),"",INDIRECT("'SorP'!$A$"&amp;MATCH($S1389&amp;$J1389,SorP!C:C,0))))</f>
        <v/>
      </c>
      <c r="U1389" s="240"/>
      <c r="V1389" s="228" t="str">
        <f>IF(C1389="",NA(),IF(OR(C1389="Smelter not listed",C1389="Smelter not yet identified"),MATCH($B1389&amp;$D1389,'Smelter Look-up'!$J:$J,0),MATCH($B1389&amp;$C1389,'Smelter Look-up'!$J:$J,0)))</f>
        <v>#N/A</v>
      </c>
      <c r="W1389" s="208"/>
      <c r="X1389" s="208">
        <f t="shared" si="1"/>
        <v>0</v>
      </c>
      <c r="Y1389" s="208"/>
      <c r="Z1389" s="208"/>
      <c r="AA1389" s="208"/>
      <c r="AB1389" s="241" t="str">
        <f t="shared" si="2"/>
        <v/>
      </c>
      <c r="AC1389" s="208"/>
      <c r="AD1389" s="208"/>
      <c r="AE1389" s="208"/>
      <c r="AF1389" s="208"/>
      <c r="AG1389" s="208"/>
      <c r="AH1389" s="208"/>
    </row>
    <row r="1390" ht="13.5" customHeight="1">
      <c r="A1390" s="239"/>
      <c r="B1390" s="233" t="str">
        <f t="array" ref="B1390">IF(LEN(A1390)=0,"",INDEX('Smelter Look-up'!$A:$A,MATCH($A1390,'Smelter Look-up'!$E:$E,0)))</f>
        <v/>
      </c>
      <c r="C1390" s="234" t="str">
        <f t="array" ref="C1390">IF(LEN(A1390)=0,"",INDEX('Smelter Look-up'!$C:$C,MATCH($A1390,'Smelter Look-up'!$E:$E,0)))</f>
        <v/>
      </c>
      <c r="D1390" s="233"/>
      <c r="E1390" s="233" t="str">
        <f>IF(ISERROR($V1390),"",OFFSET('Smelter Look-up'!$D$4,$V1390-4,0)&amp;"")</f>
        <v/>
      </c>
      <c r="F1390" s="233" t="str">
        <f>IF(ISERROR($V1390),"",OFFSET('Smelter Look-up'!$E$4,$V1390-4,0))</f>
        <v/>
      </c>
      <c r="G1390" s="233" t="str">
        <f>IF(C1390=$X$4,IF(ISERROR($V1390),"Enter smelter details","RMI"),IF(ISERROR($V1390),"",OFFSET('Smelter Look-up'!$F$4,$V1390-4,0)))</f>
        <v/>
      </c>
      <c r="H1390" s="235" t="str">
        <f>IF(ISERROR($V1390),"",OFFSET('Smelter Look-up'!$G$4,$V1390-4,0))</f>
        <v/>
      </c>
      <c r="I1390" s="237" t="str">
        <f>IF(ISERROR($V1390),"",OFFSET('Smelter Look-up'!$H$4,$V1390-4,0))</f>
        <v/>
      </c>
      <c r="J1390" s="237" t="str">
        <f>IF(ISERROR($V1390),"",OFFSET('Smelter Look-up'!$I$4,$V1390-4,0))</f>
        <v/>
      </c>
      <c r="K1390" s="234"/>
      <c r="L1390" s="234"/>
      <c r="M1390" s="234"/>
      <c r="N1390" s="234"/>
      <c r="O1390" s="234"/>
      <c r="P1390" s="237"/>
      <c r="Q1390" s="238"/>
      <c r="R1390" s="233" t="str">
        <f>IF(ISERROR($V1390),"",OFFSET('Smelter Look-up'!$C$4,$V1390-4,0)&amp;"")</f>
        <v/>
      </c>
      <c r="S1390" s="239" t="str">
        <f t="array" ref="S1390">IF(B1390="","",IF(ISERROR(MATCH($E1390,CL,0)),"Unknown",INDIRECT("'C'!$A$"&amp;MATCH($E1390,CL,0)+1)))</f>
        <v/>
      </c>
      <c r="T1390" s="239" t="str">
        <f t="array" ref="T1390">IF(B1390="","",IF(ISERROR(MATCH($J1390,SorP!$B$1:$B$6226,0)),"",INDIRECT("'SorP'!$A$"&amp;MATCH($S1390&amp;$J1390,SorP!C:C,0))))</f>
        <v/>
      </c>
      <c r="U1390" s="240"/>
      <c r="V1390" s="228" t="str">
        <f>IF(C1390="",NA(),IF(OR(C1390="Smelter not listed",C1390="Smelter not yet identified"),MATCH($B1390&amp;$D1390,'Smelter Look-up'!$J:$J,0),MATCH($B1390&amp;$C1390,'Smelter Look-up'!$J:$J,0)))</f>
        <v>#N/A</v>
      </c>
      <c r="W1390" s="208"/>
      <c r="X1390" s="208">
        <f t="shared" si="1"/>
        <v>0</v>
      </c>
      <c r="Y1390" s="208"/>
      <c r="Z1390" s="208"/>
      <c r="AA1390" s="208"/>
      <c r="AB1390" s="241" t="str">
        <f t="shared" si="2"/>
        <v/>
      </c>
      <c r="AC1390" s="208"/>
      <c r="AD1390" s="208"/>
      <c r="AE1390" s="208"/>
      <c r="AF1390" s="208"/>
      <c r="AG1390" s="208"/>
      <c r="AH1390" s="208"/>
    </row>
    <row r="1391" ht="13.5" customHeight="1">
      <c r="A1391" s="239"/>
      <c r="B1391" s="233" t="str">
        <f t="array" ref="B1391">IF(LEN(A1391)=0,"",INDEX('Smelter Look-up'!$A:$A,MATCH($A1391,'Smelter Look-up'!$E:$E,0)))</f>
        <v/>
      </c>
      <c r="C1391" s="234" t="str">
        <f t="array" ref="C1391">IF(LEN(A1391)=0,"",INDEX('Smelter Look-up'!$C:$C,MATCH($A1391,'Smelter Look-up'!$E:$E,0)))</f>
        <v/>
      </c>
      <c r="D1391" s="233"/>
      <c r="E1391" s="233" t="str">
        <f>IF(ISERROR($V1391),"",OFFSET('Smelter Look-up'!$D$4,$V1391-4,0)&amp;"")</f>
        <v/>
      </c>
      <c r="F1391" s="233" t="str">
        <f>IF(ISERROR($V1391),"",OFFSET('Smelter Look-up'!$E$4,$V1391-4,0))</f>
        <v/>
      </c>
      <c r="G1391" s="233" t="str">
        <f>IF(C1391=$X$4,IF(ISERROR($V1391),"Enter smelter details","RMI"),IF(ISERROR($V1391),"",OFFSET('Smelter Look-up'!$F$4,$V1391-4,0)))</f>
        <v/>
      </c>
      <c r="H1391" s="235" t="str">
        <f>IF(ISERROR($V1391),"",OFFSET('Smelter Look-up'!$G$4,$V1391-4,0))</f>
        <v/>
      </c>
      <c r="I1391" s="237" t="str">
        <f>IF(ISERROR($V1391),"",OFFSET('Smelter Look-up'!$H$4,$V1391-4,0))</f>
        <v/>
      </c>
      <c r="J1391" s="237" t="str">
        <f>IF(ISERROR($V1391),"",OFFSET('Smelter Look-up'!$I$4,$V1391-4,0))</f>
        <v/>
      </c>
      <c r="K1391" s="234"/>
      <c r="L1391" s="234"/>
      <c r="M1391" s="234"/>
      <c r="N1391" s="234"/>
      <c r="O1391" s="234"/>
      <c r="P1391" s="237"/>
      <c r="Q1391" s="238"/>
      <c r="R1391" s="233" t="str">
        <f>IF(ISERROR($V1391),"",OFFSET('Smelter Look-up'!$C$4,$V1391-4,0)&amp;"")</f>
        <v/>
      </c>
      <c r="S1391" s="239" t="str">
        <f t="array" ref="S1391">IF(B1391="","",IF(ISERROR(MATCH($E1391,CL,0)),"Unknown",INDIRECT("'C'!$A$"&amp;MATCH($E1391,CL,0)+1)))</f>
        <v/>
      </c>
      <c r="T1391" s="239" t="str">
        <f t="array" ref="T1391">IF(B1391="","",IF(ISERROR(MATCH($J1391,SorP!$B$1:$B$6226,0)),"",INDIRECT("'SorP'!$A$"&amp;MATCH($S1391&amp;$J1391,SorP!C:C,0))))</f>
        <v/>
      </c>
      <c r="U1391" s="240"/>
      <c r="V1391" s="228" t="str">
        <f>IF(C1391="",NA(),IF(OR(C1391="Smelter not listed",C1391="Smelter not yet identified"),MATCH($B1391&amp;$D1391,'Smelter Look-up'!$J:$J,0),MATCH($B1391&amp;$C1391,'Smelter Look-up'!$J:$J,0)))</f>
        <v>#N/A</v>
      </c>
      <c r="W1391" s="208"/>
      <c r="X1391" s="208">
        <f t="shared" si="1"/>
        <v>0</v>
      </c>
      <c r="Y1391" s="208"/>
      <c r="Z1391" s="208"/>
      <c r="AA1391" s="208"/>
      <c r="AB1391" s="241" t="str">
        <f t="shared" si="2"/>
        <v/>
      </c>
      <c r="AC1391" s="208"/>
      <c r="AD1391" s="208"/>
      <c r="AE1391" s="208"/>
      <c r="AF1391" s="208"/>
      <c r="AG1391" s="208"/>
      <c r="AH1391" s="208"/>
    </row>
    <row r="1392" ht="13.5" customHeight="1">
      <c r="A1392" s="239"/>
      <c r="B1392" s="233" t="str">
        <f t="array" ref="B1392">IF(LEN(A1392)=0,"",INDEX('Smelter Look-up'!$A:$A,MATCH($A1392,'Smelter Look-up'!$E:$E,0)))</f>
        <v/>
      </c>
      <c r="C1392" s="234" t="str">
        <f t="array" ref="C1392">IF(LEN(A1392)=0,"",INDEX('Smelter Look-up'!$C:$C,MATCH($A1392,'Smelter Look-up'!$E:$E,0)))</f>
        <v/>
      </c>
      <c r="D1392" s="233"/>
      <c r="E1392" s="233" t="str">
        <f>IF(ISERROR($V1392),"",OFFSET('Smelter Look-up'!$D$4,$V1392-4,0)&amp;"")</f>
        <v/>
      </c>
      <c r="F1392" s="233" t="str">
        <f>IF(ISERROR($V1392),"",OFFSET('Smelter Look-up'!$E$4,$V1392-4,0))</f>
        <v/>
      </c>
      <c r="G1392" s="233" t="str">
        <f>IF(C1392=$X$4,IF(ISERROR($V1392),"Enter smelter details","RMI"),IF(ISERROR($V1392),"",OFFSET('Smelter Look-up'!$F$4,$V1392-4,0)))</f>
        <v/>
      </c>
      <c r="H1392" s="235" t="str">
        <f>IF(ISERROR($V1392),"",OFFSET('Smelter Look-up'!$G$4,$V1392-4,0))</f>
        <v/>
      </c>
      <c r="I1392" s="237" t="str">
        <f>IF(ISERROR($V1392),"",OFFSET('Smelter Look-up'!$H$4,$V1392-4,0))</f>
        <v/>
      </c>
      <c r="J1392" s="237" t="str">
        <f>IF(ISERROR($V1392),"",OFFSET('Smelter Look-up'!$I$4,$V1392-4,0))</f>
        <v/>
      </c>
      <c r="K1392" s="234"/>
      <c r="L1392" s="234"/>
      <c r="M1392" s="234"/>
      <c r="N1392" s="234"/>
      <c r="O1392" s="234"/>
      <c r="P1392" s="237"/>
      <c r="Q1392" s="238"/>
      <c r="R1392" s="233" t="str">
        <f>IF(ISERROR($V1392),"",OFFSET('Smelter Look-up'!$C$4,$V1392-4,0)&amp;"")</f>
        <v/>
      </c>
      <c r="S1392" s="239" t="str">
        <f t="array" ref="S1392">IF(B1392="","",IF(ISERROR(MATCH($E1392,CL,0)),"Unknown",INDIRECT("'C'!$A$"&amp;MATCH($E1392,CL,0)+1)))</f>
        <v/>
      </c>
      <c r="T1392" s="239" t="str">
        <f t="array" ref="T1392">IF(B1392="","",IF(ISERROR(MATCH($J1392,SorP!$B$1:$B$6226,0)),"",INDIRECT("'SorP'!$A$"&amp;MATCH($S1392&amp;$J1392,SorP!C:C,0))))</f>
        <v/>
      </c>
      <c r="U1392" s="240"/>
      <c r="V1392" s="228" t="str">
        <f>IF(C1392="",NA(),IF(OR(C1392="Smelter not listed",C1392="Smelter not yet identified"),MATCH($B1392&amp;$D1392,'Smelter Look-up'!$J:$J,0),MATCH($B1392&amp;$C1392,'Smelter Look-up'!$J:$J,0)))</f>
        <v>#N/A</v>
      </c>
      <c r="W1392" s="208"/>
      <c r="X1392" s="208">
        <f t="shared" si="1"/>
        <v>0</v>
      </c>
      <c r="Y1392" s="208"/>
      <c r="Z1392" s="208"/>
      <c r="AA1392" s="208"/>
      <c r="AB1392" s="241" t="str">
        <f t="shared" si="2"/>
        <v/>
      </c>
      <c r="AC1392" s="208"/>
      <c r="AD1392" s="208"/>
      <c r="AE1392" s="208"/>
      <c r="AF1392" s="208"/>
      <c r="AG1392" s="208"/>
      <c r="AH1392" s="208"/>
    </row>
    <row r="1393" ht="13.5" customHeight="1">
      <c r="A1393" s="239"/>
      <c r="B1393" s="233" t="str">
        <f t="array" ref="B1393">IF(LEN(A1393)=0,"",INDEX('Smelter Look-up'!$A:$A,MATCH($A1393,'Smelter Look-up'!$E:$E,0)))</f>
        <v/>
      </c>
      <c r="C1393" s="234" t="str">
        <f t="array" ref="C1393">IF(LEN(A1393)=0,"",INDEX('Smelter Look-up'!$C:$C,MATCH($A1393,'Smelter Look-up'!$E:$E,0)))</f>
        <v/>
      </c>
      <c r="D1393" s="233"/>
      <c r="E1393" s="233" t="str">
        <f>IF(ISERROR($V1393),"",OFFSET('Smelter Look-up'!$D$4,$V1393-4,0)&amp;"")</f>
        <v/>
      </c>
      <c r="F1393" s="233" t="str">
        <f>IF(ISERROR($V1393),"",OFFSET('Smelter Look-up'!$E$4,$V1393-4,0))</f>
        <v/>
      </c>
      <c r="G1393" s="233" t="str">
        <f>IF(C1393=$X$4,IF(ISERROR($V1393),"Enter smelter details","RMI"),IF(ISERROR($V1393),"",OFFSET('Smelter Look-up'!$F$4,$V1393-4,0)))</f>
        <v/>
      </c>
      <c r="H1393" s="235" t="str">
        <f>IF(ISERROR($V1393),"",OFFSET('Smelter Look-up'!$G$4,$V1393-4,0))</f>
        <v/>
      </c>
      <c r="I1393" s="237" t="str">
        <f>IF(ISERROR($V1393),"",OFFSET('Smelter Look-up'!$H$4,$V1393-4,0))</f>
        <v/>
      </c>
      <c r="J1393" s="237" t="str">
        <f>IF(ISERROR($V1393),"",OFFSET('Smelter Look-up'!$I$4,$V1393-4,0))</f>
        <v/>
      </c>
      <c r="K1393" s="234"/>
      <c r="L1393" s="234"/>
      <c r="M1393" s="234"/>
      <c r="N1393" s="234"/>
      <c r="O1393" s="234"/>
      <c r="P1393" s="237"/>
      <c r="Q1393" s="238"/>
      <c r="R1393" s="233" t="str">
        <f>IF(ISERROR($V1393),"",OFFSET('Smelter Look-up'!$C$4,$V1393-4,0)&amp;"")</f>
        <v/>
      </c>
      <c r="S1393" s="239" t="str">
        <f t="array" ref="S1393">IF(B1393="","",IF(ISERROR(MATCH($E1393,CL,0)),"Unknown",INDIRECT("'C'!$A$"&amp;MATCH($E1393,CL,0)+1)))</f>
        <v/>
      </c>
      <c r="T1393" s="239" t="str">
        <f t="array" ref="T1393">IF(B1393="","",IF(ISERROR(MATCH($J1393,SorP!$B$1:$B$6226,0)),"",INDIRECT("'SorP'!$A$"&amp;MATCH($S1393&amp;$J1393,SorP!C:C,0))))</f>
        <v/>
      </c>
      <c r="U1393" s="240"/>
      <c r="V1393" s="228" t="str">
        <f>IF(C1393="",NA(),IF(OR(C1393="Smelter not listed",C1393="Smelter not yet identified"),MATCH($B1393&amp;$D1393,'Smelter Look-up'!$J:$J,0),MATCH($B1393&amp;$C1393,'Smelter Look-up'!$J:$J,0)))</f>
        <v>#N/A</v>
      </c>
      <c r="W1393" s="208"/>
      <c r="X1393" s="208">
        <f t="shared" si="1"/>
        <v>0</v>
      </c>
      <c r="Y1393" s="208"/>
      <c r="Z1393" s="208"/>
      <c r="AA1393" s="208"/>
      <c r="AB1393" s="241" t="str">
        <f t="shared" si="2"/>
        <v/>
      </c>
      <c r="AC1393" s="208"/>
      <c r="AD1393" s="208"/>
      <c r="AE1393" s="208"/>
      <c r="AF1393" s="208"/>
      <c r="AG1393" s="208"/>
      <c r="AH1393" s="208"/>
    </row>
    <row r="1394" ht="13.5" customHeight="1">
      <c r="A1394" s="239"/>
      <c r="B1394" s="233" t="str">
        <f t="array" ref="B1394">IF(LEN(A1394)=0,"",INDEX('Smelter Look-up'!$A:$A,MATCH($A1394,'Smelter Look-up'!$E:$E,0)))</f>
        <v/>
      </c>
      <c r="C1394" s="234" t="str">
        <f t="array" ref="C1394">IF(LEN(A1394)=0,"",INDEX('Smelter Look-up'!$C:$C,MATCH($A1394,'Smelter Look-up'!$E:$E,0)))</f>
        <v/>
      </c>
      <c r="D1394" s="233"/>
      <c r="E1394" s="233" t="str">
        <f>IF(ISERROR($V1394),"",OFFSET('Smelter Look-up'!$D$4,$V1394-4,0)&amp;"")</f>
        <v/>
      </c>
      <c r="F1394" s="233" t="str">
        <f>IF(ISERROR($V1394),"",OFFSET('Smelter Look-up'!$E$4,$V1394-4,0))</f>
        <v/>
      </c>
      <c r="G1394" s="233" t="str">
        <f>IF(C1394=$X$4,IF(ISERROR($V1394),"Enter smelter details","RMI"),IF(ISERROR($V1394),"",OFFSET('Smelter Look-up'!$F$4,$V1394-4,0)))</f>
        <v/>
      </c>
      <c r="H1394" s="235" t="str">
        <f>IF(ISERROR($V1394),"",OFFSET('Smelter Look-up'!$G$4,$V1394-4,0))</f>
        <v/>
      </c>
      <c r="I1394" s="237" t="str">
        <f>IF(ISERROR($V1394),"",OFFSET('Smelter Look-up'!$H$4,$V1394-4,0))</f>
        <v/>
      </c>
      <c r="J1394" s="237" t="str">
        <f>IF(ISERROR($V1394),"",OFFSET('Smelter Look-up'!$I$4,$V1394-4,0))</f>
        <v/>
      </c>
      <c r="K1394" s="234"/>
      <c r="L1394" s="234"/>
      <c r="M1394" s="234"/>
      <c r="N1394" s="234"/>
      <c r="O1394" s="234"/>
      <c r="P1394" s="237"/>
      <c r="Q1394" s="238"/>
      <c r="R1394" s="233" t="str">
        <f>IF(ISERROR($V1394),"",OFFSET('Smelter Look-up'!$C$4,$V1394-4,0)&amp;"")</f>
        <v/>
      </c>
      <c r="S1394" s="239" t="str">
        <f t="array" ref="S1394">IF(B1394="","",IF(ISERROR(MATCH($E1394,CL,0)),"Unknown",INDIRECT("'C'!$A$"&amp;MATCH($E1394,CL,0)+1)))</f>
        <v/>
      </c>
      <c r="T1394" s="239" t="str">
        <f t="array" ref="T1394">IF(B1394="","",IF(ISERROR(MATCH($J1394,SorP!$B$1:$B$6226,0)),"",INDIRECT("'SorP'!$A$"&amp;MATCH($S1394&amp;$J1394,SorP!C:C,0))))</f>
        <v/>
      </c>
      <c r="U1394" s="240"/>
      <c r="V1394" s="228" t="str">
        <f>IF(C1394="",NA(),IF(OR(C1394="Smelter not listed",C1394="Smelter not yet identified"),MATCH($B1394&amp;$D1394,'Smelter Look-up'!$J:$J,0),MATCH($B1394&amp;$C1394,'Smelter Look-up'!$J:$J,0)))</f>
        <v>#N/A</v>
      </c>
      <c r="W1394" s="208"/>
      <c r="X1394" s="208">
        <f t="shared" si="1"/>
        <v>0</v>
      </c>
      <c r="Y1394" s="208"/>
      <c r="Z1394" s="208"/>
      <c r="AA1394" s="208"/>
      <c r="AB1394" s="241" t="str">
        <f t="shared" si="2"/>
        <v/>
      </c>
      <c r="AC1394" s="208"/>
      <c r="AD1394" s="208"/>
      <c r="AE1394" s="208"/>
      <c r="AF1394" s="208"/>
      <c r="AG1394" s="208"/>
      <c r="AH1394" s="208"/>
    </row>
    <row r="1395" ht="13.5" customHeight="1">
      <c r="A1395" s="239"/>
      <c r="B1395" s="233" t="str">
        <f t="array" ref="B1395">IF(LEN(A1395)=0,"",INDEX('Smelter Look-up'!$A:$A,MATCH($A1395,'Smelter Look-up'!$E:$E,0)))</f>
        <v/>
      </c>
      <c r="C1395" s="234" t="str">
        <f t="array" ref="C1395">IF(LEN(A1395)=0,"",INDEX('Smelter Look-up'!$C:$C,MATCH($A1395,'Smelter Look-up'!$E:$E,0)))</f>
        <v/>
      </c>
      <c r="D1395" s="233"/>
      <c r="E1395" s="233" t="str">
        <f>IF(ISERROR($V1395),"",OFFSET('Smelter Look-up'!$D$4,$V1395-4,0)&amp;"")</f>
        <v/>
      </c>
      <c r="F1395" s="233" t="str">
        <f>IF(ISERROR($V1395),"",OFFSET('Smelter Look-up'!$E$4,$V1395-4,0))</f>
        <v/>
      </c>
      <c r="G1395" s="233" t="str">
        <f>IF(C1395=$X$4,IF(ISERROR($V1395),"Enter smelter details","RMI"),IF(ISERROR($V1395),"",OFFSET('Smelter Look-up'!$F$4,$V1395-4,0)))</f>
        <v/>
      </c>
      <c r="H1395" s="235" t="str">
        <f>IF(ISERROR($V1395),"",OFFSET('Smelter Look-up'!$G$4,$V1395-4,0))</f>
        <v/>
      </c>
      <c r="I1395" s="237" t="str">
        <f>IF(ISERROR($V1395),"",OFFSET('Smelter Look-up'!$H$4,$V1395-4,0))</f>
        <v/>
      </c>
      <c r="J1395" s="237" t="str">
        <f>IF(ISERROR($V1395),"",OFFSET('Smelter Look-up'!$I$4,$V1395-4,0))</f>
        <v/>
      </c>
      <c r="K1395" s="234"/>
      <c r="L1395" s="234"/>
      <c r="M1395" s="234"/>
      <c r="N1395" s="234"/>
      <c r="O1395" s="234"/>
      <c r="P1395" s="237"/>
      <c r="Q1395" s="238"/>
      <c r="R1395" s="233" t="str">
        <f>IF(ISERROR($V1395),"",OFFSET('Smelter Look-up'!$C$4,$V1395-4,0)&amp;"")</f>
        <v/>
      </c>
      <c r="S1395" s="239" t="str">
        <f t="array" ref="S1395">IF(B1395="","",IF(ISERROR(MATCH($E1395,CL,0)),"Unknown",INDIRECT("'C'!$A$"&amp;MATCH($E1395,CL,0)+1)))</f>
        <v/>
      </c>
      <c r="T1395" s="239" t="str">
        <f t="array" ref="T1395">IF(B1395="","",IF(ISERROR(MATCH($J1395,SorP!$B$1:$B$6226,0)),"",INDIRECT("'SorP'!$A$"&amp;MATCH($S1395&amp;$J1395,SorP!C:C,0))))</f>
        <v/>
      </c>
      <c r="U1395" s="240"/>
      <c r="V1395" s="228" t="str">
        <f>IF(C1395="",NA(),IF(OR(C1395="Smelter not listed",C1395="Smelter not yet identified"),MATCH($B1395&amp;$D1395,'Smelter Look-up'!$J:$J,0),MATCH($B1395&amp;$C1395,'Smelter Look-up'!$J:$J,0)))</f>
        <v>#N/A</v>
      </c>
      <c r="W1395" s="208"/>
      <c r="X1395" s="208">
        <f t="shared" si="1"/>
        <v>0</v>
      </c>
      <c r="Y1395" s="208"/>
      <c r="Z1395" s="208"/>
      <c r="AA1395" s="208"/>
      <c r="AB1395" s="241" t="str">
        <f t="shared" si="2"/>
        <v/>
      </c>
      <c r="AC1395" s="208"/>
      <c r="AD1395" s="208"/>
      <c r="AE1395" s="208"/>
      <c r="AF1395" s="208"/>
      <c r="AG1395" s="208"/>
      <c r="AH1395" s="208"/>
    </row>
    <row r="1396" ht="13.5" customHeight="1">
      <c r="A1396" s="239"/>
      <c r="B1396" s="233" t="str">
        <f t="array" ref="B1396">IF(LEN(A1396)=0,"",INDEX('Smelter Look-up'!$A:$A,MATCH($A1396,'Smelter Look-up'!$E:$E,0)))</f>
        <v/>
      </c>
      <c r="C1396" s="234" t="str">
        <f t="array" ref="C1396">IF(LEN(A1396)=0,"",INDEX('Smelter Look-up'!$C:$C,MATCH($A1396,'Smelter Look-up'!$E:$E,0)))</f>
        <v/>
      </c>
      <c r="D1396" s="233"/>
      <c r="E1396" s="233" t="str">
        <f>IF(ISERROR($V1396),"",OFFSET('Smelter Look-up'!$D$4,$V1396-4,0)&amp;"")</f>
        <v/>
      </c>
      <c r="F1396" s="233" t="str">
        <f>IF(ISERROR($V1396),"",OFFSET('Smelter Look-up'!$E$4,$V1396-4,0))</f>
        <v/>
      </c>
      <c r="G1396" s="233" t="str">
        <f>IF(C1396=$X$4,IF(ISERROR($V1396),"Enter smelter details","RMI"),IF(ISERROR($V1396),"",OFFSET('Smelter Look-up'!$F$4,$V1396-4,0)))</f>
        <v/>
      </c>
      <c r="H1396" s="235" t="str">
        <f>IF(ISERROR($V1396),"",OFFSET('Smelter Look-up'!$G$4,$V1396-4,0))</f>
        <v/>
      </c>
      <c r="I1396" s="237" t="str">
        <f>IF(ISERROR($V1396),"",OFFSET('Smelter Look-up'!$H$4,$V1396-4,0))</f>
        <v/>
      </c>
      <c r="J1396" s="237" t="str">
        <f>IF(ISERROR($V1396),"",OFFSET('Smelter Look-up'!$I$4,$V1396-4,0))</f>
        <v/>
      </c>
      <c r="K1396" s="234"/>
      <c r="L1396" s="234"/>
      <c r="M1396" s="234"/>
      <c r="N1396" s="234"/>
      <c r="O1396" s="234"/>
      <c r="P1396" s="237"/>
      <c r="Q1396" s="238"/>
      <c r="R1396" s="233" t="str">
        <f>IF(ISERROR($V1396),"",OFFSET('Smelter Look-up'!$C$4,$V1396-4,0)&amp;"")</f>
        <v/>
      </c>
      <c r="S1396" s="239" t="str">
        <f t="array" ref="S1396">IF(B1396="","",IF(ISERROR(MATCH($E1396,CL,0)),"Unknown",INDIRECT("'C'!$A$"&amp;MATCH($E1396,CL,0)+1)))</f>
        <v/>
      </c>
      <c r="T1396" s="239" t="str">
        <f t="array" ref="T1396">IF(B1396="","",IF(ISERROR(MATCH($J1396,SorP!$B$1:$B$6226,0)),"",INDIRECT("'SorP'!$A$"&amp;MATCH($S1396&amp;$J1396,SorP!C:C,0))))</f>
        <v/>
      </c>
      <c r="U1396" s="240"/>
      <c r="V1396" s="228" t="str">
        <f>IF(C1396="",NA(),IF(OR(C1396="Smelter not listed",C1396="Smelter not yet identified"),MATCH($B1396&amp;$D1396,'Smelter Look-up'!$J:$J,0),MATCH($B1396&amp;$C1396,'Smelter Look-up'!$J:$J,0)))</f>
        <v>#N/A</v>
      </c>
      <c r="W1396" s="208"/>
      <c r="X1396" s="208">
        <f t="shared" si="1"/>
        <v>0</v>
      </c>
      <c r="Y1396" s="208"/>
      <c r="Z1396" s="208"/>
      <c r="AA1396" s="208"/>
      <c r="AB1396" s="241" t="str">
        <f t="shared" si="2"/>
        <v/>
      </c>
      <c r="AC1396" s="208"/>
      <c r="AD1396" s="208"/>
      <c r="AE1396" s="208"/>
      <c r="AF1396" s="208"/>
      <c r="AG1396" s="208"/>
      <c r="AH1396" s="208"/>
    </row>
    <row r="1397" ht="13.5" customHeight="1">
      <c r="A1397" s="239"/>
      <c r="B1397" s="233" t="str">
        <f t="array" ref="B1397">IF(LEN(A1397)=0,"",INDEX('Smelter Look-up'!$A:$A,MATCH($A1397,'Smelter Look-up'!$E:$E,0)))</f>
        <v/>
      </c>
      <c r="C1397" s="234" t="str">
        <f t="array" ref="C1397">IF(LEN(A1397)=0,"",INDEX('Smelter Look-up'!$C:$C,MATCH($A1397,'Smelter Look-up'!$E:$E,0)))</f>
        <v/>
      </c>
      <c r="D1397" s="233"/>
      <c r="E1397" s="233" t="str">
        <f>IF(ISERROR($V1397),"",OFFSET('Smelter Look-up'!$D$4,$V1397-4,0)&amp;"")</f>
        <v/>
      </c>
      <c r="F1397" s="233" t="str">
        <f>IF(ISERROR($V1397),"",OFFSET('Smelter Look-up'!$E$4,$V1397-4,0))</f>
        <v/>
      </c>
      <c r="G1397" s="233" t="str">
        <f>IF(C1397=$X$4,IF(ISERROR($V1397),"Enter smelter details","RMI"),IF(ISERROR($V1397),"",OFFSET('Smelter Look-up'!$F$4,$V1397-4,0)))</f>
        <v/>
      </c>
      <c r="H1397" s="235" t="str">
        <f>IF(ISERROR($V1397),"",OFFSET('Smelter Look-up'!$G$4,$V1397-4,0))</f>
        <v/>
      </c>
      <c r="I1397" s="237" t="str">
        <f>IF(ISERROR($V1397),"",OFFSET('Smelter Look-up'!$H$4,$V1397-4,0))</f>
        <v/>
      </c>
      <c r="J1397" s="237" t="str">
        <f>IF(ISERROR($V1397),"",OFFSET('Smelter Look-up'!$I$4,$V1397-4,0))</f>
        <v/>
      </c>
      <c r="K1397" s="234"/>
      <c r="L1397" s="234"/>
      <c r="M1397" s="234"/>
      <c r="N1397" s="234"/>
      <c r="O1397" s="234"/>
      <c r="P1397" s="237"/>
      <c r="Q1397" s="238"/>
      <c r="R1397" s="233" t="str">
        <f>IF(ISERROR($V1397),"",OFFSET('Smelter Look-up'!$C$4,$V1397-4,0)&amp;"")</f>
        <v/>
      </c>
      <c r="S1397" s="239" t="str">
        <f t="array" ref="S1397">IF(B1397="","",IF(ISERROR(MATCH($E1397,CL,0)),"Unknown",INDIRECT("'C'!$A$"&amp;MATCH($E1397,CL,0)+1)))</f>
        <v/>
      </c>
      <c r="T1397" s="239" t="str">
        <f t="array" ref="T1397">IF(B1397="","",IF(ISERROR(MATCH($J1397,SorP!$B$1:$B$6226,0)),"",INDIRECT("'SorP'!$A$"&amp;MATCH($S1397&amp;$J1397,SorP!C:C,0))))</f>
        <v/>
      </c>
      <c r="U1397" s="240"/>
      <c r="V1397" s="228" t="str">
        <f>IF(C1397="",NA(),IF(OR(C1397="Smelter not listed",C1397="Smelter not yet identified"),MATCH($B1397&amp;$D1397,'Smelter Look-up'!$J:$J,0),MATCH($B1397&amp;$C1397,'Smelter Look-up'!$J:$J,0)))</f>
        <v>#N/A</v>
      </c>
      <c r="W1397" s="208"/>
      <c r="X1397" s="208">
        <f t="shared" si="1"/>
        <v>0</v>
      </c>
      <c r="Y1397" s="208"/>
      <c r="Z1397" s="208"/>
      <c r="AA1397" s="208"/>
      <c r="AB1397" s="241" t="str">
        <f t="shared" si="2"/>
        <v/>
      </c>
      <c r="AC1397" s="208"/>
      <c r="AD1397" s="208"/>
      <c r="AE1397" s="208"/>
      <c r="AF1397" s="208"/>
      <c r="AG1397" s="208"/>
      <c r="AH1397" s="208"/>
    </row>
    <row r="1398" ht="13.5" customHeight="1">
      <c r="A1398" s="239"/>
      <c r="B1398" s="233" t="str">
        <f t="array" ref="B1398">IF(LEN(A1398)=0,"",INDEX('Smelter Look-up'!$A:$A,MATCH($A1398,'Smelter Look-up'!$E:$E,0)))</f>
        <v/>
      </c>
      <c r="C1398" s="234" t="str">
        <f t="array" ref="C1398">IF(LEN(A1398)=0,"",INDEX('Smelter Look-up'!$C:$C,MATCH($A1398,'Smelter Look-up'!$E:$E,0)))</f>
        <v/>
      </c>
      <c r="D1398" s="233"/>
      <c r="E1398" s="233" t="str">
        <f>IF(ISERROR($V1398),"",OFFSET('Smelter Look-up'!$D$4,$V1398-4,0)&amp;"")</f>
        <v/>
      </c>
      <c r="F1398" s="233" t="str">
        <f>IF(ISERROR($V1398),"",OFFSET('Smelter Look-up'!$E$4,$V1398-4,0))</f>
        <v/>
      </c>
      <c r="G1398" s="233" t="str">
        <f>IF(C1398=$X$4,IF(ISERROR($V1398),"Enter smelter details","RMI"),IF(ISERROR($V1398),"",OFFSET('Smelter Look-up'!$F$4,$V1398-4,0)))</f>
        <v/>
      </c>
      <c r="H1398" s="235" t="str">
        <f>IF(ISERROR($V1398),"",OFFSET('Smelter Look-up'!$G$4,$V1398-4,0))</f>
        <v/>
      </c>
      <c r="I1398" s="237" t="str">
        <f>IF(ISERROR($V1398),"",OFFSET('Smelter Look-up'!$H$4,$V1398-4,0))</f>
        <v/>
      </c>
      <c r="J1398" s="237" t="str">
        <f>IF(ISERROR($V1398),"",OFFSET('Smelter Look-up'!$I$4,$V1398-4,0))</f>
        <v/>
      </c>
      <c r="K1398" s="234"/>
      <c r="L1398" s="234"/>
      <c r="M1398" s="234"/>
      <c r="N1398" s="234"/>
      <c r="O1398" s="234"/>
      <c r="P1398" s="237"/>
      <c r="Q1398" s="238"/>
      <c r="R1398" s="233" t="str">
        <f>IF(ISERROR($V1398),"",OFFSET('Smelter Look-up'!$C$4,$V1398-4,0)&amp;"")</f>
        <v/>
      </c>
      <c r="S1398" s="239" t="str">
        <f t="array" ref="S1398">IF(B1398="","",IF(ISERROR(MATCH($E1398,CL,0)),"Unknown",INDIRECT("'C'!$A$"&amp;MATCH($E1398,CL,0)+1)))</f>
        <v/>
      </c>
      <c r="T1398" s="239" t="str">
        <f t="array" ref="T1398">IF(B1398="","",IF(ISERROR(MATCH($J1398,SorP!$B$1:$B$6226,0)),"",INDIRECT("'SorP'!$A$"&amp;MATCH($S1398&amp;$J1398,SorP!C:C,0))))</f>
        <v/>
      </c>
      <c r="U1398" s="240"/>
      <c r="V1398" s="228" t="str">
        <f>IF(C1398="",NA(),IF(OR(C1398="Smelter not listed",C1398="Smelter not yet identified"),MATCH($B1398&amp;$D1398,'Smelter Look-up'!$J:$J,0),MATCH($B1398&amp;$C1398,'Smelter Look-up'!$J:$J,0)))</f>
        <v>#N/A</v>
      </c>
      <c r="W1398" s="208"/>
      <c r="X1398" s="208">
        <f t="shared" si="1"/>
        <v>0</v>
      </c>
      <c r="Y1398" s="208"/>
      <c r="Z1398" s="208"/>
      <c r="AA1398" s="208"/>
      <c r="AB1398" s="241" t="str">
        <f t="shared" si="2"/>
        <v/>
      </c>
      <c r="AC1398" s="208"/>
      <c r="AD1398" s="208"/>
      <c r="AE1398" s="208"/>
      <c r="AF1398" s="208"/>
      <c r="AG1398" s="208"/>
      <c r="AH1398" s="208"/>
    </row>
    <row r="1399" ht="13.5" customHeight="1">
      <c r="A1399" s="239"/>
      <c r="B1399" s="233" t="str">
        <f t="array" ref="B1399">IF(LEN(A1399)=0,"",INDEX('Smelter Look-up'!$A:$A,MATCH($A1399,'Smelter Look-up'!$E:$E,0)))</f>
        <v/>
      </c>
      <c r="C1399" s="234" t="str">
        <f t="array" ref="C1399">IF(LEN(A1399)=0,"",INDEX('Smelter Look-up'!$C:$C,MATCH($A1399,'Smelter Look-up'!$E:$E,0)))</f>
        <v/>
      </c>
      <c r="D1399" s="233"/>
      <c r="E1399" s="233" t="str">
        <f>IF(ISERROR($V1399),"",OFFSET('Smelter Look-up'!$D$4,$V1399-4,0)&amp;"")</f>
        <v/>
      </c>
      <c r="F1399" s="233" t="str">
        <f>IF(ISERROR($V1399),"",OFFSET('Smelter Look-up'!$E$4,$V1399-4,0))</f>
        <v/>
      </c>
      <c r="G1399" s="233" t="str">
        <f>IF(C1399=$X$4,IF(ISERROR($V1399),"Enter smelter details","RMI"),IF(ISERROR($V1399),"",OFFSET('Smelter Look-up'!$F$4,$V1399-4,0)))</f>
        <v/>
      </c>
      <c r="H1399" s="235" t="str">
        <f>IF(ISERROR($V1399),"",OFFSET('Smelter Look-up'!$G$4,$V1399-4,0))</f>
        <v/>
      </c>
      <c r="I1399" s="237" t="str">
        <f>IF(ISERROR($V1399),"",OFFSET('Smelter Look-up'!$H$4,$V1399-4,0))</f>
        <v/>
      </c>
      <c r="J1399" s="237" t="str">
        <f>IF(ISERROR($V1399),"",OFFSET('Smelter Look-up'!$I$4,$V1399-4,0))</f>
        <v/>
      </c>
      <c r="K1399" s="234"/>
      <c r="L1399" s="234"/>
      <c r="M1399" s="234"/>
      <c r="N1399" s="234"/>
      <c r="O1399" s="234"/>
      <c r="P1399" s="237"/>
      <c r="Q1399" s="238"/>
      <c r="R1399" s="233" t="str">
        <f>IF(ISERROR($V1399),"",OFFSET('Smelter Look-up'!$C$4,$V1399-4,0)&amp;"")</f>
        <v/>
      </c>
      <c r="S1399" s="239" t="str">
        <f t="array" ref="S1399">IF(B1399="","",IF(ISERROR(MATCH($E1399,CL,0)),"Unknown",INDIRECT("'C'!$A$"&amp;MATCH($E1399,CL,0)+1)))</f>
        <v/>
      </c>
      <c r="T1399" s="239" t="str">
        <f t="array" ref="T1399">IF(B1399="","",IF(ISERROR(MATCH($J1399,SorP!$B$1:$B$6226,0)),"",INDIRECT("'SorP'!$A$"&amp;MATCH($S1399&amp;$J1399,SorP!C:C,0))))</f>
        <v/>
      </c>
      <c r="U1399" s="240"/>
      <c r="V1399" s="228" t="str">
        <f>IF(C1399="",NA(),IF(OR(C1399="Smelter not listed",C1399="Smelter not yet identified"),MATCH($B1399&amp;$D1399,'Smelter Look-up'!$J:$J,0),MATCH($B1399&amp;$C1399,'Smelter Look-up'!$J:$J,0)))</f>
        <v>#N/A</v>
      </c>
      <c r="W1399" s="208"/>
      <c r="X1399" s="208">
        <f t="shared" si="1"/>
        <v>0</v>
      </c>
      <c r="Y1399" s="208"/>
      <c r="Z1399" s="208"/>
      <c r="AA1399" s="208"/>
      <c r="AB1399" s="241" t="str">
        <f t="shared" si="2"/>
        <v/>
      </c>
      <c r="AC1399" s="208"/>
      <c r="AD1399" s="208"/>
      <c r="AE1399" s="208"/>
      <c r="AF1399" s="208"/>
      <c r="AG1399" s="208"/>
      <c r="AH1399" s="208"/>
    </row>
    <row r="1400" ht="13.5" customHeight="1">
      <c r="A1400" s="239"/>
      <c r="B1400" s="233" t="str">
        <f t="array" ref="B1400">IF(LEN(A1400)=0,"",INDEX('Smelter Look-up'!$A:$A,MATCH($A1400,'Smelter Look-up'!$E:$E,0)))</f>
        <v/>
      </c>
      <c r="C1400" s="234" t="str">
        <f t="array" ref="C1400">IF(LEN(A1400)=0,"",INDEX('Smelter Look-up'!$C:$C,MATCH($A1400,'Smelter Look-up'!$E:$E,0)))</f>
        <v/>
      </c>
      <c r="D1400" s="233"/>
      <c r="E1400" s="233" t="str">
        <f>IF(ISERROR($V1400),"",OFFSET('Smelter Look-up'!$D$4,$V1400-4,0)&amp;"")</f>
        <v/>
      </c>
      <c r="F1400" s="233" t="str">
        <f>IF(ISERROR($V1400),"",OFFSET('Smelter Look-up'!$E$4,$V1400-4,0))</f>
        <v/>
      </c>
      <c r="G1400" s="233" t="str">
        <f>IF(C1400=$X$4,IF(ISERROR($V1400),"Enter smelter details","RMI"),IF(ISERROR($V1400),"",OFFSET('Smelter Look-up'!$F$4,$V1400-4,0)))</f>
        <v/>
      </c>
      <c r="H1400" s="235" t="str">
        <f>IF(ISERROR($V1400),"",OFFSET('Smelter Look-up'!$G$4,$V1400-4,0))</f>
        <v/>
      </c>
      <c r="I1400" s="237" t="str">
        <f>IF(ISERROR($V1400),"",OFFSET('Smelter Look-up'!$H$4,$V1400-4,0))</f>
        <v/>
      </c>
      <c r="J1400" s="237" t="str">
        <f>IF(ISERROR($V1400),"",OFFSET('Smelter Look-up'!$I$4,$V1400-4,0))</f>
        <v/>
      </c>
      <c r="K1400" s="234"/>
      <c r="L1400" s="234"/>
      <c r="M1400" s="234"/>
      <c r="N1400" s="234"/>
      <c r="O1400" s="234"/>
      <c r="P1400" s="237"/>
      <c r="Q1400" s="238"/>
      <c r="R1400" s="233" t="str">
        <f>IF(ISERROR($V1400),"",OFFSET('Smelter Look-up'!$C$4,$V1400-4,0)&amp;"")</f>
        <v/>
      </c>
      <c r="S1400" s="239" t="str">
        <f t="array" ref="S1400">IF(B1400="","",IF(ISERROR(MATCH($E1400,CL,0)),"Unknown",INDIRECT("'C'!$A$"&amp;MATCH($E1400,CL,0)+1)))</f>
        <v/>
      </c>
      <c r="T1400" s="239" t="str">
        <f t="array" ref="T1400">IF(B1400="","",IF(ISERROR(MATCH($J1400,SorP!$B$1:$B$6226,0)),"",INDIRECT("'SorP'!$A$"&amp;MATCH($S1400&amp;$J1400,SorP!C:C,0))))</f>
        <v/>
      </c>
      <c r="U1400" s="240"/>
      <c r="V1400" s="228" t="str">
        <f>IF(C1400="",NA(),IF(OR(C1400="Smelter not listed",C1400="Smelter not yet identified"),MATCH($B1400&amp;$D1400,'Smelter Look-up'!$J:$J,0),MATCH($B1400&amp;$C1400,'Smelter Look-up'!$J:$J,0)))</f>
        <v>#N/A</v>
      </c>
      <c r="W1400" s="208"/>
      <c r="X1400" s="208">
        <f t="shared" si="1"/>
        <v>0</v>
      </c>
      <c r="Y1400" s="208"/>
      <c r="Z1400" s="208"/>
      <c r="AA1400" s="208"/>
      <c r="AB1400" s="241" t="str">
        <f t="shared" si="2"/>
        <v/>
      </c>
      <c r="AC1400" s="208"/>
      <c r="AD1400" s="208"/>
      <c r="AE1400" s="208"/>
      <c r="AF1400" s="208"/>
      <c r="AG1400" s="208"/>
      <c r="AH1400" s="208"/>
    </row>
    <row r="1401" ht="13.5" customHeight="1">
      <c r="A1401" s="239"/>
      <c r="B1401" s="233" t="str">
        <f t="array" ref="B1401">IF(LEN(A1401)=0,"",INDEX('Smelter Look-up'!$A:$A,MATCH($A1401,'Smelter Look-up'!$E:$E,0)))</f>
        <v/>
      </c>
      <c r="C1401" s="234" t="str">
        <f t="array" ref="C1401">IF(LEN(A1401)=0,"",INDEX('Smelter Look-up'!$C:$C,MATCH($A1401,'Smelter Look-up'!$E:$E,0)))</f>
        <v/>
      </c>
      <c r="D1401" s="233"/>
      <c r="E1401" s="233" t="str">
        <f>IF(ISERROR($V1401),"",OFFSET('Smelter Look-up'!$D$4,$V1401-4,0)&amp;"")</f>
        <v/>
      </c>
      <c r="F1401" s="233" t="str">
        <f>IF(ISERROR($V1401),"",OFFSET('Smelter Look-up'!$E$4,$V1401-4,0))</f>
        <v/>
      </c>
      <c r="G1401" s="233" t="str">
        <f>IF(C1401=$X$4,IF(ISERROR($V1401),"Enter smelter details","RMI"),IF(ISERROR($V1401),"",OFFSET('Smelter Look-up'!$F$4,$V1401-4,0)))</f>
        <v/>
      </c>
      <c r="H1401" s="235" t="str">
        <f>IF(ISERROR($V1401),"",OFFSET('Smelter Look-up'!$G$4,$V1401-4,0))</f>
        <v/>
      </c>
      <c r="I1401" s="237" t="str">
        <f>IF(ISERROR($V1401),"",OFFSET('Smelter Look-up'!$H$4,$V1401-4,0))</f>
        <v/>
      </c>
      <c r="J1401" s="237" t="str">
        <f>IF(ISERROR($V1401),"",OFFSET('Smelter Look-up'!$I$4,$V1401-4,0))</f>
        <v/>
      </c>
      <c r="K1401" s="234"/>
      <c r="L1401" s="234"/>
      <c r="M1401" s="234"/>
      <c r="N1401" s="234"/>
      <c r="O1401" s="234"/>
      <c r="P1401" s="237"/>
      <c r="Q1401" s="238"/>
      <c r="R1401" s="233" t="str">
        <f>IF(ISERROR($V1401),"",OFFSET('Smelter Look-up'!$C$4,$V1401-4,0)&amp;"")</f>
        <v/>
      </c>
      <c r="S1401" s="239" t="str">
        <f t="array" ref="S1401">IF(B1401="","",IF(ISERROR(MATCH($E1401,CL,0)),"Unknown",INDIRECT("'C'!$A$"&amp;MATCH($E1401,CL,0)+1)))</f>
        <v/>
      </c>
      <c r="T1401" s="239" t="str">
        <f t="array" ref="T1401">IF(B1401="","",IF(ISERROR(MATCH($J1401,SorP!$B$1:$B$6226,0)),"",INDIRECT("'SorP'!$A$"&amp;MATCH($S1401&amp;$J1401,SorP!C:C,0))))</f>
        <v/>
      </c>
      <c r="U1401" s="240"/>
      <c r="V1401" s="228" t="str">
        <f>IF(C1401="",NA(),IF(OR(C1401="Smelter not listed",C1401="Smelter not yet identified"),MATCH($B1401&amp;$D1401,'Smelter Look-up'!$J:$J,0),MATCH($B1401&amp;$C1401,'Smelter Look-up'!$J:$J,0)))</f>
        <v>#N/A</v>
      </c>
      <c r="W1401" s="208"/>
      <c r="X1401" s="208">
        <f t="shared" si="1"/>
        <v>0</v>
      </c>
      <c r="Y1401" s="208"/>
      <c r="Z1401" s="208"/>
      <c r="AA1401" s="208"/>
      <c r="AB1401" s="241" t="str">
        <f t="shared" si="2"/>
        <v/>
      </c>
      <c r="AC1401" s="208"/>
      <c r="AD1401" s="208"/>
      <c r="AE1401" s="208"/>
      <c r="AF1401" s="208"/>
      <c r="AG1401" s="208"/>
      <c r="AH1401" s="208"/>
    </row>
    <row r="1402" ht="13.5" customHeight="1">
      <c r="A1402" s="239"/>
      <c r="B1402" s="233" t="str">
        <f t="array" ref="B1402">IF(LEN(A1402)=0,"",INDEX('Smelter Look-up'!$A:$A,MATCH($A1402,'Smelter Look-up'!$E:$E,0)))</f>
        <v/>
      </c>
      <c r="C1402" s="234" t="str">
        <f t="array" ref="C1402">IF(LEN(A1402)=0,"",INDEX('Smelter Look-up'!$C:$C,MATCH($A1402,'Smelter Look-up'!$E:$E,0)))</f>
        <v/>
      </c>
      <c r="D1402" s="233"/>
      <c r="E1402" s="233" t="str">
        <f>IF(ISERROR($V1402),"",OFFSET('Smelter Look-up'!$D$4,$V1402-4,0)&amp;"")</f>
        <v/>
      </c>
      <c r="F1402" s="233" t="str">
        <f>IF(ISERROR($V1402),"",OFFSET('Smelter Look-up'!$E$4,$V1402-4,0))</f>
        <v/>
      </c>
      <c r="G1402" s="233" t="str">
        <f>IF(C1402=$X$4,IF(ISERROR($V1402),"Enter smelter details","RMI"),IF(ISERROR($V1402),"",OFFSET('Smelter Look-up'!$F$4,$V1402-4,0)))</f>
        <v/>
      </c>
      <c r="H1402" s="235" t="str">
        <f>IF(ISERROR($V1402),"",OFFSET('Smelter Look-up'!$G$4,$V1402-4,0))</f>
        <v/>
      </c>
      <c r="I1402" s="237" t="str">
        <f>IF(ISERROR($V1402),"",OFFSET('Smelter Look-up'!$H$4,$V1402-4,0))</f>
        <v/>
      </c>
      <c r="J1402" s="237" t="str">
        <f>IF(ISERROR($V1402),"",OFFSET('Smelter Look-up'!$I$4,$V1402-4,0))</f>
        <v/>
      </c>
      <c r="K1402" s="234"/>
      <c r="L1402" s="234"/>
      <c r="M1402" s="234"/>
      <c r="N1402" s="234"/>
      <c r="O1402" s="234"/>
      <c r="P1402" s="237"/>
      <c r="Q1402" s="238"/>
      <c r="R1402" s="233" t="str">
        <f>IF(ISERROR($V1402),"",OFFSET('Smelter Look-up'!$C$4,$V1402-4,0)&amp;"")</f>
        <v/>
      </c>
      <c r="S1402" s="239" t="str">
        <f t="array" ref="S1402">IF(B1402="","",IF(ISERROR(MATCH($E1402,CL,0)),"Unknown",INDIRECT("'C'!$A$"&amp;MATCH($E1402,CL,0)+1)))</f>
        <v/>
      </c>
      <c r="T1402" s="239" t="str">
        <f t="array" ref="T1402">IF(B1402="","",IF(ISERROR(MATCH($J1402,SorP!$B$1:$B$6226,0)),"",INDIRECT("'SorP'!$A$"&amp;MATCH($S1402&amp;$J1402,SorP!C:C,0))))</f>
        <v/>
      </c>
      <c r="U1402" s="240"/>
      <c r="V1402" s="228" t="str">
        <f>IF(C1402="",NA(),IF(OR(C1402="Smelter not listed",C1402="Smelter not yet identified"),MATCH($B1402&amp;$D1402,'Smelter Look-up'!$J:$J,0),MATCH($B1402&amp;$C1402,'Smelter Look-up'!$J:$J,0)))</f>
        <v>#N/A</v>
      </c>
      <c r="W1402" s="208"/>
      <c r="X1402" s="208">
        <f t="shared" si="1"/>
        <v>0</v>
      </c>
      <c r="Y1402" s="208"/>
      <c r="Z1402" s="208"/>
      <c r="AA1402" s="208"/>
      <c r="AB1402" s="241" t="str">
        <f t="shared" si="2"/>
        <v/>
      </c>
      <c r="AC1402" s="208"/>
      <c r="AD1402" s="208"/>
      <c r="AE1402" s="208"/>
      <c r="AF1402" s="208"/>
      <c r="AG1402" s="208"/>
      <c r="AH1402" s="208"/>
    </row>
    <row r="1403" ht="13.5" customHeight="1">
      <c r="A1403" s="239"/>
      <c r="B1403" s="233" t="str">
        <f t="array" ref="B1403">IF(LEN(A1403)=0,"",INDEX('Smelter Look-up'!$A:$A,MATCH($A1403,'Smelter Look-up'!$E:$E,0)))</f>
        <v/>
      </c>
      <c r="C1403" s="234" t="str">
        <f t="array" ref="C1403">IF(LEN(A1403)=0,"",INDEX('Smelter Look-up'!$C:$C,MATCH($A1403,'Smelter Look-up'!$E:$E,0)))</f>
        <v/>
      </c>
      <c r="D1403" s="233"/>
      <c r="E1403" s="233" t="str">
        <f>IF(ISERROR($V1403),"",OFFSET('Smelter Look-up'!$D$4,$V1403-4,0)&amp;"")</f>
        <v/>
      </c>
      <c r="F1403" s="233" t="str">
        <f>IF(ISERROR($V1403),"",OFFSET('Smelter Look-up'!$E$4,$V1403-4,0))</f>
        <v/>
      </c>
      <c r="G1403" s="233" t="str">
        <f>IF(C1403=$X$4,IF(ISERROR($V1403),"Enter smelter details","RMI"),IF(ISERROR($V1403),"",OFFSET('Smelter Look-up'!$F$4,$V1403-4,0)))</f>
        <v/>
      </c>
      <c r="H1403" s="235" t="str">
        <f>IF(ISERROR($V1403),"",OFFSET('Smelter Look-up'!$G$4,$V1403-4,0))</f>
        <v/>
      </c>
      <c r="I1403" s="237" t="str">
        <f>IF(ISERROR($V1403),"",OFFSET('Smelter Look-up'!$H$4,$V1403-4,0))</f>
        <v/>
      </c>
      <c r="J1403" s="237" t="str">
        <f>IF(ISERROR($V1403),"",OFFSET('Smelter Look-up'!$I$4,$V1403-4,0))</f>
        <v/>
      </c>
      <c r="K1403" s="234"/>
      <c r="L1403" s="234"/>
      <c r="M1403" s="234"/>
      <c r="N1403" s="234"/>
      <c r="O1403" s="234"/>
      <c r="P1403" s="237"/>
      <c r="Q1403" s="238"/>
      <c r="R1403" s="233" t="str">
        <f>IF(ISERROR($V1403),"",OFFSET('Smelter Look-up'!$C$4,$V1403-4,0)&amp;"")</f>
        <v/>
      </c>
      <c r="S1403" s="239" t="str">
        <f t="array" ref="S1403">IF(B1403="","",IF(ISERROR(MATCH($E1403,CL,0)),"Unknown",INDIRECT("'C'!$A$"&amp;MATCH($E1403,CL,0)+1)))</f>
        <v/>
      </c>
      <c r="T1403" s="239" t="str">
        <f t="array" ref="T1403">IF(B1403="","",IF(ISERROR(MATCH($J1403,SorP!$B$1:$B$6226,0)),"",INDIRECT("'SorP'!$A$"&amp;MATCH($S1403&amp;$J1403,SorP!C:C,0))))</f>
        <v/>
      </c>
      <c r="U1403" s="240"/>
      <c r="V1403" s="228" t="str">
        <f>IF(C1403="",NA(),IF(OR(C1403="Smelter not listed",C1403="Smelter not yet identified"),MATCH($B1403&amp;$D1403,'Smelter Look-up'!$J:$J,0),MATCH($B1403&amp;$C1403,'Smelter Look-up'!$J:$J,0)))</f>
        <v>#N/A</v>
      </c>
      <c r="W1403" s="208"/>
      <c r="X1403" s="208">
        <f t="shared" si="1"/>
        <v>0</v>
      </c>
      <c r="Y1403" s="208"/>
      <c r="Z1403" s="208"/>
      <c r="AA1403" s="208"/>
      <c r="AB1403" s="241" t="str">
        <f t="shared" si="2"/>
        <v/>
      </c>
      <c r="AC1403" s="208"/>
      <c r="AD1403" s="208"/>
      <c r="AE1403" s="208"/>
      <c r="AF1403" s="208"/>
      <c r="AG1403" s="208"/>
      <c r="AH1403" s="208"/>
    </row>
    <row r="1404" ht="13.5" customHeight="1">
      <c r="A1404" s="239"/>
      <c r="B1404" s="233" t="str">
        <f t="array" ref="B1404">IF(LEN(A1404)=0,"",INDEX('Smelter Look-up'!$A:$A,MATCH($A1404,'Smelter Look-up'!$E:$E,0)))</f>
        <v/>
      </c>
      <c r="C1404" s="234" t="str">
        <f t="array" ref="C1404">IF(LEN(A1404)=0,"",INDEX('Smelter Look-up'!$C:$C,MATCH($A1404,'Smelter Look-up'!$E:$E,0)))</f>
        <v/>
      </c>
      <c r="D1404" s="233"/>
      <c r="E1404" s="233" t="str">
        <f>IF(ISERROR($V1404),"",OFFSET('Smelter Look-up'!$D$4,$V1404-4,0)&amp;"")</f>
        <v/>
      </c>
      <c r="F1404" s="233" t="str">
        <f>IF(ISERROR($V1404),"",OFFSET('Smelter Look-up'!$E$4,$V1404-4,0))</f>
        <v/>
      </c>
      <c r="G1404" s="233" t="str">
        <f>IF(C1404=$X$4,IF(ISERROR($V1404),"Enter smelter details","RMI"),IF(ISERROR($V1404),"",OFFSET('Smelter Look-up'!$F$4,$V1404-4,0)))</f>
        <v/>
      </c>
      <c r="H1404" s="235" t="str">
        <f>IF(ISERROR($V1404),"",OFFSET('Smelter Look-up'!$G$4,$V1404-4,0))</f>
        <v/>
      </c>
      <c r="I1404" s="237" t="str">
        <f>IF(ISERROR($V1404),"",OFFSET('Smelter Look-up'!$H$4,$V1404-4,0))</f>
        <v/>
      </c>
      <c r="J1404" s="237" t="str">
        <f>IF(ISERROR($V1404),"",OFFSET('Smelter Look-up'!$I$4,$V1404-4,0))</f>
        <v/>
      </c>
      <c r="K1404" s="234"/>
      <c r="L1404" s="234"/>
      <c r="M1404" s="234"/>
      <c r="N1404" s="234"/>
      <c r="O1404" s="234"/>
      <c r="P1404" s="237"/>
      <c r="Q1404" s="238"/>
      <c r="R1404" s="233" t="str">
        <f>IF(ISERROR($V1404),"",OFFSET('Smelter Look-up'!$C$4,$V1404-4,0)&amp;"")</f>
        <v/>
      </c>
      <c r="S1404" s="239" t="str">
        <f t="array" ref="S1404">IF(B1404="","",IF(ISERROR(MATCH($E1404,CL,0)),"Unknown",INDIRECT("'C'!$A$"&amp;MATCH($E1404,CL,0)+1)))</f>
        <v/>
      </c>
      <c r="T1404" s="239" t="str">
        <f t="array" ref="T1404">IF(B1404="","",IF(ISERROR(MATCH($J1404,SorP!$B$1:$B$6226,0)),"",INDIRECT("'SorP'!$A$"&amp;MATCH($S1404&amp;$J1404,SorP!C:C,0))))</f>
        <v/>
      </c>
      <c r="U1404" s="240"/>
      <c r="V1404" s="228" t="str">
        <f>IF(C1404="",NA(),IF(OR(C1404="Smelter not listed",C1404="Smelter not yet identified"),MATCH($B1404&amp;$D1404,'Smelter Look-up'!$J:$J,0),MATCH($B1404&amp;$C1404,'Smelter Look-up'!$J:$J,0)))</f>
        <v>#N/A</v>
      </c>
      <c r="W1404" s="208"/>
      <c r="X1404" s="208">
        <f t="shared" si="1"/>
        <v>0</v>
      </c>
      <c r="Y1404" s="208"/>
      <c r="Z1404" s="208"/>
      <c r="AA1404" s="208"/>
      <c r="AB1404" s="241" t="str">
        <f t="shared" si="2"/>
        <v/>
      </c>
      <c r="AC1404" s="208"/>
      <c r="AD1404" s="208"/>
      <c r="AE1404" s="208"/>
      <c r="AF1404" s="208"/>
      <c r="AG1404" s="208"/>
      <c r="AH1404" s="208"/>
    </row>
    <row r="1405" ht="13.5" customHeight="1">
      <c r="A1405" s="239"/>
      <c r="B1405" s="233" t="str">
        <f t="array" ref="B1405">IF(LEN(A1405)=0,"",INDEX('Smelter Look-up'!$A:$A,MATCH($A1405,'Smelter Look-up'!$E:$E,0)))</f>
        <v/>
      </c>
      <c r="C1405" s="234" t="str">
        <f t="array" ref="C1405">IF(LEN(A1405)=0,"",INDEX('Smelter Look-up'!$C:$C,MATCH($A1405,'Smelter Look-up'!$E:$E,0)))</f>
        <v/>
      </c>
      <c r="D1405" s="233"/>
      <c r="E1405" s="233" t="str">
        <f>IF(ISERROR($V1405),"",OFFSET('Smelter Look-up'!$D$4,$V1405-4,0)&amp;"")</f>
        <v/>
      </c>
      <c r="F1405" s="233" t="str">
        <f>IF(ISERROR($V1405),"",OFFSET('Smelter Look-up'!$E$4,$V1405-4,0))</f>
        <v/>
      </c>
      <c r="G1405" s="233" t="str">
        <f>IF(C1405=$X$4,IF(ISERROR($V1405),"Enter smelter details","RMI"),IF(ISERROR($V1405),"",OFFSET('Smelter Look-up'!$F$4,$V1405-4,0)))</f>
        <v/>
      </c>
      <c r="H1405" s="235" t="str">
        <f>IF(ISERROR($V1405),"",OFFSET('Smelter Look-up'!$G$4,$V1405-4,0))</f>
        <v/>
      </c>
      <c r="I1405" s="237" t="str">
        <f>IF(ISERROR($V1405),"",OFFSET('Smelter Look-up'!$H$4,$V1405-4,0))</f>
        <v/>
      </c>
      <c r="J1405" s="237" t="str">
        <f>IF(ISERROR($V1405),"",OFFSET('Smelter Look-up'!$I$4,$V1405-4,0))</f>
        <v/>
      </c>
      <c r="K1405" s="234"/>
      <c r="L1405" s="234"/>
      <c r="M1405" s="234"/>
      <c r="N1405" s="234"/>
      <c r="O1405" s="234"/>
      <c r="P1405" s="237"/>
      <c r="Q1405" s="238"/>
      <c r="R1405" s="233" t="str">
        <f>IF(ISERROR($V1405),"",OFFSET('Smelter Look-up'!$C$4,$V1405-4,0)&amp;"")</f>
        <v/>
      </c>
      <c r="S1405" s="239" t="str">
        <f t="array" ref="S1405">IF(B1405="","",IF(ISERROR(MATCH($E1405,CL,0)),"Unknown",INDIRECT("'C'!$A$"&amp;MATCH($E1405,CL,0)+1)))</f>
        <v/>
      </c>
      <c r="T1405" s="239" t="str">
        <f t="array" ref="T1405">IF(B1405="","",IF(ISERROR(MATCH($J1405,SorP!$B$1:$B$6226,0)),"",INDIRECT("'SorP'!$A$"&amp;MATCH($S1405&amp;$J1405,SorP!C:C,0))))</f>
        <v/>
      </c>
      <c r="U1405" s="240"/>
      <c r="V1405" s="228" t="str">
        <f>IF(C1405="",NA(),IF(OR(C1405="Smelter not listed",C1405="Smelter not yet identified"),MATCH($B1405&amp;$D1405,'Smelter Look-up'!$J:$J,0),MATCH($B1405&amp;$C1405,'Smelter Look-up'!$J:$J,0)))</f>
        <v>#N/A</v>
      </c>
      <c r="W1405" s="208"/>
      <c r="X1405" s="208">
        <f t="shared" si="1"/>
        <v>0</v>
      </c>
      <c r="Y1405" s="208"/>
      <c r="Z1405" s="208"/>
      <c r="AA1405" s="208"/>
      <c r="AB1405" s="241" t="str">
        <f t="shared" si="2"/>
        <v/>
      </c>
      <c r="AC1405" s="208"/>
      <c r="AD1405" s="208"/>
      <c r="AE1405" s="208"/>
      <c r="AF1405" s="208"/>
      <c r="AG1405" s="208"/>
      <c r="AH1405" s="208"/>
    </row>
    <row r="1406" ht="13.5" customHeight="1">
      <c r="A1406" s="239"/>
      <c r="B1406" s="233" t="str">
        <f t="array" ref="B1406">IF(LEN(A1406)=0,"",INDEX('Smelter Look-up'!$A:$A,MATCH($A1406,'Smelter Look-up'!$E:$E,0)))</f>
        <v/>
      </c>
      <c r="C1406" s="234" t="str">
        <f t="array" ref="C1406">IF(LEN(A1406)=0,"",INDEX('Smelter Look-up'!$C:$C,MATCH($A1406,'Smelter Look-up'!$E:$E,0)))</f>
        <v/>
      </c>
      <c r="D1406" s="233"/>
      <c r="E1406" s="233" t="str">
        <f>IF(ISERROR($V1406),"",OFFSET('Smelter Look-up'!$D$4,$V1406-4,0)&amp;"")</f>
        <v/>
      </c>
      <c r="F1406" s="233" t="str">
        <f>IF(ISERROR($V1406),"",OFFSET('Smelter Look-up'!$E$4,$V1406-4,0))</f>
        <v/>
      </c>
      <c r="G1406" s="233" t="str">
        <f>IF(C1406=$X$4,IF(ISERROR($V1406),"Enter smelter details","RMI"),IF(ISERROR($V1406),"",OFFSET('Smelter Look-up'!$F$4,$V1406-4,0)))</f>
        <v/>
      </c>
      <c r="H1406" s="235" t="str">
        <f>IF(ISERROR($V1406),"",OFFSET('Smelter Look-up'!$G$4,$V1406-4,0))</f>
        <v/>
      </c>
      <c r="I1406" s="237" t="str">
        <f>IF(ISERROR($V1406),"",OFFSET('Smelter Look-up'!$H$4,$V1406-4,0))</f>
        <v/>
      </c>
      <c r="J1406" s="237" t="str">
        <f>IF(ISERROR($V1406),"",OFFSET('Smelter Look-up'!$I$4,$V1406-4,0))</f>
        <v/>
      </c>
      <c r="K1406" s="234"/>
      <c r="L1406" s="234"/>
      <c r="M1406" s="234"/>
      <c r="N1406" s="234"/>
      <c r="O1406" s="234"/>
      <c r="P1406" s="237"/>
      <c r="Q1406" s="238"/>
      <c r="R1406" s="233" t="str">
        <f>IF(ISERROR($V1406),"",OFFSET('Smelter Look-up'!$C$4,$V1406-4,0)&amp;"")</f>
        <v/>
      </c>
      <c r="S1406" s="239" t="str">
        <f t="array" ref="S1406">IF(B1406="","",IF(ISERROR(MATCH($E1406,CL,0)),"Unknown",INDIRECT("'C'!$A$"&amp;MATCH($E1406,CL,0)+1)))</f>
        <v/>
      </c>
      <c r="T1406" s="239" t="str">
        <f t="array" ref="T1406">IF(B1406="","",IF(ISERROR(MATCH($J1406,SorP!$B$1:$B$6226,0)),"",INDIRECT("'SorP'!$A$"&amp;MATCH($S1406&amp;$J1406,SorP!C:C,0))))</f>
        <v/>
      </c>
      <c r="U1406" s="240"/>
      <c r="V1406" s="228" t="str">
        <f>IF(C1406="",NA(),IF(OR(C1406="Smelter not listed",C1406="Smelter not yet identified"),MATCH($B1406&amp;$D1406,'Smelter Look-up'!$J:$J,0),MATCH($B1406&amp;$C1406,'Smelter Look-up'!$J:$J,0)))</f>
        <v>#N/A</v>
      </c>
      <c r="W1406" s="208"/>
      <c r="X1406" s="208">
        <f t="shared" si="1"/>
        <v>0</v>
      </c>
      <c r="Y1406" s="208"/>
      <c r="Z1406" s="208"/>
      <c r="AA1406" s="208"/>
      <c r="AB1406" s="241" t="str">
        <f t="shared" si="2"/>
        <v/>
      </c>
      <c r="AC1406" s="208"/>
      <c r="AD1406" s="208"/>
      <c r="AE1406" s="208"/>
      <c r="AF1406" s="208"/>
      <c r="AG1406" s="208"/>
      <c r="AH1406" s="208"/>
    </row>
    <row r="1407" ht="13.5" customHeight="1">
      <c r="A1407" s="239"/>
      <c r="B1407" s="233" t="str">
        <f t="array" ref="B1407">IF(LEN(A1407)=0,"",INDEX('Smelter Look-up'!$A:$A,MATCH($A1407,'Smelter Look-up'!$E:$E,0)))</f>
        <v/>
      </c>
      <c r="C1407" s="234" t="str">
        <f t="array" ref="C1407">IF(LEN(A1407)=0,"",INDEX('Smelter Look-up'!$C:$C,MATCH($A1407,'Smelter Look-up'!$E:$E,0)))</f>
        <v/>
      </c>
      <c r="D1407" s="233"/>
      <c r="E1407" s="233" t="str">
        <f>IF(ISERROR($V1407),"",OFFSET('Smelter Look-up'!$D$4,$V1407-4,0)&amp;"")</f>
        <v/>
      </c>
      <c r="F1407" s="233" t="str">
        <f>IF(ISERROR($V1407),"",OFFSET('Smelter Look-up'!$E$4,$V1407-4,0))</f>
        <v/>
      </c>
      <c r="G1407" s="233" t="str">
        <f>IF(C1407=$X$4,IF(ISERROR($V1407),"Enter smelter details","RMI"),IF(ISERROR($V1407),"",OFFSET('Smelter Look-up'!$F$4,$V1407-4,0)))</f>
        <v/>
      </c>
      <c r="H1407" s="235" t="str">
        <f>IF(ISERROR($V1407),"",OFFSET('Smelter Look-up'!$G$4,$V1407-4,0))</f>
        <v/>
      </c>
      <c r="I1407" s="237" t="str">
        <f>IF(ISERROR($V1407),"",OFFSET('Smelter Look-up'!$H$4,$V1407-4,0))</f>
        <v/>
      </c>
      <c r="J1407" s="237" t="str">
        <f>IF(ISERROR($V1407),"",OFFSET('Smelter Look-up'!$I$4,$V1407-4,0))</f>
        <v/>
      </c>
      <c r="K1407" s="234"/>
      <c r="L1407" s="234"/>
      <c r="M1407" s="234"/>
      <c r="N1407" s="234"/>
      <c r="O1407" s="234"/>
      <c r="P1407" s="237"/>
      <c r="Q1407" s="238"/>
      <c r="R1407" s="233" t="str">
        <f>IF(ISERROR($V1407),"",OFFSET('Smelter Look-up'!$C$4,$V1407-4,0)&amp;"")</f>
        <v/>
      </c>
      <c r="S1407" s="239" t="str">
        <f t="array" ref="S1407">IF(B1407="","",IF(ISERROR(MATCH($E1407,CL,0)),"Unknown",INDIRECT("'C'!$A$"&amp;MATCH($E1407,CL,0)+1)))</f>
        <v/>
      </c>
      <c r="T1407" s="239" t="str">
        <f t="array" ref="T1407">IF(B1407="","",IF(ISERROR(MATCH($J1407,SorP!$B$1:$B$6226,0)),"",INDIRECT("'SorP'!$A$"&amp;MATCH($S1407&amp;$J1407,SorP!C:C,0))))</f>
        <v/>
      </c>
      <c r="U1407" s="240"/>
      <c r="V1407" s="228" t="str">
        <f>IF(C1407="",NA(),IF(OR(C1407="Smelter not listed",C1407="Smelter not yet identified"),MATCH($B1407&amp;$D1407,'Smelter Look-up'!$J:$J,0),MATCH($B1407&amp;$C1407,'Smelter Look-up'!$J:$J,0)))</f>
        <v>#N/A</v>
      </c>
      <c r="W1407" s="208"/>
      <c r="X1407" s="208">
        <f t="shared" si="1"/>
        <v>0</v>
      </c>
      <c r="Y1407" s="208"/>
      <c r="Z1407" s="208"/>
      <c r="AA1407" s="208"/>
      <c r="AB1407" s="241" t="str">
        <f t="shared" si="2"/>
        <v/>
      </c>
      <c r="AC1407" s="208"/>
      <c r="AD1407" s="208"/>
      <c r="AE1407" s="208"/>
      <c r="AF1407" s="208"/>
      <c r="AG1407" s="208"/>
      <c r="AH1407" s="208"/>
    </row>
    <row r="1408" ht="13.5" customHeight="1">
      <c r="A1408" s="239"/>
      <c r="B1408" s="233" t="str">
        <f t="array" ref="B1408">IF(LEN(A1408)=0,"",INDEX('Smelter Look-up'!$A:$A,MATCH($A1408,'Smelter Look-up'!$E:$E,0)))</f>
        <v/>
      </c>
      <c r="C1408" s="234" t="str">
        <f t="array" ref="C1408">IF(LEN(A1408)=0,"",INDEX('Smelter Look-up'!$C:$C,MATCH($A1408,'Smelter Look-up'!$E:$E,0)))</f>
        <v/>
      </c>
      <c r="D1408" s="233"/>
      <c r="E1408" s="233" t="str">
        <f>IF(ISERROR($V1408),"",OFFSET('Smelter Look-up'!$D$4,$V1408-4,0)&amp;"")</f>
        <v/>
      </c>
      <c r="F1408" s="233" t="str">
        <f>IF(ISERROR($V1408),"",OFFSET('Smelter Look-up'!$E$4,$V1408-4,0))</f>
        <v/>
      </c>
      <c r="G1408" s="233" t="str">
        <f>IF(C1408=$X$4,IF(ISERROR($V1408),"Enter smelter details","RMI"),IF(ISERROR($V1408),"",OFFSET('Smelter Look-up'!$F$4,$V1408-4,0)))</f>
        <v/>
      </c>
      <c r="H1408" s="235" t="str">
        <f>IF(ISERROR($V1408),"",OFFSET('Smelter Look-up'!$G$4,$V1408-4,0))</f>
        <v/>
      </c>
      <c r="I1408" s="237" t="str">
        <f>IF(ISERROR($V1408),"",OFFSET('Smelter Look-up'!$H$4,$V1408-4,0))</f>
        <v/>
      </c>
      <c r="J1408" s="237" t="str">
        <f>IF(ISERROR($V1408),"",OFFSET('Smelter Look-up'!$I$4,$V1408-4,0))</f>
        <v/>
      </c>
      <c r="K1408" s="234"/>
      <c r="L1408" s="234"/>
      <c r="M1408" s="234"/>
      <c r="N1408" s="234"/>
      <c r="O1408" s="234"/>
      <c r="P1408" s="237"/>
      <c r="Q1408" s="238"/>
      <c r="R1408" s="233" t="str">
        <f>IF(ISERROR($V1408),"",OFFSET('Smelter Look-up'!$C$4,$V1408-4,0)&amp;"")</f>
        <v/>
      </c>
      <c r="S1408" s="239" t="str">
        <f t="array" ref="S1408">IF(B1408="","",IF(ISERROR(MATCH($E1408,CL,0)),"Unknown",INDIRECT("'C'!$A$"&amp;MATCH($E1408,CL,0)+1)))</f>
        <v/>
      </c>
      <c r="T1408" s="239" t="str">
        <f t="array" ref="T1408">IF(B1408="","",IF(ISERROR(MATCH($J1408,SorP!$B$1:$B$6226,0)),"",INDIRECT("'SorP'!$A$"&amp;MATCH($S1408&amp;$J1408,SorP!C:C,0))))</f>
        <v/>
      </c>
      <c r="U1408" s="240"/>
      <c r="V1408" s="228" t="str">
        <f>IF(C1408="",NA(),IF(OR(C1408="Smelter not listed",C1408="Smelter not yet identified"),MATCH($B1408&amp;$D1408,'Smelter Look-up'!$J:$J,0),MATCH($B1408&amp;$C1408,'Smelter Look-up'!$J:$J,0)))</f>
        <v>#N/A</v>
      </c>
      <c r="W1408" s="208"/>
      <c r="X1408" s="208">
        <f t="shared" si="1"/>
        <v>0</v>
      </c>
      <c r="Y1408" s="208"/>
      <c r="Z1408" s="208"/>
      <c r="AA1408" s="208"/>
      <c r="AB1408" s="241" t="str">
        <f t="shared" si="2"/>
        <v/>
      </c>
      <c r="AC1408" s="208"/>
      <c r="AD1408" s="208"/>
      <c r="AE1408" s="208"/>
      <c r="AF1408" s="208"/>
      <c r="AG1408" s="208"/>
      <c r="AH1408" s="208"/>
    </row>
    <row r="1409" ht="13.5" customHeight="1">
      <c r="A1409" s="239"/>
      <c r="B1409" s="233" t="str">
        <f t="array" ref="B1409">IF(LEN(A1409)=0,"",INDEX('Smelter Look-up'!$A:$A,MATCH($A1409,'Smelter Look-up'!$E:$E,0)))</f>
        <v/>
      </c>
      <c r="C1409" s="234" t="str">
        <f t="array" ref="C1409">IF(LEN(A1409)=0,"",INDEX('Smelter Look-up'!$C:$C,MATCH($A1409,'Smelter Look-up'!$E:$E,0)))</f>
        <v/>
      </c>
      <c r="D1409" s="233"/>
      <c r="E1409" s="233" t="str">
        <f>IF(ISERROR($V1409),"",OFFSET('Smelter Look-up'!$D$4,$V1409-4,0)&amp;"")</f>
        <v/>
      </c>
      <c r="F1409" s="233" t="str">
        <f>IF(ISERROR($V1409),"",OFFSET('Smelter Look-up'!$E$4,$V1409-4,0))</f>
        <v/>
      </c>
      <c r="G1409" s="233" t="str">
        <f>IF(C1409=$X$4,IF(ISERROR($V1409),"Enter smelter details","RMI"),IF(ISERROR($V1409),"",OFFSET('Smelter Look-up'!$F$4,$V1409-4,0)))</f>
        <v/>
      </c>
      <c r="H1409" s="235" t="str">
        <f>IF(ISERROR($V1409),"",OFFSET('Smelter Look-up'!$G$4,$V1409-4,0))</f>
        <v/>
      </c>
      <c r="I1409" s="237" t="str">
        <f>IF(ISERROR($V1409),"",OFFSET('Smelter Look-up'!$H$4,$V1409-4,0))</f>
        <v/>
      </c>
      <c r="J1409" s="237" t="str">
        <f>IF(ISERROR($V1409),"",OFFSET('Smelter Look-up'!$I$4,$V1409-4,0))</f>
        <v/>
      </c>
      <c r="K1409" s="234"/>
      <c r="L1409" s="234"/>
      <c r="M1409" s="234"/>
      <c r="N1409" s="234"/>
      <c r="O1409" s="234"/>
      <c r="P1409" s="237"/>
      <c r="Q1409" s="238"/>
      <c r="R1409" s="233" t="str">
        <f>IF(ISERROR($V1409),"",OFFSET('Smelter Look-up'!$C$4,$V1409-4,0)&amp;"")</f>
        <v/>
      </c>
      <c r="S1409" s="239" t="str">
        <f t="array" ref="S1409">IF(B1409="","",IF(ISERROR(MATCH($E1409,CL,0)),"Unknown",INDIRECT("'C'!$A$"&amp;MATCH($E1409,CL,0)+1)))</f>
        <v/>
      </c>
      <c r="T1409" s="239" t="str">
        <f t="array" ref="T1409">IF(B1409="","",IF(ISERROR(MATCH($J1409,SorP!$B$1:$B$6226,0)),"",INDIRECT("'SorP'!$A$"&amp;MATCH($S1409&amp;$J1409,SorP!C:C,0))))</f>
        <v/>
      </c>
      <c r="U1409" s="240"/>
      <c r="V1409" s="228" t="str">
        <f>IF(C1409="",NA(),IF(OR(C1409="Smelter not listed",C1409="Smelter not yet identified"),MATCH($B1409&amp;$D1409,'Smelter Look-up'!$J:$J,0),MATCH($B1409&amp;$C1409,'Smelter Look-up'!$J:$J,0)))</f>
        <v>#N/A</v>
      </c>
      <c r="W1409" s="208"/>
      <c r="X1409" s="208">
        <f t="shared" si="1"/>
        <v>0</v>
      </c>
      <c r="Y1409" s="208"/>
      <c r="Z1409" s="208"/>
      <c r="AA1409" s="208"/>
      <c r="AB1409" s="241" t="str">
        <f t="shared" si="2"/>
        <v/>
      </c>
      <c r="AC1409" s="208"/>
      <c r="AD1409" s="208"/>
      <c r="AE1409" s="208"/>
      <c r="AF1409" s="208"/>
      <c r="AG1409" s="208"/>
      <c r="AH1409" s="208"/>
    </row>
    <row r="1410" ht="13.5" customHeight="1">
      <c r="A1410" s="239"/>
      <c r="B1410" s="233" t="str">
        <f t="array" ref="B1410">IF(LEN(A1410)=0,"",INDEX('Smelter Look-up'!$A:$A,MATCH($A1410,'Smelter Look-up'!$E:$E,0)))</f>
        <v/>
      </c>
      <c r="C1410" s="234" t="str">
        <f t="array" ref="C1410">IF(LEN(A1410)=0,"",INDEX('Smelter Look-up'!$C:$C,MATCH($A1410,'Smelter Look-up'!$E:$E,0)))</f>
        <v/>
      </c>
      <c r="D1410" s="233"/>
      <c r="E1410" s="233" t="str">
        <f>IF(ISERROR($V1410),"",OFFSET('Smelter Look-up'!$D$4,$V1410-4,0)&amp;"")</f>
        <v/>
      </c>
      <c r="F1410" s="233" t="str">
        <f>IF(ISERROR($V1410),"",OFFSET('Smelter Look-up'!$E$4,$V1410-4,0))</f>
        <v/>
      </c>
      <c r="G1410" s="233" t="str">
        <f>IF(C1410=$X$4,IF(ISERROR($V1410),"Enter smelter details","RMI"),IF(ISERROR($V1410),"",OFFSET('Smelter Look-up'!$F$4,$V1410-4,0)))</f>
        <v/>
      </c>
      <c r="H1410" s="235" t="str">
        <f>IF(ISERROR($V1410),"",OFFSET('Smelter Look-up'!$G$4,$V1410-4,0))</f>
        <v/>
      </c>
      <c r="I1410" s="237" t="str">
        <f>IF(ISERROR($V1410),"",OFFSET('Smelter Look-up'!$H$4,$V1410-4,0))</f>
        <v/>
      </c>
      <c r="J1410" s="237" t="str">
        <f>IF(ISERROR($V1410),"",OFFSET('Smelter Look-up'!$I$4,$V1410-4,0))</f>
        <v/>
      </c>
      <c r="K1410" s="234"/>
      <c r="L1410" s="234"/>
      <c r="M1410" s="234"/>
      <c r="N1410" s="234"/>
      <c r="O1410" s="234"/>
      <c r="P1410" s="237"/>
      <c r="Q1410" s="238"/>
      <c r="R1410" s="233" t="str">
        <f>IF(ISERROR($V1410),"",OFFSET('Smelter Look-up'!$C$4,$V1410-4,0)&amp;"")</f>
        <v/>
      </c>
      <c r="S1410" s="239" t="str">
        <f t="array" ref="S1410">IF(B1410="","",IF(ISERROR(MATCH($E1410,CL,0)),"Unknown",INDIRECT("'C'!$A$"&amp;MATCH($E1410,CL,0)+1)))</f>
        <v/>
      </c>
      <c r="T1410" s="239" t="str">
        <f t="array" ref="T1410">IF(B1410="","",IF(ISERROR(MATCH($J1410,SorP!$B$1:$B$6226,0)),"",INDIRECT("'SorP'!$A$"&amp;MATCH($S1410&amp;$J1410,SorP!C:C,0))))</f>
        <v/>
      </c>
      <c r="U1410" s="240"/>
      <c r="V1410" s="228" t="str">
        <f>IF(C1410="",NA(),IF(OR(C1410="Smelter not listed",C1410="Smelter not yet identified"),MATCH($B1410&amp;$D1410,'Smelter Look-up'!$J:$J,0),MATCH($B1410&amp;$C1410,'Smelter Look-up'!$J:$J,0)))</f>
        <v>#N/A</v>
      </c>
      <c r="W1410" s="208"/>
      <c r="X1410" s="208">
        <f t="shared" si="1"/>
        <v>0</v>
      </c>
      <c r="Y1410" s="208"/>
      <c r="Z1410" s="208"/>
      <c r="AA1410" s="208"/>
      <c r="AB1410" s="241" t="str">
        <f t="shared" si="2"/>
        <v/>
      </c>
      <c r="AC1410" s="208"/>
      <c r="AD1410" s="208"/>
      <c r="AE1410" s="208"/>
      <c r="AF1410" s="208"/>
      <c r="AG1410" s="208"/>
      <c r="AH1410" s="208"/>
    </row>
    <row r="1411" ht="13.5" customHeight="1">
      <c r="A1411" s="239"/>
      <c r="B1411" s="233" t="str">
        <f t="array" ref="B1411">IF(LEN(A1411)=0,"",INDEX('Smelter Look-up'!$A:$A,MATCH($A1411,'Smelter Look-up'!$E:$E,0)))</f>
        <v/>
      </c>
      <c r="C1411" s="234" t="str">
        <f t="array" ref="C1411">IF(LEN(A1411)=0,"",INDEX('Smelter Look-up'!$C:$C,MATCH($A1411,'Smelter Look-up'!$E:$E,0)))</f>
        <v/>
      </c>
      <c r="D1411" s="233"/>
      <c r="E1411" s="233" t="str">
        <f>IF(ISERROR($V1411),"",OFFSET('Smelter Look-up'!$D$4,$V1411-4,0)&amp;"")</f>
        <v/>
      </c>
      <c r="F1411" s="233" t="str">
        <f>IF(ISERROR($V1411),"",OFFSET('Smelter Look-up'!$E$4,$V1411-4,0))</f>
        <v/>
      </c>
      <c r="G1411" s="233" t="str">
        <f>IF(C1411=$X$4,IF(ISERROR($V1411),"Enter smelter details","RMI"),IF(ISERROR($V1411),"",OFFSET('Smelter Look-up'!$F$4,$V1411-4,0)))</f>
        <v/>
      </c>
      <c r="H1411" s="235" t="str">
        <f>IF(ISERROR($V1411),"",OFFSET('Smelter Look-up'!$G$4,$V1411-4,0))</f>
        <v/>
      </c>
      <c r="I1411" s="237" t="str">
        <f>IF(ISERROR($V1411),"",OFFSET('Smelter Look-up'!$H$4,$V1411-4,0))</f>
        <v/>
      </c>
      <c r="J1411" s="237" t="str">
        <f>IF(ISERROR($V1411),"",OFFSET('Smelter Look-up'!$I$4,$V1411-4,0))</f>
        <v/>
      </c>
      <c r="K1411" s="234"/>
      <c r="L1411" s="234"/>
      <c r="M1411" s="234"/>
      <c r="N1411" s="234"/>
      <c r="O1411" s="234"/>
      <c r="P1411" s="237"/>
      <c r="Q1411" s="238"/>
      <c r="R1411" s="233" t="str">
        <f>IF(ISERROR($V1411),"",OFFSET('Smelter Look-up'!$C$4,$V1411-4,0)&amp;"")</f>
        <v/>
      </c>
      <c r="S1411" s="239" t="str">
        <f t="array" ref="S1411">IF(B1411="","",IF(ISERROR(MATCH($E1411,CL,0)),"Unknown",INDIRECT("'C'!$A$"&amp;MATCH($E1411,CL,0)+1)))</f>
        <v/>
      </c>
      <c r="T1411" s="239" t="str">
        <f t="array" ref="T1411">IF(B1411="","",IF(ISERROR(MATCH($J1411,SorP!$B$1:$B$6226,0)),"",INDIRECT("'SorP'!$A$"&amp;MATCH($S1411&amp;$J1411,SorP!C:C,0))))</f>
        <v/>
      </c>
      <c r="U1411" s="240"/>
      <c r="V1411" s="228" t="str">
        <f>IF(C1411="",NA(),IF(OR(C1411="Smelter not listed",C1411="Smelter not yet identified"),MATCH($B1411&amp;$D1411,'Smelter Look-up'!$J:$J,0),MATCH($B1411&amp;$C1411,'Smelter Look-up'!$J:$J,0)))</f>
        <v>#N/A</v>
      </c>
      <c r="W1411" s="208"/>
      <c r="X1411" s="208">
        <f t="shared" si="1"/>
        <v>0</v>
      </c>
      <c r="Y1411" s="208"/>
      <c r="Z1411" s="208"/>
      <c r="AA1411" s="208"/>
      <c r="AB1411" s="241" t="str">
        <f t="shared" si="2"/>
        <v/>
      </c>
      <c r="AC1411" s="208"/>
      <c r="AD1411" s="208"/>
      <c r="AE1411" s="208"/>
      <c r="AF1411" s="208"/>
      <c r="AG1411" s="208"/>
      <c r="AH1411" s="208"/>
    </row>
    <row r="1412" ht="13.5" customHeight="1">
      <c r="A1412" s="239"/>
      <c r="B1412" s="233" t="str">
        <f t="array" ref="B1412">IF(LEN(A1412)=0,"",INDEX('Smelter Look-up'!$A:$A,MATCH($A1412,'Smelter Look-up'!$E:$E,0)))</f>
        <v/>
      </c>
      <c r="C1412" s="234" t="str">
        <f t="array" ref="C1412">IF(LEN(A1412)=0,"",INDEX('Smelter Look-up'!$C:$C,MATCH($A1412,'Smelter Look-up'!$E:$E,0)))</f>
        <v/>
      </c>
      <c r="D1412" s="233"/>
      <c r="E1412" s="233" t="str">
        <f>IF(ISERROR($V1412),"",OFFSET('Smelter Look-up'!$D$4,$V1412-4,0)&amp;"")</f>
        <v/>
      </c>
      <c r="F1412" s="233" t="str">
        <f>IF(ISERROR($V1412),"",OFFSET('Smelter Look-up'!$E$4,$V1412-4,0))</f>
        <v/>
      </c>
      <c r="G1412" s="233" t="str">
        <f>IF(C1412=$X$4,IF(ISERROR($V1412),"Enter smelter details","RMI"),IF(ISERROR($V1412),"",OFFSET('Smelter Look-up'!$F$4,$V1412-4,0)))</f>
        <v/>
      </c>
      <c r="H1412" s="235" t="str">
        <f>IF(ISERROR($V1412),"",OFFSET('Smelter Look-up'!$G$4,$V1412-4,0))</f>
        <v/>
      </c>
      <c r="I1412" s="237" t="str">
        <f>IF(ISERROR($V1412),"",OFFSET('Smelter Look-up'!$H$4,$V1412-4,0))</f>
        <v/>
      </c>
      <c r="J1412" s="237" t="str">
        <f>IF(ISERROR($V1412),"",OFFSET('Smelter Look-up'!$I$4,$V1412-4,0))</f>
        <v/>
      </c>
      <c r="K1412" s="234"/>
      <c r="L1412" s="234"/>
      <c r="M1412" s="234"/>
      <c r="N1412" s="234"/>
      <c r="O1412" s="234"/>
      <c r="P1412" s="237"/>
      <c r="Q1412" s="238"/>
      <c r="R1412" s="233" t="str">
        <f>IF(ISERROR($V1412),"",OFFSET('Smelter Look-up'!$C$4,$V1412-4,0)&amp;"")</f>
        <v/>
      </c>
      <c r="S1412" s="239" t="str">
        <f t="array" ref="S1412">IF(B1412="","",IF(ISERROR(MATCH($E1412,CL,0)),"Unknown",INDIRECT("'C'!$A$"&amp;MATCH($E1412,CL,0)+1)))</f>
        <v/>
      </c>
      <c r="T1412" s="239" t="str">
        <f t="array" ref="T1412">IF(B1412="","",IF(ISERROR(MATCH($J1412,SorP!$B$1:$B$6226,0)),"",INDIRECT("'SorP'!$A$"&amp;MATCH($S1412&amp;$J1412,SorP!C:C,0))))</f>
        <v/>
      </c>
      <c r="U1412" s="240"/>
      <c r="V1412" s="228" t="str">
        <f>IF(C1412="",NA(),IF(OR(C1412="Smelter not listed",C1412="Smelter not yet identified"),MATCH($B1412&amp;$D1412,'Smelter Look-up'!$J:$J,0),MATCH($B1412&amp;$C1412,'Smelter Look-up'!$J:$J,0)))</f>
        <v>#N/A</v>
      </c>
      <c r="W1412" s="208"/>
      <c r="X1412" s="208">
        <f t="shared" si="1"/>
        <v>0</v>
      </c>
      <c r="Y1412" s="208"/>
      <c r="Z1412" s="208"/>
      <c r="AA1412" s="208"/>
      <c r="AB1412" s="241" t="str">
        <f t="shared" si="2"/>
        <v/>
      </c>
      <c r="AC1412" s="208"/>
      <c r="AD1412" s="208"/>
      <c r="AE1412" s="208"/>
      <c r="AF1412" s="208"/>
      <c r="AG1412" s="208"/>
      <c r="AH1412" s="208"/>
    </row>
    <row r="1413" ht="13.5" customHeight="1">
      <c r="A1413" s="239"/>
      <c r="B1413" s="233" t="str">
        <f t="array" ref="B1413">IF(LEN(A1413)=0,"",INDEX('Smelter Look-up'!$A:$A,MATCH($A1413,'Smelter Look-up'!$E:$E,0)))</f>
        <v/>
      </c>
      <c r="C1413" s="234" t="str">
        <f t="array" ref="C1413">IF(LEN(A1413)=0,"",INDEX('Smelter Look-up'!$C:$C,MATCH($A1413,'Smelter Look-up'!$E:$E,0)))</f>
        <v/>
      </c>
      <c r="D1413" s="233"/>
      <c r="E1413" s="233" t="str">
        <f>IF(ISERROR($V1413),"",OFFSET('Smelter Look-up'!$D$4,$V1413-4,0)&amp;"")</f>
        <v/>
      </c>
      <c r="F1413" s="233" t="str">
        <f>IF(ISERROR($V1413),"",OFFSET('Smelter Look-up'!$E$4,$V1413-4,0))</f>
        <v/>
      </c>
      <c r="G1413" s="233" t="str">
        <f>IF(C1413=$X$4,IF(ISERROR($V1413),"Enter smelter details","RMI"),IF(ISERROR($V1413),"",OFFSET('Smelter Look-up'!$F$4,$V1413-4,0)))</f>
        <v/>
      </c>
      <c r="H1413" s="235" t="str">
        <f>IF(ISERROR($V1413),"",OFFSET('Smelter Look-up'!$G$4,$V1413-4,0))</f>
        <v/>
      </c>
      <c r="I1413" s="237" t="str">
        <f>IF(ISERROR($V1413),"",OFFSET('Smelter Look-up'!$H$4,$V1413-4,0))</f>
        <v/>
      </c>
      <c r="J1413" s="237" t="str">
        <f>IF(ISERROR($V1413),"",OFFSET('Smelter Look-up'!$I$4,$V1413-4,0))</f>
        <v/>
      </c>
      <c r="K1413" s="234"/>
      <c r="L1413" s="234"/>
      <c r="M1413" s="234"/>
      <c r="N1413" s="234"/>
      <c r="O1413" s="234"/>
      <c r="P1413" s="237"/>
      <c r="Q1413" s="238"/>
      <c r="R1413" s="233" t="str">
        <f>IF(ISERROR($V1413),"",OFFSET('Smelter Look-up'!$C$4,$V1413-4,0)&amp;"")</f>
        <v/>
      </c>
      <c r="S1413" s="239" t="str">
        <f t="array" ref="S1413">IF(B1413="","",IF(ISERROR(MATCH($E1413,CL,0)),"Unknown",INDIRECT("'C'!$A$"&amp;MATCH($E1413,CL,0)+1)))</f>
        <v/>
      </c>
      <c r="T1413" s="239" t="str">
        <f t="array" ref="T1413">IF(B1413="","",IF(ISERROR(MATCH($J1413,SorP!$B$1:$B$6226,0)),"",INDIRECT("'SorP'!$A$"&amp;MATCH($S1413&amp;$J1413,SorP!C:C,0))))</f>
        <v/>
      </c>
      <c r="U1413" s="240"/>
      <c r="V1413" s="228" t="str">
        <f>IF(C1413="",NA(),IF(OR(C1413="Smelter not listed",C1413="Smelter not yet identified"),MATCH($B1413&amp;$D1413,'Smelter Look-up'!$J:$J,0),MATCH($B1413&amp;$C1413,'Smelter Look-up'!$J:$J,0)))</f>
        <v>#N/A</v>
      </c>
      <c r="W1413" s="208"/>
      <c r="X1413" s="208">
        <f t="shared" si="1"/>
        <v>0</v>
      </c>
      <c r="Y1413" s="208"/>
      <c r="Z1413" s="208"/>
      <c r="AA1413" s="208"/>
      <c r="AB1413" s="241" t="str">
        <f t="shared" si="2"/>
        <v/>
      </c>
      <c r="AC1413" s="208"/>
      <c r="AD1413" s="208"/>
      <c r="AE1413" s="208"/>
      <c r="AF1413" s="208"/>
      <c r="AG1413" s="208"/>
      <c r="AH1413" s="208"/>
    </row>
    <row r="1414" ht="13.5" customHeight="1">
      <c r="A1414" s="239"/>
      <c r="B1414" s="233" t="str">
        <f t="array" ref="B1414">IF(LEN(A1414)=0,"",INDEX('Smelter Look-up'!$A:$A,MATCH($A1414,'Smelter Look-up'!$E:$E,0)))</f>
        <v/>
      </c>
      <c r="C1414" s="234" t="str">
        <f t="array" ref="C1414">IF(LEN(A1414)=0,"",INDEX('Smelter Look-up'!$C:$C,MATCH($A1414,'Smelter Look-up'!$E:$E,0)))</f>
        <v/>
      </c>
      <c r="D1414" s="233"/>
      <c r="E1414" s="233" t="str">
        <f>IF(ISERROR($V1414),"",OFFSET('Smelter Look-up'!$D$4,$V1414-4,0)&amp;"")</f>
        <v/>
      </c>
      <c r="F1414" s="233" t="str">
        <f>IF(ISERROR($V1414),"",OFFSET('Smelter Look-up'!$E$4,$V1414-4,0))</f>
        <v/>
      </c>
      <c r="G1414" s="233" t="str">
        <f>IF(C1414=$X$4,IF(ISERROR($V1414),"Enter smelter details","RMI"),IF(ISERROR($V1414),"",OFFSET('Smelter Look-up'!$F$4,$V1414-4,0)))</f>
        <v/>
      </c>
      <c r="H1414" s="235" t="str">
        <f>IF(ISERROR($V1414),"",OFFSET('Smelter Look-up'!$G$4,$V1414-4,0))</f>
        <v/>
      </c>
      <c r="I1414" s="237" t="str">
        <f>IF(ISERROR($V1414),"",OFFSET('Smelter Look-up'!$H$4,$V1414-4,0))</f>
        <v/>
      </c>
      <c r="J1414" s="237" t="str">
        <f>IF(ISERROR($V1414),"",OFFSET('Smelter Look-up'!$I$4,$V1414-4,0))</f>
        <v/>
      </c>
      <c r="K1414" s="234"/>
      <c r="L1414" s="234"/>
      <c r="M1414" s="234"/>
      <c r="N1414" s="234"/>
      <c r="O1414" s="234"/>
      <c r="P1414" s="237"/>
      <c r="Q1414" s="238"/>
      <c r="R1414" s="233" t="str">
        <f>IF(ISERROR($V1414),"",OFFSET('Smelter Look-up'!$C$4,$V1414-4,0)&amp;"")</f>
        <v/>
      </c>
      <c r="S1414" s="239" t="str">
        <f t="array" ref="S1414">IF(B1414="","",IF(ISERROR(MATCH($E1414,CL,0)),"Unknown",INDIRECT("'C'!$A$"&amp;MATCH($E1414,CL,0)+1)))</f>
        <v/>
      </c>
      <c r="T1414" s="239" t="str">
        <f t="array" ref="T1414">IF(B1414="","",IF(ISERROR(MATCH($J1414,SorP!$B$1:$B$6226,0)),"",INDIRECT("'SorP'!$A$"&amp;MATCH($S1414&amp;$J1414,SorP!C:C,0))))</f>
        <v/>
      </c>
      <c r="U1414" s="240"/>
      <c r="V1414" s="228" t="str">
        <f>IF(C1414="",NA(),IF(OR(C1414="Smelter not listed",C1414="Smelter not yet identified"),MATCH($B1414&amp;$D1414,'Smelter Look-up'!$J:$J,0),MATCH($B1414&amp;$C1414,'Smelter Look-up'!$J:$J,0)))</f>
        <v>#N/A</v>
      </c>
      <c r="W1414" s="208"/>
      <c r="X1414" s="208">
        <f t="shared" si="1"/>
        <v>0</v>
      </c>
      <c r="Y1414" s="208"/>
      <c r="Z1414" s="208"/>
      <c r="AA1414" s="208"/>
      <c r="AB1414" s="241" t="str">
        <f t="shared" si="2"/>
        <v/>
      </c>
      <c r="AC1414" s="208"/>
      <c r="AD1414" s="208"/>
      <c r="AE1414" s="208"/>
      <c r="AF1414" s="208"/>
      <c r="AG1414" s="208"/>
      <c r="AH1414" s="208"/>
    </row>
    <row r="1415" ht="13.5" customHeight="1">
      <c r="A1415" s="239"/>
      <c r="B1415" s="233" t="str">
        <f t="array" ref="B1415">IF(LEN(A1415)=0,"",INDEX('Smelter Look-up'!$A:$A,MATCH($A1415,'Smelter Look-up'!$E:$E,0)))</f>
        <v/>
      </c>
      <c r="C1415" s="234" t="str">
        <f t="array" ref="C1415">IF(LEN(A1415)=0,"",INDEX('Smelter Look-up'!$C:$C,MATCH($A1415,'Smelter Look-up'!$E:$E,0)))</f>
        <v/>
      </c>
      <c r="D1415" s="233"/>
      <c r="E1415" s="233" t="str">
        <f>IF(ISERROR($V1415),"",OFFSET('Smelter Look-up'!$D$4,$V1415-4,0)&amp;"")</f>
        <v/>
      </c>
      <c r="F1415" s="233" t="str">
        <f>IF(ISERROR($V1415),"",OFFSET('Smelter Look-up'!$E$4,$V1415-4,0))</f>
        <v/>
      </c>
      <c r="G1415" s="233" t="str">
        <f>IF(C1415=$X$4,IF(ISERROR($V1415),"Enter smelter details","RMI"),IF(ISERROR($V1415),"",OFFSET('Smelter Look-up'!$F$4,$V1415-4,0)))</f>
        <v/>
      </c>
      <c r="H1415" s="235" t="str">
        <f>IF(ISERROR($V1415),"",OFFSET('Smelter Look-up'!$G$4,$V1415-4,0))</f>
        <v/>
      </c>
      <c r="I1415" s="237" t="str">
        <f>IF(ISERROR($V1415),"",OFFSET('Smelter Look-up'!$H$4,$V1415-4,0))</f>
        <v/>
      </c>
      <c r="J1415" s="237" t="str">
        <f>IF(ISERROR($V1415),"",OFFSET('Smelter Look-up'!$I$4,$V1415-4,0))</f>
        <v/>
      </c>
      <c r="K1415" s="234"/>
      <c r="L1415" s="234"/>
      <c r="M1415" s="234"/>
      <c r="N1415" s="234"/>
      <c r="O1415" s="234"/>
      <c r="P1415" s="237"/>
      <c r="Q1415" s="238"/>
      <c r="R1415" s="233" t="str">
        <f>IF(ISERROR($V1415),"",OFFSET('Smelter Look-up'!$C$4,$V1415-4,0)&amp;"")</f>
        <v/>
      </c>
      <c r="S1415" s="239" t="str">
        <f t="array" ref="S1415">IF(B1415="","",IF(ISERROR(MATCH($E1415,CL,0)),"Unknown",INDIRECT("'C'!$A$"&amp;MATCH($E1415,CL,0)+1)))</f>
        <v/>
      </c>
      <c r="T1415" s="239" t="str">
        <f t="array" ref="T1415">IF(B1415="","",IF(ISERROR(MATCH($J1415,SorP!$B$1:$B$6226,0)),"",INDIRECT("'SorP'!$A$"&amp;MATCH($S1415&amp;$J1415,SorP!C:C,0))))</f>
        <v/>
      </c>
      <c r="U1415" s="240"/>
      <c r="V1415" s="228" t="str">
        <f>IF(C1415="",NA(),IF(OR(C1415="Smelter not listed",C1415="Smelter not yet identified"),MATCH($B1415&amp;$D1415,'Smelter Look-up'!$J:$J,0),MATCH($B1415&amp;$C1415,'Smelter Look-up'!$J:$J,0)))</f>
        <v>#N/A</v>
      </c>
      <c r="W1415" s="208"/>
      <c r="X1415" s="208">
        <f t="shared" si="1"/>
        <v>0</v>
      </c>
      <c r="Y1415" s="208"/>
      <c r="Z1415" s="208"/>
      <c r="AA1415" s="208"/>
      <c r="AB1415" s="241" t="str">
        <f t="shared" si="2"/>
        <v/>
      </c>
      <c r="AC1415" s="208"/>
      <c r="AD1415" s="208"/>
      <c r="AE1415" s="208"/>
      <c r="AF1415" s="208"/>
      <c r="AG1415" s="208"/>
      <c r="AH1415" s="208"/>
    </row>
    <row r="1416" ht="13.5" customHeight="1">
      <c r="A1416" s="239"/>
      <c r="B1416" s="233" t="str">
        <f t="array" ref="B1416">IF(LEN(A1416)=0,"",INDEX('Smelter Look-up'!$A:$A,MATCH($A1416,'Smelter Look-up'!$E:$E,0)))</f>
        <v/>
      </c>
      <c r="C1416" s="234" t="str">
        <f t="array" ref="C1416">IF(LEN(A1416)=0,"",INDEX('Smelter Look-up'!$C:$C,MATCH($A1416,'Smelter Look-up'!$E:$E,0)))</f>
        <v/>
      </c>
      <c r="D1416" s="233"/>
      <c r="E1416" s="233" t="str">
        <f>IF(ISERROR($V1416),"",OFFSET('Smelter Look-up'!$D$4,$V1416-4,0)&amp;"")</f>
        <v/>
      </c>
      <c r="F1416" s="233" t="str">
        <f>IF(ISERROR($V1416),"",OFFSET('Smelter Look-up'!$E$4,$V1416-4,0))</f>
        <v/>
      </c>
      <c r="G1416" s="233" t="str">
        <f>IF(C1416=$X$4,IF(ISERROR($V1416),"Enter smelter details","RMI"),IF(ISERROR($V1416),"",OFFSET('Smelter Look-up'!$F$4,$V1416-4,0)))</f>
        <v/>
      </c>
      <c r="H1416" s="235" t="str">
        <f>IF(ISERROR($V1416),"",OFFSET('Smelter Look-up'!$G$4,$V1416-4,0))</f>
        <v/>
      </c>
      <c r="I1416" s="237" t="str">
        <f>IF(ISERROR($V1416),"",OFFSET('Smelter Look-up'!$H$4,$V1416-4,0))</f>
        <v/>
      </c>
      <c r="J1416" s="237" t="str">
        <f>IF(ISERROR($V1416),"",OFFSET('Smelter Look-up'!$I$4,$V1416-4,0))</f>
        <v/>
      </c>
      <c r="K1416" s="234"/>
      <c r="L1416" s="234"/>
      <c r="M1416" s="234"/>
      <c r="N1416" s="234"/>
      <c r="O1416" s="234"/>
      <c r="P1416" s="237"/>
      <c r="Q1416" s="238"/>
      <c r="R1416" s="233" t="str">
        <f>IF(ISERROR($V1416),"",OFFSET('Smelter Look-up'!$C$4,$V1416-4,0)&amp;"")</f>
        <v/>
      </c>
      <c r="S1416" s="239" t="str">
        <f t="array" ref="S1416">IF(B1416="","",IF(ISERROR(MATCH($E1416,CL,0)),"Unknown",INDIRECT("'C'!$A$"&amp;MATCH($E1416,CL,0)+1)))</f>
        <v/>
      </c>
      <c r="T1416" s="239" t="str">
        <f t="array" ref="T1416">IF(B1416="","",IF(ISERROR(MATCH($J1416,SorP!$B$1:$B$6226,0)),"",INDIRECT("'SorP'!$A$"&amp;MATCH($S1416&amp;$J1416,SorP!C:C,0))))</f>
        <v/>
      </c>
      <c r="U1416" s="240"/>
      <c r="V1416" s="228" t="str">
        <f>IF(C1416="",NA(),IF(OR(C1416="Smelter not listed",C1416="Smelter not yet identified"),MATCH($B1416&amp;$D1416,'Smelter Look-up'!$J:$J,0),MATCH($B1416&amp;$C1416,'Smelter Look-up'!$J:$J,0)))</f>
        <v>#N/A</v>
      </c>
      <c r="W1416" s="208"/>
      <c r="X1416" s="208">
        <f t="shared" si="1"/>
        <v>0</v>
      </c>
      <c r="Y1416" s="208"/>
      <c r="Z1416" s="208"/>
      <c r="AA1416" s="208"/>
      <c r="AB1416" s="241" t="str">
        <f t="shared" si="2"/>
        <v/>
      </c>
      <c r="AC1416" s="208"/>
      <c r="AD1416" s="208"/>
      <c r="AE1416" s="208"/>
      <c r="AF1416" s="208"/>
      <c r="AG1416" s="208"/>
      <c r="AH1416" s="208"/>
    </row>
    <row r="1417" ht="13.5" customHeight="1">
      <c r="A1417" s="239"/>
      <c r="B1417" s="233" t="str">
        <f t="array" ref="B1417">IF(LEN(A1417)=0,"",INDEX('Smelter Look-up'!$A:$A,MATCH($A1417,'Smelter Look-up'!$E:$E,0)))</f>
        <v/>
      </c>
      <c r="C1417" s="234" t="str">
        <f t="array" ref="C1417">IF(LEN(A1417)=0,"",INDEX('Smelter Look-up'!$C:$C,MATCH($A1417,'Smelter Look-up'!$E:$E,0)))</f>
        <v/>
      </c>
      <c r="D1417" s="233"/>
      <c r="E1417" s="233" t="str">
        <f>IF(ISERROR($V1417),"",OFFSET('Smelter Look-up'!$D$4,$V1417-4,0)&amp;"")</f>
        <v/>
      </c>
      <c r="F1417" s="233" t="str">
        <f>IF(ISERROR($V1417),"",OFFSET('Smelter Look-up'!$E$4,$V1417-4,0))</f>
        <v/>
      </c>
      <c r="G1417" s="233" t="str">
        <f>IF(C1417=$X$4,IF(ISERROR($V1417),"Enter smelter details","RMI"),IF(ISERROR($V1417),"",OFFSET('Smelter Look-up'!$F$4,$V1417-4,0)))</f>
        <v/>
      </c>
      <c r="H1417" s="235" t="str">
        <f>IF(ISERROR($V1417),"",OFFSET('Smelter Look-up'!$G$4,$V1417-4,0))</f>
        <v/>
      </c>
      <c r="I1417" s="237" t="str">
        <f>IF(ISERROR($V1417),"",OFFSET('Smelter Look-up'!$H$4,$V1417-4,0))</f>
        <v/>
      </c>
      <c r="J1417" s="237" t="str">
        <f>IF(ISERROR($V1417),"",OFFSET('Smelter Look-up'!$I$4,$V1417-4,0))</f>
        <v/>
      </c>
      <c r="K1417" s="234"/>
      <c r="L1417" s="234"/>
      <c r="M1417" s="234"/>
      <c r="N1417" s="234"/>
      <c r="O1417" s="234"/>
      <c r="P1417" s="237"/>
      <c r="Q1417" s="238"/>
      <c r="R1417" s="233" t="str">
        <f>IF(ISERROR($V1417),"",OFFSET('Smelter Look-up'!$C$4,$V1417-4,0)&amp;"")</f>
        <v/>
      </c>
      <c r="S1417" s="239" t="str">
        <f t="array" ref="S1417">IF(B1417="","",IF(ISERROR(MATCH($E1417,CL,0)),"Unknown",INDIRECT("'C'!$A$"&amp;MATCH($E1417,CL,0)+1)))</f>
        <v/>
      </c>
      <c r="T1417" s="239" t="str">
        <f t="array" ref="T1417">IF(B1417="","",IF(ISERROR(MATCH($J1417,SorP!$B$1:$B$6226,0)),"",INDIRECT("'SorP'!$A$"&amp;MATCH($S1417&amp;$J1417,SorP!C:C,0))))</f>
        <v/>
      </c>
      <c r="U1417" s="240"/>
      <c r="V1417" s="228" t="str">
        <f>IF(C1417="",NA(),IF(OR(C1417="Smelter not listed",C1417="Smelter not yet identified"),MATCH($B1417&amp;$D1417,'Smelter Look-up'!$J:$J,0),MATCH($B1417&amp;$C1417,'Smelter Look-up'!$J:$J,0)))</f>
        <v>#N/A</v>
      </c>
      <c r="W1417" s="208"/>
      <c r="X1417" s="208">
        <f t="shared" si="1"/>
        <v>0</v>
      </c>
      <c r="Y1417" s="208"/>
      <c r="Z1417" s="208"/>
      <c r="AA1417" s="208"/>
      <c r="AB1417" s="241" t="str">
        <f t="shared" si="2"/>
        <v/>
      </c>
      <c r="AC1417" s="208"/>
      <c r="AD1417" s="208"/>
      <c r="AE1417" s="208"/>
      <c r="AF1417" s="208"/>
      <c r="AG1417" s="208"/>
      <c r="AH1417" s="208"/>
    </row>
    <row r="1418" ht="13.5" customHeight="1">
      <c r="A1418" s="239"/>
      <c r="B1418" s="233" t="str">
        <f t="array" ref="B1418">IF(LEN(A1418)=0,"",INDEX('Smelter Look-up'!$A:$A,MATCH($A1418,'Smelter Look-up'!$E:$E,0)))</f>
        <v/>
      </c>
      <c r="C1418" s="234" t="str">
        <f t="array" ref="C1418">IF(LEN(A1418)=0,"",INDEX('Smelter Look-up'!$C:$C,MATCH($A1418,'Smelter Look-up'!$E:$E,0)))</f>
        <v/>
      </c>
      <c r="D1418" s="233"/>
      <c r="E1418" s="233" t="str">
        <f>IF(ISERROR($V1418),"",OFFSET('Smelter Look-up'!$D$4,$V1418-4,0)&amp;"")</f>
        <v/>
      </c>
      <c r="F1418" s="233" t="str">
        <f>IF(ISERROR($V1418),"",OFFSET('Smelter Look-up'!$E$4,$V1418-4,0))</f>
        <v/>
      </c>
      <c r="G1418" s="233" t="str">
        <f>IF(C1418=$X$4,IF(ISERROR($V1418),"Enter smelter details","RMI"),IF(ISERROR($V1418),"",OFFSET('Smelter Look-up'!$F$4,$V1418-4,0)))</f>
        <v/>
      </c>
      <c r="H1418" s="235" t="str">
        <f>IF(ISERROR($V1418),"",OFFSET('Smelter Look-up'!$G$4,$V1418-4,0))</f>
        <v/>
      </c>
      <c r="I1418" s="237" t="str">
        <f>IF(ISERROR($V1418),"",OFFSET('Smelter Look-up'!$H$4,$V1418-4,0))</f>
        <v/>
      </c>
      <c r="J1418" s="237" t="str">
        <f>IF(ISERROR($V1418),"",OFFSET('Smelter Look-up'!$I$4,$V1418-4,0))</f>
        <v/>
      </c>
      <c r="K1418" s="234"/>
      <c r="L1418" s="234"/>
      <c r="M1418" s="234"/>
      <c r="N1418" s="234"/>
      <c r="O1418" s="234"/>
      <c r="P1418" s="237"/>
      <c r="Q1418" s="238"/>
      <c r="R1418" s="233" t="str">
        <f>IF(ISERROR($V1418),"",OFFSET('Smelter Look-up'!$C$4,$V1418-4,0)&amp;"")</f>
        <v/>
      </c>
      <c r="S1418" s="239" t="str">
        <f t="array" ref="S1418">IF(B1418="","",IF(ISERROR(MATCH($E1418,CL,0)),"Unknown",INDIRECT("'C'!$A$"&amp;MATCH($E1418,CL,0)+1)))</f>
        <v/>
      </c>
      <c r="T1418" s="239" t="str">
        <f t="array" ref="T1418">IF(B1418="","",IF(ISERROR(MATCH($J1418,SorP!$B$1:$B$6226,0)),"",INDIRECT("'SorP'!$A$"&amp;MATCH($S1418&amp;$J1418,SorP!C:C,0))))</f>
        <v/>
      </c>
      <c r="U1418" s="240"/>
      <c r="V1418" s="228" t="str">
        <f>IF(C1418="",NA(),IF(OR(C1418="Smelter not listed",C1418="Smelter not yet identified"),MATCH($B1418&amp;$D1418,'Smelter Look-up'!$J:$J,0),MATCH($B1418&amp;$C1418,'Smelter Look-up'!$J:$J,0)))</f>
        <v>#N/A</v>
      </c>
      <c r="W1418" s="208"/>
      <c r="X1418" s="208">
        <f t="shared" si="1"/>
        <v>0</v>
      </c>
      <c r="Y1418" s="208"/>
      <c r="Z1418" s="208"/>
      <c r="AA1418" s="208"/>
      <c r="AB1418" s="241" t="str">
        <f t="shared" si="2"/>
        <v/>
      </c>
      <c r="AC1418" s="208"/>
      <c r="AD1418" s="208"/>
      <c r="AE1418" s="208"/>
      <c r="AF1418" s="208"/>
      <c r="AG1418" s="208"/>
      <c r="AH1418" s="208"/>
    </row>
    <row r="1419" ht="13.5" customHeight="1">
      <c r="A1419" s="239"/>
      <c r="B1419" s="233" t="str">
        <f t="array" ref="B1419">IF(LEN(A1419)=0,"",INDEX('Smelter Look-up'!$A:$A,MATCH($A1419,'Smelter Look-up'!$E:$E,0)))</f>
        <v/>
      </c>
      <c r="C1419" s="234" t="str">
        <f t="array" ref="C1419">IF(LEN(A1419)=0,"",INDEX('Smelter Look-up'!$C:$C,MATCH($A1419,'Smelter Look-up'!$E:$E,0)))</f>
        <v/>
      </c>
      <c r="D1419" s="233"/>
      <c r="E1419" s="233" t="str">
        <f>IF(ISERROR($V1419),"",OFFSET('Smelter Look-up'!$D$4,$V1419-4,0)&amp;"")</f>
        <v/>
      </c>
      <c r="F1419" s="233" t="str">
        <f>IF(ISERROR($V1419),"",OFFSET('Smelter Look-up'!$E$4,$V1419-4,0))</f>
        <v/>
      </c>
      <c r="G1419" s="233" t="str">
        <f>IF(C1419=$X$4,IF(ISERROR($V1419),"Enter smelter details","RMI"),IF(ISERROR($V1419),"",OFFSET('Smelter Look-up'!$F$4,$V1419-4,0)))</f>
        <v/>
      </c>
      <c r="H1419" s="235" t="str">
        <f>IF(ISERROR($V1419),"",OFFSET('Smelter Look-up'!$G$4,$V1419-4,0))</f>
        <v/>
      </c>
      <c r="I1419" s="237" t="str">
        <f>IF(ISERROR($V1419),"",OFFSET('Smelter Look-up'!$H$4,$V1419-4,0))</f>
        <v/>
      </c>
      <c r="J1419" s="237" t="str">
        <f>IF(ISERROR($V1419),"",OFFSET('Smelter Look-up'!$I$4,$V1419-4,0))</f>
        <v/>
      </c>
      <c r="K1419" s="234"/>
      <c r="L1419" s="234"/>
      <c r="M1419" s="234"/>
      <c r="N1419" s="234"/>
      <c r="O1419" s="234"/>
      <c r="P1419" s="237"/>
      <c r="Q1419" s="238"/>
      <c r="R1419" s="233" t="str">
        <f>IF(ISERROR($V1419),"",OFFSET('Smelter Look-up'!$C$4,$V1419-4,0)&amp;"")</f>
        <v/>
      </c>
      <c r="S1419" s="239" t="str">
        <f t="array" ref="S1419">IF(B1419="","",IF(ISERROR(MATCH($E1419,CL,0)),"Unknown",INDIRECT("'C'!$A$"&amp;MATCH($E1419,CL,0)+1)))</f>
        <v/>
      </c>
      <c r="T1419" s="239" t="str">
        <f t="array" ref="T1419">IF(B1419="","",IF(ISERROR(MATCH($J1419,SorP!$B$1:$B$6226,0)),"",INDIRECT("'SorP'!$A$"&amp;MATCH($S1419&amp;$J1419,SorP!C:C,0))))</f>
        <v/>
      </c>
      <c r="U1419" s="240"/>
      <c r="V1419" s="228" t="str">
        <f>IF(C1419="",NA(),IF(OR(C1419="Smelter not listed",C1419="Smelter not yet identified"),MATCH($B1419&amp;$D1419,'Smelter Look-up'!$J:$J,0),MATCH($B1419&amp;$C1419,'Smelter Look-up'!$J:$J,0)))</f>
        <v>#N/A</v>
      </c>
      <c r="W1419" s="208"/>
      <c r="X1419" s="208">
        <f t="shared" si="1"/>
        <v>0</v>
      </c>
      <c r="Y1419" s="208"/>
      <c r="Z1419" s="208"/>
      <c r="AA1419" s="208"/>
      <c r="AB1419" s="241" t="str">
        <f t="shared" si="2"/>
        <v/>
      </c>
      <c r="AC1419" s="208"/>
      <c r="AD1419" s="208"/>
      <c r="AE1419" s="208"/>
      <c r="AF1419" s="208"/>
      <c r="AG1419" s="208"/>
      <c r="AH1419" s="208"/>
    </row>
    <row r="1420" ht="13.5" customHeight="1">
      <c r="A1420" s="239"/>
      <c r="B1420" s="233" t="str">
        <f t="array" ref="B1420">IF(LEN(A1420)=0,"",INDEX('Smelter Look-up'!$A:$A,MATCH($A1420,'Smelter Look-up'!$E:$E,0)))</f>
        <v/>
      </c>
      <c r="C1420" s="234" t="str">
        <f t="array" ref="C1420">IF(LEN(A1420)=0,"",INDEX('Smelter Look-up'!$C:$C,MATCH($A1420,'Smelter Look-up'!$E:$E,0)))</f>
        <v/>
      </c>
      <c r="D1420" s="233"/>
      <c r="E1420" s="233" t="str">
        <f>IF(ISERROR($V1420),"",OFFSET('Smelter Look-up'!$D$4,$V1420-4,0)&amp;"")</f>
        <v/>
      </c>
      <c r="F1420" s="233" t="str">
        <f>IF(ISERROR($V1420),"",OFFSET('Smelter Look-up'!$E$4,$V1420-4,0))</f>
        <v/>
      </c>
      <c r="G1420" s="233" t="str">
        <f>IF(C1420=$X$4,IF(ISERROR($V1420),"Enter smelter details","RMI"),IF(ISERROR($V1420),"",OFFSET('Smelter Look-up'!$F$4,$V1420-4,0)))</f>
        <v/>
      </c>
      <c r="H1420" s="235" t="str">
        <f>IF(ISERROR($V1420),"",OFFSET('Smelter Look-up'!$G$4,$V1420-4,0))</f>
        <v/>
      </c>
      <c r="I1420" s="237" t="str">
        <f>IF(ISERROR($V1420),"",OFFSET('Smelter Look-up'!$H$4,$V1420-4,0))</f>
        <v/>
      </c>
      <c r="J1420" s="237" t="str">
        <f>IF(ISERROR($V1420),"",OFFSET('Smelter Look-up'!$I$4,$V1420-4,0))</f>
        <v/>
      </c>
      <c r="K1420" s="234"/>
      <c r="L1420" s="234"/>
      <c r="M1420" s="234"/>
      <c r="N1420" s="234"/>
      <c r="O1420" s="234"/>
      <c r="P1420" s="237"/>
      <c r="Q1420" s="238"/>
      <c r="R1420" s="233" t="str">
        <f>IF(ISERROR($V1420),"",OFFSET('Smelter Look-up'!$C$4,$V1420-4,0)&amp;"")</f>
        <v/>
      </c>
      <c r="S1420" s="239" t="str">
        <f t="array" ref="S1420">IF(B1420="","",IF(ISERROR(MATCH($E1420,CL,0)),"Unknown",INDIRECT("'C'!$A$"&amp;MATCH($E1420,CL,0)+1)))</f>
        <v/>
      </c>
      <c r="T1420" s="239" t="str">
        <f t="array" ref="T1420">IF(B1420="","",IF(ISERROR(MATCH($J1420,SorP!$B$1:$B$6226,0)),"",INDIRECT("'SorP'!$A$"&amp;MATCH($S1420&amp;$J1420,SorP!C:C,0))))</f>
        <v/>
      </c>
      <c r="U1420" s="240"/>
      <c r="V1420" s="228" t="str">
        <f>IF(C1420="",NA(),IF(OR(C1420="Smelter not listed",C1420="Smelter not yet identified"),MATCH($B1420&amp;$D1420,'Smelter Look-up'!$J:$J,0),MATCH($B1420&amp;$C1420,'Smelter Look-up'!$J:$J,0)))</f>
        <v>#N/A</v>
      </c>
      <c r="W1420" s="208"/>
      <c r="X1420" s="208">
        <f t="shared" si="1"/>
        <v>0</v>
      </c>
      <c r="Y1420" s="208"/>
      <c r="Z1420" s="208"/>
      <c r="AA1420" s="208"/>
      <c r="AB1420" s="241" t="str">
        <f t="shared" si="2"/>
        <v/>
      </c>
      <c r="AC1420" s="208"/>
      <c r="AD1420" s="208"/>
      <c r="AE1420" s="208"/>
      <c r="AF1420" s="208"/>
      <c r="AG1420" s="208"/>
      <c r="AH1420" s="208"/>
    </row>
    <row r="1421" ht="13.5" customHeight="1">
      <c r="A1421" s="239"/>
      <c r="B1421" s="233" t="str">
        <f t="array" ref="B1421">IF(LEN(A1421)=0,"",INDEX('Smelter Look-up'!$A:$A,MATCH($A1421,'Smelter Look-up'!$E:$E,0)))</f>
        <v/>
      </c>
      <c r="C1421" s="234" t="str">
        <f t="array" ref="C1421">IF(LEN(A1421)=0,"",INDEX('Smelter Look-up'!$C:$C,MATCH($A1421,'Smelter Look-up'!$E:$E,0)))</f>
        <v/>
      </c>
      <c r="D1421" s="233"/>
      <c r="E1421" s="233" t="str">
        <f>IF(ISERROR($V1421),"",OFFSET('Smelter Look-up'!$D$4,$V1421-4,0)&amp;"")</f>
        <v/>
      </c>
      <c r="F1421" s="233" t="str">
        <f>IF(ISERROR($V1421),"",OFFSET('Smelter Look-up'!$E$4,$V1421-4,0))</f>
        <v/>
      </c>
      <c r="G1421" s="233" t="str">
        <f>IF(C1421=$X$4,IF(ISERROR($V1421),"Enter smelter details","RMI"),IF(ISERROR($V1421),"",OFFSET('Smelter Look-up'!$F$4,$V1421-4,0)))</f>
        <v/>
      </c>
      <c r="H1421" s="235" t="str">
        <f>IF(ISERROR($V1421),"",OFFSET('Smelter Look-up'!$G$4,$V1421-4,0))</f>
        <v/>
      </c>
      <c r="I1421" s="237" t="str">
        <f>IF(ISERROR($V1421),"",OFFSET('Smelter Look-up'!$H$4,$V1421-4,0))</f>
        <v/>
      </c>
      <c r="J1421" s="237" t="str">
        <f>IF(ISERROR($V1421),"",OFFSET('Smelter Look-up'!$I$4,$V1421-4,0))</f>
        <v/>
      </c>
      <c r="K1421" s="234"/>
      <c r="L1421" s="234"/>
      <c r="M1421" s="234"/>
      <c r="N1421" s="234"/>
      <c r="O1421" s="234"/>
      <c r="P1421" s="237"/>
      <c r="Q1421" s="238"/>
      <c r="R1421" s="233" t="str">
        <f>IF(ISERROR($V1421),"",OFFSET('Smelter Look-up'!$C$4,$V1421-4,0)&amp;"")</f>
        <v/>
      </c>
      <c r="S1421" s="239" t="str">
        <f t="array" ref="S1421">IF(B1421="","",IF(ISERROR(MATCH($E1421,CL,0)),"Unknown",INDIRECT("'C'!$A$"&amp;MATCH($E1421,CL,0)+1)))</f>
        <v/>
      </c>
      <c r="T1421" s="239" t="str">
        <f t="array" ref="T1421">IF(B1421="","",IF(ISERROR(MATCH($J1421,SorP!$B$1:$B$6226,0)),"",INDIRECT("'SorP'!$A$"&amp;MATCH($S1421&amp;$J1421,SorP!C:C,0))))</f>
        <v/>
      </c>
      <c r="U1421" s="240"/>
      <c r="V1421" s="228" t="str">
        <f>IF(C1421="",NA(),IF(OR(C1421="Smelter not listed",C1421="Smelter not yet identified"),MATCH($B1421&amp;$D1421,'Smelter Look-up'!$J:$J,0),MATCH($B1421&amp;$C1421,'Smelter Look-up'!$J:$J,0)))</f>
        <v>#N/A</v>
      </c>
      <c r="W1421" s="208"/>
      <c r="X1421" s="208">
        <f t="shared" si="1"/>
        <v>0</v>
      </c>
      <c r="Y1421" s="208"/>
      <c r="Z1421" s="208"/>
      <c r="AA1421" s="208"/>
      <c r="AB1421" s="241" t="str">
        <f t="shared" si="2"/>
        <v/>
      </c>
      <c r="AC1421" s="208"/>
      <c r="AD1421" s="208"/>
      <c r="AE1421" s="208"/>
      <c r="AF1421" s="208"/>
      <c r="AG1421" s="208"/>
      <c r="AH1421" s="208"/>
    </row>
    <row r="1422" ht="13.5" customHeight="1">
      <c r="A1422" s="239"/>
      <c r="B1422" s="233" t="str">
        <f t="array" ref="B1422">IF(LEN(A1422)=0,"",INDEX('Smelter Look-up'!$A:$A,MATCH($A1422,'Smelter Look-up'!$E:$E,0)))</f>
        <v/>
      </c>
      <c r="C1422" s="234" t="str">
        <f t="array" ref="C1422">IF(LEN(A1422)=0,"",INDEX('Smelter Look-up'!$C:$C,MATCH($A1422,'Smelter Look-up'!$E:$E,0)))</f>
        <v/>
      </c>
      <c r="D1422" s="233"/>
      <c r="E1422" s="233" t="str">
        <f>IF(ISERROR($V1422),"",OFFSET('Smelter Look-up'!$D$4,$V1422-4,0)&amp;"")</f>
        <v/>
      </c>
      <c r="F1422" s="233" t="str">
        <f>IF(ISERROR($V1422),"",OFFSET('Smelter Look-up'!$E$4,$V1422-4,0))</f>
        <v/>
      </c>
      <c r="G1422" s="233" t="str">
        <f>IF(C1422=$X$4,IF(ISERROR($V1422),"Enter smelter details","RMI"),IF(ISERROR($V1422),"",OFFSET('Smelter Look-up'!$F$4,$V1422-4,0)))</f>
        <v/>
      </c>
      <c r="H1422" s="235" t="str">
        <f>IF(ISERROR($V1422),"",OFFSET('Smelter Look-up'!$G$4,$V1422-4,0))</f>
        <v/>
      </c>
      <c r="I1422" s="237" t="str">
        <f>IF(ISERROR($V1422),"",OFFSET('Smelter Look-up'!$H$4,$V1422-4,0))</f>
        <v/>
      </c>
      <c r="J1422" s="237" t="str">
        <f>IF(ISERROR($V1422),"",OFFSET('Smelter Look-up'!$I$4,$V1422-4,0))</f>
        <v/>
      </c>
      <c r="K1422" s="234"/>
      <c r="L1422" s="234"/>
      <c r="M1422" s="234"/>
      <c r="N1422" s="234"/>
      <c r="O1422" s="234"/>
      <c r="P1422" s="237"/>
      <c r="Q1422" s="238"/>
      <c r="R1422" s="233" t="str">
        <f>IF(ISERROR($V1422),"",OFFSET('Smelter Look-up'!$C$4,$V1422-4,0)&amp;"")</f>
        <v/>
      </c>
      <c r="S1422" s="239" t="str">
        <f t="array" ref="S1422">IF(B1422="","",IF(ISERROR(MATCH($E1422,CL,0)),"Unknown",INDIRECT("'C'!$A$"&amp;MATCH($E1422,CL,0)+1)))</f>
        <v/>
      </c>
      <c r="T1422" s="239" t="str">
        <f t="array" ref="T1422">IF(B1422="","",IF(ISERROR(MATCH($J1422,SorP!$B$1:$B$6226,0)),"",INDIRECT("'SorP'!$A$"&amp;MATCH($S1422&amp;$J1422,SorP!C:C,0))))</f>
        <v/>
      </c>
      <c r="U1422" s="240"/>
      <c r="V1422" s="228" t="str">
        <f>IF(C1422="",NA(),IF(OR(C1422="Smelter not listed",C1422="Smelter not yet identified"),MATCH($B1422&amp;$D1422,'Smelter Look-up'!$J:$J,0),MATCH($B1422&amp;$C1422,'Smelter Look-up'!$J:$J,0)))</f>
        <v>#N/A</v>
      </c>
      <c r="W1422" s="208"/>
      <c r="X1422" s="208">
        <f t="shared" si="1"/>
        <v>0</v>
      </c>
      <c r="Y1422" s="208"/>
      <c r="Z1422" s="208"/>
      <c r="AA1422" s="208"/>
      <c r="AB1422" s="241" t="str">
        <f t="shared" si="2"/>
        <v/>
      </c>
      <c r="AC1422" s="208"/>
      <c r="AD1422" s="208"/>
      <c r="AE1422" s="208"/>
      <c r="AF1422" s="208"/>
      <c r="AG1422" s="208"/>
      <c r="AH1422" s="208"/>
    </row>
    <row r="1423" ht="13.5" customHeight="1">
      <c r="A1423" s="239"/>
      <c r="B1423" s="233" t="str">
        <f t="array" ref="B1423">IF(LEN(A1423)=0,"",INDEX('Smelter Look-up'!$A:$A,MATCH($A1423,'Smelter Look-up'!$E:$E,0)))</f>
        <v/>
      </c>
      <c r="C1423" s="234" t="str">
        <f t="array" ref="C1423">IF(LEN(A1423)=0,"",INDEX('Smelter Look-up'!$C:$C,MATCH($A1423,'Smelter Look-up'!$E:$E,0)))</f>
        <v/>
      </c>
      <c r="D1423" s="233"/>
      <c r="E1423" s="233" t="str">
        <f>IF(ISERROR($V1423),"",OFFSET('Smelter Look-up'!$D$4,$V1423-4,0)&amp;"")</f>
        <v/>
      </c>
      <c r="F1423" s="233" t="str">
        <f>IF(ISERROR($V1423),"",OFFSET('Smelter Look-up'!$E$4,$V1423-4,0))</f>
        <v/>
      </c>
      <c r="G1423" s="233" t="str">
        <f>IF(C1423=$X$4,IF(ISERROR($V1423),"Enter smelter details","RMI"),IF(ISERROR($V1423),"",OFFSET('Smelter Look-up'!$F$4,$V1423-4,0)))</f>
        <v/>
      </c>
      <c r="H1423" s="235" t="str">
        <f>IF(ISERROR($V1423),"",OFFSET('Smelter Look-up'!$G$4,$V1423-4,0))</f>
        <v/>
      </c>
      <c r="I1423" s="237" t="str">
        <f>IF(ISERROR($V1423),"",OFFSET('Smelter Look-up'!$H$4,$V1423-4,0))</f>
        <v/>
      </c>
      <c r="J1423" s="237" t="str">
        <f>IF(ISERROR($V1423),"",OFFSET('Smelter Look-up'!$I$4,$V1423-4,0))</f>
        <v/>
      </c>
      <c r="K1423" s="234"/>
      <c r="L1423" s="234"/>
      <c r="M1423" s="234"/>
      <c r="N1423" s="234"/>
      <c r="O1423" s="234"/>
      <c r="P1423" s="237"/>
      <c r="Q1423" s="238"/>
      <c r="R1423" s="233" t="str">
        <f>IF(ISERROR($V1423),"",OFFSET('Smelter Look-up'!$C$4,$V1423-4,0)&amp;"")</f>
        <v/>
      </c>
      <c r="S1423" s="239" t="str">
        <f t="array" ref="S1423">IF(B1423="","",IF(ISERROR(MATCH($E1423,CL,0)),"Unknown",INDIRECT("'C'!$A$"&amp;MATCH($E1423,CL,0)+1)))</f>
        <v/>
      </c>
      <c r="T1423" s="239" t="str">
        <f t="array" ref="T1423">IF(B1423="","",IF(ISERROR(MATCH($J1423,SorP!$B$1:$B$6226,0)),"",INDIRECT("'SorP'!$A$"&amp;MATCH($S1423&amp;$J1423,SorP!C:C,0))))</f>
        <v/>
      </c>
      <c r="U1423" s="240"/>
      <c r="V1423" s="228" t="str">
        <f>IF(C1423="",NA(),IF(OR(C1423="Smelter not listed",C1423="Smelter not yet identified"),MATCH($B1423&amp;$D1423,'Smelter Look-up'!$J:$J,0),MATCH($B1423&amp;$C1423,'Smelter Look-up'!$J:$J,0)))</f>
        <v>#N/A</v>
      </c>
      <c r="W1423" s="208"/>
      <c r="X1423" s="208">
        <f t="shared" si="1"/>
        <v>0</v>
      </c>
      <c r="Y1423" s="208"/>
      <c r="Z1423" s="208"/>
      <c r="AA1423" s="208"/>
      <c r="AB1423" s="241" t="str">
        <f t="shared" si="2"/>
        <v/>
      </c>
      <c r="AC1423" s="208"/>
      <c r="AD1423" s="208"/>
      <c r="AE1423" s="208"/>
      <c r="AF1423" s="208"/>
      <c r="AG1423" s="208"/>
      <c r="AH1423" s="208"/>
    </row>
    <row r="1424" ht="13.5" customHeight="1">
      <c r="A1424" s="239"/>
      <c r="B1424" s="233" t="str">
        <f t="array" ref="B1424">IF(LEN(A1424)=0,"",INDEX('Smelter Look-up'!$A:$A,MATCH($A1424,'Smelter Look-up'!$E:$E,0)))</f>
        <v/>
      </c>
      <c r="C1424" s="234" t="str">
        <f t="array" ref="C1424">IF(LEN(A1424)=0,"",INDEX('Smelter Look-up'!$C:$C,MATCH($A1424,'Smelter Look-up'!$E:$E,0)))</f>
        <v/>
      </c>
      <c r="D1424" s="233"/>
      <c r="E1424" s="233" t="str">
        <f>IF(ISERROR($V1424),"",OFFSET('Smelter Look-up'!$D$4,$V1424-4,0)&amp;"")</f>
        <v/>
      </c>
      <c r="F1424" s="233" t="str">
        <f>IF(ISERROR($V1424),"",OFFSET('Smelter Look-up'!$E$4,$V1424-4,0))</f>
        <v/>
      </c>
      <c r="G1424" s="233" t="str">
        <f>IF(C1424=$X$4,IF(ISERROR($V1424),"Enter smelter details","RMI"),IF(ISERROR($V1424),"",OFFSET('Smelter Look-up'!$F$4,$V1424-4,0)))</f>
        <v/>
      </c>
      <c r="H1424" s="235" t="str">
        <f>IF(ISERROR($V1424),"",OFFSET('Smelter Look-up'!$G$4,$V1424-4,0))</f>
        <v/>
      </c>
      <c r="I1424" s="237" t="str">
        <f>IF(ISERROR($V1424),"",OFFSET('Smelter Look-up'!$H$4,$V1424-4,0))</f>
        <v/>
      </c>
      <c r="J1424" s="237" t="str">
        <f>IF(ISERROR($V1424),"",OFFSET('Smelter Look-up'!$I$4,$V1424-4,0))</f>
        <v/>
      </c>
      <c r="K1424" s="234"/>
      <c r="L1424" s="234"/>
      <c r="M1424" s="234"/>
      <c r="N1424" s="234"/>
      <c r="O1424" s="234"/>
      <c r="P1424" s="237"/>
      <c r="Q1424" s="238"/>
      <c r="R1424" s="233" t="str">
        <f>IF(ISERROR($V1424),"",OFFSET('Smelter Look-up'!$C$4,$V1424-4,0)&amp;"")</f>
        <v/>
      </c>
      <c r="S1424" s="239" t="str">
        <f t="array" ref="S1424">IF(B1424="","",IF(ISERROR(MATCH($E1424,CL,0)),"Unknown",INDIRECT("'C'!$A$"&amp;MATCH($E1424,CL,0)+1)))</f>
        <v/>
      </c>
      <c r="T1424" s="239" t="str">
        <f t="array" ref="T1424">IF(B1424="","",IF(ISERROR(MATCH($J1424,SorP!$B$1:$B$6226,0)),"",INDIRECT("'SorP'!$A$"&amp;MATCH($S1424&amp;$J1424,SorP!C:C,0))))</f>
        <v/>
      </c>
      <c r="U1424" s="240"/>
      <c r="V1424" s="228" t="str">
        <f>IF(C1424="",NA(),IF(OR(C1424="Smelter not listed",C1424="Smelter not yet identified"),MATCH($B1424&amp;$D1424,'Smelter Look-up'!$J:$J,0),MATCH($B1424&amp;$C1424,'Smelter Look-up'!$J:$J,0)))</f>
        <v>#N/A</v>
      </c>
      <c r="W1424" s="208"/>
      <c r="X1424" s="208">
        <f t="shared" si="1"/>
        <v>0</v>
      </c>
      <c r="Y1424" s="208"/>
      <c r="Z1424" s="208"/>
      <c r="AA1424" s="208"/>
      <c r="AB1424" s="241" t="str">
        <f t="shared" si="2"/>
        <v/>
      </c>
      <c r="AC1424" s="208"/>
      <c r="AD1424" s="208"/>
      <c r="AE1424" s="208"/>
      <c r="AF1424" s="208"/>
      <c r="AG1424" s="208"/>
      <c r="AH1424" s="208"/>
    </row>
    <row r="1425" ht="13.5" customHeight="1">
      <c r="A1425" s="239"/>
      <c r="B1425" s="233" t="str">
        <f t="array" ref="B1425">IF(LEN(A1425)=0,"",INDEX('Smelter Look-up'!$A:$A,MATCH($A1425,'Smelter Look-up'!$E:$E,0)))</f>
        <v/>
      </c>
      <c r="C1425" s="234" t="str">
        <f t="array" ref="C1425">IF(LEN(A1425)=0,"",INDEX('Smelter Look-up'!$C:$C,MATCH($A1425,'Smelter Look-up'!$E:$E,0)))</f>
        <v/>
      </c>
      <c r="D1425" s="233"/>
      <c r="E1425" s="233" t="str">
        <f>IF(ISERROR($V1425),"",OFFSET('Smelter Look-up'!$D$4,$V1425-4,0)&amp;"")</f>
        <v/>
      </c>
      <c r="F1425" s="233" t="str">
        <f>IF(ISERROR($V1425),"",OFFSET('Smelter Look-up'!$E$4,$V1425-4,0))</f>
        <v/>
      </c>
      <c r="G1425" s="233" t="str">
        <f>IF(C1425=$X$4,IF(ISERROR($V1425),"Enter smelter details","RMI"),IF(ISERROR($V1425),"",OFFSET('Smelter Look-up'!$F$4,$V1425-4,0)))</f>
        <v/>
      </c>
      <c r="H1425" s="235" t="str">
        <f>IF(ISERROR($V1425),"",OFFSET('Smelter Look-up'!$G$4,$V1425-4,0))</f>
        <v/>
      </c>
      <c r="I1425" s="237" t="str">
        <f>IF(ISERROR($V1425),"",OFFSET('Smelter Look-up'!$H$4,$V1425-4,0))</f>
        <v/>
      </c>
      <c r="J1425" s="237" t="str">
        <f>IF(ISERROR($V1425),"",OFFSET('Smelter Look-up'!$I$4,$V1425-4,0))</f>
        <v/>
      </c>
      <c r="K1425" s="234"/>
      <c r="L1425" s="234"/>
      <c r="M1425" s="234"/>
      <c r="N1425" s="234"/>
      <c r="O1425" s="234"/>
      <c r="P1425" s="237"/>
      <c r="Q1425" s="238"/>
      <c r="R1425" s="233" t="str">
        <f>IF(ISERROR($V1425),"",OFFSET('Smelter Look-up'!$C$4,$V1425-4,0)&amp;"")</f>
        <v/>
      </c>
      <c r="S1425" s="239" t="str">
        <f t="array" ref="S1425">IF(B1425="","",IF(ISERROR(MATCH($E1425,CL,0)),"Unknown",INDIRECT("'C'!$A$"&amp;MATCH($E1425,CL,0)+1)))</f>
        <v/>
      </c>
      <c r="T1425" s="239" t="str">
        <f t="array" ref="T1425">IF(B1425="","",IF(ISERROR(MATCH($J1425,SorP!$B$1:$B$6226,0)),"",INDIRECT("'SorP'!$A$"&amp;MATCH($S1425&amp;$J1425,SorP!C:C,0))))</f>
        <v/>
      </c>
      <c r="U1425" s="240"/>
      <c r="V1425" s="228" t="str">
        <f>IF(C1425="",NA(),IF(OR(C1425="Smelter not listed",C1425="Smelter not yet identified"),MATCH($B1425&amp;$D1425,'Smelter Look-up'!$J:$J,0),MATCH($B1425&amp;$C1425,'Smelter Look-up'!$J:$J,0)))</f>
        <v>#N/A</v>
      </c>
      <c r="W1425" s="208"/>
      <c r="X1425" s="208">
        <f t="shared" si="1"/>
        <v>0</v>
      </c>
      <c r="Y1425" s="208"/>
      <c r="Z1425" s="208"/>
      <c r="AA1425" s="208"/>
      <c r="AB1425" s="241" t="str">
        <f t="shared" si="2"/>
        <v/>
      </c>
      <c r="AC1425" s="208"/>
      <c r="AD1425" s="208"/>
      <c r="AE1425" s="208"/>
      <c r="AF1425" s="208"/>
      <c r="AG1425" s="208"/>
      <c r="AH1425" s="208"/>
    </row>
    <row r="1426" ht="13.5" customHeight="1">
      <c r="A1426" s="239"/>
      <c r="B1426" s="233" t="str">
        <f t="array" ref="B1426">IF(LEN(A1426)=0,"",INDEX('Smelter Look-up'!$A:$A,MATCH($A1426,'Smelter Look-up'!$E:$E,0)))</f>
        <v/>
      </c>
      <c r="C1426" s="234" t="str">
        <f t="array" ref="C1426">IF(LEN(A1426)=0,"",INDEX('Smelter Look-up'!$C:$C,MATCH($A1426,'Smelter Look-up'!$E:$E,0)))</f>
        <v/>
      </c>
      <c r="D1426" s="233"/>
      <c r="E1426" s="233" t="str">
        <f>IF(ISERROR($V1426),"",OFFSET('Smelter Look-up'!$D$4,$V1426-4,0)&amp;"")</f>
        <v/>
      </c>
      <c r="F1426" s="233" t="str">
        <f>IF(ISERROR($V1426),"",OFFSET('Smelter Look-up'!$E$4,$V1426-4,0))</f>
        <v/>
      </c>
      <c r="G1426" s="233" t="str">
        <f>IF(C1426=$X$4,IF(ISERROR($V1426),"Enter smelter details","RMI"),IF(ISERROR($V1426),"",OFFSET('Smelter Look-up'!$F$4,$V1426-4,0)))</f>
        <v/>
      </c>
      <c r="H1426" s="235" t="str">
        <f>IF(ISERROR($V1426),"",OFFSET('Smelter Look-up'!$G$4,$V1426-4,0))</f>
        <v/>
      </c>
      <c r="I1426" s="237" t="str">
        <f>IF(ISERROR($V1426),"",OFFSET('Smelter Look-up'!$H$4,$V1426-4,0))</f>
        <v/>
      </c>
      <c r="J1426" s="237" t="str">
        <f>IF(ISERROR($V1426),"",OFFSET('Smelter Look-up'!$I$4,$V1426-4,0))</f>
        <v/>
      </c>
      <c r="K1426" s="234"/>
      <c r="L1426" s="234"/>
      <c r="M1426" s="234"/>
      <c r="N1426" s="234"/>
      <c r="O1426" s="234"/>
      <c r="P1426" s="237"/>
      <c r="Q1426" s="238"/>
      <c r="R1426" s="233" t="str">
        <f>IF(ISERROR($V1426),"",OFFSET('Smelter Look-up'!$C$4,$V1426-4,0)&amp;"")</f>
        <v/>
      </c>
      <c r="S1426" s="239" t="str">
        <f t="array" ref="S1426">IF(B1426="","",IF(ISERROR(MATCH($E1426,CL,0)),"Unknown",INDIRECT("'C'!$A$"&amp;MATCH($E1426,CL,0)+1)))</f>
        <v/>
      </c>
      <c r="T1426" s="239" t="str">
        <f t="array" ref="T1426">IF(B1426="","",IF(ISERROR(MATCH($J1426,SorP!$B$1:$B$6226,0)),"",INDIRECT("'SorP'!$A$"&amp;MATCH($S1426&amp;$J1426,SorP!C:C,0))))</f>
        <v/>
      </c>
      <c r="U1426" s="240"/>
      <c r="V1426" s="228" t="str">
        <f>IF(C1426="",NA(),IF(OR(C1426="Smelter not listed",C1426="Smelter not yet identified"),MATCH($B1426&amp;$D1426,'Smelter Look-up'!$J:$J,0),MATCH($B1426&amp;$C1426,'Smelter Look-up'!$J:$J,0)))</f>
        <v>#N/A</v>
      </c>
      <c r="W1426" s="208"/>
      <c r="X1426" s="208">
        <f t="shared" si="1"/>
        <v>0</v>
      </c>
      <c r="Y1426" s="208"/>
      <c r="Z1426" s="208"/>
      <c r="AA1426" s="208"/>
      <c r="AB1426" s="241" t="str">
        <f t="shared" si="2"/>
        <v/>
      </c>
      <c r="AC1426" s="208"/>
      <c r="AD1426" s="208"/>
      <c r="AE1426" s="208"/>
      <c r="AF1426" s="208"/>
      <c r="AG1426" s="208"/>
      <c r="AH1426" s="208"/>
    </row>
    <row r="1427" ht="13.5" customHeight="1">
      <c r="A1427" s="239"/>
      <c r="B1427" s="233" t="str">
        <f t="array" ref="B1427">IF(LEN(A1427)=0,"",INDEX('Smelter Look-up'!$A:$A,MATCH($A1427,'Smelter Look-up'!$E:$E,0)))</f>
        <v/>
      </c>
      <c r="C1427" s="234" t="str">
        <f t="array" ref="C1427">IF(LEN(A1427)=0,"",INDEX('Smelter Look-up'!$C:$C,MATCH($A1427,'Smelter Look-up'!$E:$E,0)))</f>
        <v/>
      </c>
      <c r="D1427" s="233"/>
      <c r="E1427" s="233" t="str">
        <f>IF(ISERROR($V1427),"",OFFSET('Smelter Look-up'!$D$4,$V1427-4,0)&amp;"")</f>
        <v/>
      </c>
      <c r="F1427" s="233" t="str">
        <f>IF(ISERROR($V1427),"",OFFSET('Smelter Look-up'!$E$4,$V1427-4,0))</f>
        <v/>
      </c>
      <c r="G1427" s="233" t="str">
        <f>IF(C1427=$X$4,IF(ISERROR($V1427),"Enter smelter details","RMI"),IF(ISERROR($V1427),"",OFFSET('Smelter Look-up'!$F$4,$V1427-4,0)))</f>
        <v/>
      </c>
      <c r="H1427" s="235" t="str">
        <f>IF(ISERROR($V1427),"",OFFSET('Smelter Look-up'!$G$4,$V1427-4,0))</f>
        <v/>
      </c>
      <c r="I1427" s="237" t="str">
        <f>IF(ISERROR($V1427),"",OFFSET('Smelter Look-up'!$H$4,$V1427-4,0))</f>
        <v/>
      </c>
      <c r="J1427" s="237" t="str">
        <f>IF(ISERROR($V1427),"",OFFSET('Smelter Look-up'!$I$4,$V1427-4,0))</f>
        <v/>
      </c>
      <c r="K1427" s="234"/>
      <c r="L1427" s="234"/>
      <c r="M1427" s="234"/>
      <c r="N1427" s="234"/>
      <c r="O1427" s="234"/>
      <c r="P1427" s="237"/>
      <c r="Q1427" s="238"/>
      <c r="R1427" s="233" t="str">
        <f>IF(ISERROR($V1427),"",OFFSET('Smelter Look-up'!$C$4,$V1427-4,0)&amp;"")</f>
        <v/>
      </c>
      <c r="S1427" s="239" t="str">
        <f t="array" ref="S1427">IF(B1427="","",IF(ISERROR(MATCH($E1427,CL,0)),"Unknown",INDIRECT("'C'!$A$"&amp;MATCH($E1427,CL,0)+1)))</f>
        <v/>
      </c>
      <c r="T1427" s="239" t="str">
        <f t="array" ref="T1427">IF(B1427="","",IF(ISERROR(MATCH($J1427,SorP!$B$1:$B$6226,0)),"",INDIRECT("'SorP'!$A$"&amp;MATCH($S1427&amp;$J1427,SorP!C:C,0))))</f>
        <v/>
      </c>
      <c r="U1427" s="240"/>
      <c r="V1427" s="228" t="str">
        <f>IF(C1427="",NA(),IF(OR(C1427="Smelter not listed",C1427="Smelter not yet identified"),MATCH($B1427&amp;$D1427,'Smelter Look-up'!$J:$J,0),MATCH($B1427&amp;$C1427,'Smelter Look-up'!$J:$J,0)))</f>
        <v>#N/A</v>
      </c>
      <c r="W1427" s="208"/>
      <c r="X1427" s="208">
        <f t="shared" si="1"/>
        <v>0</v>
      </c>
      <c r="Y1427" s="208"/>
      <c r="Z1427" s="208"/>
      <c r="AA1427" s="208"/>
      <c r="AB1427" s="241" t="str">
        <f t="shared" si="2"/>
        <v/>
      </c>
      <c r="AC1427" s="208"/>
      <c r="AD1427" s="208"/>
      <c r="AE1427" s="208"/>
      <c r="AF1427" s="208"/>
      <c r="AG1427" s="208"/>
      <c r="AH1427" s="208"/>
    </row>
    <row r="1428" ht="13.5" customHeight="1">
      <c r="A1428" s="239"/>
      <c r="B1428" s="233" t="str">
        <f t="array" ref="B1428">IF(LEN(A1428)=0,"",INDEX('Smelter Look-up'!$A:$A,MATCH($A1428,'Smelter Look-up'!$E:$E,0)))</f>
        <v/>
      </c>
      <c r="C1428" s="234" t="str">
        <f t="array" ref="C1428">IF(LEN(A1428)=0,"",INDEX('Smelter Look-up'!$C:$C,MATCH($A1428,'Smelter Look-up'!$E:$E,0)))</f>
        <v/>
      </c>
      <c r="D1428" s="233"/>
      <c r="E1428" s="233" t="str">
        <f>IF(ISERROR($V1428),"",OFFSET('Smelter Look-up'!$D$4,$V1428-4,0)&amp;"")</f>
        <v/>
      </c>
      <c r="F1428" s="233" t="str">
        <f>IF(ISERROR($V1428),"",OFFSET('Smelter Look-up'!$E$4,$V1428-4,0))</f>
        <v/>
      </c>
      <c r="G1428" s="233" t="str">
        <f>IF(C1428=$X$4,IF(ISERROR($V1428),"Enter smelter details","RMI"),IF(ISERROR($V1428),"",OFFSET('Smelter Look-up'!$F$4,$V1428-4,0)))</f>
        <v/>
      </c>
      <c r="H1428" s="235" t="str">
        <f>IF(ISERROR($V1428),"",OFFSET('Smelter Look-up'!$G$4,$V1428-4,0))</f>
        <v/>
      </c>
      <c r="I1428" s="237" t="str">
        <f>IF(ISERROR($V1428),"",OFFSET('Smelter Look-up'!$H$4,$V1428-4,0))</f>
        <v/>
      </c>
      <c r="J1428" s="237" t="str">
        <f>IF(ISERROR($V1428),"",OFFSET('Smelter Look-up'!$I$4,$V1428-4,0))</f>
        <v/>
      </c>
      <c r="K1428" s="234"/>
      <c r="L1428" s="234"/>
      <c r="M1428" s="234"/>
      <c r="N1428" s="234"/>
      <c r="O1428" s="234"/>
      <c r="P1428" s="237"/>
      <c r="Q1428" s="238"/>
      <c r="R1428" s="233" t="str">
        <f>IF(ISERROR($V1428),"",OFFSET('Smelter Look-up'!$C$4,$V1428-4,0)&amp;"")</f>
        <v/>
      </c>
      <c r="S1428" s="239" t="str">
        <f t="array" ref="S1428">IF(B1428="","",IF(ISERROR(MATCH($E1428,CL,0)),"Unknown",INDIRECT("'C'!$A$"&amp;MATCH($E1428,CL,0)+1)))</f>
        <v/>
      </c>
      <c r="T1428" s="239" t="str">
        <f t="array" ref="T1428">IF(B1428="","",IF(ISERROR(MATCH($J1428,SorP!$B$1:$B$6226,0)),"",INDIRECT("'SorP'!$A$"&amp;MATCH($S1428&amp;$J1428,SorP!C:C,0))))</f>
        <v/>
      </c>
      <c r="U1428" s="240"/>
      <c r="V1428" s="228" t="str">
        <f>IF(C1428="",NA(),IF(OR(C1428="Smelter not listed",C1428="Smelter not yet identified"),MATCH($B1428&amp;$D1428,'Smelter Look-up'!$J:$J,0),MATCH($B1428&amp;$C1428,'Smelter Look-up'!$J:$J,0)))</f>
        <v>#N/A</v>
      </c>
      <c r="W1428" s="208"/>
      <c r="X1428" s="208">
        <f t="shared" si="1"/>
        <v>0</v>
      </c>
      <c r="Y1428" s="208"/>
      <c r="Z1428" s="208"/>
      <c r="AA1428" s="208"/>
      <c r="AB1428" s="241" t="str">
        <f t="shared" si="2"/>
        <v/>
      </c>
      <c r="AC1428" s="208"/>
      <c r="AD1428" s="208"/>
      <c r="AE1428" s="208"/>
      <c r="AF1428" s="208"/>
      <c r="AG1428" s="208"/>
      <c r="AH1428" s="208"/>
    </row>
    <row r="1429" ht="13.5" customHeight="1">
      <c r="A1429" s="239"/>
      <c r="B1429" s="233" t="str">
        <f t="array" ref="B1429">IF(LEN(A1429)=0,"",INDEX('Smelter Look-up'!$A:$A,MATCH($A1429,'Smelter Look-up'!$E:$E,0)))</f>
        <v/>
      </c>
      <c r="C1429" s="234" t="str">
        <f t="array" ref="C1429">IF(LEN(A1429)=0,"",INDEX('Smelter Look-up'!$C:$C,MATCH($A1429,'Smelter Look-up'!$E:$E,0)))</f>
        <v/>
      </c>
      <c r="D1429" s="233"/>
      <c r="E1429" s="233" t="str">
        <f>IF(ISERROR($V1429),"",OFFSET('Smelter Look-up'!$D$4,$V1429-4,0)&amp;"")</f>
        <v/>
      </c>
      <c r="F1429" s="233" t="str">
        <f>IF(ISERROR($V1429),"",OFFSET('Smelter Look-up'!$E$4,$V1429-4,0))</f>
        <v/>
      </c>
      <c r="G1429" s="233" t="str">
        <f>IF(C1429=$X$4,IF(ISERROR($V1429),"Enter smelter details","RMI"),IF(ISERROR($V1429),"",OFFSET('Smelter Look-up'!$F$4,$V1429-4,0)))</f>
        <v/>
      </c>
      <c r="H1429" s="235" t="str">
        <f>IF(ISERROR($V1429),"",OFFSET('Smelter Look-up'!$G$4,$V1429-4,0))</f>
        <v/>
      </c>
      <c r="I1429" s="237" t="str">
        <f>IF(ISERROR($V1429),"",OFFSET('Smelter Look-up'!$H$4,$V1429-4,0))</f>
        <v/>
      </c>
      <c r="J1429" s="237" t="str">
        <f>IF(ISERROR($V1429),"",OFFSET('Smelter Look-up'!$I$4,$V1429-4,0))</f>
        <v/>
      </c>
      <c r="K1429" s="234"/>
      <c r="L1429" s="234"/>
      <c r="M1429" s="234"/>
      <c r="N1429" s="234"/>
      <c r="O1429" s="234"/>
      <c r="P1429" s="237"/>
      <c r="Q1429" s="238"/>
      <c r="R1429" s="233" t="str">
        <f>IF(ISERROR($V1429),"",OFFSET('Smelter Look-up'!$C$4,$V1429-4,0)&amp;"")</f>
        <v/>
      </c>
      <c r="S1429" s="239" t="str">
        <f t="array" ref="S1429">IF(B1429="","",IF(ISERROR(MATCH($E1429,CL,0)),"Unknown",INDIRECT("'C'!$A$"&amp;MATCH($E1429,CL,0)+1)))</f>
        <v/>
      </c>
      <c r="T1429" s="239" t="str">
        <f t="array" ref="T1429">IF(B1429="","",IF(ISERROR(MATCH($J1429,SorP!$B$1:$B$6226,0)),"",INDIRECT("'SorP'!$A$"&amp;MATCH($S1429&amp;$J1429,SorP!C:C,0))))</f>
        <v/>
      </c>
      <c r="U1429" s="240"/>
      <c r="V1429" s="228" t="str">
        <f>IF(C1429="",NA(),IF(OR(C1429="Smelter not listed",C1429="Smelter not yet identified"),MATCH($B1429&amp;$D1429,'Smelter Look-up'!$J:$J,0),MATCH($B1429&amp;$C1429,'Smelter Look-up'!$J:$J,0)))</f>
        <v>#N/A</v>
      </c>
      <c r="W1429" s="208"/>
      <c r="X1429" s="208">
        <f t="shared" si="1"/>
        <v>0</v>
      </c>
      <c r="Y1429" s="208"/>
      <c r="Z1429" s="208"/>
      <c r="AA1429" s="208"/>
      <c r="AB1429" s="241" t="str">
        <f t="shared" si="2"/>
        <v/>
      </c>
      <c r="AC1429" s="208"/>
      <c r="AD1429" s="208"/>
      <c r="AE1429" s="208"/>
      <c r="AF1429" s="208"/>
      <c r="AG1429" s="208"/>
      <c r="AH1429" s="208"/>
    </row>
    <row r="1430" ht="13.5" customHeight="1">
      <c r="A1430" s="239"/>
      <c r="B1430" s="233" t="str">
        <f t="array" ref="B1430">IF(LEN(A1430)=0,"",INDEX('Smelter Look-up'!$A:$A,MATCH($A1430,'Smelter Look-up'!$E:$E,0)))</f>
        <v/>
      </c>
      <c r="C1430" s="234" t="str">
        <f t="array" ref="C1430">IF(LEN(A1430)=0,"",INDEX('Smelter Look-up'!$C:$C,MATCH($A1430,'Smelter Look-up'!$E:$E,0)))</f>
        <v/>
      </c>
      <c r="D1430" s="233"/>
      <c r="E1430" s="233" t="str">
        <f>IF(ISERROR($V1430),"",OFFSET('Smelter Look-up'!$D$4,$V1430-4,0)&amp;"")</f>
        <v/>
      </c>
      <c r="F1430" s="233" t="str">
        <f>IF(ISERROR($V1430),"",OFFSET('Smelter Look-up'!$E$4,$V1430-4,0))</f>
        <v/>
      </c>
      <c r="G1430" s="233" t="str">
        <f>IF(C1430=$X$4,IF(ISERROR($V1430),"Enter smelter details","RMI"),IF(ISERROR($V1430),"",OFFSET('Smelter Look-up'!$F$4,$V1430-4,0)))</f>
        <v/>
      </c>
      <c r="H1430" s="235" t="str">
        <f>IF(ISERROR($V1430),"",OFFSET('Smelter Look-up'!$G$4,$V1430-4,0))</f>
        <v/>
      </c>
      <c r="I1430" s="237" t="str">
        <f>IF(ISERROR($V1430),"",OFFSET('Smelter Look-up'!$H$4,$V1430-4,0))</f>
        <v/>
      </c>
      <c r="J1430" s="237" t="str">
        <f>IF(ISERROR($V1430),"",OFFSET('Smelter Look-up'!$I$4,$V1430-4,0))</f>
        <v/>
      </c>
      <c r="K1430" s="234"/>
      <c r="L1430" s="234"/>
      <c r="M1430" s="234"/>
      <c r="N1430" s="234"/>
      <c r="O1430" s="234"/>
      <c r="P1430" s="237"/>
      <c r="Q1430" s="238"/>
      <c r="R1430" s="233" t="str">
        <f>IF(ISERROR($V1430),"",OFFSET('Smelter Look-up'!$C$4,$V1430-4,0)&amp;"")</f>
        <v/>
      </c>
      <c r="S1430" s="239" t="str">
        <f t="array" ref="S1430">IF(B1430="","",IF(ISERROR(MATCH($E1430,CL,0)),"Unknown",INDIRECT("'C'!$A$"&amp;MATCH($E1430,CL,0)+1)))</f>
        <v/>
      </c>
      <c r="T1430" s="239" t="str">
        <f t="array" ref="T1430">IF(B1430="","",IF(ISERROR(MATCH($J1430,SorP!$B$1:$B$6226,0)),"",INDIRECT("'SorP'!$A$"&amp;MATCH($S1430&amp;$J1430,SorP!C:C,0))))</f>
        <v/>
      </c>
      <c r="U1430" s="240"/>
      <c r="V1430" s="228" t="str">
        <f>IF(C1430="",NA(),IF(OR(C1430="Smelter not listed",C1430="Smelter not yet identified"),MATCH($B1430&amp;$D1430,'Smelter Look-up'!$J:$J,0),MATCH($B1430&amp;$C1430,'Smelter Look-up'!$J:$J,0)))</f>
        <v>#N/A</v>
      </c>
      <c r="W1430" s="208"/>
      <c r="X1430" s="208">
        <f t="shared" si="1"/>
        <v>0</v>
      </c>
      <c r="Y1430" s="208"/>
      <c r="Z1430" s="208"/>
      <c r="AA1430" s="208"/>
      <c r="AB1430" s="241" t="str">
        <f t="shared" si="2"/>
        <v/>
      </c>
      <c r="AC1430" s="208"/>
      <c r="AD1430" s="208"/>
      <c r="AE1430" s="208"/>
      <c r="AF1430" s="208"/>
      <c r="AG1430" s="208"/>
      <c r="AH1430" s="208"/>
    </row>
    <row r="1431" ht="13.5" customHeight="1">
      <c r="A1431" s="239"/>
      <c r="B1431" s="233" t="str">
        <f t="array" ref="B1431">IF(LEN(A1431)=0,"",INDEX('Smelter Look-up'!$A:$A,MATCH($A1431,'Smelter Look-up'!$E:$E,0)))</f>
        <v/>
      </c>
      <c r="C1431" s="234" t="str">
        <f t="array" ref="C1431">IF(LEN(A1431)=0,"",INDEX('Smelter Look-up'!$C:$C,MATCH($A1431,'Smelter Look-up'!$E:$E,0)))</f>
        <v/>
      </c>
      <c r="D1431" s="233"/>
      <c r="E1431" s="233" t="str">
        <f>IF(ISERROR($V1431),"",OFFSET('Smelter Look-up'!$D$4,$V1431-4,0)&amp;"")</f>
        <v/>
      </c>
      <c r="F1431" s="233" t="str">
        <f>IF(ISERROR($V1431),"",OFFSET('Smelter Look-up'!$E$4,$V1431-4,0))</f>
        <v/>
      </c>
      <c r="G1431" s="233" t="str">
        <f>IF(C1431=$X$4,IF(ISERROR($V1431),"Enter smelter details","RMI"),IF(ISERROR($V1431),"",OFFSET('Smelter Look-up'!$F$4,$V1431-4,0)))</f>
        <v/>
      </c>
      <c r="H1431" s="235" t="str">
        <f>IF(ISERROR($V1431),"",OFFSET('Smelter Look-up'!$G$4,$V1431-4,0))</f>
        <v/>
      </c>
      <c r="I1431" s="237" t="str">
        <f>IF(ISERROR($V1431),"",OFFSET('Smelter Look-up'!$H$4,$V1431-4,0))</f>
        <v/>
      </c>
      <c r="J1431" s="237" t="str">
        <f>IF(ISERROR($V1431),"",OFFSET('Smelter Look-up'!$I$4,$V1431-4,0))</f>
        <v/>
      </c>
      <c r="K1431" s="234"/>
      <c r="L1431" s="234"/>
      <c r="M1431" s="234"/>
      <c r="N1431" s="234"/>
      <c r="O1431" s="234"/>
      <c r="P1431" s="237"/>
      <c r="Q1431" s="238"/>
      <c r="R1431" s="233" t="str">
        <f>IF(ISERROR($V1431),"",OFFSET('Smelter Look-up'!$C$4,$V1431-4,0)&amp;"")</f>
        <v/>
      </c>
      <c r="S1431" s="239" t="str">
        <f t="array" ref="S1431">IF(B1431="","",IF(ISERROR(MATCH($E1431,CL,0)),"Unknown",INDIRECT("'C'!$A$"&amp;MATCH($E1431,CL,0)+1)))</f>
        <v/>
      </c>
      <c r="T1431" s="239" t="str">
        <f t="array" ref="T1431">IF(B1431="","",IF(ISERROR(MATCH($J1431,SorP!$B$1:$B$6226,0)),"",INDIRECT("'SorP'!$A$"&amp;MATCH($S1431&amp;$J1431,SorP!C:C,0))))</f>
        <v/>
      </c>
      <c r="U1431" s="240"/>
      <c r="V1431" s="228" t="str">
        <f>IF(C1431="",NA(),IF(OR(C1431="Smelter not listed",C1431="Smelter not yet identified"),MATCH($B1431&amp;$D1431,'Smelter Look-up'!$J:$J,0),MATCH($B1431&amp;$C1431,'Smelter Look-up'!$J:$J,0)))</f>
        <v>#N/A</v>
      </c>
      <c r="W1431" s="208"/>
      <c r="X1431" s="208">
        <f t="shared" si="1"/>
        <v>0</v>
      </c>
      <c r="Y1431" s="208"/>
      <c r="Z1431" s="208"/>
      <c r="AA1431" s="208"/>
      <c r="AB1431" s="241" t="str">
        <f t="shared" si="2"/>
        <v/>
      </c>
      <c r="AC1431" s="208"/>
      <c r="AD1431" s="208"/>
      <c r="AE1431" s="208"/>
      <c r="AF1431" s="208"/>
      <c r="AG1431" s="208"/>
      <c r="AH1431" s="208"/>
    </row>
    <row r="1432" ht="13.5" customHeight="1">
      <c r="A1432" s="239"/>
      <c r="B1432" s="233" t="str">
        <f t="array" ref="B1432">IF(LEN(A1432)=0,"",INDEX('Smelter Look-up'!$A:$A,MATCH($A1432,'Smelter Look-up'!$E:$E,0)))</f>
        <v/>
      </c>
      <c r="C1432" s="234" t="str">
        <f t="array" ref="C1432">IF(LEN(A1432)=0,"",INDEX('Smelter Look-up'!$C:$C,MATCH($A1432,'Smelter Look-up'!$E:$E,0)))</f>
        <v/>
      </c>
      <c r="D1432" s="233"/>
      <c r="E1432" s="233" t="str">
        <f>IF(ISERROR($V1432),"",OFFSET('Smelter Look-up'!$D$4,$V1432-4,0)&amp;"")</f>
        <v/>
      </c>
      <c r="F1432" s="233" t="str">
        <f>IF(ISERROR($V1432),"",OFFSET('Smelter Look-up'!$E$4,$V1432-4,0))</f>
        <v/>
      </c>
      <c r="G1432" s="233" t="str">
        <f>IF(C1432=$X$4,IF(ISERROR($V1432),"Enter smelter details","RMI"),IF(ISERROR($V1432),"",OFFSET('Smelter Look-up'!$F$4,$V1432-4,0)))</f>
        <v/>
      </c>
      <c r="H1432" s="235" t="str">
        <f>IF(ISERROR($V1432),"",OFFSET('Smelter Look-up'!$G$4,$V1432-4,0))</f>
        <v/>
      </c>
      <c r="I1432" s="237" t="str">
        <f>IF(ISERROR($V1432),"",OFFSET('Smelter Look-up'!$H$4,$V1432-4,0))</f>
        <v/>
      </c>
      <c r="J1432" s="237" t="str">
        <f>IF(ISERROR($V1432),"",OFFSET('Smelter Look-up'!$I$4,$V1432-4,0))</f>
        <v/>
      </c>
      <c r="K1432" s="234"/>
      <c r="L1432" s="234"/>
      <c r="M1432" s="234"/>
      <c r="N1432" s="234"/>
      <c r="O1432" s="234"/>
      <c r="P1432" s="237"/>
      <c r="Q1432" s="238"/>
      <c r="R1432" s="233" t="str">
        <f>IF(ISERROR($V1432),"",OFFSET('Smelter Look-up'!$C$4,$V1432-4,0)&amp;"")</f>
        <v/>
      </c>
      <c r="S1432" s="239" t="str">
        <f t="array" ref="S1432">IF(B1432="","",IF(ISERROR(MATCH($E1432,CL,0)),"Unknown",INDIRECT("'C'!$A$"&amp;MATCH($E1432,CL,0)+1)))</f>
        <v/>
      </c>
      <c r="T1432" s="239" t="str">
        <f t="array" ref="T1432">IF(B1432="","",IF(ISERROR(MATCH($J1432,SorP!$B$1:$B$6226,0)),"",INDIRECT("'SorP'!$A$"&amp;MATCH($S1432&amp;$J1432,SorP!C:C,0))))</f>
        <v/>
      </c>
      <c r="U1432" s="240"/>
      <c r="V1432" s="228" t="str">
        <f>IF(C1432="",NA(),IF(OR(C1432="Smelter not listed",C1432="Smelter not yet identified"),MATCH($B1432&amp;$D1432,'Smelter Look-up'!$J:$J,0),MATCH($B1432&amp;$C1432,'Smelter Look-up'!$J:$J,0)))</f>
        <v>#N/A</v>
      </c>
      <c r="W1432" s="208"/>
      <c r="X1432" s="208">
        <f t="shared" si="1"/>
        <v>0</v>
      </c>
      <c r="Y1432" s="208"/>
      <c r="Z1432" s="208"/>
      <c r="AA1432" s="208"/>
      <c r="AB1432" s="241" t="str">
        <f t="shared" si="2"/>
        <v/>
      </c>
      <c r="AC1432" s="208"/>
      <c r="AD1432" s="208"/>
      <c r="AE1432" s="208"/>
      <c r="AF1432" s="208"/>
      <c r="AG1432" s="208"/>
      <c r="AH1432" s="208"/>
    </row>
    <row r="1433" ht="13.5" customHeight="1">
      <c r="A1433" s="239"/>
      <c r="B1433" s="233" t="str">
        <f t="array" ref="B1433">IF(LEN(A1433)=0,"",INDEX('Smelter Look-up'!$A:$A,MATCH($A1433,'Smelter Look-up'!$E:$E,0)))</f>
        <v/>
      </c>
      <c r="C1433" s="234" t="str">
        <f t="array" ref="C1433">IF(LEN(A1433)=0,"",INDEX('Smelter Look-up'!$C:$C,MATCH($A1433,'Smelter Look-up'!$E:$E,0)))</f>
        <v/>
      </c>
      <c r="D1433" s="233"/>
      <c r="E1433" s="233" t="str">
        <f>IF(ISERROR($V1433),"",OFFSET('Smelter Look-up'!$D$4,$V1433-4,0)&amp;"")</f>
        <v/>
      </c>
      <c r="F1433" s="233" t="str">
        <f>IF(ISERROR($V1433),"",OFFSET('Smelter Look-up'!$E$4,$V1433-4,0))</f>
        <v/>
      </c>
      <c r="G1433" s="233" t="str">
        <f>IF(C1433=$X$4,IF(ISERROR($V1433),"Enter smelter details","RMI"),IF(ISERROR($V1433),"",OFFSET('Smelter Look-up'!$F$4,$V1433-4,0)))</f>
        <v/>
      </c>
      <c r="H1433" s="235" t="str">
        <f>IF(ISERROR($V1433),"",OFFSET('Smelter Look-up'!$G$4,$V1433-4,0))</f>
        <v/>
      </c>
      <c r="I1433" s="237" t="str">
        <f>IF(ISERROR($V1433),"",OFFSET('Smelter Look-up'!$H$4,$V1433-4,0))</f>
        <v/>
      </c>
      <c r="J1433" s="237" t="str">
        <f>IF(ISERROR($V1433),"",OFFSET('Smelter Look-up'!$I$4,$V1433-4,0))</f>
        <v/>
      </c>
      <c r="K1433" s="234"/>
      <c r="L1433" s="234"/>
      <c r="M1433" s="234"/>
      <c r="N1433" s="234"/>
      <c r="O1433" s="234"/>
      <c r="P1433" s="237"/>
      <c r="Q1433" s="238"/>
      <c r="R1433" s="233" t="str">
        <f>IF(ISERROR($V1433),"",OFFSET('Smelter Look-up'!$C$4,$V1433-4,0)&amp;"")</f>
        <v/>
      </c>
      <c r="S1433" s="239" t="str">
        <f t="array" ref="S1433">IF(B1433="","",IF(ISERROR(MATCH($E1433,CL,0)),"Unknown",INDIRECT("'C'!$A$"&amp;MATCH($E1433,CL,0)+1)))</f>
        <v/>
      </c>
      <c r="T1433" s="239" t="str">
        <f t="array" ref="T1433">IF(B1433="","",IF(ISERROR(MATCH($J1433,SorP!$B$1:$B$6226,0)),"",INDIRECT("'SorP'!$A$"&amp;MATCH($S1433&amp;$J1433,SorP!C:C,0))))</f>
        <v/>
      </c>
      <c r="U1433" s="240"/>
      <c r="V1433" s="228" t="str">
        <f>IF(C1433="",NA(),IF(OR(C1433="Smelter not listed",C1433="Smelter not yet identified"),MATCH($B1433&amp;$D1433,'Smelter Look-up'!$J:$J,0),MATCH($B1433&amp;$C1433,'Smelter Look-up'!$J:$J,0)))</f>
        <v>#N/A</v>
      </c>
      <c r="W1433" s="208"/>
      <c r="X1433" s="208">
        <f t="shared" si="1"/>
        <v>0</v>
      </c>
      <c r="Y1433" s="208"/>
      <c r="Z1433" s="208"/>
      <c r="AA1433" s="208"/>
      <c r="AB1433" s="241" t="str">
        <f t="shared" si="2"/>
        <v/>
      </c>
      <c r="AC1433" s="208"/>
      <c r="AD1433" s="208"/>
      <c r="AE1433" s="208"/>
      <c r="AF1433" s="208"/>
      <c r="AG1433" s="208"/>
      <c r="AH1433" s="208"/>
    </row>
    <row r="1434" ht="13.5" customHeight="1">
      <c r="A1434" s="239"/>
      <c r="B1434" s="233" t="str">
        <f t="array" ref="B1434">IF(LEN(A1434)=0,"",INDEX('Smelter Look-up'!$A:$A,MATCH($A1434,'Smelter Look-up'!$E:$E,0)))</f>
        <v/>
      </c>
      <c r="C1434" s="234" t="str">
        <f t="array" ref="C1434">IF(LEN(A1434)=0,"",INDEX('Smelter Look-up'!$C:$C,MATCH($A1434,'Smelter Look-up'!$E:$E,0)))</f>
        <v/>
      </c>
      <c r="D1434" s="233"/>
      <c r="E1434" s="233" t="str">
        <f>IF(ISERROR($V1434),"",OFFSET('Smelter Look-up'!$D$4,$V1434-4,0)&amp;"")</f>
        <v/>
      </c>
      <c r="F1434" s="233" t="str">
        <f>IF(ISERROR($V1434),"",OFFSET('Smelter Look-up'!$E$4,$V1434-4,0))</f>
        <v/>
      </c>
      <c r="G1434" s="233" t="str">
        <f>IF(C1434=$X$4,IF(ISERROR($V1434),"Enter smelter details","RMI"),IF(ISERROR($V1434),"",OFFSET('Smelter Look-up'!$F$4,$V1434-4,0)))</f>
        <v/>
      </c>
      <c r="H1434" s="235" t="str">
        <f>IF(ISERROR($V1434),"",OFFSET('Smelter Look-up'!$G$4,$V1434-4,0))</f>
        <v/>
      </c>
      <c r="I1434" s="237" t="str">
        <f>IF(ISERROR($V1434),"",OFFSET('Smelter Look-up'!$H$4,$V1434-4,0))</f>
        <v/>
      </c>
      <c r="J1434" s="237" t="str">
        <f>IF(ISERROR($V1434),"",OFFSET('Smelter Look-up'!$I$4,$V1434-4,0))</f>
        <v/>
      </c>
      <c r="K1434" s="234"/>
      <c r="L1434" s="234"/>
      <c r="M1434" s="234"/>
      <c r="N1434" s="234"/>
      <c r="O1434" s="234"/>
      <c r="P1434" s="237"/>
      <c r="Q1434" s="238"/>
      <c r="R1434" s="233" t="str">
        <f>IF(ISERROR($V1434),"",OFFSET('Smelter Look-up'!$C$4,$V1434-4,0)&amp;"")</f>
        <v/>
      </c>
      <c r="S1434" s="239" t="str">
        <f t="array" ref="S1434">IF(B1434="","",IF(ISERROR(MATCH($E1434,CL,0)),"Unknown",INDIRECT("'C'!$A$"&amp;MATCH($E1434,CL,0)+1)))</f>
        <v/>
      </c>
      <c r="T1434" s="239" t="str">
        <f t="array" ref="T1434">IF(B1434="","",IF(ISERROR(MATCH($J1434,SorP!$B$1:$B$6226,0)),"",INDIRECT("'SorP'!$A$"&amp;MATCH($S1434&amp;$J1434,SorP!C:C,0))))</f>
        <v/>
      </c>
      <c r="U1434" s="240"/>
      <c r="V1434" s="228" t="str">
        <f>IF(C1434="",NA(),IF(OR(C1434="Smelter not listed",C1434="Smelter not yet identified"),MATCH($B1434&amp;$D1434,'Smelter Look-up'!$J:$J,0),MATCH($B1434&amp;$C1434,'Smelter Look-up'!$J:$J,0)))</f>
        <v>#N/A</v>
      </c>
      <c r="W1434" s="208"/>
      <c r="X1434" s="208">
        <f t="shared" si="1"/>
        <v>0</v>
      </c>
      <c r="Y1434" s="208"/>
      <c r="Z1434" s="208"/>
      <c r="AA1434" s="208"/>
      <c r="AB1434" s="241" t="str">
        <f t="shared" si="2"/>
        <v/>
      </c>
      <c r="AC1434" s="208"/>
      <c r="AD1434" s="208"/>
      <c r="AE1434" s="208"/>
      <c r="AF1434" s="208"/>
      <c r="AG1434" s="208"/>
      <c r="AH1434" s="208"/>
    </row>
    <row r="1435" ht="13.5" customHeight="1">
      <c r="A1435" s="239"/>
      <c r="B1435" s="233" t="str">
        <f t="array" ref="B1435">IF(LEN(A1435)=0,"",INDEX('Smelter Look-up'!$A:$A,MATCH($A1435,'Smelter Look-up'!$E:$E,0)))</f>
        <v/>
      </c>
      <c r="C1435" s="234" t="str">
        <f t="array" ref="C1435">IF(LEN(A1435)=0,"",INDEX('Smelter Look-up'!$C:$C,MATCH($A1435,'Smelter Look-up'!$E:$E,0)))</f>
        <v/>
      </c>
      <c r="D1435" s="233"/>
      <c r="E1435" s="233" t="str">
        <f>IF(ISERROR($V1435),"",OFFSET('Smelter Look-up'!$D$4,$V1435-4,0)&amp;"")</f>
        <v/>
      </c>
      <c r="F1435" s="233" t="str">
        <f>IF(ISERROR($V1435),"",OFFSET('Smelter Look-up'!$E$4,$V1435-4,0))</f>
        <v/>
      </c>
      <c r="G1435" s="233" t="str">
        <f>IF(C1435=$X$4,IF(ISERROR($V1435),"Enter smelter details","RMI"),IF(ISERROR($V1435),"",OFFSET('Smelter Look-up'!$F$4,$V1435-4,0)))</f>
        <v/>
      </c>
      <c r="H1435" s="235" t="str">
        <f>IF(ISERROR($V1435),"",OFFSET('Smelter Look-up'!$G$4,$V1435-4,0))</f>
        <v/>
      </c>
      <c r="I1435" s="237" t="str">
        <f>IF(ISERROR($V1435),"",OFFSET('Smelter Look-up'!$H$4,$V1435-4,0))</f>
        <v/>
      </c>
      <c r="J1435" s="237" t="str">
        <f>IF(ISERROR($V1435),"",OFFSET('Smelter Look-up'!$I$4,$V1435-4,0))</f>
        <v/>
      </c>
      <c r="K1435" s="234"/>
      <c r="L1435" s="234"/>
      <c r="M1435" s="234"/>
      <c r="N1435" s="234"/>
      <c r="O1435" s="234"/>
      <c r="P1435" s="237"/>
      <c r="Q1435" s="238"/>
      <c r="R1435" s="233" t="str">
        <f>IF(ISERROR($V1435),"",OFFSET('Smelter Look-up'!$C$4,$V1435-4,0)&amp;"")</f>
        <v/>
      </c>
      <c r="S1435" s="239" t="str">
        <f t="array" ref="S1435">IF(B1435="","",IF(ISERROR(MATCH($E1435,CL,0)),"Unknown",INDIRECT("'C'!$A$"&amp;MATCH($E1435,CL,0)+1)))</f>
        <v/>
      </c>
      <c r="T1435" s="239" t="str">
        <f t="array" ref="T1435">IF(B1435="","",IF(ISERROR(MATCH($J1435,SorP!$B$1:$B$6226,0)),"",INDIRECT("'SorP'!$A$"&amp;MATCH($S1435&amp;$J1435,SorP!C:C,0))))</f>
        <v/>
      </c>
      <c r="U1435" s="240"/>
      <c r="V1435" s="228" t="str">
        <f>IF(C1435="",NA(),IF(OR(C1435="Smelter not listed",C1435="Smelter not yet identified"),MATCH($B1435&amp;$D1435,'Smelter Look-up'!$J:$J,0),MATCH($B1435&amp;$C1435,'Smelter Look-up'!$J:$J,0)))</f>
        <v>#N/A</v>
      </c>
      <c r="W1435" s="208"/>
      <c r="X1435" s="208">
        <f t="shared" si="1"/>
        <v>0</v>
      </c>
      <c r="Y1435" s="208"/>
      <c r="Z1435" s="208"/>
      <c r="AA1435" s="208"/>
      <c r="AB1435" s="241" t="str">
        <f t="shared" si="2"/>
        <v/>
      </c>
      <c r="AC1435" s="208"/>
      <c r="AD1435" s="208"/>
      <c r="AE1435" s="208"/>
      <c r="AF1435" s="208"/>
      <c r="AG1435" s="208"/>
      <c r="AH1435" s="208"/>
    </row>
    <row r="1436" ht="13.5" customHeight="1">
      <c r="A1436" s="239"/>
      <c r="B1436" s="233" t="str">
        <f t="array" ref="B1436">IF(LEN(A1436)=0,"",INDEX('Smelter Look-up'!$A:$A,MATCH($A1436,'Smelter Look-up'!$E:$E,0)))</f>
        <v/>
      </c>
      <c r="C1436" s="234" t="str">
        <f t="array" ref="C1436">IF(LEN(A1436)=0,"",INDEX('Smelter Look-up'!$C:$C,MATCH($A1436,'Smelter Look-up'!$E:$E,0)))</f>
        <v/>
      </c>
      <c r="D1436" s="233"/>
      <c r="E1436" s="233" t="str">
        <f>IF(ISERROR($V1436),"",OFFSET('Smelter Look-up'!$D$4,$V1436-4,0)&amp;"")</f>
        <v/>
      </c>
      <c r="F1436" s="233" t="str">
        <f>IF(ISERROR($V1436),"",OFFSET('Smelter Look-up'!$E$4,$V1436-4,0))</f>
        <v/>
      </c>
      <c r="G1436" s="233" t="str">
        <f>IF(C1436=$X$4,IF(ISERROR($V1436),"Enter smelter details","RMI"),IF(ISERROR($V1436),"",OFFSET('Smelter Look-up'!$F$4,$V1436-4,0)))</f>
        <v/>
      </c>
      <c r="H1436" s="235" t="str">
        <f>IF(ISERROR($V1436),"",OFFSET('Smelter Look-up'!$G$4,$V1436-4,0))</f>
        <v/>
      </c>
      <c r="I1436" s="237" t="str">
        <f>IF(ISERROR($V1436),"",OFFSET('Smelter Look-up'!$H$4,$V1436-4,0))</f>
        <v/>
      </c>
      <c r="J1436" s="237" t="str">
        <f>IF(ISERROR($V1436),"",OFFSET('Smelter Look-up'!$I$4,$V1436-4,0))</f>
        <v/>
      </c>
      <c r="K1436" s="234"/>
      <c r="L1436" s="234"/>
      <c r="M1436" s="234"/>
      <c r="N1436" s="234"/>
      <c r="O1436" s="234"/>
      <c r="P1436" s="237"/>
      <c r="Q1436" s="238"/>
      <c r="R1436" s="233" t="str">
        <f>IF(ISERROR($V1436),"",OFFSET('Smelter Look-up'!$C$4,$V1436-4,0)&amp;"")</f>
        <v/>
      </c>
      <c r="S1436" s="239" t="str">
        <f t="array" ref="S1436">IF(B1436="","",IF(ISERROR(MATCH($E1436,CL,0)),"Unknown",INDIRECT("'C'!$A$"&amp;MATCH($E1436,CL,0)+1)))</f>
        <v/>
      </c>
      <c r="T1436" s="239" t="str">
        <f t="array" ref="T1436">IF(B1436="","",IF(ISERROR(MATCH($J1436,SorP!$B$1:$B$6226,0)),"",INDIRECT("'SorP'!$A$"&amp;MATCH($S1436&amp;$J1436,SorP!C:C,0))))</f>
        <v/>
      </c>
      <c r="U1436" s="240"/>
      <c r="V1436" s="228" t="str">
        <f>IF(C1436="",NA(),IF(OR(C1436="Smelter not listed",C1436="Smelter not yet identified"),MATCH($B1436&amp;$D1436,'Smelter Look-up'!$J:$J,0),MATCH($B1436&amp;$C1436,'Smelter Look-up'!$J:$J,0)))</f>
        <v>#N/A</v>
      </c>
      <c r="W1436" s="208"/>
      <c r="X1436" s="208">
        <f t="shared" si="1"/>
        <v>0</v>
      </c>
      <c r="Y1436" s="208"/>
      <c r="Z1436" s="208"/>
      <c r="AA1436" s="208"/>
      <c r="AB1436" s="241" t="str">
        <f t="shared" si="2"/>
        <v/>
      </c>
      <c r="AC1436" s="208"/>
      <c r="AD1436" s="208"/>
      <c r="AE1436" s="208"/>
      <c r="AF1436" s="208"/>
      <c r="AG1436" s="208"/>
      <c r="AH1436" s="208"/>
    </row>
    <row r="1437" ht="13.5" customHeight="1">
      <c r="A1437" s="239"/>
      <c r="B1437" s="233" t="str">
        <f t="array" ref="B1437">IF(LEN(A1437)=0,"",INDEX('Smelter Look-up'!$A:$A,MATCH($A1437,'Smelter Look-up'!$E:$E,0)))</f>
        <v/>
      </c>
      <c r="C1437" s="234" t="str">
        <f t="array" ref="C1437">IF(LEN(A1437)=0,"",INDEX('Smelter Look-up'!$C:$C,MATCH($A1437,'Smelter Look-up'!$E:$E,0)))</f>
        <v/>
      </c>
      <c r="D1437" s="233"/>
      <c r="E1437" s="233" t="str">
        <f>IF(ISERROR($V1437),"",OFFSET('Smelter Look-up'!$D$4,$V1437-4,0)&amp;"")</f>
        <v/>
      </c>
      <c r="F1437" s="233" t="str">
        <f>IF(ISERROR($V1437),"",OFFSET('Smelter Look-up'!$E$4,$V1437-4,0))</f>
        <v/>
      </c>
      <c r="G1437" s="233" t="str">
        <f>IF(C1437=$X$4,IF(ISERROR($V1437),"Enter smelter details","RMI"),IF(ISERROR($V1437),"",OFFSET('Smelter Look-up'!$F$4,$V1437-4,0)))</f>
        <v/>
      </c>
      <c r="H1437" s="235" t="str">
        <f>IF(ISERROR($V1437),"",OFFSET('Smelter Look-up'!$G$4,$V1437-4,0))</f>
        <v/>
      </c>
      <c r="I1437" s="237" t="str">
        <f>IF(ISERROR($V1437),"",OFFSET('Smelter Look-up'!$H$4,$V1437-4,0))</f>
        <v/>
      </c>
      <c r="J1437" s="237" t="str">
        <f>IF(ISERROR($V1437),"",OFFSET('Smelter Look-up'!$I$4,$V1437-4,0))</f>
        <v/>
      </c>
      <c r="K1437" s="234"/>
      <c r="L1437" s="234"/>
      <c r="M1437" s="234"/>
      <c r="N1437" s="234"/>
      <c r="O1437" s="234"/>
      <c r="P1437" s="237"/>
      <c r="Q1437" s="238"/>
      <c r="R1437" s="233" t="str">
        <f>IF(ISERROR($V1437),"",OFFSET('Smelter Look-up'!$C$4,$V1437-4,0)&amp;"")</f>
        <v/>
      </c>
      <c r="S1437" s="239" t="str">
        <f t="array" ref="S1437">IF(B1437="","",IF(ISERROR(MATCH($E1437,CL,0)),"Unknown",INDIRECT("'C'!$A$"&amp;MATCH($E1437,CL,0)+1)))</f>
        <v/>
      </c>
      <c r="T1437" s="239" t="str">
        <f t="array" ref="T1437">IF(B1437="","",IF(ISERROR(MATCH($J1437,SorP!$B$1:$B$6226,0)),"",INDIRECT("'SorP'!$A$"&amp;MATCH($S1437&amp;$J1437,SorP!C:C,0))))</f>
        <v/>
      </c>
      <c r="U1437" s="240"/>
      <c r="V1437" s="228" t="str">
        <f>IF(C1437="",NA(),IF(OR(C1437="Smelter not listed",C1437="Smelter not yet identified"),MATCH($B1437&amp;$D1437,'Smelter Look-up'!$J:$J,0),MATCH($B1437&amp;$C1437,'Smelter Look-up'!$J:$J,0)))</f>
        <v>#N/A</v>
      </c>
      <c r="W1437" s="208"/>
      <c r="X1437" s="208">
        <f t="shared" si="1"/>
        <v>0</v>
      </c>
      <c r="Y1437" s="208"/>
      <c r="Z1437" s="208"/>
      <c r="AA1437" s="208"/>
      <c r="AB1437" s="241" t="str">
        <f t="shared" si="2"/>
        <v/>
      </c>
      <c r="AC1437" s="208"/>
      <c r="AD1437" s="208"/>
      <c r="AE1437" s="208"/>
      <c r="AF1437" s="208"/>
      <c r="AG1437" s="208"/>
      <c r="AH1437" s="208"/>
    </row>
    <row r="1438" ht="13.5" customHeight="1">
      <c r="A1438" s="239"/>
      <c r="B1438" s="233" t="str">
        <f t="array" ref="B1438">IF(LEN(A1438)=0,"",INDEX('Smelter Look-up'!$A:$A,MATCH($A1438,'Smelter Look-up'!$E:$E,0)))</f>
        <v/>
      </c>
      <c r="C1438" s="234" t="str">
        <f t="array" ref="C1438">IF(LEN(A1438)=0,"",INDEX('Smelter Look-up'!$C:$C,MATCH($A1438,'Smelter Look-up'!$E:$E,0)))</f>
        <v/>
      </c>
      <c r="D1438" s="233"/>
      <c r="E1438" s="233" t="str">
        <f>IF(ISERROR($V1438),"",OFFSET('Smelter Look-up'!$D$4,$V1438-4,0)&amp;"")</f>
        <v/>
      </c>
      <c r="F1438" s="233" t="str">
        <f>IF(ISERROR($V1438),"",OFFSET('Smelter Look-up'!$E$4,$V1438-4,0))</f>
        <v/>
      </c>
      <c r="G1438" s="233" t="str">
        <f>IF(C1438=$X$4,IF(ISERROR($V1438),"Enter smelter details","RMI"),IF(ISERROR($V1438),"",OFFSET('Smelter Look-up'!$F$4,$V1438-4,0)))</f>
        <v/>
      </c>
      <c r="H1438" s="235" t="str">
        <f>IF(ISERROR($V1438),"",OFFSET('Smelter Look-up'!$G$4,$V1438-4,0))</f>
        <v/>
      </c>
      <c r="I1438" s="237" t="str">
        <f>IF(ISERROR($V1438),"",OFFSET('Smelter Look-up'!$H$4,$V1438-4,0))</f>
        <v/>
      </c>
      <c r="J1438" s="237" t="str">
        <f>IF(ISERROR($V1438),"",OFFSET('Smelter Look-up'!$I$4,$V1438-4,0))</f>
        <v/>
      </c>
      <c r="K1438" s="234"/>
      <c r="L1438" s="234"/>
      <c r="M1438" s="234"/>
      <c r="N1438" s="234"/>
      <c r="O1438" s="234"/>
      <c r="P1438" s="237"/>
      <c r="Q1438" s="238"/>
      <c r="R1438" s="233" t="str">
        <f>IF(ISERROR($V1438),"",OFFSET('Smelter Look-up'!$C$4,$V1438-4,0)&amp;"")</f>
        <v/>
      </c>
      <c r="S1438" s="239" t="str">
        <f t="array" ref="S1438">IF(B1438="","",IF(ISERROR(MATCH($E1438,CL,0)),"Unknown",INDIRECT("'C'!$A$"&amp;MATCH($E1438,CL,0)+1)))</f>
        <v/>
      </c>
      <c r="T1438" s="239" t="str">
        <f t="array" ref="T1438">IF(B1438="","",IF(ISERROR(MATCH($J1438,SorP!$B$1:$B$6226,0)),"",INDIRECT("'SorP'!$A$"&amp;MATCH($S1438&amp;$J1438,SorP!C:C,0))))</f>
        <v/>
      </c>
      <c r="U1438" s="240"/>
      <c r="V1438" s="228" t="str">
        <f>IF(C1438="",NA(),IF(OR(C1438="Smelter not listed",C1438="Smelter not yet identified"),MATCH($B1438&amp;$D1438,'Smelter Look-up'!$J:$J,0),MATCH($B1438&amp;$C1438,'Smelter Look-up'!$J:$J,0)))</f>
        <v>#N/A</v>
      </c>
      <c r="W1438" s="208"/>
      <c r="X1438" s="208">
        <f t="shared" si="1"/>
        <v>0</v>
      </c>
      <c r="Y1438" s="208"/>
      <c r="Z1438" s="208"/>
      <c r="AA1438" s="208"/>
      <c r="AB1438" s="241" t="str">
        <f t="shared" si="2"/>
        <v/>
      </c>
      <c r="AC1438" s="208"/>
      <c r="AD1438" s="208"/>
      <c r="AE1438" s="208"/>
      <c r="AF1438" s="208"/>
      <c r="AG1438" s="208"/>
      <c r="AH1438" s="208"/>
    </row>
    <row r="1439" ht="13.5" customHeight="1">
      <c r="A1439" s="239"/>
      <c r="B1439" s="233" t="str">
        <f t="array" ref="B1439">IF(LEN(A1439)=0,"",INDEX('Smelter Look-up'!$A:$A,MATCH($A1439,'Smelter Look-up'!$E:$E,0)))</f>
        <v/>
      </c>
      <c r="C1439" s="234" t="str">
        <f t="array" ref="C1439">IF(LEN(A1439)=0,"",INDEX('Smelter Look-up'!$C:$C,MATCH($A1439,'Smelter Look-up'!$E:$E,0)))</f>
        <v/>
      </c>
      <c r="D1439" s="233"/>
      <c r="E1439" s="233" t="str">
        <f>IF(ISERROR($V1439),"",OFFSET('Smelter Look-up'!$D$4,$V1439-4,0)&amp;"")</f>
        <v/>
      </c>
      <c r="F1439" s="233" t="str">
        <f>IF(ISERROR($V1439),"",OFFSET('Smelter Look-up'!$E$4,$V1439-4,0))</f>
        <v/>
      </c>
      <c r="G1439" s="233" t="str">
        <f>IF(C1439=$X$4,IF(ISERROR($V1439),"Enter smelter details","RMI"),IF(ISERROR($V1439),"",OFFSET('Smelter Look-up'!$F$4,$V1439-4,0)))</f>
        <v/>
      </c>
      <c r="H1439" s="235" t="str">
        <f>IF(ISERROR($V1439),"",OFFSET('Smelter Look-up'!$G$4,$V1439-4,0))</f>
        <v/>
      </c>
      <c r="I1439" s="237" t="str">
        <f>IF(ISERROR($V1439),"",OFFSET('Smelter Look-up'!$H$4,$V1439-4,0))</f>
        <v/>
      </c>
      <c r="J1439" s="237" t="str">
        <f>IF(ISERROR($V1439),"",OFFSET('Smelter Look-up'!$I$4,$V1439-4,0))</f>
        <v/>
      </c>
      <c r="K1439" s="234"/>
      <c r="L1439" s="234"/>
      <c r="M1439" s="234"/>
      <c r="N1439" s="234"/>
      <c r="O1439" s="234"/>
      <c r="P1439" s="237"/>
      <c r="Q1439" s="238"/>
      <c r="R1439" s="233" t="str">
        <f>IF(ISERROR($V1439),"",OFFSET('Smelter Look-up'!$C$4,$V1439-4,0)&amp;"")</f>
        <v/>
      </c>
      <c r="S1439" s="239" t="str">
        <f t="array" ref="S1439">IF(B1439="","",IF(ISERROR(MATCH($E1439,CL,0)),"Unknown",INDIRECT("'C'!$A$"&amp;MATCH($E1439,CL,0)+1)))</f>
        <v/>
      </c>
      <c r="T1439" s="239" t="str">
        <f t="array" ref="T1439">IF(B1439="","",IF(ISERROR(MATCH($J1439,SorP!$B$1:$B$6226,0)),"",INDIRECT("'SorP'!$A$"&amp;MATCH($S1439&amp;$J1439,SorP!C:C,0))))</f>
        <v/>
      </c>
      <c r="U1439" s="240"/>
      <c r="V1439" s="228" t="str">
        <f>IF(C1439="",NA(),IF(OR(C1439="Smelter not listed",C1439="Smelter not yet identified"),MATCH($B1439&amp;$D1439,'Smelter Look-up'!$J:$J,0),MATCH($B1439&amp;$C1439,'Smelter Look-up'!$J:$J,0)))</f>
        <v>#N/A</v>
      </c>
      <c r="W1439" s="208"/>
      <c r="X1439" s="208">
        <f t="shared" si="1"/>
        <v>0</v>
      </c>
      <c r="Y1439" s="208"/>
      <c r="Z1439" s="208"/>
      <c r="AA1439" s="208"/>
      <c r="AB1439" s="241" t="str">
        <f t="shared" si="2"/>
        <v/>
      </c>
      <c r="AC1439" s="208"/>
      <c r="AD1439" s="208"/>
      <c r="AE1439" s="208"/>
      <c r="AF1439" s="208"/>
      <c r="AG1439" s="208"/>
      <c r="AH1439" s="208"/>
    </row>
    <row r="1440" ht="13.5" customHeight="1">
      <c r="A1440" s="239"/>
      <c r="B1440" s="233" t="str">
        <f t="array" ref="B1440">IF(LEN(A1440)=0,"",INDEX('Smelter Look-up'!$A:$A,MATCH($A1440,'Smelter Look-up'!$E:$E,0)))</f>
        <v/>
      </c>
      <c r="C1440" s="234" t="str">
        <f t="array" ref="C1440">IF(LEN(A1440)=0,"",INDEX('Smelter Look-up'!$C:$C,MATCH($A1440,'Smelter Look-up'!$E:$E,0)))</f>
        <v/>
      </c>
      <c r="D1440" s="233"/>
      <c r="E1440" s="233" t="str">
        <f>IF(ISERROR($V1440),"",OFFSET('Smelter Look-up'!$D$4,$V1440-4,0)&amp;"")</f>
        <v/>
      </c>
      <c r="F1440" s="233" t="str">
        <f>IF(ISERROR($V1440),"",OFFSET('Smelter Look-up'!$E$4,$V1440-4,0))</f>
        <v/>
      </c>
      <c r="G1440" s="233" t="str">
        <f>IF(C1440=$X$4,IF(ISERROR($V1440),"Enter smelter details","RMI"),IF(ISERROR($V1440),"",OFFSET('Smelter Look-up'!$F$4,$V1440-4,0)))</f>
        <v/>
      </c>
      <c r="H1440" s="235" t="str">
        <f>IF(ISERROR($V1440),"",OFFSET('Smelter Look-up'!$G$4,$V1440-4,0))</f>
        <v/>
      </c>
      <c r="I1440" s="237" t="str">
        <f>IF(ISERROR($V1440),"",OFFSET('Smelter Look-up'!$H$4,$V1440-4,0))</f>
        <v/>
      </c>
      <c r="J1440" s="237" t="str">
        <f>IF(ISERROR($V1440),"",OFFSET('Smelter Look-up'!$I$4,$V1440-4,0))</f>
        <v/>
      </c>
      <c r="K1440" s="234"/>
      <c r="L1440" s="234"/>
      <c r="M1440" s="234"/>
      <c r="N1440" s="234"/>
      <c r="O1440" s="234"/>
      <c r="P1440" s="237"/>
      <c r="Q1440" s="238"/>
      <c r="R1440" s="233" t="str">
        <f>IF(ISERROR($V1440),"",OFFSET('Smelter Look-up'!$C$4,$V1440-4,0)&amp;"")</f>
        <v/>
      </c>
      <c r="S1440" s="239" t="str">
        <f t="array" ref="S1440">IF(B1440="","",IF(ISERROR(MATCH($E1440,CL,0)),"Unknown",INDIRECT("'C'!$A$"&amp;MATCH($E1440,CL,0)+1)))</f>
        <v/>
      </c>
      <c r="T1440" s="239" t="str">
        <f t="array" ref="T1440">IF(B1440="","",IF(ISERROR(MATCH($J1440,SorP!$B$1:$B$6226,0)),"",INDIRECT("'SorP'!$A$"&amp;MATCH($S1440&amp;$J1440,SorP!C:C,0))))</f>
        <v/>
      </c>
      <c r="U1440" s="240"/>
      <c r="V1440" s="228" t="str">
        <f>IF(C1440="",NA(),IF(OR(C1440="Smelter not listed",C1440="Smelter not yet identified"),MATCH($B1440&amp;$D1440,'Smelter Look-up'!$J:$J,0),MATCH($B1440&amp;$C1440,'Smelter Look-up'!$J:$J,0)))</f>
        <v>#N/A</v>
      </c>
      <c r="W1440" s="208"/>
      <c r="X1440" s="208">
        <f t="shared" si="1"/>
        <v>0</v>
      </c>
      <c r="Y1440" s="208"/>
      <c r="Z1440" s="208"/>
      <c r="AA1440" s="208"/>
      <c r="AB1440" s="241" t="str">
        <f t="shared" si="2"/>
        <v/>
      </c>
      <c r="AC1440" s="208"/>
      <c r="AD1440" s="208"/>
      <c r="AE1440" s="208"/>
      <c r="AF1440" s="208"/>
      <c r="AG1440" s="208"/>
      <c r="AH1440" s="208"/>
    </row>
    <row r="1441" ht="13.5" customHeight="1">
      <c r="A1441" s="239"/>
      <c r="B1441" s="233" t="str">
        <f t="array" ref="B1441">IF(LEN(A1441)=0,"",INDEX('Smelter Look-up'!$A:$A,MATCH($A1441,'Smelter Look-up'!$E:$E,0)))</f>
        <v/>
      </c>
      <c r="C1441" s="234" t="str">
        <f t="array" ref="C1441">IF(LEN(A1441)=0,"",INDEX('Smelter Look-up'!$C:$C,MATCH($A1441,'Smelter Look-up'!$E:$E,0)))</f>
        <v/>
      </c>
      <c r="D1441" s="233"/>
      <c r="E1441" s="233" t="str">
        <f>IF(ISERROR($V1441),"",OFFSET('Smelter Look-up'!$D$4,$V1441-4,0)&amp;"")</f>
        <v/>
      </c>
      <c r="F1441" s="233" t="str">
        <f>IF(ISERROR($V1441),"",OFFSET('Smelter Look-up'!$E$4,$V1441-4,0))</f>
        <v/>
      </c>
      <c r="G1441" s="233" t="str">
        <f>IF(C1441=$X$4,IF(ISERROR($V1441),"Enter smelter details","RMI"),IF(ISERROR($V1441),"",OFFSET('Smelter Look-up'!$F$4,$V1441-4,0)))</f>
        <v/>
      </c>
      <c r="H1441" s="235" t="str">
        <f>IF(ISERROR($V1441),"",OFFSET('Smelter Look-up'!$G$4,$V1441-4,0))</f>
        <v/>
      </c>
      <c r="I1441" s="237" t="str">
        <f>IF(ISERROR($V1441),"",OFFSET('Smelter Look-up'!$H$4,$V1441-4,0))</f>
        <v/>
      </c>
      <c r="J1441" s="237" t="str">
        <f>IF(ISERROR($V1441),"",OFFSET('Smelter Look-up'!$I$4,$V1441-4,0))</f>
        <v/>
      </c>
      <c r="K1441" s="234"/>
      <c r="L1441" s="234"/>
      <c r="M1441" s="234"/>
      <c r="N1441" s="234"/>
      <c r="O1441" s="234"/>
      <c r="P1441" s="237"/>
      <c r="Q1441" s="238"/>
      <c r="R1441" s="233" t="str">
        <f>IF(ISERROR($V1441),"",OFFSET('Smelter Look-up'!$C$4,$V1441-4,0)&amp;"")</f>
        <v/>
      </c>
      <c r="S1441" s="239" t="str">
        <f t="array" ref="S1441">IF(B1441="","",IF(ISERROR(MATCH($E1441,CL,0)),"Unknown",INDIRECT("'C'!$A$"&amp;MATCH($E1441,CL,0)+1)))</f>
        <v/>
      </c>
      <c r="T1441" s="239" t="str">
        <f t="array" ref="T1441">IF(B1441="","",IF(ISERROR(MATCH($J1441,SorP!$B$1:$B$6226,0)),"",INDIRECT("'SorP'!$A$"&amp;MATCH($S1441&amp;$J1441,SorP!C:C,0))))</f>
        <v/>
      </c>
      <c r="U1441" s="240"/>
      <c r="V1441" s="228" t="str">
        <f>IF(C1441="",NA(),IF(OR(C1441="Smelter not listed",C1441="Smelter not yet identified"),MATCH($B1441&amp;$D1441,'Smelter Look-up'!$J:$J,0),MATCH($B1441&amp;$C1441,'Smelter Look-up'!$J:$J,0)))</f>
        <v>#N/A</v>
      </c>
      <c r="W1441" s="208"/>
      <c r="X1441" s="208">
        <f t="shared" si="1"/>
        <v>0</v>
      </c>
      <c r="Y1441" s="208"/>
      <c r="Z1441" s="208"/>
      <c r="AA1441" s="208"/>
      <c r="AB1441" s="241" t="str">
        <f t="shared" si="2"/>
        <v/>
      </c>
      <c r="AC1441" s="208"/>
      <c r="AD1441" s="208"/>
      <c r="AE1441" s="208"/>
      <c r="AF1441" s="208"/>
      <c r="AG1441" s="208"/>
      <c r="AH1441" s="208"/>
    </row>
    <row r="1442" ht="13.5" customHeight="1">
      <c r="A1442" s="239"/>
      <c r="B1442" s="233" t="str">
        <f t="array" ref="B1442">IF(LEN(A1442)=0,"",INDEX('Smelter Look-up'!$A:$A,MATCH($A1442,'Smelter Look-up'!$E:$E,0)))</f>
        <v/>
      </c>
      <c r="C1442" s="234" t="str">
        <f t="array" ref="C1442">IF(LEN(A1442)=0,"",INDEX('Smelter Look-up'!$C:$C,MATCH($A1442,'Smelter Look-up'!$E:$E,0)))</f>
        <v/>
      </c>
      <c r="D1442" s="233"/>
      <c r="E1442" s="233" t="str">
        <f>IF(ISERROR($V1442),"",OFFSET('Smelter Look-up'!$D$4,$V1442-4,0)&amp;"")</f>
        <v/>
      </c>
      <c r="F1442" s="233" t="str">
        <f>IF(ISERROR($V1442),"",OFFSET('Smelter Look-up'!$E$4,$V1442-4,0))</f>
        <v/>
      </c>
      <c r="G1442" s="233" t="str">
        <f>IF(C1442=$X$4,IF(ISERROR($V1442),"Enter smelter details","RMI"),IF(ISERROR($V1442),"",OFFSET('Smelter Look-up'!$F$4,$V1442-4,0)))</f>
        <v/>
      </c>
      <c r="H1442" s="235" t="str">
        <f>IF(ISERROR($V1442),"",OFFSET('Smelter Look-up'!$G$4,$V1442-4,0))</f>
        <v/>
      </c>
      <c r="I1442" s="237" t="str">
        <f>IF(ISERROR($V1442),"",OFFSET('Smelter Look-up'!$H$4,$V1442-4,0))</f>
        <v/>
      </c>
      <c r="J1442" s="237" t="str">
        <f>IF(ISERROR($V1442),"",OFFSET('Smelter Look-up'!$I$4,$V1442-4,0))</f>
        <v/>
      </c>
      <c r="K1442" s="234"/>
      <c r="L1442" s="234"/>
      <c r="M1442" s="234"/>
      <c r="N1442" s="234"/>
      <c r="O1442" s="234"/>
      <c r="P1442" s="237"/>
      <c r="Q1442" s="238"/>
      <c r="R1442" s="233" t="str">
        <f>IF(ISERROR($V1442),"",OFFSET('Smelter Look-up'!$C$4,$V1442-4,0)&amp;"")</f>
        <v/>
      </c>
      <c r="S1442" s="239" t="str">
        <f t="array" ref="S1442">IF(B1442="","",IF(ISERROR(MATCH($E1442,CL,0)),"Unknown",INDIRECT("'C'!$A$"&amp;MATCH($E1442,CL,0)+1)))</f>
        <v/>
      </c>
      <c r="T1442" s="239" t="str">
        <f t="array" ref="T1442">IF(B1442="","",IF(ISERROR(MATCH($J1442,SorP!$B$1:$B$6226,0)),"",INDIRECT("'SorP'!$A$"&amp;MATCH($S1442&amp;$J1442,SorP!C:C,0))))</f>
        <v/>
      </c>
      <c r="U1442" s="240"/>
      <c r="V1442" s="228" t="str">
        <f>IF(C1442="",NA(),IF(OR(C1442="Smelter not listed",C1442="Smelter not yet identified"),MATCH($B1442&amp;$D1442,'Smelter Look-up'!$J:$J,0),MATCH($B1442&amp;$C1442,'Smelter Look-up'!$J:$J,0)))</f>
        <v>#N/A</v>
      </c>
      <c r="W1442" s="208"/>
      <c r="X1442" s="208">
        <f t="shared" si="1"/>
        <v>0</v>
      </c>
      <c r="Y1442" s="208"/>
      <c r="Z1442" s="208"/>
      <c r="AA1442" s="208"/>
      <c r="AB1442" s="241" t="str">
        <f t="shared" si="2"/>
        <v/>
      </c>
      <c r="AC1442" s="208"/>
      <c r="AD1442" s="208"/>
      <c r="AE1442" s="208"/>
      <c r="AF1442" s="208"/>
      <c r="AG1442" s="208"/>
      <c r="AH1442" s="208"/>
    </row>
    <row r="1443" ht="13.5" customHeight="1">
      <c r="A1443" s="239"/>
      <c r="B1443" s="233" t="str">
        <f t="array" ref="B1443">IF(LEN(A1443)=0,"",INDEX('Smelter Look-up'!$A:$A,MATCH($A1443,'Smelter Look-up'!$E:$E,0)))</f>
        <v/>
      </c>
      <c r="C1443" s="234" t="str">
        <f t="array" ref="C1443">IF(LEN(A1443)=0,"",INDEX('Smelter Look-up'!$C:$C,MATCH($A1443,'Smelter Look-up'!$E:$E,0)))</f>
        <v/>
      </c>
      <c r="D1443" s="233"/>
      <c r="E1443" s="233" t="str">
        <f>IF(ISERROR($V1443),"",OFFSET('Smelter Look-up'!$D$4,$V1443-4,0)&amp;"")</f>
        <v/>
      </c>
      <c r="F1443" s="233" t="str">
        <f>IF(ISERROR($V1443),"",OFFSET('Smelter Look-up'!$E$4,$V1443-4,0))</f>
        <v/>
      </c>
      <c r="G1443" s="233" t="str">
        <f>IF(C1443=$X$4,IF(ISERROR($V1443),"Enter smelter details","RMI"),IF(ISERROR($V1443),"",OFFSET('Smelter Look-up'!$F$4,$V1443-4,0)))</f>
        <v/>
      </c>
      <c r="H1443" s="235" t="str">
        <f>IF(ISERROR($V1443),"",OFFSET('Smelter Look-up'!$G$4,$V1443-4,0))</f>
        <v/>
      </c>
      <c r="I1443" s="237" t="str">
        <f>IF(ISERROR($V1443),"",OFFSET('Smelter Look-up'!$H$4,$V1443-4,0))</f>
        <v/>
      </c>
      <c r="J1443" s="237" t="str">
        <f>IF(ISERROR($V1443),"",OFFSET('Smelter Look-up'!$I$4,$V1443-4,0))</f>
        <v/>
      </c>
      <c r="K1443" s="234"/>
      <c r="L1443" s="234"/>
      <c r="M1443" s="234"/>
      <c r="N1443" s="234"/>
      <c r="O1443" s="234"/>
      <c r="P1443" s="237"/>
      <c r="Q1443" s="238"/>
      <c r="R1443" s="233" t="str">
        <f>IF(ISERROR($V1443),"",OFFSET('Smelter Look-up'!$C$4,$V1443-4,0)&amp;"")</f>
        <v/>
      </c>
      <c r="S1443" s="239" t="str">
        <f t="array" ref="S1443">IF(B1443="","",IF(ISERROR(MATCH($E1443,CL,0)),"Unknown",INDIRECT("'C'!$A$"&amp;MATCH($E1443,CL,0)+1)))</f>
        <v/>
      </c>
      <c r="T1443" s="239" t="str">
        <f t="array" ref="T1443">IF(B1443="","",IF(ISERROR(MATCH($J1443,SorP!$B$1:$B$6226,0)),"",INDIRECT("'SorP'!$A$"&amp;MATCH($S1443&amp;$J1443,SorP!C:C,0))))</f>
        <v/>
      </c>
      <c r="U1443" s="240"/>
      <c r="V1443" s="228" t="str">
        <f>IF(C1443="",NA(),IF(OR(C1443="Smelter not listed",C1443="Smelter not yet identified"),MATCH($B1443&amp;$D1443,'Smelter Look-up'!$J:$J,0),MATCH($B1443&amp;$C1443,'Smelter Look-up'!$J:$J,0)))</f>
        <v>#N/A</v>
      </c>
      <c r="W1443" s="208"/>
      <c r="X1443" s="208">
        <f t="shared" si="1"/>
        <v>0</v>
      </c>
      <c r="Y1443" s="208"/>
      <c r="Z1443" s="208"/>
      <c r="AA1443" s="208"/>
      <c r="AB1443" s="241" t="str">
        <f t="shared" si="2"/>
        <v/>
      </c>
      <c r="AC1443" s="208"/>
      <c r="AD1443" s="208"/>
      <c r="AE1443" s="208"/>
      <c r="AF1443" s="208"/>
      <c r="AG1443" s="208"/>
      <c r="AH1443" s="208"/>
    </row>
    <row r="1444" ht="13.5" customHeight="1">
      <c r="A1444" s="239"/>
      <c r="B1444" s="233" t="str">
        <f t="array" ref="B1444">IF(LEN(A1444)=0,"",INDEX('Smelter Look-up'!$A:$A,MATCH($A1444,'Smelter Look-up'!$E:$E,0)))</f>
        <v/>
      </c>
      <c r="C1444" s="234" t="str">
        <f t="array" ref="C1444">IF(LEN(A1444)=0,"",INDEX('Smelter Look-up'!$C:$C,MATCH($A1444,'Smelter Look-up'!$E:$E,0)))</f>
        <v/>
      </c>
      <c r="D1444" s="233"/>
      <c r="E1444" s="233" t="str">
        <f>IF(ISERROR($V1444),"",OFFSET('Smelter Look-up'!$D$4,$V1444-4,0)&amp;"")</f>
        <v/>
      </c>
      <c r="F1444" s="233" t="str">
        <f>IF(ISERROR($V1444),"",OFFSET('Smelter Look-up'!$E$4,$V1444-4,0))</f>
        <v/>
      </c>
      <c r="G1444" s="233" t="str">
        <f>IF(C1444=$X$4,IF(ISERROR($V1444),"Enter smelter details","RMI"),IF(ISERROR($V1444),"",OFFSET('Smelter Look-up'!$F$4,$V1444-4,0)))</f>
        <v/>
      </c>
      <c r="H1444" s="235" t="str">
        <f>IF(ISERROR($V1444),"",OFFSET('Smelter Look-up'!$G$4,$V1444-4,0))</f>
        <v/>
      </c>
      <c r="I1444" s="237" t="str">
        <f>IF(ISERROR($V1444),"",OFFSET('Smelter Look-up'!$H$4,$V1444-4,0))</f>
        <v/>
      </c>
      <c r="J1444" s="237" t="str">
        <f>IF(ISERROR($V1444),"",OFFSET('Smelter Look-up'!$I$4,$V1444-4,0))</f>
        <v/>
      </c>
      <c r="K1444" s="234"/>
      <c r="L1444" s="234"/>
      <c r="M1444" s="234"/>
      <c r="N1444" s="234"/>
      <c r="O1444" s="234"/>
      <c r="P1444" s="237"/>
      <c r="Q1444" s="238"/>
      <c r="R1444" s="233" t="str">
        <f>IF(ISERROR($V1444),"",OFFSET('Smelter Look-up'!$C$4,$V1444-4,0)&amp;"")</f>
        <v/>
      </c>
      <c r="S1444" s="239" t="str">
        <f t="array" ref="S1444">IF(B1444="","",IF(ISERROR(MATCH($E1444,CL,0)),"Unknown",INDIRECT("'C'!$A$"&amp;MATCH($E1444,CL,0)+1)))</f>
        <v/>
      </c>
      <c r="T1444" s="239" t="str">
        <f t="array" ref="T1444">IF(B1444="","",IF(ISERROR(MATCH($J1444,SorP!$B$1:$B$6226,0)),"",INDIRECT("'SorP'!$A$"&amp;MATCH($S1444&amp;$J1444,SorP!C:C,0))))</f>
        <v/>
      </c>
      <c r="U1444" s="240"/>
      <c r="V1444" s="228" t="str">
        <f>IF(C1444="",NA(),IF(OR(C1444="Smelter not listed",C1444="Smelter not yet identified"),MATCH($B1444&amp;$D1444,'Smelter Look-up'!$J:$J,0),MATCH($B1444&amp;$C1444,'Smelter Look-up'!$J:$J,0)))</f>
        <v>#N/A</v>
      </c>
      <c r="W1444" s="208"/>
      <c r="X1444" s="208">
        <f t="shared" si="1"/>
        <v>0</v>
      </c>
      <c r="Y1444" s="208"/>
      <c r="Z1444" s="208"/>
      <c r="AA1444" s="208"/>
      <c r="AB1444" s="241" t="str">
        <f t="shared" si="2"/>
        <v/>
      </c>
      <c r="AC1444" s="208"/>
      <c r="AD1444" s="208"/>
      <c r="AE1444" s="208"/>
      <c r="AF1444" s="208"/>
      <c r="AG1444" s="208"/>
      <c r="AH1444" s="208"/>
    </row>
    <row r="1445" ht="13.5" customHeight="1">
      <c r="A1445" s="239"/>
      <c r="B1445" s="233" t="str">
        <f t="array" ref="B1445">IF(LEN(A1445)=0,"",INDEX('Smelter Look-up'!$A:$A,MATCH($A1445,'Smelter Look-up'!$E:$E,0)))</f>
        <v/>
      </c>
      <c r="C1445" s="234" t="str">
        <f t="array" ref="C1445">IF(LEN(A1445)=0,"",INDEX('Smelter Look-up'!$C:$C,MATCH($A1445,'Smelter Look-up'!$E:$E,0)))</f>
        <v/>
      </c>
      <c r="D1445" s="233"/>
      <c r="E1445" s="233" t="str">
        <f>IF(ISERROR($V1445),"",OFFSET('Smelter Look-up'!$D$4,$V1445-4,0)&amp;"")</f>
        <v/>
      </c>
      <c r="F1445" s="233" t="str">
        <f>IF(ISERROR($V1445),"",OFFSET('Smelter Look-up'!$E$4,$V1445-4,0))</f>
        <v/>
      </c>
      <c r="G1445" s="233" t="str">
        <f>IF(C1445=$X$4,IF(ISERROR($V1445),"Enter smelter details","RMI"),IF(ISERROR($V1445),"",OFFSET('Smelter Look-up'!$F$4,$V1445-4,0)))</f>
        <v/>
      </c>
      <c r="H1445" s="235" t="str">
        <f>IF(ISERROR($V1445),"",OFFSET('Smelter Look-up'!$G$4,$V1445-4,0))</f>
        <v/>
      </c>
      <c r="I1445" s="237" t="str">
        <f>IF(ISERROR($V1445),"",OFFSET('Smelter Look-up'!$H$4,$V1445-4,0))</f>
        <v/>
      </c>
      <c r="J1445" s="237" t="str">
        <f>IF(ISERROR($V1445),"",OFFSET('Smelter Look-up'!$I$4,$V1445-4,0))</f>
        <v/>
      </c>
      <c r="K1445" s="234"/>
      <c r="L1445" s="234"/>
      <c r="M1445" s="234"/>
      <c r="N1445" s="234"/>
      <c r="O1445" s="234"/>
      <c r="P1445" s="237"/>
      <c r="Q1445" s="238"/>
      <c r="R1445" s="233" t="str">
        <f>IF(ISERROR($V1445),"",OFFSET('Smelter Look-up'!$C$4,$V1445-4,0)&amp;"")</f>
        <v/>
      </c>
      <c r="S1445" s="239" t="str">
        <f t="array" ref="S1445">IF(B1445="","",IF(ISERROR(MATCH($E1445,CL,0)),"Unknown",INDIRECT("'C'!$A$"&amp;MATCH($E1445,CL,0)+1)))</f>
        <v/>
      </c>
      <c r="T1445" s="239" t="str">
        <f t="array" ref="T1445">IF(B1445="","",IF(ISERROR(MATCH($J1445,SorP!$B$1:$B$6226,0)),"",INDIRECT("'SorP'!$A$"&amp;MATCH($S1445&amp;$J1445,SorP!C:C,0))))</f>
        <v/>
      </c>
      <c r="U1445" s="240"/>
      <c r="V1445" s="228" t="str">
        <f>IF(C1445="",NA(),IF(OR(C1445="Smelter not listed",C1445="Smelter not yet identified"),MATCH($B1445&amp;$D1445,'Smelter Look-up'!$J:$J,0),MATCH($B1445&amp;$C1445,'Smelter Look-up'!$J:$J,0)))</f>
        <v>#N/A</v>
      </c>
      <c r="W1445" s="208"/>
      <c r="X1445" s="208">
        <f t="shared" si="1"/>
        <v>0</v>
      </c>
      <c r="Y1445" s="208"/>
      <c r="Z1445" s="208"/>
      <c r="AA1445" s="208"/>
      <c r="AB1445" s="241" t="str">
        <f t="shared" si="2"/>
        <v/>
      </c>
      <c r="AC1445" s="208"/>
      <c r="AD1445" s="208"/>
      <c r="AE1445" s="208"/>
      <c r="AF1445" s="208"/>
      <c r="AG1445" s="208"/>
      <c r="AH1445" s="208"/>
    </row>
    <row r="1446" ht="13.5" customHeight="1">
      <c r="A1446" s="239"/>
      <c r="B1446" s="233" t="str">
        <f t="array" ref="B1446">IF(LEN(A1446)=0,"",INDEX('Smelter Look-up'!$A:$A,MATCH($A1446,'Smelter Look-up'!$E:$E,0)))</f>
        <v/>
      </c>
      <c r="C1446" s="234" t="str">
        <f t="array" ref="C1446">IF(LEN(A1446)=0,"",INDEX('Smelter Look-up'!$C:$C,MATCH($A1446,'Smelter Look-up'!$E:$E,0)))</f>
        <v/>
      </c>
      <c r="D1446" s="233"/>
      <c r="E1446" s="233" t="str">
        <f>IF(ISERROR($V1446),"",OFFSET('Smelter Look-up'!$D$4,$V1446-4,0)&amp;"")</f>
        <v/>
      </c>
      <c r="F1446" s="233" t="str">
        <f>IF(ISERROR($V1446),"",OFFSET('Smelter Look-up'!$E$4,$V1446-4,0))</f>
        <v/>
      </c>
      <c r="G1446" s="233" t="str">
        <f>IF(C1446=$X$4,IF(ISERROR($V1446),"Enter smelter details","RMI"),IF(ISERROR($V1446),"",OFFSET('Smelter Look-up'!$F$4,$V1446-4,0)))</f>
        <v/>
      </c>
      <c r="H1446" s="235" t="str">
        <f>IF(ISERROR($V1446),"",OFFSET('Smelter Look-up'!$G$4,$V1446-4,0))</f>
        <v/>
      </c>
      <c r="I1446" s="237" t="str">
        <f>IF(ISERROR($V1446),"",OFFSET('Smelter Look-up'!$H$4,$V1446-4,0))</f>
        <v/>
      </c>
      <c r="J1446" s="237" t="str">
        <f>IF(ISERROR($V1446),"",OFFSET('Smelter Look-up'!$I$4,$V1446-4,0))</f>
        <v/>
      </c>
      <c r="K1446" s="234"/>
      <c r="L1446" s="234"/>
      <c r="M1446" s="234"/>
      <c r="N1446" s="234"/>
      <c r="O1446" s="234"/>
      <c r="P1446" s="237"/>
      <c r="Q1446" s="238"/>
      <c r="R1446" s="233" t="str">
        <f>IF(ISERROR($V1446),"",OFFSET('Smelter Look-up'!$C$4,$V1446-4,0)&amp;"")</f>
        <v/>
      </c>
      <c r="S1446" s="239" t="str">
        <f t="array" ref="S1446">IF(B1446="","",IF(ISERROR(MATCH($E1446,CL,0)),"Unknown",INDIRECT("'C'!$A$"&amp;MATCH($E1446,CL,0)+1)))</f>
        <v/>
      </c>
      <c r="T1446" s="239" t="str">
        <f t="array" ref="T1446">IF(B1446="","",IF(ISERROR(MATCH($J1446,SorP!$B$1:$B$6226,0)),"",INDIRECT("'SorP'!$A$"&amp;MATCH($S1446&amp;$J1446,SorP!C:C,0))))</f>
        <v/>
      </c>
      <c r="U1446" s="240"/>
      <c r="V1446" s="228" t="str">
        <f>IF(C1446="",NA(),IF(OR(C1446="Smelter not listed",C1446="Smelter not yet identified"),MATCH($B1446&amp;$D1446,'Smelter Look-up'!$J:$J,0),MATCH($B1446&amp;$C1446,'Smelter Look-up'!$J:$J,0)))</f>
        <v>#N/A</v>
      </c>
      <c r="W1446" s="208"/>
      <c r="X1446" s="208">
        <f t="shared" si="1"/>
        <v>0</v>
      </c>
      <c r="Y1446" s="208"/>
      <c r="Z1446" s="208"/>
      <c r="AA1446" s="208"/>
      <c r="AB1446" s="241" t="str">
        <f t="shared" si="2"/>
        <v/>
      </c>
      <c r="AC1446" s="208"/>
      <c r="AD1446" s="208"/>
      <c r="AE1446" s="208"/>
      <c r="AF1446" s="208"/>
      <c r="AG1446" s="208"/>
      <c r="AH1446" s="208"/>
    </row>
    <row r="1447" ht="13.5" customHeight="1">
      <c r="A1447" s="239"/>
      <c r="B1447" s="233" t="str">
        <f t="array" ref="B1447">IF(LEN(A1447)=0,"",INDEX('Smelter Look-up'!$A:$A,MATCH($A1447,'Smelter Look-up'!$E:$E,0)))</f>
        <v/>
      </c>
      <c r="C1447" s="234" t="str">
        <f t="array" ref="C1447">IF(LEN(A1447)=0,"",INDEX('Smelter Look-up'!$C:$C,MATCH($A1447,'Smelter Look-up'!$E:$E,0)))</f>
        <v/>
      </c>
      <c r="D1447" s="233"/>
      <c r="E1447" s="233" t="str">
        <f>IF(ISERROR($V1447),"",OFFSET('Smelter Look-up'!$D$4,$V1447-4,0)&amp;"")</f>
        <v/>
      </c>
      <c r="F1447" s="233" t="str">
        <f>IF(ISERROR($V1447),"",OFFSET('Smelter Look-up'!$E$4,$V1447-4,0))</f>
        <v/>
      </c>
      <c r="G1447" s="233" t="str">
        <f>IF(C1447=$X$4,IF(ISERROR($V1447),"Enter smelter details","RMI"),IF(ISERROR($V1447),"",OFFSET('Smelter Look-up'!$F$4,$V1447-4,0)))</f>
        <v/>
      </c>
      <c r="H1447" s="235" t="str">
        <f>IF(ISERROR($V1447),"",OFFSET('Smelter Look-up'!$G$4,$V1447-4,0))</f>
        <v/>
      </c>
      <c r="I1447" s="237" t="str">
        <f>IF(ISERROR($V1447),"",OFFSET('Smelter Look-up'!$H$4,$V1447-4,0))</f>
        <v/>
      </c>
      <c r="J1447" s="237" t="str">
        <f>IF(ISERROR($V1447),"",OFFSET('Smelter Look-up'!$I$4,$V1447-4,0))</f>
        <v/>
      </c>
      <c r="K1447" s="234"/>
      <c r="L1447" s="234"/>
      <c r="M1447" s="234"/>
      <c r="N1447" s="234"/>
      <c r="O1447" s="234"/>
      <c r="P1447" s="237"/>
      <c r="Q1447" s="238"/>
      <c r="R1447" s="233" t="str">
        <f>IF(ISERROR($V1447),"",OFFSET('Smelter Look-up'!$C$4,$V1447-4,0)&amp;"")</f>
        <v/>
      </c>
      <c r="S1447" s="239" t="str">
        <f t="array" ref="S1447">IF(B1447="","",IF(ISERROR(MATCH($E1447,CL,0)),"Unknown",INDIRECT("'C'!$A$"&amp;MATCH($E1447,CL,0)+1)))</f>
        <v/>
      </c>
      <c r="T1447" s="239" t="str">
        <f t="array" ref="T1447">IF(B1447="","",IF(ISERROR(MATCH($J1447,SorP!$B$1:$B$6226,0)),"",INDIRECT("'SorP'!$A$"&amp;MATCH($S1447&amp;$J1447,SorP!C:C,0))))</f>
        <v/>
      </c>
      <c r="U1447" s="240"/>
      <c r="V1447" s="228" t="str">
        <f>IF(C1447="",NA(),IF(OR(C1447="Smelter not listed",C1447="Smelter not yet identified"),MATCH($B1447&amp;$D1447,'Smelter Look-up'!$J:$J,0),MATCH($B1447&amp;$C1447,'Smelter Look-up'!$J:$J,0)))</f>
        <v>#N/A</v>
      </c>
      <c r="W1447" s="208"/>
      <c r="X1447" s="208">
        <f t="shared" si="1"/>
        <v>0</v>
      </c>
      <c r="Y1447" s="208"/>
      <c r="Z1447" s="208"/>
      <c r="AA1447" s="208"/>
      <c r="AB1447" s="241" t="str">
        <f t="shared" si="2"/>
        <v/>
      </c>
      <c r="AC1447" s="208"/>
      <c r="AD1447" s="208"/>
      <c r="AE1447" s="208"/>
      <c r="AF1447" s="208"/>
      <c r="AG1447" s="208"/>
      <c r="AH1447" s="208"/>
    </row>
    <row r="1448" ht="13.5" customHeight="1">
      <c r="A1448" s="239"/>
      <c r="B1448" s="233" t="str">
        <f t="array" ref="B1448">IF(LEN(A1448)=0,"",INDEX('Smelter Look-up'!$A:$A,MATCH($A1448,'Smelter Look-up'!$E:$E,0)))</f>
        <v/>
      </c>
      <c r="C1448" s="234" t="str">
        <f t="array" ref="C1448">IF(LEN(A1448)=0,"",INDEX('Smelter Look-up'!$C:$C,MATCH($A1448,'Smelter Look-up'!$E:$E,0)))</f>
        <v/>
      </c>
      <c r="D1448" s="233"/>
      <c r="E1448" s="233" t="str">
        <f>IF(ISERROR($V1448),"",OFFSET('Smelter Look-up'!$D$4,$V1448-4,0)&amp;"")</f>
        <v/>
      </c>
      <c r="F1448" s="233" t="str">
        <f>IF(ISERROR($V1448),"",OFFSET('Smelter Look-up'!$E$4,$V1448-4,0))</f>
        <v/>
      </c>
      <c r="G1448" s="233" t="str">
        <f>IF(C1448=$X$4,IF(ISERROR($V1448),"Enter smelter details","RMI"),IF(ISERROR($V1448),"",OFFSET('Smelter Look-up'!$F$4,$V1448-4,0)))</f>
        <v/>
      </c>
      <c r="H1448" s="235" t="str">
        <f>IF(ISERROR($V1448),"",OFFSET('Smelter Look-up'!$G$4,$V1448-4,0))</f>
        <v/>
      </c>
      <c r="I1448" s="237" t="str">
        <f>IF(ISERROR($V1448),"",OFFSET('Smelter Look-up'!$H$4,$V1448-4,0))</f>
        <v/>
      </c>
      <c r="J1448" s="237" t="str">
        <f>IF(ISERROR($V1448),"",OFFSET('Smelter Look-up'!$I$4,$V1448-4,0))</f>
        <v/>
      </c>
      <c r="K1448" s="234"/>
      <c r="L1448" s="234"/>
      <c r="M1448" s="234"/>
      <c r="N1448" s="234"/>
      <c r="O1448" s="234"/>
      <c r="P1448" s="237"/>
      <c r="Q1448" s="238"/>
      <c r="R1448" s="233" t="str">
        <f>IF(ISERROR($V1448),"",OFFSET('Smelter Look-up'!$C$4,$V1448-4,0)&amp;"")</f>
        <v/>
      </c>
      <c r="S1448" s="239" t="str">
        <f t="array" ref="S1448">IF(B1448="","",IF(ISERROR(MATCH($E1448,CL,0)),"Unknown",INDIRECT("'C'!$A$"&amp;MATCH($E1448,CL,0)+1)))</f>
        <v/>
      </c>
      <c r="T1448" s="239" t="str">
        <f t="array" ref="T1448">IF(B1448="","",IF(ISERROR(MATCH($J1448,SorP!$B$1:$B$6226,0)),"",INDIRECT("'SorP'!$A$"&amp;MATCH($S1448&amp;$J1448,SorP!C:C,0))))</f>
        <v/>
      </c>
      <c r="U1448" s="240"/>
      <c r="V1448" s="228" t="str">
        <f>IF(C1448="",NA(),IF(OR(C1448="Smelter not listed",C1448="Smelter not yet identified"),MATCH($B1448&amp;$D1448,'Smelter Look-up'!$J:$J,0),MATCH($B1448&amp;$C1448,'Smelter Look-up'!$J:$J,0)))</f>
        <v>#N/A</v>
      </c>
      <c r="W1448" s="208"/>
      <c r="X1448" s="208">
        <f t="shared" si="1"/>
        <v>0</v>
      </c>
      <c r="Y1448" s="208"/>
      <c r="Z1448" s="208"/>
      <c r="AA1448" s="208"/>
      <c r="AB1448" s="241" t="str">
        <f t="shared" si="2"/>
        <v/>
      </c>
      <c r="AC1448" s="208"/>
      <c r="AD1448" s="208"/>
      <c r="AE1448" s="208"/>
      <c r="AF1448" s="208"/>
      <c r="AG1448" s="208"/>
      <c r="AH1448" s="208"/>
    </row>
    <row r="1449" ht="13.5" customHeight="1">
      <c r="A1449" s="239"/>
      <c r="B1449" s="233" t="str">
        <f t="array" ref="B1449">IF(LEN(A1449)=0,"",INDEX('Smelter Look-up'!$A:$A,MATCH($A1449,'Smelter Look-up'!$E:$E,0)))</f>
        <v/>
      </c>
      <c r="C1449" s="234" t="str">
        <f t="array" ref="C1449">IF(LEN(A1449)=0,"",INDEX('Smelter Look-up'!$C:$C,MATCH($A1449,'Smelter Look-up'!$E:$E,0)))</f>
        <v/>
      </c>
      <c r="D1449" s="233"/>
      <c r="E1449" s="233" t="str">
        <f>IF(ISERROR($V1449),"",OFFSET('Smelter Look-up'!$D$4,$V1449-4,0)&amp;"")</f>
        <v/>
      </c>
      <c r="F1449" s="233" t="str">
        <f>IF(ISERROR($V1449),"",OFFSET('Smelter Look-up'!$E$4,$V1449-4,0))</f>
        <v/>
      </c>
      <c r="G1449" s="233" t="str">
        <f>IF(C1449=$X$4,IF(ISERROR($V1449),"Enter smelter details","RMI"),IF(ISERROR($V1449),"",OFFSET('Smelter Look-up'!$F$4,$V1449-4,0)))</f>
        <v/>
      </c>
      <c r="H1449" s="235" t="str">
        <f>IF(ISERROR($V1449),"",OFFSET('Smelter Look-up'!$G$4,$V1449-4,0))</f>
        <v/>
      </c>
      <c r="I1449" s="237" t="str">
        <f>IF(ISERROR($V1449),"",OFFSET('Smelter Look-up'!$H$4,$V1449-4,0))</f>
        <v/>
      </c>
      <c r="J1449" s="237" t="str">
        <f>IF(ISERROR($V1449),"",OFFSET('Smelter Look-up'!$I$4,$V1449-4,0))</f>
        <v/>
      </c>
      <c r="K1449" s="234"/>
      <c r="L1449" s="234"/>
      <c r="M1449" s="234"/>
      <c r="N1449" s="234"/>
      <c r="O1449" s="234"/>
      <c r="P1449" s="237"/>
      <c r="Q1449" s="238"/>
      <c r="R1449" s="233" t="str">
        <f>IF(ISERROR($V1449),"",OFFSET('Smelter Look-up'!$C$4,$V1449-4,0)&amp;"")</f>
        <v/>
      </c>
      <c r="S1449" s="239" t="str">
        <f t="array" ref="S1449">IF(B1449="","",IF(ISERROR(MATCH($E1449,CL,0)),"Unknown",INDIRECT("'C'!$A$"&amp;MATCH($E1449,CL,0)+1)))</f>
        <v/>
      </c>
      <c r="T1449" s="239" t="str">
        <f t="array" ref="T1449">IF(B1449="","",IF(ISERROR(MATCH($J1449,SorP!$B$1:$B$6226,0)),"",INDIRECT("'SorP'!$A$"&amp;MATCH($S1449&amp;$J1449,SorP!C:C,0))))</f>
        <v/>
      </c>
      <c r="U1449" s="240"/>
      <c r="V1449" s="228" t="str">
        <f>IF(C1449="",NA(),IF(OR(C1449="Smelter not listed",C1449="Smelter not yet identified"),MATCH($B1449&amp;$D1449,'Smelter Look-up'!$J:$J,0),MATCH($B1449&amp;$C1449,'Smelter Look-up'!$J:$J,0)))</f>
        <v>#N/A</v>
      </c>
      <c r="W1449" s="208"/>
      <c r="X1449" s="208">
        <f t="shared" si="1"/>
        <v>0</v>
      </c>
      <c r="Y1449" s="208"/>
      <c r="Z1449" s="208"/>
      <c r="AA1449" s="208"/>
      <c r="AB1449" s="241" t="str">
        <f t="shared" si="2"/>
        <v/>
      </c>
      <c r="AC1449" s="208"/>
      <c r="AD1449" s="208"/>
      <c r="AE1449" s="208"/>
      <c r="AF1449" s="208"/>
      <c r="AG1449" s="208"/>
      <c r="AH1449" s="208"/>
    </row>
    <row r="1450" ht="13.5" customHeight="1">
      <c r="A1450" s="239"/>
      <c r="B1450" s="233" t="str">
        <f t="array" ref="B1450">IF(LEN(A1450)=0,"",INDEX('Smelter Look-up'!$A:$A,MATCH($A1450,'Smelter Look-up'!$E:$E,0)))</f>
        <v/>
      </c>
      <c r="C1450" s="234" t="str">
        <f t="array" ref="C1450">IF(LEN(A1450)=0,"",INDEX('Smelter Look-up'!$C:$C,MATCH($A1450,'Smelter Look-up'!$E:$E,0)))</f>
        <v/>
      </c>
      <c r="D1450" s="233"/>
      <c r="E1450" s="233" t="str">
        <f>IF(ISERROR($V1450),"",OFFSET('Smelter Look-up'!$D$4,$V1450-4,0)&amp;"")</f>
        <v/>
      </c>
      <c r="F1450" s="233" t="str">
        <f>IF(ISERROR($V1450),"",OFFSET('Smelter Look-up'!$E$4,$V1450-4,0))</f>
        <v/>
      </c>
      <c r="G1450" s="233" t="str">
        <f>IF(C1450=$X$4,IF(ISERROR($V1450),"Enter smelter details","RMI"),IF(ISERROR($V1450),"",OFFSET('Smelter Look-up'!$F$4,$V1450-4,0)))</f>
        <v/>
      </c>
      <c r="H1450" s="235" t="str">
        <f>IF(ISERROR($V1450),"",OFFSET('Smelter Look-up'!$G$4,$V1450-4,0))</f>
        <v/>
      </c>
      <c r="I1450" s="237" t="str">
        <f>IF(ISERROR($V1450),"",OFFSET('Smelter Look-up'!$H$4,$V1450-4,0))</f>
        <v/>
      </c>
      <c r="J1450" s="237" t="str">
        <f>IF(ISERROR($V1450),"",OFFSET('Smelter Look-up'!$I$4,$V1450-4,0))</f>
        <v/>
      </c>
      <c r="K1450" s="234"/>
      <c r="L1450" s="234"/>
      <c r="M1450" s="234"/>
      <c r="N1450" s="234"/>
      <c r="O1450" s="234"/>
      <c r="P1450" s="237"/>
      <c r="Q1450" s="238"/>
      <c r="R1450" s="233" t="str">
        <f>IF(ISERROR($V1450),"",OFFSET('Smelter Look-up'!$C$4,$V1450-4,0)&amp;"")</f>
        <v/>
      </c>
      <c r="S1450" s="239" t="str">
        <f t="array" ref="S1450">IF(B1450="","",IF(ISERROR(MATCH($E1450,CL,0)),"Unknown",INDIRECT("'C'!$A$"&amp;MATCH($E1450,CL,0)+1)))</f>
        <v/>
      </c>
      <c r="T1450" s="239" t="str">
        <f t="array" ref="T1450">IF(B1450="","",IF(ISERROR(MATCH($J1450,SorP!$B$1:$B$6226,0)),"",INDIRECT("'SorP'!$A$"&amp;MATCH($S1450&amp;$J1450,SorP!C:C,0))))</f>
        <v/>
      </c>
      <c r="U1450" s="240"/>
      <c r="V1450" s="228" t="str">
        <f>IF(C1450="",NA(),IF(OR(C1450="Smelter not listed",C1450="Smelter not yet identified"),MATCH($B1450&amp;$D1450,'Smelter Look-up'!$J:$J,0),MATCH($B1450&amp;$C1450,'Smelter Look-up'!$J:$J,0)))</f>
        <v>#N/A</v>
      </c>
      <c r="W1450" s="208"/>
      <c r="X1450" s="208">
        <f t="shared" si="1"/>
        <v>0</v>
      </c>
      <c r="Y1450" s="208"/>
      <c r="Z1450" s="208"/>
      <c r="AA1450" s="208"/>
      <c r="AB1450" s="241" t="str">
        <f t="shared" si="2"/>
        <v/>
      </c>
      <c r="AC1450" s="208"/>
      <c r="AD1450" s="208"/>
      <c r="AE1450" s="208"/>
      <c r="AF1450" s="208"/>
      <c r="AG1450" s="208"/>
      <c r="AH1450" s="208"/>
    </row>
    <row r="1451" ht="13.5" customHeight="1">
      <c r="A1451" s="239"/>
      <c r="B1451" s="233" t="str">
        <f t="array" ref="B1451">IF(LEN(A1451)=0,"",INDEX('Smelter Look-up'!$A:$A,MATCH($A1451,'Smelter Look-up'!$E:$E,0)))</f>
        <v/>
      </c>
      <c r="C1451" s="234" t="str">
        <f t="array" ref="C1451">IF(LEN(A1451)=0,"",INDEX('Smelter Look-up'!$C:$C,MATCH($A1451,'Smelter Look-up'!$E:$E,0)))</f>
        <v/>
      </c>
      <c r="D1451" s="233"/>
      <c r="E1451" s="233" t="str">
        <f>IF(ISERROR($V1451),"",OFFSET('Smelter Look-up'!$D$4,$V1451-4,0)&amp;"")</f>
        <v/>
      </c>
      <c r="F1451" s="233" t="str">
        <f>IF(ISERROR($V1451),"",OFFSET('Smelter Look-up'!$E$4,$V1451-4,0))</f>
        <v/>
      </c>
      <c r="G1451" s="233" t="str">
        <f>IF(C1451=$X$4,IF(ISERROR($V1451),"Enter smelter details","RMI"),IF(ISERROR($V1451),"",OFFSET('Smelter Look-up'!$F$4,$V1451-4,0)))</f>
        <v/>
      </c>
      <c r="H1451" s="235" t="str">
        <f>IF(ISERROR($V1451),"",OFFSET('Smelter Look-up'!$G$4,$V1451-4,0))</f>
        <v/>
      </c>
      <c r="I1451" s="237" t="str">
        <f>IF(ISERROR($V1451),"",OFFSET('Smelter Look-up'!$H$4,$V1451-4,0))</f>
        <v/>
      </c>
      <c r="J1451" s="237" t="str">
        <f>IF(ISERROR($V1451),"",OFFSET('Smelter Look-up'!$I$4,$V1451-4,0))</f>
        <v/>
      </c>
      <c r="K1451" s="234"/>
      <c r="L1451" s="234"/>
      <c r="M1451" s="234"/>
      <c r="N1451" s="234"/>
      <c r="O1451" s="234"/>
      <c r="P1451" s="237"/>
      <c r="Q1451" s="238"/>
      <c r="R1451" s="233" t="str">
        <f>IF(ISERROR($V1451),"",OFFSET('Smelter Look-up'!$C$4,$V1451-4,0)&amp;"")</f>
        <v/>
      </c>
      <c r="S1451" s="239" t="str">
        <f t="array" ref="S1451">IF(B1451="","",IF(ISERROR(MATCH($E1451,CL,0)),"Unknown",INDIRECT("'C'!$A$"&amp;MATCH($E1451,CL,0)+1)))</f>
        <v/>
      </c>
      <c r="T1451" s="239" t="str">
        <f t="array" ref="T1451">IF(B1451="","",IF(ISERROR(MATCH($J1451,SorP!$B$1:$B$6226,0)),"",INDIRECT("'SorP'!$A$"&amp;MATCH($S1451&amp;$J1451,SorP!C:C,0))))</f>
        <v/>
      </c>
      <c r="U1451" s="240"/>
      <c r="V1451" s="228" t="str">
        <f>IF(C1451="",NA(),IF(OR(C1451="Smelter not listed",C1451="Smelter not yet identified"),MATCH($B1451&amp;$D1451,'Smelter Look-up'!$J:$J,0),MATCH($B1451&amp;$C1451,'Smelter Look-up'!$J:$J,0)))</f>
        <v>#N/A</v>
      </c>
      <c r="W1451" s="208"/>
      <c r="X1451" s="208">
        <f t="shared" si="1"/>
        <v>0</v>
      </c>
      <c r="Y1451" s="208"/>
      <c r="Z1451" s="208"/>
      <c r="AA1451" s="208"/>
      <c r="AB1451" s="241" t="str">
        <f t="shared" si="2"/>
        <v/>
      </c>
      <c r="AC1451" s="208"/>
      <c r="AD1451" s="208"/>
      <c r="AE1451" s="208"/>
      <c r="AF1451" s="208"/>
      <c r="AG1451" s="208"/>
      <c r="AH1451" s="208"/>
    </row>
    <row r="1452" ht="13.5" customHeight="1">
      <c r="A1452" s="239"/>
      <c r="B1452" s="233" t="str">
        <f t="array" ref="B1452">IF(LEN(A1452)=0,"",INDEX('Smelter Look-up'!$A:$A,MATCH($A1452,'Smelter Look-up'!$E:$E,0)))</f>
        <v/>
      </c>
      <c r="C1452" s="234" t="str">
        <f t="array" ref="C1452">IF(LEN(A1452)=0,"",INDEX('Smelter Look-up'!$C:$C,MATCH($A1452,'Smelter Look-up'!$E:$E,0)))</f>
        <v/>
      </c>
      <c r="D1452" s="233"/>
      <c r="E1452" s="233" t="str">
        <f>IF(ISERROR($V1452),"",OFFSET('Smelter Look-up'!$D$4,$V1452-4,0)&amp;"")</f>
        <v/>
      </c>
      <c r="F1452" s="233" t="str">
        <f>IF(ISERROR($V1452),"",OFFSET('Smelter Look-up'!$E$4,$V1452-4,0))</f>
        <v/>
      </c>
      <c r="G1452" s="233" t="str">
        <f>IF(C1452=$X$4,IF(ISERROR($V1452),"Enter smelter details","RMI"),IF(ISERROR($V1452),"",OFFSET('Smelter Look-up'!$F$4,$V1452-4,0)))</f>
        <v/>
      </c>
      <c r="H1452" s="235" t="str">
        <f>IF(ISERROR($V1452),"",OFFSET('Smelter Look-up'!$G$4,$V1452-4,0))</f>
        <v/>
      </c>
      <c r="I1452" s="237" t="str">
        <f>IF(ISERROR($V1452),"",OFFSET('Smelter Look-up'!$H$4,$V1452-4,0))</f>
        <v/>
      </c>
      <c r="J1452" s="237" t="str">
        <f>IF(ISERROR($V1452),"",OFFSET('Smelter Look-up'!$I$4,$V1452-4,0))</f>
        <v/>
      </c>
      <c r="K1452" s="234"/>
      <c r="L1452" s="234"/>
      <c r="M1452" s="234"/>
      <c r="N1452" s="234"/>
      <c r="O1452" s="234"/>
      <c r="P1452" s="237"/>
      <c r="Q1452" s="238"/>
      <c r="R1452" s="233" t="str">
        <f>IF(ISERROR($V1452),"",OFFSET('Smelter Look-up'!$C$4,$V1452-4,0)&amp;"")</f>
        <v/>
      </c>
      <c r="S1452" s="239" t="str">
        <f t="array" ref="S1452">IF(B1452="","",IF(ISERROR(MATCH($E1452,CL,0)),"Unknown",INDIRECT("'C'!$A$"&amp;MATCH($E1452,CL,0)+1)))</f>
        <v/>
      </c>
      <c r="T1452" s="239" t="str">
        <f t="array" ref="T1452">IF(B1452="","",IF(ISERROR(MATCH($J1452,SorP!$B$1:$B$6226,0)),"",INDIRECT("'SorP'!$A$"&amp;MATCH($S1452&amp;$J1452,SorP!C:C,0))))</f>
        <v/>
      </c>
      <c r="U1452" s="240"/>
      <c r="V1452" s="228" t="str">
        <f>IF(C1452="",NA(),IF(OR(C1452="Smelter not listed",C1452="Smelter not yet identified"),MATCH($B1452&amp;$D1452,'Smelter Look-up'!$J:$J,0),MATCH($B1452&amp;$C1452,'Smelter Look-up'!$J:$J,0)))</f>
        <v>#N/A</v>
      </c>
      <c r="W1452" s="208"/>
      <c r="X1452" s="208">
        <f t="shared" si="1"/>
        <v>0</v>
      </c>
      <c r="Y1452" s="208"/>
      <c r="Z1452" s="208"/>
      <c r="AA1452" s="208"/>
      <c r="AB1452" s="241" t="str">
        <f t="shared" si="2"/>
        <v/>
      </c>
      <c r="AC1452" s="208"/>
      <c r="AD1452" s="208"/>
      <c r="AE1452" s="208"/>
      <c r="AF1452" s="208"/>
      <c r="AG1452" s="208"/>
      <c r="AH1452" s="208"/>
    </row>
    <row r="1453" ht="13.5" customHeight="1">
      <c r="A1453" s="239"/>
      <c r="B1453" s="233" t="str">
        <f t="array" ref="B1453">IF(LEN(A1453)=0,"",INDEX('Smelter Look-up'!$A:$A,MATCH($A1453,'Smelter Look-up'!$E:$E,0)))</f>
        <v/>
      </c>
      <c r="C1453" s="234" t="str">
        <f t="array" ref="C1453">IF(LEN(A1453)=0,"",INDEX('Smelter Look-up'!$C:$C,MATCH($A1453,'Smelter Look-up'!$E:$E,0)))</f>
        <v/>
      </c>
      <c r="D1453" s="233"/>
      <c r="E1453" s="233" t="str">
        <f>IF(ISERROR($V1453),"",OFFSET('Smelter Look-up'!$D$4,$V1453-4,0)&amp;"")</f>
        <v/>
      </c>
      <c r="F1453" s="233" t="str">
        <f>IF(ISERROR($V1453),"",OFFSET('Smelter Look-up'!$E$4,$V1453-4,0))</f>
        <v/>
      </c>
      <c r="G1453" s="233" t="str">
        <f>IF(C1453=$X$4,IF(ISERROR($V1453),"Enter smelter details","RMI"),IF(ISERROR($V1453),"",OFFSET('Smelter Look-up'!$F$4,$V1453-4,0)))</f>
        <v/>
      </c>
      <c r="H1453" s="235" t="str">
        <f>IF(ISERROR($V1453),"",OFFSET('Smelter Look-up'!$G$4,$V1453-4,0))</f>
        <v/>
      </c>
      <c r="I1453" s="237" t="str">
        <f>IF(ISERROR($V1453),"",OFFSET('Smelter Look-up'!$H$4,$V1453-4,0))</f>
        <v/>
      </c>
      <c r="J1453" s="237" t="str">
        <f>IF(ISERROR($V1453),"",OFFSET('Smelter Look-up'!$I$4,$V1453-4,0))</f>
        <v/>
      </c>
      <c r="K1453" s="234"/>
      <c r="L1453" s="234"/>
      <c r="M1453" s="234"/>
      <c r="N1453" s="234"/>
      <c r="O1453" s="234"/>
      <c r="P1453" s="237"/>
      <c r="Q1453" s="238"/>
      <c r="R1453" s="233" t="str">
        <f>IF(ISERROR($V1453),"",OFFSET('Smelter Look-up'!$C$4,$V1453-4,0)&amp;"")</f>
        <v/>
      </c>
      <c r="S1453" s="239" t="str">
        <f t="array" ref="S1453">IF(B1453="","",IF(ISERROR(MATCH($E1453,CL,0)),"Unknown",INDIRECT("'C'!$A$"&amp;MATCH($E1453,CL,0)+1)))</f>
        <v/>
      </c>
      <c r="T1453" s="239" t="str">
        <f t="array" ref="T1453">IF(B1453="","",IF(ISERROR(MATCH($J1453,SorP!$B$1:$B$6226,0)),"",INDIRECT("'SorP'!$A$"&amp;MATCH($S1453&amp;$J1453,SorP!C:C,0))))</f>
        <v/>
      </c>
      <c r="U1453" s="240"/>
      <c r="V1453" s="228" t="str">
        <f>IF(C1453="",NA(),IF(OR(C1453="Smelter not listed",C1453="Smelter not yet identified"),MATCH($B1453&amp;$D1453,'Smelter Look-up'!$J:$J,0),MATCH($B1453&amp;$C1453,'Smelter Look-up'!$J:$J,0)))</f>
        <v>#N/A</v>
      </c>
      <c r="W1453" s="208"/>
      <c r="X1453" s="208">
        <f t="shared" si="1"/>
        <v>0</v>
      </c>
      <c r="Y1453" s="208"/>
      <c r="Z1453" s="208"/>
      <c r="AA1453" s="208"/>
      <c r="AB1453" s="241" t="str">
        <f t="shared" si="2"/>
        <v/>
      </c>
      <c r="AC1453" s="208"/>
      <c r="AD1453" s="208"/>
      <c r="AE1453" s="208"/>
      <c r="AF1453" s="208"/>
      <c r="AG1453" s="208"/>
      <c r="AH1453" s="208"/>
    </row>
    <row r="1454" ht="13.5" customHeight="1">
      <c r="A1454" s="239"/>
      <c r="B1454" s="233" t="str">
        <f t="array" ref="B1454">IF(LEN(A1454)=0,"",INDEX('Smelter Look-up'!$A:$A,MATCH($A1454,'Smelter Look-up'!$E:$E,0)))</f>
        <v/>
      </c>
      <c r="C1454" s="234" t="str">
        <f t="array" ref="C1454">IF(LEN(A1454)=0,"",INDEX('Smelter Look-up'!$C:$C,MATCH($A1454,'Smelter Look-up'!$E:$E,0)))</f>
        <v/>
      </c>
      <c r="D1454" s="233"/>
      <c r="E1454" s="233" t="str">
        <f>IF(ISERROR($V1454),"",OFFSET('Smelter Look-up'!$D$4,$V1454-4,0)&amp;"")</f>
        <v/>
      </c>
      <c r="F1454" s="233" t="str">
        <f>IF(ISERROR($V1454),"",OFFSET('Smelter Look-up'!$E$4,$V1454-4,0))</f>
        <v/>
      </c>
      <c r="G1454" s="233" t="str">
        <f>IF(C1454=$X$4,IF(ISERROR($V1454),"Enter smelter details","RMI"),IF(ISERROR($V1454),"",OFFSET('Smelter Look-up'!$F$4,$V1454-4,0)))</f>
        <v/>
      </c>
      <c r="H1454" s="235" t="str">
        <f>IF(ISERROR($V1454),"",OFFSET('Smelter Look-up'!$G$4,$V1454-4,0))</f>
        <v/>
      </c>
      <c r="I1454" s="237" t="str">
        <f>IF(ISERROR($V1454),"",OFFSET('Smelter Look-up'!$H$4,$V1454-4,0))</f>
        <v/>
      </c>
      <c r="J1454" s="237" t="str">
        <f>IF(ISERROR($V1454),"",OFFSET('Smelter Look-up'!$I$4,$V1454-4,0))</f>
        <v/>
      </c>
      <c r="K1454" s="234"/>
      <c r="L1454" s="234"/>
      <c r="M1454" s="234"/>
      <c r="N1454" s="234"/>
      <c r="O1454" s="234"/>
      <c r="P1454" s="237"/>
      <c r="Q1454" s="238"/>
      <c r="R1454" s="233" t="str">
        <f>IF(ISERROR($V1454),"",OFFSET('Smelter Look-up'!$C$4,$V1454-4,0)&amp;"")</f>
        <v/>
      </c>
      <c r="S1454" s="239" t="str">
        <f t="array" ref="S1454">IF(B1454="","",IF(ISERROR(MATCH($E1454,CL,0)),"Unknown",INDIRECT("'C'!$A$"&amp;MATCH($E1454,CL,0)+1)))</f>
        <v/>
      </c>
      <c r="T1454" s="239" t="str">
        <f t="array" ref="T1454">IF(B1454="","",IF(ISERROR(MATCH($J1454,SorP!$B$1:$B$6226,0)),"",INDIRECT("'SorP'!$A$"&amp;MATCH($S1454&amp;$J1454,SorP!C:C,0))))</f>
        <v/>
      </c>
      <c r="U1454" s="240"/>
      <c r="V1454" s="228" t="str">
        <f>IF(C1454="",NA(),IF(OR(C1454="Smelter not listed",C1454="Smelter not yet identified"),MATCH($B1454&amp;$D1454,'Smelter Look-up'!$J:$J,0),MATCH($B1454&amp;$C1454,'Smelter Look-up'!$J:$J,0)))</f>
        <v>#N/A</v>
      </c>
      <c r="W1454" s="208"/>
      <c r="X1454" s="208">
        <f t="shared" si="1"/>
        <v>0</v>
      </c>
      <c r="Y1454" s="208"/>
      <c r="Z1454" s="208"/>
      <c r="AA1454" s="208"/>
      <c r="AB1454" s="241" t="str">
        <f t="shared" si="2"/>
        <v/>
      </c>
      <c r="AC1454" s="208"/>
      <c r="AD1454" s="208"/>
      <c r="AE1454" s="208"/>
      <c r="AF1454" s="208"/>
      <c r="AG1454" s="208"/>
      <c r="AH1454" s="208"/>
    </row>
    <row r="1455" ht="13.5" customHeight="1">
      <c r="A1455" s="239"/>
      <c r="B1455" s="233" t="str">
        <f t="array" ref="B1455">IF(LEN(A1455)=0,"",INDEX('Smelter Look-up'!$A:$A,MATCH($A1455,'Smelter Look-up'!$E:$E,0)))</f>
        <v/>
      </c>
      <c r="C1455" s="234" t="str">
        <f t="array" ref="C1455">IF(LEN(A1455)=0,"",INDEX('Smelter Look-up'!$C:$C,MATCH($A1455,'Smelter Look-up'!$E:$E,0)))</f>
        <v/>
      </c>
      <c r="D1455" s="233"/>
      <c r="E1455" s="233" t="str">
        <f>IF(ISERROR($V1455),"",OFFSET('Smelter Look-up'!$D$4,$V1455-4,0)&amp;"")</f>
        <v/>
      </c>
      <c r="F1455" s="233" t="str">
        <f>IF(ISERROR($V1455),"",OFFSET('Smelter Look-up'!$E$4,$V1455-4,0))</f>
        <v/>
      </c>
      <c r="G1455" s="233" t="str">
        <f>IF(C1455=$X$4,IF(ISERROR($V1455),"Enter smelter details","RMI"),IF(ISERROR($V1455),"",OFFSET('Smelter Look-up'!$F$4,$V1455-4,0)))</f>
        <v/>
      </c>
      <c r="H1455" s="235" t="str">
        <f>IF(ISERROR($V1455),"",OFFSET('Smelter Look-up'!$G$4,$V1455-4,0))</f>
        <v/>
      </c>
      <c r="I1455" s="237" t="str">
        <f>IF(ISERROR($V1455),"",OFFSET('Smelter Look-up'!$H$4,$V1455-4,0))</f>
        <v/>
      </c>
      <c r="J1455" s="237" t="str">
        <f>IF(ISERROR($V1455),"",OFFSET('Smelter Look-up'!$I$4,$V1455-4,0))</f>
        <v/>
      </c>
      <c r="K1455" s="234"/>
      <c r="L1455" s="234"/>
      <c r="M1455" s="234"/>
      <c r="N1455" s="234"/>
      <c r="O1455" s="234"/>
      <c r="P1455" s="237"/>
      <c r="Q1455" s="238"/>
      <c r="R1455" s="233" t="str">
        <f>IF(ISERROR($V1455),"",OFFSET('Smelter Look-up'!$C$4,$V1455-4,0)&amp;"")</f>
        <v/>
      </c>
      <c r="S1455" s="239" t="str">
        <f t="array" ref="S1455">IF(B1455="","",IF(ISERROR(MATCH($E1455,CL,0)),"Unknown",INDIRECT("'C'!$A$"&amp;MATCH($E1455,CL,0)+1)))</f>
        <v/>
      </c>
      <c r="T1455" s="239" t="str">
        <f t="array" ref="T1455">IF(B1455="","",IF(ISERROR(MATCH($J1455,SorP!$B$1:$B$6226,0)),"",INDIRECT("'SorP'!$A$"&amp;MATCH($S1455&amp;$J1455,SorP!C:C,0))))</f>
        <v/>
      </c>
      <c r="U1455" s="240"/>
      <c r="V1455" s="228" t="str">
        <f>IF(C1455="",NA(),IF(OR(C1455="Smelter not listed",C1455="Smelter not yet identified"),MATCH($B1455&amp;$D1455,'Smelter Look-up'!$J:$J,0),MATCH($B1455&amp;$C1455,'Smelter Look-up'!$J:$J,0)))</f>
        <v>#N/A</v>
      </c>
      <c r="W1455" s="208"/>
      <c r="X1455" s="208">
        <f t="shared" si="1"/>
        <v>0</v>
      </c>
      <c r="Y1455" s="208"/>
      <c r="Z1455" s="208"/>
      <c r="AA1455" s="208"/>
      <c r="AB1455" s="241" t="str">
        <f t="shared" si="2"/>
        <v/>
      </c>
      <c r="AC1455" s="208"/>
      <c r="AD1455" s="208"/>
      <c r="AE1455" s="208"/>
      <c r="AF1455" s="208"/>
      <c r="AG1455" s="208"/>
      <c r="AH1455" s="208"/>
    </row>
    <row r="1456" ht="13.5" customHeight="1">
      <c r="A1456" s="239"/>
      <c r="B1456" s="233" t="str">
        <f t="array" ref="B1456">IF(LEN(A1456)=0,"",INDEX('Smelter Look-up'!$A:$A,MATCH($A1456,'Smelter Look-up'!$E:$E,0)))</f>
        <v/>
      </c>
      <c r="C1456" s="234" t="str">
        <f t="array" ref="C1456">IF(LEN(A1456)=0,"",INDEX('Smelter Look-up'!$C:$C,MATCH($A1456,'Smelter Look-up'!$E:$E,0)))</f>
        <v/>
      </c>
      <c r="D1456" s="233"/>
      <c r="E1456" s="233" t="str">
        <f>IF(ISERROR($V1456),"",OFFSET('Smelter Look-up'!$D$4,$V1456-4,0)&amp;"")</f>
        <v/>
      </c>
      <c r="F1456" s="233" t="str">
        <f>IF(ISERROR($V1456),"",OFFSET('Smelter Look-up'!$E$4,$V1456-4,0))</f>
        <v/>
      </c>
      <c r="G1456" s="233" t="str">
        <f>IF(C1456=$X$4,IF(ISERROR($V1456),"Enter smelter details","RMI"),IF(ISERROR($V1456),"",OFFSET('Smelter Look-up'!$F$4,$V1456-4,0)))</f>
        <v/>
      </c>
      <c r="H1456" s="235" t="str">
        <f>IF(ISERROR($V1456),"",OFFSET('Smelter Look-up'!$G$4,$V1456-4,0))</f>
        <v/>
      </c>
      <c r="I1456" s="237" t="str">
        <f>IF(ISERROR($V1456),"",OFFSET('Smelter Look-up'!$H$4,$V1456-4,0))</f>
        <v/>
      </c>
      <c r="J1456" s="237" t="str">
        <f>IF(ISERROR($V1456),"",OFFSET('Smelter Look-up'!$I$4,$V1456-4,0))</f>
        <v/>
      </c>
      <c r="K1456" s="234"/>
      <c r="L1456" s="234"/>
      <c r="M1456" s="234"/>
      <c r="N1456" s="234"/>
      <c r="O1456" s="234"/>
      <c r="P1456" s="237"/>
      <c r="Q1456" s="238"/>
      <c r="R1456" s="233" t="str">
        <f>IF(ISERROR($V1456),"",OFFSET('Smelter Look-up'!$C$4,$V1456-4,0)&amp;"")</f>
        <v/>
      </c>
      <c r="S1456" s="239" t="str">
        <f t="array" ref="S1456">IF(B1456="","",IF(ISERROR(MATCH($E1456,CL,0)),"Unknown",INDIRECT("'C'!$A$"&amp;MATCH($E1456,CL,0)+1)))</f>
        <v/>
      </c>
      <c r="T1456" s="239" t="str">
        <f t="array" ref="T1456">IF(B1456="","",IF(ISERROR(MATCH($J1456,SorP!$B$1:$B$6226,0)),"",INDIRECT("'SorP'!$A$"&amp;MATCH($S1456&amp;$J1456,SorP!C:C,0))))</f>
        <v/>
      </c>
      <c r="U1456" s="240"/>
      <c r="V1456" s="228" t="str">
        <f>IF(C1456="",NA(),IF(OR(C1456="Smelter not listed",C1456="Smelter not yet identified"),MATCH($B1456&amp;$D1456,'Smelter Look-up'!$J:$J,0),MATCH($B1456&amp;$C1456,'Smelter Look-up'!$J:$J,0)))</f>
        <v>#N/A</v>
      </c>
      <c r="W1456" s="208"/>
      <c r="X1456" s="208">
        <f t="shared" si="1"/>
        <v>0</v>
      </c>
      <c r="Y1456" s="208"/>
      <c r="Z1456" s="208"/>
      <c r="AA1456" s="208"/>
      <c r="AB1456" s="241" t="str">
        <f t="shared" si="2"/>
        <v/>
      </c>
      <c r="AC1456" s="208"/>
      <c r="AD1456" s="208"/>
      <c r="AE1456" s="208"/>
      <c r="AF1456" s="208"/>
      <c r="AG1456" s="208"/>
      <c r="AH1456" s="208"/>
    </row>
    <row r="1457" ht="13.5" customHeight="1">
      <c r="A1457" s="239"/>
      <c r="B1457" s="233" t="str">
        <f t="array" ref="B1457">IF(LEN(A1457)=0,"",INDEX('Smelter Look-up'!$A:$A,MATCH($A1457,'Smelter Look-up'!$E:$E,0)))</f>
        <v/>
      </c>
      <c r="C1457" s="234" t="str">
        <f t="array" ref="C1457">IF(LEN(A1457)=0,"",INDEX('Smelter Look-up'!$C:$C,MATCH($A1457,'Smelter Look-up'!$E:$E,0)))</f>
        <v/>
      </c>
      <c r="D1457" s="233"/>
      <c r="E1457" s="233" t="str">
        <f>IF(ISERROR($V1457),"",OFFSET('Smelter Look-up'!$D$4,$V1457-4,0)&amp;"")</f>
        <v/>
      </c>
      <c r="F1457" s="233" t="str">
        <f>IF(ISERROR($V1457),"",OFFSET('Smelter Look-up'!$E$4,$V1457-4,0))</f>
        <v/>
      </c>
      <c r="G1457" s="233" t="str">
        <f>IF(C1457=$X$4,IF(ISERROR($V1457),"Enter smelter details","RMI"),IF(ISERROR($V1457),"",OFFSET('Smelter Look-up'!$F$4,$V1457-4,0)))</f>
        <v/>
      </c>
      <c r="H1457" s="235" t="str">
        <f>IF(ISERROR($V1457),"",OFFSET('Smelter Look-up'!$G$4,$V1457-4,0))</f>
        <v/>
      </c>
      <c r="I1457" s="237" t="str">
        <f>IF(ISERROR($V1457),"",OFFSET('Smelter Look-up'!$H$4,$V1457-4,0))</f>
        <v/>
      </c>
      <c r="J1457" s="237" t="str">
        <f>IF(ISERROR($V1457),"",OFFSET('Smelter Look-up'!$I$4,$V1457-4,0))</f>
        <v/>
      </c>
      <c r="K1457" s="234"/>
      <c r="L1457" s="234"/>
      <c r="M1457" s="234"/>
      <c r="N1457" s="234"/>
      <c r="O1457" s="234"/>
      <c r="P1457" s="237"/>
      <c r="Q1457" s="238"/>
      <c r="R1457" s="233" t="str">
        <f>IF(ISERROR($V1457),"",OFFSET('Smelter Look-up'!$C$4,$V1457-4,0)&amp;"")</f>
        <v/>
      </c>
      <c r="S1457" s="239" t="str">
        <f t="array" ref="S1457">IF(B1457="","",IF(ISERROR(MATCH($E1457,CL,0)),"Unknown",INDIRECT("'C'!$A$"&amp;MATCH($E1457,CL,0)+1)))</f>
        <v/>
      </c>
      <c r="T1457" s="239" t="str">
        <f t="array" ref="T1457">IF(B1457="","",IF(ISERROR(MATCH($J1457,SorP!$B$1:$B$6226,0)),"",INDIRECT("'SorP'!$A$"&amp;MATCH($S1457&amp;$J1457,SorP!C:C,0))))</f>
        <v/>
      </c>
      <c r="U1457" s="240"/>
      <c r="V1457" s="228" t="str">
        <f>IF(C1457="",NA(),IF(OR(C1457="Smelter not listed",C1457="Smelter not yet identified"),MATCH($B1457&amp;$D1457,'Smelter Look-up'!$J:$J,0),MATCH($B1457&amp;$C1457,'Smelter Look-up'!$J:$J,0)))</f>
        <v>#N/A</v>
      </c>
      <c r="W1457" s="208"/>
      <c r="X1457" s="208">
        <f t="shared" si="1"/>
        <v>0</v>
      </c>
      <c r="Y1457" s="208"/>
      <c r="Z1457" s="208"/>
      <c r="AA1457" s="208"/>
      <c r="AB1457" s="241" t="str">
        <f t="shared" si="2"/>
        <v/>
      </c>
      <c r="AC1457" s="208"/>
      <c r="AD1457" s="208"/>
      <c r="AE1457" s="208"/>
      <c r="AF1457" s="208"/>
      <c r="AG1457" s="208"/>
      <c r="AH1457" s="208"/>
    </row>
    <row r="1458" ht="13.5" customHeight="1">
      <c r="A1458" s="239"/>
      <c r="B1458" s="233" t="str">
        <f t="array" ref="B1458">IF(LEN(A1458)=0,"",INDEX('Smelter Look-up'!$A:$A,MATCH($A1458,'Smelter Look-up'!$E:$E,0)))</f>
        <v/>
      </c>
      <c r="C1458" s="234" t="str">
        <f t="array" ref="C1458">IF(LEN(A1458)=0,"",INDEX('Smelter Look-up'!$C:$C,MATCH($A1458,'Smelter Look-up'!$E:$E,0)))</f>
        <v/>
      </c>
      <c r="D1458" s="233"/>
      <c r="E1458" s="233" t="str">
        <f>IF(ISERROR($V1458),"",OFFSET('Smelter Look-up'!$D$4,$V1458-4,0)&amp;"")</f>
        <v/>
      </c>
      <c r="F1458" s="233" t="str">
        <f>IF(ISERROR($V1458),"",OFFSET('Smelter Look-up'!$E$4,$V1458-4,0))</f>
        <v/>
      </c>
      <c r="G1458" s="233" t="str">
        <f>IF(C1458=$X$4,IF(ISERROR($V1458),"Enter smelter details","RMI"),IF(ISERROR($V1458),"",OFFSET('Smelter Look-up'!$F$4,$V1458-4,0)))</f>
        <v/>
      </c>
      <c r="H1458" s="235" t="str">
        <f>IF(ISERROR($V1458),"",OFFSET('Smelter Look-up'!$G$4,$V1458-4,0))</f>
        <v/>
      </c>
      <c r="I1458" s="237" t="str">
        <f>IF(ISERROR($V1458),"",OFFSET('Smelter Look-up'!$H$4,$V1458-4,0))</f>
        <v/>
      </c>
      <c r="J1458" s="237" t="str">
        <f>IF(ISERROR($V1458),"",OFFSET('Smelter Look-up'!$I$4,$V1458-4,0))</f>
        <v/>
      </c>
      <c r="K1458" s="234"/>
      <c r="L1458" s="234"/>
      <c r="M1458" s="234"/>
      <c r="N1458" s="234"/>
      <c r="O1458" s="234"/>
      <c r="P1458" s="237"/>
      <c r="Q1458" s="238"/>
      <c r="R1458" s="233" t="str">
        <f>IF(ISERROR($V1458),"",OFFSET('Smelter Look-up'!$C$4,$V1458-4,0)&amp;"")</f>
        <v/>
      </c>
      <c r="S1458" s="239" t="str">
        <f t="array" ref="S1458">IF(B1458="","",IF(ISERROR(MATCH($E1458,CL,0)),"Unknown",INDIRECT("'C'!$A$"&amp;MATCH($E1458,CL,0)+1)))</f>
        <v/>
      </c>
      <c r="T1458" s="239" t="str">
        <f t="array" ref="T1458">IF(B1458="","",IF(ISERROR(MATCH($J1458,SorP!$B$1:$B$6226,0)),"",INDIRECT("'SorP'!$A$"&amp;MATCH($S1458&amp;$J1458,SorP!C:C,0))))</f>
        <v/>
      </c>
      <c r="U1458" s="240"/>
      <c r="V1458" s="228" t="str">
        <f>IF(C1458="",NA(),IF(OR(C1458="Smelter not listed",C1458="Smelter not yet identified"),MATCH($B1458&amp;$D1458,'Smelter Look-up'!$J:$J,0),MATCH($B1458&amp;$C1458,'Smelter Look-up'!$J:$J,0)))</f>
        <v>#N/A</v>
      </c>
      <c r="W1458" s="208"/>
      <c r="X1458" s="208">
        <f t="shared" si="1"/>
        <v>0</v>
      </c>
      <c r="Y1458" s="208"/>
      <c r="Z1458" s="208"/>
      <c r="AA1458" s="208"/>
      <c r="AB1458" s="241" t="str">
        <f t="shared" si="2"/>
        <v/>
      </c>
      <c r="AC1458" s="208"/>
      <c r="AD1458" s="208"/>
      <c r="AE1458" s="208"/>
      <c r="AF1458" s="208"/>
      <c r="AG1458" s="208"/>
      <c r="AH1458" s="208"/>
    </row>
    <row r="1459" ht="13.5" customHeight="1">
      <c r="A1459" s="239"/>
      <c r="B1459" s="233" t="str">
        <f t="array" ref="B1459">IF(LEN(A1459)=0,"",INDEX('Smelter Look-up'!$A:$A,MATCH($A1459,'Smelter Look-up'!$E:$E,0)))</f>
        <v/>
      </c>
      <c r="C1459" s="234" t="str">
        <f t="array" ref="C1459">IF(LEN(A1459)=0,"",INDEX('Smelter Look-up'!$C:$C,MATCH($A1459,'Smelter Look-up'!$E:$E,0)))</f>
        <v/>
      </c>
      <c r="D1459" s="233"/>
      <c r="E1459" s="233" t="str">
        <f>IF(ISERROR($V1459),"",OFFSET('Smelter Look-up'!$D$4,$V1459-4,0)&amp;"")</f>
        <v/>
      </c>
      <c r="F1459" s="233" t="str">
        <f>IF(ISERROR($V1459),"",OFFSET('Smelter Look-up'!$E$4,$V1459-4,0))</f>
        <v/>
      </c>
      <c r="G1459" s="233" t="str">
        <f>IF(C1459=$X$4,IF(ISERROR($V1459),"Enter smelter details","RMI"),IF(ISERROR($V1459),"",OFFSET('Smelter Look-up'!$F$4,$V1459-4,0)))</f>
        <v/>
      </c>
      <c r="H1459" s="235" t="str">
        <f>IF(ISERROR($V1459),"",OFFSET('Smelter Look-up'!$G$4,$V1459-4,0))</f>
        <v/>
      </c>
      <c r="I1459" s="237" t="str">
        <f>IF(ISERROR($V1459),"",OFFSET('Smelter Look-up'!$H$4,$V1459-4,0))</f>
        <v/>
      </c>
      <c r="J1459" s="237" t="str">
        <f>IF(ISERROR($V1459),"",OFFSET('Smelter Look-up'!$I$4,$V1459-4,0))</f>
        <v/>
      </c>
      <c r="K1459" s="234"/>
      <c r="L1459" s="234"/>
      <c r="M1459" s="234"/>
      <c r="N1459" s="234"/>
      <c r="O1459" s="234"/>
      <c r="P1459" s="237"/>
      <c r="Q1459" s="238"/>
      <c r="R1459" s="233" t="str">
        <f>IF(ISERROR($V1459),"",OFFSET('Smelter Look-up'!$C$4,$V1459-4,0)&amp;"")</f>
        <v/>
      </c>
      <c r="S1459" s="239" t="str">
        <f t="array" ref="S1459">IF(B1459="","",IF(ISERROR(MATCH($E1459,CL,0)),"Unknown",INDIRECT("'C'!$A$"&amp;MATCH($E1459,CL,0)+1)))</f>
        <v/>
      </c>
      <c r="T1459" s="239" t="str">
        <f t="array" ref="T1459">IF(B1459="","",IF(ISERROR(MATCH($J1459,SorP!$B$1:$B$6226,0)),"",INDIRECT("'SorP'!$A$"&amp;MATCH($S1459&amp;$J1459,SorP!C:C,0))))</f>
        <v/>
      </c>
      <c r="U1459" s="240"/>
      <c r="V1459" s="228" t="str">
        <f>IF(C1459="",NA(),IF(OR(C1459="Smelter not listed",C1459="Smelter not yet identified"),MATCH($B1459&amp;$D1459,'Smelter Look-up'!$J:$J,0),MATCH($B1459&amp;$C1459,'Smelter Look-up'!$J:$J,0)))</f>
        <v>#N/A</v>
      </c>
      <c r="W1459" s="208"/>
      <c r="X1459" s="208">
        <f t="shared" si="1"/>
        <v>0</v>
      </c>
      <c r="Y1459" s="208"/>
      <c r="Z1459" s="208"/>
      <c r="AA1459" s="208"/>
      <c r="AB1459" s="241" t="str">
        <f t="shared" si="2"/>
        <v/>
      </c>
      <c r="AC1459" s="208"/>
      <c r="AD1459" s="208"/>
      <c r="AE1459" s="208"/>
      <c r="AF1459" s="208"/>
      <c r="AG1459" s="208"/>
      <c r="AH1459" s="208"/>
    </row>
    <row r="1460" ht="13.5" customHeight="1">
      <c r="A1460" s="239"/>
      <c r="B1460" s="233" t="str">
        <f t="array" ref="B1460">IF(LEN(A1460)=0,"",INDEX('Smelter Look-up'!$A:$A,MATCH($A1460,'Smelter Look-up'!$E:$E,0)))</f>
        <v/>
      </c>
      <c r="C1460" s="234" t="str">
        <f t="array" ref="C1460">IF(LEN(A1460)=0,"",INDEX('Smelter Look-up'!$C:$C,MATCH($A1460,'Smelter Look-up'!$E:$E,0)))</f>
        <v/>
      </c>
      <c r="D1460" s="233"/>
      <c r="E1460" s="233" t="str">
        <f>IF(ISERROR($V1460),"",OFFSET('Smelter Look-up'!$D$4,$V1460-4,0)&amp;"")</f>
        <v/>
      </c>
      <c r="F1460" s="233" t="str">
        <f>IF(ISERROR($V1460),"",OFFSET('Smelter Look-up'!$E$4,$V1460-4,0))</f>
        <v/>
      </c>
      <c r="G1460" s="233" t="str">
        <f>IF(C1460=$X$4,IF(ISERROR($V1460),"Enter smelter details","RMI"),IF(ISERROR($V1460),"",OFFSET('Smelter Look-up'!$F$4,$V1460-4,0)))</f>
        <v/>
      </c>
      <c r="H1460" s="235" t="str">
        <f>IF(ISERROR($V1460),"",OFFSET('Smelter Look-up'!$G$4,$V1460-4,0))</f>
        <v/>
      </c>
      <c r="I1460" s="237" t="str">
        <f>IF(ISERROR($V1460),"",OFFSET('Smelter Look-up'!$H$4,$V1460-4,0))</f>
        <v/>
      </c>
      <c r="J1460" s="237" t="str">
        <f>IF(ISERROR($V1460),"",OFFSET('Smelter Look-up'!$I$4,$V1460-4,0))</f>
        <v/>
      </c>
      <c r="K1460" s="234"/>
      <c r="L1460" s="234"/>
      <c r="M1460" s="234"/>
      <c r="N1460" s="234"/>
      <c r="O1460" s="234"/>
      <c r="P1460" s="237"/>
      <c r="Q1460" s="238"/>
      <c r="R1460" s="233" t="str">
        <f>IF(ISERROR($V1460),"",OFFSET('Smelter Look-up'!$C$4,$V1460-4,0)&amp;"")</f>
        <v/>
      </c>
      <c r="S1460" s="239" t="str">
        <f t="array" ref="S1460">IF(B1460="","",IF(ISERROR(MATCH($E1460,CL,0)),"Unknown",INDIRECT("'C'!$A$"&amp;MATCH($E1460,CL,0)+1)))</f>
        <v/>
      </c>
      <c r="T1460" s="239" t="str">
        <f t="array" ref="T1460">IF(B1460="","",IF(ISERROR(MATCH($J1460,SorP!$B$1:$B$6226,0)),"",INDIRECT("'SorP'!$A$"&amp;MATCH($S1460&amp;$J1460,SorP!C:C,0))))</f>
        <v/>
      </c>
      <c r="U1460" s="240"/>
      <c r="V1460" s="228" t="str">
        <f>IF(C1460="",NA(),IF(OR(C1460="Smelter not listed",C1460="Smelter not yet identified"),MATCH($B1460&amp;$D1460,'Smelter Look-up'!$J:$J,0),MATCH($B1460&amp;$C1460,'Smelter Look-up'!$J:$J,0)))</f>
        <v>#N/A</v>
      </c>
      <c r="W1460" s="208"/>
      <c r="X1460" s="208">
        <f t="shared" si="1"/>
        <v>0</v>
      </c>
      <c r="Y1460" s="208"/>
      <c r="Z1460" s="208"/>
      <c r="AA1460" s="208"/>
      <c r="AB1460" s="241" t="str">
        <f t="shared" si="2"/>
        <v/>
      </c>
      <c r="AC1460" s="208"/>
      <c r="AD1460" s="208"/>
      <c r="AE1460" s="208"/>
      <c r="AF1460" s="208"/>
      <c r="AG1460" s="208"/>
      <c r="AH1460" s="208"/>
    </row>
    <row r="1461" ht="13.5" customHeight="1">
      <c r="A1461" s="239"/>
      <c r="B1461" s="233" t="str">
        <f t="array" ref="B1461">IF(LEN(A1461)=0,"",INDEX('Smelter Look-up'!$A:$A,MATCH($A1461,'Smelter Look-up'!$E:$E,0)))</f>
        <v/>
      </c>
      <c r="C1461" s="234" t="str">
        <f t="array" ref="C1461">IF(LEN(A1461)=0,"",INDEX('Smelter Look-up'!$C:$C,MATCH($A1461,'Smelter Look-up'!$E:$E,0)))</f>
        <v/>
      </c>
      <c r="D1461" s="233"/>
      <c r="E1461" s="233" t="str">
        <f>IF(ISERROR($V1461),"",OFFSET('Smelter Look-up'!$D$4,$V1461-4,0)&amp;"")</f>
        <v/>
      </c>
      <c r="F1461" s="233" t="str">
        <f>IF(ISERROR($V1461),"",OFFSET('Smelter Look-up'!$E$4,$V1461-4,0))</f>
        <v/>
      </c>
      <c r="G1461" s="233" t="str">
        <f>IF(C1461=$X$4,IF(ISERROR($V1461),"Enter smelter details","RMI"),IF(ISERROR($V1461),"",OFFSET('Smelter Look-up'!$F$4,$V1461-4,0)))</f>
        <v/>
      </c>
      <c r="H1461" s="235" t="str">
        <f>IF(ISERROR($V1461),"",OFFSET('Smelter Look-up'!$G$4,$V1461-4,0))</f>
        <v/>
      </c>
      <c r="I1461" s="237" t="str">
        <f>IF(ISERROR($V1461),"",OFFSET('Smelter Look-up'!$H$4,$V1461-4,0))</f>
        <v/>
      </c>
      <c r="J1461" s="237" t="str">
        <f>IF(ISERROR($V1461),"",OFFSET('Smelter Look-up'!$I$4,$V1461-4,0))</f>
        <v/>
      </c>
      <c r="K1461" s="234"/>
      <c r="L1461" s="234"/>
      <c r="M1461" s="234"/>
      <c r="N1461" s="234"/>
      <c r="O1461" s="234"/>
      <c r="P1461" s="237"/>
      <c r="Q1461" s="238"/>
      <c r="R1461" s="233" t="str">
        <f>IF(ISERROR($V1461),"",OFFSET('Smelter Look-up'!$C$4,$V1461-4,0)&amp;"")</f>
        <v/>
      </c>
      <c r="S1461" s="239" t="str">
        <f t="array" ref="S1461">IF(B1461="","",IF(ISERROR(MATCH($E1461,CL,0)),"Unknown",INDIRECT("'C'!$A$"&amp;MATCH($E1461,CL,0)+1)))</f>
        <v/>
      </c>
      <c r="T1461" s="239" t="str">
        <f t="array" ref="T1461">IF(B1461="","",IF(ISERROR(MATCH($J1461,SorP!$B$1:$B$6226,0)),"",INDIRECT("'SorP'!$A$"&amp;MATCH($S1461&amp;$J1461,SorP!C:C,0))))</f>
        <v/>
      </c>
      <c r="U1461" s="240"/>
      <c r="V1461" s="228" t="str">
        <f>IF(C1461="",NA(),IF(OR(C1461="Smelter not listed",C1461="Smelter not yet identified"),MATCH($B1461&amp;$D1461,'Smelter Look-up'!$J:$J,0),MATCH($B1461&amp;$C1461,'Smelter Look-up'!$J:$J,0)))</f>
        <v>#N/A</v>
      </c>
      <c r="W1461" s="208"/>
      <c r="X1461" s="208">
        <f t="shared" si="1"/>
        <v>0</v>
      </c>
      <c r="Y1461" s="208"/>
      <c r="Z1461" s="208"/>
      <c r="AA1461" s="208"/>
      <c r="AB1461" s="241" t="str">
        <f t="shared" si="2"/>
        <v/>
      </c>
      <c r="AC1461" s="208"/>
      <c r="AD1461" s="208"/>
      <c r="AE1461" s="208"/>
      <c r="AF1461" s="208"/>
      <c r="AG1461" s="208"/>
      <c r="AH1461" s="208"/>
    </row>
    <row r="1462" ht="13.5" customHeight="1">
      <c r="A1462" s="239"/>
      <c r="B1462" s="233" t="str">
        <f t="array" ref="B1462">IF(LEN(A1462)=0,"",INDEX('Smelter Look-up'!$A:$A,MATCH($A1462,'Smelter Look-up'!$E:$E,0)))</f>
        <v/>
      </c>
      <c r="C1462" s="234" t="str">
        <f t="array" ref="C1462">IF(LEN(A1462)=0,"",INDEX('Smelter Look-up'!$C:$C,MATCH($A1462,'Smelter Look-up'!$E:$E,0)))</f>
        <v/>
      </c>
      <c r="D1462" s="233"/>
      <c r="E1462" s="233" t="str">
        <f>IF(ISERROR($V1462),"",OFFSET('Smelter Look-up'!$D$4,$V1462-4,0)&amp;"")</f>
        <v/>
      </c>
      <c r="F1462" s="233" t="str">
        <f>IF(ISERROR($V1462),"",OFFSET('Smelter Look-up'!$E$4,$V1462-4,0))</f>
        <v/>
      </c>
      <c r="G1462" s="233" t="str">
        <f>IF(C1462=$X$4,IF(ISERROR($V1462),"Enter smelter details","RMI"),IF(ISERROR($V1462),"",OFFSET('Smelter Look-up'!$F$4,$V1462-4,0)))</f>
        <v/>
      </c>
      <c r="H1462" s="235" t="str">
        <f>IF(ISERROR($V1462),"",OFFSET('Smelter Look-up'!$G$4,$V1462-4,0))</f>
        <v/>
      </c>
      <c r="I1462" s="237" t="str">
        <f>IF(ISERROR($V1462),"",OFFSET('Smelter Look-up'!$H$4,$V1462-4,0))</f>
        <v/>
      </c>
      <c r="J1462" s="237" t="str">
        <f>IF(ISERROR($V1462),"",OFFSET('Smelter Look-up'!$I$4,$V1462-4,0))</f>
        <v/>
      </c>
      <c r="K1462" s="234"/>
      <c r="L1462" s="234"/>
      <c r="M1462" s="234"/>
      <c r="N1462" s="234"/>
      <c r="O1462" s="234"/>
      <c r="P1462" s="237"/>
      <c r="Q1462" s="238"/>
      <c r="R1462" s="233" t="str">
        <f>IF(ISERROR($V1462),"",OFFSET('Smelter Look-up'!$C$4,$V1462-4,0)&amp;"")</f>
        <v/>
      </c>
      <c r="S1462" s="239" t="str">
        <f t="array" ref="S1462">IF(B1462="","",IF(ISERROR(MATCH($E1462,CL,0)),"Unknown",INDIRECT("'C'!$A$"&amp;MATCH($E1462,CL,0)+1)))</f>
        <v/>
      </c>
      <c r="T1462" s="239" t="str">
        <f t="array" ref="T1462">IF(B1462="","",IF(ISERROR(MATCH($J1462,SorP!$B$1:$B$6226,0)),"",INDIRECT("'SorP'!$A$"&amp;MATCH($S1462&amp;$J1462,SorP!C:C,0))))</f>
        <v/>
      </c>
      <c r="U1462" s="240"/>
      <c r="V1462" s="228" t="str">
        <f>IF(C1462="",NA(),IF(OR(C1462="Smelter not listed",C1462="Smelter not yet identified"),MATCH($B1462&amp;$D1462,'Smelter Look-up'!$J:$J,0),MATCH($B1462&amp;$C1462,'Smelter Look-up'!$J:$J,0)))</f>
        <v>#N/A</v>
      </c>
      <c r="W1462" s="208"/>
      <c r="X1462" s="208">
        <f t="shared" si="1"/>
        <v>0</v>
      </c>
      <c r="Y1462" s="208"/>
      <c r="Z1462" s="208"/>
      <c r="AA1462" s="208"/>
      <c r="AB1462" s="241" t="str">
        <f t="shared" si="2"/>
        <v/>
      </c>
      <c r="AC1462" s="208"/>
      <c r="AD1462" s="208"/>
      <c r="AE1462" s="208"/>
      <c r="AF1462" s="208"/>
      <c r="AG1462" s="208"/>
      <c r="AH1462" s="208"/>
    </row>
    <row r="1463" ht="13.5" customHeight="1">
      <c r="A1463" s="239"/>
      <c r="B1463" s="233" t="str">
        <f t="array" ref="B1463">IF(LEN(A1463)=0,"",INDEX('Smelter Look-up'!$A:$A,MATCH($A1463,'Smelter Look-up'!$E:$E,0)))</f>
        <v/>
      </c>
      <c r="C1463" s="234" t="str">
        <f t="array" ref="C1463">IF(LEN(A1463)=0,"",INDEX('Smelter Look-up'!$C:$C,MATCH($A1463,'Smelter Look-up'!$E:$E,0)))</f>
        <v/>
      </c>
      <c r="D1463" s="233"/>
      <c r="E1463" s="233" t="str">
        <f>IF(ISERROR($V1463),"",OFFSET('Smelter Look-up'!$D$4,$V1463-4,0)&amp;"")</f>
        <v/>
      </c>
      <c r="F1463" s="233" t="str">
        <f>IF(ISERROR($V1463),"",OFFSET('Smelter Look-up'!$E$4,$V1463-4,0))</f>
        <v/>
      </c>
      <c r="G1463" s="233" t="str">
        <f>IF(C1463=$X$4,IF(ISERROR($V1463),"Enter smelter details","RMI"),IF(ISERROR($V1463),"",OFFSET('Smelter Look-up'!$F$4,$V1463-4,0)))</f>
        <v/>
      </c>
      <c r="H1463" s="235" t="str">
        <f>IF(ISERROR($V1463),"",OFFSET('Smelter Look-up'!$G$4,$V1463-4,0))</f>
        <v/>
      </c>
      <c r="I1463" s="237" t="str">
        <f>IF(ISERROR($V1463),"",OFFSET('Smelter Look-up'!$H$4,$V1463-4,0))</f>
        <v/>
      </c>
      <c r="J1463" s="237" t="str">
        <f>IF(ISERROR($V1463),"",OFFSET('Smelter Look-up'!$I$4,$V1463-4,0))</f>
        <v/>
      </c>
      <c r="K1463" s="234"/>
      <c r="L1463" s="234"/>
      <c r="M1463" s="234"/>
      <c r="N1463" s="234"/>
      <c r="O1463" s="234"/>
      <c r="P1463" s="237"/>
      <c r="Q1463" s="238"/>
      <c r="R1463" s="233" t="str">
        <f>IF(ISERROR($V1463),"",OFFSET('Smelter Look-up'!$C$4,$V1463-4,0)&amp;"")</f>
        <v/>
      </c>
      <c r="S1463" s="239" t="str">
        <f t="array" ref="S1463">IF(B1463="","",IF(ISERROR(MATCH($E1463,CL,0)),"Unknown",INDIRECT("'C'!$A$"&amp;MATCH($E1463,CL,0)+1)))</f>
        <v/>
      </c>
      <c r="T1463" s="239" t="str">
        <f t="array" ref="T1463">IF(B1463="","",IF(ISERROR(MATCH($J1463,SorP!$B$1:$B$6226,0)),"",INDIRECT("'SorP'!$A$"&amp;MATCH($S1463&amp;$J1463,SorP!C:C,0))))</f>
        <v/>
      </c>
      <c r="U1463" s="240"/>
      <c r="V1463" s="228" t="str">
        <f>IF(C1463="",NA(),IF(OR(C1463="Smelter not listed",C1463="Smelter not yet identified"),MATCH($B1463&amp;$D1463,'Smelter Look-up'!$J:$J,0),MATCH($B1463&amp;$C1463,'Smelter Look-up'!$J:$J,0)))</f>
        <v>#N/A</v>
      </c>
      <c r="W1463" s="208"/>
      <c r="X1463" s="208">
        <f t="shared" si="1"/>
        <v>0</v>
      </c>
      <c r="Y1463" s="208"/>
      <c r="Z1463" s="208"/>
      <c r="AA1463" s="208"/>
      <c r="AB1463" s="241" t="str">
        <f t="shared" si="2"/>
        <v/>
      </c>
      <c r="AC1463" s="208"/>
      <c r="AD1463" s="208"/>
      <c r="AE1463" s="208"/>
      <c r="AF1463" s="208"/>
      <c r="AG1463" s="208"/>
      <c r="AH1463" s="208"/>
    </row>
    <row r="1464" ht="13.5" customHeight="1">
      <c r="A1464" s="239"/>
      <c r="B1464" s="233" t="str">
        <f t="array" ref="B1464">IF(LEN(A1464)=0,"",INDEX('Smelter Look-up'!$A:$A,MATCH($A1464,'Smelter Look-up'!$E:$E,0)))</f>
        <v/>
      </c>
      <c r="C1464" s="234" t="str">
        <f t="array" ref="C1464">IF(LEN(A1464)=0,"",INDEX('Smelter Look-up'!$C:$C,MATCH($A1464,'Smelter Look-up'!$E:$E,0)))</f>
        <v/>
      </c>
      <c r="D1464" s="233"/>
      <c r="E1464" s="233" t="str">
        <f>IF(ISERROR($V1464),"",OFFSET('Smelter Look-up'!$D$4,$V1464-4,0)&amp;"")</f>
        <v/>
      </c>
      <c r="F1464" s="233" t="str">
        <f>IF(ISERROR($V1464),"",OFFSET('Smelter Look-up'!$E$4,$V1464-4,0))</f>
        <v/>
      </c>
      <c r="G1464" s="233" t="str">
        <f>IF(C1464=$X$4,IF(ISERROR($V1464),"Enter smelter details","RMI"),IF(ISERROR($V1464),"",OFFSET('Smelter Look-up'!$F$4,$V1464-4,0)))</f>
        <v/>
      </c>
      <c r="H1464" s="235" t="str">
        <f>IF(ISERROR($V1464),"",OFFSET('Smelter Look-up'!$G$4,$V1464-4,0))</f>
        <v/>
      </c>
      <c r="I1464" s="237" t="str">
        <f>IF(ISERROR($V1464),"",OFFSET('Smelter Look-up'!$H$4,$V1464-4,0))</f>
        <v/>
      </c>
      <c r="J1464" s="237" t="str">
        <f>IF(ISERROR($V1464),"",OFFSET('Smelter Look-up'!$I$4,$V1464-4,0))</f>
        <v/>
      </c>
      <c r="K1464" s="234"/>
      <c r="L1464" s="234"/>
      <c r="M1464" s="234"/>
      <c r="N1464" s="234"/>
      <c r="O1464" s="234"/>
      <c r="P1464" s="237"/>
      <c r="Q1464" s="238"/>
      <c r="R1464" s="233" t="str">
        <f>IF(ISERROR($V1464),"",OFFSET('Smelter Look-up'!$C$4,$V1464-4,0)&amp;"")</f>
        <v/>
      </c>
      <c r="S1464" s="239" t="str">
        <f t="array" ref="S1464">IF(B1464="","",IF(ISERROR(MATCH($E1464,CL,0)),"Unknown",INDIRECT("'C'!$A$"&amp;MATCH($E1464,CL,0)+1)))</f>
        <v/>
      </c>
      <c r="T1464" s="239" t="str">
        <f t="array" ref="T1464">IF(B1464="","",IF(ISERROR(MATCH($J1464,SorP!$B$1:$B$6226,0)),"",INDIRECT("'SorP'!$A$"&amp;MATCH($S1464&amp;$J1464,SorP!C:C,0))))</f>
        <v/>
      </c>
      <c r="U1464" s="240"/>
      <c r="V1464" s="228" t="str">
        <f>IF(C1464="",NA(),IF(OR(C1464="Smelter not listed",C1464="Smelter not yet identified"),MATCH($B1464&amp;$D1464,'Smelter Look-up'!$J:$J,0),MATCH($B1464&amp;$C1464,'Smelter Look-up'!$J:$J,0)))</f>
        <v>#N/A</v>
      </c>
      <c r="W1464" s="208"/>
      <c r="X1464" s="208">
        <f t="shared" si="1"/>
        <v>0</v>
      </c>
      <c r="Y1464" s="208"/>
      <c r="Z1464" s="208"/>
      <c r="AA1464" s="208"/>
      <c r="AB1464" s="241" t="str">
        <f t="shared" si="2"/>
        <v/>
      </c>
      <c r="AC1464" s="208"/>
      <c r="AD1464" s="208"/>
      <c r="AE1464" s="208"/>
      <c r="AF1464" s="208"/>
      <c r="AG1464" s="208"/>
      <c r="AH1464" s="208"/>
    </row>
    <row r="1465" ht="13.5" customHeight="1">
      <c r="A1465" s="239"/>
      <c r="B1465" s="233" t="str">
        <f t="array" ref="B1465">IF(LEN(A1465)=0,"",INDEX('Smelter Look-up'!$A:$A,MATCH($A1465,'Smelter Look-up'!$E:$E,0)))</f>
        <v/>
      </c>
      <c r="C1465" s="234" t="str">
        <f t="array" ref="C1465">IF(LEN(A1465)=0,"",INDEX('Smelter Look-up'!$C:$C,MATCH($A1465,'Smelter Look-up'!$E:$E,0)))</f>
        <v/>
      </c>
      <c r="D1465" s="233"/>
      <c r="E1465" s="233" t="str">
        <f>IF(ISERROR($V1465),"",OFFSET('Smelter Look-up'!$D$4,$V1465-4,0)&amp;"")</f>
        <v/>
      </c>
      <c r="F1465" s="233" t="str">
        <f>IF(ISERROR($V1465),"",OFFSET('Smelter Look-up'!$E$4,$V1465-4,0))</f>
        <v/>
      </c>
      <c r="G1465" s="233" t="str">
        <f>IF(C1465=$X$4,IF(ISERROR($V1465),"Enter smelter details","RMI"),IF(ISERROR($V1465),"",OFFSET('Smelter Look-up'!$F$4,$V1465-4,0)))</f>
        <v/>
      </c>
      <c r="H1465" s="235" t="str">
        <f>IF(ISERROR($V1465),"",OFFSET('Smelter Look-up'!$G$4,$V1465-4,0))</f>
        <v/>
      </c>
      <c r="I1465" s="237" t="str">
        <f>IF(ISERROR($V1465),"",OFFSET('Smelter Look-up'!$H$4,$V1465-4,0))</f>
        <v/>
      </c>
      <c r="J1465" s="237" t="str">
        <f>IF(ISERROR($V1465),"",OFFSET('Smelter Look-up'!$I$4,$V1465-4,0))</f>
        <v/>
      </c>
      <c r="K1465" s="234"/>
      <c r="L1465" s="234"/>
      <c r="M1465" s="234"/>
      <c r="N1465" s="234"/>
      <c r="O1465" s="234"/>
      <c r="P1465" s="237"/>
      <c r="Q1465" s="238"/>
      <c r="R1465" s="233" t="str">
        <f>IF(ISERROR($V1465),"",OFFSET('Smelter Look-up'!$C$4,$V1465-4,0)&amp;"")</f>
        <v/>
      </c>
      <c r="S1465" s="239" t="str">
        <f t="array" ref="S1465">IF(B1465="","",IF(ISERROR(MATCH($E1465,CL,0)),"Unknown",INDIRECT("'C'!$A$"&amp;MATCH($E1465,CL,0)+1)))</f>
        <v/>
      </c>
      <c r="T1465" s="239" t="str">
        <f t="array" ref="T1465">IF(B1465="","",IF(ISERROR(MATCH($J1465,SorP!$B$1:$B$6226,0)),"",INDIRECT("'SorP'!$A$"&amp;MATCH($S1465&amp;$J1465,SorP!C:C,0))))</f>
        <v/>
      </c>
      <c r="U1465" s="240"/>
      <c r="V1465" s="228" t="str">
        <f>IF(C1465="",NA(),IF(OR(C1465="Smelter not listed",C1465="Smelter not yet identified"),MATCH($B1465&amp;$D1465,'Smelter Look-up'!$J:$J,0),MATCH($B1465&amp;$C1465,'Smelter Look-up'!$J:$J,0)))</f>
        <v>#N/A</v>
      </c>
      <c r="W1465" s="208"/>
      <c r="X1465" s="208">
        <f t="shared" si="1"/>
        <v>0</v>
      </c>
      <c r="Y1465" s="208"/>
      <c r="Z1465" s="208"/>
      <c r="AA1465" s="208"/>
      <c r="AB1465" s="241" t="str">
        <f t="shared" si="2"/>
        <v/>
      </c>
      <c r="AC1465" s="208"/>
      <c r="AD1465" s="208"/>
      <c r="AE1465" s="208"/>
      <c r="AF1465" s="208"/>
      <c r="AG1465" s="208"/>
      <c r="AH1465" s="208"/>
    </row>
    <row r="1466" ht="13.5" customHeight="1">
      <c r="A1466" s="239"/>
      <c r="B1466" s="233" t="str">
        <f t="array" ref="B1466">IF(LEN(A1466)=0,"",INDEX('Smelter Look-up'!$A:$A,MATCH($A1466,'Smelter Look-up'!$E:$E,0)))</f>
        <v/>
      </c>
      <c r="C1466" s="234" t="str">
        <f t="array" ref="C1466">IF(LEN(A1466)=0,"",INDEX('Smelter Look-up'!$C:$C,MATCH($A1466,'Smelter Look-up'!$E:$E,0)))</f>
        <v/>
      </c>
      <c r="D1466" s="233"/>
      <c r="E1466" s="233" t="str">
        <f>IF(ISERROR($V1466),"",OFFSET('Smelter Look-up'!$D$4,$V1466-4,0)&amp;"")</f>
        <v/>
      </c>
      <c r="F1466" s="233" t="str">
        <f>IF(ISERROR($V1466),"",OFFSET('Smelter Look-up'!$E$4,$V1466-4,0))</f>
        <v/>
      </c>
      <c r="G1466" s="233" t="str">
        <f>IF(C1466=$X$4,IF(ISERROR($V1466),"Enter smelter details","RMI"),IF(ISERROR($V1466),"",OFFSET('Smelter Look-up'!$F$4,$V1466-4,0)))</f>
        <v/>
      </c>
      <c r="H1466" s="235" t="str">
        <f>IF(ISERROR($V1466),"",OFFSET('Smelter Look-up'!$G$4,$V1466-4,0))</f>
        <v/>
      </c>
      <c r="I1466" s="237" t="str">
        <f>IF(ISERROR($V1466),"",OFFSET('Smelter Look-up'!$H$4,$V1466-4,0))</f>
        <v/>
      </c>
      <c r="J1466" s="237" t="str">
        <f>IF(ISERROR($V1466),"",OFFSET('Smelter Look-up'!$I$4,$V1466-4,0))</f>
        <v/>
      </c>
      <c r="K1466" s="234"/>
      <c r="L1466" s="234"/>
      <c r="M1466" s="234"/>
      <c r="N1466" s="234"/>
      <c r="O1466" s="234"/>
      <c r="P1466" s="237"/>
      <c r="Q1466" s="238"/>
      <c r="R1466" s="233" t="str">
        <f>IF(ISERROR($V1466),"",OFFSET('Smelter Look-up'!$C$4,$V1466-4,0)&amp;"")</f>
        <v/>
      </c>
      <c r="S1466" s="239" t="str">
        <f t="array" ref="S1466">IF(B1466="","",IF(ISERROR(MATCH($E1466,CL,0)),"Unknown",INDIRECT("'C'!$A$"&amp;MATCH($E1466,CL,0)+1)))</f>
        <v/>
      </c>
      <c r="T1466" s="239" t="str">
        <f t="array" ref="T1466">IF(B1466="","",IF(ISERROR(MATCH($J1466,SorP!$B$1:$B$6226,0)),"",INDIRECT("'SorP'!$A$"&amp;MATCH($S1466&amp;$J1466,SorP!C:C,0))))</f>
        <v/>
      </c>
      <c r="U1466" s="240"/>
      <c r="V1466" s="228" t="str">
        <f>IF(C1466="",NA(),IF(OR(C1466="Smelter not listed",C1466="Smelter not yet identified"),MATCH($B1466&amp;$D1466,'Smelter Look-up'!$J:$J,0),MATCH($B1466&amp;$C1466,'Smelter Look-up'!$J:$J,0)))</f>
        <v>#N/A</v>
      </c>
      <c r="W1466" s="208"/>
      <c r="X1466" s="208">
        <f t="shared" si="1"/>
        <v>0</v>
      </c>
      <c r="Y1466" s="208"/>
      <c r="Z1466" s="208"/>
      <c r="AA1466" s="208"/>
      <c r="AB1466" s="241" t="str">
        <f t="shared" si="2"/>
        <v/>
      </c>
      <c r="AC1466" s="208"/>
      <c r="AD1466" s="208"/>
      <c r="AE1466" s="208"/>
      <c r="AF1466" s="208"/>
      <c r="AG1466" s="208"/>
      <c r="AH1466" s="208"/>
    </row>
    <row r="1467" ht="13.5" customHeight="1">
      <c r="A1467" s="239"/>
      <c r="B1467" s="233" t="str">
        <f t="array" ref="B1467">IF(LEN(A1467)=0,"",INDEX('Smelter Look-up'!$A:$A,MATCH($A1467,'Smelter Look-up'!$E:$E,0)))</f>
        <v/>
      </c>
      <c r="C1467" s="234" t="str">
        <f t="array" ref="C1467">IF(LEN(A1467)=0,"",INDEX('Smelter Look-up'!$C:$C,MATCH($A1467,'Smelter Look-up'!$E:$E,0)))</f>
        <v/>
      </c>
      <c r="D1467" s="233"/>
      <c r="E1467" s="233" t="str">
        <f>IF(ISERROR($V1467),"",OFFSET('Smelter Look-up'!$D$4,$V1467-4,0)&amp;"")</f>
        <v/>
      </c>
      <c r="F1467" s="233" t="str">
        <f>IF(ISERROR($V1467),"",OFFSET('Smelter Look-up'!$E$4,$V1467-4,0))</f>
        <v/>
      </c>
      <c r="G1467" s="233" t="str">
        <f>IF(C1467=$X$4,IF(ISERROR($V1467),"Enter smelter details","RMI"),IF(ISERROR($V1467),"",OFFSET('Smelter Look-up'!$F$4,$V1467-4,0)))</f>
        <v/>
      </c>
      <c r="H1467" s="235" t="str">
        <f>IF(ISERROR($V1467),"",OFFSET('Smelter Look-up'!$G$4,$V1467-4,0))</f>
        <v/>
      </c>
      <c r="I1467" s="237" t="str">
        <f>IF(ISERROR($V1467),"",OFFSET('Smelter Look-up'!$H$4,$V1467-4,0))</f>
        <v/>
      </c>
      <c r="J1467" s="237" t="str">
        <f>IF(ISERROR($V1467),"",OFFSET('Smelter Look-up'!$I$4,$V1467-4,0))</f>
        <v/>
      </c>
      <c r="K1467" s="234"/>
      <c r="L1467" s="234"/>
      <c r="M1467" s="234"/>
      <c r="N1467" s="234"/>
      <c r="O1467" s="234"/>
      <c r="P1467" s="237"/>
      <c r="Q1467" s="238"/>
      <c r="R1467" s="233" t="str">
        <f>IF(ISERROR($V1467),"",OFFSET('Smelter Look-up'!$C$4,$V1467-4,0)&amp;"")</f>
        <v/>
      </c>
      <c r="S1467" s="239" t="str">
        <f t="array" ref="S1467">IF(B1467="","",IF(ISERROR(MATCH($E1467,CL,0)),"Unknown",INDIRECT("'C'!$A$"&amp;MATCH($E1467,CL,0)+1)))</f>
        <v/>
      </c>
      <c r="T1467" s="239" t="str">
        <f t="array" ref="T1467">IF(B1467="","",IF(ISERROR(MATCH($J1467,SorP!$B$1:$B$6226,0)),"",INDIRECT("'SorP'!$A$"&amp;MATCH($S1467&amp;$J1467,SorP!C:C,0))))</f>
        <v/>
      </c>
      <c r="U1467" s="240"/>
      <c r="V1467" s="228" t="str">
        <f>IF(C1467="",NA(),IF(OR(C1467="Smelter not listed",C1467="Smelter not yet identified"),MATCH($B1467&amp;$D1467,'Smelter Look-up'!$J:$J,0),MATCH($B1467&amp;$C1467,'Smelter Look-up'!$J:$J,0)))</f>
        <v>#N/A</v>
      </c>
      <c r="W1467" s="208"/>
      <c r="X1467" s="208">
        <f t="shared" si="1"/>
        <v>0</v>
      </c>
      <c r="Y1467" s="208"/>
      <c r="Z1467" s="208"/>
      <c r="AA1467" s="208"/>
      <c r="AB1467" s="241" t="str">
        <f t="shared" si="2"/>
        <v/>
      </c>
      <c r="AC1467" s="208"/>
      <c r="AD1467" s="208"/>
      <c r="AE1467" s="208"/>
      <c r="AF1467" s="208"/>
      <c r="AG1467" s="208"/>
      <c r="AH1467" s="208"/>
    </row>
    <row r="1468" ht="13.5" customHeight="1">
      <c r="A1468" s="239"/>
      <c r="B1468" s="233" t="str">
        <f t="array" ref="B1468">IF(LEN(A1468)=0,"",INDEX('Smelter Look-up'!$A:$A,MATCH($A1468,'Smelter Look-up'!$E:$E,0)))</f>
        <v/>
      </c>
      <c r="C1468" s="234" t="str">
        <f t="array" ref="C1468">IF(LEN(A1468)=0,"",INDEX('Smelter Look-up'!$C:$C,MATCH($A1468,'Smelter Look-up'!$E:$E,0)))</f>
        <v/>
      </c>
      <c r="D1468" s="233"/>
      <c r="E1468" s="233" t="str">
        <f>IF(ISERROR($V1468),"",OFFSET('Smelter Look-up'!$D$4,$V1468-4,0)&amp;"")</f>
        <v/>
      </c>
      <c r="F1468" s="233" t="str">
        <f>IF(ISERROR($V1468),"",OFFSET('Smelter Look-up'!$E$4,$V1468-4,0))</f>
        <v/>
      </c>
      <c r="G1468" s="233" t="str">
        <f>IF(C1468=$X$4,IF(ISERROR($V1468),"Enter smelter details","RMI"),IF(ISERROR($V1468),"",OFFSET('Smelter Look-up'!$F$4,$V1468-4,0)))</f>
        <v/>
      </c>
      <c r="H1468" s="235" t="str">
        <f>IF(ISERROR($V1468),"",OFFSET('Smelter Look-up'!$G$4,$V1468-4,0))</f>
        <v/>
      </c>
      <c r="I1468" s="237" t="str">
        <f>IF(ISERROR($V1468),"",OFFSET('Smelter Look-up'!$H$4,$V1468-4,0))</f>
        <v/>
      </c>
      <c r="J1468" s="237" t="str">
        <f>IF(ISERROR($V1468),"",OFFSET('Smelter Look-up'!$I$4,$V1468-4,0))</f>
        <v/>
      </c>
      <c r="K1468" s="234"/>
      <c r="L1468" s="234"/>
      <c r="M1468" s="234"/>
      <c r="N1468" s="234"/>
      <c r="O1468" s="234"/>
      <c r="P1468" s="237"/>
      <c r="Q1468" s="238"/>
      <c r="R1468" s="233" t="str">
        <f>IF(ISERROR($V1468),"",OFFSET('Smelter Look-up'!$C$4,$V1468-4,0)&amp;"")</f>
        <v/>
      </c>
      <c r="S1468" s="239" t="str">
        <f t="array" ref="S1468">IF(B1468="","",IF(ISERROR(MATCH($E1468,CL,0)),"Unknown",INDIRECT("'C'!$A$"&amp;MATCH($E1468,CL,0)+1)))</f>
        <v/>
      </c>
      <c r="T1468" s="239" t="str">
        <f t="array" ref="T1468">IF(B1468="","",IF(ISERROR(MATCH($J1468,SorP!$B$1:$B$6226,0)),"",INDIRECT("'SorP'!$A$"&amp;MATCH($S1468&amp;$J1468,SorP!C:C,0))))</f>
        <v/>
      </c>
      <c r="U1468" s="240"/>
      <c r="V1468" s="228" t="str">
        <f>IF(C1468="",NA(),IF(OR(C1468="Smelter not listed",C1468="Smelter not yet identified"),MATCH($B1468&amp;$D1468,'Smelter Look-up'!$J:$J,0),MATCH($B1468&amp;$C1468,'Smelter Look-up'!$J:$J,0)))</f>
        <v>#N/A</v>
      </c>
      <c r="W1468" s="208"/>
      <c r="X1468" s="208">
        <f t="shared" si="1"/>
        <v>0</v>
      </c>
      <c r="Y1468" s="208"/>
      <c r="Z1468" s="208"/>
      <c r="AA1468" s="208"/>
      <c r="AB1468" s="241" t="str">
        <f t="shared" si="2"/>
        <v/>
      </c>
      <c r="AC1468" s="208"/>
      <c r="AD1468" s="208"/>
      <c r="AE1468" s="208"/>
      <c r="AF1468" s="208"/>
      <c r="AG1468" s="208"/>
      <c r="AH1468" s="208"/>
    </row>
    <row r="1469" ht="13.5" customHeight="1">
      <c r="A1469" s="239"/>
      <c r="B1469" s="233" t="str">
        <f t="array" ref="B1469">IF(LEN(A1469)=0,"",INDEX('Smelter Look-up'!$A:$A,MATCH($A1469,'Smelter Look-up'!$E:$E,0)))</f>
        <v/>
      </c>
      <c r="C1469" s="234" t="str">
        <f t="array" ref="C1469">IF(LEN(A1469)=0,"",INDEX('Smelter Look-up'!$C:$C,MATCH($A1469,'Smelter Look-up'!$E:$E,0)))</f>
        <v/>
      </c>
      <c r="D1469" s="233"/>
      <c r="E1469" s="233" t="str">
        <f>IF(ISERROR($V1469),"",OFFSET('Smelter Look-up'!$D$4,$V1469-4,0)&amp;"")</f>
        <v/>
      </c>
      <c r="F1469" s="233" t="str">
        <f>IF(ISERROR($V1469),"",OFFSET('Smelter Look-up'!$E$4,$V1469-4,0))</f>
        <v/>
      </c>
      <c r="G1469" s="233" t="str">
        <f>IF(C1469=$X$4,IF(ISERROR($V1469),"Enter smelter details","RMI"),IF(ISERROR($V1469),"",OFFSET('Smelter Look-up'!$F$4,$V1469-4,0)))</f>
        <v/>
      </c>
      <c r="H1469" s="235" t="str">
        <f>IF(ISERROR($V1469),"",OFFSET('Smelter Look-up'!$G$4,$V1469-4,0))</f>
        <v/>
      </c>
      <c r="I1469" s="237" t="str">
        <f>IF(ISERROR($V1469),"",OFFSET('Smelter Look-up'!$H$4,$V1469-4,0))</f>
        <v/>
      </c>
      <c r="J1469" s="237" t="str">
        <f>IF(ISERROR($V1469),"",OFFSET('Smelter Look-up'!$I$4,$V1469-4,0))</f>
        <v/>
      </c>
      <c r="K1469" s="234"/>
      <c r="L1469" s="234"/>
      <c r="M1469" s="234"/>
      <c r="N1469" s="234"/>
      <c r="O1469" s="234"/>
      <c r="P1469" s="237"/>
      <c r="Q1469" s="238"/>
      <c r="R1469" s="233" t="str">
        <f>IF(ISERROR($V1469),"",OFFSET('Smelter Look-up'!$C$4,$V1469-4,0)&amp;"")</f>
        <v/>
      </c>
      <c r="S1469" s="239" t="str">
        <f t="array" ref="S1469">IF(B1469="","",IF(ISERROR(MATCH($E1469,CL,0)),"Unknown",INDIRECT("'C'!$A$"&amp;MATCH($E1469,CL,0)+1)))</f>
        <v/>
      </c>
      <c r="T1469" s="239" t="str">
        <f t="array" ref="T1469">IF(B1469="","",IF(ISERROR(MATCH($J1469,SorP!$B$1:$B$6226,0)),"",INDIRECT("'SorP'!$A$"&amp;MATCH($S1469&amp;$J1469,SorP!C:C,0))))</f>
        <v/>
      </c>
      <c r="U1469" s="240"/>
      <c r="V1469" s="228" t="str">
        <f>IF(C1469="",NA(),IF(OR(C1469="Smelter not listed",C1469="Smelter not yet identified"),MATCH($B1469&amp;$D1469,'Smelter Look-up'!$J:$J,0),MATCH($B1469&amp;$C1469,'Smelter Look-up'!$J:$J,0)))</f>
        <v>#N/A</v>
      </c>
      <c r="W1469" s="208"/>
      <c r="X1469" s="208">
        <f t="shared" si="1"/>
        <v>0</v>
      </c>
      <c r="Y1469" s="208"/>
      <c r="Z1469" s="208"/>
      <c r="AA1469" s="208"/>
      <c r="AB1469" s="241" t="str">
        <f t="shared" si="2"/>
        <v/>
      </c>
      <c r="AC1469" s="208"/>
      <c r="AD1469" s="208"/>
      <c r="AE1469" s="208"/>
      <c r="AF1469" s="208"/>
      <c r="AG1469" s="208"/>
      <c r="AH1469" s="208"/>
    </row>
    <row r="1470" ht="13.5" customHeight="1">
      <c r="A1470" s="239"/>
      <c r="B1470" s="233" t="str">
        <f t="array" ref="B1470">IF(LEN(A1470)=0,"",INDEX('Smelter Look-up'!$A:$A,MATCH($A1470,'Smelter Look-up'!$E:$E,0)))</f>
        <v/>
      </c>
      <c r="C1470" s="234" t="str">
        <f t="array" ref="C1470">IF(LEN(A1470)=0,"",INDEX('Smelter Look-up'!$C:$C,MATCH($A1470,'Smelter Look-up'!$E:$E,0)))</f>
        <v/>
      </c>
      <c r="D1470" s="233"/>
      <c r="E1470" s="233" t="str">
        <f>IF(ISERROR($V1470),"",OFFSET('Smelter Look-up'!$D$4,$V1470-4,0)&amp;"")</f>
        <v/>
      </c>
      <c r="F1470" s="233" t="str">
        <f>IF(ISERROR($V1470),"",OFFSET('Smelter Look-up'!$E$4,$V1470-4,0))</f>
        <v/>
      </c>
      <c r="G1470" s="233" t="str">
        <f>IF(C1470=$X$4,IF(ISERROR($V1470),"Enter smelter details","RMI"),IF(ISERROR($V1470),"",OFFSET('Smelter Look-up'!$F$4,$V1470-4,0)))</f>
        <v/>
      </c>
      <c r="H1470" s="235" t="str">
        <f>IF(ISERROR($V1470),"",OFFSET('Smelter Look-up'!$G$4,$V1470-4,0))</f>
        <v/>
      </c>
      <c r="I1470" s="237" t="str">
        <f>IF(ISERROR($V1470),"",OFFSET('Smelter Look-up'!$H$4,$V1470-4,0))</f>
        <v/>
      </c>
      <c r="J1470" s="237" t="str">
        <f>IF(ISERROR($V1470),"",OFFSET('Smelter Look-up'!$I$4,$V1470-4,0))</f>
        <v/>
      </c>
      <c r="K1470" s="234"/>
      <c r="L1470" s="234"/>
      <c r="M1470" s="234"/>
      <c r="N1470" s="234"/>
      <c r="O1470" s="234"/>
      <c r="P1470" s="237"/>
      <c r="Q1470" s="238"/>
      <c r="R1470" s="233" t="str">
        <f>IF(ISERROR($V1470),"",OFFSET('Smelter Look-up'!$C$4,$V1470-4,0)&amp;"")</f>
        <v/>
      </c>
      <c r="S1470" s="239" t="str">
        <f t="array" ref="S1470">IF(B1470="","",IF(ISERROR(MATCH($E1470,CL,0)),"Unknown",INDIRECT("'C'!$A$"&amp;MATCH($E1470,CL,0)+1)))</f>
        <v/>
      </c>
      <c r="T1470" s="239" t="str">
        <f t="array" ref="T1470">IF(B1470="","",IF(ISERROR(MATCH($J1470,SorP!$B$1:$B$6226,0)),"",INDIRECT("'SorP'!$A$"&amp;MATCH($S1470&amp;$J1470,SorP!C:C,0))))</f>
        <v/>
      </c>
      <c r="U1470" s="240"/>
      <c r="V1470" s="228" t="str">
        <f>IF(C1470="",NA(),IF(OR(C1470="Smelter not listed",C1470="Smelter not yet identified"),MATCH($B1470&amp;$D1470,'Smelter Look-up'!$J:$J,0),MATCH($B1470&amp;$C1470,'Smelter Look-up'!$J:$J,0)))</f>
        <v>#N/A</v>
      </c>
      <c r="W1470" s="208"/>
      <c r="X1470" s="208">
        <f t="shared" si="1"/>
        <v>0</v>
      </c>
      <c r="Y1470" s="208"/>
      <c r="Z1470" s="208"/>
      <c r="AA1470" s="208"/>
      <c r="AB1470" s="241" t="str">
        <f t="shared" si="2"/>
        <v/>
      </c>
      <c r="AC1470" s="208"/>
      <c r="AD1470" s="208"/>
      <c r="AE1470" s="208"/>
      <c r="AF1470" s="208"/>
      <c r="AG1470" s="208"/>
      <c r="AH1470" s="208"/>
    </row>
    <row r="1471" ht="13.5" customHeight="1">
      <c r="A1471" s="239"/>
      <c r="B1471" s="233" t="str">
        <f t="array" ref="B1471">IF(LEN(A1471)=0,"",INDEX('Smelter Look-up'!$A:$A,MATCH($A1471,'Smelter Look-up'!$E:$E,0)))</f>
        <v/>
      </c>
      <c r="C1471" s="234" t="str">
        <f t="array" ref="C1471">IF(LEN(A1471)=0,"",INDEX('Smelter Look-up'!$C:$C,MATCH($A1471,'Smelter Look-up'!$E:$E,0)))</f>
        <v/>
      </c>
      <c r="D1471" s="233"/>
      <c r="E1471" s="233" t="str">
        <f>IF(ISERROR($V1471),"",OFFSET('Smelter Look-up'!$D$4,$V1471-4,0)&amp;"")</f>
        <v/>
      </c>
      <c r="F1471" s="233" t="str">
        <f>IF(ISERROR($V1471),"",OFFSET('Smelter Look-up'!$E$4,$V1471-4,0))</f>
        <v/>
      </c>
      <c r="G1471" s="233" t="str">
        <f>IF(C1471=$X$4,IF(ISERROR($V1471),"Enter smelter details","RMI"),IF(ISERROR($V1471),"",OFFSET('Smelter Look-up'!$F$4,$V1471-4,0)))</f>
        <v/>
      </c>
      <c r="H1471" s="235" t="str">
        <f>IF(ISERROR($V1471),"",OFFSET('Smelter Look-up'!$G$4,$V1471-4,0))</f>
        <v/>
      </c>
      <c r="I1471" s="237" t="str">
        <f>IF(ISERROR($V1471),"",OFFSET('Smelter Look-up'!$H$4,$V1471-4,0))</f>
        <v/>
      </c>
      <c r="J1471" s="237" t="str">
        <f>IF(ISERROR($V1471),"",OFFSET('Smelter Look-up'!$I$4,$V1471-4,0))</f>
        <v/>
      </c>
      <c r="K1471" s="234"/>
      <c r="L1471" s="234"/>
      <c r="M1471" s="234"/>
      <c r="N1471" s="234"/>
      <c r="O1471" s="234"/>
      <c r="P1471" s="237"/>
      <c r="Q1471" s="238"/>
      <c r="R1471" s="233" t="str">
        <f>IF(ISERROR($V1471),"",OFFSET('Smelter Look-up'!$C$4,$V1471-4,0)&amp;"")</f>
        <v/>
      </c>
      <c r="S1471" s="239" t="str">
        <f t="array" ref="S1471">IF(B1471="","",IF(ISERROR(MATCH($E1471,CL,0)),"Unknown",INDIRECT("'C'!$A$"&amp;MATCH($E1471,CL,0)+1)))</f>
        <v/>
      </c>
      <c r="T1471" s="239" t="str">
        <f t="array" ref="T1471">IF(B1471="","",IF(ISERROR(MATCH($J1471,SorP!$B$1:$B$6226,0)),"",INDIRECT("'SorP'!$A$"&amp;MATCH($S1471&amp;$J1471,SorP!C:C,0))))</f>
        <v/>
      </c>
      <c r="U1471" s="240"/>
      <c r="V1471" s="228" t="str">
        <f>IF(C1471="",NA(),IF(OR(C1471="Smelter not listed",C1471="Smelter not yet identified"),MATCH($B1471&amp;$D1471,'Smelter Look-up'!$J:$J,0),MATCH($B1471&amp;$C1471,'Smelter Look-up'!$J:$J,0)))</f>
        <v>#N/A</v>
      </c>
      <c r="W1471" s="208"/>
      <c r="X1471" s="208">
        <f t="shared" si="1"/>
        <v>0</v>
      </c>
      <c r="Y1471" s="208"/>
      <c r="Z1471" s="208"/>
      <c r="AA1471" s="208"/>
      <c r="AB1471" s="241" t="str">
        <f t="shared" si="2"/>
        <v/>
      </c>
      <c r="AC1471" s="208"/>
      <c r="AD1471" s="208"/>
      <c r="AE1471" s="208"/>
      <c r="AF1471" s="208"/>
      <c r="AG1471" s="208"/>
      <c r="AH1471" s="208"/>
    </row>
    <row r="1472" ht="13.5" customHeight="1">
      <c r="A1472" s="239"/>
      <c r="B1472" s="233" t="str">
        <f t="array" ref="B1472">IF(LEN(A1472)=0,"",INDEX('Smelter Look-up'!$A:$A,MATCH($A1472,'Smelter Look-up'!$E:$E,0)))</f>
        <v/>
      </c>
      <c r="C1472" s="234" t="str">
        <f t="array" ref="C1472">IF(LEN(A1472)=0,"",INDEX('Smelter Look-up'!$C:$C,MATCH($A1472,'Smelter Look-up'!$E:$E,0)))</f>
        <v/>
      </c>
      <c r="D1472" s="233"/>
      <c r="E1472" s="233" t="str">
        <f>IF(ISERROR($V1472),"",OFFSET('Smelter Look-up'!$D$4,$V1472-4,0)&amp;"")</f>
        <v/>
      </c>
      <c r="F1472" s="233" t="str">
        <f>IF(ISERROR($V1472),"",OFFSET('Smelter Look-up'!$E$4,$V1472-4,0))</f>
        <v/>
      </c>
      <c r="G1472" s="233" t="str">
        <f>IF(C1472=$X$4,IF(ISERROR($V1472),"Enter smelter details","RMI"),IF(ISERROR($V1472),"",OFFSET('Smelter Look-up'!$F$4,$V1472-4,0)))</f>
        <v/>
      </c>
      <c r="H1472" s="235" t="str">
        <f>IF(ISERROR($V1472),"",OFFSET('Smelter Look-up'!$G$4,$V1472-4,0))</f>
        <v/>
      </c>
      <c r="I1472" s="237" t="str">
        <f>IF(ISERROR($V1472),"",OFFSET('Smelter Look-up'!$H$4,$V1472-4,0))</f>
        <v/>
      </c>
      <c r="J1472" s="237" t="str">
        <f>IF(ISERROR($V1472),"",OFFSET('Smelter Look-up'!$I$4,$V1472-4,0))</f>
        <v/>
      </c>
      <c r="K1472" s="234"/>
      <c r="L1472" s="234"/>
      <c r="M1472" s="234"/>
      <c r="N1472" s="234"/>
      <c r="O1472" s="234"/>
      <c r="P1472" s="237"/>
      <c r="Q1472" s="238"/>
      <c r="R1472" s="233" t="str">
        <f>IF(ISERROR($V1472),"",OFFSET('Smelter Look-up'!$C$4,$V1472-4,0)&amp;"")</f>
        <v/>
      </c>
      <c r="S1472" s="239" t="str">
        <f t="array" ref="S1472">IF(B1472="","",IF(ISERROR(MATCH($E1472,CL,0)),"Unknown",INDIRECT("'C'!$A$"&amp;MATCH($E1472,CL,0)+1)))</f>
        <v/>
      </c>
      <c r="T1472" s="239" t="str">
        <f t="array" ref="T1472">IF(B1472="","",IF(ISERROR(MATCH($J1472,SorP!$B$1:$B$6226,0)),"",INDIRECT("'SorP'!$A$"&amp;MATCH($S1472&amp;$J1472,SorP!C:C,0))))</f>
        <v/>
      </c>
      <c r="U1472" s="240"/>
      <c r="V1472" s="228" t="str">
        <f>IF(C1472="",NA(),IF(OR(C1472="Smelter not listed",C1472="Smelter not yet identified"),MATCH($B1472&amp;$D1472,'Smelter Look-up'!$J:$J,0),MATCH($B1472&amp;$C1472,'Smelter Look-up'!$J:$J,0)))</f>
        <v>#N/A</v>
      </c>
      <c r="W1472" s="208"/>
      <c r="X1472" s="208">
        <f t="shared" si="1"/>
        <v>0</v>
      </c>
      <c r="Y1472" s="208"/>
      <c r="Z1472" s="208"/>
      <c r="AA1472" s="208"/>
      <c r="AB1472" s="241" t="str">
        <f t="shared" si="2"/>
        <v/>
      </c>
      <c r="AC1472" s="208"/>
      <c r="AD1472" s="208"/>
      <c r="AE1472" s="208"/>
      <c r="AF1472" s="208"/>
      <c r="AG1472" s="208"/>
      <c r="AH1472" s="208"/>
    </row>
    <row r="1473" ht="13.5" customHeight="1">
      <c r="A1473" s="239"/>
      <c r="B1473" s="233" t="str">
        <f t="array" ref="B1473">IF(LEN(A1473)=0,"",INDEX('Smelter Look-up'!$A:$A,MATCH($A1473,'Smelter Look-up'!$E:$E,0)))</f>
        <v/>
      </c>
      <c r="C1473" s="234" t="str">
        <f t="array" ref="C1473">IF(LEN(A1473)=0,"",INDEX('Smelter Look-up'!$C:$C,MATCH($A1473,'Smelter Look-up'!$E:$E,0)))</f>
        <v/>
      </c>
      <c r="D1473" s="233"/>
      <c r="E1473" s="233" t="str">
        <f>IF(ISERROR($V1473),"",OFFSET('Smelter Look-up'!$D$4,$V1473-4,0)&amp;"")</f>
        <v/>
      </c>
      <c r="F1473" s="233" t="str">
        <f>IF(ISERROR($V1473),"",OFFSET('Smelter Look-up'!$E$4,$V1473-4,0))</f>
        <v/>
      </c>
      <c r="G1473" s="233" t="str">
        <f>IF(C1473=$X$4,IF(ISERROR($V1473),"Enter smelter details","RMI"),IF(ISERROR($V1473),"",OFFSET('Smelter Look-up'!$F$4,$V1473-4,0)))</f>
        <v/>
      </c>
      <c r="H1473" s="235" t="str">
        <f>IF(ISERROR($V1473),"",OFFSET('Smelter Look-up'!$G$4,$V1473-4,0))</f>
        <v/>
      </c>
      <c r="I1473" s="237" t="str">
        <f>IF(ISERROR($V1473),"",OFFSET('Smelter Look-up'!$H$4,$V1473-4,0))</f>
        <v/>
      </c>
      <c r="J1473" s="237" t="str">
        <f>IF(ISERROR($V1473),"",OFFSET('Smelter Look-up'!$I$4,$V1473-4,0))</f>
        <v/>
      </c>
      <c r="K1473" s="234"/>
      <c r="L1473" s="234"/>
      <c r="M1473" s="234"/>
      <c r="N1473" s="234"/>
      <c r="O1473" s="234"/>
      <c r="P1473" s="237"/>
      <c r="Q1473" s="238"/>
      <c r="R1473" s="233" t="str">
        <f>IF(ISERROR($V1473),"",OFFSET('Smelter Look-up'!$C$4,$V1473-4,0)&amp;"")</f>
        <v/>
      </c>
      <c r="S1473" s="239" t="str">
        <f t="array" ref="S1473">IF(B1473="","",IF(ISERROR(MATCH($E1473,CL,0)),"Unknown",INDIRECT("'C'!$A$"&amp;MATCH($E1473,CL,0)+1)))</f>
        <v/>
      </c>
      <c r="T1473" s="239" t="str">
        <f t="array" ref="T1473">IF(B1473="","",IF(ISERROR(MATCH($J1473,SorP!$B$1:$B$6226,0)),"",INDIRECT("'SorP'!$A$"&amp;MATCH($S1473&amp;$J1473,SorP!C:C,0))))</f>
        <v/>
      </c>
      <c r="U1473" s="240"/>
      <c r="V1473" s="228" t="str">
        <f>IF(C1473="",NA(),IF(OR(C1473="Smelter not listed",C1473="Smelter not yet identified"),MATCH($B1473&amp;$D1473,'Smelter Look-up'!$J:$J,0),MATCH($B1473&amp;$C1473,'Smelter Look-up'!$J:$J,0)))</f>
        <v>#N/A</v>
      </c>
      <c r="W1473" s="208"/>
      <c r="X1473" s="208">
        <f t="shared" si="1"/>
        <v>0</v>
      </c>
      <c r="Y1473" s="208"/>
      <c r="Z1473" s="208"/>
      <c r="AA1473" s="208"/>
      <c r="AB1473" s="241" t="str">
        <f t="shared" si="2"/>
        <v/>
      </c>
      <c r="AC1473" s="208"/>
      <c r="AD1473" s="208"/>
      <c r="AE1473" s="208"/>
      <c r="AF1473" s="208"/>
      <c r="AG1473" s="208"/>
      <c r="AH1473" s="208"/>
    </row>
    <row r="1474" ht="13.5" customHeight="1">
      <c r="A1474" s="239"/>
      <c r="B1474" s="233" t="str">
        <f t="array" ref="B1474">IF(LEN(A1474)=0,"",INDEX('Smelter Look-up'!$A:$A,MATCH($A1474,'Smelter Look-up'!$E:$E,0)))</f>
        <v/>
      </c>
      <c r="C1474" s="234" t="str">
        <f t="array" ref="C1474">IF(LEN(A1474)=0,"",INDEX('Smelter Look-up'!$C:$C,MATCH($A1474,'Smelter Look-up'!$E:$E,0)))</f>
        <v/>
      </c>
      <c r="D1474" s="233"/>
      <c r="E1474" s="233" t="str">
        <f>IF(ISERROR($V1474),"",OFFSET('Smelter Look-up'!$D$4,$V1474-4,0)&amp;"")</f>
        <v/>
      </c>
      <c r="F1474" s="233" t="str">
        <f>IF(ISERROR($V1474),"",OFFSET('Smelter Look-up'!$E$4,$V1474-4,0))</f>
        <v/>
      </c>
      <c r="G1474" s="233" t="str">
        <f>IF(C1474=$X$4,IF(ISERROR($V1474),"Enter smelter details","RMI"),IF(ISERROR($V1474),"",OFFSET('Smelter Look-up'!$F$4,$V1474-4,0)))</f>
        <v/>
      </c>
      <c r="H1474" s="235" t="str">
        <f>IF(ISERROR($V1474),"",OFFSET('Smelter Look-up'!$G$4,$V1474-4,0))</f>
        <v/>
      </c>
      <c r="I1474" s="237" t="str">
        <f>IF(ISERROR($V1474),"",OFFSET('Smelter Look-up'!$H$4,$V1474-4,0))</f>
        <v/>
      </c>
      <c r="J1474" s="237" t="str">
        <f>IF(ISERROR($V1474),"",OFFSET('Smelter Look-up'!$I$4,$V1474-4,0))</f>
        <v/>
      </c>
      <c r="K1474" s="234"/>
      <c r="L1474" s="234"/>
      <c r="M1474" s="234"/>
      <c r="N1474" s="234"/>
      <c r="O1474" s="234"/>
      <c r="P1474" s="237"/>
      <c r="Q1474" s="238"/>
      <c r="R1474" s="233" t="str">
        <f>IF(ISERROR($V1474),"",OFFSET('Smelter Look-up'!$C$4,$V1474-4,0)&amp;"")</f>
        <v/>
      </c>
      <c r="S1474" s="239" t="str">
        <f t="array" ref="S1474">IF(B1474="","",IF(ISERROR(MATCH($E1474,CL,0)),"Unknown",INDIRECT("'C'!$A$"&amp;MATCH($E1474,CL,0)+1)))</f>
        <v/>
      </c>
      <c r="T1474" s="239" t="str">
        <f t="array" ref="T1474">IF(B1474="","",IF(ISERROR(MATCH($J1474,SorP!$B$1:$B$6226,0)),"",INDIRECT("'SorP'!$A$"&amp;MATCH($S1474&amp;$J1474,SorP!C:C,0))))</f>
        <v/>
      </c>
      <c r="U1474" s="240"/>
      <c r="V1474" s="228" t="str">
        <f>IF(C1474="",NA(),IF(OR(C1474="Smelter not listed",C1474="Smelter not yet identified"),MATCH($B1474&amp;$D1474,'Smelter Look-up'!$J:$J,0),MATCH($B1474&amp;$C1474,'Smelter Look-up'!$J:$J,0)))</f>
        <v>#N/A</v>
      </c>
      <c r="W1474" s="208"/>
      <c r="X1474" s="208">
        <f t="shared" si="1"/>
        <v>0</v>
      </c>
      <c r="Y1474" s="208"/>
      <c r="Z1474" s="208"/>
      <c r="AA1474" s="208"/>
      <c r="AB1474" s="241" t="str">
        <f t="shared" si="2"/>
        <v/>
      </c>
      <c r="AC1474" s="208"/>
      <c r="AD1474" s="208"/>
      <c r="AE1474" s="208"/>
      <c r="AF1474" s="208"/>
      <c r="AG1474" s="208"/>
      <c r="AH1474" s="208"/>
    </row>
    <row r="1475" ht="13.5" customHeight="1">
      <c r="A1475" s="239"/>
      <c r="B1475" s="233" t="str">
        <f t="array" ref="B1475">IF(LEN(A1475)=0,"",INDEX('Smelter Look-up'!$A:$A,MATCH($A1475,'Smelter Look-up'!$E:$E,0)))</f>
        <v/>
      </c>
      <c r="C1475" s="234" t="str">
        <f t="array" ref="C1475">IF(LEN(A1475)=0,"",INDEX('Smelter Look-up'!$C:$C,MATCH($A1475,'Smelter Look-up'!$E:$E,0)))</f>
        <v/>
      </c>
      <c r="D1475" s="233"/>
      <c r="E1475" s="233" t="str">
        <f>IF(ISERROR($V1475),"",OFFSET('Smelter Look-up'!$D$4,$V1475-4,0)&amp;"")</f>
        <v/>
      </c>
      <c r="F1475" s="233" t="str">
        <f>IF(ISERROR($V1475),"",OFFSET('Smelter Look-up'!$E$4,$V1475-4,0))</f>
        <v/>
      </c>
      <c r="G1475" s="233" t="str">
        <f>IF(C1475=$X$4,IF(ISERROR($V1475),"Enter smelter details","RMI"),IF(ISERROR($V1475),"",OFFSET('Smelter Look-up'!$F$4,$V1475-4,0)))</f>
        <v/>
      </c>
      <c r="H1475" s="235" t="str">
        <f>IF(ISERROR($V1475),"",OFFSET('Smelter Look-up'!$G$4,$V1475-4,0))</f>
        <v/>
      </c>
      <c r="I1475" s="237" t="str">
        <f>IF(ISERROR($V1475),"",OFFSET('Smelter Look-up'!$H$4,$V1475-4,0))</f>
        <v/>
      </c>
      <c r="J1475" s="237" t="str">
        <f>IF(ISERROR($V1475),"",OFFSET('Smelter Look-up'!$I$4,$V1475-4,0))</f>
        <v/>
      </c>
      <c r="K1475" s="234"/>
      <c r="L1475" s="234"/>
      <c r="M1475" s="234"/>
      <c r="N1475" s="234"/>
      <c r="O1475" s="234"/>
      <c r="P1475" s="237"/>
      <c r="Q1475" s="238"/>
      <c r="R1475" s="233" t="str">
        <f>IF(ISERROR($V1475),"",OFFSET('Smelter Look-up'!$C$4,$V1475-4,0)&amp;"")</f>
        <v/>
      </c>
      <c r="S1475" s="239" t="str">
        <f t="array" ref="S1475">IF(B1475="","",IF(ISERROR(MATCH($E1475,CL,0)),"Unknown",INDIRECT("'C'!$A$"&amp;MATCH($E1475,CL,0)+1)))</f>
        <v/>
      </c>
      <c r="T1475" s="239" t="str">
        <f t="array" ref="T1475">IF(B1475="","",IF(ISERROR(MATCH($J1475,SorP!$B$1:$B$6226,0)),"",INDIRECT("'SorP'!$A$"&amp;MATCH($S1475&amp;$J1475,SorP!C:C,0))))</f>
        <v/>
      </c>
      <c r="U1475" s="240"/>
      <c r="V1475" s="228" t="str">
        <f>IF(C1475="",NA(),IF(OR(C1475="Smelter not listed",C1475="Smelter not yet identified"),MATCH($B1475&amp;$D1475,'Smelter Look-up'!$J:$J,0),MATCH($B1475&amp;$C1475,'Smelter Look-up'!$J:$J,0)))</f>
        <v>#N/A</v>
      </c>
      <c r="W1475" s="208"/>
      <c r="X1475" s="208">
        <f t="shared" si="1"/>
        <v>0</v>
      </c>
      <c r="Y1475" s="208"/>
      <c r="Z1475" s="208"/>
      <c r="AA1475" s="208"/>
      <c r="AB1475" s="241" t="str">
        <f t="shared" si="2"/>
        <v/>
      </c>
      <c r="AC1475" s="208"/>
      <c r="AD1475" s="208"/>
      <c r="AE1475" s="208"/>
      <c r="AF1475" s="208"/>
      <c r="AG1475" s="208"/>
      <c r="AH1475" s="208"/>
    </row>
    <row r="1476" ht="13.5" customHeight="1">
      <c r="A1476" s="239"/>
      <c r="B1476" s="233" t="str">
        <f t="array" ref="B1476">IF(LEN(A1476)=0,"",INDEX('Smelter Look-up'!$A:$A,MATCH($A1476,'Smelter Look-up'!$E:$E,0)))</f>
        <v/>
      </c>
      <c r="C1476" s="234" t="str">
        <f t="array" ref="C1476">IF(LEN(A1476)=0,"",INDEX('Smelter Look-up'!$C:$C,MATCH($A1476,'Smelter Look-up'!$E:$E,0)))</f>
        <v/>
      </c>
      <c r="D1476" s="233"/>
      <c r="E1476" s="233" t="str">
        <f>IF(ISERROR($V1476),"",OFFSET('Smelter Look-up'!$D$4,$V1476-4,0)&amp;"")</f>
        <v/>
      </c>
      <c r="F1476" s="233" t="str">
        <f>IF(ISERROR($V1476),"",OFFSET('Smelter Look-up'!$E$4,$V1476-4,0))</f>
        <v/>
      </c>
      <c r="G1476" s="233" t="str">
        <f>IF(C1476=$X$4,IF(ISERROR($V1476),"Enter smelter details","RMI"),IF(ISERROR($V1476),"",OFFSET('Smelter Look-up'!$F$4,$V1476-4,0)))</f>
        <v/>
      </c>
      <c r="H1476" s="235" t="str">
        <f>IF(ISERROR($V1476),"",OFFSET('Smelter Look-up'!$G$4,$V1476-4,0))</f>
        <v/>
      </c>
      <c r="I1476" s="237" t="str">
        <f>IF(ISERROR($V1476),"",OFFSET('Smelter Look-up'!$H$4,$V1476-4,0))</f>
        <v/>
      </c>
      <c r="J1476" s="237" t="str">
        <f>IF(ISERROR($V1476),"",OFFSET('Smelter Look-up'!$I$4,$V1476-4,0))</f>
        <v/>
      </c>
      <c r="K1476" s="234"/>
      <c r="L1476" s="234"/>
      <c r="M1476" s="234"/>
      <c r="N1476" s="234"/>
      <c r="O1476" s="234"/>
      <c r="P1476" s="237"/>
      <c r="Q1476" s="238"/>
      <c r="R1476" s="233" t="str">
        <f>IF(ISERROR($V1476),"",OFFSET('Smelter Look-up'!$C$4,$V1476-4,0)&amp;"")</f>
        <v/>
      </c>
      <c r="S1476" s="239" t="str">
        <f t="array" ref="S1476">IF(B1476="","",IF(ISERROR(MATCH($E1476,CL,0)),"Unknown",INDIRECT("'C'!$A$"&amp;MATCH($E1476,CL,0)+1)))</f>
        <v/>
      </c>
      <c r="T1476" s="239" t="str">
        <f t="array" ref="T1476">IF(B1476="","",IF(ISERROR(MATCH($J1476,SorP!$B$1:$B$6226,0)),"",INDIRECT("'SorP'!$A$"&amp;MATCH($S1476&amp;$J1476,SorP!C:C,0))))</f>
        <v/>
      </c>
      <c r="U1476" s="240"/>
      <c r="V1476" s="228" t="str">
        <f>IF(C1476="",NA(),IF(OR(C1476="Smelter not listed",C1476="Smelter not yet identified"),MATCH($B1476&amp;$D1476,'Smelter Look-up'!$J:$J,0),MATCH($B1476&amp;$C1476,'Smelter Look-up'!$J:$J,0)))</f>
        <v>#N/A</v>
      </c>
      <c r="W1476" s="208"/>
      <c r="X1476" s="208">
        <f t="shared" si="1"/>
        <v>0</v>
      </c>
      <c r="Y1476" s="208"/>
      <c r="Z1476" s="208"/>
      <c r="AA1476" s="208"/>
      <c r="AB1476" s="241" t="str">
        <f t="shared" si="2"/>
        <v/>
      </c>
      <c r="AC1476" s="208"/>
      <c r="AD1476" s="208"/>
      <c r="AE1476" s="208"/>
      <c r="AF1476" s="208"/>
      <c r="AG1476" s="208"/>
      <c r="AH1476" s="208"/>
    </row>
    <row r="1477" ht="13.5" customHeight="1">
      <c r="A1477" s="239"/>
      <c r="B1477" s="233" t="str">
        <f t="array" ref="B1477">IF(LEN(A1477)=0,"",INDEX('Smelter Look-up'!$A:$A,MATCH($A1477,'Smelter Look-up'!$E:$E,0)))</f>
        <v/>
      </c>
      <c r="C1477" s="234" t="str">
        <f t="array" ref="C1477">IF(LEN(A1477)=0,"",INDEX('Smelter Look-up'!$C:$C,MATCH($A1477,'Smelter Look-up'!$E:$E,0)))</f>
        <v/>
      </c>
      <c r="D1477" s="233"/>
      <c r="E1477" s="233" t="str">
        <f>IF(ISERROR($V1477),"",OFFSET('Smelter Look-up'!$D$4,$V1477-4,0)&amp;"")</f>
        <v/>
      </c>
      <c r="F1477" s="233" t="str">
        <f>IF(ISERROR($V1477),"",OFFSET('Smelter Look-up'!$E$4,$V1477-4,0))</f>
        <v/>
      </c>
      <c r="G1477" s="233" t="str">
        <f>IF(C1477=$X$4,IF(ISERROR($V1477),"Enter smelter details","RMI"),IF(ISERROR($V1477),"",OFFSET('Smelter Look-up'!$F$4,$V1477-4,0)))</f>
        <v/>
      </c>
      <c r="H1477" s="235" t="str">
        <f>IF(ISERROR($V1477),"",OFFSET('Smelter Look-up'!$G$4,$V1477-4,0))</f>
        <v/>
      </c>
      <c r="I1477" s="237" t="str">
        <f>IF(ISERROR($V1477),"",OFFSET('Smelter Look-up'!$H$4,$V1477-4,0))</f>
        <v/>
      </c>
      <c r="J1477" s="237" t="str">
        <f>IF(ISERROR($V1477),"",OFFSET('Smelter Look-up'!$I$4,$V1477-4,0))</f>
        <v/>
      </c>
      <c r="K1477" s="234"/>
      <c r="L1477" s="234"/>
      <c r="M1477" s="234"/>
      <c r="N1477" s="234"/>
      <c r="O1477" s="234"/>
      <c r="P1477" s="237"/>
      <c r="Q1477" s="238"/>
      <c r="R1477" s="233" t="str">
        <f>IF(ISERROR($V1477),"",OFFSET('Smelter Look-up'!$C$4,$V1477-4,0)&amp;"")</f>
        <v/>
      </c>
      <c r="S1477" s="239" t="str">
        <f t="array" ref="S1477">IF(B1477="","",IF(ISERROR(MATCH($E1477,CL,0)),"Unknown",INDIRECT("'C'!$A$"&amp;MATCH($E1477,CL,0)+1)))</f>
        <v/>
      </c>
      <c r="T1477" s="239" t="str">
        <f t="array" ref="T1477">IF(B1477="","",IF(ISERROR(MATCH($J1477,SorP!$B$1:$B$6226,0)),"",INDIRECT("'SorP'!$A$"&amp;MATCH($S1477&amp;$J1477,SorP!C:C,0))))</f>
        <v/>
      </c>
      <c r="U1477" s="240"/>
      <c r="V1477" s="228" t="str">
        <f>IF(C1477="",NA(),IF(OR(C1477="Smelter not listed",C1477="Smelter not yet identified"),MATCH($B1477&amp;$D1477,'Smelter Look-up'!$J:$J,0),MATCH($B1477&amp;$C1477,'Smelter Look-up'!$J:$J,0)))</f>
        <v>#N/A</v>
      </c>
      <c r="W1477" s="208"/>
      <c r="X1477" s="208">
        <f t="shared" si="1"/>
        <v>0</v>
      </c>
      <c r="Y1477" s="208"/>
      <c r="Z1477" s="208"/>
      <c r="AA1477" s="208"/>
      <c r="AB1477" s="241" t="str">
        <f t="shared" si="2"/>
        <v/>
      </c>
      <c r="AC1477" s="208"/>
      <c r="AD1477" s="208"/>
      <c r="AE1477" s="208"/>
      <c r="AF1477" s="208"/>
      <c r="AG1477" s="208"/>
      <c r="AH1477" s="208"/>
    </row>
    <row r="1478" ht="13.5" customHeight="1">
      <c r="A1478" s="239"/>
      <c r="B1478" s="233" t="str">
        <f t="array" ref="B1478">IF(LEN(A1478)=0,"",INDEX('Smelter Look-up'!$A:$A,MATCH($A1478,'Smelter Look-up'!$E:$E,0)))</f>
        <v/>
      </c>
      <c r="C1478" s="234" t="str">
        <f t="array" ref="C1478">IF(LEN(A1478)=0,"",INDEX('Smelter Look-up'!$C:$C,MATCH($A1478,'Smelter Look-up'!$E:$E,0)))</f>
        <v/>
      </c>
      <c r="D1478" s="233"/>
      <c r="E1478" s="233" t="str">
        <f>IF(ISERROR($V1478),"",OFFSET('Smelter Look-up'!$D$4,$V1478-4,0)&amp;"")</f>
        <v/>
      </c>
      <c r="F1478" s="233" t="str">
        <f>IF(ISERROR($V1478),"",OFFSET('Smelter Look-up'!$E$4,$V1478-4,0))</f>
        <v/>
      </c>
      <c r="G1478" s="233" t="str">
        <f>IF(C1478=$X$4,IF(ISERROR($V1478),"Enter smelter details","RMI"),IF(ISERROR($V1478),"",OFFSET('Smelter Look-up'!$F$4,$V1478-4,0)))</f>
        <v/>
      </c>
      <c r="H1478" s="235" t="str">
        <f>IF(ISERROR($V1478),"",OFFSET('Smelter Look-up'!$G$4,$V1478-4,0))</f>
        <v/>
      </c>
      <c r="I1478" s="237" t="str">
        <f>IF(ISERROR($V1478),"",OFFSET('Smelter Look-up'!$H$4,$V1478-4,0))</f>
        <v/>
      </c>
      <c r="J1478" s="237" t="str">
        <f>IF(ISERROR($V1478),"",OFFSET('Smelter Look-up'!$I$4,$V1478-4,0))</f>
        <v/>
      </c>
      <c r="K1478" s="234"/>
      <c r="L1478" s="234"/>
      <c r="M1478" s="234"/>
      <c r="N1478" s="234"/>
      <c r="O1478" s="234"/>
      <c r="P1478" s="237"/>
      <c r="Q1478" s="238"/>
      <c r="R1478" s="233" t="str">
        <f>IF(ISERROR($V1478),"",OFFSET('Smelter Look-up'!$C$4,$V1478-4,0)&amp;"")</f>
        <v/>
      </c>
      <c r="S1478" s="239" t="str">
        <f t="array" ref="S1478">IF(B1478="","",IF(ISERROR(MATCH($E1478,CL,0)),"Unknown",INDIRECT("'C'!$A$"&amp;MATCH($E1478,CL,0)+1)))</f>
        <v/>
      </c>
      <c r="T1478" s="239" t="str">
        <f t="array" ref="T1478">IF(B1478="","",IF(ISERROR(MATCH($J1478,SorP!$B$1:$B$6226,0)),"",INDIRECT("'SorP'!$A$"&amp;MATCH($S1478&amp;$J1478,SorP!C:C,0))))</f>
        <v/>
      </c>
      <c r="U1478" s="240"/>
      <c r="V1478" s="228" t="str">
        <f>IF(C1478="",NA(),IF(OR(C1478="Smelter not listed",C1478="Smelter not yet identified"),MATCH($B1478&amp;$D1478,'Smelter Look-up'!$J:$J,0),MATCH($B1478&amp;$C1478,'Smelter Look-up'!$J:$J,0)))</f>
        <v>#N/A</v>
      </c>
      <c r="W1478" s="208"/>
      <c r="X1478" s="208">
        <f t="shared" si="1"/>
        <v>0</v>
      </c>
      <c r="Y1478" s="208"/>
      <c r="Z1478" s="208"/>
      <c r="AA1478" s="208"/>
      <c r="AB1478" s="241" t="str">
        <f t="shared" si="2"/>
        <v/>
      </c>
      <c r="AC1478" s="208"/>
      <c r="AD1478" s="208"/>
      <c r="AE1478" s="208"/>
      <c r="AF1478" s="208"/>
      <c r="AG1478" s="208"/>
      <c r="AH1478" s="208"/>
    </row>
    <row r="1479" ht="13.5" customHeight="1">
      <c r="A1479" s="239"/>
      <c r="B1479" s="233" t="str">
        <f t="array" ref="B1479">IF(LEN(A1479)=0,"",INDEX('Smelter Look-up'!$A:$A,MATCH($A1479,'Smelter Look-up'!$E:$E,0)))</f>
        <v/>
      </c>
      <c r="C1479" s="234" t="str">
        <f t="array" ref="C1479">IF(LEN(A1479)=0,"",INDEX('Smelter Look-up'!$C:$C,MATCH($A1479,'Smelter Look-up'!$E:$E,0)))</f>
        <v/>
      </c>
      <c r="D1479" s="233"/>
      <c r="E1479" s="233" t="str">
        <f>IF(ISERROR($V1479),"",OFFSET('Smelter Look-up'!$D$4,$V1479-4,0)&amp;"")</f>
        <v/>
      </c>
      <c r="F1479" s="233" t="str">
        <f>IF(ISERROR($V1479),"",OFFSET('Smelter Look-up'!$E$4,$V1479-4,0))</f>
        <v/>
      </c>
      <c r="G1479" s="233" t="str">
        <f>IF(C1479=$X$4,IF(ISERROR($V1479),"Enter smelter details","RMI"),IF(ISERROR($V1479),"",OFFSET('Smelter Look-up'!$F$4,$V1479-4,0)))</f>
        <v/>
      </c>
      <c r="H1479" s="235" t="str">
        <f>IF(ISERROR($V1479),"",OFFSET('Smelter Look-up'!$G$4,$V1479-4,0))</f>
        <v/>
      </c>
      <c r="I1479" s="237" t="str">
        <f>IF(ISERROR($V1479),"",OFFSET('Smelter Look-up'!$H$4,$V1479-4,0))</f>
        <v/>
      </c>
      <c r="J1479" s="237" t="str">
        <f>IF(ISERROR($V1479),"",OFFSET('Smelter Look-up'!$I$4,$V1479-4,0))</f>
        <v/>
      </c>
      <c r="K1479" s="234"/>
      <c r="L1479" s="234"/>
      <c r="M1479" s="234"/>
      <c r="N1479" s="234"/>
      <c r="O1479" s="234"/>
      <c r="P1479" s="237"/>
      <c r="Q1479" s="238"/>
      <c r="R1479" s="233" t="str">
        <f>IF(ISERROR($V1479),"",OFFSET('Smelter Look-up'!$C$4,$V1479-4,0)&amp;"")</f>
        <v/>
      </c>
      <c r="S1479" s="239" t="str">
        <f t="array" ref="S1479">IF(B1479="","",IF(ISERROR(MATCH($E1479,CL,0)),"Unknown",INDIRECT("'C'!$A$"&amp;MATCH($E1479,CL,0)+1)))</f>
        <v/>
      </c>
      <c r="T1479" s="239" t="str">
        <f t="array" ref="T1479">IF(B1479="","",IF(ISERROR(MATCH($J1479,SorP!$B$1:$B$6226,0)),"",INDIRECT("'SorP'!$A$"&amp;MATCH($S1479&amp;$J1479,SorP!C:C,0))))</f>
        <v/>
      </c>
      <c r="U1479" s="240"/>
      <c r="V1479" s="228" t="str">
        <f>IF(C1479="",NA(),IF(OR(C1479="Smelter not listed",C1479="Smelter not yet identified"),MATCH($B1479&amp;$D1479,'Smelter Look-up'!$J:$J,0),MATCH($B1479&amp;$C1479,'Smelter Look-up'!$J:$J,0)))</f>
        <v>#N/A</v>
      </c>
      <c r="W1479" s="208"/>
      <c r="X1479" s="208">
        <f t="shared" si="1"/>
        <v>0</v>
      </c>
      <c r="Y1479" s="208"/>
      <c r="Z1479" s="208"/>
      <c r="AA1479" s="208"/>
      <c r="AB1479" s="241" t="str">
        <f t="shared" si="2"/>
        <v/>
      </c>
      <c r="AC1479" s="208"/>
      <c r="AD1479" s="208"/>
      <c r="AE1479" s="208"/>
      <c r="AF1479" s="208"/>
      <c r="AG1479" s="208"/>
      <c r="AH1479" s="208"/>
    </row>
    <row r="1480" ht="13.5" customHeight="1">
      <c r="A1480" s="239"/>
      <c r="B1480" s="233" t="str">
        <f t="array" ref="B1480">IF(LEN(A1480)=0,"",INDEX('Smelter Look-up'!$A:$A,MATCH($A1480,'Smelter Look-up'!$E:$E,0)))</f>
        <v/>
      </c>
      <c r="C1480" s="234" t="str">
        <f t="array" ref="C1480">IF(LEN(A1480)=0,"",INDEX('Smelter Look-up'!$C:$C,MATCH($A1480,'Smelter Look-up'!$E:$E,0)))</f>
        <v/>
      </c>
      <c r="D1480" s="233"/>
      <c r="E1480" s="233" t="str">
        <f>IF(ISERROR($V1480),"",OFFSET('Smelter Look-up'!$D$4,$V1480-4,0)&amp;"")</f>
        <v/>
      </c>
      <c r="F1480" s="233" t="str">
        <f>IF(ISERROR($V1480),"",OFFSET('Smelter Look-up'!$E$4,$V1480-4,0))</f>
        <v/>
      </c>
      <c r="G1480" s="233" t="str">
        <f>IF(C1480=$X$4,IF(ISERROR($V1480),"Enter smelter details","RMI"),IF(ISERROR($V1480),"",OFFSET('Smelter Look-up'!$F$4,$V1480-4,0)))</f>
        <v/>
      </c>
      <c r="H1480" s="235" t="str">
        <f>IF(ISERROR($V1480),"",OFFSET('Smelter Look-up'!$G$4,$V1480-4,0))</f>
        <v/>
      </c>
      <c r="I1480" s="237" t="str">
        <f>IF(ISERROR($V1480),"",OFFSET('Smelter Look-up'!$H$4,$V1480-4,0))</f>
        <v/>
      </c>
      <c r="J1480" s="237" t="str">
        <f>IF(ISERROR($V1480),"",OFFSET('Smelter Look-up'!$I$4,$V1480-4,0))</f>
        <v/>
      </c>
      <c r="K1480" s="234"/>
      <c r="L1480" s="234"/>
      <c r="M1480" s="234"/>
      <c r="N1480" s="234"/>
      <c r="O1480" s="234"/>
      <c r="P1480" s="237"/>
      <c r="Q1480" s="238"/>
      <c r="R1480" s="233" t="str">
        <f>IF(ISERROR($V1480),"",OFFSET('Smelter Look-up'!$C$4,$V1480-4,0)&amp;"")</f>
        <v/>
      </c>
      <c r="S1480" s="239" t="str">
        <f t="array" ref="S1480">IF(B1480="","",IF(ISERROR(MATCH($E1480,CL,0)),"Unknown",INDIRECT("'C'!$A$"&amp;MATCH($E1480,CL,0)+1)))</f>
        <v/>
      </c>
      <c r="T1480" s="239" t="str">
        <f t="array" ref="T1480">IF(B1480="","",IF(ISERROR(MATCH($J1480,SorP!$B$1:$B$6226,0)),"",INDIRECT("'SorP'!$A$"&amp;MATCH($S1480&amp;$J1480,SorP!C:C,0))))</f>
        <v/>
      </c>
      <c r="U1480" s="240"/>
      <c r="V1480" s="228" t="str">
        <f>IF(C1480="",NA(),IF(OR(C1480="Smelter not listed",C1480="Smelter not yet identified"),MATCH($B1480&amp;$D1480,'Smelter Look-up'!$J:$J,0),MATCH($B1480&amp;$C1480,'Smelter Look-up'!$J:$J,0)))</f>
        <v>#N/A</v>
      </c>
      <c r="W1480" s="208"/>
      <c r="X1480" s="208">
        <f t="shared" si="1"/>
        <v>0</v>
      </c>
      <c r="Y1480" s="208"/>
      <c r="Z1480" s="208"/>
      <c r="AA1480" s="208"/>
      <c r="AB1480" s="241" t="str">
        <f t="shared" si="2"/>
        <v/>
      </c>
      <c r="AC1480" s="208"/>
      <c r="AD1480" s="208"/>
      <c r="AE1480" s="208"/>
      <c r="AF1480" s="208"/>
      <c r="AG1480" s="208"/>
      <c r="AH1480" s="208"/>
    </row>
    <row r="1481" ht="13.5" customHeight="1">
      <c r="A1481" s="239"/>
      <c r="B1481" s="233" t="str">
        <f t="array" ref="B1481">IF(LEN(A1481)=0,"",INDEX('Smelter Look-up'!$A:$A,MATCH($A1481,'Smelter Look-up'!$E:$E,0)))</f>
        <v/>
      </c>
      <c r="C1481" s="234" t="str">
        <f t="array" ref="C1481">IF(LEN(A1481)=0,"",INDEX('Smelter Look-up'!$C:$C,MATCH($A1481,'Smelter Look-up'!$E:$E,0)))</f>
        <v/>
      </c>
      <c r="D1481" s="233"/>
      <c r="E1481" s="233" t="str">
        <f>IF(ISERROR($V1481),"",OFFSET('Smelter Look-up'!$D$4,$V1481-4,0)&amp;"")</f>
        <v/>
      </c>
      <c r="F1481" s="233" t="str">
        <f>IF(ISERROR($V1481),"",OFFSET('Smelter Look-up'!$E$4,$V1481-4,0))</f>
        <v/>
      </c>
      <c r="G1481" s="233" t="str">
        <f>IF(C1481=$X$4,IF(ISERROR($V1481),"Enter smelter details","RMI"),IF(ISERROR($V1481),"",OFFSET('Smelter Look-up'!$F$4,$V1481-4,0)))</f>
        <v/>
      </c>
      <c r="H1481" s="235" t="str">
        <f>IF(ISERROR($V1481),"",OFFSET('Smelter Look-up'!$G$4,$V1481-4,0))</f>
        <v/>
      </c>
      <c r="I1481" s="237" t="str">
        <f>IF(ISERROR($V1481),"",OFFSET('Smelter Look-up'!$H$4,$V1481-4,0))</f>
        <v/>
      </c>
      <c r="J1481" s="237" t="str">
        <f>IF(ISERROR($V1481),"",OFFSET('Smelter Look-up'!$I$4,$V1481-4,0))</f>
        <v/>
      </c>
      <c r="K1481" s="234"/>
      <c r="L1481" s="234"/>
      <c r="M1481" s="234"/>
      <c r="N1481" s="234"/>
      <c r="O1481" s="234"/>
      <c r="P1481" s="237"/>
      <c r="Q1481" s="238"/>
      <c r="R1481" s="233" t="str">
        <f>IF(ISERROR($V1481),"",OFFSET('Smelter Look-up'!$C$4,$V1481-4,0)&amp;"")</f>
        <v/>
      </c>
      <c r="S1481" s="239" t="str">
        <f t="array" ref="S1481">IF(B1481="","",IF(ISERROR(MATCH($E1481,CL,0)),"Unknown",INDIRECT("'C'!$A$"&amp;MATCH($E1481,CL,0)+1)))</f>
        <v/>
      </c>
      <c r="T1481" s="239" t="str">
        <f t="array" ref="T1481">IF(B1481="","",IF(ISERROR(MATCH($J1481,SorP!$B$1:$B$6226,0)),"",INDIRECT("'SorP'!$A$"&amp;MATCH($S1481&amp;$J1481,SorP!C:C,0))))</f>
        <v/>
      </c>
      <c r="U1481" s="240"/>
      <c r="V1481" s="228" t="str">
        <f>IF(C1481="",NA(),IF(OR(C1481="Smelter not listed",C1481="Smelter not yet identified"),MATCH($B1481&amp;$D1481,'Smelter Look-up'!$J:$J,0),MATCH($B1481&amp;$C1481,'Smelter Look-up'!$J:$J,0)))</f>
        <v>#N/A</v>
      </c>
      <c r="W1481" s="208"/>
      <c r="X1481" s="208">
        <f t="shared" si="1"/>
        <v>0</v>
      </c>
      <c r="Y1481" s="208"/>
      <c r="Z1481" s="208"/>
      <c r="AA1481" s="208"/>
      <c r="AB1481" s="241" t="str">
        <f t="shared" si="2"/>
        <v/>
      </c>
      <c r="AC1481" s="208"/>
      <c r="AD1481" s="208"/>
      <c r="AE1481" s="208"/>
      <c r="AF1481" s="208"/>
      <c r="AG1481" s="208"/>
      <c r="AH1481" s="208"/>
    </row>
    <row r="1482" ht="13.5" customHeight="1">
      <c r="A1482" s="239"/>
      <c r="B1482" s="233" t="str">
        <f t="array" ref="B1482">IF(LEN(A1482)=0,"",INDEX('Smelter Look-up'!$A:$A,MATCH($A1482,'Smelter Look-up'!$E:$E,0)))</f>
        <v/>
      </c>
      <c r="C1482" s="234" t="str">
        <f t="array" ref="C1482">IF(LEN(A1482)=0,"",INDEX('Smelter Look-up'!$C:$C,MATCH($A1482,'Smelter Look-up'!$E:$E,0)))</f>
        <v/>
      </c>
      <c r="D1482" s="233"/>
      <c r="E1482" s="233" t="str">
        <f>IF(ISERROR($V1482),"",OFFSET('Smelter Look-up'!$D$4,$V1482-4,0)&amp;"")</f>
        <v/>
      </c>
      <c r="F1482" s="233" t="str">
        <f>IF(ISERROR($V1482),"",OFFSET('Smelter Look-up'!$E$4,$V1482-4,0))</f>
        <v/>
      </c>
      <c r="G1482" s="233" t="str">
        <f>IF(C1482=$X$4,IF(ISERROR($V1482),"Enter smelter details","RMI"),IF(ISERROR($V1482),"",OFFSET('Smelter Look-up'!$F$4,$V1482-4,0)))</f>
        <v/>
      </c>
      <c r="H1482" s="235" t="str">
        <f>IF(ISERROR($V1482),"",OFFSET('Smelter Look-up'!$G$4,$V1482-4,0))</f>
        <v/>
      </c>
      <c r="I1482" s="237" t="str">
        <f>IF(ISERROR($V1482),"",OFFSET('Smelter Look-up'!$H$4,$V1482-4,0))</f>
        <v/>
      </c>
      <c r="J1482" s="237" t="str">
        <f>IF(ISERROR($V1482),"",OFFSET('Smelter Look-up'!$I$4,$V1482-4,0))</f>
        <v/>
      </c>
      <c r="K1482" s="234"/>
      <c r="L1482" s="234"/>
      <c r="M1482" s="234"/>
      <c r="N1482" s="234"/>
      <c r="O1482" s="234"/>
      <c r="P1482" s="237"/>
      <c r="Q1482" s="238"/>
      <c r="R1482" s="233" t="str">
        <f>IF(ISERROR($V1482),"",OFFSET('Smelter Look-up'!$C$4,$V1482-4,0)&amp;"")</f>
        <v/>
      </c>
      <c r="S1482" s="239" t="str">
        <f t="array" ref="S1482">IF(B1482="","",IF(ISERROR(MATCH($E1482,CL,0)),"Unknown",INDIRECT("'C'!$A$"&amp;MATCH($E1482,CL,0)+1)))</f>
        <v/>
      </c>
      <c r="T1482" s="239" t="str">
        <f t="array" ref="T1482">IF(B1482="","",IF(ISERROR(MATCH($J1482,SorP!$B$1:$B$6226,0)),"",INDIRECT("'SorP'!$A$"&amp;MATCH($S1482&amp;$J1482,SorP!C:C,0))))</f>
        <v/>
      </c>
      <c r="U1482" s="240"/>
      <c r="V1482" s="228" t="str">
        <f>IF(C1482="",NA(),IF(OR(C1482="Smelter not listed",C1482="Smelter not yet identified"),MATCH($B1482&amp;$D1482,'Smelter Look-up'!$J:$J,0),MATCH($B1482&amp;$C1482,'Smelter Look-up'!$J:$J,0)))</f>
        <v>#N/A</v>
      </c>
      <c r="W1482" s="208"/>
      <c r="X1482" s="208">
        <f t="shared" si="1"/>
        <v>0</v>
      </c>
      <c r="Y1482" s="208"/>
      <c r="Z1482" s="208"/>
      <c r="AA1482" s="208"/>
      <c r="AB1482" s="241" t="str">
        <f t="shared" si="2"/>
        <v/>
      </c>
      <c r="AC1482" s="208"/>
      <c r="AD1482" s="208"/>
      <c r="AE1482" s="208"/>
      <c r="AF1482" s="208"/>
      <c r="AG1482" s="208"/>
      <c r="AH1482" s="208"/>
    </row>
    <row r="1483" ht="13.5" customHeight="1">
      <c r="A1483" s="239"/>
      <c r="B1483" s="233" t="str">
        <f t="array" ref="B1483">IF(LEN(A1483)=0,"",INDEX('Smelter Look-up'!$A:$A,MATCH($A1483,'Smelter Look-up'!$E:$E,0)))</f>
        <v/>
      </c>
      <c r="C1483" s="234" t="str">
        <f t="array" ref="C1483">IF(LEN(A1483)=0,"",INDEX('Smelter Look-up'!$C:$C,MATCH($A1483,'Smelter Look-up'!$E:$E,0)))</f>
        <v/>
      </c>
      <c r="D1483" s="233"/>
      <c r="E1483" s="233" t="str">
        <f>IF(ISERROR($V1483),"",OFFSET('Smelter Look-up'!$D$4,$V1483-4,0)&amp;"")</f>
        <v/>
      </c>
      <c r="F1483" s="233" t="str">
        <f>IF(ISERROR($V1483),"",OFFSET('Smelter Look-up'!$E$4,$V1483-4,0))</f>
        <v/>
      </c>
      <c r="G1483" s="233" t="str">
        <f>IF(C1483=$X$4,IF(ISERROR($V1483),"Enter smelter details","RMI"),IF(ISERROR($V1483),"",OFFSET('Smelter Look-up'!$F$4,$V1483-4,0)))</f>
        <v/>
      </c>
      <c r="H1483" s="235" t="str">
        <f>IF(ISERROR($V1483),"",OFFSET('Smelter Look-up'!$G$4,$V1483-4,0))</f>
        <v/>
      </c>
      <c r="I1483" s="237" t="str">
        <f>IF(ISERROR($V1483),"",OFFSET('Smelter Look-up'!$H$4,$V1483-4,0))</f>
        <v/>
      </c>
      <c r="J1483" s="237" t="str">
        <f>IF(ISERROR($V1483),"",OFFSET('Smelter Look-up'!$I$4,$V1483-4,0))</f>
        <v/>
      </c>
      <c r="K1483" s="234"/>
      <c r="L1483" s="234"/>
      <c r="M1483" s="234"/>
      <c r="N1483" s="234"/>
      <c r="O1483" s="234"/>
      <c r="P1483" s="237"/>
      <c r="Q1483" s="238"/>
      <c r="R1483" s="233" t="str">
        <f>IF(ISERROR($V1483),"",OFFSET('Smelter Look-up'!$C$4,$V1483-4,0)&amp;"")</f>
        <v/>
      </c>
      <c r="S1483" s="239" t="str">
        <f t="array" ref="S1483">IF(B1483="","",IF(ISERROR(MATCH($E1483,CL,0)),"Unknown",INDIRECT("'C'!$A$"&amp;MATCH($E1483,CL,0)+1)))</f>
        <v/>
      </c>
      <c r="T1483" s="239" t="str">
        <f t="array" ref="T1483">IF(B1483="","",IF(ISERROR(MATCH($J1483,SorP!$B$1:$B$6226,0)),"",INDIRECT("'SorP'!$A$"&amp;MATCH($S1483&amp;$J1483,SorP!C:C,0))))</f>
        <v/>
      </c>
      <c r="U1483" s="240"/>
      <c r="V1483" s="228" t="str">
        <f>IF(C1483="",NA(),IF(OR(C1483="Smelter not listed",C1483="Smelter not yet identified"),MATCH($B1483&amp;$D1483,'Smelter Look-up'!$J:$J,0),MATCH($B1483&amp;$C1483,'Smelter Look-up'!$J:$J,0)))</f>
        <v>#N/A</v>
      </c>
      <c r="W1483" s="208"/>
      <c r="X1483" s="208">
        <f t="shared" si="1"/>
        <v>0</v>
      </c>
      <c r="Y1483" s="208"/>
      <c r="Z1483" s="208"/>
      <c r="AA1483" s="208"/>
      <c r="AB1483" s="241" t="str">
        <f t="shared" si="2"/>
        <v/>
      </c>
      <c r="AC1483" s="208"/>
      <c r="AD1483" s="208"/>
      <c r="AE1483" s="208"/>
      <c r="AF1483" s="208"/>
      <c r="AG1483" s="208"/>
      <c r="AH1483" s="208"/>
    </row>
    <row r="1484" ht="13.5" customHeight="1">
      <c r="A1484" s="239"/>
      <c r="B1484" s="233" t="str">
        <f t="array" ref="B1484">IF(LEN(A1484)=0,"",INDEX('Smelter Look-up'!$A:$A,MATCH($A1484,'Smelter Look-up'!$E:$E,0)))</f>
        <v/>
      </c>
      <c r="C1484" s="234" t="str">
        <f t="array" ref="C1484">IF(LEN(A1484)=0,"",INDEX('Smelter Look-up'!$C:$C,MATCH($A1484,'Smelter Look-up'!$E:$E,0)))</f>
        <v/>
      </c>
      <c r="D1484" s="233"/>
      <c r="E1484" s="233" t="str">
        <f>IF(ISERROR($V1484),"",OFFSET('Smelter Look-up'!$D$4,$V1484-4,0)&amp;"")</f>
        <v/>
      </c>
      <c r="F1484" s="233" t="str">
        <f>IF(ISERROR($V1484),"",OFFSET('Smelter Look-up'!$E$4,$V1484-4,0))</f>
        <v/>
      </c>
      <c r="G1484" s="233" t="str">
        <f>IF(C1484=$X$4,IF(ISERROR($V1484),"Enter smelter details","RMI"),IF(ISERROR($V1484),"",OFFSET('Smelter Look-up'!$F$4,$V1484-4,0)))</f>
        <v/>
      </c>
      <c r="H1484" s="235" t="str">
        <f>IF(ISERROR($V1484),"",OFFSET('Smelter Look-up'!$G$4,$V1484-4,0))</f>
        <v/>
      </c>
      <c r="I1484" s="237" t="str">
        <f>IF(ISERROR($V1484),"",OFFSET('Smelter Look-up'!$H$4,$V1484-4,0))</f>
        <v/>
      </c>
      <c r="J1484" s="237" t="str">
        <f>IF(ISERROR($V1484),"",OFFSET('Smelter Look-up'!$I$4,$V1484-4,0))</f>
        <v/>
      </c>
      <c r="K1484" s="234"/>
      <c r="L1484" s="234"/>
      <c r="M1484" s="234"/>
      <c r="N1484" s="234"/>
      <c r="O1484" s="234"/>
      <c r="P1484" s="237"/>
      <c r="Q1484" s="238"/>
      <c r="R1484" s="233" t="str">
        <f>IF(ISERROR($V1484),"",OFFSET('Smelter Look-up'!$C$4,$V1484-4,0)&amp;"")</f>
        <v/>
      </c>
      <c r="S1484" s="239" t="str">
        <f t="array" ref="S1484">IF(B1484="","",IF(ISERROR(MATCH($E1484,CL,0)),"Unknown",INDIRECT("'C'!$A$"&amp;MATCH($E1484,CL,0)+1)))</f>
        <v/>
      </c>
      <c r="T1484" s="239" t="str">
        <f t="array" ref="T1484">IF(B1484="","",IF(ISERROR(MATCH($J1484,SorP!$B$1:$B$6226,0)),"",INDIRECT("'SorP'!$A$"&amp;MATCH($S1484&amp;$J1484,SorP!C:C,0))))</f>
        <v/>
      </c>
      <c r="U1484" s="240"/>
      <c r="V1484" s="228" t="str">
        <f>IF(C1484="",NA(),IF(OR(C1484="Smelter not listed",C1484="Smelter not yet identified"),MATCH($B1484&amp;$D1484,'Smelter Look-up'!$J:$J,0),MATCH($B1484&amp;$C1484,'Smelter Look-up'!$J:$J,0)))</f>
        <v>#N/A</v>
      </c>
      <c r="W1484" s="208"/>
      <c r="X1484" s="208">
        <f t="shared" si="1"/>
        <v>0</v>
      </c>
      <c r="Y1484" s="208"/>
      <c r="Z1484" s="208"/>
      <c r="AA1484" s="208"/>
      <c r="AB1484" s="241" t="str">
        <f t="shared" si="2"/>
        <v/>
      </c>
      <c r="AC1484" s="208"/>
      <c r="AD1484" s="208"/>
      <c r="AE1484" s="208"/>
      <c r="AF1484" s="208"/>
      <c r="AG1484" s="208"/>
      <c r="AH1484" s="208"/>
    </row>
    <row r="1485" ht="13.5" customHeight="1">
      <c r="A1485" s="239"/>
      <c r="B1485" s="233" t="str">
        <f t="array" ref="B1485">IF(LEN(A1485)=0,"",INDEX('Smelter Look-up'!$A:$A,MATCH($A1485,'Smelter Look-up'!$E:$E,0)))</f>
        <v/>
      </c>
      <c r="C1485" s="234" t="str">
        <f t="array" ref="C1485">IF(LEN(A1485)=0,"",INDEX('Smelter Look-up'!$C:$C,MATCH($A1485,'Smelter Look-up'!$E:$E,0)))</f>
        <v/>
      </c>
      <c r="D1485" s="233"/>
      <c r="E1485" s="233" t="str">
        <f>IF(ISERROR($V1485),"",OFFSET('Smelter Look-up'!$D$4,$V1485-4,0)&amp;"")</f>
        <v/>
      </c>
      <c r="F1485" s="233" t="str">
        <f>IF(ISERROR($V1485),"",OFFSET('Smelter Look-up'!$E$4,$V1485-4,0))</f>
        <v/>
      </c>
      <c r="G1485" s="233" t="str">
        <f>IF(C1485=$X$4,IF(ISERROR($V1485),"Enter smelter details","RMI"),IF(ISERROR($V1485),"",OFFSET('Smelter Look-up'!$F$4,$V1485-4,0)))</f>
        <v/>
      </c>
      <c r="H1485" s="235" t="str">
        <f>IF(ISERROR($V1485),"",OFFSET('Smelter Look-up'!$G$4,$V1485-4,0))</f>
        <v/>
      </c>
      <c r="I1485" s="237" t="str">
        <f>IF(ISERROR($V1485),"",OFFSET('Smelter Look-up'!$H$4,$V1485-4,0))</f>
        <v/>
      </c>
      <c r="J1485" s="237" t="str">
        <f>IF(ISERROR($V1485),"",OFFSET('Smelter Look-up'!$I$4,$V1485-4,0))</f>
        <v/>
      </c>
      <c r="K1485" s="234"/>
      <c r="L1485" s="234"/>
      <c r="M1485" s="234"/>
      <c r="N1485" s="234"/>
      <c r="O1485" s="234"/>
      <c r="P1485" s="237"/>
      <c r="Q1485" s="238"/>
      <c r="R1485" s="233" t="str">
        <f>IF(ISERROR($V1485),"",OFFSET('Smelter Look-up'!$C$4,$V1485-4,0)&amp;"")</f>
        <v/>
      </c>
      <c r="S1485" s="239" t="str">
        <f t="array" ref="S1485">IF(B1485="","",IF(ISERROR(MATCH($E1485,CL,0)),"Unknown",INDIRECT("'C'!$A$"&amp;MATCH($E1485,CL,0)+1)))</f>
        <v/>
      </c>
      <c r="T1485" s="239" t="str">
        <f t="array" ref="T1485">IF(B1485="","",IF(ISERROR(MATCH($J1485,SorP!$B$1:$B$6226,0)),"",INDIRECT("'SorP'!$A$"&amp;MATCH($S1485&amp;$J1485,SorP!C:C,0))))</f>
        <v/>
      </c>
      <c r="U1485" s="240"/>
      <c r="V1485" s="228" t="str">
        <f>IF(C1485="",NA(),IF(OR(C1485="Smelter not listed",C1485="Smelter not yet identified"),MATCH($B1485&amp;$D1485,'Smelter Look-up'!$J:$J,0),MATCH($B1485&amp;$C1485,'Smelter Look-up'!$J:$J,0)))</f>
        <v>#N/A</v>
      </c>
      <c r="W1485" s="208"/>
      <c r="X1485" s="208">
        <f t="shared" si="1"/>
        <v>0</v>
      </c>
      <c r="Y1485" s="208"/>
      <c r="Z1485" s="208"/>
      <c r="AA1485" s="208"/>
      <c r="AB1485" s="241" t="str">
        <f t="shared" si="2"/>
        <v/>
      </c>
      <c r="AC1485" s="208"/>
      <c r="AD1485" s="208"/>
      <c r="AE1485" s="208"/>
      <c r="AF1485" s="208"/>
      <c r="AG1485" s="208"/>
      <c r="AH1485" s="208"/>
    </row>
    <row r="1486" ht="13.5" customHeight="1">
      <c r="A1486" s="239"/>
      <c r="B1486" s="233" t="str">
        <f t="array" ref="B1486">IF(LEN(A1486)=0,"",INDEX('Smelter Look-up'!$A:$A,MATCH($A1486,'Smelter Look-up'!$E:$E,0)))</f>
        <v/>
      </c>
      <c r="C1486" s="234" t="str">
        <f t="array" ref="C1486">IF(LEN(A1486)=0,"",INDEX('Smelter Look-up'!$C:$C,MATCH($A1486,'Smelter Look-up'!$E:$E,0)))</f>
        <v/>
      </c>
      <c r="D1486" s="233"/>
      <c r="E1486" s="233" t="str">
        <f>IF(ISERROR($V1486),"",OFFSET('Smelter Look-up'!$D$4,$V1486-4,0)&amp;"")</f>
        <v/>
      </c>
      <c r="F1486" s="233" t="str">
        <f>IF(ISERROR($V1486),"",OFFSET('Smelter Look-up'!$E$4,$V1486-4,0))</f>
        <v/>
      </c>
      <c r="G1486" s="233" t="str">
        <f>IF(C1486=$X$4,IF(ISERROR($V1486),"Enter smelter details","RMI"),IF(ISERROR($V1486),"",OFFSET('Smelter Look-up'!$F$4,$V1486-4,0)))</f>
        <v/>
      </c>
      <c r="H1486" s="235" t="str">
        <f>IF(ISERROR($V1486),"",OFFSET('Smelter Look-up'!$G$4,$V1486-4,0))</f>
        <v/>
      </c>
      <c r="I1486" s="237" t="str">
        <f>IF(ISERROR($V1486),"",OFFSET('Smelter Look-up'!$H$4,$V1486-4,0))</f>
        <v/>
      </c>
      <c r="J1486" s="237" t="str">
        <f>IF(ISERROR($V1486),"",OFFSET('Smelter Look-up'!$I$4,$V1486-4,0))</f>
        <v/>
      </c>
      <c r="K1486" s="234"/>
      <c r="L1486" s="234"/>
      <c r="M1486" s="234"/>
      <c r="N1486" s="234"/>
      <c r="O1486" s="234"/>
      <c r="P1486" s="237"/>
      <c r="Q1486" s="238"/>
      <c r="R1486" s="233" t="str">
        <f>IF(ISERROR($V1486),"",OFFSET('Smelter Look-up'!$C$4,$V1486-4,0)&amp;"")</f>
        <v/>
      </c>
      <c r="S1486" s="239" t="str">
        <f t="array" ref="S1486">IF(B1486="","",IF(ISERROR(MATCH($E1486,CL,0)),"Unknown",INDIRECT("'C'!$A$"&amp;MATCH($E1486,CL,0)+1)))</f>
        <v/>
      </c>
      <c r="T1486" s="239" t="str">
        <f t="array" ref="T1486">IF(B1486="","",IF(ISERROR(MATCH($J1486,SorP!$B$1:$B$6226,0)),"",INDIRECT("'SorP'!$A$"&amp;MATCH($S1486&amp;$J1486,SorP!C:C,0))))</f>
        <v/>
      </c>
      <c r="U1486" s="240"/>
      <c r="V1486" s="228" t="str">
        <f>IF(C1486="",NA(),IF(OR(C1486="Smelter not listed",C1486="Smelter not yet identified"),MATCH($B1486&amp;$D1486,'Smelter Look-up'!$J:$J,0),MATCH($B1486&amp;$C1486,'Smelter Look-up'!$J:$J,0)))</f>
        <v>#N/A</v>
      </c>
      <c r="W1486" s="208"/>
      <c r="X1486" s="208">
        <f t="shared" si="1"/>
        <v>0</v>
      </c>
      <c r="Y1486" s="208"/>
      <c r="Z1486" s="208"/>
      <c r="AA1486" s="208"/>
      <c r="AB1486" s="241" t="str">
        <f t="shared" si="2"/>
        <v/>
      </c>
      <c r="AC1486" s="208"/>
      <c r="AD1486" s="208"/>
      <c r="AE1486" s="208"/>
      <c r="AF1486" s="208"/>
      <c r="AG1486" s="208"/>
      <c r="AH1486" s="208"/>
    </row>
    <row r="1487" ht="13.5" customHeight="1">
      <c r="A1487" s="239"/>
      <c r="B1487" s="233" t="str">
        <f t="array" ref="B1487">IF(LEN(A1487)=0,"",INDEX('Smelter Look-up'!$A:$A,MATCH($A1487,'Smelter Look-up'!$E:$E,0)))</f>
        <v/>
      </c>
      <c r="C1487" s="234" t="str">
        <f t="array" ref="C1487">IF(LEN(A1487)=0,"",INDEX('Smelter Look-up'!$C:$C,MATCH($A1487,'Smelter Look-up'!$E:$E,0)))</f>
        <v/>
      </c>
      <c r="D1487" s="233"/>
      <c r="E1487" s="233" t="str">
        <f>IF(ISERROR($V1487),"",OFFSET('Smelter Look-up'!$D$4,$V1487-4,0)&amp;"")</f>
        <v/>
      </c>
      <c r="F1487" s="233" t="str">
        <f>IF(ISERROR($V1487),"",OFFSET('Smelter Look-up'!$E$4,$V1487-4,0))</f>
        <v/>
      </c>
      <c r="G1487" s="233" t="str">
        <f>IF(C1487=$X$4,IF(ISERROR($V1487),"Enter smelter details","RMI"),IF(ISERROR($V1487),"",OFFSET('Smelter Look-up'!$F$4,$V1487-4,0)))</f>
        <v/>
      </c>
      <c r="H1487" s="235" t="str">
        <f>IF(ISERROR($V1487),"",OFFSET('Smelter Look-up'!$G$4,$V1487-4,0))</f>
        <v/>
      </c>
      <c r="I1487" s="237" t="str">
        <f>IF(ISERROR($V1487),"",OFFSET('Smelter Look-up'!$H$4,$V1487-4,0))</f>
        <v/>
      </c>
      <c r="J1487" s="237" t="str">
        <f>IF(ISERROR($V1487),"",OFFSET('Smelter Look-up'!$I$4,$V1487-4,0))</f>
        <v/>
      </c>
      <c r="K1487" s="234"/>
      <c r="L1487" s="234"/>
      <c r="M1487" s="234"/>
      <c r="N1487" s="234"/>
      <c r="O1487" s="234"/>
      <c r="P1487" s="237"/>
      <c r="Q1487" s="238"/>
      <c r="R1487" s="233" t="str">
        <f>IF(ISERROR($V1487),"",OFFSET('Smelter Look-up'!$C$4,$V1487-4,0)&amp;"")</f>
        <v/>
      </c>
      <c r="S1487" s="239" t="str">
        <f t="array" ref="S1487">IF(B1487="","",IF(ISERROR(MATCH($E1487,CL,0)),"Unknown",INDIRECT("'C'!$A$"&amp;MATCH($E1487,CL,0)+1)))</f>
        <v/>
      </c>
      <c r="T1487" s="239" t="str">
        <f t="array" ref="T1487">IF(B1487="","",IF(ISERROR(MATCH($J1487,SorP!$B$1:$B$6226,0)),"",INDIRECT("'SorP'!$A$"&amp;MATCH($S1487&amp;$J1487,SorP!C:C,0))))</f>
        <v/>
      </c>
      <c r="U1487" s="240"/>
      <c r="V1487" s="228" t="str">
        <f>IF(C1487="",NA(),IF(OR(C1487="Smelter not listed",C1487="Smelter not yet identified"),MATCH($B1487&amp;$D1487,'Smelter Look-up'!$J:$J,0),MATCH($B1487&amp;$C1487,'Smelter Look-up'!$J:$J,0)))</f>
        <v>#N/A</v>
      </c>
      <c r="W1487" s="208"/>
      <c r="X1487" s="208">
        <f t="shared" si="1"/>
        <v>0</v>
      </c>
      <c r="Y1487" s="208"/>
      <c r="Z1487" s="208"/>
      <c r="AA1487" s="208"/>
      <c r="AB1487" s="241" t="str">
        <f t="shared" si="2"/>
        <v/>
      </c>
      <c r="AC1487" s="208"/>
      <c r="AD1487" s="208"/>
      <c r="AE1487" s="208"/>
      <c r="AF1487" s="208"/>
      <c r="AG1487" s="208"/>
      <c r="AH1487" s="208"/>
    </row>
    <row r="1488" ht="13.5" customHeight="1">
      <c r="A1488" s="239"/>
      <c r="B1488" s="233" t="str">
        <f t="array" ref="B1488">IF(LEN(A1488)=0,"",INDEX('Smelter Look-up'!$A:$A,MATCH($A1488,'Smelter Look-up'!$E:$E,0)))</f>
        <v/>
      </c>
      <c r="C1488" s="234" t="str">
        <f t="array" ref="C1488">IF(LEN(A1488)=0,"",INDEX('Smelter Look-up'!$C:$C,MATCH($A1488,'Smelter Look-up'!$E:$E,0)))</f>
        <v/>
      </c>
      <c r="D1488" s="233"/>
      <c r="E1488" s="233" t="str">
        <f>IF(ISERROR($V1488),"",OFFSET('Smelter Look-up'!$D$4,$V1488-4,0)&amp;"")</f>
        <v/>
      </c>
      <c r="F1488" s="233" t="str">
        <f>IF(ISERROR($V1488),"",OFFSET('Smelter Look-up'!$E$4,$V1488-4,0))</f>
        <v/>
      </c>
      <c r="G1488" s="233" t="str">
        <f>IF(C1488=$X$4,IF(ISERROR($V1488),"Enter smelter details","RMI"),IF(ISERROR($V1488),"",OFFSET('Smelter Look-up'!$F$4,$V1488-4,0)))</f>
        <v/>
      </c>
      <c r="H1488" s="235" t="str">
        <f>IF(ISERROR($V1488),"",OFFSET('Smelter Look-up'!$G$4,$V1488-4,0))</f>
        <v/>
      </c>
      <c r="I1488" s="237" t="str">
        <f>IF(ISERROR($V1488),"",OFFSET('Smelter Look-up'!$H$4,$V1488-4,0))</f>
        <v/>
      </c>
      <c r="J1488" s="237" t="str">
        <f>IF(ISERROR($V1488),"",OFFSET('Smelter Look-up'!$I$4,$V1488-4,0))</f>
        <v/>
      </c>
      <c r="K1488" s="234"/>
      <c r="L1488" s="234"/>
      <c r="M1488" s="234"/>
      <c r="N1488" s="234"/>
      <c r="O1488" s="234"/>
      <c r="P1488" s="237"/>
      <c r="Q1488" s="238"/>
      <c r="R1488" s="233" t="str">
        <f>IF(ISERROR($V1488),"",OFFSET('Smelter Look-up'!$C$4,$V1488-4,0)&amp;"")</f>
        <v/>
      </c>
      <c r="S1488" s="239" t="str">
        <f t="array" ref="S1488">IF(B1488="","",IF(ISERROR(MATCH($E1488,CL,0)),"Unknown",INDIRECT("'C'!$A$"&amp;MATCH($E1488,CL,0)+1)))</f>
        <v/>
      </c>
      <c r="T1488" s="239" t="str">
        <f t="array" ref="T1488">IF(B1488="","",IF(ISERROR(MATCH($J1488,SorP!$B$1:$B$6226,0)),"",INDIRECT("'SorP'!$A$"&amp;MATCH($S1488&amp;$J1488,SorP!C:C,0))))</f>
        <v/>
      </c>
      <c r="U1488" s="240"/>
      <c r="V1488" s="228" t="str">
        <f>IF(C1488="",NA(),IF(OR(C1488="Smelter not listed",C1488="Smelter not yet identified"),MATCH($B1488&amp;$D1488,'Smelter Look-up'!$J:$J,0),MATCH($B1488&amp;$C1488,'Smelter Look-up'!$J:$J,0)))</f>
        <v>#N/A</v>
      </c>
      <c r="W1488" s="208"/>
      <c r="X1488" s="208">
        <f t="shared" si="1"/>
        <v>0</v>
      </c>
      <c r="Y1488" s="208"/>
      <c r="Z1488" s="208"/>
      <c r="AA1488" s="208"/>
      <c r="AB1488" s="241" t="str">
        <f t="shared" si="2"/>
        <v/>
      </c>
      <c r="AC1488" s="208"/>
      <c r="AD1488" s="208"/>
      <c r="AE1488" s="208"/>
      <c r="AF1488" s="208"/>
      <c r="AG1488" s="208"/>
      <c r="AH1488" s="208"/>
    </row>
    <row r="1489" ht="13.5" customHeight="1">
      <c r="A1489" s="239"/>
      <c r="B1489" s="233" t="str">
        <f t="array" ref="B1489">IF(LEN(A1489)=0,"",INDEX('Smelter Look-up'!$A:$A,MATCH($A1489,'Smelter Look-up'!$E:$E,0)))</f>
        <v/>
      </c>
      <c r="C1489" s="234" t="str">
        <f t="array" ref="C1489">IF(LEN(A1489)=0,"",INDEX('Smelter Look-up'!$C:$C,MATCH($A1489,'Smelter Look-up'!$E:$E,0)))</f>
        <v/>
      </c>
      <c r="D1489" s="233"/>
      <c r="E1489" s="233" t="str">
        <f>IF(ISERROR($V1489),"",OFFSET('Smelter Look-up'!$D$4,$V1489-4,0)&amp;"")</f>
        <v/>
      </c>
      <c r="F1489" s="233" t="str">
        <f>IF(ISERROR($V1489),"",OFFSET('Smelter Look-up'!$E$4,$V1489-4,0))</f>
        <v/>
      </c>
      <c r="G1489" s="233" t="str">
        <f>IF(C1489=$X$4,IF(ISERROR($V1489),"Enter smelter details","RMI"),IF(ISERROR($V1489),"",OFFSET('Smelter Look-up'!$F$4,$V1489-4,0)))</f>
        <v/>
      </c>
      <c r="H1489" s="235" t="str">
        <f>IF(ISERROR($V1489),"",OFFSET('Smelter Look-up'!$G$4,$V1489-4,0))</f>
        <v/>
      </c>
      <c r="I1489" s="237" t="str">
        <f>IF(ISERROR($V1489),"",OFFSET('Smelter Look-up'!$H$4,$V1489-4,0))</f>
        <v/>
      </c>
      <c r="J1489" s="237" t="str">
        <f>IF(ISERROR($V1489),"",OFFSET('Smelter Look-up'!$I$4,$V1489-4,0))</f>
        <v/>
      </c>
      <c r="K1489" s="234"/>
      <c r="L1489" s="234"/>
      <c r="M1489" s="234"/>
      <c r="N1489" s="234"/>
      <c r="O1489" s="234"/>
      <c r="P1489" s="237"/>
      <c r="Q1489" s="238"/>
      <c r="R1489" s="233" t="str">
        <f>IF(ISERROR($V1489),"",OFFSET('Smelter Look-up'!$C$4,$V1489-4,0)&amp;"")</f>
        <v/>
      </c>
      <c r="S1489" s="239" t="str">
        <f t="array" ref="S1489">IF(B1489="","",IF(ISERROR(MATCH($E1489,CL,0)),"Unknown",INDIRECT("'C'!$A$"&amp;MATCH($E1489,CL,0)+1)))</f>
        <v/>
      </c>
      <c r="T1489" s="239" t="str">
        <f t="array" ref="T1489">IF(B1489="","",IF(ISERROR(MATCH($J1489,SorP!$B$1:$B$6226,0)),"",INDIRECT("'SorP'!$A$"&amp;MATCH($S1489&amp;$J1489,SorP!C:C,0))))</f>
        <v/>
      </c>
      <c r="U1489" s="240"/>
      <c r="V1489" s="228" t="str">
        <f>IF(C1489="",NA(),IF(OR(C1489="Smelter not listed",C1489="Smelter not yet identified"),MATCH($B1489&amp;$D1489,'Smelter Look-up'!$J:$J,0),MATCH($B1489&amp;$C1489,'Smelter Look-up'!$J:$J,0)))</f>
        <v>#N/A</v>
      </c>
      <c r="W1489" s="208"/>
      <c r="X1489" s="208">
        <f t="shared" si="1"/>
        <v>0</v>
      </c>
      <c r="Y1489" s="208"/>
      <c r="Z1489" s="208"/>
      <c r="AA1489" s="208"/>
      <c r="AB1489" s="241" t="str">
        <f t="shared" si="2"/>
        <v/>
      </c>
      <c r="AC1489" s="208"/>
      <c r="AD1489" s="208"/>
      <c r="AE1489" s="208"/>
      <c r="AF1489" s="208"/>
      <c r="AG1489" s="208"/>
      <c r="AH1489" s="208"/>
    </row>
    <row r="1490" ht="13.5" customHeight="1">
      <c r="A1490" s="239"/>
      <c r="B1490" s="233" t="str">
        <f t="array" ref="B1490">IF(LEN(A1490)=0,"",INDEX('Smelter Look-up'!$A:$A,MATCH($A1490,'Smelter Look-up'!$E:$E,0)))</f>
        <v/>
      </c>
      <c r="C1490" s="234" t="str">
        <f t="array" ref="C1490">IF(LEN(A1490)=0,"",INDEX('Smelter Look-up'!$C:$C,MATCH($A1490,'Smelter Look-up'!$E:$E,0)))</f>
        <v/>
      </c>
      <c r="D1490" s="233"/>
      <c r="E1490" s="233" t="str">
        <f>IF(ISERROR($V1490),"",OFFSET('Smelter Look-up'!$D$4,$V1490-4,0)&amp;"")</f>
        <v/>
      </c>
      <c r="F1490" s="233" t="str">
        <f>IF(ISERROR($V1490),"",OFFSET('Smelter Look-up'!$E$4,$V1490-4,0))</f>
        <v/>
      </c>
      <c r="G1490" s="233" t="str">
        <f>IF(C1490=$X$4,IF(ISERROR($V1490),"Enter smelter details","RMI"),IF(ISERROR($V1490),"",OFFSET('Smelter Look-up'!$F$4,$V1490-4,0)))</f>
        <v/>
      </c>
      <c r="H1490" s="235" t="str">
        <f>IF(ISERROR($V1490),"",OFFSET('Smelter Look-up'!$G$4,$V1490-4,0))</f>
        <v/>
      </c>
      <c r="I1490" s="237" t="str">
        <f>IF(ISERROR($V1490),"",OFFSET('Smelter Look-up'!$H$4,$V1490-4,0))</f>
        <v/>
      </c>
      <c r="J1490" s="237" t="str">
        <f>IF(ISERROR($V1490),"",OFFSET('Smelter Look-up'!$I$4,$V1490-4,0))</f>
        <v/>
      </c>
      <c r="K1490" s="234"/>
      <c r="L1490" s="234"/>
      <c r="M1490" s="234"/>
      <c r="N1490" s="234"/>
      <c r="O1490" s="234"/>
      <c r="P1490" s="237"/>
      <c r="Q1490" s="238"/>
      <c r="R1490" s="233" t="str">
        <f>IF(ISERROR($V1490),"",OFFSET('Smelter Look-up'!$C$4,$V1490-4,0)&amp;"")</f>
        <v/>
      </c>
      <c r="S1490" s="239" t="str">
        <f t="array" ref="S1490">IF(B1490="","",IF(ISERROR(MATCH($E1490,CL,0)),"Unknown",INDIRECT("'C'!$A$"&amp;MATCH($E1490,CL,0)+1)))</f>
        <v/>
      </c>
      <c r="T1490" s="239" t="str">
        <f t="array" ref="T1490">IF(B1490="","",IF(ISERROR(MATCH($J1490,SorP!$B$1:$B$6226,0)),"",INDIRECT("'SorP'!$A$"&amp;MATCH($S1490&amp;$J1490,SorP!C:C,0))))</f>
        <v/>
      </c>
      <c r="U1490" s="240"/>
      <c r="V1490" s="228" t="str">
        <f>IF(C1490="",NA(),IF(OR(C1490="Smelter not listed",C1490="Smelter not yet identified"),MATCH($B1490&amp;$D1490,'Smelter Look-up'!$J:$J,0),MATCH($B1490&amp;$C1490,'Smelter Look-up'!$J:$J,0)))</f>
        <v>#N/A</v>
      </c>
      <c r="W1490" s="208"/>
      <c r="X1490" s="208">
        <f t="shared" si="1"/>
        <v>0</v>
      </c>
      <c r="Y1490" s="208"/>
      <c r="Z1490" s="208"/>
      <c r="AA1490" s="208"/>
      <c r="AB1490" s="241" t="str">
        <f t="shared" si="2"/>
        <v/>
      </c>
      <c r="AC1490" s="208"/>
      <c r="AD1490" s="208"/>
      <c r="AE1490" s="208"/>
      <c r="AF1490" s="208"/>
      <c r="AG1490" s="208"/>
      <c r="AH1490" s="208"/>
    </row>
    <row r="1491" ht="13.5" customHeight="1">
      <c r="A1491" s="239"/>
      <c r="B1491" s="233" t="str">
        <f t="array" ref="B1491">IF(LEN(A1491)=0,"",INDEX('Smelter Look-up'!$A:$A,MATCH($A1491,'Smelter Look-up'!$E:$E,0)))</f>
        <v/>
      </c>
      <c r="C1491" s="234" t="str">
        <f t="array" ref="C1491">IF(LEN(A1491)=0,"",INDEX('Smelter Look-up'!$C:$C,MATCH($A1491,'Smelter Look-up'!$E:$E,0)))</f>
        <v/>
      </c>
      <c r="D1491" s="233"/>
      <c r="E1491" s="233" t="str">
        <f>IF(ISERROR($V1491),"",OFFSET('Smelter Look-up'!$D$4,$V1491-4,0)&amp;"")</f>
        <v/>
      </c>
      <c r="F1491" s="233" t="str">
        <f>IF(ISERROR($V1491),"",OFFSET('Smelter Look-up'!$E$4,$V1491-4,0))</f>
        <v/>
      </c>
      <c r="G1491" s="233" t="str">
        <f>IF(C1491=$X$4,IF(ISERROR($V1491),"Enter smelter details","RMI"),IF(ISERROR($V1491),"",OFFSET('Smelter Look-up'!$F$4,$V1491-4,0)))</f>
        <v/>
      </c>
      <c r="H1491" s="235" t="str">
        <f>IF(ISERROR($V1491),"",OFFSET('Smelter Look-up'!$G$4,$V1491-4,0))</f>
        <v/>
      </c>
      <c r="I1491" s="237" t="str">
        <f>IF(ISERROR($V1491),"",OFFSET('Smelter Look-up'!$H$4,$V1491-4,0))</f>
        <v/>
      </c>
      <c r="J1491" s="237" t="str">
        <f>IF(ISERROR($V1491),"",OFFSET('Smelter Look-up'!$I$4,$V1491-4,0))</f>
        <v/>
      </c>
      <c r="K1491" s="234"/>
      <c r="L1491" s="234"/>
      <c r="M1491" s="234"/>
      <c r="N1491" s="234"/>
      <c r="O1491" s="234"/>
      <c r="P1491" s="237"/>
      <c r="Q1491" s="238"/>
      <c r="R1491" s="233" t="str">
        <f>IF(ISERROR($V1491),"",OFFSET('Smelter Look-up'!$C$4,$V1491-4,0)&amp;"")</f>
        <v/>
      </c>
      <c r="S1491" s="239" t="str">
        <f t="array" ref="S1491">IF(B1491="","",IF(ISERROR(MATCH($E1491,CL,0)),"Unknown",INDIRECT("'C'!$A$"&amp;MATCH($E1491,CL,0)+1)))</f>
        <v/>
      </c>
      <c r="T1491" s="239" t="str">
        <f t="array" ref="T1491">IF(B1491="","",IF(ISERROR(MATCH($J1491,SorP!$B$1:$B$6226,0)),"",INDIRECT("'SorP'!$A$"&amp;MATCH($S1491&amp;$J1491,SorP!C:C,0))))</f>
        <v/>
      </c>
      <c r="U1491" s="240"/>
      <c r="V1491" s="228" t="str">
        <f>IF(C1491="",NA(),IF(OR(C1491="Smelter not listed",C1491="Smelter not yet identified"),MATCH($B1491&amp;$D1491,'Smelter Look-up'!$J:$J,0),MATCH($B1491&amp;$C1491,'Smelter Look-up'!$J:$J,0)))</f>
        <v>#N/A</v>
      </c>
      <c r="W1491" s="208"/>
      <c r="X1491" s="208">
        <f t="shared" si="1"/>
        <v>0</v>
      </c>
      <c r="Y1491" s="208"/>
      <c r="Z1491" s="208"/>
      <c r="AA1491" s="208"/>
      <c r="AB1491" s="241" t="str">
        <f t="shared" si="2"/>
        <v/>
      </c>
      <c r="AC1491" s="208"/>
      <c r="AD1491" s="208"/>
      <c r="AE1491" s="208"/>
      <c r="AF1491" s="208"/>
      <c r="AG1491" s="208"/>
      <c r="AH1491" s="208"/>
    </row>
    <row r="1492" ht="13.5" customHeight="1">
      <c r="A1492" s="239"/>
      <c r="B1492" s="233" t="str">
        <f t="array" ref="B1492">IF(LEN(A1492)=0,"",INDEX('Smelter Look-up'!$A:$A,MATCH($A1492,'Smelter Look-up'!$E:$E,0)))</f>
        <v/>
      </c>
      <c r="C1492" s="234" t="str">
        <f t="array" ref="C1492">IF(LEN(A1492)=0,"",INDEX('Smelter Look-up'!$C:$C,MATCH($A1492,'Smelter Look-up'!$E:$E,0)))</f>
        <v/>
      </c>
      <c r="D1492" s="233"/>
      <c r="E1492" s="233" t="str">
        <f>IF(ISERROR($V1492),"",OFFSET('Smelter Look-up'!$D$4,$V1492-4,0)&amp;"")</f>
        <v/>
      </c>
      <c r="F1492" s="233" t="str">
        <f>IF(ISERROR($V1492),"",OFFSET('Smelter Look-up'!$E$4,$V1492-4,0))</f>
        <v/>
      </c>
      <c r="G1492" s="233" t="str">
        <f>IF(C1492=$X$4,IF(ISERROR($V1492),"Enter smelter details","RMI"),IF(ISERROR($V1492),"",OFFSET('Smelter Look-up'!$F$4,$V1492-4,0)))</f>
        <v/>
      </c>
      <c r="H1492" s="235" t="str">
        <f>IF(ISERROR($V1492),"",OFFSET('Smelter Look-up'!$G$4,$V1492-4,0))</f>
        <v/>
      </c>
      <c r="I1492" s="237" t="str">
        <f>IF(ISERROR($V1492),"",OFFSET('Smelter Look-up'!$H$4,$V1492-4,0))</f>
        <v/>
      </c>
      <c r="J1492" s="237" t="str">
        <f>IF(ISERROR($V1492),"",OFFSET('Smelter Look-up'!$I$4,$V1492-4,0))</f>
        <v/>
      </c>
      <c r="K1492" s="234"/>
      <c r="L1492" s="234"/>
      <c r="M1492" s="234"/>
      <c r="N1492" s="234"/>
      <c r="O1492" s="234"/>
      <c r="P1492" s="237"/>
      <c r="Q1492" s="238"/>
      <c r="R1492" s="233" t="str">
        <f>IF(ISERROR($V1492),"",OFFSET('Smelter Look-up'!$C$4,$V1492-4,0)&amp;"")</f>
        <v/>
      </c>
      <c r="S1492" s="239" t="str">
        <f t="array" ref="S1492">IF(B1492="","",IF(ISERROR(MATCH($E1492,CL,0)),"Unknown",INDIRECT("'C'!$A$"&amp;MATCH($E1492,CL,0)+1)))</f>
        <v/>
      </c>
      <c r="T1492" s="239" t="str">
        <f t="array" ref="T1492">IF(B1492="","",IF(ISERROR(MATCH($J1492,SorP!$B$1:$B$6226,0)),"",INDIRECT("'SorP'!$A$"&amp;MATCH($S1492&amp;$J1492,SorP!C:C,0))))</f>
        <v/>
      </c>
      <c r="U1492" s="240"/>
      <c r="V1492" s="228" t="str">
        <f>IF(C1492="",NA(),IF(OR(C1492="Smelter not listed",C1492="Smelter not yet identified"),MATCH($B1492&amp;$D1492,'Smelter Look-up'!$J:$J,0),MATCH($B1492&amp;$C1492,'Smelter Look-up'!$J:$J,0)))</f>
        <v>#N/A</v>
      </c>
      <c r="W1492" s="208"/>
      <c r="X1492" s="208">
        <f t="shared" si="1"/>
        <v>0</v>
      </c>
      <c r="Y1492" s="208"/>
      <c r="Z1492" s="208"/>
      <c r="AA1492" s="208"/>
      <c r="AB1492" s="241" t="str">
        <f t="shared" si="2"/>
        <v/>
      </c>
      <c r="AC1492" s="208"/>
      <c r="AD1492" s="208"/>
      <c r="AE1492" s="208"/>
      <c r="AF1492" s="208"/>
      <c r="AG1492" s="208"/>
      <c r="AH1492" s="208"/>
    </row>
    <row r="1493" ht="13.5" customHeight="1">
      <c r="A1493" s="239"/>
      <c r="B1493" s="233" t="str">
        <f t="array" ref="B1493">IF(LEN(A1493)=0,"",INDEX('Smelter Look-up'!$A:$A,MATCH($A1493,'Smelter Look-up'!$E:$E,0)))</f>
        <v/>
      </c>
      <c r="C1493" s="234" t="str">
        <f t="array" ref="C1493">IF(LEN(A1493)=0,"",INDEX('Smelter Look-up'!$C:$C,MATCH($A1493,'Smelter Look-up'!$E:$E,0)))</f>
        <v/>
      </c>
      <c r="D1493" s="233"/>
      <c r="E1493" s="233" t="str">
        <f>IF(ISERROR($V1493),"",OFFSET('Smelter Look-up'!$D$4,$V1493-4,0)&amp;"")</f>
        <v/>
      </c>
      <c r="F1493" s="233" t="str">
        <f>IF(ISERROR($V1493),"",OFFSET('Smelter Look-up'!$E$4,$V1493-4,0))</f>
        <v/>
      </c>
      <c r="G1493" s="233" t="str">
        <f>IF(C1493=$X$4,IF(ISERROR($V1493),"Enter smelter details","RMI"),IF(ISERROR($V1493),"",OFFSET('Smelter Look-up'!$F$4,$V1493-4,0)))</f>
        <v/>
      </c>
      <c r="H1493" s="235" t="str">
        <f>IF(ISERROR($V1493),"",OFFSET('Smelter Look-up'!$G$4,$V1493-4,0))</f>
        <v/>
      </c>
      <c r="I1493" s="237" t="str">
        <f>IF(ISERROR($V1493),"",OFFSET('Smelter Look-up'!$H$4,$V1493-4,0))</f>
        <v/>
      </c>
      <c r="J1493" s="237" t="str">
        <f>IF(ISERROR($V1493),"",OFFSET('Smelter Look-up'!$I$4,$V1493-4,0))</f>
        <v/>
      </c>
      <c r="K1493" s="234"/>
      <c r="L1493" s="234"/>
      <c r="M1493" s="234"/>
      <c r="N1493" s="234"/>
      <c r="O1493" s="234"/>
      <c r="P1493" s="237"/>
      <c r="Q1493" s="238"/>
      <c r="R1493" s="233" t="str">
        <f>IF(ISERROR($V1493),"",OFFSET('Smelter Look-up'!$C$4,$V1493-4,0)&amp;"")</f>
        <v/>
      </c>
      <c r="S1493" s="239" t="str">
        <f t="array" ref="S1493">IF(B1493="","",IF(ISERROR(MATCH($E1493,CL,0)),"Unknown",INDIRECT("'C'!$A$"&amp;MATCH($E1493,CL,0)+1)))</f>
        <v/>
      </c>
      <c r="T1493" s="239" t="str">
        <f t="array" ref="T1493">IF(B1493="","",IF(ISERROR(MATCH($J1493,SorP!$B$1:$B$6226,0)),"",INDIRECT("'SorP'!$A$"&amp;MATCH($S1493&amp;$J1493,SorP!C:C,0))))</f>
        <v/>
      </c>
      <c r="U1493" s="240"/>
      <c r="V1493" s="228" t="str">
        <f>IF(C1493="",NA(),IF(OR(C1493="Smelter not listed",C1493="Smelter not yet identified"),MATCH($B1493&amp;$D1493,'Smelter Look-up'!$J:$J,0),MATCH($B1493&amp;$C1493,'Smelter Look-up'!$J:$J,0)))</f>
        <v>#N/A</v>
      </c>
      <c r="W1493" s="208"/>
      <c r="X1493" s="208">
        <f t="shared" si="1"/>
        <v>0</v>
      </c>
      <c r="Y1493" s="208"/>
      <c r="Z1493" s="208"/>
      <c r="AA1493" s="208"/>
      <c r="AB1493" s="241" t="str">
        <f t="shared" si="2"/>
        <v/>
      </c>
      <c r="AC1493" s="208"/>
      <c r="AD1493" s="208"/>
      <c r="AE1493" s="208"/>
      <c r="AF1493" s="208"/>
      <c r="AG1493" s="208"/>
      <c r="AH1493" s="208"/>
    </row>
    <row r="1494" ht="13.5" customHeight="1">
      <c r="A1494" s="239"/>
      <c r="B1494" s="233" t="str">
        <f t="array" ref="B1494">IF(LEN(A1494)=0,"",INDEX('Smelter Look-up'!$A:$A,MATCH($A1494,'Smelter Look-up'!$E:$E,0)))</f>
        <v/>
      </c>
      <c r="C1494" s="234" t="str">
        <f t="array" ref="C1494">IF(LEN(A1494)=0,"",INDEX('Smelter Look-up'!$C:$C,MATCH($A1494,'Smelter Look-up'!$E:$E,0)))</f>
        <v/>
      </c>
      <c r="D1494" s="233"/>
      <c r="E1494" s="233" t="str">
        <f>IF(ISERROR($V1494),"",OFFSET('Smelter Look-up'!$D$4,$V1494-4,0)&amp;"")</f>
        <v/>
      </c>
      <c r="F1494" s="233" t="str">
        <f>IF(ISERROR($V1494),"",OFFSET('Smelter Look-up'!$E$4,$V1494-4,0))</f>
        <v/>
      </c>
      <c r="G1494" s="233" t="str">
        <f>IF(C1494=$X$4,IF(ISERROR($V1494),"Enter smelter details","RMI"),IF(ISERROR($V1494),"",OFFSET('Smelter Look-up'!$F$4,$V1494-4,0)))</f>
        <v/>
      </c>
      <c r="H1494" s="235" t="str">
        <f>IF(ISERROR($V1494),"",OFFSET('Smelter Look-up'!$G$4,$V1494-4,0))</f>
        <v/>
      </c>
      <c r="I1494" s="237" t="str">
        <f>IF(ISERROR($V1494),"",OFFSET('Smelter Look-up'!$H$4,$V1494-4,0))</f>
        <v/>
      </c>
      <c r="J1494" s="237" t="str">
        <f>IF(ISERROR($V1494),"",OFFSET('Smelter Look-up'!$I$4,$V1494-4,0))</f>
        <v/>
      </c>
      <c r="K1494" s="234"/>
      <c r="L1494" s="234"/>
      <c r="M1494" s="234"/>
      <c r="N1494" s="234"/>
      <c r="O1494" s="234"/>
      <c r="P1494" s="237"/>
      <c r="Q1494" s="238"/>
      <c r="R1494" s="233" t="str">
        <f>IF(ISERROR($V1494),"",OFFSET('Smelter Look-up'!$C$4,$V1494-4,0)&amp;"")</f>
        <v/>
      </c>
      <c r="S1494" s="239" t="str">
        <f t="array" ref="S1494">IF(B1494="","",IF(ISERROR(MATCH($E1494,CL,0)),"Unknown",INDIRECT("'C'!$A$"&amp;MATCH($E1494,CL,0)+1)))</f>
        <v/>
      </c>
      <c r="T1494" s="239" t="str">
        <f t="array" ref="T1494">IF(B1494="","",IF(ISERROR(MATCH($J1494,SorP!$B$1:$B$6226,0)),"",INDIRECT("'SorP'!$A$"&amp;MATCH($S1494&amp;$J1494,SorP!C:C,0))))</f>
        <v/>
      </c>
      <c r="U1494" s="240"/>
      <c r="V1494" s="228" t="str">
        <f>IF(C1494="",NA(),IF(OR(C1494="Smelter not listed",C1494="Smelter not yet identified"),MATCH($B1494&amp;$D1494,'Smelter Look-up'!$J:$J,0),MATCH($B1494&amp;$C1494,'Smelter Look-up'!$J:$J,0)))</f>
        <v>#N/A</v>
      </c>
      <c r="W1494" s="208"/>
      <c r="X1494" s="208">
        <f t="shared" si="1"/>
        <v>0</v>
      </c>
      <c r="Y1494" s="208"/>
      <c r="Z1494" s="208"/>
      <c r="AA1494" s="208"/>
      <c r="AB1494" s="241" t="str">
        <f t="shared" si="2"/>
        <v/>
      </c>
      <c r="AC1494" s="208"/>
      <c r="AD1494" s="208"/>
      <c r="AE1494" s="208"/>
      <c r="AF1494" s="208"/>
      <c r="AG1494" s="208"/>
      <c r="AH1494" s="208"/>
    </row>
    <row r="1495" ht="13.5" customHeight="1">
      <c r="A1495" s="239"/>
      <c r="B1495" s="233" t="str">
        <f t="array" ref="B1495">IF(LEN(A1495)=0,"",INDEX('Smelter Look-up'!$A:$A,MATCH($A1495,'Smelter Look-up'!$E:$E,0)))</f>
        <v/>
      </c>
      <c r="C1495" s="234" t="str">
        <f t="array" ref="C1495">IF(LEN(A1495)=0,"",INDEX('Smelter Look-up'!$C:$C,MATCH($A1495,'Smelter Look-up'!$E:$E,0)))</f>
        <v/>
      </c>
      <c r="D1495" s="233"/>
      <c r="E1495" s="233" t="str">
        <f>IF(ISERROR($V1495),"",OFFSET('Smelter Look-up'!$D$4,$V1495-4,0)&amp;"")</f>
        <v/>
      </c>
      <c r="F1495" s="233" t="str">
        <f>IF(ISERROR($V1495),"",OFFSET('Smelter Look-up'!$E$4,$V1495-4,0))</f>
        <v/>
      </c>
      <c r="G1495" s="233" t="str">
        <f>IF(C1495=$X$4,IF(ISERROR($V1495),"Enter smelter details","RMI"),IF(ISERROR($V1495),"",OFFSET('Smelter Look-up'!$F$4,$V1495-4,0)))</f>
        <v/>
      </c>
      <c r="H1495" s="235" t="str">
        <f>IF(ISERROR($V1495),"",OFFSET('Smelter Look-up'!$G$4,$V1495-4,0))</f>
        <v/>
      </c>
      <c r="I1495" s="237" t="str">
        <f>IF(ISERROR($V1495),"",OFFSET('Smelter Look-up'!$H$4,$V1495-4,0))</f>
        <v/>
      </c>
      <c r="J1495" s="237" t="str">
        <f>IF(ISERROR($V1495),"",OFFSET('Smelter Look-up'!$I$4,$V1495-4,0))</f>
        <v/>
      </c>
      <c r="K1495" s="234"/>
      <c r="L1495" s="234"/>
      <c r="M1495" s="234"/>
      <c r="N1495" s="234"/>
      <c r="O1495" s="234"/>
      <c r="P1495" s="237"/>
      <c r="Q1495" s="238"/>
      <c r="R1495" s="233" t="str">
        <f>IF(ISERROR($V1495),"",OFFSET('Smelter Look-up'!$C$4,$V1495-4,0)&amp;"")</f>
        <v/>
      </c>
      <c r="S1495" s="239" t="str">
        <f t="array" ref="S1495">IF(B1495="","",IF(ISERROR(MATCH($E1495,CL,0)),"Unknown",INDIRECT("'C'!$A$"&amp;MATCH($E1495,CL,0)+1)))</f>
        <v/>
      </c>
      <c r="T1495" s="239" t="str">
        <f t="array" ref="T1495">IF(B1495="","",IF(ISERROR(MATCH($J1495,SorP!$B$1:$B$6226,0)),"",INDIRECT("'SorP'!$A$"&amp;MATCH($S1495&amp;$J1495,SorP!C:C,0))))</f>
        <v/>
      </c>
      <c r="U1495" s="240"/>
      <c r="V1495" s="228" t="str">
        <f>IF(C1495="",NA(),IF(OR(C1495="Smelter not listed",C1495="Smelter not yet identified"),MATCH($B1495&amp;$D1495,'Smelter Look-up'!$J:$J,0),MATCH($B1495&amp;$C1495,'Smelter Look-up'!$J:$J,0)))</f>
        <v>#N/A</v>
      </c>
      <c r="W1495" s="208"/>
      <c r="X1495" s="208">
        <f t="shared" si="1"/>
        <v>0</v>
      </c>
      <c r="Y1495" s="208"/>
      <c r="Z1495" s="208"/>
      <c r="AA1495" s="208"/>
      <c r="AB1495" s="241" t="str">
        <f t="shared" si="2"/>
        <v/>
      </c>
      <c r="AC1495" s="208"/>
      <c r="AD1495" s="208"/>
      <c r="AE1495" s="208"/>
      <c r="AF1495" s="208"/>
      <c r="AG1495" s="208"/>
      <c r="AH1495" s="208"/>
    </row>
    <row r="1496" ht="13.5" customHeight="1">
      <c r="A1496" s="239"/>
      <c r="B1496" s="233" t="str">
        <f t="array" ref="B1496">IF(LEN(A1496)=0,"",INDEX('Smelter Look-up'!$A:$A,MATCH($A1496,'Smelter Look-up'!$E:$E,0)))</f>
        <v/>
      </c>
      <c r="C1496" s="234" t="str">
        <f t="array" ref="C1496">IF(LEN(A1496)=0,"",INDEX('Smelter Look-up'!$C:$C,MATCH($A1496,'Smelter Look-up'!$E:$E,0)))</f>
        <v/>
      </c>
      <c r="D1496" s="233"/>
      <c r="E1496" s="233" t="str">
        <f>IF(ISERROR($V1496),"",OFFSET('Smelter Look-up'!$D$4,$V1496-4,0)&amp;"")</f>
        <v/>
      </c>
      <c r="F1496" s="233" t="str">
        <f>IF(ISERROR($V1496),"",OFFSET('Smelter Look-up'!$E$4,$V1496-4,0))</f>
        <v/>
      </c>
      <c r="G1496" s="233" t="str">
        <f>IF(C1496=$X$4,IF(ISERROR($V1496),"Enter smelter details","RMI"),IF(ISERROR($V1496),"",OFFSET('Smelter Look-up'!$F$4,$V1496-4,0)))</f>
        <v/>
      </c>
      <c r="H1496" s="235" t="str">
        <f>IF(ISERROR($V1496),"",OFFSET('Smelter Look-up'!$G$4,$V1496-4,0))</f>
        <v/>
      </c>
      <c r="I1496" s="237" t="str">
        <f>IF(ISERROR($V1496),"",OFFSET('Smelter Look-up'!$H$4,$V1496-4,0))</f>
        <v/>
      </c>
      <c r="J1496" s="237" t="str">
        <f>IF(ISERROR($V1496),"",OFFSET('Smelter Look-up'!$I$4,$V1496-4,0))</f>
        <v/>
      </c>
      <c r="K1496" s="234"/>
      <c r="L1496" s="234"/>
      <c r="M1496" s="234"/>
      <c r="N1496" s="234"/>
      <c r="O1496" s="234"/>
      <c r="P1496" s="237"/>
      <c r="Q1496" s="238"/>
      <c r="R1496" s="233" t="str">
        <f>IF(ISERROR($V1496),"",OFFSET('Smelter Look-up'!$C$4,$V1496-4,0)&amp;"")</f>
        <v/>
      </c>
      <c r="S1496" s="239" t="str">
        <f t="array" ref="S1496">IF(B1496="","",IF(ISERROR(MATCH($E1496,CL,0)),"Unknown",INDIRECT("'C'!$A$"&amp;MATCH($E1496,CL,0)+1)))</f>
        <v/>
      </c>
      <c r="T1496" s="239" t="str">
        <f t="array" ref="T1496">IF(B1496="","",IF(ISERROR(MATCH($J1496,SorP!$B$1:$B$6226,0)),"",INDIRECT("'SorP'!$A$"&amp;MATCH($S1496&amp;$J1496,SorP!C:C,0))))</f>
        <v/>
      </c>
      <c r="U1496" s="240"/>
      <c r="V1496" s="228" t="str">
        <f>IF(C1496="",NA(),IF(OR(C1496="Smelter not listed",C1496="Smelter not yet identified"),MATCH($B1496&amp;$D1496,'Smelter Look-up'!$J:$J,0),MATCH($B1496&amp;$C1496,'Smelter Look-up'!$J:$J,0)))</f>
        <v>#N/A</v>
      </c>
      <c r="W1496" s="208"/>
      <c r="X1496" s="208">
        <f t="shared" si="1"/>
        <v>0</v>
      </c>
      <c r="Y1496" s="208"/>
      <c r="Z1496" s="208"/>
      <c r="AA1496" s="208"/>
      <c r="AB1496" s="241" t="str">
        <f t="shared" si="2"/>
        <v/>
      </c>
      <c r="AC1496" s="208"/>
      <c r="AD1496" s="208"/>
      <c r="AE1496" s="208"/>
      <c r="AF1496" s="208"/>
      <c r="AG1496" s="208"/>
      <c r="AH1496" s="208"/>
    </row>
    <row r="1497" ht="13.5" customHeight="1">
      <c r="A1497" s="239"/>
      <c r="B1497" s="233" t="str">
        <f t="array" ref="B1497">IF(LEN(A1497)=0,"",INDEX('Smelter Look-up'!$A:$A,MATCH($A1497,'Smelter Look-up'!$E:$E,0)))</f>
        <v/>
      </c>
      <c r="C1497" s="234" t="str">
        <f t="array" ref="C1497">IF(LEN(A1497)=0,"",INDEX('Smelter Look-up'!$C:$C,MATCH($A1497,'Smelter Look-up'!$E:$E,0)))</f>
        <v/>
      </c>
      <c r="D1497" s="233"/>
      <c r="E1497" s="233" t="str">
        <f>IF(ISERROR($V1497),"",OFFSET('Smelter Look-up'!$D$4,$V1497-4,0)&amp;"")</f>
        <v/>
      </c>
      <c r="F1497" s="233" t="str">
        <f>IF(ISERROR($V1497),"",OFFSET('Smelter Look-up'!$E$4,$V1497-4,0))</f>
        <v/>
      </c>
      <c r="G1497" s="233" t="str">
        <f>IF(C1497=$X$4,IF(ISERROR($V1497),"Enter smelter details","RMI"),IF(ISERROR($V1497),"",OFFSET('Smelter Look-up'!$F$4,$V1497-4,0)))</f>
        <v/>
      </c>
      <c r="H1497" s="235" t="str">
        <f>IF(ISERROR($V1497),"",OFFSET('Smelter Look-up'!$G$4,$V1497-4,0))</f>
        <v/>
      </c>
      <c r="I1497" s="237" t="str">
        <f>IF(ISERROR($V1497),"",OFFSET('Smelter Look-up'!$H$4,$V1497-4,0))</f>
        <v/>
      </c>
      <c r="J1497" s="237" t="str">
        <f>IF(ISERROR($V1497),"",OFFSET('Smelter Look-up'!$I$4,$V1497-4,0))</f>
        <v/>
      </c>
      <c r="K1497" s="234"/>
      <c r="L1497" s="234"/>
      <c r="M1497" s="234"/>
      <c r="N1497" s="234"/>
      <c r="O1497" s="234"/>
      <c r="P1497" s="237"/>
      <c r="Q1497" s="238"/>
      <c r="R1497" s="233" t="str">
        <f>IF(ISERROR($V1497),"",OFFSET('Smelter Look-up'!$C$4,$V1497-4,0)&amp;"")</f>
        <v/>
      </c>
      <c r="S1497" s="239" t="str">
        <f t="array" ref="S1497">IF(B1497="","",IF(ISERROR(MATCH($E1497,CL,0)),"Unknown",INDIRECT("'C'!$A$"&amp;MATCH($E1497,CL,0)+1)))</f>
        <v/>
      </c>
      <c r="T1497" s="239" t="str">
        <f t="array" ref="T1497">IF(B1497="","",IF(ISERROR(MATCH($J1497,SorP!$B$1:$B$6226,0)),"",INDIRECT("'SorP'!$A$"&amp;MATCH($S1497&amp;$J1497,SorP!C:C,0))))</f>
        <v/>
      </c>
      <c r="U1497" s="240"/>
      <c r="V1497" s="228" t="str">
        <f>IF(C1497="",NA(),IF(OR(C1497="Smelter not listed",C1497="Smelter not yet identified"),MATCH($B1497&amp;$D1497,'Smelter Look-up'!$J:$J,0),MATCH($B1497&amp;$C1497,'Smelter Look-up'!$J:$J,0)))</f>
        <v>#N/A</v>
      </c>
      <c r="W1497" s="208"/>
      <c r="X1497" s="208">
        <f t="shared" si="1"/>
        <v>0</v>
      </c>
      <c r="Y1497" s="208"/>
      <c r="Z1497" s="208"/>
      <c r="AA1497" s="208"/>
      <c r="AB1497" s="241" t="str">
        <f t="shared" si="2"/>
        <v/>
      </c>
      <c r="AC1497" s="208"/>
      <c r="AD1497" s="208"/>
      <c r="AE1497" s="208"/>
      <c r="AF1497" s="208"/>
      <c r="AG1497" s="208"/>
      <c r="AH1497" s="208"/>
    </row>
    <row r="1498" ht="13.5" customHeight="1">
      <c r="A1498" s="239"/>
      <c r="B1498" s="233" t="str">
        <f t="array" ref="B1498">IF(LEN(A1498)=0,"",INDEX('Smelter Look-up'!$A:$A,MATCH($A1498,'Smelter Look-up'!$E:$E,0)))</f>
        <v/>
      </c>
      <c r="C1498" s="234" t="str">
        <f t="array" ref="C1498">IF(LEN(A1498)=0,"",INDEX('Smelter Look-up'!$C:$C,MATCH($A1498,'Smelter Look-up'!$E:$E,0)))</f>
        <v/>
      </c>
      <c r="D1498" s="233"/>
      <c r="E1498" s="233" t="str">
        <f>IF(ISERROR($V1498),"",OFFSET('Smelter Look-up'!$D$4,$V1498-4,0)&amp;"")</f>
        <v/>
      </c>
      <c r="F1498" s="233" t="str">
        <f>IF(ISERROR($V1498),"",OFFSET('Smelter Look-up'!$E$4,$V1498-4,0))</f>
        <v/>
      </c>
      <c r="G1498" s="233" t="str">
        <f>IF(C1498=$X$4,IF(ISERROR($V1498),"Enter smelter details","RMI"),IF(ISERROR($V1498),"",OFFSET('Smelter Look-up'!$F$4,$V1498-4,0)))</f>
        <v/>
      </c>
      <c r="H1498" s="235" t="str">
        <f>IF(ISERROR($V1498),"",OFFSET('Smelter Look-up'!$G$4,$V1498-4,0))</f>
        <v/>
      </c>
      <c r="I1498" s="237" t="str">
        <f>IF(ISERROR($V1498),"",OFFSET('Smelter Look-up'!$H$4,$V1498-4,0))</f>
        <v/>
      </c>
      <c r="J1498" s="237" t="str">
        <f>IF(ISERROR($V1498),"",OFFSET('Smelter Look-up'!$I$4,$V1498-4,0))</f>
        <v/>
      </c>
      <c r="K1498" s="234"/>
      <c r="L1498" s="234"/>
      <c r="M1498" s="234"/>
      <c r="N1498" s="234"/>
      <c r="O1498" s="234"/>
      <c r="P1498" s="237"/>
      <c r="Q1498" s="238"/>
      <c r="R1498" s="233" t="str">
        <f>IF(ISERROR($V1498),"",OFFSET('Smelter Look-up'!$C$4,$V1498-4,0)&amp;"")</f>
        <v/>
      </c>
      <c r="S1498" s="239" t="str">
        <f t="array" ref="S1498">IF(B1498="","",IF(ISERROR(MATCH($E1498,CL,0)),"Unknown",INDIRECT("'C'!$A$"&amp;MATCH($E1498,CL,0)+1)))</f>
        <v/>
      </c>
      <c r="T1498" s="239" t="str">
        <f t="array" ref="T1498">IF(B1498="","",IF(ISERROR(MATCH($J1498,SorP!$B$1:$B$6226,0)),"",INDIRECT("'SorP'!$A$"&amp;MATCH($S1498&amp;$J1498,SorP!C:C,0))))</f>
        <v/>
      </c>
      <c r="U1498" s="240"/>
      <c r="V1498" s="228" t="str">
        <f>IF(C1498="",NA(),IF(OR(C1498="Smelter not listed",C1498="Smelter not yet identified"),MATCH($B1498&amp;$D1498,'Smelter Look-up'!$J:$J,0),MATCH($B1498&amp;$C1498,'Smelter Look-up'!$J:$J,0)))</f>
        <v>#N/A</v>
      </c>
      <c r="W1498" s="208"/>
      <c r="X1498" s="208">
        <f t="shared" si="1"/>
        <v>0</v>
      </c>
      <c r="Y1498" s="208"/>
      <c r="Z1498" s="208"/>
      <c r="AA1498" s="208"/>
      <c r="AB1498" s="241" t="str">
        <f t="shared" si="2"/>
        <v/>
      </c>
      <c r="AC1498" s="208"/>
      <c r="AD1498" s="208"/>
      <c r="AE1498" s="208"/>
      <c r="AF1498" s="208"/>
      <c r="AG1498" s="208"/>
      <c r="AH1498" s="208"/>
    </row>
    <row r="1499" ht="13.5" customHeight="1">
      <c r="A1499" s="239"/>
      <c r="B1499" s="233" t="str">
        <f t="array" ref="B1499">IF(LEN(A1499)=0,"",INDEX('Smelter Look-up'!$A:$A,MATCH($A1499,'Smelter Look-up'!$E:$E,0)))</f>
        <v/>
      </c>
      <c r="C1499" s="234" t="str">
        <f t="array" ref="C1499">IF(LEN(A1499)=0,"",INDEX('Smelter Look-up'!$C:$C,MATCH($A1499,'Smelter Look-up'!$E:$E,0)))</f>
        <v/>
      </c>
      <c r="D1499" s="233"/>
      <c r="E1499" s="233" t="str">
        <f>IF(ISERROR($V1499),"",OFFSET('Smelter Look-up'!$D$4,$V1499-4,0)&amp;"")</f>
        <v/>
      </c>
      <c r="F1499" s="233" t="str">
        <f>IF(ISERROR($V1499),"",OFFSET('Smelter Look-up'!$E$4,$V1499-4,0))</f>
        <v/>
      </c>
      <c r="G1499" s="233" t="str">
        <f>IF(C1499=$X$4,IF(ISERROR($V1499),"Enter smelter details","RMI"),IF(ISERROR($V1499),"",OFFSET('Smelter Look-up'!$F$4,$V1499-4,0)))</f>
        <v/>
      </c>
      <c r="H1499" s="235" t="str">
        <f>IF(ISERROR($V1499),"",OFFSET('Smelter Look-up'!$G$4,$V1499-4,0))</f>
        <v/>
      </c>
      <c r="I1499" s="237" t="str">
        <f>IF(ISERROR($V1499),"",OFFSET('Smelter Look-up'!$H$4,$V1499-4,0))</f>
        <v/>
      </c>
      <c r="J1499" s="237" t="str">
        <f>IF(ISERROR($V1499),"",OFFSET('Smelter Look-up'!$I$4,$V1499-4,0))</f>
        <v/>
      </c>
      <c r="K1499" s="234"/>
      <c r="L1499" s="234"/>
      <c r="M1499" s="234"/>
      <c r="N1499" s="234"/>
      <c r="O1499" s="234"/>
      <c r="P1499" s="237"/>
      <c r="Q1499" s="238"/>
      <c r="R1499" s="233" t="str">
        <f>IF(ISERROR($V1499),"",OFFSET('Smelter Look-up'!$C$4,$V1499-4,0)&amp;"")</f>
        <v/>
      </c>
      <c r="S1499" s="239" t="str">
        <f t="array" ref="S1499">IF(B1499="","",IF(ISERROR(MATCH($E1499,CL,0)),"Unknown",INDIRECT("'C'!$A$"&amp;MATCH($E1499,CL,0)+1)))</f>
        <v/>
      </c>
      <c r="T1499" s="239" t="str">
        <f t="array" ref="T1499">IF(B1499="","",IF(ISERROR(MATCH($J1499,SorP!$B$1:$B$6226,0)),"",INDIRECT("'SorP'!$A$"&amp;MATCH($S1499&amp;$J1499,SorP!C:C,0))))</f>
        <v/>
      </c>
      <c r="U1499" s="240"/>
      <c r="V1499" s="228" t="str">
        <f>IF(C1499="",NA(),IF(OR(C1499="Smelter not listed",C1499="Smelter not yet identified"),MATCH($B1499&amp;$D1499,'Smelter Look-up'!$J:$J,0),MATCH($B1499&amp;$C1499,'Smelter Look-up'!$J:$J,0)))</f>
        <v>#N/A</v>
      </c>
      <c r="W1499" s="208"/>
      <c r="X1499" s="208">
        <f t="shared" si="1"/>
        <v>0</v>
      </c>
      <c r="Y1499" s="208"/>
      <c r="Z1499" s="208"/>
      <c r="AA1499" s="208"/>
      <c r="AB1499" s="241" t="str">
        <f t="shared" si="2"/>
        <v/>
      </c>
      <c r="AC1499" s="208"/>
      <c r="AD1499" s="208"/>
      <c r="AE1499" s="208"/>
      <c r="AF1499" s="208"/>
      <c r="AG1499" s="208"/>
      <c r="AH1499" s="208"/>
    </row>
    <row r="1500" ht="13.5" customHeight="1">
      <c r="A1500" s="239"/>
      <c r="B1500" s="233" t="str">
        <f t="array" ref="B1500">IF(LEN(A1500)=0,"",INDEX('Smelter Look-up'!$A:$A,MATCH($A1500,'Smelter Look-up'!$E:$E,0)))</f>
        <v/>
      </c>
      <c r="C1500" s="234" t="str">
        <f t="array" ref="C1500">IF(LEN(A1500)=0,"",INDEX('Smelter Look-up'!$C:$C,MATCH($A1500,'Smelter Look-up'!$E:$E,0)))</f>
        <v/>
      </c>
      <c r="D1500" s="233"/>
      <c r="E1500" s="233" t="str">
        <f>IF(ISERROR($V1500),"",OFFSET('Smelter Look-up'!$D$4,$V1500-4,0)&amp;"")</f>
        <v/>
      </c>
      <c r="F1500" s="233" t="str">
        <f>IF(ISERROR($V1500),"",OFFSET('Smelter Look-up'!$E$4,$V1500-4,0))</f>
        <v/>
      </c>
      <c r="G1500" s="233" t="str">
        <f>IF(C1500=$X$4,IF(ISERROR($V1500),"Enter smelter details","RMI"),IF(ISERROR($V1500),"",OFFSET('Smelter Look-up'!$F$4,$V1500-4,0)))</f>
        <v/>
      </c>
      <c r="H1500" s="235" t="str">
        <f>IF(ISERROR($V1500),"",OFFSET('Smelter Look-up'!$G$4,$V1500-4,0))</f>
        <v/>
      </c>
      <c r="I1500" s="237" t="str">
        <f>IF(ISERROR($V1500),"",OFFSET('Smelter Look-up'!$H$4,$V1500-4,0))</f>
        <v/>
      </c>
      <c r="J1500" s="237" t="str">
        <f>IF(ISERROR($V1500),"",OFFSET('Smelter Look-up'!$I$4,$V1500-4,0))</f>
        <v/>
      </c>
      <c r="K1500" s="234"/>
      <c r="L1500" s="234"/>
      <c r="M1500" s="234"/>
      <c r="N1500" s="234"/>
      <c r="O1500" s="234"/>
      <c r="P1500" s="237"/>
      <c r="Q1500" s="238"/>
      <c r="R1500" s="233" t="str">
        <f>IF(ISERROR($V1500),"",OFFSET('Smelter Look-up'!$C$4,$V1500-4,0)&amp;"")</f>
        <v/>
      </c>
      <c r="S1500" s="239" t="str">
        <f t="array" ref="S1500">IF(B1500="","",IF(ISERROR(MATCH($E1500,CL,0)),"Unknown",INDIRECT("'C'!$A$"&amp;MATCH($E1500,CL,0)+1)))</f>
        <v/>
      </c>
      <c r="T1500" s="239" t="str">
        <f t="array" ref="T1500">IF(B1500="","",IF(ISERROR(MATCH($J1500,SorP!$B$1:$B$6226,0)),"",INDIRECT("'SorP'!$A$"&amp;MATCH($S1500&amp;$J1500,SorP!C:C,0))))</f>
        <v/>
      </c>
      <c r="U1500" s="240"/>
      <c r="V1500" s="228" t="str">
        <f>IF(C1500="",NA(),IF(OR(C1500="Smelter not listed",C1500="Smelter not yet identified"),MATCH($B1500&amp;$D1500,'Smelter Look-up'!$J:$J,0),MATCH($B1500&amp;$C1500,'Smelter Look-up'!$J:$J,0)))</f>
        <v>#N/A</v>
      </c>
      <c r="W1500" s="208"/>
      <c r="X1500" s="208">
        <f t="shared" si="1"/>
        <v>0</v>
      </c>
      <c r="Y1500" s="208"/>
      <c r="Z1500" s="208"/>
      <c r="AA1500" s="208"/>
      <c r="AB1500" s="241" t="str">
        <f t="shared" si="2"/>
        <v/>
      </c>
      <c r="AC1500" s="208"/>
      <c r="AD1500" s="208"/>
      <c r="AE1500" s="208"/>
      <c r="AF1500" s="208"/>
      <c r="AG1500" s="208"/>
      <c r="AH1500" s="208"/>
    </row>
    <row r="1501" ht="13.5" customHeight="1">
      <c r="A1501" s="239"/>
      <c r="B1501" s="233" t="str">
        <f t="array" ref="B1501">IF(LEN(A1501)=0,"",INDEX('Smelter Look-up'!$A:$A,MATCH($A1501,'Smelter Look-up'!$E:$E,0)))</f>
        <v/>
      </c>
      <c r="C1501" s="234" t="str">
        <f t="array" ref="C1501">IF(LEN(A1501)=0,"",INDEX('Smelter Look-up'!$C:$C,MATCH($A1501,'Smelter Look-up'!$E:$E,0)))</f>
        <v/>
      </c>
      <c r="D1501" s="233"/>
      <c r="E1501" s="233" t="str">
        <f>IF(ISERROR($V1501),"",OFFSET('Smelter Look-up'!$D$4,$V1501-4,0)&amp;"")</f>
        <v/>
      </c>
      <c r="F1501" s="233" t="str">
        <f>IF(ISERROR($V1501),"",OFFSET('Smelter Look-up'!$E$4,$V1501-4,0))</f>
        <v/>
      </c>
      <c r="G1501" s="233" t="str">
        <f>IF(C1501=$X$4,IF(ISERROR($V1501),"Enter smelter details","RMI"),IF(ISERROR($V1501),"",OFFSET('Smelter Look-up'!$F$4,$V1501-4,0)))</f>
        <v/>
      </c>
      <c r="H1501" s="235" t="str">
        <f>IF(ISERROR($V1501),"",OFFSET('Smelter Look-up'!$G$4,$V1501-4,0))</f>
        <v/>
      </c>
      <c r="I1501" s="237" t="str">
        <f>IF(ISERROR($V1501),"",OFFSET('Smelter Look-up'!$H$4,$V1501-4,0))</f>
        <v/>
      </c>
      <c r="J1501" s="237" t="str">
        <f>IF(ISERROR($V1501),"",OFFSET('Smelter Look-up'!$I$4,$V1501-4,0))</f>
        <v/>
      </c>
      <c r="K1501" s="234"/>
      <c r="L1501" s="234"/>
      <c r="M1501" s="234"/>
      <c r="N1501" s="234"/>
      <c r="O1501" s="234"/>
      <c r="P1501" s="237"/>
      <c r="Q1501" s="238"/>
      <c r="R1501" s="233" t="str">
        <f>IF(ISERROR($V1501),"",OFFSET('Smelter Look-up'!$C$4,$V1501-4,0)&amp;"")</f>
        <v/>
      </c>
      <c r="S1501" s="239" t="str">
        <f t="array" ref="S1501">IF(B1501="","",IF(ISERROR(MATCH($E1501,CL,0)),"Unknown",INDIRECT("'C'!$A$"&amp;MATCH($E1501,CL,0)+1)))</f>
        <v/>
      </c>
      <c r="T1501" s="239" t="str">
        <f t="array" ref="T1501">IF(B1501="","",IF(ISERROR(MATCH($J1501,SorP!$B$1:$B$6226,0)),"",INDIRECT("'SorP'!$A$"&amp;MATCH($S1501&amp;$J1501,SorP!C:C,0))))</f>
        <v/>
      </c>
      <c r="U1501" s="240"/>
      <c r="V1501" s="228" t="str">
        <f>IF(C1501="",NA(),IF(OR(C1501="Smelter not listed",C1501="Smelter not yet identified"),MATCH($B1501&amp;$D1501,'Smelter Look-up'!$J:$J,0),MATCH($B1501&amp;$C1501,'Smelter Look-up'!$J:$J,0)))</f>
        <v>#N/A</v>
      </c>
      <c r="W1501" s="208"/>
      <c r="X1501" s="208">
        <f t="shared" si="1"/>
        <v>0</v>
      </c>
      <c r="Y1501" s="208"/>
      <c r="Z1501" s="208"/>
      <c r="AA1501" s="208"/>
      <c r="AB1501" s="241" t="str">
        <f t="shared" si="2"/>
        <v/>
      </c>
      <c r="AC1501" s="208"/>
      <c r="AD1501" s="208"/>
      <c r="AE1501" s="208"/>
      <c r="AF1501" s="208"/>
      <c r="AG1501" s="208"/>
      <c r="AH1501" s="208"/>
    </row>
    <row r="1502" ht="13.5" customHeight="1">
      <c r="A1502" s="239"/>
      <c r="B1502" s="233" t="str">
        <f t="array" ref="B1502">IF(LEN(A1502)=0,"",INDEX('Smelter Look-up'!$A:$A,MATCH($A1502,'Smelter Look-up'!$E:$E,0)))</f>
        <v/>
      </c>
      <c r="C1502" s="234" t="str">
        <f t="array" ref="C1502">IF(LEN(A1502)=0,"",INDEX('Smelter Look-up'!$C:$C,MATCH($A1502,'Smelter Look-up'!$E:$E,0)))</f>
        <v/>
      </c>
      <c r="D1502" s="233"/>
      <c r="E1502" s="233" t="str">
        <f>IF(ISERROR($V1502),"",OFFSET('Smelter Look-up'!$D$4,$V1502-4,0)&amp;"")</f>
        <v/>
      </c>
      <c r="F1502" s="233" t="str">
        <f>IF(ISERROR($V1502),"",OFFSET('Smelter Look-up'!$E$4,$V1502-4,0))</f>
        <v/>
      </c>
      <c r="G1502" s="233" t="str">
        <f>IF(C1502=$X$4,IF(ISERROR($V1502),"Enter smelter details","RMI"),IF(ISERROR($V1502),"",OFFSET('Smelter Look-up'!$F$4,$V1502-4,0)))</f>
        <v/>
      </c>
      <c r="H1502" s="235" t="str">
        <f>IF(ISERROR($V1502),"",OFFSET('Smelter Look-up'!$G$4,$V1502-4,0))</f>
        <v/>
      </c>
      <c r="I1502" s="237" t="str">
        <f>IF(ISERROR($V1502),"",OFFSET('Smelter Look-up'!$H$4,$V1502-4,0))</f>
        <v/>
      </c>
      <c r="J1502" s="237" t="str">
        <f>IF(ISERROR($V1502),"",OFFSET('Smelter Look-up'!$I$4,$V1502-4,0))</f>
        <v/>
      </c>
      <c r="K1502" s="234"/>
      <c r="L1502" s="234"/>
      <c r="M1502" s="234"/>
      <c r="N1502" s="234"/>
      <c r="O1502" s="234"/>
      <c r="P1502" s="237"/>
      <c r="Q1502" s="238"/>
      <c r="R1502" s="233" t="str">
        <f>IF(ISERROR($V1502),"",OFFSET('Smelter Look-up'!$C$4,$V1502-4,0)&amp;"")</f>
        <v/>
      </c>
      <c r="S1502" s="239" t="str">
        <f t="array" ref="S1502">IF(B1502="","",IF(ISERROR(MATCH($E1502,CL,0)),"Unknown",INDIRECT("'C'!$A$"&amp;MATCH($E1502,CL,0)+1)))</f>
        <v/>
      </c>
      <c r="T1502" s="239" t="str">
        <f t="array" ref="T1502">IF(B1502="","",IF(ISERROR(MATCH($J1502,SorP!$B$1:$B$6226,0)),"",INDIRECT("'SorP'!$A$"&amp;MATCH($S1502&amp;$J1502,SorP!C:C,0))))</f>
        <v/>
      </c>
      <c r="U1502" s="240"/>
      <c r="V1502" s="228" t="str">
        <f>IF(C1502="",NA(),IF(OR(C1502="Smelter not listed",C1502="Smelter not yet identified"),MATCH($B1502&amp;$D1502,'Smelter Look-up'!$J:$J,0),MATCH($B1502&amp;$C1502,'Smelter Look-up'!$J:$J,0)))</f>
        <v>#N/A</v>
      </c>
      <c r="W1502" s="208"/>
      <c r="X1502" s="208">
        <f t="shared" si="1"/>
        <v>0</v>
      </c>
      <c r="Y1502" s="208"/>
      <c r="Z1502" s="208"/>
      <c r="AA1502" s="208"/>
      <c r="AB1502" s="241" t="str">
        <f t="shared" si="2"/>
        <v/>
      </c>
      <c r="AC1502" s="208"/>
      <c r="AD1502" s="208"/>
      <c r="AE1502" s="208"/>
      <c r="AF1502" s="208"/>
      <c r="AG1502" s="208"/>
      <c r="AH1502" s="208"/>
    </row>
    <row r="1503" ht="13.5" customHeight="1">
      <c r="A1503" s="239"/>
      <c r="B1503" s="233" t="str">
        <f t="array" ref="B1503">IF(LEN(A1503)=0,"",INDEX('Smelter Look-up'!$A:$A,MATCH($A1503,'Smelter Look-up'!$E:$E,0)))</f>
        <v/>
      </c>
      <c r="C1503" s="234" t="str">
        <f t="array" ref="C1503">IF(LEN(A1503)=0,"",INDEX('Smelter Look-up'!$C:$C,MATCH($A1503,'Smelter Look-up'!$E:$E,0)))</f>
        <v/>
      </c>
      <c r="D1503" s="233"/>
      <c r="E1503" s="233" t="str">
        <f>IF(ISERROR($V1503),"",OFFSET('Smelter Look-up'!$D$4,$V1503-4,0)&amp;"")</f>
        <v/>
      </c>
      <c r="F1503" s="233" t="str">
        <f>IF(ISERROR($V1503),"",OFFSET('Smelter Look-up'!$E$4,$V1503-4,0))</f>
        <v/>
      </c>
      <c r="G1503" s="233" t="str">
        <f>IF(C1503=$X$4,IF(ISERROR($V1503),"Enter smelter details","RMI"),IF(ISERROR($V1503),"",OFFSET('Smelter Look-up'!$F$4,$V1503-4,0)))</f>
        <v/>
      </c>
      <c r="H1503" s="235" t="str">
        <f>IF(ISERROR($V1503),"",OFFSET('Smelter Look-up'!$G$4,$V1503-4,0))</f>
        <v/>
      </c>
      <c r="I1503" s="237" t="str">
        <f>IF(ISERROR($V1503),"",OFFSET('Smelter Look-up'!$H$4,$V1503-4,0))</f>
        <v/>
      </c>
      <c r="J1503" s="237" t="str">
        <f>IF(ISERROR($V1503),"",OFFSET('Smelter Look-up'!$I$4,$V1503-4,0))</f>
        <v/>
      </c>
      <c r="K1503" s="234"/>
      <c r="L1503" s="234"/>
      <c r="M1503" s="234"/>
      <c r="N1503" s="234"/>
      <c r="O1503" s="234"/>
      <c r="P1503" s="237"/>
      <c r="Q1503" s="238"/>
      <c r="R1503" s="233" t="str">
        <f>IF(ISERROR($V1503),"",OFFSET('Smelter Look-up'!$C$4,$V1503-4,0)&amp;"")</f>
        <v/>
      </c>
      <c r="S1503" s="239" t="str">
        <f t="array" ref="S1503">IF(B1503="","",IF(ISERROR(MATCH($E1503,CL,0)),"Unknown",INDIRECT("'C'!$A$"&amp;MATCH($E1503,CL,0)+1)))</f>
        <v/>
      </c>
      <c r="T1503" s="239" t="str">
        <f t="array" ref="T1503">IF(B1503="","",IF(ISERROR(MATCH($J1503,SorP!$B$1:$B$6226,0)),"",INDIRECT("'SorP'!$A$"&amp;MATCH($S1503&amp;$J1503,SorP!C:C,0))))</f>
        <v/>
      </c>
      <c r="U1503" s="240"/>
      <c r="V1503" s="228" t="str">
        <f>IF(C1503="",NA(),IF(OR(C1503="Smelter not listed",C1503="Smelter not yet identified"),MATCH($B1503&amp;$D1503,'Smelter Look-up'!$J:$J,0),MATCH($B1503&amp;$C1503,'Smelter Look-up'!$J:$J,0)))</f>
        <v>#N/A</v>
      </c>
      <c r="W1503" s="208"/>
      <c r="X1503" s="208">
        <f t="shared" si="1"/>
        <v>0</v>
      </c>
      <c r="Y1503" s="208"/>
      <c r="Z1503" s="208"/>
      <c r="AA1503" s="208"/>
      <c r="AB1503" s="241" t="str">
        <f t="shared" si="2"/>
        <v/>
      </c>
      <c r="AC1503" s="208"/>
      <c r="AD1503" s="208"/>
      <c r="AE1503" s="208"/>
      <c r="AF1503" s="208"/>
      <c r="AG1503" s="208"/>
      <c r="AH1503" s="208"/>
    </row>
    <row r="1504" ht="13.5" customHeight="1">
      <c r="A1504" s="239"/>
      <c r="B1504" s="233" t="str">
        <f t="array" ref="B1504">IF(LEN(A1504)=0,"",INDEX('Smelter Look-up'!$A:$A,MATCH($A1504,'Smelter Look-up'!$E:$E,0)))</f>
        <v/>
      </c>
      <c r="C1504" s="234" t="str">
        <f t="array" ref="C1504">IF(LEN(A1504)=0,"",INDEX('Smelter Look-up'!$C:$C,MATCH($A1504,'Smelter Look-up'!$E:$E,0)))</f>
        <v/>
      </c>
      <c r="D1504" s="233"/>
      <c r="E1504" s="233" t="str">
        <f>IF(ISERROR($V1504),"",OFFSET('Smelter Look-up'!$D$4,$V1504-4,0)&amp;"")</f>
        <v/>
      </c>
      <c r="F1504" s="233" t="str">
        <f>IF(ISERROR($V1504),"",OFFSET('Smelter Look-up'!$E$4,$V1504-4,0))</f>
        <v/>
      </c>
      <c r="G1504" s="233" t="str">
        <f>IF(C1504=$X$4,IF(ISERROR($V1504),"Enter smelter details","RMI"),IF(ISERROR($V1504),"",OFFSET('Smelter Look-up'!$F$4,$V1504-4,0)))</f>
        <v/>
      </c>
      <c r="H1504" s="235" t="str">
        <f>IF(ISERROR($V1504),"",OFFSET('Smelter Look-up'!$G$4,$V1504-4,0))</f>
        <v/>
      </c>
      <c r="I1504" s="237" t="str">
        <f>IF(ISERROR($V1504),"",OFFSET('Smelter Look-up'!$H$4,$V1504-4,0))</f>
        <v/>
      </c>
      <c r="J1504" s="237" t="str">
        <f>IF(ISERROR($V1504),"",OFFSET('Smelter Look-up'!$I$4,$V1504-4,0))</f>
        <v/>
      </c>
      <c r="K1504" s="234"/>
      <c r="L1504" s="234"/>
      <c r="M1504" s="234"/>
      <c r="N1504" s="234"/>
      <c r="O1504" s="234"/>
      <c r="P1504" s="237"/>
      <c r="Q1504" s="238"/>
      <c r="R1504" s="233" t="str">
        <f>IF(ISERROR($V1504),"",OFFSET('Smelter Look-up'!$C$4,$V1504-4,0)&amp;"")</f>
        <v/>
      </c>
      <c r="S1504" s="239" t="str">
        <f t="array" ref="S1504">IF(B1504="","",IF(ISERROR(MATCH($E1504,CL,0)),"Unknown",INDIRECT("'C'!$A$"&amp;MATCH($E1504,CL,0)+1)))</f>
        <v/>
      </c>
      <c r="T1504" s="239" t="str">
        <f t="array" ref="T1504">IF(B1504="","",IF(ISERROR(MATCH($J1504,SorP!$B$1:$B$6226,0)),"",INDIRECT("'SorP'!$A$"&amp;MATCH($S1504&amp;$J1504,SorP!C:C,0))))</f>
        <v/>
      </c>
      <c r="U1504" s="240"/>
      <c r="V1504" s="228" t="str">
        <f>IF(C1504="",NA(),IF(OR(C1504="Smelter not listed",C1504="Smelter not yet identified"),MATCH($B1504&amp;$D1504,'Smelter Look-up'!$J:$J,0),MATCH($B1504&amp;$C1504,'Smelter Look-up'!$J:$J,0)))</f>
        <v>#N/A</v>
      </c>
      <c r="W1504" s="208"/>
      <c r="X1504" s="208">
        <f t="shared" si="1"/>
        <v>0</v>
      </c>
      <c r="Y1504" s="208"/>
      <c r="Z1504" s="208"/>
      <c r="AA1504" s="208"/>
      <c r="AB1504" s="241" t="str">
        <f t="shared" si="2"/>
        <v/>
      </c>
      <c r="AC1504" s="208"/>
      <c r="AD1504" s="208"/>
      <c r="AE1504" s="208"/>
      <c r="AF1504" s="208"/>
      <c r="AG1504" s="208"/>
      <c r="AH1504" s="208"/>
    </row>
    <row r="1505" ht="13.5" customHeight="1">
      <c r="A1505" s="239"/>
      <c r="B1505" s="233" t="str">
        <f t="array" ref="B1505">IF(LEN(A1505)=0,"",INDEX('Smelter Look-up'!$A:$A,MATCH($A1505,'Smelter Look-up'!$E:$E,0)))</f>
        <v/>
      </c>
      <c r="C1505" s="234" t="str">
        <f t="array" ref="C1505">IF(LEN(A1505)=0,"",INDEX('Smelter Look-up'!$C:$C,MATCH($A1505,'Smelter Look-up'!$E:$E,0)))</f>
        <v/>
      </c>
      <c r="D1505" s="233"/>
      <c r="E1505" s="233" t="str">
        <f>IF(ISERROR($V1505),"",OFFSET('Smelter Look-up'!$D$4,$V1505-4,0)&amp;"")</f>
        <v/>
      </c>
      <c r="F1505" s="233" t="str">
        <f>IF(ISERROR($V1505),"",OFFSET('Smelter Look-up'!$E$4,$V1505-4,0))</f>
        <v/>
      </c>
      <c r="G1505" s="233" t="str">
        <f>IF(C1505=$X$4,IF(ISERROR($V1505),"Enter smelter details","RMI"),IF(ISERROR($V1505),"",OFFSET('Smelter Look-up'!$F$4,$V1505-4,0)))</f>
        <v/>
      </c>
      <c r="H1505" s="235" t="str">
        <f>IF(ISERROR($V1505),"",OFFSET('Smelter Look-up'!$G$4,$V1505-4,0))</f>
        <v/>
      </c>
      <c r="I1505" s="237" t="str">
        <f>IF(ISERROR($V1505),"",OFFSET('Smelter Look-up'!$H$4,$V1505-4,0))</f>
        <v/>
      </c>
      <c r="J1505" s="237" t="str">
        <f>IF(ISERROR($V1505),"",OFFSET('Smelter Look-up'!$I$4,$V1505-4,0))</f>
        <v/>
      </c>
      <c r="K1505" s="234"/>
      <c r="L1505" s="234"/>
      <c r="M1505" s="234"/>
      <c r="N1505" s="234"/>
      <c r="O1505" s="234"/>
      <c r="P1505" s="237"/>
      <c r="Q1505" s="238"/>
      <c r="R1505" s="233" t="str">
        <f>IF(ISERROR($V1505),"",OFFSET('Smelter Look-up'!$C$4,$V1505-4,0)&amp;"")</f>
        <v/>
      </c>
      <c r="S1505" s="239" t="str">
        <f t="array" ref="S1505">IF(B1505="","",IF(ISERROR(MATCH($E1505,CL,0)),"Unknown",INDIRECT("'C'!$A$"&amp;MATCH($E1505,CL,0)+1)))</f>
        <v/>
      </c>
      <c r="T1505" s="239" t="str">
        <f t="array" ref="T1505">IF(B1505="","",IF(ISERROR(MATCH($J1505,SorP!$B$1:$B$6226,0)),"",INDIRECT("'SorP'!$A$"&amp;MATCH($S1505&amp;$J1505,SorP!C:C,0))))</f>
        <v/>
      </c>
      <c r="U1505" s="240"/>
      <c r="V1505" s="228" t="str">
        <f>IF(C1505="",NA(),IF(OR(C1505="Smelter not listed",C1505="Smelter not yet identified"),MATCH($B1505&amp;$D1505,'Smelter Look-up'!$J:$J,0),MATCH($B1505&amp;$C1505,'Smelter Look-up'!$J:$J,0)))</f>
        <v>#N/A</v>
      </c>
      <c r="W1505" s="208"/>
      <c r="X1505" s="208">
        <f t="shared" si="1"/>
        <v>0</v>
      </c>
      <c r="Y1505" s="208"/>
      <c r="Z1505" s="208"/>
      <c r="AA1505" s="208"/>
      <c r="AB1505" s="241" t="str">
        <f t="shared" si="2"/>
        <v/>
      </c>
      <c r="AC1505" s="208"/>
      <c r="AD1505" s="208"/>
      <c r="AE1505" s="208"/>
      <c r="AF1505" s="208"/>
      <c r="AG1505" s="208"/>
      <c r="AH1505" s="208"/>
    </row>
    <row r="1506" ht="13.5" customHeight="1">
      <c r="A1506" s="239"/>
      <c r="B1506" s="233" t="str">
        <f t="array" ref="B1506">IF(LEN(A1506)=0,"",INDEX('Smelter Look-up'!$A:$A,MATCH($A1506,'Smelter Look-up'!$E:$E,0)))</f>
        <v/>
      </c>
      <c r="C1506" s="234" t="str">
        <f t="array" ref="C1506">IF(LEN(A1506)=0,"",INDEX('Smelter Look-up'!$C:$C,MATCH($A1506,'Smelter Look-up'!$E:$E,0)))</f>
        <v/>
      </c>
      <c r="D1506" s="233"/>
      <c r="E1506" s="233" t="str">
        <f>IF(ISERROR($V1506),"",OFFSET('Smelter Look-up'!$D$4,$V1506-4,0)&amp;"")</f>
        <v/>
      </c>
      <c r="F1506" s="233" t="str">
        <f>IF(ISERROR($V1506),"",OFFSET('Smelter Look-up'!$E$4,$V1506-4,0))</f>
        <v/>
      </c>
      <c r="G1506" s="233" t="str">
        <f>IF(C1506=$X$4,IF(ISERROR($V1506),"Enter smelter details","RMI"),IF(ISERROR($V1506),"",OFFSET('Smelter Look-up'!$F$4,$V1506-4,0)))</f>
        <v/>
      </c>
      <c r="H1506" s="235" t="str">
        <f>IF(ISERROR($V1506),"",OFFSET('Smelter Look-up'!$G$4,$V1506-4,0))</f>
        <v/>
      </c>
      <c r="I1506" s="237" t="str">
        <f>IF(ISERROR($V1506),"",OFFSET('Smelter Look-up'!$H$4,$V1506-4,0))</f>
        <v/>
      </c>
      <c r="J1506" s="237" t="str">
        <f>IF(ISERROR($V1506),"",OFFSET('Smelter Look-up'!$I$4,$V1506-4,0))</f>
        <v/>
      </c>
      <c r="K1506" s="234"/>
      <c r="L1506" s="234"/>
      <c r="M1506" s="234"/>
      <c r="N1506" s="234"/>
      <c r="O1506" s="234"/>
      <c r="P1506" s="237"/>
      <c r="Q1506" s="238"/>
      <c r="R1506" s="233" t="str">
        <f>IF(ISERROR($V1506),"",OFFSET('Smelter Look-up'!$C$4,$V1506-4,0)&amp;"")</f>
        <v/>
      </c>
      <c r="S1506" s="239" t="str">
        <f t="array" ref="S1506">IF(B1506="","",IF(ISERROR(MATCH($E1506,CL,0)),"Unknown",INDIRECT("'C'!$A$"&amp;MATCH($E1506,CL,0)+1)))</f>
        <v/>
      </c>
      <c r="T1506" s="239" t="str">
        <f t="array" ref="T1506">IF(B1506="","",IF(ISERROR(MATCH($J1506,SorP!$B$1:$B$6226,0)),"",INDIRECT("'SorP'!$A$"&amp;MATCH($S1506&amp;$J1506,SorP!C:C,0))))</f>
        <v/>
      </c>
      <c r="U1506" s="240"/>
      <c r="V1506" s="228" t="str">
        <f>IF(C1506="",NA(),IF(OR(C1506="Smelter not listed",C1506="Smelter not yet identified"),MATCH($B1506&amp;$D1506,'Smelter Look-up'!$J:$J,0),MATCH($B1506&amp;$C1506,'Smelter Look-up'!$J:$J,0)))</f>
        <v>#N/A</v>
      </c>
      <c r="W1506" s="208"/>
      <c r="X1506" s="208">
        <f t="shared" si="1"/>
        <v>0</v>
      </c>
      <c r="Y1506" s="208"/>
      <c r="Z1506" s="208"/>
      <c r="AA1506" s="208"/>
      <c r="AB1506" s="241" t="str">
        <f t="shared" si="2"/>
        <v/>
      </c>
      <c r="AC1506" s="208"/>
      <c r="AD1506" s="208"/>
      <c r="AE1506" s="208"/>
      <c r="AF1506" s="208"/>
      <c r="AG1506" s="208"/>
      <c r="AH1506" s="208"/>
    </row>
    <row r="1507" ht="13.5" customHeight="1">
      <c r="A1507" s="239"/>
      <c r="B1507" s="233" t="str">
        <f t="array" ref="B1507">IF(LEN(A1507)=0,"",INDEX('Smelter Look-up'!$A:$A,MATCH($A1507,'Smelter Look-up'!$E:$E,0)))</f>
        <v/>
      </c>
      <c r="C1507" s="234" t="str">
        <f t="array" ref="C1507">IF(LEN(A1507)=0,"",INDEX('Smelter Look-up'!$C:$C,MATCH($A1507,'Smelter Look-up'!$E:$E,0)))</f>
        <v/>
      </c>
      <c r="D1507" s="233"/>
      <c r="E1507" s="233" t="str">
        <f>IF(ISERROR($V1507),"",OFFSET('Smelter Look-up'!$D$4,$V1507-4,0)&amp;"")</f>
        <v/>
      </c>
      <c r="F1507" s="233" t="str">
        <f>IF(ISERROR($V1507),"",OFFSET('Smelter Look-up'!$E$4,$V1507-4,0))</f>
        <v/>
      </c>
      <c r="G1507" s="233" t="str">
        <f>IF(C1507=$X$4,IF(ISERROR($V1507),"Enter smelter details","RMI"),IF(ISERROR($V1507),"",OFFSET('Smelter Look-up'!$F$4,$V1507-4,0)))</f>
        <v/>
      </c>
      <c r="H1507" s="235" t="str">
        <f>IF(ISERROR($V1507),"",OFFSET('Smelter Look-up'!$G$4,$V1507-4,0))</f>
        <v/>
      </c>
      <c r="I1507" s="237" t="str">
        <f>IF(ISERROR($V1507),"",OFFSET('Smelter Look-up'!$H$4,$V1507-4,0))</f>
        <v/>
      </c>
      <c r="J1507" s="237" t="str">
        <f>IF(ISERROR($V1507),"",OFFSET('Smelter Look-up'!$I$4,$V1507-4,0))</f>
        <v/>
      </c>
      <c r="K1507" s="234"/>
      <c r="L1507" s="234"/>
      <c r="M1507" s="234"/>
      <c r="N1507" s="234"/>
      <c r="O1507" s="234"/>
      <c r="P1507" s="237"/>
      <c r="Q1507" s="238"/>
      <c r="R1507" s="233" t="str">
        <f>IF(ISERROR($V1507),"",OFFSET('Smelter Look-up'!$C$4,$V1507-4,0)&amp;"")</f>
        <v/>
      </c>
      <c r="S1507" s="239" t="str">
        <f t="array" ref="S1507">IF(B1507="","",IF(ISERROR(MATCH($E1507,CL,0)),"Unknown",INDIRECT("'C'!$A$"&amp;MATCH($E1507,CL,0)+1)))</f>
        <v/>
      </c>
      <c r="T1507" s="239" t="str">
        <f t="array" ref="T1507">IF(B1507="","",IF(ISERROR(MATCH($J1507,SorP!$B$1:$B$6226,0)),"",INDIRECT("'SorP'!$A$"&amp;MATCH($S1507&amp;$J1507,SorP!C:C,0))))</f>
        <v/>
      </c>
      <c r="U1507" s="240"/>
      <c r="V1507" s="228" t="str">
        <f>IF(C1507="",NA(),IF(OR(C1507="Smelter not listed",C1507="Smelter not yet identified"),MATCH($B1507&amp;$D1507,'Smelter Look-up'!$J:$J,0),MATCH($B1507&amp;$C1507,'Smelter Look-up'!$J:$J,0)))</f>
        <v>#N/A</v>
      </c>
      <c r="W1507" s="208"/>
      <c r="X1507" s="208">
        <f t="shared" si="1"/>
        <v>0</v>
      </c>
      <c r="Y1507" s="208"/>
      <c r="Z1507" s="208"/>
      <c r="AA1507" s="208"/>
      <c r="AB1507" s="241" t="str">
        <f t="shared" si="2"/>
        <v/>
      </c>
      <c r="AC1507" s="208"/>
      <c r="AD1507" s="208"/>
      <c r="AE1507" s="208"/>
      <c r="AF1507" s="208"/>
      <c r="AG1507" s="208"/>
      <c r="AH1507" s="208"/>
    </row>
    <row r="1508" ht="13.5" customHeight="1">
      <c r="A1508" s="239"/>
      <c r="B1508" s="233" t="str">
        <f t="array" ref="B1508">IF(LEN(A1508)=0,"",INDEX('Smelter Look-up'!$A:$A,MATCH($A1508,'Smelter Look-up'!$E:$E,0)))</f>
        <v/>
      </c>
      <c r="C1508" s="234" t="str">
        <f t="array" ref="C1508">IF(LEN(A1508)=0,"",INDEX('Smelter Look-up'!$C:$C,MATCH($A1508,'Smelter Look-up'!$E:$E,0)))</f>
        <v/>
      </c>
      <c r="D1508" s="233"/>
      <c r="E1508" s="233" t="str">
        <f>IF(ISERROR($V1508),"",OFFSET('Smelter Look-up'!$D$4,$V1508-4,0)&amp;"")</f>
        <v/>
      </c>
      <c r="F1508" s="233" t="str">
        <f>IF(ISERROR($V1508),"",OFFSET('Smelter Look-up'!$E$4,$V1508-4,0))</f>
        <v/>
      </c>
      <c r="G1508" s="233" t="str">
        <f>IF(C1508=$X$4,IF(ISERROR($V1508),"Enter smelter details","RMI"),IF(ISERROR($V1508),"",OFFSET('Smelter Look-up'!$F$4,$V1508-4,0)))</f>
        <v/>
      </c>
      <c r="H1508" s="235" t="str">
        <f>IF(ISERROR($V1508),"",OFFSET('Smelter Look-up'!$G$4,$V1508-4,0))</f>
        <v/>
      </c>
      <c r="I1508" s="237" t="str">
        <f>IF(ISERROR($V1508),"",OFFSET('Smelter Look-up'!$H$4,$V1508-4,0))</f>
        <v/>
      </c>
      <c r="J1508" s="237" t="str">
        <f>IF(ISERROR($V1508),"",OFFSET('Smelter Look-up'!$I$4,$V1508-4,0))</f>
        <v/>
      </c>
      <c r="K1508" s="234"/>
      <c r="L1508" s="234"/>
      <c r="M1508" s="234"/>
      <c r="N1508" s="234"/>
      <c r="O1508" s="234"/>
      <c r="P1508" s="237"/>
      <c r="Q1508" s="238"/>
      <c r="R1508" s="233" t="str">
        <f>IF(ISERROR($V1508),"",OFFSET('Smelter Look-up'!$C$4,$V1508-4,0)&amp;"")</f>
        <v/>
      </c>
      <c r="S1508" s="239" t="str">
        <f t="array" ref="S1508">IF(B1508="","",IF(ISERROR(MATCH($E1508,CL,0)),"Unknown",INDIRECT("'C'!$A$"&amp;MATCH($E1508,CL,0)+1)))</f>
        <v/>
      </c>
      <c r="T1508" s="239" t="str">
        <f t="array" ref="T1508">IF(B1508="","",IF(ISERROR(MATCH($J1508,SorP!$B$1:$B$6226,0)),"",INDIRECT("'SorP'!$A$"&amp;MATCH($S1508&amp;$J1508,SorP!C:C,0))))</f>
        <v/>
      </c>
      <c r="U1508" s="240"/>
      <c r="V1508" s="228" t="str">
        <f>IF(C1508="",NA(),IF(OR(C1508="Smelter not listed",C1508="Smelter not yet identified"),MATCH($B1508&amp;$D1508,'Smelter Look-up'!$J:$J,0),MATCH($B1508&amp;$C1508,'Smelter Look-up'!$J:$J,0)))</f>
        <v>#N/A</v>
      </c>
      <c r="W1508" s="208"/>
      <c r="X1508" s="208">
        <f t="shared" si="1"/>
        <v>0</v>
      </c>
      <c r="Y1508" s="208"/>
      <c r="Z1508" s="208"/>
      <c r="AA1508" s="208"/>
      <c r="AB1508" s="241" t="str">
        <f t="shared" si="2"/>
        <v/>
      </c>
      <c r="AC1508" s="208"/>
      <c r="AD1508" s="208"/>
      <c r="AE1508" s="208"/>
      <c r="AF1508" s="208"/>
      <c r="AG1508" s="208"/>
      <c r="AH1508" s="208"/>
    </row>
    <row r="1509" ht="13.5" customHeight="1">
      <c r="A1509" s="239"/>
      <c r="B1509" s="233" t="str">
        <f t="array" ref="B1509">IF(LEN(A1509)=0,"",INDEX('Smelter Look-up'!$A:$A,MATCH($A1509,'Smelter Look-up'!$E:$E,0)))</f>
        <v/>
      </c>
      <c r="C1509" s="234" t="str">
        <f t="array" ref="C1509">IF(LEN(A1509)=0,"",INDEX('Smelter Look-up'!$C:$C,MATCH($A1509,'Smelter Look-up'!$E:$E,0)))</f>
        <v/>
      </c>
      <c r="D1509" s="233"/>
      <c r="E1509" s="233" t="str">
        <f>IF(ISERROR($V1509),"",OFFSET('Smelter Look-up'!$D$4,$V1509-4,0)&amp;"")</f>
        <v/>
      </c>
      <c r="F1509" s="233" t="str">
        <f>IF(ISERROR($V1509),"",OFFSET('Smelter Look-up'!$E$4,$V1509-4,0))</f>
        <v/>
      </c>
      <c r="G1509" s="233" t="str">
        <f>IF(C1509=$X$4,IF(ISERROR($V1509),"Enter smelter details","RMI"),IF(ISERROR($V1509),"",OFFSET('Smelter Look-up'!$F$4,$V1509-4,0)))</f>
        <v/>
      </c>
      <c r="H1509" s="235" t="str">
        <f>IF(ISERROR($V1509),"",OFFSET('Smelter Look-up'!$G$4,$V1509-4,0))</f>
        <v/>
      </c>
      <c r="I1509" s="237" t="str">
        <f>IF(ISERROR($V1509),"",OFFSET('Smelter Look-up'!$H$4,$V1509-4,0))</f>
        <v/>
      </c>
      <c r="J1509" s="237" t="str">
        <f>IF(ISERROR($V1509),"",OFFSET('Smelter Look-up'!$I$4,$V1509-4,0))</f>
        <v/>
      </c>
      <c r="K1509" s="234"/>
      <c r="L1509" s="234"/>
      <c r="M1509" s="234"/>
      <c r="N1509" s="234"/>
      <c r="O1509" s="234"/>
      <c r="P1509" s="237"/>
      <c r="Q1509" s="238"/>
      <c r="R1509" s="233" t="str">
        <f>IF(ISERROR($V1509),"",OFFSET('Smelter Look-up'!$C$4,$V1509-4,0)&amp;"")</f>
        <v/>
      </c>
      <c r="S1509" s="239" t="str">
        <f t="array" ref="S1509">IF(B1509="","",IF(ISERROR(MATCH($E1509,CL,0)),"Unknown",INDIRECT("'C'!$A$"&amp;MATCH($E1509,CL,0)+1)))</f>
        <v/>
      </c>
      <c r="T1509" s="239" t="str">
        <f t="array" ref="T1509">IF(B1509="","",IF(ISERROR(MATCH($J1509,SorP!$B$1:$B$6226,0)),"",INDIRECT("'SorP'!$A$"&amp;MATCH($S1509&amp;$J1509,SorP!C:C,0))))</f>
        <v/>
      </c>
      <c r="U1509" s="240"/>
      <c r="V1509" s="228" t="str">
        <f>IF(C1509="",NA(),IF(OR(C1509="Smelter not listed",C1509="Smelter not yet identified"),MATCH($B1509&amp;$D1509,'Smelter Look-up'!$J:$J,0),MATCH($B1509&amp;$C1509,'Smelter Look-up'!$J:$J,0)))</f>
        <v>#N/A</v>
      </c>
      <c r="W1509" s="208"/>
      <c r="X1509" s="208">
        <f t="shared" si="1"/>
        <v>0</v>
      </c>
      <c r="Y1509" s="208"/>
      <c r="Z1509" s="208"/>
      <c r="AA1509" s="208"/>
      <c r="AB1509" s="241" t="str">
        <f t="shared" si="2"/>
        <v/>
      </c>
      <c r="AC1509" s="208"/>
      <c r="AD1509" s="208"/>
      <c r="AE1509" s="208"/>
      <c r="AF1509" s="208"/>
      <c r="AG1509" s="208"/>
      <c r="AH1509" s="208"/>
    </row>
    <row r="1510" ht="13.5" customHeight="1">
      <c r="A1510" s="239"/>
      <c r="B1510" s="233" t="str">
        <f t="array" ref="B1510">IF(LEN(A1510)=0,"",INDEX('Smelter Look-up'!$A:$A,MATCH($A1510,'Smelter Look-up'!$E:$E,0)))</f>
        <v/>
      </c>
      <c r="C1510" s="234" t="str">
        <f t="array" ref="C1510">IF(LEN(A1510)=0,"",INDEX('Smelter Look-up'!$C:$C,MATCH($A1510,'Smelter Look-up'!$E:$E,0)))</f>
        <v/>
      </c>
      <c r="D1510" s="233"/>
      <c r="E1510" s="233" t="str">
        <f>IF(ISERROR($V1510),"",OFFSET('Smelter Look-up'!$D$4,$V1510-4,0)&amp;"")</f>
        <v/>
      </c>
      <c r="F1510" s="233" t="str">
        <f>IF(ISERROR($V1510),"",OFFSET('Smelter Look-up'!$E$4,$V1510-4,0))</f>
        <v/>
      </c>
      <c r="G1510" s="233" t="str">
        <f>IF(C1510=$X$4,IF(ISERROR($V1510),"Enter smelter details","RMI"),IF(ISERROR($V1510),"",OFFSET('Smelter Look-up'!$F$4,$V1510-4,0)))</f>
        <v/>
      </c>
      <c r="H1510" s="235" t="str">
        <f>IF(ISERROR($V1510),"",OFFSET('Smelter Look-up'!$G$4,$V1510-4,0))</f>
        <v/>
      </c>
      <c r="I1510" s="237" t="str">
        <f>IF(ISERROR($V1510),"",OFFSET('Smelter Look-up'!$H$4,$V1510-4,0))</f>
        <v/>
      </c>
      <c r="J1510" s="237" t="str">
        <f>IF(ISERROR($V1510),"",OFFSET('Smelter Look-up'!$I$4,$V1510-4,0))</f>
        <v/>
      </c>
      <c r="K1510" s="234"/>
      <c r="L1510" s="234"/>
      <c r="M1510" s="234"/>
      <c r="N1510" s="234"/>
      <c r="O1510" s="234"/>
      <c r="P1510" s="237"/>
      <c r="Q1510" s="238"/>
      <c r="R1510" s="233" t="str">
        <f>IF(ISERROR($V1510),"",OFFSET('Smelter Look-up'!$C$4,$V1510-4,0)&amp;"")</f>
        <v/>
      </c>
      <c r="S1510" s="239" t="str">
        <f t="array" ref="S1510">IF(B1510="","",IF(ISERROR(MATCH($E1510,CL,0)),"Unknown",INDIRECT("'C'!$A$"&amp;MATCH($E1510,CL,0)+1)))</f>
        <v/>
      </c>
      <c r="T1510" s="239" t="str">
        <f t="array" ref="T1510">IF(B1510="","",IF(ISERROR(MATCH($J1510,SorP!$B$1:$B$6226,0)),"",INDIRECT("'SorP'!$A$"&amp;MATCH($S1510&amp;$J1510,SorP!C:C,0))))</f>
        <v/>
      </c>
      <c r="U1510" s="240"/>
      <c r="V1510" s="228" t="str">
        <f>IF(C1510="",NA(),IF(OR(C1510="Smelter not listed",C1510="Smelter not yet identified"),MATCH($B1510&amp;$D1510,'Smelter Look-up'!$J:$J,0),MATCH($B1510&amp;$C1510,'Smelter Look-up'!$J:$J,0)))</f>
        <v>#N/A</v>
      </c>
      <c r="W1510" s="208"/>
      <c r="X1510" s="208">
        <f t="shared" si="1"/>
        <v>0</v>
      </c>
      <c r="Y1510" s="208"/>
      <c r="Z1510" s="208"/>
      <c r="AA1510" s="208"/>
      <c r="AB1510" s="241" t="str">
        <f t="shared" si="2"/>
        <v/>
      </c>
      <c r="AC1510" s="208"/>
      <c r="AD1510" s="208"/>
      <c r="AE1510" s="208"/>
      <c r="AF1510" s="208"/>
      <c r="AG1510" s="208"/>
      <c r="AH1510" s="208"/>
    </row>
    <row r="1511" ht="13.5" customHeight="1">
      <c r="A1511" s="239"/>
      <c r="B1511" s="233" t="str">
        <f t="array" ref="B1511">IF(LEN(A1511)=0,"",INDEX('Smelter Look-up'!$A:$A,MATCH($A1511,'Smelter Look-up'!$E:$E,0)))</f>
        <v/>
      </c>
      <c r="C1511" s="234" t="str">
        <f t="array" ref="C1511">IF(LEN(A1511)=0,"",INDEX('Smelter Look-up'!$C:$C,MATCH($A1511,'Smelter Look-up'!$E:$E,0)))</f>
        <v/>
      </c>
      <c r="D1511" s="233"/>
      <c r="E1511" s="233" t="str">
        <f>IF(ISERROR($V1511),"",OFFSET('Smelter Look-up'!$D$4,$V1511-4,0)&amp;"")</f>
        <v/>
      </c>
      <c r="F1511" s="233" t="str">
        <f>IF(ISERROR($V1511),"",OFFSET('Smelter Look-up'!$E$4,$V1511-4,0))</f>
        <v/>
      </c>
      <c r="G1511" s="233" t="str">
        <f>IF(C1511=$X$4,IF(ISERROR($V1511),"Enter smelter details","RMI"),IF(ISERROR($V1511),"",OFFSET('Smelter Look-up'!$F$4,$V1511-4,0)))</f>
        <v/>
      </c>
      <c r="H1511" s="235" t="str">
        <f>IF(ISERROR($V1511),"",OFFSET('Smelter Look-up'!$G$4,$V1511-4,0))</f>
        <v/>
      </c>
      <c r="I1511" s="237" t="str">
        <f>IF(ISERROR($V1511),"",OFFSET('Smelter Look-up'!$H$4,$V1511-4,0))</f>
        <v/>
      </c>
      <c r="J1511" s="237" t="str">
        <f>IF(ISERROR($V1511),"",OFFSET('Smelter Look-up'!$I$4,$V1511-4,0))</f>
        <v/>
      </c>
      <c r="K1511" s="234"/>
      <c r="L1511" s="234"/>
      <c r="M1511" s="234"/>
      <c r="N1511" s="234"/>
      <c r="O1511" s="234"/>
      <c r="P1511" s="237"/>
      <c r="Q1511" s="238"/>
      <c r="R1511" s="233" t="str">
        <f>IF(ISERROR($V1511),"",OFFSET('Smelter Look-up'!$C$4,$V1511-4,0)&amp;"")</f>
        <v/>
      </c>
      <c r="S1511" s="239" t="str">
        <f t="array" ref="S1511">IF(B1511="","",IF(ISERROR(MATCH($E1511,CL,0)),"Unknown",INDIRECT("'C'!$A$"&amp;MATCH($E1511,CL,0)+1)))</f>
        <v/>
      </c>
      <c r="T1511" s="239" t="str">
        <f t="array" ref="T1511">IF(B1511="","",IF(ISERROR(MATCH($J1511,SorP!$B$1:$B$6226,0)),"",INDIRECT("'SorP'!$A$"&amp;MATCH($S1511&amp;$J1511,SorP!C:C,0))))</f>
        <v/>
      </c>
      <c r="U1511" s="240"/>
      <c r="V1511" s="228" t="str">
        <f>IF(C1511="",NA(),IF(OR(C1511="Smelter not listed",C1511="Smelter not yet identified"),MATCH($B1511&amp;$D1511,'Smelter Look-up'!$J:$J,0),MATCH($B1511&amp;$C1511,'Smelter Look-up'!$J:$J,0)))</f>
        <v>#N/A</v>
      </c>
      <c r="W1511" s="208"/>
      <c r="X1511" s="208">
        <f t="shared" si="1"/>
        <v>0</v>
      </c>
      <c r="Y1511" s="208"/>
      <c r="Z1511" s="208"/>
      <c r="AA1511" s="208"/>
      <c r="AB1511" s="241" t="str">
        <f t="shared" si="2"/>
        <v/>
      </c>
      <c r="AC1511" s="208"/>
      <c r="AD1511" s="208"/>
      <c r="AE1511" s="208"/>
      <c r="AF1511" s="208"/>
      <c r="AG1511" s="208"/>
      <c r="AH1511" s="208"/>
    </row>
    <row r="1512" ht="13.5" customHeight="1">
      <c r="A1512" s="239"/>
      <c r="B1512" s="233" t="str">
        <f t="array" ref="B1512">IF(LEN(A1512)=0,"",INDEX('Smelter Look-up'!$A:$A,MATCH($A1512,'Smelter Look-up'!$E:$E,0)))</f>
        <v/>
      </c>
      <c r="C1512" s="234" t="str">
        <f t="array" ref="C1512">IF(LEN(A1512)=0,"",INDEX('Smelter Look-up'!$C:$C,MATCH($A1512,'Smelter Look-up'!$E:$E,0)))</f>
        <v/>
      </c>
      <c r="D1512" s="233"/>
      <c r="E1512" s="233" t="str">
        <f>IF(ISERROR($V1512),"",OFFSET('Smelter Look-up'!$D$4,$V1512-4,0)&amp;"")</f>
        <v/>
      </c>
      <c r="F1512" s="233" t="str">
        <f>IF(ISERROR($V1512),"",OFFSET('Smelter Look-up'!$E$4,$V1512-4,0))</f>
        <v/>
      </c>
      <c r="G1512" s="233" t="str">
        <f>IF(C1512=$X$4,IF(ISERROR($V1512),"Enter smelter details","RMI"),IF(ISERROR($V1512),"",OFFSET('Smelter Look-up'!$F$4,$V1512-4,0)))</f>
        <v/>
      </c>
      <c r="H1512" s="235" t="str">
        <f>IF(ISERROR($V1512),"",OFFSET('Smelter Look-up'!$G$4,$V1512-4,0))</f>
        <v/>
      </c>
      <c r="I1512" s="237" t="str">
        <f>IF(ISERROR($V1512),"",OFFSET('Smelter Look-up'!$H$4,$V1512-4,0))</f>
        <v/>
      </c>
      <c r="J1512" s="237" t="str">
        <f>IF(ISERROR($V1512),"",OFFSET('Smelter Look-up'!$I$4,$V1512-4,0))</f>
        <v/>
      </c>
      <c r="K1512" s="234"/>
      <c r="L1512" s="234"/>
      <c r="M1512" s="234"/>
      <c r="N1512" s="234"/>
      <c r="O1512" s="234"/>
      <c r="P1512" s="237"/>
      <c r="Q1512" s="238"/>
      <c r="R1512" s="233" t="str">
        <f>IF(ISERROR($V1512),"",OFFSET('Smelter Look-up'!$C$4,$V1512-4,0)&amp;"")</f>
        <v/>
      </c>
      <c r="S1512" s="239" t="str">
        <f t="array" ref="S1512">IF(B1512="","",IF(ISERROR(MATCH($E1512,CL,0)),"Unknown",INDIRECT("'C'!$A$"&amp;MATCH($E1512,CL,0)+1)))</f>
        <v/>
      </c>
      <c r="T1512" s="239" t="str">
        <f t="array" ref="T1512">IF(B1512="","",IF(ISERROR(MATCH($J1512,SorP!$B$1:$B$6226,0)),"",INDIRECT("'SorP'!$A$"&amp;MATCH($S1512&amp;$J1512,SorP!C:C,0))))</f>
        <v/>
      </c>
      <c r="U1512" s="240"/>
      <c r="V1512" s="228" t="str">
        <f>IF(C1512="",NA(),IF(OR(C1512="Smelter not listed",C1512="Smelter not yet identified"),MATCH($B1512&amp;$D1512,'Smelter Look-up'!$J:$J,0),MATCH($B1512&amp;$C1512,'Smelter Look-up'!$J:$J,0)))</f>
        <v>#N/A</v>
      </c>
      <c r="W1512" s="208"/>
      <c r="X1512" s="208">
        <f t="shared" si="1"/>
        <v>0</v>
      </c>
      <c r="Y1512" s="208"/>
      <c r="Z1512" s="208"/>
      <c r="AA1512" s="208"/>
      <c r="AB1512" s="241" t="str">
        <f t="shared" si="2"/>
        <v/>
      </c>
      <c r="AC1512" s="208"/>
      <c r="AD1512" s="208"/>
      <c r="AE1512" s="208"/>
      <c r="AF1512" s="208"/>
      <c r="AG1512" s="208"/>
      <c r="AH1512" s="208"/>
    </row>
    <row r="1513" ht="13.5" customHeight="1">
      <c r="A1513" s="239"/>
      <c r="B1513" s="233" t="str">
        <f t="array" ref="B1513">IF(LEN(A1513)=0,"",INDEX('Smelter Look-up'!$A:$A,MATCH($A1513,'Smelter Look-up'!$E:$E,0)))</f>
        <v/>
      </c>
      <c r="C1513" s="234" t="str">
        <f t="array" ref="C1513">IF(LEN(A1513)=0,"",INDEX('Smelter Look-up'!$C:$C,MATCH($A1513,'Smelter Look-up'!$E:$E,0)))</f>
        <v/>
      </c>
      <c r="D1513" s="233"/>
      <c r="E1513" s="233" t="str">
        <f>IF(ISERROR($V1513),"",OFFSET('Smelter Look-up'!$D$4,$V1513-4,0)&amp;"")</f>
        <v/>
      </c>
      <c r="F1513" s="233" t="str">
        <f>IF(ISERROR($V1513),"",OFFSET('Smelter Look-up'!$E$4,$V1513-4,0))</f>
        <v/>
      </c>
      <c r="G1513" s="233" t="str">
        <f>IF(C1513=$X$4,IF(ISERROR($V1513),"Enter smelter details","RMI"),IF(ISERROR($V1513),"",OFFSET('Smelter Look-up'!$F$4,$V1513-4,0)))</f>
        <v/>
      </c>
      <c r="H1513" s="235" t="str">
        <f>IF(ISERROR($V1513),"",OFFSET('Smelter Look-up'!$G$4,$V1513-4,0))</f>
        <v/>
      </c>
      <c r="I1513" s="237" t="str">
        <f>IF(ISERROR($V1513),"",OFFSET('Smelter Look-up'!$H$4,$V1513-4,0))</f>
        <v/>
      </c>
      <c r="J1513" s="237" t="str">
        <f>IF(ISERROR($V1513),"",OFFSET('Smelter Look-up'!$I$4,$V1513-4,0))</f>
        <v/>
      </c>
      <c r="K1513" s="234"/>
      <c r="L1513" s="234"/>
      <c r="M1513" s="234"/>
      <c r="N1513" s="234"/>
      <c r="O1513" s="234"/>
      <c r="P1513" s="237"/>
      <c r="Q1513" s="238"/>
      <c r="R1513" s="233" t="str">
        <f>IF(ISERROR($V1513),"",OFFSET('Smelter Look-up'!$C$4,$V1513-4,0)&amp;"")</f>
        <v/>
      </c>
      <c r="S1513" s="239" t="str">
        <f t="array" ref="S1513">IF(B1513="","",IF(ISERROR(MATCH($E1513,CL,0)),"Unknown",INDIRECT("'C'!$A$"&amp;MATCH($E1513,CL,0)+1)))</f>
        <v/>
      </c>
      <c r="T1513" s="239" t="str">
        <f t="array" ref="T1513">IF(B1513="","",IF(ISERROR(MATCH($J1513,SorP!$B$1:$B$6226,0)),"",INDIRECT("'SorP'!$A$"&amp;MATCH($S1513&amp;$J1513,SorP!C:C,0))))</f>
        <v/>
      </c>
      <c r="U1513" s="240"/>
      <c r="V1513" s="228" t="str">
        <f>IF(C1513="",NA(),IF(OR(C1513="Smelter not listed",C1513="Smelter not yet identified"),MATCH($B1513&amp;$D1513,'Smelter Look-up'!$J:$J,0),MATCH($B1513&amp;$C1513,'Smelter Look-up'!$J:$J,0)))</f>
        <v>#N/A</v>
      </c>
      <c r="W1513" s="208"/>
      <c r="X1513" s="208">
        <f t="shared" si="1"/>
        <v>0</v>
      </c>
      <c r="Y1513" s="208"/>
      <c r="Z1513" s="208"/>
      <c r="AA1513" s="208"/>
      <c r="AB1513" s="241" t="str">
        <f t="shared" si="2"/>
        <v/>
      </c>
      <c r="AC1513" s="208"/>
      <c r="AD1513" s="208"/>
      <c r="AE1513" s="208"/>
      <c r="AF1513" s="208"/>
      <c r="AG1513" s="208"/>
      <c r="AH1513" s="208"/>
    </row>
    <row r="1514" ht="13.5" customHeight="1">
      <c r="A1514" s="239"/>
      <c r="B1514" s="233" t="str">
        <f t="array" ref="B1514">IF(LEN(A1514)=0,"",INDEX('Smelter Look-up'!$A:$A,MATCH($A1514,'Smelter Look-up'!$E:$E,0)))</f>
        <v/>
      </c>
      <c r="C1514" s="234" t="str">
        <f t="array" ref="C1514">IF(LEN(A1514)=0,"",INDEX('Smelter Look-up'!$C:$C,MATCH($A1514,'Smelter Look-up'!$E:$E,0)))</f>
        <v/>
      </c>
      <c r="D1514" s="233"/>
      <c r="E1514" s="233" t="str">
        <f>IF(ISERROR($V1514),"",OFFSET('Smelter Look-up'!$D$4,$V1514-4,0)&amp;"")</f>
        <v/>
      </c>
      <c r="F1514" s="233" t="str">
        <f>IF(ISERROR($V1514),"",OFFSET('Smelter Look-up'!$E$4,$V1514-4,0))</f>
        <v/>
      </c>
      <c r="G1514" s="233" t="str">
        <f>IF(C1514=$X$4,IF(ISERROR($V1514),"Enter smelter details","RMI"),IF(ISERROR($V1514),"",OFFSET('Smelter Look-up'!$F$4,$V1514-4,0)))</f>
        <v/>
      </c>
      <c r="H1514" s="235" t="str">
        <f>IF(ISERROR($V1514),"",OFFSET('Smelter Look-up'!$G$4,$V1514-4,0))</f>
        <v/>
      </c>
      <c r="I1514" s="237" t="str">
        <f>IF(ISERROR($V1514),"",OFFSET('Smelter Look-up'!$H$4,$V1514-4,0))</f>
        <v/>
      </c>
      <c r="J1514" s="237" t="str">
        <f>IF(ISERROR($V1514),"",OFFSET('Smelter Look-up'!$I$4,$V1514-4,0))</f>
        <v/>
      </c>
      <c r="K1514" s="234"/>
      <c r="L1514" s="234"/>
      <c r="M1514" s="234"/>
      <c r="N1514" s="234"/>
      <c r="O1514" s="234"/>
      <c r="P1514" s="237"/>
      <c r="Q1514" s="238"/>
      <c r="R1514" s="233" t="str">
        <f>IF(ISERROR($V1514),"",OFFSET('Smelter Look-up'!$C$4,$V1514-4,0)&amp;"")</f>
        <v/>
      </c>
      <c r="S1514" s="239" t="str">
        <f t="array" ref="S1514">IF(B1514="","",IF(ISERROR(MATCH($E1514,CL,0)),"Unknown",INDIRECT("'C'!$A$"&amp;MATCH($E1514,CL,0)+1)))</f>
        <v/>
      </c>
      <c r="T1514" s="239" t="str">
        <f t="array" ref="T1514">IF(B1514="","",IF(ISERROR(MATCH($J1514,SorP!$B$1:$B$6226,0)),"",INDIRECT("'SorP'!$A$"&amp;MATCH($S1514&amp;$J1514,SorP!C:C,0))))</f>
        <v/>
      </c>
      <c r="U1514" s="240"/>
      <c r="V1514" s="228" t="str">
        <f>IF(C1514="",NA(),IF(OR(C1514="Smelter not listed",C1514="Smelter not yet identified"),MATCH($B1514&amp;$D1514,'Smelter Look-up'!$J:$J,0),MATCH($B1514&amp;$C1514,'Smelter Look-up'!$J:$J,0)))</f>
        <v>#N/A</v>
      </c>
      <c r="W1514" s="208"/>
      <c r="X1514" s="208">
        <f t="shared" si="1"/>
        <v>0</v>
      </c>
      <c r="Y1514" s="208"/>
      <c r="Z1514" s="208"/>
      <c r="AA1514" s="208"/>
      <c r="AB1514" s="241" t="str">
        <f t="shared" si="2"/>
        <v/>
      </c>
      <c r="AC1514" s="208"/>
      <c r="AD1514" s="208"/>
      <c r="AE1514" s="208"/>
      <c r="AF1514" s="208"/>
      <c r="AG1514" s="208"/>
      <c r="AH1514" s="208"/>
    </row>
    <row r="1515" ht="13.5" customHeight="1">
      <c r="A1515" s="239"/>
      <c r="B1515" s="233" t="str">
        <f t="array" ref="B1515">IF(LEN(A1515)=0,"",INDEX('Smelter Look-up'!$A:$A,MATCH($A1515,'Smelter Look-up'!$E:$E,0)))</f>
        <v/>
      </c>
      <c r="C1515" s="234" t="str">
        <f t="array" ref="C1515">IF(LEN(A1515)=0,"",INDEX('Smelter Look-up'!$C:$C,MATCH($A1515,'Smelter Look-up'!$E:$E,0)))</f>
        <v/>
      </c>
      <c r="D1515" s="233"/>
      <c r="E1515" s="233" t="str">
        <f>IF(ISERROR($V1515),"",OFFSET('Smelter Look-up'!$D$4,$V1515-4,0)&amp;"")</f>
        <v/>
      </c>
      <c r="F1515" s="233" t="str">
        <f>IF(ISERROR($V1515),"",OFFSET('Smelter Look-up'!$E$4,$V1515-4,0))</f>
        <v/>
      </c>
      <c r="G1515" s="233" t="str">
        <f>IF(C1515=$X$4,IF(ISERROR($V1515),"Enter smelter details","RMI"),IF(ISERROR($V1515),"",OFFSET('Smelter Look-up'!$F$4,$V1515-4,0)))</f>
        <v/>
      </c>
      <c r="H1515" s="235" t="str">
        <f>IF(ISERROR($V1515),"",OFFSET('Smelter Look-up'!$G$4,$V1515-4,0))</f>
        <v/>
      </c>
      <c r="I1515" s="237" t="str">
        <f>IF(ISERROR($V1515),"",OFFSET('Smelter Look-up'!$H$4,$V1515-4,0))</f>
        <v/>
      </c>
      <c r="J1515" s="237" t="str">
        <f>IF(ISERROR($V1515),"",OFFSET('Smelter Look-up'!$I$4,$V1515-4,0))</f>
        <v/>
      </c>
      <c r="K1515" s="234"/>
      <c r="L1515" s="234"/>
      <c r="M1515" s="234"/>
      <c r="N1515" s="234"/>
      <c r="O1515" s="234"/>
      <c r="P1515" s="237"/>
      <c r="Q1515" s="238"/>
      <c r="R1515" s="233" t="str">
        <f>IF(ISERROR($V1515),"",OFFSET('Smelter Look-up'!$C$4,$V1515-4,0)&amp;"")</f>
        <v/>
      </c>
      <c r="S1515" s="239" t="str">
        <f t="array" ref="S1515">IF(B1515="","",IF(ISERROR(MATCH($E1515,CL,0)),"Unknown",INDIRECT("'C'!$A$"&amp;MATCH($E1515,CL,0)+1)))</f>
        <v/>
      </c>
      <c r="T1515" s="239" t="str">
        <f t="array" ref="T1515">IF(B1515="","",IF(ISERROR(MATCH($J1515,SorP!$B$1:$B$6226,0)),"",INDIRECT("'SorP'!$A$"&amp;MATCH($S1515&amp;$J1515,SorP!C:C,0))))</f>
        <v/>
      </c>
      <c r="U1515" s="240"/>
      <c r="V1515" s="228" t="str">
        <f>IF(C1515="",NA(),IF(OR(C1515="Smelter not listed",C1515="Smelter not yet identified"),MATCH($B1515&amp;$D1515,'Smelter Look-up'!$J:$J,0),MATCH($B1515&amp;$C1515,'Smelter Look-up'!$J:$J,0)))</f>
        <v>#N/A</v>
      </c>
      <c r="W1515" s="208"/>
      <c r="X1515" s="208">
        <f t="shared" si="1"/>
        <v>0</v>
      </c>
      <c r="Y1515" s="208"/>
      <c r="Z1515" s="208"/>
      <c r="AA1515" s="208"/>
      <c r="AB1515" s="241" t="str">
        <f t="shared" si="2"/>
        <v/>
      </c>
      <c r="AC1515" s="208"/>
      <c r="AD1515" s="208"/>
      <c r="AE1515" s="208"/>
      <c r="AF1515" s="208"/>
      <c r="AG1515" s="208"/>
      <c r="AH1515" s="208"/>
    </row>
    <row r="1516" ht="13.5" customHeight="1">
      <c r="A1516" s="239"/>
      <c r="B1516" s="233" t="str">
        <f t="array" ref="B1516">IF(LEN(A1516)=0,"",INDEX('Smelter Look-up'!$A:$A,MATCH($A1516,'Smelter Look-up'!$E:$E,0)))</f>
        <v/>
      </c>
      <c r="C1516" s="234" t="str">
        <f t="array" ref="C1516">IF(LEN(A1516)=0,"",INDEX('Smelter Look-up'!$C:$C,MATCH($A1516,'Smelter Look-up'!$E:$E,0)))</f>
        <v/>
      </c>
      <c r="D1516" s="233"/>
      <c r="E1516" s="233" t="str">
        <f>IF(ISERROR($V1516),"",OFFSET('Smelter Look-up'!$D$4,$V1516-4,0)&amp;"")</f>
        <v/>
      </c>
      <c r="F1516" s="233" t="str">
        <f>IF(ISERROR($V1516),"",OFFSET('Smelter Look-up'!$E$4,$V1516-4,0))</f>
        <v/>
      </c>
      <c r="G1516" s="233" t="str">
        <f>IF(C1516=$X$4,IF(ISERROR($V1516),"Enter smelter details","RMI"),IF(ISERROR($V1516),"",OFFSET('Smelter Look-up'!$F$4,$V1516-4,0)))</f>
        <v/>
      </c>
      <c r="H1516" s="235" t="str">
        <f>IF(ISERROR($V1516),"",OFFSET('Smelter Look-up'!$G$4,$V1516-4,0))</f>
        <v/>
      </c>
      <c r="I1516" s="237" t="str">
        <f>IF(ISERROR($V1516),"",OFFSET('Smelter Look-up'!$H$4,$V1516-4,0))</f>
        <v/>
      </c>
      <c r="J1516" s="237" t="str">
        <f>IF(ISERROR($V1516),"",OFFSET('Smelter Look-up'!$I$4,$V1516-4,0))</f>
        <v/>
      </c>
      <c r="K1516" s="234"/>
      <c r="L1516" s="234"/>
      <c r="M1516" s="234"/>
      <c r="N1516" s="234"/>
      <c r="O1516" s="234"/>
      <c r="P1516" s="237"/>
      <c r="Q1516" s="238"/>
      <c r="R1516" s="233" t="str">
        <f>IF(ISERROR($V1516),"",OFFSET('Smelter Look-up'!$C$4,$V1516-4,0)&amp;"")</f>
        <v/>
      </c>
      <c r="S1516" s="239" t="str">
        <f t="array" ref="S1516">IF(B1516="","",IF(ISERROR(MATCH($E1516,CL,0)),"Unknown",INDIRECT("'C'!$A$"&amp;MATCH($E1516,CL,0)+1)))</f>
        <v/>
      </c>
      <c r="T1516" s="239" t="str">
        <f t="array" ref="T1516">IF(B1516="","",IF(ISERROR(MATCH($J1516,SorP!$B$1:$B$6226,0)),"",INDIRECT("'SorP'!$A$"&amp;MATCH($S1516&amp;$J1516,SorP!C:C,0))))</f>
        <v/>
      </c>
      <c r="U1516" s="240"/>
      <c r="V1516" s="228" t="str">
        <f>IF(C1516="",NA(),IF(OR(C1516="Smelter not listed",C1516="Smelter not yet identified"),MATCH($B1516&amp;$D1516,'Smelter Look-up'!$J:$J,0),MATCH($B1516&amp;$C1516,'Smelter Look-up'!$J:$J,0)))</f>
        <v>#N/A</v>
      </c>
      <c r="W1516" s="208"/>
      <c r="X1516" s="208">
        <f t="shared" si="1"/>
        <v>0</v>
      </c>
      <c r="Y1516" s="208"/>
      <c r="Z1516" s="208"/>
      <c r="AA1516" s="208"/>
      <c r="AB1516" s="241" t="str">
        <f t="shared" si="2"/>
        <v/>
      </c>
      <c r="AC1516" s="208"/>
      <c r="AD1516" s="208"/>
      <c r="AE1516" s="208"/>
      <c r="AF1516" s="208"/>
      <c r="AG1516" s="208"/>
      <c r="AH1516" s="208"/>
    </row>
    <row r="1517" ht="13.5" customHeight="1">
      <c r="A1517" s="239"/>
      <c r="B1517" s="233" t="str">
        <f t="array" ref="B1517">IF(LEN(A1517)=0,"",INDEX('Smelter Look-up'!$A:$A,MATCH($A1517,'Smelter Look-up'!$E:$E,0)))</f>
        <v/>
      </c>
      <c r="C1517" s="234" t="str">
        <f t="array" ref="C1517">IF(LEN(A1517)=0,"",INDEX('Smelter Look-up'!$C:$C,MATCH($A1517,'Smelter Look-up'!$E:$E,0)))</f>
        <v/>
      </c>
      <c r="D1517" s="233"/>
      <c r="E1517" s="233" t="str">
        <f>IF(ISERROR($V1517),"",OFFSET('Smelter Look-up'!$D$4,$V1517-4,0)&amp;"")</f>
        <v/>
      </c>
      <c r="F1517" s="233" t="str">
        <f>IF(ISERROR($V1517),"",OFFSET('Smelter Look-up'!$E$4,$V1517-4,0))</f>
        <v/>
      </c>
      <c r="G1517" s="233" t="str">
        <f>IF(C1517=$X$4,IF(ISERROR($V1517),"Enter smelter details","RMI"),IF(ISERROR($V1517),"",OFFSET('Smelter Look-up'!$F$4,$V1517-4,0)))</f>
        <v/>
      </c>
      <c r="H1517" s="235" t="str">
        <f>IF(ISERROR($V1517),"",OFFSET('Smelter Look-up'!$G$4,$V1517-4,0))</f>
        <v/>
      </c>
      <c r="I1517" s="237" t="str">
        <f>IF(ISERROR($V1517),"",OFFSET('Smelter Look-up'!$H$4,$V1517-4,0))</f>
        <v/>
      </c>
      <c r="J1517" s="237" t="str">
        <f>IF(ISERROR($V1517),"",OFFSET('Smelter Look-up'!$I$4,$V1517-4,0))</f>
        <v/>
      </c>
      <c r="K1517" s="234"/>
      <c r="L1517" s="234"/>
      <c r="M1517" s="234"/>
      <c r="N1517" s="234"/>
      <c r="O1517" s="234"/>
      <c r="P1517" s="237"/>
      <c r="Q1517" s="238"/>
      <c r="R1517" s="233" t="str">
        <f>IF(ISERROR($V1517),"",OFFSET('Smelter Look-up'!$C$4,$V1517-4,0)&amp;"")</f>
        <v/>
      </c>
      <c r="S1517" s="239" t="str">
        <f t="array" ref="S1517">IF(B1517="","",IF(ISERROR(MATCH($E1517,CL,0)),"Unknown",INDIRECT("'C'!$A$"&amp;MATCH($E1517,CL,0)+1)))</f>
        <v/>
      </c>
      <c r="T1517" s="239" t="str">
        <f t="array" ref="T1517">IF(B1517="","",IF(ISERROR(MATCH($J1517,SorP!$B$1:$B$6226,0)),"",INDIRECT("'SorP'!$A$"&amp;MATCH($S1517&amp;$J1517,SorP!C:C,0))))</f>
        <v/>
      </c>
      <c r="U1517" s="240"/>
      <c r="V1517" s="228" t="str">
        <f>IF(C1517="",NA(),IF(OR(C1517="Smelter not listed",C1517="Smelter not yet identified"),MATCH($B1517&amp;$D1517,'Smelter Look-up'!$J:$J,0),MATCH($B1517&amp;$C1517,'Smelter Look-up'!$J:$J,0)))</f>
        <v>#N/A</v>
      </c>
      <c r="W1517" s="208"/>
      <c r="X1517" s="208">
        <f t="shared" si="1"/>
        <v>0</v>
      </c>
      <c r="Y1517" s="208"/>
      <c r="Z1517" s="208"/>
      <c r="AA1517" s="208"/>
      <c r="AB1517" s="241" t="str">
        <f t="shared" si="2"/>
        <v/>
      </c>
      <c r="AC1517" s="208"/>
      <c r="AD1517" s="208"/>
      <c r="AE1517" s="208"/>
      <c r="AF1517" s="208"/>
      <c r="AG1517" s="208"/>
      <c r="AH1517" s="208"/>
    </row>
    <row r="1518" ht="13.5" customHeight="1">
      <c r="A1518" s="239"/>
      <c r="B1518" s="233" t="str">
        <f t="array" ref="B1518">IF(LEN(A1518)=0,"",INDEX('Smelter Look-up'!$A:$A,MATCH($A1518,'Smelter Look-up'!$E:$E,0)))</f>
        <v/>
      </c>
      <c r="C1518" s="234" t="str">
        <f t="array" ref="C1518">IF(LEN(A1518)=0,"",INDEX('Smelter Look-up'!$C:$C,MATCH($A1518,'Smelter Look-up'!$E:$E,0)))</f>
        <v/>
      </c>
      <c r="D1518" s="233"/>
      <c r="E1518" s="233" t="str">
        <f>IF(ISERROR($V1518),"",OFFSET('Smelter Look-up'!$D$4,$V1518-4,0)&amp;"")</f>
        <v/>
      </c>
      <c r="F1518" s="233" t="str">
        <f>IF(ISERROR($V1518),"",OFFSET('Smelter Look-up'!$E$4,$V1518-4,0))</f>
        <v/>
      </c>
      <c r="G1518" s="233" t="str">
        <f>IF(C1518=$X$4,IF(ISERROR($V1518),"Enter smelter details","RMI"),IF(ISERROR($V1518),"",OFFSET('Smelter Look-up'!$F$4,$V1518-4,0)))</f>
        <v/>
      </c>
      <c r="H1518" s="235" t="str">
        <f>IF(ISERROR($V1518),"",OFFSET('Smelter Look-up'!$G$4,$V1518-4,0))</f>
        <v/>
      </c>
      <c r="I1518" s="237" t="str">
        <f>IF(ISERROR($V1518),"",OFFSET('Smelter Look-up'!$H$4,$V1518-4,0))</f>
        <v/>
      </c>
      <c r="J1518" s="237" t="str">
        <f>IF(ISERROR($V1518),"",OFFSET('Smelter Look-up'!$I$4,$V1518-4,0))</f>
        <v/>
      </c>
      <c r="K1518" s="234"/>
      <c r="L1518" s="234"/>
      <c r="M1518" s="234"/>
      <c r="N1518" s="234"/>
      <c r="O1518" s="234"/>
      <c r="P1518" s="237"/>
      <c r="Q1518" s="238"/>
      <c r="R1518" s="233" t="str">
        <f>IF(ISERROR($V1518),"",OFFSET('Smelter Look-up'!$C$4,$V1518-4,0)&amp;"")</f>
        <v/>
      </c>
      <c r="S1518" s="239" t="str">
        <f t="array" ref="S1518">IF(B1518="","",IF(ISERROR(MATCH($E1518,CL,0)),"Unknown",INDIRECT("'C'!$A$"&amp;MATCH($E1518,CL,0)+1)))</f>
        <v/>
      </c>
      <c r="T1518" s="239" t="str">
        <f t="array" ref="T1518">IF(B1518="","",IF(ISERROR(MATCH($J1518,SorP!$B$1:$B$6226,0)),"",INDIRECT("'SorP'!$A$"&amp;MATCH($S1518&amp;$J1518,SorP!C:C,0))))</f>
        <v/>
      </c>
      <c r="U1518" s="240"/>
      <c r="V1518" s="228" t="str">
        <f>IF(C1518="",NA(),IF(OR(C1518="Smelter not listed",C1518="Smelter not yet identified"),MATCH($B1518&amp;$D1518,'Smelter Look-up'!$J:$J,0),MATCH($B1518&amp;$C1518,'Smelter Look-up'!$J:$J,0)))</f>
        <v>#N/A</v>
      </c>
      <c r="W1518" s="208"/>
      <c r="X1518" s="208">
        <f t="shared" si="1"/>
        <v>0</v>
      </c>
      <c r="Y1518" s="208"/>
      <c r="Z1518" s="208"/>
      <c r="AA1518" s="208"/>
      <c r="AB1518" s="241" t="str">
        <f t="shared" si="2"/>
        <v/>
      </c>
      <c r="AC1518" s="208"/>
      <c r="AD1518" s="208"/>
      <c r="AE1518" s="208"/>
      <c r="AF1518" s="208"/>
      <c r="AG1518" s="208"/>
      <c r="AH1518" s="208"/>
    </row>
    <row r="1519" ht="13.5" customHeight="1">
      <c r="A1519" s="239"/>
      <c r="B1519" s="233" t="str">
        <f t="array" ref="B1519">IF(LEN(A1519)=0,"",INDEX('Smelter Look-up'!$A:$A,MATCH($A1519,'Smelter Look-up'!$E:$E,0)))</f>
        <v/>
      </c>
      <c r="C1519" s="234" t="str">
        <f t="array" ref="C1519">IF(LEN(A1519)=0,"",INDEX('Smelter Look-up'!$C:$C,MATCH($A1519,'Smelter Look-up'!$E:$E,0)))</f>
        <v/>
      </c>
      <c r="D1519" s="233"/>
      <c r="E1519" s="233" t="str">
        <f>IF(ISERROR($V1519),"",OFFSET('Smelter Look-up'!$D$4,$V1519-4,0)&amp;"")</f>
        <v/>
      </c>
      <c r="F1519" s="233" t="str">
        <f>IF(ISERROR($V1519),"",OFFSET('Smelter Look-up'!$E$4,$V1519-4,0))</f>
        <v/>
      </c>
      <c r="G1519" s="233" t="str">
        <f>IF(C1519=$X$4,IF(ISERROR($V1519),"Enter smelter details","RMI"),IF(ISERROR($V1519),"",OFFSET('Smelter Look-up'!$F$4,$V1519-4,0)))</f>
        <v/>
      </c>
      <c r="H1519" s="235" t="str">
        <f>IF(ISERROR($V1519),"",OFFSET('Smelter Look-up'!$G$4,$V1519-4,0))</f>
        <v/>
      </c>
      <c r="I1519" s="237" t="str">
        <f>IF(ISERROR($V1519),"",OFFSET('Smelter Look-up'!$H$4,$V1519-4,0))</f>
        <v/>
      </c>
      <c r="J1519" s="237" t="str">
        <f>IF(ISERROR($V1519),"",OFFSET('Smelter Look-up'!$I$4,$V1519-4,0))</f>
        <v/>
      </c>
      <c r="K1519" s="234"/>
      <c r="L1519" s="234"/>
      <c r="M1519" s="234"/>
      <c r="N1519" s="234"/>
      <c r="O1519" s="234"/>
      <c r="P1519" s="237"/>
      <c r="Q1519" s="238"/>
      <c r="R1519" s="233" t="str">
        <f>IF(ISERROR($V1519),"",OFFSET('Smelter Look-up'!$C$4,$V1519-4,0)&amp;"")</f>
        <v/>
      </c>
      <c r="S1519" s="239" t="str">
        <f t="array" ref="S1519">IF(B1519="","",IF(ISERROR(MATCH($E1519,CL,0)),"Unknown",INDIRECT("'C'!$A$"&amp;MATCH($E1519,CL,0)+1)))</f>
        <v/>
      </c>
      <c r="T1519" s="239" t="str">
        <f t="array" ref="T1519">IF(B1519="","",IF(ISERROR(MATCH($J1519,SorP!$B$1:$B$6226,0)),"",INDIRECT("'SorP'!$A$"&amp;MATCH($S1519&amp;$J1519,SorP!C:C,0))))</f>
        <v/>
      </c>
      <c r="U1519" s="240"/>
      <c r="V1519" s="228" t="str">
        <f>IF(C1519="",NA(),IF(OR(C1519="Smelter not listed",C1519="Smelter not yet identified"),MATCH($B1519&amp;$D1519,'Smelter Look-up'!$J:$J,0),MATCH($B1519&amp;$C1519,'Smelter Look-up'!$J:$J,0)))</f>
        <v>#N/A</v>
      </c>
      <c r="W1519" s="208"/>
      <c r="X1519" s="208">
        <f t="shared" si="1"/>
        <v>0</v>
      </c>
      <c r="Y1519" s="208"/>
      <c r="Z1519" s="208"/>
      <c r="AA1519" s="208"/>
      <c r="AB1519" s="241" t="str">
        <f t="shared" si="2"/>
        <v/>
      </c>
      <c r="AC1519" s="208"/>
      <c r="AD1519" s="208"/>
      <c r="AE1519" s="208"/>
      <c r="AF1519" s="208"/>
      <c r="AG1519" s="208"/>
      <c r="AH1519" s="208"/>
    </row>
    <row r="1520" ht="13.5" customHeight="1">
      <c r="A1520" s="239"/>
      <c r="B1520" s="233" t="str">
        <f t="array" ref="B1520">IF(LEN(A1520)=0,"",INDEX('Smelter Look-up'!$A:$A,MATCH($A1520,'Smelter Look-up'!$E:$E,0)))</f>
        <v/>
      </c>
      <c r="C1520" s="234" t="str">
        <f t="array" ref="C1520">IF(LEN(A1520)=0,"",INDEX('Smelter Look-up'!$C:$C,MATCH($A1520,'Smelter Look-up'!$E:$E,0)))</f>
        <v/>
      </c>
      <c r="D1520" s="233"/>
      <c r="E1520" s="233" t="str">
        <f>IF(ISERROR($V1520),"",OFFSET('Smelter Look-up'!$D$4,$V1520-4,0)&amp;"")</f>
        <v/>
      </c>
      <c r="F1520" s="233" t="str">
        <f>IF(ISERROR($V1520),"",OFFSET('Smelter Look-up'!$E$4,$V1520-4,0))</f>
        <v/>
      </c>
      <c r="G1520" s="233" t="str">
        <f>IF(C1520=$X$4,IF(ISERROR($V1520),"Enter smelter details","RMI"),IF(ISERROR($V1520),"",OFFSET('Smelter Look-up'!$F$4,$V1520-4,0)))</f>
        <v/>
      </c>
      <c r="H1520" s="235" t="str">
        <f>IF(ISERROR($V1520),"",OFFSET('Smelter Look-up'!$G$4,$V1520-4,0))</f>
        <v/>
      </c>
      <c r="I1520" s="237" t="str">
        <f>IF(ISERROR($V1520),"",OFFSET('Smelter Look-up'!$H$4,$V1520-4,0))</f>
        <v/>
      </c>
      <c r="J1520" s="237" t="str">
        <f>IF(ISERROR($V1520),"",OFFSET('Smelter Look-up'!$I$4,$V1520-4,0))</f>
        <v/>
      </c>
      <c r="K1520" s="234"/>
      <c r="L1520" s="234"/>
      <c r="M1520" s="234"/>
      <c r="N1520" s="234"/>
      <c r="O1520" s="234"/>
      <c r="P1520" s="237"/>
      <c r="Q1520" s="238"/>
      <c r="R1520" s="233" t="str">
        <f>IF(ISERROR($V1520),"",OFFSET('Smelter Look-up'!$C$4,$V1520-4,0)&amp;"")</f>
        <v/>
      </c>
      <c r="S1520" s="239" t="str">
        <f t="array" ref="S1520">IF(B1520="","",IF(ISERROR(MATCH($E1520,CL,0)),"Unknown",INDIRECT("'C'!$A$"&amp;MATCH($E1520,CL,0)+1)))</f>
        <v/>
      </c>
      <c r="T1520" s="239" t="str">
        <f t="array" ref="T1520">IF(B1520="","",IF(ISERROR(MATCH($J1520,SorP!$B$1:$B$6226,0)),"",INDIRECT("'SorP'!$A$"&amp;MATCH($S1520&amp;$J1520,SorP!C:C,0))))</f>
        <v/>
      </c>
      <c r="U1520" s="240"/>
      <c r="V1520" s="228" t="str">
        <f>IF(C1520="",NA(),IF(OR(C1520="Smelter not listed",C1520="Smelter not yet identified"),MATCH($B1520&amp;$D1520,'Smelter Look-up'!$J:$J,0),MATCH($B1520&amp;$C1520,'Smelter Look-up'!$J:$J,0)))</f>
        <v>#N/A</v>
      </c>
      <c r="W1520" s="208"/>
      <c r="X1520" s="208">
        <f t="shared" si="1"/>
        <v>0</v>
      </c>
      <c r="Y1520" s="208"/>
      <c r="Z1520" s="208"/>
      <c r="AA1520" s="208"/>
      <c r="AB1520" s="241" t="str">
        <f t="shared" si="2"/>
        <v/>
      </c>
      <c r="AC1520" s="208"/>
      <c r="AD1520" s="208"/>
      <c r="AE1520" s="208"/>
      <c r="AF1520" s="208"/>
      <c r="AG1520" s="208"/>
      <c r="AH1520" s="208"/>
    </row>
    <row r="1521" ht="13.5" customHeight="1">
      <c r="A1521" s="239"/>
      <c r="B1521" s="233" t="str">
        <f t="array" ref="B1521">IF(LEN(A1521)=0,"",INDEX('Smelter Look-up'!$A:$A,MATCH($A1521,'Smelter Look-up'!$E:$E,0)))</f>
        <v/>
      </c>
      <c r="C1521" s="234" t="str">
        <f t="array" ref="C1521">IF(LEN(A1521)=0,"",INDEX('Smelter Look-up'!$C:$C,MATCH($A1521,'Smelter Look-up'!$E:$E,0)))</f>
        <v/>
      </c>
      <c r="D1521" s="233"/>
      <c r="E1521" s="233" t="str">
        <f>IF(ISERROR($V1521),"",OFFSET('Smelter Look-up'!$D$4,$V1521-4,0)&amp;"")</f>
        <v/>
      </c>
      <c r="F1521" s="233" t="str">
        <f>IF(ISERROR($V1521),"",OFFSET('Smelter Look-up'!$E$4,$V1521-4,0))</f>
        <v/>
      </c>
      <c r="G1521" s="233" t="str">
        <f>IF(C1521=$X$4,IF(ISERROR($V1521),"Enter smelter details","RMI"),IF(ISERROR($V1521),"",OFFSET('Smelter Look-up'!$F$4,$V1521-4,0)))</f>
        <v/>
      </c>
      <c r="H1521" s="235" t="str">
        <f>IF(ISERROR($V1521),"",OFFSET('Smelter Look-up'!$G$4,$V1521-4,0))</f>
        <v/>
      </c>
      <c r="I1521" s="237" t="str">
        <f>IF(ISERROR($V1521),"",OFFSET('Smelter Look-up'!$H$4,$V1521-4,0))</f>
        <v/>
      </c>
      <c r="J1521" s="237" t="str">
        <f>IF(ISERROR($V1521),"",OFFSET('Smelter Look-up'!$I$4,$V1521-4,0))</f>
        <v/>
      </c>
      <c r="K1521" s="234"/>
      <c r="L1521" s="234"/>
      <c r="M1521" s="234"/>
      <c r="N1521" s="234"/>
      <c r="O1521" s="234"/>
      <c r="P1521" s="237"/>
      <c r="Q1521" s="238"/>
      <c r="R1521" s="233" t="str">
        <f>IF(ISERROR($V1521),"",OFFSET('Smelter Look-up'!$C$4,$V1521-4,0)&amp;"")</f>
        <v/>
      </c>
      <c r="S1521" s="239" t="str">
        <f t="array" ref="S1521">IF(B1521="","",IF(ISERROR(MATCH($E1521,CL,0)),"Unknown",INDIRECT("'C'!$A$"&amp;MATCH($E1521,CL,0)+1)))</f>
        <v/>
      </c>
      <c r="T1521" s="239" t="str">
        <f t="array" ref="T1521">IF(B1521="","",IF(ISERROR(MATCH($J1521,SorP!$B$1:$B$6226,0)),"",INDIRECT("'SorP'!$A$"&amp;MATCH($S1521&amp;$J1521,SorP!C:C,0))))</f>
        <v/>
      </c>
      <c r="U1521" s="240"/>
      <c r="V1521" s="228" t="str">
        <f>IF(C1521="",NA(),IF(OR(C1521="Smelter not listed",C1521="Smelter not yet identified"),MATCH($B1521&amp;$D1521,'Smelter Look-up'!$J:$J,0),MATCH($B1521&amp;$C1521,'Smelter Look-up'!$J:$J,0)))</f>
        <v>#N/A</v>
      </c>
      <c r="W1521" s="208"/>
      <c r="X1521" s="208">
        <f t="shared" si="1"/>
        <v>0</v>
      </c>
      <c r="Y1521" s="208"/>
      <c r="Z1521" s="208"/>
      <c r="AA1521" s="208"/>
      <c r="AB1521" s="241" t="str">
        <f t="shared" si="2"/>
        <v/>
      </c>
      <c r="AC1521" s="208"/>
      <c r="AD1521" s="208"/>
      <c r="AE1521" s="208"/>
      <c r="AF1521" s="208"/>
      <c r="AG1521" s="208"/>
      <c r="AH1521" s="208"/>
    </row>
    <row r="1522" ht="13.5" customHeight="1">
      <c r="A1522" s="239"/>
      <c r="B1522" s="233" t="str">
        <f t="array" ref="B1522">IF(LEN(A1522)=0,"",INDEX('Smelter Look-up'!$A:$A,MATCH($A1522,'Smelter Look-up'!$E:$E,0)))</f>
        <v/>
      </c>
      <c r="C1522" s="234" t="str">
        <f t="array" ref="C1522">IF(LEN(A1522)=0,"",INDEX('Smelter Look-up'!$C:$C,MATCH($A1522,'Smelter Look-up'!$E:$E,0)))</f>
        <v/>
      </c>
      <c r="D1522" s="233"/>
      <c r="E1522" s="233" t="str">
        <f>IF(ISERROR($V1522),"",OFFSET('Smelter Look-up'!$D$4,$V1522-4,0)&amp;"")</f>
        <v/>
      </c>
      <c r="F1522" s="233" t="str">
        <f>IF(ISERROR($V1522),"",OFFSET('Smelter Look-up'!$E$4,$V1522-4,0))</f>
        <v/>
      </c>
      <c r="G1522" s="233" t="str">
        <f>IF(C1522=$X$4,IF(ISERROR($V1522),"Enter smelter details","RMI"),IF(ISERROR($V1522),"",OFFSET('Smelter Look-up'!$F$4,$V1522-4,0)))</f>
        <v/>
      </c>
      <c r="H1522" s="235" t="str">
        <f>IF(ISERROR($V1522),"",OFFSET('Smelter Look-up'!$G$4,$V1522-4,0))</f>
        <v/>
      </c>
      <c r="I1522" s="237" t="str">
        <f>IF(ISERROR($V1522),"",OFFSET('Smelter Look-up'!$H$4,$V1522-4,0))</f>
        <v/>
      </c>
      <c r="J1522" s="237" t="str">
        <f>IF(ISERROR($V1522),"",OFFSET('Smelter Look-up'!$I$4,$V1522-4,0))</f>
        <v/>
      </c>
      <c r="K1522" s="234"/>
      <c r="L1522" s="234"/>
      <c r="M1522" s="234"/>
      <c r="N1522" s="234"/>
      <c r="O1522" s="234"/>
      <c r="P1522" s="237"/>
      <c r="Q1522" s="238"/>
      <c r="R1522" s="233" t="str">
        <f>IF(ISERROR($V1522),"",OFFSET('Smelter Look-up'!$C$4,$V1522-4,0)&amp;"")</f>
        <v/>
      </c>
      <c r="S1522" s="239" t="str">
        <f t="array" ref="S1522">IF(B1522="","",IF(ISERROR(MATCH($E1522,CL,0)),"Unknown",INDIRECT("'C'!$A$"&amp;MATCH($E1522,CL,0)+1)))</f>
        <v/>
      </c>
      <c r="T1522" s="239" t="str">
        <f t="array" ref="T1522">IF(B1522="","",IF(ISERROR(MATCH($J1522,SorP!$B$1:$B$6226,0)),"",INDIRECT("'SorP'!$A$"&amp;MATCH($S1522&amp;$J1522,SorP!C:C,0))))</f>
        <v/>
      </c>
      <c r="U1522" s="240"/>
      <c r="V1522" s="228" t="str">
        <f>IF(C1522="",NA(),IF(OR(C1522="Smelter not listed",C1522="Smelter not yet identified"),MATCH($B1522&amp;$D1522,'Smelter Look-up'!$J:$J,0),MATCH($B1522&amp;$C1522,'Smelter Look-up'!$J:$J,0)))</f>
        <v>#N/A</v>
      </c>
      <c r="W1522" s="208"/>
      <c r="X1522" s="208">
        <f t="shared" si="1"/>
        <v>0</v>
      </c>
      <c r="Y1522" s="208"/>
      <c r="Z1522" s="208"/>
      <c r="AA1522" s="208"/>
      <c r="AB1522" s="241" t="str">
        <f t="shared" si="2"/>
        <v/>
      </c>
      <c r="AC1522" s="208"/>
      <c r="AD1522" s="208"/>
      <c r="AE1522" s="208"/>
      <c r="AF1522" s="208"/>
      <c r="AG1522" s="208"/>
      <c r="AH1522" s="208"/>
    </row>
    <row r="1523" ht="13.5" customHeight="1">
      <c r="A1523" s="239"/>
      <c r="B1523" s="233" t="str">
        <f t="array" ref="B1523">IF(LEN(A1523)=0,"",INDEX('Smelter Look-up'!$A:$A,MATCH($A1523,'Smelter Look-up'!$E:$E,0)))</f>
        <v/>
      </c>
      <c r="C1523" s="234" t="str">
        <f t="array" ref="C1523">IF(LEN(A1523)=0,"",INDEX('Smelter Look-up'!$C:$C,MATCH($A1523,'Smelter Look-up'!$E:$E,0)))</f>
        <v/>
      </c>
      <c r="D1523" s="233"/>
      <c r="E1523" s="233" t="str">
        <f>IF(ISERROR($V1523),"",OFFSET('Smelter Look-up'!$D$4,$V1523-4,0)&amp;"")</f>
        <v/>
      </c>
      <c r="F1523" s="233" t="str">
        <f>IF(ISERROR($V1523),"",OFFSET('Smelter Look-up'!$E$4,$V1523-4,0))</f>
        <v/>
      </c>
      <c r="G1523" s="233" t="str">
        <f>IF(C1523=$X$4,IF(ISERROR($V1523),"Enter smelter details","RMI"),IF(ISERROR($V1523),"",OFFSET('Smelter Look-up'!$F$4,$V1523-4,0)))</f>
        <v/>
      </c>
      <c r="H1523" s="235" t="str">
        <f>IF(ISERROR($V1523),"",OFFSET('Smelter Look-up'!$G$4,$V1523-4,0))</f>
        <v/>
      </c>
      <c r="I1523" s="237" t="str">
        <f>IF(ISERROR($V1523),"",OFFSET('Smelter Look-up'!$H$4,$V1523-4,0))</f>
        <v/>
      </c>
      <c r="J1523" s="237" t="str">
        <f>IF(ISERROR($V1523),"",OFFSET('Smelter Look-up'!$I$4,$V1523-4,0))</f>
        <v/>
      </c>
      <c r="K1523" s="234"/>
      <c r="L1523" s="234"/>
      <c r="M1523" s="234"/>
      <c r="N1523" s="234"/>
      <c r="O1523" s="234"/>
      <c r="P1523" s="237"/>
      <c r="Q1523" s="238"/>
      <c r="R1523" s="233" t="str">
        <f>IF(ISERROR($V1523),"",OFFSET('Smelter Look-up'!$C$4,$V1523-4,0)&amp;"")</f>
        <v/>
      </c>
      <c r="S1523" s="239" t="str">
        <f t="array" ref="S1523">IF(B1523="","",IF(ISERROR(MATCH($E1523,CL,0)),"Unknown",INDIRECT("'C'!$A$"&amp;MATCH($E1523,CL,0)+1)))</f>
        <v/>
      </c>
      <c r="T1523" s="239" t="str">
        <f t="array" ref="T1523">IF(B1523="","",IF(ISERROR(MATCH($J1523,SorP!$B$1:$B$6226,0)),"",INDIRECT("'SorP'!$A$"&amp;MATCH($S1523&amp;$J1523,SorP!C:C,0))))</f>
        <v/>
      </c>
      <c r="U1523" s="240"/>
      <c r="V1523" s="228" t="str">
        <f>IF(C1523="",NA(),IF(OR(C1523="Smelter not listed",C1523="Smelter not yet identified"),MATCH($B1523&amp;$D1523,'Smelter Look-up'!$J:$J,0),MATCH($B1523&amp;$C1523,'Smelter Look-up'!$J:$J,0)))</f>
        <v>#N/A</v>
      </c>
      <c r="W1523" s="208"/>
      <c r="X1523" s="208">
        <f t="shared" si="1"/>
        <v>0</v>
      </c>
      <c r="Y1523" s="208"/>
      <c r="Z1523" s="208"/>
      <c r="AA1523" s="208"/>
      <c r="AB1523" s="241" t="str">
        <f t="shared" si="2"/>
        <v/>
      </c>
      <c r="AC1523" s="208"/>
      <c r="AD1523" s="208"/>
      <c r="AE1523" s="208"/>
      <c r="AF1523" s="208"/>
      <c r="AG1523" s="208"/>
      <c r="AH1523" s="208"/>
    </row>
    <row r="1524" ht="13.5" customHeight="1">
      <c r="A1524" s="239"/>
      <c r="B1524" s="233" t="str">
        <f t="array" ref="B1524">IF(LEN(A1524)=0,"",INDEX('Smelter Look-up'!$A:$A,MATCH($A1524,'Smelter Look-up'!$E:$E,0)))</f>
        <v/>
      </c>
      <c r="C1524" s="234" t="str">
        <f t="array" ref="C1524">IF(LEN(A1524)=0,"",INDEX('Smelter Look-up'!$C:$C,MATCH($A1524,'Smelter Look-up'!$E:$E,0)))</f>
        <v/>
      </c>
      <c r="D1524" s="233"/>
      <c r="E1524" s="233" t="str">
        <f>IF(ISERROR($V1524),"",OFFSET('Smelter Look-up'!$D$4,$V1524-4,0)&amp;"")</f>
        <v/>
      </c>
      <c r="F1524" s="233" t="str">
        <f>IF(ISERROR($V1524),"",OFFSET('Smelter Look-up'!$E$4,$V1524-4,0))</f>
        <v/>
      </c>
      <c r="G1524" s="233" t="str">
        <f>IF(C1524=$X$4,IF(ISERROR($V1524),"Enter smelter details","RMI"),IF(ISERROR($V1524),"",OFFSET('Smelter Look-up'!$F$4,$V1524-4,0)))</f>
        <v/>
      </c>
      <c r="H1524" s="235" t="str">
        <f>IF(ISERROR($V1524),"",OFFSET('Smelter Look-up'!$G$4,$V1524-4,0))</f>
        <v/>
      </c>
      <c r="I1524" s="237" t="str">
        <f>IF(ISERROR($V1524),"",OFFSET('Smelter Look-up'!$H$4,$V1524-4,0))</f>
        <v/>
      </c>
      <c r="J1524" s="237" t="str">
        <f>IF(ISERROR($V1524),"",OFFSET('Smelter Look-up'!$I$4,$V1524-4,0))</f>
        <v/>
      </c>
      <c r="K1524" s="234"/>
      <c r="L1524" s="234"/>
      <c r="M1524" s="234"/>
      <c r="N1524" s="234"/>
      <c r="O1524" s="234"/>
      <c r="P1524" s="237"/>
      <c r="Q1524" s="238"/>
      <c r="R1524" s="233" t="str">
        <f>IF(ISERROR($V1524),"",OFFSET('Smelter Look-up'!$C$4,$V1524-4,0)&amp;"")</f>
        <v/>
      </c>
      <c r="S1524" s="239" t="str">
        <f t="array" ref="S1524">IF(B1524="","",IF(ISERROR(MATCH($E1524,CL,0)),"Unknown",INDIRECT("'C'!$A$"&amp;MATCH($E1524,CL,0)+1)))</f>
        <v/>
      </c>
      <c r="T1524" s="239" t="str">
        <f t="array" ref="T1524">IF(B1524="","",IF(ISERROR(MATCH($J1524,SorP!$B$1:$B$6226,0)),"",INDIRECT("'SorP'!$A$"&amp;MATCH($S1524&amp;$J1524,SorP!C:C,0))))</f>
        <v/>
      </c>
      <c r="U1524" s="240"/>
      <c r="V1524" s="228" t="str">
        <f>IF(C1524="",NA(),IF(OR(C1524="Smelter not listed",C1524="Smelter not yet identified"),MATCH($B1524&amp;$D1524,'Smelter Look-up'!$J:$J,0),MATCH($B1524&amp;$C1524,'Smelter Look-up'!$J:$J,0)))</f>
        <v>#N/A</v>
      </c>
      <c r="W1524" s="208"/>
      <c r="X1524" s="208">
        <f t="shared" si="1"/>
        <v>0</v>
      </c>
      <c r="Y1524" s="208"/>
      <c r="Z1524" s="208"/>
      <c r="AA1524" s="208"/>
      <c r="AB1524" s="241" t="str">
        <f t="shared" si="2"/>
        <v/>
      </c>
      <c r="AC1524" s="208"/>
      <c r="AD1524" s="208"/>
      <c r="AE1524" s="208"/>
      <c r="AF1524" s="208"/>
      <c r="AG1524" s="208"/>
      <c r="AH1524" s="208"/>
    </row>
    <row r="1525" ht="13.5" customHeight="1">
      <c r="A1525" s="239"/>
      <c r="B1525" s="233" t="str">
        <f t="array" ref="B1525">IF(LEN(A1525)=0,"",INDEX('Smelter Look-up'!$A:$A,MATCH($A1525,'Smelter Look-up'!$E:$E,0)))</f>
        <v/>
      </c>
      <c r="C1525" s="234" t="str">
        <f t="array" ref="C1525">IF(LEN(A1525)=0,"",INDEX('Smelter Look-up'!$C:$C,MATCH($A1525,'Smelter Look-up'!$E:$E,0)))</f>
        <v/>
      </c>
      <c r="D1525" s="233"/>
      <c r="E1525" s="233" t="str">
        <f>IF(ISERROR($V1525),"",OFFSET('Smelter Look-up'!$D$4,$V1525-4,0)&amp;"")</f>
        <v/>
      </c>
      <c r="F1525" s="233" t="str">
        <f>IF(ISERROR($V1525),"",OFFSET('Smelter Look-up'!$E$4,$V1525-4,0))</f>
        <v/>
      </c>
      <c r="G1525" s="233" t="str">
        <f>IF(C1525=$X$4,IF(ISERROR($V1525),"Enter smelter details","RMI"),IF(ISERROR($V1525),"",OFFSET('Smelter Look-up'!$F$4,$V1525-4,0)))</f>
        <v/>
      </c>
      <c r="H1525" s="235" t="str">
        <f>IF(ISERROR($V1525),"",OFFSET('Smelter Look-up'!$G$4,$V1525-4,0))</f>
        <v/>
      </c>
      <c r="I1525" s="237" t="str">
        <f>IF(ISERROR($V1525),"",OFFSET('Smelter Look-up'!$H$4,$V1525-4,0))</f>
        <v/>
      </c>
      <c r="J1525" s="237" t="str">
        <f>IF(ISERROR($V1525),"",OFFSET('Smelter Look-up'!$I$4,$V1525-4,0))</f>
        <v/>
      </c>
      <c r="K1525" s="234"/>
      <c r="L1525" s="234"/>
      <c r="M1525" s="234"/>
      <c r="N1525" s="234"/>
      <c r="O1525" s="234"/>
      <c r="P1525" s="237"/>
      <c r="Q1525" s="238"/>
      <c r="R1525" s="233" t="str">
        <f>IF(ISERROR($V1525),"",OFFSET('Smelter Look-up'!$C$4,$V1525-4,0)&amp;"")</f>
        <v/>
      </c>
      <c r="S1525" s="239" t="str">
        <f t="array" ref="S1525">IF(B1525="","",IF(ISERROR(MATCH($E1525,CL,0)),"Unknown",INDIRECT("'C'!$A$"&amp;MATCH($E1525,CL,0)+1)))</f>
        <v/>
      </c>
      <c r="T1525" s="239" t="str">
        <f t="array" ref="T1525">IF(B1525="","",IF(ISERROR(MATCH($J1525,SorP!$B$1:$B$6226,0)),"",INDIRECT("'SorP'!$A$"&amp;MATCH($S1525&amp;$J1525,SorP!C:C,0))))</f>
        <v/>
      </c>
      <c r="U1525" s="240"/>
      <c r="V1525" s="228" t="str">
        <f>IF(C1525="",NA(),IF(OR(C1525="Smelter not listed",C1525="Smelter not yet identified"),MATCH($B1525&amp;$D1525,'Smelter Look-up'!$J:$J,0),MATCH($B1525&amp;$C1525,'Smelter Look-up'!$J:$J,0)))</f>
        <v>#N/A</v>
      </c>
      <c r="W1525" s="208"/>
      <c r="X1525" s="208">
        <f t="shared" si="1"/>
        <v>0</v>
      </c>
      <c r="Y1525" s="208"/>
      <c r="Z1525" s="208"/>
      <c r="AA1525" s="208"/>
      <c r="AB1525" s="241" t="str">
        <f t="shared" si="2"/>
        <v/>
      </c>
      <c r="AC1525" s="208"/>
      <c r="AD1525" s="208"/>
      <c r="AE1525" s="208"/>
      <c r="AF1525" s="208"/>
      <c r="AG1525" s="208"/>
      <c r="AH1525" s="208"/>
    </row>
    <row r="1526" ht="13.5" customHeight="1">
      <c r="A1526" s="239"/>
      <c r="B1526" s="233" t="str">
        <f t="array" ref="B1526">IF(LEN(A1526)=0,"",INDEX('Smelter Look-up'!$A:$A,MATCH($A1526,'Smelter Look-up'!$E:$E,0)))</f>
        <v/>
      </c>
      <c r="C1526" s="234" t="str">
        <f t="array" ref="C1526">IF(LEN(A1526)=0,"",INDEX('Smelter Look-up'!$C:$C,MATCH($A1526,'Smelter Look-up'!$E:$E,0)))</f>
        <v/>
      </c>
      <c r="D1526" s="233"/>
      <c r="E1526" s="233" t="str">
        <f>IF(ISERROR($V1526),"",OFFSET('Smelter Look-up'!$D$4,$V1526-4,0)&amp;"")</f>
        <v/>
      </c>
      <c r="F1526" s="233" t="str">
        <f>IF(ISERROR($V1526),"",OFFSET('Smelter Look-up'!$E$4,$V1526-4,0))</f>
        <v/>
      </c>
      <c r="G1526" s="233" t="str">
        <f>IF(C1526=$X$4,IF(ISERROR($V1526),"Enter smelter details","RMI"),IF(ISERROR($V1526),"",OFFSET('Smelter Look-up'!$F$4,$V1526-4,0)))</f>
        <v/>
      </c>
      <c r="H1526" s="235" t="str">
        <f>IF(ISERROR($V1526),"",OFFSET('Smelter Look-up'!$G$4,$V1526-4,0))</f>
        <v/>
      </c>
      <c r="I1526" s="237" t="str">
        <f>IF(ISERROR($V1526),"",OFFSET('Smelter Look-up'!$H$4,$V1526-4,0))</f>
        <v/>
      </c>
      <c r="J1526" s="237" t="str">
        <f>IF(ISERROR($V1526),"",OFFSET('Smelter Look-up'!$I$4,$V1526-4,0))</f>
        <v/>
      </c>
      <c r="K1526" s="234"/>
      <c r="L1526" s="234"/>
      <c r="M1526" s="234"/>
      <c r="N1526" s="234"/>
      <c r="O1526" s="234"/>
      <c r="P1526" s="237"/>
      <c r="Q1526" s="238"/>
      <c r="R1526" s="233" t="str">
        <f>IF(ISERROR($V1526),"",OFFSET('Smelter Look-up'!$C$4,$V1526-4,0)&amp;"")</f>
        <v/>
      </c>
      <c r="S1526" s="239" t="str">
        <f t="array" ref="S1526">IF(B1526="","",IF(ISERROR(MATCH($E1526,CL,0)),"Unknown",INDIRECT("'C'!$A$"&amp;MATCH($E1526,CL,0)+1)))</f>
        <v/>
      </c>
      <c r="T1526" s="239" t="str">
        <f t="array" ref="T1526">IF(B1526="","",IF(ISERROR(MATCH($J1526,SorP!$B$1:$B$6226,0)),"",INDIRECT("'SorP'!$A$"&amp;MATCH($S1526&amp;$J1526,SorP!C:C,0))))</f>
        <v/>
      </c>
      <c r="U1526" s="240"/>
      <c r="V1526" s="228" t="str">
        <f>IF(C1526="",NA(),IF(OR(C1526="Smelter not listed",C1526="Smelter not yet identified"),MATCH($B1526&amp;$D1526,'Smelter Look-up'!$J:$J,0),MATCH($B1526&amp;$C1526,'Smelter Look-up'!$J:$J,0)))</f>
        <v>#N/A</v>
      </c>
      <c r="W1526" s="208"/>
      <c r="X1526" s="208">
        <f t="shared" si="1"/>
        <v>0</v>
      </c>
      <c r="Y1526" s="208"/>
      <c r="Z1526" s="208"/>
      <c r="AA1526" s="208"/>
      <c r="AB1526" s="241" t="str">
        <f t="shared" si="2"/>
        <v/>
      </c>
      <c r="AC1526" s="208"/>
      <c r="AD1526" s="208"/>
      <c r="AE1526" s="208"/>
      <c r="AF1526" s="208"/>
      <c r="AG1526" s="208"/>
      <c r="AH1526" s="208"/>
    </row>
    <row r="1527" ht="13.5" customHeight="1">
      <c r="A1527" s="239"/>
      <c r="B1527" s="233" t="str">
        <f t="array" ref="B1527">IF(LEN(A1527)=0,"",INDEX('Smelter Look-up'!$A:$A,MATCH($A1527,'Smelter Look-up'!$E:$E,0)))</f>
        <v/>
      </c>
      <c r="C1527" s="234" t="str">
        <f t="array" ref="C1527">IF(LEN(A1527)=0,"",INDEX('Smelter Look-up'!$C:$C,MATCH($A1527,'Smelter Look-up'!$E:$E,0)))</f>
        <v/>
      </c>
      <c r="D1527" s="233"/>
      <c r="E1527" s="233" t="str">
        <f>IF(ISERROR($V1527),"",OFFSET('Smelter Look-up'!$D$4,$V1527-4,0)&amp;"")</f>
        <v/>
      </c>
      <c r="F1527" s="233" t="str">
        <f>IF(ISERROR($V1527),"",OFFSET('Smelter Look-up'!$E$4,$V1527-4,0))</f>
        <v/>
      </c>
      <c r="G1527" s="233" t="str">
        <f>IF(C1527=$X$4,IF(ISERROR($V1527),"Enter smelter details","RMI"),IF(ISERROR($V1527),"",OFFSET('Smelter Look-up'!$F$4,$V1527-4,0)))</f>
        <v/>
      </c>
      <c r="H1527" s="235" t="str">
        <f>IF(ISERROR($V1527),"",OFFSET('Smelter Look-up'!$G$4,$V1527-4,0))</f>
        <v/>
      </c>
      <c r="I1527" s="237" t="str">
        <f>IF(ISERROR($V1527),"",OFFSET('Smelter Look-up'!$H$4,$V1527-4,0))</f>
        <v/>
      </c>
      <c r="J1527" s="237" t="str">
        <f>IF(ISERROR($V1527),"",OFFSET('Smelter Look-up'!$I$4,$V1527-4,0))</f>
        <v/>
      </c>
      <c r="K1527" s="234"/>
      <c r="L1527" s="234"/>
      <c r="M1527" s="234"/>
      <c r="N1527" s="234"/>
      <c r="O1527" s="234"/>
      <c r="P1527" s="237"/>
      <c r="Q1527" s="238"/>
      <c r="R1527" s="233" t="str">
        <f>IF(ISERROR($V1527),"",OFFSET('Smelter Look-up'!$C$4,$V1527-4,0)&amp;"")</f>
        <v/>
      </c>
      <c r="S1527" s="239" t="str">
        <f t="array" ref="S1527">IF(B1527="","",IF(ISERROR(MATCH($E1527,CL,0)),"Unknown",INDIRECT("'C'!$A$"&amp;MATCH($E1527,CL,0)+1)))</f>
        <v/>
      </c>
      <c r="T1527" s="239" t="str">
        <f t="array" ref="T1527">IF(B1527="","",IF(ISERROR(MATCH($J1527,SorP!$B$1:$B$6226,0)),"",INDIRECT("'SorP'!$A$"&amp;MATCH($S1527&amp;$J1527,SorP!C:C,0))))</f>
        <v/>
      </c>
      <c r="U1527" s="240"/>
      <c r="V1527" s="228" t="str">
        <f>IF(C1527="",NA(),IF(OR(C1527="Smelter not listed",C1527="Smelter not yet identified"),MATCH($B1527&amp;$D1527,'Smelter Look-up'!$J:$J,0),MATCH($B1527&amp;$C1527,'Smelter Look-up'!$J:$J,0)))</f>
        <v>#N/A</v>
      </c>
      <c r="W1527" s="208"/>
      <c r="X1527" s="208">
        <f t="shared" si="1"/>
        <v>0</v>
      </c>
      <c r="Y1527" s="208"/>
      <c r="Z1527" s="208"/>
      <c r="AA1527" s="208"/>
      <c r="AB1527" s="241" t="str">
        <f t="shared" si="2"/>
        <v/>
      </c>
      <c r="AC1527" s="208"/>
      <c r="AD1527" s="208"/>
      <c r="AE1527" s="208"/>
      <c r="AF1527" s="208"/>
      <c r="AG1527" s="208"/>
      <c r="AH1527" s="208"/>
    </row>
    <row r="1528" ht="13.5" customHeight="1">
      <c r="A1528" s="239"/>
      <c r="B1528" s="233" t="str">
        <f t="array" ref="B1528">IF(LEN(A1528)=0,"",INDEX('Smelter Look-up'!$A:$A,MATCH($A1528,'Smelter Look-up'!$E:$E,0)))</f>
        <v/>
      </c>
      <c r="C1528" s="234" t="str">
        <f t="array" ref="C1528">IF(LEN(A1528)=0,"",INDEX('Smelter Look-up'!$C:$C,MATCH($A1528,'Smelter Look-up'!$E:$E,0)))</f>
        <v/>
      </c>
      <c r="D1528" s="233"/>
      <c r="E1528" s="233" t="str">
        <f>IF(ISERROR($V1528),"",OFFSET('Smelter Look-up'!$D$4,$V1528-4,0)&amp;"")</f>
        <v/>
      </c>
      <c r="F1528" s="233" t="str">
        <f>IF(ISERROR($V1528),"",OFFSET('Smelter Look-up'!$E$4,$V1528-4,0))</f>
        <v/>
      </c>
      <c r="G1528" s="233" t="str">
        <f>IF(C1528=$X$4,IF(ISERROR($V1528),"Enter smelter details","RMI"),IF(ISERROR($V1528),"",OFFSET('Smelter Look-up'!$F$4,$V1528-4,0)))</f>
        <v/>
      </c>
      <c r="H1528" s="235" t="str">
        <f>IF(ISERROR($V1528),"",OFFSET('Smelter Look-up'!$G$4,$V1528-4,0))</f>
        <v/>
      </c>
      <c r="I1528" s="237" t="str">
        <f>IF(ISERROR($V1528),"",OFFSET('Smelter Look-up'!$H$4,$V1528-4,0))</f>
        <v/>
      </c>
      <c r="J1528" s="237" t="str">
        <f>IF(ISERROR($V1528),"",OFFSET('Smelter Look-up'!$I$4,$V1528-4,0))</f>
        <v/>
      </c>
      <c r="K1528" s="234"/>
      <c r="L1528" s="234"/>
      <c r="M1528" s="234"/>
      <c r="N1528" s="234"/>
      <c r="O1528" s="234"/>
      <c r="P1528" s="237"/>
      <c r="Q1528" s="238"/>
      <c r="R1528" s="233" t="str">
        <f>IF(ISERROR($V1528),"",OFFSET('Smelter Look-up'!$C$4,$V1528-4,0)&amp;"")</f>
        <v/>
      </c>
      <c r="S1528" s="239" t="str">
        <f t="array" ref="S1528">IF(B1528="","",IF(ISERROR(MATCH($E1528,CL,0)),"Unknown",INDIRECT("'C'!$A$"&amp;MATCH($E1528,CL,0)+1)))</f>
        <v/>
      </c>
      <c r="T1528" s="239" t="str">
        <f t="array" ref="T1528">IF(B1528="","",IF(ISERROR(MATCH($J1528,SorP!$B$1:$B$6226,0)),"",INDIRECT("'SorP'!$A$"&amp;MATCH($S1528&amp;$J1528,SorP!C:C,0))))</f>
        <v/>
      </c>
      <c r="U1528" s="240"/>
      <c r="V1528" s="228" t="str">
        <f>IF(C1528="",NA(),IF(OR(C1528="Smelter not listed",C1528="Smelter not yet identified"),MATCH($B1528&amp;$D1528,'Smelter Look-up'!$J:$J,0),MATCH($B1528&amp;$C1528,'Smelter Look-up'!$J:$J,0)))</f>
        <v>#N/A</v>
      </c>
      <c r="W1528" s="208"/>
      <c r="X1528" s="208">
        <f t="shared" si="1"/>
        <v>0</v>
      </c>
      <c r="Y1528" s="208"/>
      <c r="Z1528" s="208"/>
      <c r="AA1528" s="208"/>
      <c r="AB1528" s="241" t="str">
        <f t="shared" si="2"/>
        <v/>
      </c>
      <c r="AC1528" s="208"/>
      <c r="AD1528" s="208"/>
      <c r="AE1528" s="208"/>
      <c r="AF1528" s="208"/>
      <c r="AG1528" s="208"/>
      <c r="AH1528" s="208"/>
    </row>
    <row r="1529" ht="13.5" customHeight="1">
      <c r="A1529" s="239"/>
      <c r="B1529" s="233" t="str">
        <f t="array" ref="B1529">IF(LEN(A1529)=0,"",INDEX('Smelter Look-up'!$A:$A,MATCH($A1529,'Smelter Look-up'!$E:$E,0)))</f>
        <v/>
      </c>
      <c r="C1529" s="234" t="str">
        <f t="array" ref="C1529">IF(LEN(A1529)=0,"",INDEX('Smelter Look-up'!$C:$C,MATCH($A1529,'Smelter Look-up'!$E:$E,0)))</f>
        <v/>
      </c>
      <c r="D1529" s="233"/>
      <c r="E1529" s="233" t="str">
        <f>IF(ISERROR($V1529),"",OFFSET('Smelter Look-up'!$D$4,$V1529-4,0)&amp;"")</f>
        <v/>
      </c>
      <c r="F1529" s="233" t="str">
        <f>IF(ISERROR($V1529),"",OFFSET('Smelter Look-up'!$E$4,$V1529-4,0))</f>
        <v/>
      </c>
      <c r="G1529" s="233" t="str">
        <f>IF(C1529=$X$4,IF(ISERROR($V1529),"Enter smelter details","RMI"),IF(ISERROR($V1529),"",OFFSET('Smelter Look-up'!$F$4,$V1529-4,0)))</f>
        <v/>
      </c>
      <c r="H1529" s="235" t="str">
        <f>IF(ISERROR($V1529),"",OFFSET('Smelter Look-up'!$G$4,$V1529-4,0))</f>
        <v/>
      </c>
      <c r="I1529" s="237" t="str">
        <f>IF(ISERROR($V1529),"",OFFSET('Smelter Look-up'!$H$4,$V1529-4,0))</f>
        <v/>
      </c>
      <c r="J1529" s="237" t="str">
        <f>IF(ISERROR($V1529),"",OFFSET('Smelter Look-up'!$I$4,$V1529-4,0))</f>
        <v/>
      </c>
      <c r="K1529" s="234"/>
      <c r="L1529" s="234"/>
      <c r="M1529" s="234"/>
      <c r="N1529" s="234"/>
      <c r="O1529" s="234"/>
      <c r="P1529" s="237"/>
      <c r="Q1529" s="238"/>
      <c r="R1529" s="233" t="str">
        <f>IF(ISERROR($V1529),"",OFFSET('Smelter Look-up'!$C$4,$V1529-4,0)&amp;"")</f>
        <v/>
      </c>
      <c r="S1529" s="239" t="str">
        <f t="array" ref="S1529">IF(B1529="","",IF(ISERROR(MATCH($E1529,CL,0)),"Unknown",INDIRECT("'C'!$A$"&amp;MATCH($E1529,CL,0)+1)))</f>
        <v/>
      </c>
      <c r="T1529" s="239" t="str">
        <f t="array" ref="T1529">IF(B1529="","",IF(ISERROR(MATCH($J1529,SorP!$B$1:$B$6226,0)),"",INDIRECT("'SorP'!$A$"&amp;MATCH($S1529&amp;$J1529,SorP!C:C,0))))</f>
        <v/>
      </c>
      <c r="U1529" s="240"/>
      <c r="V1529" s="228" t="str">
        <f>IF(C1529="",NA(),IF(OR(C1529="Smelter not listed",C1529="Smelter not yet identified"),MATCH($B1529&amp;$D1529,'Smelter Look-up'!$J:$J,0),MATCH($B1529&amp;$C1529,'Smelter Look-up'!$J:$J,0)))</f>
        <v>#N/A</v>
      </c>
      <c r="W1529" s="208"/>
      <c r="X1529" s="208">
        <f t="shared" si="1"/>
        <v>0</v>
      </c>
      <c r="Y1529" s="208"/>
      <c r="Z1529" s="208"/>
      <c r="AA1529" s="208"/>
      <c r="AB1529" s="241" t="str">
        <f t="shared" si="2"/>
        <v/>
      </c>
      <c r="AC1529" s="208"/>
      <c r="AD1529" s="208"/>
      <c r="AE1529" s="208"/>
      <c r="AF1529" s="208"/>
      <c r="AG1529" s="208"/>
      <c r="AH1529" s="208"/>
    </row>
    <row r="1530" ht="13.5" customHeight="1">
      <c r="A1530" s="239"/>
      <c r="B1530" s="233" t="str">
        <f t="array" ref="B1530">IF(LEN(A1530)=0,"",INDEX('Smelter Look-up'!$A:$A,MATCH($A1530,'Smelter Look-up'!$E:$E,0)))</f>
        <v/>
      </c>
      <c r="C1530" s="234" t="str">
        <f t="array" ref="C1530">IF(LEN(A1530)=0,"",INDEX('Smelter Look-up'!$C:$C,MATCH($A1530,'Smelter Look-up'!$E:$E,0)))</f>
        <v/>
      </c>
      <c r="D1530" s="233"/>
      <c r="E1530" s="233" t="str">
        <f>IF(ISERROR($V1530),"",OFFSET('Smelter Look-up'!$D$4,$V1530-4,0)&amp;"")</f>
        <v/>
      </c>
      <c r="F1530" s="233" t="str">
        <f>IF(ISERROR($V1530),"",OFFSET('Smelter Look-up'!$E$4,$V1530-4,0))</f>
        <v/>
      </c>
      <c r="G1530" s="233" t="str">
        <f>IF(C1530=$X$4,IF(ISERROR($V1530),"Enter smelter details","RMI"),IF(ISERROR($V1530),"",OFFSET('Smelter Look-up'!$F$4,$V1530-4,0)))</f>
        <v/>
      </c>
      <c r="H1530" s="235" t="str">
        <f>IF(ISERROR($V1530),"",OFFSET('Smelter Look-up'!$G$4,$V1530-4,0))</f>
        <v/>
      </c>
      <c r="I1530" s="237" t="str">
        <f>IF(ISERROR($V1530),"",OFFSET('Smelter Look-up'!$H$4,$V1530-4,0))</f>
        <v/>
      </c>
      <c r="J1530" s="237" t="str">
        <f>IF(ISERROR($V1530),"",OFFSET('Smelter Look-up'!$I$4,$V1530-4,0))</f>
        <v/>
      </c>
      <c r="K1530" s="234"/>
      <c r="L1530" s="234"/>
      <c r="M1530" s="234"/>
      <c r="N1530" s="234"/>
      <c r="O1530" s="234"/>
      <c r="P1530" s="237"/>
      <c r="Q1530" s="238"/>
      <c r="R1530" s="233" t="str">
        <f>IF(ISERROR($V1530),"",OFFSET('Smelter Look-up'!$C$4,$V1530-4,0)&amp;"")</f>
        <v/>
      </c>
      <c r="S1530" s="239" t="str">
        <f t="array" ref="S1530">IF(B1530="","",IF(ISERROR(MATCH($E1530,CL,0)),"Unknown",INDIRECT("'C'!$A$"&amp;MATCH($E1530,CL,0)+1)))</f>
        <v/>
      </c>
      <c r="T1530" s="239" t="str">
        <f t="array" ref="T1530">IF(B1530="","",IF(ISERROR(MATCH($J1530,SorP!$B$1:$B$6226,0)),"",INDIRECT("'SorP'!$A$"&amp;MATCH($S1530&amp;$J1530,SorP!C:C,0))))</f>
        <v/>
      </c>
      <c r="U1530" s="240"/>
      <c r="V1530" s="228" t="str">
        <f>IF(C1530="",NA(),IF(OR(C1530="Smelter not listed",C1530="Smelter not yet identified"),MATCH($B1530&amp;$D1530,'Smelter Look-up'!$J:$J,0),MATCH($B1530&amp;$C1530,'Smelter Look-up'!$J:$J,0)))</f>
        <v>#N/A</v>
      </c>
      <c r="W1530" s="208"/>
      <c r="X1530" s="208">
        <f t="shared" si="1"/>
        <v>0</v>
      </c>
      <c r="Y1530" s="208"/>
      <c r="Z1530" s="208"/>
      <c r="AA1530" s="208"/>
      <c r="AB1530" s="241" t="str">
        <f t="shared" si="2"/>
        <v/>
      </c>
      <c r="AC1530" s="208"/>
      <c r="AD1530" s="208"/>
      <c r="AE1530" s="208"/>
      <c r="AF1530" s="208"/>
      <c r="AG1530" s="208"/>
      <c r="AH1530" s="208"/>
    </row>
    <row r="1531" ht="13.5" customHeight="1">
      <c r="A1531" s="239"/>
      <c r="B1531" s="233" t="str">
        <f t="array" ref="B1531">IF(LEN(A1531)=0,"",INDEX('Smelter Look-up'!$A:$A,MATCH($A1531,'Smelter Look-up'!$E:$E,0)))</f>
        <v/>
      </c>
      <c r="C1531" s="234" t="str">
        <f t="array" ref="C1531">IF(LEN(A1531)=0,"",INDEX('Smelter Look-up'!$C:$C,MATCH($A1531,'Smelter Look-up'!$E:$E,0)))</f>
        <v/>
      </c>
      <c r="D1531" s="233"/>
      <c r="E1531" s="233" t="str">
        <f>IF(ISERROR($V1531),"",OFFSET('Smelter Look-up'!$D$4,$V1531-4,0)&amp;"")</f>
        <v/>
      </c>
      <c r="F1531" s="233" t="str">
        <f>IF(ISERROR($V1531),"",OFFSET('Smelter Look-up'!$E$4,$V1531-4,0))</f>
        <v/>
      </c>
      <c r="G1531" s="233" t="str">
        <f>IF(C1531=$X$4,IF(ISERROR($V1531),"Enter smelter details","RMI"),IF(ISERROR($V1531),"",OFFSET('Smelter Look-up'!$F$4,$V1531-4,0)))</f>
        <v/>
      </c>
      <c r="H1531" s="235" t="str">
        <f>IF(ISERROR($V1531),"",OFFSET('Smelter Look-up'!$G$4,$V1531-4,0))</f>
        <v/>
      </c>
      <c r="I1531" s="237" t="str">
        <f>IF(ISERROR($V1531),"",OFFSET('Smelter Look-up'!$H$4,$V1531-4,0))</f>
        <v/>
      </c>
      <c r="J1531" s="237" t="str">
        <f>IF(ISERROR($V1531),"",OFFSET('Smelter Look-up'!$I$4,$V1531-4,0))</f>
        <v/>
      </c>
      <c r="K1531" s="234"/>
      <c r="L1531" s="234"/>
      <c r="M1531" s="234"/>
      <c r="N1531" s="234"/>
      <c r="O1531" s="234"/>
      <c r="P1531" s="237"/>
      <c r="Q1531" s="238"/>
      <c r="R1531" s="233" t="str">
        <f>IF(ISERROR($V1531),"",OFFSET('Smelter Look-up'!$C$4,$V1531-4,0)&amp;"")</f>
        <v/>
      </c>
      <c r="S1531" s="239" t="str">
        <f t="array" ref="S1531">IF(B1531="","",IF(ISERROR(MATCH($E1531,CL,0)),"Unknown",INDIRECT("'C'!$A$"&amp;MATCH($E1531,CL,0)+1)))</f>
        <v/>
      </c>
      <c r="T1531" s="239" t="str">
        <f t="array" ref="T1531">IF(B1531="","",IF(ISERROR(MATCH($J1531,SorP!$B$1:$B$6226,0)),"",INDIRECT("'SorP'!$A$"&amp;MATCH($S1531&amp;$J1531,SorP!C:C,0))))</f>
        <v/>
      </c>
      <c r="U1531" s="240"/>
      <c r="V1531" s="228" t="str">
        <f>IF(C1531="",NA(),IF(OR(C1531="Smelter not listed",C1531="Smelter not yet identified"),MATCH($B1531&amp;$D1531,'Smelter Look-up'!$J:$J,0),MATCH($B1531&amp;$C1531,'Smelter Look-up'!$J:$J,0)))</f>
        <v>#N/A</v>
      </c>
      <c r="W1531" s="208"/>
      <c r="X1531" s="208">
        <f t="shared" si="1"/>
        <v>0</v>
      </c>
      <c r="Y1531" s="208"/>
      <c r="Z1531" s="208"/>
      <c r="AA1531" s="208"/>
      <c r="AB1531" s="241" t="str">
        <f t="shared" si="2"/>
        <v/>
      </c>
      <c r="AC1531" s="208"/>
      <c r="AD1531" s="208"/>
      <c r="AE1531" s="208"/>
      <c r="AF1531" s="208"/>
      <c r="AG1531" s="208"/>
      <c r="AH1531" s="208"/>
    </row>
    <row r="1532" ht="13.5" customHeight="1">
      <c r="A1532" s="239"/>
      <c r="B1532" s="233" t="str">
        <f t="array" ref="B1532">IF(LEN(A1532)=0,"",INDEX('Smelter Look-up'!$A:$A,MATCH($A1532,'Smelter Look-up'!$E:$E,0)))</f>
        <v/>
      </c>
      <c r="C1532" s="234" t="str">
        <f t="array" ref="C1532">IF(LEN(A1532)=0,"",INDEX('Smelter Look-up'!$C:$C,MATCH($A1532,'Smelter Look-up'!$E:$E,0)))</f>
        <v/>
      </c>
      <c r="D1532" s="233"/>
      <c r="E1532" s="233" t="str">
        <f>IF(ISERROR($V1532),"",OFFSET('Smelter Look-up'!$D$4,$V1532-4,0)&amp;"")</f>
        <v/>
      </c>
      <c r="F1532" s="233" t="str">
        <f>IF(ISERROR($V1532),"",OFFSET('Smelter Look-up'!$E$4,$V1532-4,0))</f>
        <v/>
      </c>
      <c r="G1532" s="233" t="str">
        <f>IF(C1532=$X$4,IF(ISERROR($V1532),"Enter smelter details","RMI"),IF(ISERROR($V1532),"",OFFSET('Smelter Look-up'!$F$4,$V1532-4,0)))</f>
        <v/>
      </c>
      <c r="H1532" s="235" t="str">
        <f>IF(ISERROR($V1532),"",OFFSET('Smelter Look-up'!$G$4,$V1532-4,0))</f>
        <v/>
      </c>
      <c r="I1532" s="237" t="str">
        <f>IF(ISERROR($V1532),"",OFFSET('Smelter Look-up'!$H$4,$V1532-4,0))</f>
        <v/>
      </c>
      <c r="J1532" s="237" t="str">
        <f>IF(ISERROR($V1532),"",OFFSET('Smelter Look-up'!$I$4,$V1532-4,0))</f>
        <v/>
      </c>
      <c r="K1532" s="234"/>
      <c r="L1532" s="234"/>
      <c r="M1532" s="234"/>
      <c r="N1532" s="234"/>
      <c r="O1532" s="234"/>
      <c r="P1532" s="237"/>
      <c r="Q1532" s="238"/>
      <c r="R1532" s="233" t="str">
        <f>IF(ISERROR($V1532),"",OFFSET('Smelter Look-up'!$C$4,$V1532-4,0)&amp;"")</f>
        <v/>
      </c>
      <c r="S1532" s="239" t="str">
        <f t="array" ref="S1532">IF(B1532="","",IF(ISERROR(MATCH($E1532,CL,0)),"Unknown",INDIRECT("'C'!$A$"&amp;MATCH($E1532,CL,0)+1)))</f>
        <v/>
      </c>
      <c r="T1532" s="239" t="str">
        <f t="array" ref="T1532">IF(B1532="","",IF(ISERROR(MATCH($J1532,SorP!$B$1:$B$6226,0)),"",INDIRECT("'SorP'!$A$"&amp;MATCH($S1532&amp;$J1532,SorP!C:C,0))))</f>
        <v/>
      </c>
      <c r="U1532" s="240"/>
      <c r="V1532" s="228" t="str">
        <f>IF(C1532="",NA(),IF(OR(C1532="Smelter not listed",C1532="Smelter not yet identified"),MATCH($B1532&amp;$D1532,'Smelter Look-up'!$J:$J,0),MATCH($B1532&amp;$C1532,'Smelter Look-up'!$J:$J,0)))</f>
        <v>#N/A</v>
      </c>
      <c r="W1532" s="208"/>
      <c r="X1532" s="208">
        <f t="shared" si="1"/>
        <v>0</v>
      </c>
      <c r="Y1532" s="208"/>
      <c r="Z1532" s="208"/>
      <c r="AA1532" s="208"/>
      <c r="AB1532" s="241" t="str">
        <f t="shared" si="2"/>
        <v/>
      </c>
      <c r="AC1532" s="208"/>
      <c r="AD1532" s="208"/>
      <c r="AE1532" s="208"/>
      <c r="AF1532" s="208"/>
      <c r="AG1532" s="208"/>
      <c r="AH1532" s="208"/>
    </row>
    <row r="1533" ht="13.5" customHeight="1">
      <c r="A1533" s="239"/>
      <c r="B1533" s="233" t="str">
        <f t="array" ref="B1533">IF(LEN(A1533)=0,"",INDEX('Smelter Look-up'!$A:$A,MATCH($A1533,'Smelter Look-up'!$E:$E,0)))</f>
        <v/>
      </c>
      <c r="C1533" s="234" t="str">
        <f t="array" ref="C1533">IF(LEN(A1533)=0,"",INDEX('Smelter Look-up'!$C:$C,MATCH($A1533,'Smelter Look-up'!$E:$E,0)))</f>
        <v/>
      </c>
      <c r="D1533" s="233"/>
      <c r="E1533" s="233" t="str">
        <f>IF(ISERROR($V1533),"",OFFSET('Smelter Look-up'!$D$4,$V1533-4,0)&amp;"")</f>
        <v/>
      </c>
      <c r="F1533" s="233" t="str">
        <f>IF(ISERROR($V1533),"",OFFSET('Smelter Look-up'!$E$4,$V1533-4,0))</f>
        <v/>
      </c>
      <c r="G1533" s="233" t="str">
        <f>IF(C1533=$X$4,IF(ISERROR($V1533),"Enter smelter details","RMI"),IF(ISERROR($V1533),"",OFFSET('Smelter Look-up'!$F$4,$V1533-4,0)))</f>
        <v/>
      </c>
      <c r="H1533" s="235" t="str">
        <f>IF(ISERROR($V1533),"",OFFSET('Smelter Look-up'!$G$4,$V1533-4,0))</f>
        <v/>
      </c>
      <c r="I1533" s="237" t="str">
        <f>IF(ISERROR($V1533),"",OFFSET('Smelter Look-up'!$H$4,$V1533-4,0))</f>
        <v/>
      </c>
      <c r="J1533" s="237" t="str">
        <f>IF(ISERROR($V1533),"",OFFSET('Smelter Look-up'!$I$4,$V1533-4,0))</f>
        <v/>
      </c>
      <c r="K1533" s="234"/>
      <c r="L1533" s="234"/>
      <c r="M1533" s="234"/>
      <c r="N1533" s="234"/>
      <c r="O1533" s="234"/>
      <c r="P1533" s="237"/>
      <c r="Q1533" s="238"/>
      <c r="R1533" s="233" t="str">
        <f>IF(ISERROR($V1533),"",OFFSET('Smelter Look-up'!$C$4,$V1533-4,0)&amp;"")</f>
        <v/>
      </c>
      <c r="S1533" s="239" t="str">
        <f t="array" ref="S1533">IF(B1533="","",IF(ISERROR(MATCH($E1533,CL,0)),"Unknown",INDIRECT("'C'!$A$"&amp;MATCH($E1533,CL,0)+1)))</f>
        <v/>
      </c>
      <c r="T1533" s="239" t="str">
        <f t="array" ref="T1533">IF(B1533="","",IF(ISERROR(MATCH($J1533,SorP!$B$1:$B$6226,0)),"",INDIRECT("'SorP'!$A$"&amp;MATCH($S1533&amp;$J1533,SorP!C:C,0))))</f>
        <v/>
      </c>
      <c r="U1533" s="240"/>
      <c r="V1533" s="228" t="str">
        <f>IF(C1533="",NA(),IF(OR(C1533="Smelter not listed",C1533="Smelter not yet identified"),MATCH($B1533&amp;$D1533,'Smelter Look-up'!$J:$J,0),MATCH($B1533&amp;$C1533,'Smelter Look-up'!$J:$J,0)))</f>
        <v>#N/A</v>
      </c>
      <c r="W1533" s="208"/>
      <c r="X1533" s="208">
        <f t="shared" si="1"/>
        <v>0</v>
      </c>
      <c r="Y1533" s="208"/>
      <c r="Z1533" s="208"/>
      <c r="AA1533" s="208"/>
      <c r="AB1533" s="241" t="str">
        <f t="shared" si="2"/>
        <v/>
      </c>
      <c r="AC1533" s="208"/>
      <c r="AD1533" s="208"/>
      <c r="AE1533" s="208"/>
      <c r="AF1533" s="208"/>
      <c r="AG1533" s="208"/>
      <c r="AH1533" s="208"/>
    </row>
    <row r="1534" ht="13.5" customHeight="1">
      <c r="A1534" s="239"/>
      <c r="B1534" s="233" t="str">
        <f t="array" ref="B1534">IF(LEN(A1534)=0,"",INDEX('Smelter Look-up'!$A:$A,MATCH($A1534,'Smelter Look-up'!$E:$E,0)))</f>
        <v/>
      </c>
      <c r="C1534" s="234" t="str">
        <f t="array" ref="C1534">IF(LEN(A1534)=0,"",INDEX('Smelter Look-up'!$C:$C,MATCH($A1534,'Smelter Look-up'!$E:$E,0)))</f>
        <v/>
      </c>
      <c r="D1534" s="233"/>
      <c r="E1534" s="233" t="str">
        <f>IF(ISERROR($V1534),"",OFFSET('Smelter Look-up'!$D$4,$V1534-4,0)&amp;"")</f>
        <v/>
      </c>
      <c r="F1534" s="233" t="str">
        <f>IF(ISERROR($V1534),"",OFFSET('Smelter Look-up'!$E$4,$V1534-4,0))</f>
        <v/>
      </c>
      <c r="G1534" s="233" t="str">
        <f>IF(C1534=$X$4,IF(ISERROR($V1534),"Enter smelter details","RMI"),IF(ISERROR($V1534),"",OFFSET('Smelter Look-up'!$F$4,$V1534-4,0)))</f>
        <v/>
      </c>
      <c r="H1534" s="235" t="str">
        <f>IF(ISERROR($V1534),"",OFFSET('Smelter Look-up'!$G$4,$V1534-4,0))</f>
        <v/>
      </c>
      <c r="I1534" s="237" t="str">
        <f>IF(ISERROR($V1534),"",OFFSET('Smelter Look-up'!$H$4,$V1534-4,0))</f>
        <v/>
      </c>
      <c r="J1534" s="237" t="str">
        <f>IF(ISERROR($V1534),"",OFFSET('Smelter Look-up'!$I$4,$V1534-4,0))</f>
        <v/>
      </c>
      <c r="K1534" s="234"/>
      <c r="L1534" s="234"/>
      <c r="M1534" s="234"/>
      <c r="N1534" s="234"/>
      <c r="O1534" s="234"/>
      <c r="P1534" s="237"/>
      <c r="Q1534" s="238"/>
      <c r="R1534" s="233" t="str">
        <f>IF(ISERROR($V1534),"",OFFSET('Smelter Look-up'!$C$4,$V1534-4,0)&amp;"")</f>
        <v/>
      </c>
      <c r="S1534" s="239" t="str">
        <f t="array" ref="S1534">IF(B1534="","",IF(ISERROR(MATCH($E1534,CL,0)),"Unknown",INDIRECT("'C'!$A$"&amp;MATCH($E1534,CL,0)+1)))</f>
        <v/>
      </c>
      <c r="T1534" s="239" t="str">
        <f t="array" ref="T1534">IF(B1534="","",IF(ISERROR(MATCH($J1534,SorP!$B$1:$B$6226,0)),"",INDIRECT("'SorP'!$A$"&amp;MATCH($S1534&amp;$J1534,SorP!C:C,0))))</f>
        <v/>
      </c>
      <c r="U1534" s="240"/>
      <c r="V1534" s="228" t="str">
        <f>IF(C1534="",NA(),IF(OR(C1534="Smelter not listed",C1534="Smelter not yet identified"),MATCH($B1534&amp;$D1534,'Smelter Look-up'!$J:$J,0),MATCH($B1534&amp;$C1534,'Smelter Look-up'!$J:$J,0)))</f>
        <v>#N/A</v>
      </c>
      <c r="W1534" s="208"/>
      <c r="X1534" s="208">
        <f t="shared" si="1"/>
        <v>0</v>
      </c>
      <c r="Y1534" s="208"/>
      <c r="Z1534" s="208"/>
      <c r="AA1534" s="208"/>
      <c r="AB1534" s="241" t="str">
        <f t="shared" si="2"/>
        <v/>
      </c>
      <c r="AC1534" s="208"/>
      <c r="AD1534" s="208"/>
      <c r="AE1534" s="208"/>
      <c r="AF1534" s="208"/>
      <c r="AG1534" s="208"/>
      <c r="AH1534" s="208"/>
    </row>
    <row r="1535" ht="13.5" customHeight="1">
      <c r="A1535" s="239"/>
      <c r="B1535" s="233" t="str">
        <f t="array" ref="B1535">IF(LEN(A1535)=0,"",INDEX('Smelter Look-up'!$A:$A,MATCH($A1535,'Smelter Look-up'!$E:$E,0)))</f>
        <v/>
      </c>
      <c r="C1535" s="234" t="str">
        <f t="array" ref="C1535">IF(LEN(A1535)=0,"",INDEX('Smelter Look-up'!$C:$C,MATCH($A1535,'Smelter Look-up'!$E:$E,0)))</f>
        <v/>
      </c>
      <c r="D1535" s="233"/>
      <c r="E1535" s="233" t="str">
        <f>IF(ISERROR($V1535),"",OFFSET('Smelter Look-up'!$D$4,$V1535-4,0)&amp;"")</f>
        <v/>
      </c>
      <c r="F1535" s="233" t="str">
        <f>IF(ISERROR($V1535),"",OFFSET('Smelter Look-up'!$E$4,$V1535-4,0))</f>
        <v/>
      </c>
      <c r="G1535" s="233" t="str">
        <f>IF(C1535=$X$4,IF(ISERROR($V1535),"Enter smelter details","RMI"),IF(ISERROR($V1535),"",OFFSET('Smelter Look-up'!$F$4,$V1535-4,0)))</f>
        <v/>
      </c>
      <c r="H1535" s="235" t="str">
        <f>IF(ISERROR($V1535),"",OFFSET('Smelter Look-up'!$G$4,$V1535-4,0))</f>
        <v/>
      </c>
      <c r="I1535" s="237" t="str">
        <f>IF(ISERROR($V1535),"",OFFSET('Smelter Look-up'!$H$4,$V1535-4,0))</f>
        <v/>
      </c>
      <c r="J1535" s="237" t="str">
        <f>IF(ISERROR($V1535),"",OFFSET('Smelter Look-up'!$I$4,$V1535-4,0))</f>
        <v/>
      </c>
      <c r="K1535" s="234"/>
      <c r="L1535" s="234"/>
      <c r="M1535" s="234"/>
      <c r="N1535" s="234"/>
      <c r="O1535" s="234"/>
      <c r="P1535" s="237"/>
      <c r="Q1535" s="238"/>
      <c r="R1535" s="233" t="str">
        <f>IF(ISERROR($V1535),"",OFFSET('Smelter Look-up'!$C$4,$V1535-4,0)&amp;"")</f>
        <v/>
      </c>
      <c r="S1535" s="239" t="str">
        <f t="array" ref="S1535">IF(B1535="","",IF(ISERROR(MATCH($E1535,CL,0)),"Unknown",INDIRECT("'C'!$A$"&amp;MATCH($E1535,CL,0)+1)))</f>
        <v/>
      </c>
      <c r="T1535" s="239" t="str">
        <f t="array" ref="T1535">IF(B1535="","",IF(ISERROR(MATCH($J1535,SorP!$B$1:$B$6226,0)),"",INDIRECT("'SorP'!$A$"&amp;MATCH($S1535&amp;$J1535,SorP!C:C,0))))</f>
        <v/>
      </c>
      <c r="U1535" s="240"/>
      <c r="V1535" s="228" t="str">
        <f>IF(C1535="",NA(),IF(OR(C1535="Smelter not listed",C1535="Smelter not yet identified"),MATCH($B1535&amp;$D1535,'Smelter Look-up'!$J:$J,0),MATCH($B1535&amp;$C1535,'Smelter Look-up'!$J:$J,0)))</f>
        <v>#N/A</v>
      </c>
      <c r="W1535" s="208"/>
      <c r="X1535" s="208">
        <f t="shared" si="1"/>
        <v>0</v>
      </c>
      <c r="Y1535" s="208"/>
      <c r="Z1535" s="208"/>
      <c r="AA1535" s="208"/>
      <c r="AB1535" s="241" t="str">
        <f t="shared" si="2"/>
        <v/>
      </c>
      <c r="AC1535" s="208"/>
      <c r="AD1535" s="208"/>
      <c r="AE1535" s="208"/>
      <c r="AF1535" s="208"/>
      <c r="AG1535" s="208"/>
      <c r="AH1535" s="208"/>
    </row>
    <row r="1536" ht="13.5" customHeight="1">
      <c r="A1536" s="239"/>
      <c r="B1536" s="233" t="str">
        <f t="array" ref="B1536">IF(LEN(A1536)=0,"",INDEX('Smelter Look-up'!$A:$A,MATCH($A1536,'Smelter Look-up'!$E:$E,0)))</f>
        <v/>
      </c>
      <c r="C1536" s="234" t="str">
        <f t="array" ref="C1536">IF(LEN(A1536)=0,"",INDEX('Smelter Look-up'!$C:$C,MATCH($A1536,'Smelter Look-up'!$E:$E,0)))</f>
        <v/>
      </c>
      <c r="D1536" s="233"/>
      <c r="E1536" s="233" t="str">
        <f>IF(ISERROR($V1536),"",OFFSET('Smelter Look-up'!$D$4,$V1536-4,0)&amp;"")</f>
        <v/>
      </c>
      <c r="F1536" s="233" t="str">
        <f>IF(ISERROR($V1536),"",OFFSET('Smelter Look-up'!$E$4,$V1536-4,0))</f>
        <v/>
      </c>
      <c r="G1536" s="233" t="str">
        <f>IF(C1536=$X$4,IF(ISERROR($V1536),"Enter smelter details","RMI"),IF(ISERROR($V1536),"",OFFSET('Smelter Look-up'!$F$4,$V1536-4,0)))</f>
        <v/>
      </c>
      <c r="H1536" s="235" t="str">
        <f>IF(ISERROR($V1536),"",OFFSET('Smelter Look-up'!$G$4,$V1536-4,0))</f>
        <v/>
      </c>
      <c r="I1536" s="237" t="str">
        <f>IF(ISERROR($V1536),"",OFFSET('Smelter Look-up'!$H$4,$V1536-4,0))</f>
        <v/>
      </c>
      <c r="J1536" s="237" t="str">
        <f>IF(ISERROR($V1536),"",OFFSET('Smelter Look-up'!$I$4,$V1536-4,0))</f>
        <v/>
      </c>
      <c r="K1536" s="234"/>
      <c r="L1536" s="234"/>
      <c r="M1536" s="234"/>
      <c r="N1536" s="234"/>
      <c r="O1536" s="234"/>
      <c r="P1536" s="237"/>
      <c r="Q1536" s="238"/>
      <c r="R1536" s="233" t="str">
        <f>IF(ISERROR($V1536),"",OFFSET('Smelter Look-up'!$C$4,$V1536-4,0)&amp;"")</f>
        <v/>
      </c>
      <c r="S1536" s="239" t="str">
        <f t="array" ref="S1536">IF(B1536="","",IF(ISERROR(MATCH($E1536,CL,0)),"Unknown",INDIRECT("'C'!$A$"&amp;MATCH($E1536,CL,0)+1)))</f>
        <v/>
      </c>
      <c r="T1536" s="239" t="str">
        <f t="array" ref="T1536">IF(B1536="","",IF(ISERROR(MATCH($J1536,SorP!$B$1:$B$6226,0)),"",INDIRECT("'SorP'!$A$"&amp;MATCH($S1536&amp;$J1536,SorP!C:C,0))))</f>
        <v/>
      </c>
      <c r="U1536" s="240"/>
      <c r="V1536" s="228" t="str">
        <f>IF(C1536="",NA(),IF(OR(C1536="Smelter not listed",C1536="Smelter not yet identified"),MATCH($B1536&amp;$D1536,'Smelter Look-up'!$J:$J,0),MATCH($B1536&amp;$C1536,'Smelter Look-up'!$J:$J,0)))</f>
        <v>#N/A</v>
      </c>
      <c r="W1536" s="208"/>
      <c r="X1536" s="208">
        <f t="shared" si="1"/>
        <v>0</v>
      </c>
      <c r="Y1536" s="208"/>
      <c r="Z1536" s="208"/>
      <c r="AA1536" s="208"/>
      <c r="AB1536" s="241" t="str">
        <f t="shared" si="2"/>
        <v/>
      </c>
      <c r="AC1536" s="208"/>
      <c r="AD1536" s="208"/>
      <c r="AE1536" s="208"/>
      <c r="AF1536" s="208"/>
      <c r="AG1536" s="208"/>
      <c r="AH1536" s="208"/>
    </row>
    <row r="1537" ht="13.5" customHeight="1">
      <c r="A1537" s="239"/>
      <c r="B1537" s="233" t="str">
        <f t="array" ref="B1537">IF(LEN(A1537)=0,"",INDEX('Smelter Look-up'!$A:$A,MATCH($A1537,'Smelter Look-up'!$E:$E,0)))</f>
        <v/>
      </c>
      <c r="C1537" s="234" t="str">
        <f t="array" ref="C1537">IF(LEN(A1537)=0,"",INDEX('Smelter Look-up'!$C:$C,MATCH($A1537,'Smelter Look-up'!$E:$E,0)))</f>
        <v/>
      </c>
      <c r="D1537" s="233"/>
      <c r="E1537" s="233" t="str">
        <f>IF(ISERROR($V1537),"",OFFSET('Smelter Look-up'!$D$4,$V1537-4,0)&amp;"")</f>
        <v/>
      </c>
      <c r="F1537" s="233" t="str">
        <f>IF(ISERROR($V1537),"",OFFSET('Smelter Look-up'!$E$4,$V1537-4,0))</f>
        <v/>
      </c>
      <c r="G1537" s="233" t="str">
        <f>IF(C1537=$X$4,IF(ISERROR($V1537),"Enter smelter details","RMI"),IF(ISERROR($V1537),"",OFFSET('Smelter Look-up'!$F$4,$V1537-4,0)))</f>
        <v/>
      </c>
      <c r="H1537" s="235" t="str">
        <f>IF(ISERROR($V1537),"",OFFSET('Smelter Look-up'!$G$4,$V1537-4,0))</f>
        <v/>
      </c>
      <c r="I1537" s="237" t="str">
        <f>IF(ISERROR($V1537),"",OFFSET('Smelter Look-up'!$H$4,$V1537-4,0))</f>
        <v/>
      </c>
      <c r="J1537" s="237" t="str">
        <f>IF(ISERROR($V1537),"",OFFSET('Smelter Look-up'!$I$4,$V1537-4,0))</f>
        <v/>
      </c>
      <c r="K1537" s="234"/>
      <c r="L1537" s="234"/>
      <c r="M1537" s="234"/>
      <c r="N1537" s="234"/>
      <c r="O1537" s="234"/>
      <c r="P1537" s="237"/>
      <c r="Q1537" s="238"/>
      <c r="R1537" s="233" t="str">
        <f>IF(ISERROR($V1537),"",OFFSET('Smelter Look-up'!$C$4,$V1537-4,0)&amp;"")</f>
        <v/>
      </c>
      <c r="S1537" s="239" t="str">
        <f t="array" ref="S1537">IF(B1537="","",IF(ISERROR(MATCH($E1537,CL,0)),"Unknown",INDIRECT("'C'!$A$"&amp;MATCH($E1537,CL,0)+1)))</f>
        <v/>
      </c>
      <c r="T1537" s="239" t="str">
        <f t="array" ref="T1537">IF(B1537="","",IF(ISERROR(MATCH($J1537,SorP!$B$1:$B$6226,0)),"",INDIRECT("'SorP'!$A$"&amp;MATCH($S1537&amp;$J1537,SorP!C:C,0))))</f>
        <v/>
      </c>
      <c r="U1537" s="240"/>
      <c r="V1537" s="228" t="str">
        <f>IF(C1537="",NA(),IF(OR(C1537="Smelter not listed",C1537="Smelter not yet identified"),MATCH($B1537&amp;$D1537,'Smelter Look-up'!$J:$J,0),MATCH($B1537&amp;$C1537,'Smelter Look-up'!$J:$J,0)))</f>
        <v>#N/A</v>
      </c>
      <c r="W1537" s="208"/>
      <c r="X1537" s="208">
        <f t="shared" si="1"/>
        <v>0</v>
      </c>
      <c r="Y1537" s="208"/>
      <c r="Z1537" s="208"/>
      <c r="AA1537" s="208"/>
      <c r="AB1537" s="241" t="str">
        <f t="shared" si="2"/>
        <v/>
      </c>
      <c r="AC1537" s="208"/>
      <c r="AD1537" s="208"/>
      <c r="AE1537" s="208"/>
      <c r="AF1537" s="208"/>
      <c r="AG1537" s="208"/>
      <c r="AH1537" s="208"/>
    </row>
    <row r="1538" ht="13.5" customHeight="1">
      <c r="A1538" s="239"/>
      <c r="B1538" s="233" t="str">
        <f t="array" ref="B1538">IF(LEN(A1538)=0,"",INDEX('Smelter Look-up'!$A:$A,MATCH($A1538,'Smelter Look-up'!$E:$E,0)))</f>
        <v/>
      </c>
      <c r="C1538" s="234" t="str">
        <f t="array" ref="C1538">IF(LEN(A1538)=0,"",INDEX('Smelter Look-up'!$C:$C,MATCH($A1538,'Smelter Look-up'!$E:$E,0)))</f>
        <v/>
      </c>
      <c r="D1538" s="233"/>
      <c r="E1538" s="233" t="str">
        <f>IF(ISERROR($V1538),"",OFFSET('Smelter Look-up'!$D$4,$V1538-4,0)&amp;"")</f>
        <v/>
      </c>
      <c r="F1538" s="233" t="str">
        <f>IF(ISERROR($V1538),"",OFFSET('Smelter Look-up'!$E$4,$V1538-4,0))</f>
        <v/>
      </c>
      <c r="G1538" s="233" t="str">
        <f>IF(C1538=$X$4,IF(ISERROR($V1538),"Enter smelter details","RMI"),IF(ISERROR($V1538),"",OFFSET('Smelter Look-up'!$F$4,$V1538-4,0)))</f>
        <v/>
      </c>
      <c r="H1538" s="235" t="str">
        <f>IF(ISERROR($V1538),"",OFFSET('Smelter Look-up'!$G$4,$V1538-4,0))</f>
        <v/>
      </c>
      <c r="I1538" s="237" t="str">
        <f>IF(ISERROR($V1538),"",OFFSET('Smelter Look-up'!$H$4,$V1538-4,0))</f>
        <v/>
      </c>
      <c r="J1538" s="237" t="str">
        <f>IF(ISERROR($V1538),"",OFFSET('Smelter Look-up'!$I$4,$V1538-4,0))</f>
        <v/>
      </c>
      <c r="K1538" s="234"/>
      <c r="L1538" s="234"/>
      <c r="M1538" s="234"/>
      <c r="N1538" s="234"/>
      <c r="O1538" s="234"/>
      <c r="P1538" s="237"/>
      <c r="Q1538" s="238"/>
      <c r="R1538" s="233" t="str">
        <f>IF(ISERROR($V1538),"",OFFSET('Smelter Look-up'!$C$4,$V1538-4,0)&amp;"")</f>
        <v/>
      </c>
      <c r="S1538" s="239" t="str">
        <f t="array" ref="S1538">IF(B1538="","",IF(ISERROR(MATCH($E1538,CL,0)),"Unknown",INDIRECT("'C'!$A$"&amp;MATCH($E1538,CL,0)+1)))</f>
        <v/>
      </c>
      <c r="T1538" s="239" t="str">
        <f t="array" ref="T1538">IF(B1538="","",IF(ISERROR(MATCH($J1538,SorP!$B$1:$B$6226,0)),"",INDIRECT("'SorP'!$A$"&amp;MATCH($S1538&amp;$J1538,SorP!C:C,0))))</f>
        <v/>
      </c>
      <c r="U1538" s="240"/>
      <c r="V1538" s="228" t="str">
        <f>IF(C1538="",NA(),IF(OR(C1538="Smelter not listed",C1538="Smelter not yet identified"),MATCH($B1538&amp;$D1538,'Smelter Look-up'!$J:$J,0),MATCH($B1538&amp;$C1538,'Smelter Look-up'!$J:$J,0)))</f>
        <v>#N/A</v>
      </c>
      <c r="W1538" s="208"/>
      <c r="X1538" s="208">
        <f t="shared" si="1"/>
        <v>0</v>
      </c>
      <c r="Y1538" s="208"/>
      <c r="Z1538" s="208"/>
      <c r="AA1538" s="208"/>
      <c r="AB1538" s="241" t="str">
        <f t="shared" si="2"/>
        <v/>
      </c>
      <c r="AC1538" s="208"/>
      <c r="AD1538" s="208"/>
      <c r="AE1538" s="208"/>
      <c r="AF1538" s="208"/>
      <c r="AG1538" s="208"/>
      <c r="AH1538" s="208"/>
    </row>
    <row r="1539" ht="13.5" customHeight="1">
      <c r="A1539" s="239"/>
      <c r="B1539" s="233" t="str">
        <f t="array" ref="B1539">IF(LEN(A1539)=0,"",INDEX('Smelter Look-up'!$A:$A,MATCH($A1539,'Smelter Look-up'!$E:$E,0)))</f>
        <v/>
      </c>
      <c r="C1539" s="234" t="str">
        <f t="array" ref="C1539">IF(LEN(A1539)=0,"",INDEX('Smelter Look-up'!$C:$C,MATCH($A1539,'Smelter Look-up'!$E:$E,0)))</f>
        <v/>
      </c>
      <c r="D1539" s="233"/>
      <c r="E1539" s="233" t="str">
        <f>IF(ISERROR($V1539),"",OFFSET('Smelter Look-up'!$D$4,$V1539-4,0)&amp;"")</f>
        <v/>
      </c>
      <c r="F1539" s="233" t="str">
        <f>IF(ISERROR($V1539),"",OFFSET('Smelter Look-up'!$E$4,$V1539-4,0))</f>
        <v/>
      </c>
      <c r="G1539" s="233" t="str">
        <f>IF(C1539=$X$4,IF(ISERROR($V1539),"Enter smelter details","RMI"),IF(ISERROR($V1539),"",OFFSET('Smelter Look-up'!$F$4,$V1539-4,0)))</f>
        <v/>
      </c>
      <c r="H1539" s="235" t="str">
        <f>IF(ISERROR($V1539),"",OFFSET('Smelter Look-up'!$G$4,$V1539-4,0))</f>
        <v/>
      </c>
      <c r="I1539" s="237" t="str">
        <f>IF(ISERROR($V1539),"",OFFSET('Smelter Look-up'!$H$4,$V1539-4,0))</f>
        <v/>
      </c>
      <c r="J1539" s="237" t="str">
        <f>IF(ISERROR($V1539),"",OFFSET('Smelter Look-up'!$I$4,$V1539-4,0))</f>
        <v/>
      </c>
      <c r="K1539" s="234"/>
      <c r="L1539" s="234"/>
      <c r="M1539" s="234"/>
      <c r="N1539" s="234"/>
      <c r="O1539" s="234"/>
      <c r="P1539" s="237"/>
      <c r="Q1539" s="238"/>
      <c r="R1539" s="233" t="str">
        <f>IF(ISERROR($V1539),"",OFFSET('Smelter Look-up'!$C$4,$V1539-4,0)&amp;"")</f>
        <v/>
      </c>
      <c r="S1539" s="239" t="str">
        <f t="array" ref="S1539">IF(B1539="","",IF(ISERROR(MATCH($E1539,CL,0)),"Unknown",INDIRECT("'C'!$A$"&amp;MATCH($E1539,CL,0)+1)))</f>
        <v/>
      </c>
      <c r="T1539" s="239" t="str">
        <f t="array" ref="T1539">IF(B1539="","",IF(ISERROR(MATCH($J1539,SorP!$B$1:$B$6226,0)),"",INDIRECT("'SorP'!$A$"&amp;MATCH($S1539&amp;$J1539,SorP!C:C,0))))</f>
        <v/>
      </c>
      <c r="U1539" s="240"/>
      <c r="V1539" s="228" t="str">
        <f>IF(C1539="",NA(),IF(OR(C1539="Smelter not listed",C1539="Smelter not yet identified"),MATCH($B1539&amp;$D1539,'Smelter Look-up'!$J:$J,0),MATCH($B1539&amp;$C1539,'Smelter Look-up'!$J:$J,0)))</f>
        <v>#N/A</v>
      </c>
      <c r="W1539" s="208"/>
      <c r="X1539" s="208">
        <f t="shared" si="1"/>
        <v>0</v>
      </c>
      <c r="Y1539" s="208"/>
      <c r="Z1539" s="208"/>
      <c r="AA1539" s="208"/>
      <c r="AB1539" s="241" t="str">
        <f t="shared" si="2"/>
        <v/>
      </c>
      <c r="AC1539" s="208"/>
      <c r="AD1539" s="208"/>
      <c r="AE1539" s="208"/>
      <c r="AF1539" s="208"/>
      <c r="AG1539" s="208"/>
      <c r="AH1539" s="208"/>
    </row>
    <row r="1540" ht="13.5" customHeight="1">
      <c r="A1540" s="239"/>
      <c r="B1540" s="233" t="str">
        <f t="array" ref="B1540">IF(LEN(A1540)=0,"",INDEX('Smelter Look-up'!$A:$A,MATCH($A1540,'Smelter Look-up'!$E:$E,0)))</f>
        <v/>
      </c>
      <c r="C1540" s="234" t="str">
        <f t="array" ref="C1540">IF(LEN(A1540)=0,"",INDEX('Smelter Look-up'!$C:$C,MATCH($A1540,'Smelter Look-up'!$E:$E,0)))</f>
        <v/>
      </c>
      <c r="D1540" s="233"/>
      <c r="E1540" s="233" t="str">
        <f>IF(ISERROR($V1540),"",OFFSET('Smelter Look-up'!$D$4,$V1540-4,0)&amp;"")</f>
        <v/>
      </c>
      <c r="F1540" s="233" t="str">
        <f>IF(ISERROR($V1540),"",OFFSET('Smelter Look-up'!$E$4,$V1540-4,0))</f>
        <v/>
      </c>
      <c r="G1540" s="233" t="str">
        <f>IF(C1540=$X$4,IF(ISERROR($V1540),"Enter smelter details","RMI"),IF(ISERROR($V1540),"",OFFSET('Smelter Look-up'!$F$4,$V1540-4,0)))</f>
        <v/>
      </c>
      <c r="H1540" s="235" t="str">
        <f>IF(ISERROR($V1540),"",OFFSET('Smelter Look-up'!$G$4,$V1540-4,0))</f>
        <v/>
      </c>
      <c r="I1540" s="237" t="str">
        <f>IF(ISERROR($V1540),"",OFFSET('Smelter Look-up'!$H$4,$V1540-4,0))</f>
        <v/>
      </c>
      <c r="J1540" s="237" t="str">
        <f>IF(ISERROR($V1540),"",OFFSET('Smelter Look-up'!$I$4,$V1540-4,0))</f>
        <v/>
      </c>
      <c r="K1540" s="234"/>
      <c r="L1540" s="234"/>
      <c r="M1540" s="234"/>
      <c r="N1540" s="234"/>
      <c r="O1540" s="234"/>
      <c r="P1540" s="237"/>
      <c r="Q1540" s="238"/>
      <c r="R1540" s="233" t="str">
        <f>IF(ISERROR($V1540),"",OFFSET('Smelter Look-up'!$C$4,$V1540-4,0)&amp;"")</f>
        <v/>
      </c>
      <c r="S1540" s="239" t="str">
        <f t="array" ref="S1540">IF(B1540="","",IF(ISERROR(MATCH($E1540,CL,0)),"Unknown",INDIRECT("'C'!$A$"&amp;MATCH($E1540,CL,0)+1)))</f>
        <v/>
      </c>
      <c r="T1540" s="239" t="str">
        <f t="array" ref="T1540">IF(B1540="","",IF(ISERROR(MATCH($J1540,SorP!$B$1:$B$6226,0)),"",INDIRECT("'SorP'!$A$"&amp;MATCH($S1540&amp;$J1540,SorP!C:C,0))))</f>
        <v/>
      </c>
      <c r="U1540" s="240"/>
      <c r="V1540" s="228" t="str">
        <f>IF(C1540="",NA(),IF(OR(C1540="Smelter not listed",C1540="Smelter not yet identified"),MATCH($B1540&amp;$D1540,'Smelter Look-up'!$J:$J,0),MATCH($B1540&amp;$C1540,'Smelter Look-up'!$J:$J,0)))</f>
        <v>#N/A</v>
      </c>
      <c r="W1540" s="208"/>
      <c r="X1540" s="208">
        <f t="shared" si="1"/>
        <v>0</v>
      </c>
      <c r="Y1540" s="208"/>
      <c r="Z1540" s="208"/>
      <c r="AA1540" s="208"/>
      <c r="AB1540" s="241" t="str">
        <f t="shared" si="2"/>
        <v/>
      </c>
      <c r="AC1540" s="208"/>
      <c r="AD1540" s="208"/>
      <c r="AE1540" s="208"/>
      <c r="AF1540" s="208"/>
      <c r="AG1540" s="208"/>
      <c r="AH1540" s="208"/>
    </row>
    <row r="1541" ht="13.5" customHeight="1">
      <c r="A1541" s="239"/>
      <c r="B1541" s="233" t="str">
        <f t="array" ref="B1541">IF(LEN(A1541)=0,"",INDEX('Smelter Look-up'!$A:$A,MATCH($A1541,'Smelter Look-up'!$E:$E,0)))</f>
        <v/>
      </c>
      <c r="C1541" s="234" t="str">
        <f t="array" ref="C1541">IF(LEN(A1541)=0,"",INDEX('Smelter Look-up'!$C:$C,MATCH($A1541,'Smelter Look-up'!$E:$E,0)))</f>
        <v/>
      </c>
      <c r="D1541" s="233"/>
      <c r="E1541" s="233" t="str">
        <f>IF(ISERROR($V1541),"",OFFSET('Smelter Look-up'!$D$4,$V1541-4,0)&amp;"")</f>
        <v/>
      </c>
      <c r="F1541" s="233" t="str">
        <f>IF(ISERROR($V1541),"",OFFSET('Smelter Look-up'!$E$4,$V1541-4,0))</f>
        <v/>
      </c>
      <c r="G1541" s="233" t="str">
        <f>IF(C1541=$X$4,IF(ISERROR($V1541),"Enter smelter details","RMI"),IF(ISERROR($V1541),"",OFFSET('Smelter Look-up'!$F$4,$V1541-4,0)))</f>
        <v/>
      </c>
      <c r="H1541" s="235" t="str">
        <f>IF(ISERROR($V1541),"",OFFSET('Smelter Look-up'!$G$4,$V1541-4,0))</f>
        <v/>
      </c>
      <c r="I1541" s="237" t="str">
        <f>IF(ISERROR($V1541),"",OFFSET('Smelter Look-up'!$H$4,$V1541-4,0))</f>
        <v/>
      </c>
      <c r="J1541" s="237" t="str">
        <f>IF(ISERROR($V1541),"",OFFSET('Smelter Look-up'!$I$4,$V1541-4,0))</f>
        <v/>
      </c>
      <c r="K1541" s="234"/>
      <c r="L1541" s="234"/>
      <c r="M1541" s="234"/>
      <c r="N1541" s="234"/>
      <c r="O1541" s="234"/>
      <c r="P1541" s="237"/>
      <c r="Q1541" s="238"/>
      <c r="R1541" s="233" t="str">
        <f>IF(ISERROR($V1541),"",OFFSET('Smelter Look-up'!$C$4,$V1541-4,0)&amp;"")</f>
        <v/>
      </c>
      <c r="S1541" s="239" t="str">
        <f t="array" ref="S1541">IF(B1541="","",IF(ISERROR(MATCH($E1541,CL,0)),"Unknown",INDIRECT("'C'!$A$"&amp;MATCH($E1541,CL,0)+1)))</f>
        <v/>
      </c>
      <c r="T1541" s="239" t="str">
        <f t="array" ref="T1541">IF(B1541="","",IF(ISERROR(MATCH($J1541,SorP!$B$1:$B$6226,0)),"",INDIRECT("'SorP'!$A$"&amp;MATCH($S1541&amp;$J1541,SorP!C:C,0))))</f>
        <v/>
      </c>
      <c r="U1541" s="240"/>
      <c r="V1541" s="228" t="str">
        <f>IF(C1541="",NA(),IF(OR(C1541="Smelter not listed",C1541="Smelter not yet identified"),MATCH($B1541&amp;$D1541,'Smelter Look-up'!$J:$J,0),MATCH($B1541&amp;$C1541,'Smelter Look-up'!$J:$J,0)))</f>
        <v>#N/A</v>
      </c>
      <c r="W1541" s="208"/>
      <c r="X1541" s="208">
        <f t="shared" si="1"/>
        <v>0</v>
      </c>
      <c r="Y1541" s="208"/>
      <c r="Z1541" s="208"/>
      <c r="AA1541" s="208"/>
      <c r="AB1541" s="241" t="str">
        <f t="shared" si="2"/>
        <v/>
      </c>
      <c r="AC1541" s="208"/>
      <c r="AD1541" s="208"/>
      <c r="AE1541" s="208"/>
      <c r="AF1541" s="208"/>
      <c r="AG1541" s="208"/>
      <c r="AH1541" s="208"/>
    </row>
    <row r="1542" ht="13.5" customHeight="1">
      <c r="A1542" s="239"/>
      <c r="B1542" s="233" t="str">
        <f t="array" ref="B1542">IF(LEN(A1542)=0,"",INDEX('Smelter Look-up'!$A:$A,MATCH($A1542,'Smelter Look-up'!$E:$E,0)))</f>
        <v/>
      </c>
      <c r="C1542" s="234" t="str">
        <f t="array" ref="C1542">IF(LEN(A1542)=0,"",INDEX('Smelter Look-up'!$C:$C,MATCH($A1542,'Smelter Look-up'!$E:$E,0)))</f>
        <v/>
      </c>
      <c r="D1542" s="233"/>
      <c r="E1542" s="233" t="str">
        <f>IF(ISERROR($V1542),"",OFFSET('Smelter Look-up'!$D$4,$V1542-4,0)&amp;"")</f>
        <v/>
      </c>
      <c r="F1542" s="233" t="str">
        <f>IF(ISERROR($V1542),"",OFFSET('Smelter Look-up'!$E$4,$V1542-4,0))</f>
        <v/>
      </c>
      <c r="G1542" s="233" t="str">
        <f>IF(C1542=$X$4,IF(ISERROR($V1542),"Enter smelter details","RMI"),IF(ISERROR($V1542),"",OFFSET('Smelter Look-up'!$F$4,$V1542-4,0)))</f>
        <v/>
      </c>
      <c r="H1542" s="235" t="str">
        <f>IF(ISERROR($V1542),"",OFFSET('Smelter Look-up'!$G$4,$V1542-4,0))</f>
        <v/>
      </c>
      <c r="I1542" s="237" t="str">
        <f>IF(ISERROR($V1542),"",OFFSET('Smelter Look-up'!$H$4,$V1542-4,0))</f>
        <v/>
      </c>
      <c r="J1542" s="237" t="str">
        <f>IF(ISERROR($V1542),"",OFFSET('Smelter Look-up'!$I$4,$V1542-4,0))</f>
        <v/>
      </c>
      <c r="K1542" s="234"/>
      <c r="L1542" s="234"/>
      <c r="M1542" s="234"/>
      <c r="N1542" s="234"/>
      <c r="O1542" s="234"/>
      <c r="P1542" s="237"/>
      <c r="Q1542" s="238"/>
      <c r="R1542" s="233" t="str">
        <f>IF(ISERROR($V1542),"",OFFSET('Smelter Look-up'!$C$4,$V1542-4,0)&amp;"")</f>
        <v/>
      </c>
      <c r="S1542" s="239" t="str">
        <f t="array" ref="S1542">IF(B1542="","",IF(ISERROR(MATCH($E1542,CL,0)),"Unknown",INDIRECT("'C'!$A$"&amp;MATCH($E1542,CL,0)+1)))</f>
        <v/>
      </c>
      <c r="T1542" s="239" t="str">
        <f t="array" ref="T1542">IF(B1542="","",IF(ISERROR(MATCH($J1542,SorP!$B$1:$B$6226,0)),"",INDIRECT("'SorP'!$A$"&amp;MATCH($S1542&amp;$J1542,SorP!C:C,0))))</f>
        <v/>
      </c>
      <c r="U1542" s="240"/>
      <c r="V1542" s="228" t="str">
        <f>IF(C1542="",NA(),IF(OR(C1542="Smelter not listed",C1542="Smelter not yet identified"),MATCH($B1542&amp;$D1542,'Smelter Look-up'!$J:$J,0),MATCH($B1542&amp;$C1542,'Smelter Look-up'!$J:$J,0)))</f>
        <v>#N/A</v>
      </c>
      <c r="W1542" s="208"/>
      <c r="X1542" s="208">
        <f t="shared" si="1"/>
        <v>0</v>
      </c>
      <c r="Y1542" s="208"/>
      <c r="Z1542" s="208"/>
      <c r="AA1542" s="208"/>
      <c r="AB1542" s="241" t="str">
        <f t="shared" si="2"/>
        <v/>
      </c>
      <c r="AC1542" s="208"/>
      <c r="AD1542" s="208"/>
      <c r="AE1542" s="208"/>
      <c r="AF1542" s="208"/>
      <c r="AG1542" s="208"/>
      <c r="AH1542" s="208"/>
    </row>
    <row r="1543" ht="13.5" customHeight="1">
      <c r="A1543" s="239"/>
      <c r="B1543" s="233" t="str">
        <f t="array" ref="B1543">IF(LEN(A1543)=0,"",INDEX('Smelter Look-up'!$A:$A,MATCH($A1543,'Smelter Look-up'!$E:$E,0)))</f>
        <v/>
      </c>
      <c r="C1543" s="234" t="str">
        <f t="array" ref="C1543">IF(LEN(A1543)=0,"",INDEX('Smelter Look-up'!$C:$C,MATCH($A1543,'Smelter Look-up'!$E:$E,0)))</f>
        <v/>
      </c>
      <c r="D1543" s="233"/>
      <c r="E1543" s="233" t="str">
        <f>IF(ISERROR($V1543),"",OFFSET('Smelter Look-up'!$D$4,$V1543-4,0)&amp;"")</f>
        <v/>
      </c>
      <c r="F1543" s="233" t="str">
        <f>IF(ISERROR($V1543),"",OFFSET('Smelter Look-up'!$E$4,$V1543-4,0))</f>
        <v/>
      </c>
      <c r="G1543" s="233" t="str">
        <f>IF(C1543=$X$4,IF(ISERROR($V1543),"Enter smelter details","RMI"),IF(ISERROR($V1543),"",OFFSET('Smelter Look-up'!$F$4,$V1543-4,0)))</f>
        <v/>
      </c>
      <c r="H1543" s="235" t="str">
        <f>IF(ISERROR($V1543),"",OFFSET('Smelter Look-up'!$G$4,$V1543-4,0))</f>
        <v/>
      </c>
      <c r="I1543" s="237" t="str">
        <f>IF(ISERROR($V1543),"",OFFSET('Smelter Look-up'!$H$4,$V1543-4,0))</f>
        <v/>
      </c>
      <c r="J1543" s="237" t="str">
        <f>IF(ISERROR($V1543),"",OFFSET('Smelter Look-up'!$I$4,$V1543-4,0))</f>
        <v/>
      </c>
      <c r="K1543" s="234"/>
      <c r="L1543" s="234"/>
      <c r="M1543" s="234"/>
      <c r="N1543" s="234"/>
      <c r="O1543" s="234"/>
      <c r="P1543" s="237"/>
      <c r="Q1543" s="238"/>
      <c r="R1543" s="233" t="str">
        <f>IF(ISERROR($V1543),"",OFFSET('Smelter Look-up'!$C$4,$V1543-4,0)&amp;"")</f>
        <v/>
      </c>
      <c r="S1543" s="239" t="str">
        <f t="array" ref="S1543">IF(B1543="","",IF(ISERROR(MATCH($E1543,CL,0)),"Unknown",INDIRECT("'C'!$A$"&amp;MATCH($E1543,CL,0)+1)))</f>
        <v/>
      </c>
      <c r="T1543" s="239" t="str">
        <f t="array" ref="T1543">IF(B1543="","",IF(ISERROR(MATCH($J1543,SorP!$B$1:$B$6226,0)),"",INDIRECT("'SorP'!$A$"&amp;MATCH($S1543&amp;$J1543,SorP!C:C,0))))</f>
        <v/>
      </c>
      <c r="U1543" s="240"/>
      <c r="V1543" s="228" t="str">
        <f>IF(C1543="",NA(),IF(OR(C1543="Smelter not listed",C1543="Smelter not yet identified"),MATCH($B1543&amp;$D1543,'Smelter Look-up'!$J:$J,0),MATCH($B1543&amp;$C1543,'Smelter Look-up'!$J:$J,0)))</f>
        <v>#N/A</v>
      </c>
      <c r="W1543" s="208"/>
      <c r="X1543" s="208">
        <f t="shared" si="1"/>
        <v>0</v>
      </c>
      <c r="Y1543" s="208"/>
      <c r="Z1543" s="208"/>
      <c r="AA1543" s="208"/>
      <c r="AB1543" s="241" t="str">
        <f t="shared" si="2"/>
        <v/>
      </c>
      <c r="AC1543" s="208"/>
      <c r="AD1543" s="208"/>
      <c r="AE1543" s="208"/>
      <c r="AF1543" s="208"/>
      <c r="AG1543" s="208"/>
      <c r="AH1543" s="208"/>
    </row>
    <row r="1544" ht="13.5" customHeight="1">
      <c r="A1544" s="239"/>
      <c r="B1544" s="233" t="str">
        <f t="array" ref="B1544">IF(LEN(A1544)=0,"",INDEX('Smelter Look-up'!$A:$A,MATCH($A1544,'Smelter Look-up'!$E:$E,0)))</f>
        <v/>
      </c>
      <c r="C1544" s="234" t="str">
        <f t="array" ref="C1544">IF(LEN(A1544)=0,"",INDEX('Smelter Look-up'!$C:$C,MATCH($A1544,'Smelter Look-up'!$E:$E,0)))</f>
        <v/>
      </c>
      <c r="D1544" s="233"/>
      <c r="E1544" s="233" t="str">
        <f>IF(ISERROR($V1544),"",OFFSET('Smelter Look-up'!$D$4,$V1544-4,0)&amp;"")</f>
        <v/>
      </c>
      <c r="F1544" s="233" t="str">
        <f>IF(ISERROR($V1544),"",OFFSET('Smelter Look-up'!$E$4,$V1544-4,0))</f>
        <v/>
      </c>
      <c r="G1544" s="233" t="str">
        <f>IF(C1544=$X$4,IF(ISERROR($V1544),"Enter smelter details","RMI"),IF(ISERROR($V1544),"",OFFSET('Smelter Look-up'!$F$4,$V1544-4,0)))</f>
        <v/>
      </c>
      <c r="H1544" s="235" t="str">
        <f>IF(ISERROR($V1544),"",OFFSET('Smelter Look-up'!$G$4,$V1544-4,0))</f>
        <v/>
      </c>
      <c r="I1544" s="237" t="str">
        <f>IF(ISERROR($V1544),"",OFFSET('Smelter Look-up'!$H$4,$V1544-4,0))</f>
        <v/>
      </c>
      <c r="J1544" s="237" t="str">
        <f>IF(ISERROR($V1544),"",OFFSET('Smelter Look-up'!$I$4,$V1544-4,0))</f>
        <v/>
      </c>
      <c r="K1544" s="234"/>
      <c r="L1544" s="234"/>
      <c r="M1544" s="234"/>
      <c r="N1544" s="234"/>
      <c r="O1544" s="234"/>
      <c r="P1544" s="237"/>
      <c r="Q1544" s="238"/>
      <c r="R1544" s="233" t="str">
        <f>IF(ISERROR($V1544),"",OFFSET('Smelter Look-up'!$C$4,$V1544-4,0)&amp;"")</f>
        <v/>
      </c>
      <c r="S1544" s="239" t="str">
        <f t="array" ref="S1544">IF(B1544="","",IF(ISERROR(MATCH($E1544,CL,0)),"Unknown",INDIRECT("'C'!$A$"&amp;MATCH($E1544,CL,0)+1)))</f>
        <v/>
      </c>
      <c r="T1544" s="239" t="str">
        <f t="array" ref="T1544">IF(B1544="","",IF(ISERROR(MATCH($J1544,SorP!$B$1:$B$6226,0)),"",INDIRECT("'SorP'!$A$"&amp;MATCH($S1544&amp;$J1544,SorP!C:C,0))))</f>
        <v/>
      </c>
      <c r="U1544" s="240"/>
      <c r="V1544" s="228" t="str">
        <f>IF(C1544="",NA(),IF(OR(C1544="Smelter not listed",C1544="Smelter not yet identified"),MATCH($B1544&amp;$D1544,'Smelter Look-up'!$J:$J,0),MATCH($B1544&amp;$C1544,'Smelter Look-up'!$J:$J,0)))</f>
        <v>#N/A</v>
      </c>
      <c r="W1544" s="208"/>
      <c r="X1544" s="208">
        <f t="shared" si="1"/>
        <v>0</v>
      </c>
      <c r="Y1544" s="208"/>
      <c r="Z1544" s="208"/>
      <c r="AA1544" s="208"/>
      <c r="AB1544" s="241" t="str">
        <f t="shared" si="2"/>
        <v/>
      </c>
      <c r="AC1544" s="208"/>
      <c r="AD1544" s="208"/>
      <c r="AE1544" s="208"/>
      <c r="AF1544" s="208"/>
      <c r="AG1544" s="208"/>
      <c r="AH1544" s="208"/>
    </row>
    <row r="1545" ht="13.5" customHeight="1">
      <c r="A1545" s="239"/>
      <c r="B1545" s="233" t="str">
        <f t="array" ref="B1545">IF(LEN(A1545)=0,"",INDEX('Smelter Look-up'!$A:$A,MATCH($A1545,'Smelter Look-up'!$E:$E,0)))</f>
        <v/>
      </c>
      <c r="C1545" s="234" t="str">
        <f t="array" ref="C1545">IF(LEN(A1545)=0,"",INDEX('Smelter Look-up'!$C:$C,MATCH($A1545,'Smelter Look-up'!$E:$E,0)))</f>
        <v/>
      </c>
      <c r="D1545" s="233"/>
      <c r="E1545" s="233" t="str">
        <f>IF(ISERROR($V1545),"",OFFSET('Smelter Look-up'!$D$4,$V1545-4,0)&amp;"")</f>
        <v/>
      </c>
      <c r="F1545" s="233" t="str">
        <f>IF(ISERROR($V1545),"",OFFSET('Smelter Look-up'!$E$4,$V1545-4,0))</f>
        <v/>
      </c>
      <c r="G1545" s="233" t="str">
        <f>IF(C1545=$X$4,IF(ISERROR($V1545),"Enter smelter details","RMI"),IF(ISERROR($V1545),"",OFFSET('Smelter Look-up'!$F$4,$V1545-4,0)))</f>
        <v/>
      </c>
      <c r="H1545" s="235" t="str">
        <f>IF(ISERROR($V1545),"",OFFSET('Smelter Look-up'!$G$4,$V1545-4,0))</f>
        <v/>
      </c>
      <c r="I1545" s="237" t="str">
        <f>IF(ISERROR($V1545),"",OFFSET('Smelter Look-up'!$H$4,$V1545-4,0))</f>
        <v/>
      </c>
      <c r="J1545" s="237" t="str">
        <f>IF(ISERROR($V1545),"",OFFSET('Smelter Look-up'!$I$4,$V1545-4,0))</f>
        <v/>
      </c>
      <c r="K1545" s="234"/>
      <c r="L1545" s="234"/>
      <c r="M1545" s="234"/>
      <c r="N1545" s="234"/>
      <c r="O1545" s="234"/>
      <c r="P1545" s="237"/>
      <c r="Q1545" s="238"/>
      <c r="R1545" s="233" t="str">
        <f>IF(ISERROR($V1545),"",OFFSET('Smelter Look-up'!$C$4,$V1545-4,0)&amp;"")</f>
        <v/>
      </c>
      <c r="S1545" s="239" t="str">
        <f t="array" ref="S1545">IF(B1545="","",IF(ISERROR(MATCH($E1545,CL,0)),"Unknown",INDIRECT("'C'!$A$"&amp;MATCH($E1545,CL,0)+1)))</f>
        <v/>
      </c>
      <c r="T1545" s="239" t="str">
        <f t="array" ref="T1545">IF(B1545="","",IF(ISERROR(MATCH($J1545,SorP!$B$1:$B$6226,0)),"",INDIRECT("'SorP'!$A$"&amp;MATCH($S1545&amp;$J1545,SorP!C:C,0))))</f>
        <v/>
      </c>
      <c r="U1545" s="240"/>
      <c r="V1545" s="228" t="str">
        <f>IF(C1545="",NA(),IF(OR(C1545="Smelter not listed",C1545="Smelter not yet identified"),MATCH($B1545&amp;$D1545,'Smelter Look-up'!$J:$J,0),MATCH($B1545&amp;$C1545,'Smelter Look-up'!$J:$J,0)))</f>
        <v>#N/A</v>
      </c>
      <c r="W1545" s="208"/>
      <c r="X1545" s="208">
        <f t="shared" si="1"/>
        <v>0</v>
      </c>
      <c r="Y1545" s="208"/>
      <c r="Z1545" s="208"/>
      <c r="AA1545" s="208"/>
      <c r="AB1545" s="241" t="str">
        <f t="shared" si="2"/>
        <v/>
      </c>
      <c r="AC1545" s="208"/>
      <c r="AD1545" s="208"/>
      <c r="AE1545" s="208"/>
      <c r="AF1545" s="208"/>
      <c r="AG1545" s="208"/>
      <c r="AH1545" s="208"/>
    </row>
    <row r="1546" ht="13.5" customHeight="1">
      <c r="A1546" s="239"/>
      <c r="B1546" s="233" t="str">
        <f t="array" ref="B1546">IF(LEN(A1546)=0,"",INDEX('Smelter Look-up'!$A:$A,MATCH($A1546,'Smelter Look-up'!$E:$E,0)))</f>
        <v/>
      </c>
      <c r="C1546" s="234" t="str">
        <f t="array" ref="C1546">IF(LEN(A1546)=0,"",INDEX('Smelter Look-up'!$C:$C,MATCH($A1546,'Smelter Look-up'!$E:$E,0)))</f>
        <v/>
      </c>
      <c r="D1546" s="233"/>
      <c r="E1546" s="233" t="str">
        <f>IF(ISERROR($V1546),"",OFFSET('Smelter Look-up'!$D$4,$V1546-4,0)&amp;"")</f>
        <v/>
      </c>
      <c r="F1546" s="233" t="str">
        <f>IF(ISERROR($V1546),"",OFFSET('Smelter Look-up'!$E$4,$V1546-4,0))</f>
        <v/>
      </c>
      <c r="G1546" s="233" t="str">
        <f>IF(C1546=$X$4,IF(ISERROR($V1546),"Enter smelter details","RMI"),IF(ISERROR($V1546),"",OFFSET('Smelter Look-up'!$F$4,$V1546-4,0)))</f>
        <v/>
      </c>
      <c r="H1546" s="235" t="str">
        <f>IF(ISERROR($V1546),"",OFFSET('Smelter Look-up'!$G$4,$V1546-4,0))</f>
        <v/>
      </c>
      <c r="I1546" s="237" t="str">
        <f>IF(ISERROR($V1546),"",OFFSET('Smelter Look-up'!$H$4,$V1546-4,0))</f>
        <v/>
      </c>
      <c r="J1546" s="237" t="str">
        <f>IF(ISERROR($V1546),"",OFFSET('Smelter Look-up'!$I$4,$V1546-4,0))</f>
        <v/>
      </c>
      <c r="K1546" s="234"/>
      <c r="L1546" s="234"/>
      <c r="M1546" s="234"/>
      <c r="N1546" s="234"/>
      <c r="O1546" s="234"/>
      <c r="P1546" s="237"/>
      <c r="Q1546" s="238"/>
      <c r="R1546" s="233" t="str">
        <f>IF(ISERROR($V1546),"",OFFSET('Smelter Look-up'!$C$4,$V1546-4,0)&amp;"")</f>
        <v/>
      </c>
      <c r="S1546" s="239" t="str">
        <f t="array" ref="S1546">IF(B1546="","",IF(ISERROR(MATCH($E1546,CL,0)),"Unknown",INDIRECT("'C'!$A$"&amp;MATCH($E1546,CL,0)+1)))</f>
        <v/>
      </c>
      <c r="T1546" s="239" t="str">
        <f t="array" ref="T1546">IF(B1546="","",IF(ISERROR(MATCH($J1546,SorP!$B$1:$B$6226,0)),"",INDIRECT("'SorP'!$A$"&amp;MATCH($S1546&amp;$J1546,SorP!C:C,0))))</f>
        <v/>
      </c>
      <c r="U1546" s="240"/>
      <c r="V1546" s="228" t="str">
        <f>IF(C1546="",NA(),IF(OR(C1546="Smelter not listed",C1546="Smelter not yet identified"),MATCH($B1546&amp;$D1546,'Smelter Look-up'!$J:$J,0),MATCH($B1546&amp;$C1546,'Smelter Look-up'!$J:$J,0)))</f>
        <v>#N/A</v>
      </c>
      <c r="W1546" s="208"/>
      <c r="X1546" s="208">
        <f t="shared" si="1"/>
        <v>0</v>
      </c>
      <c r="Y1546" s="208"/>
      <c r="Z1546" s="208"/>
      <c r="AA1546" s="208"/>
      <c r="AB1546" s="241" t="str">
        <f t="shared" si="2"/>
        <v/>
      </c>
      <c r="AC1546" s="208"/>
      <c r="AD1546" s="208"/>
      <c r="AE1546" s="208"/>
      <c r="AF1546" s="208"/>
      <c r="AG1546" s="208"/>
      <c r="AH1546" s="208"/>
    </row>
    <row r="1547" ht="13.5" customHeight="1">
      <c r="A1547" s="239"/>
      <c r="B1547" s="233" t="str">
        <f t="array" ref="B1547">IF(LEN(A1547)=0,"",INDEX('Smelter Look-up'!$A:$A,MATCH($A1547,'Smelter Look-up'!$E:$E,0)))</f>
        <v/>
      </c>
      <c r="C1547" s="234" t="str">
        <f t="array" ref="C1547">IF(LEN(A1547)=0,"",INDEX('Smelter Look-up'!$C:$C,MATCH($A1547,'Smelter Look-up'!$E:$E,0)))</f>
        <v/>
      </c>
      <c r="D1547" s="233"/>
      <c r="E1547" s="233" t="str">
        <f>IF(ISERROR($V1547),"",OFFSET('Smelter Look-up'!$D$4,$V1547-4,0)&amp;"")</f>
        <v/>
      </c>
      <c r="F1547" s="233" t="str">
        <f>IF(ISERROR($V1547),"",OFFSET('Smelter Look-up'!$E$4,$V1547-4,0))</f>
        <v/>
      </c>
      <c r="G1547" s="233" t="str">
        <f>IF(C1547=$X$4,IF(ISERROR($V1547),"Enter smelter details","RMI"),IF(ISERROR($V1547),"",OFFSET('Smelter Look-up'!$F$4,$V1547-4,0)))</f>
        <v/>
      </c>
      <c r="H1547" s="235" t="str">
        <f>IF(ISERROR($V1547),"",OFFSET('Smelter Look-up'!$G$4,$V1547-4,0))</f>
        <v/>
      </c>
      <c r="I1547" s="237" t="str">
        <f>IF(ISERROR($V1547),"",OFFSET('Smelter Look-up'!$H$4,$V1547-4,0))</f>
        <v/>
      </c>
      <c r="J1547" s="237" t="str">
        <f>IF(ISERROR($V1547),"",OFFSET('Smelter Look-up'!$I$4,$V1547-4,0))</f>
        <v/>
      </c>
      <c r="K1547" s="234"/>
      <c r="L1547" s="234"/>
      <c r="M1547" s="234"/>
      <c r="N1547" s="234"/>
      <c r="O1547" s="234"/>
      <c r="P1547" s="237"/>
      <c r="Q1547" s="238"/>
      <c r="R1547" s="233" t="str">
        <f>IF(ISERROR($V1547),"",OFFSET('Smelter Look-up'!$C$4,$V1547-4,0)&amp;"")</f>
        <v/>
      </c>
      <c r="S1547" s="239" t="str">
        <f t="array" ref="S1547">IF(B1547="","",IF(ISERROR(MATCH($E1547,CL,0)),"Unknown",INDIRECT("'C'!$A$"&amp;MATCH($E1547,CL,0)+1)))</f>
        <v/>
      </c>
      <c r="T1547" s="239" t="str">
        <f t="array" ref="T1547">IF(B1547="","",IF(ISERROR(MATCH($J1547,SorP!$B$1:$B$6226,0)),"",INDIRECT("'SorP'!$A$"&amp;MATCH($S1547&amp;$J1547,SorP!C:C,0))))</f>
        <v/>
      </c>
      <c r="U1547" s="240"/>
      <c r="V1547" s="228" t="str">
        <f>IF(C1547="",NA(),IF(OR(C1547="Smelter not listed",C1547="Smelter not yet identified"),MATCH($B1547&amp;$D1547,'Smelter Look-up'!$J:$J,0),MATCH($B1547&amp;$C1547,'Smelter Look-up'!$J:$J,0)))</f>
        <v>#N/A</v>
      </c>
      <c r="W1547" s="208"/>
      <c r="X1547" s="208">
        <f t="shared" si="1"/>
        <v>0</v>
      </c>
      <c r="Y1547" s="208"/>
      <c r="Z1547" s="208"/>
      <c r="AA1547" s="208"/>
      <c r="AB1547" s="241" t="str">
        <f t="shared" si="2"/>
        <v/>
      </c>
      <c r="AC1547" s="208"/>
      <c r="AD1547" s="208"/>
      <c r="AE1547" s="208"/>
      <c r="AF1547" s="208"/>
      <c r="AG1547" s="208"/>
      <c r="AH1547" s="208"/>
    </row>
    <row r="1548" ht="13.5" customHeight="1">
      <c r="A1548" s="239"/>
      <c r="B1548" s="233" t="str">
        <f t="array" ref="B1548">IF(LEN(A1548)=0,"",INDEX('Smelter Look-up'!$A:$A,MATCH($A1548,'Smelter Look-up'!$E:$E,0)))</f>
        <v/>
      </c>
      <c r="C1548" s="234" t="str">
        <f t="array" ref="C1548">IF(LEN(A1548)=0,"",INDEX('Smelter Look-up'!$C:$C,MATCH($A1548,'Smelter Look-up'!$E:$E,0)))</f>
        <v/>
      </c>
      <c r="D1548" s="233"/>
      <c r="E1548" s="233" t="str">
        <f>IF(ISERROR($V1548),"",OFFSET('Smelter Look-up'!$D$4,$V1548-4,0)&amp;"")</f>
        <v/>
      </c>
      <c r="F1548" s="233" t="str">
        <f>IF(ISERROR($V1548),"",OFFSET('Smelter Look-up'!$E$4,$V1548-4,0))</f>
        <v/>
      </c>
      <c r="G1548" s="233" t="str">
        <f>IF(C1548=$X$4,IF(ISERROR($V1548),"Enter smelter details","RMI"),IF(ISERROR($V1548),"",OFFSET('Smelter Look-up'!$F$4,$V1548-4,0)))</f>
        <v/>
      </c>
      <c r="H1548" s="235" t="str">
        <f>IF(ISERROR($V1548),"",OFFSET('Smelter Look-up'!$G$4,$V1548-4,0))</f>
        <v/>
      </c>
      <c r="I1548" s="237" t="str">
        <f>IF(ISERROR($V1548),"",OFFSET('Smelter Look-up'!$H$4,$V1548-4,0))</f>
        <v/>
      </c>
      <c r="J1548" s="237" t="str">
        <f>IF(ISERROR($V1548),"",OFFSET('Smelter Look-up'!$I$4,$V1548-4,0))</f>
        <v/>
      </c>
      <c r="K1548" s="234"/>
      <c r="L1548" s="234"/>
      <c r="M1548" s="234"/>
      <c r="N1548" s="234"/>
      <c r="O1548" s="234"/>
      <c r="P1548" s="237"/>
      <c r="Q1548" s="238"/>
      <c r="R1548" s="233" t="str">
        <f>IF(ISERROR($V1548),"",OFFSET('Smelter Look-up'!$C$4,$V1548-4,0)&amp;"")</f>
        <v/>
      </c>
      <c r="S1548" s="239" t="str">
        <f t="array" ref="S1548">IF(B1548="","",IF(ISERROR(MATCH($E1548,CL,0)),"Unknown",INDIRECT("'C'!$A$"&amp;MATCH($E1548,CL,0)+1)))</f>
        <v/>
      </c>
      <c r="T1548" s="239" t="str">
        <f t="array" ref="T1548">IF(B1548="","",IF(ISERROR(MATCH($J1548,SorP!$B$1:$B$6226,0)),"",INDIRECT("'SorP'!$A$"&amp;MATCH($S1548&amp;$J1548,SorP!C:C,0))))</f>
        <v/>
      </c>
      <c r="U1548" s="240"/>
      <c r="V1548" s="228" t="str">
        <f>IF(C1548="",NA(),IF(OR(C1548="Smelter not listed",C1548="Smelter not yet identified"),MATCH($B1548&amp;$D1548,'Smelter Look-up'!$J:$J,0),MATCH($B1548&amp;$C1548,'Smelter Look-up'!$J:$J,0)))</f>
        <v>#N/A</v>
      </c>
      <c r="W1548" s="208"/>
      <c r="X1548" s="208">
        <f t="shared" si="1"/>
        <v>0</v>
      </c>
      <c r="Y1548" s="208"/>
      <c r="Z1548" s="208"/>
      <c r="AA1548" s="208"/>
      <c r="AB1548" s="241" t="str">
        <f t="shared" si="2"/>
        <v/>
      </c>
      <c r="AC1548" s="208"/>
      <c r="AD1548" s="208"/>
      <c r="AE1548" s="208"/>
      <c r="AF1548" s="208"/>
      <c r="AG1548" s="208"/>
      <c r="AH1548" s="208"/>
    </row>
    <row r="1549" ht="13.5" customHeight="1">
      <c r="A1549" s="239"/>
      <c r="B1549" s="233" t="str">
        <f t="array" ref="B1549">IF(LEN(A1549)=0,"",INDEX('Smelter Look-up'!$A:$A,MATCH($A1549,'Smelter Look-up'!$E:$E,0)))</f>
        <v/>
      </c>
      <c r="C1549" s="234" t="str">
        <f t="array" ref="C1549">IF(LEN(A1549)=0,"",INDEX('Smelter Look-up'!$C:$C,MATCH($A1549,'Smelter Look-up'!$E:$E,0)))</f>
        <v/>
      </c>
      <c r="D1549" s="233"/>
      <c r="E1549" s="233" t="str">
        <f>IF(ISERROR($V1549),"",OFFSET('Smelter Look-up'!$D$4,$V1549-4,0)&amp;"")</f>
        <v/>
      </c>
      <c r="F1549" s="233" t="str">
        <f>IF(ISERROR($V1549),"",OFFSET('Smelter Look-up'!$E$4,$V1549-4,0))</f>
        <v/>
      </c>
      <c r="G1549" s="233" t="str">
        <f>IF(C1549=$X$4,IF(ISERROR($V1549),"Enter smelter details","RMI"),IF(ISERROR($V1549),"",OFFSET('Smelter Look-up'!$F$4,$V1549-4,0)))</f>
        <v/>
      </c>
      <c r="H1549" s="235" t="str">
        <f>IF(ISERROR($V1549),"",OFFSET('Smelter Look-up'!$G$4,$V1549-4,0))</f>
        <v/>
      </c>
      <c r="I1549" s="237" t="str">
        <f>IF(ISERROR($V1549),"",OFFSET('Smelter Look-up'!$H$4,$V1549-4,0))</f>
        <v/>
      </c>
      <c r="J1549" s="237" t="str">
        <f>IF(ISERROR($V1549),"",OFFSET('Smelter Look-up'!$I$4,$V1549-4,0))</f>
        <v/>
      </c>
      <c r="K1549" s="234"/>
      <c r="L1549" s="234"/>
      <c r="M1549" s="234"/>
      <c r="N1549" s="234"/>
      <c r="O1549" s="234"/>
      <c r="P1549" s="237"/>
      <c r="Q1549" s="238"/>
      <c r="R1549" s="233" t="str">
        <f>IF(ISERROR($V1549),"",OFFSET('Smelter Look-up'!$C$4,$V1549-4,0)&amp;"")</f>
        <v/>
      </c>
      <c r="S1549" s="239" t="str">
        <f t="array" ref="S1549">IF(B1549="","",IF(ISERROR(MATCH($E1549,CL,0)),"Unknown",INDIRECT("'C'!$A$"&amp;MATCH($E1549,CL,0)+1)))</f>
        <v/>
      </c>
      <c r="T1549" s="239" t="str">
        <f t="array" ref="T1549">IF(B1549="","",IF(ISERROR(MATCH($J1549,SorP!$B$1:$B$6226,0)),"",INDIRECT("'SorP'!$A$"&amp;MATCH($S1549&amp;$J1549,SorP!C:C,0))))</f>
        <v/>
      </c>
      <c r="U1549" s="240"/>
      <c r="V1549" s="228" t="str">
        <f>IF(C1549="",NA(),IF(OR(C1549="Smelter not listed",C1549="Smelter not yet identified"),MATCH($B1549&amp;$D1549,'Smelter Look-up'!$J:$J,0),MATCH($B1549&amp;$C1549,'Smelter Look-up'!$J:$J,0)))</f>
        <v>#N/A</v>
      </c>
      <c r="W1549" s="208"/>
      <c r="X1549" s="208">
        <f t="shared" si="1"/>
        <v>0</v>
      </c>
      <c r="Y1549" s="208"/>
      <c r="Z1549" s="208"/>
      <c r="AA1549" s="208"/>
      <c r="AB1549" s="241" t="str">
        <f t="shared" si="2"/>
        <v/>
      </c>
      <c r="AC1549" s="208"/>
      <c r="AD1549" s="208"/>
      <c r="AE1549" s="208"/>
      <c r="AF1549" s="208"/>
      <c r="AG1549" s="208"/>
      <c r="AH1549" s="208"/>
    </row>
    <row r="1550" ht="13.5" customHeight="1">
      <c r="A1550" s="239"/>
      <c r="B1550" s="233" t="str">
        <f t="array" ref="B1550">IF(LEN(A1550)=0,"",INDEX('Smelter Look-up'!$A:$A,MATCH($A1550,'Smelter Look-up'!$E:$E,0)))</f>
        <v/>
      </c>
      <c r="C1550" s="234" t="str">
        <f t="array" ref="C1550">IF(LEN(A1550)=0,"",INDEX('Smelter Look-up'!$C:$C,MATCH($A1550,'Smelter Look-up'!$E:$E,0)))</f>
        <v/>
      </c>
      <c r="D1550" s="233"/>
      <c r="E1550" s="233" t="str">
        <f>IF(ISERROR($V1550),"",OFFSET('Smelter Look-up'!$D$4,$V1550-4,0)&amp;"")</f>
        <v/>
      </c>
      <c r="F1550" s="233" t="str">
        <f>IF(ISERROR($V1550),"",OFFSET('Smelter Look-up'!$E$4,$V1550-4,0))</f>
        <v/>
      </c>
      <c r="G1550" s="233" t="str">
        <f>IF(C1550=$X$4,IF(ISERROR($V1550),"Enter smelter details","RMI"),IF(ISERROR($V1550),"",OFFSET('Smelter Look-up'!$F$4,$V1550-4,0)))</f>
        <v/>
      </c>
      <c r="H1550" s="235" t="str">
        <f>IF(ISERROR($V1550),"",OFFSET('Smelter Look-up'!$G$4,$V1550-4,0))</f>
        <v/>
      </c>
      <c r="I1550" s="237" t="str">
        <f>IF(ISERROR($V1550),"",OFFSET('Smelter Look-up'!$H$4,$V1550-4,0))</f>
        <v/>
      </c>
      <c r="J1550" s="237" t="str">
        <f>IF(ISERROR($V1550),"",OFFSET('Smelter Look-up'!$I$4,$V1550-4,0))</f>
        <v/>
      </c>
      <c r="K1550" s="234"/>
      <c r="L1550" s="234"/>
      <c r="M1550" s="234"/>
      <c r="N1550" s="234"/>
      <c r="O1550" s="234"/>
      <c r="P1550" s="237"/>
      <c r="Q1550" s="238"/>
      <c r="R1550" s="233" t="str">
        <f>IF(ISERROR($V1550),"",OFFSET('Smelter Look-up'!$C$4,$V1550-4,0)&amp;"")</f>
        <v/>
      </c>
      <c r="S1550" s="239" t="str">
        <f t="array" ref="S1550">IF(B1550="","",IF(ISERROR(MATCH($E1550,CL,0)),"Unknown",INDIRECT("'C'!$A$"&amp;MATCH($E1550,CL,0)+1)))</f>
        <v/>
      </c>
      <c r="T1550" s="239" t="str">
        <f t="array" ref="T1550">IF(B1550="","",IF(ISERROR(MATCH($J1550,SorP!$B$1:$B$6226,0)),"",INDIRECT("'SorP'!$A$"&amp;MATCH($S1550&amp;$J1550,SorP!C:C,0))))</f>
        <v/>
      </c>
      <c r="U1550" s="240"/>
      <c r="V1550" s="228" t="str">
        <f>IF(C1550="",NA(),IF(OR(C1550="Smelter not listed",C1550="Smelter not yet identified"),MATCH($B1550&amp;$D1550,'Smelter Look-up'!$J:$J,0),MATCH($B1550&amp;$C1550,'Smelter Look-up'!$J:$J,0)))</f>
        <v>#N/A</v>
      </c>
      <c r="W1550" s="208"/>
      <c r="X1550" s="208">
        <f t="shared" si="1"/>
        <v>0</v>
      </c>
      <c r="Y1550" s="208"/>
      <c r="Z1550" s="208"/>
      <c r="AA1550" s="208"/>
      <c r="AB1550" s="241" t="str">
        <f t="shared" si="2"/>
        <v/>
      </c>
      <c r="AC1550" s="208"/>
      <c r="AD1550" s="208"/>
      <c r="AE1550" s="208"/>
      <c r="AF1550" s="208"/>
      <c r="AG1550" s="208"/>
      <c r="AH1550" s="208"/>
    </row>
    <row r="1551" ht="13.5" customHeight="1">
      <c r="A1551" s="239"/>
      <c r="B1551" s="233" t="str">
        <f t="array" ref="B1551">IF(LEN(A1551)=0,"",INDEX('Smelter Look-up'!$A:$A,MATCH($A1551,'Smelter Look-up'!$E:$E,0)))</f>
        <v/>
      </c>
      <c r="C1551" s="234" t="str">
        <f t="array" ref="C1551">IF(LEN(A1551)=0,"",INDEX('Smelter Look-up'!$C:$C,MATCH($A1551,'Smelter Look-up'!$E:$E,0)))</f>
        <v/>
      </c>
      <c r="D1551" s="233"/>
      <c r="E1551" s="233" t="str">
        <f>IF(ISERROR($V1551),"",OFFSET('Smelter Look-up'!$D$4,$V1551-4,0)&amp;"")</f>
        <v/>
      </c>
      <c r="F1551" s="233" t="str">
        <f>IF(ISERROR($V1551),"",OFFSET('Smelter Look-up'!$E$4,$V1551-4,0))</f>
        <v/>
      </c>
      <c r="G1551" s="233" t="str">
        <f>IF(C1551=$X$4,IF(ISERROR($V1551),"Enter smelter details","RMI"),IF(ISERROR($V1551),"",OFFSET('Smelter Look-up'!$F$4,$V1551-4,0)))</f>
        <v/>
      </c>
      <c r="H1551" s="235" t="str">
        <f>IF(ISERROR($V1551),"",OFFSET('Smelter Look-up'!$G$4,$V1551-4,0))</f>
        <v/>
      </c>
      <c r="I1551" s="237" t="str">
        <f>IF(ISERROR($V1551),"",OFFSET('Smelter Look-up'!$H$4,$V1551-4,0))</f>
        <v/>
      </c>
      <c r="J1551" s="237" t="str">
        <f>IF(ISERROR($V1551),"",OFFSET('Smelter Look-up'!$I$4,$V1551-4,0))</f>
        <v/>
      </c>
      <c r="K1551" s="234"/>
      <c r="L1551" s="234"/>
      <c r="M1551" s="234"/>
      <c r="N1551" s="234"/>
      <c r="O1551" s="234"/>
      <c r="P1551" s="237"/>
      <c r="Q1551" s="238"/>
      <c r="R1551" s="233" t="str">
        <f>IF(ISERROR($V1551),"",OFFSET('Smelter Look-up'!$C$4,$V1551-4,0)&amp;"")</f>
        <v/>
      </c>
      <c r="S1551" s="239" t="str">
        <f t="array" ref="S1551">IF(B1551="","",IF(ISERROR(MATCH($E1551,CL,0)),"Unknown",INDIRECT("'C'!$A$"&amp;MATCH($E1551,CL,0)+1)))</f>
        <v/>
      </c>
      <c r="T1551" s="239" t="str">
        <f t="array" ref="T1551">IF(B1551="","",IF(ISERROR(MATCH($J1551,SorP!$B$1:$B$6226,0)),"",INDIRECT("'SorP'!$A$"&amp;MATCH($S1551&amp;$J1551,SorP!C:C,0))))</f>
        <v/>
      </c>
      <c r="U1551" s="240"/>
      <c r="V1551" s="228" t="str">
        <f>IF(C1551="",NA(),IF(OR(C1551="Smelter not listed",C1551="Smelter not yet identified"),MATCH($B1551&amp;$D1551,'Smelter Look-up'!$J:$J,0),MATCH($B1551&amp;$C1551,'Smelter Look-up'!$J:$J,0)))</f>
        <v>#N/A</v>
      </c>
      <c r="W1551" s="208"/>
      <c r="X1551" s="208">
        <f t="shared" si="1"/>
        <v>0</v>
      </c>
      <c r="Y1551" s="208"/>
      <c r="Z1551" s="208"/>
      <c r="AA1551" s="208"/>
      <c r="AB1551" s="241" t="str">
        <f t="shared" si="2"/>
        <v/>
      </c>
      <c r="AC1551" s="208"/>
      <c r="AD1551" s="208"/>
      <c r="AE1551" s="208"/>
      <c r="AF1551" s="208"/>
      <c r="AG1551" s="208"/>
      <c r="AH1551" s="208"/>
    </row>
    <row r="1552" ht="13.5" customHeight="1">
      <c r="A1552" s="239"/>
      <c r="B1552" s="233" t="str">
        <f t="array" ref="B1552">IF(LEN(A1552)=0,"",INDEX('Smelter Look-up'!$A:$A,MATCH($A1552,'Smelter Look-up'!$E:$E,0)))</f>
        <v/>
      </c>
      <c r="C1552" s="234" t="str">
        <f t="array" ref="C1552">IF(LEN(A1552)=0,"",INDEX('Smelter Look-up'!$C:$C,MATCH($A1552,'Smelter Look-up'!$E:$E,0)))</f>
        <v/>
      </c>
      <c r="D1552" s="233"/>
      <c r="E1552" s="233" t="str">
        <f>IF(ISERROR($V1552),"",OFFSET('Smelter Look-up'!$D$4,$V1552-4,0)&amp;"")</f>
        <v/>
      </c>
      <c r="F1552" s="233" t="str">
        <f>IF(ISERROR($V1552),"",OFFSET('Smelter Look-up'!$E$4,$V1552-4,0))</f>
        <v/>
      </c>
      <c r="G1552" s="233" t="str">
        <f>IF(C1552=$X$4,IF(ISERROR($V1552),"Enter smelter details","RMI"),IF(ISERROR($V1552),"",OFFSET('Smelter Look-up'!$F$4,$V1552-4,0)))</f>
        <v/>
      </c>
      <c r="H1552" s="235" t="str">
        <f>IF(ISERROR($V1552),"",OFFSET('Smelter Look-up'!$G$4,$V1552-4,0))</f>
        <v/>
      </c>
      <c r="I1552" s="237" t="str">
        <f>IF(ISERROR($V1552),"",OFFSET('Smelter Look-up'!$H$4,$V1552-4,0))</f>
        <v/>
      </c>
      <c r="J1552" s="237" t="str">
        <f>IF(ISERROR($V1552),"",OFFSET('Smelter Look-up'!$I$4,$V1552-4,0))</f>
        <v/>
      </c>
      <c r="K1552" s="234"/>
      <c r="L1552" s="234"/>
      <c r="M1552" s="234"/>
      <c r="N1552" s="234"/>
      <c r="O1552" s="234"/>
      <c r="P1552" s="237"/>
      <c r="Q1552" s="238"/>
      <c r="R1552" s="233" t="str">
        <f>IF(ISERROR($V1552),"",OFFSET('Smelter Look-up'!$C$4,$V1552-4,0)&amp;"")</f>
        <v/>
      </c>
      <c r="S1552" s="239" t="str">
        <f t="array" ref="S1552">IF(B1552="","",IF(ISERROR(MATCH($E1552,CL,0)),"Unknown",INDIRECT("'C'!$A$"&amp;MATCH($E1552,CL,0)+1)))</f>
        <v/>
      </c>
      <c r="T1552" s="239" t="str">
        <f t="array" ref="T1552">IF(B1552="","",IF(ISERROR(MATCH($J1552,SorP!$B$1:$B$6226,0)),"",INDIRECT("'SorP'!$A$"&amp;MATCH($S1552&amp;$J1552,SorP!C:C,0))))</f>
        <v/>
      </c>
      <c r="U1552" s="240"/>
      <c r="V1552" s="228" t="str">
        <f>IF(C1552="",NA(),IF(OR(C1552="Smelter not listed",C1552="Smelter not yet identified"),MATCH($B1552&amp;$D1552,'Smelter Look-up'!$J:$J,0),MATCH($B1552&amp;$C1552,'Smelter Look-up'!$J:$J,0)))</f>
        <v>#N/A</v>
      </c>
      <c r="W1552" s="208"/>
      <c r="X1552" s="208">
        <f t="shared" si="1"/>
        <v>0</v>
      </c>
      <c r="Y1552" s="208"/>
      <c r="Z1552" s="208"/>
      <c r="AA1552" s="208"/>
      <c r="AB1552" s="241" t="str">
        <f t="shared" si="2"/>
        <v/>
      </c>
      <c r="AC1552" s="208"/>
      <c r="AD1552" s="208"/>
      <c r="AE1552" s="208"/>
      <c r="AF1552" s="208"/>
      <c r="AG1552" s="208"/>
      <c r="AH1552" s="208"/>
    </row>
    <row r="1553" ht="13.5" customHeight="1">
      <c r="A1553" s="239"/>
      <c r="B1553" s="233" t="str">
        <f t="array" ref="B1553">IF(LEN(A1553)=0,"",INDEX('Smelter Look-up'!$A:$A,MATCH($A1553,'Smelter Look-up'!$E:$E,0)))</f>
        <v/>
      </c>
      <c r="C1553" s="234" t="str">
        <f t="array" ref="C1553">IF(LEN(A1553)=0,"",INDEX('Smelter Look-up'!$C:$C,MATCH($A1553,'Smelter Look-up'!$E:$E,0)))</f>
        <v/>
      </c>
      <c r="D1553" s="233"/>
      <c r="E1553" s="233" t="str">
        <f>IF(ISERROR($V1553),"",OFFSET('Smelter Look-up'!$D$4,$V1553-4,0)&amp;"")</f>
        <v/>
      </c>
      <c r="F1553" s="233" t="str">
        <f>IF(ISERROR($V1553),"",OFFSET('Smelter Look-up'!$E$4,$V1553-4,0))</f>
        <v/>
      </c>
      <c r="G1553" s="233" t="str">
        <f>IF(C1553=$X$4,IF(ISERROR($V1553),"Enter smelter details","RMI"),IF(ISERROR($V1553),"",OFFSET('Smelter Look-up'!$F$4,$V1553-4,0)))</f>
        <v/>
      </c>
      <c r="H1553" s="235" t="str">
        <f>IF(ISERROR($V1553),"",OFFSET('Smelter Look-up'!$G$4,$V1553-4,0))</f>
        <v/>
      </c>
      <c r="I1553" s="237" t="str">
        <f>IF(ISERROR($V1553),"",OFFSET('Smelter Look-up'!$H$4,$V1553-4,0))</f>
        <v/>
      </c>
      <c r="J1553" s="237" t="str">
        <f>IF(ISERROR($V1553),"",OFFSET('Smelter Look-up'!$I$4,$V1553-4,0))</f>
        <v/>
      </c>
      <c r="K1553" s="234"/>
      <c r="L1553" s="234"/>
      <c r="M1553" s="234"/>
      <c r="N1553" s="234"/>
      <c r="O1553" s="234"/>
      <c r="P1553" s="237"/>
      <c r="Q1553" s="238"/>
      <c r="R1553" s="233" t="str">
        <f>IF(ISERROR($V1553),"",OFFSET('Smelter Look-up'!$C$4,$V1553-4,0)&amp;"")</f>
        <v/>
      </c>
      <c r="S1553" s="239" t="str">
        <f t="array" ref="S1553">IF(B1553="","",IF(ISERROR(MATCH($E1553,CL,0)),"Unknown",INDIRECT("'C'!$A$"&amp;MATCH($E1553,CL,0)+1)))</f>
        <v/>
      </c>
      <c r="T1553" s="239" t="str">
        <f t="array" ref="T1553">IF(B1553="","",IF(ISERROR(MATCH($J1553,SorP!$B$1:$B$6226,0)),"",INDIRECT("'SorP'!$A$"&amp;MATCH($S1553&amp;$J1553,SorP!C:C,0))))</f>
        <v/>
      </c>
      <c r="U1553" s="240"/>
      <c r="V1553" s="228" t="str">
        <f>IF(C1553="",NA(),IF(OR(C1553="Smelter not listed",C1553="Smelter not yet identified"),MATCH($B1553&amp;$D1553,'Smelter Look-up'!$J:$J,0),MATCH($B1553&amp;$C1553,'Smelter Look-up'!$J:$J,0)))</f>
        <v>#N/A</v>
      </c>
      <c r="W1553" s="208"/>
      <c r="X1553" s="208">
        <f t="shared" si="1"/>
        <v>0</v>
      </c>
      <c r="Y1553" s="208"/>
      <c r="Z1553" s="208"/>
      <c r="AA1553" s="208"/>
      <c r="AB1553" s="241" t="str">
        <f t="shared" si="2"/>
        <v/>
      </c>
      <c r="AC1553" s="208"/>
      <c r="AD1553" s="208"/>
      <c r="AE1553" s="208"/>
      <c r="AF1553" s="208"/>
      <c r="AG1553" s="208"/>
      <c r="AH1553" s="208"/>
    </row>
    <row r="1554" ht="13.5" customHeight="1">
      <c r="A1554" s="239"/>
      <c r="B1554" s="233" t="str">
        <f t="array" ref="B1554">IF(LEN(A1554)=0,"",INDEX('Smelter Look-up'!$A:$A,MATCH($A1554,'Smelter Look-up'!$E:$E,0)))</f>
        <v/>
      </c>
      <c r="C1554" s="234" t="str">
        <f t="array" ref="C1554">IF(LEN(A1554)=0,"",INDEX('Smelter Look-up'!$C:$C,MATCH($A1554,'Smelter Look-up'!$E:$E,0)))</f>
        <v/>
      </c>
      <c r="D1554" s="233"/>
      <c r="E1554" s="233" t="str">
        <f>IF(ISERROR($V1554),"",OFFSET('Smelter Look-up'!$D$4,$V1554-4,0)&amp;"")</f>
        <v/>
      </c>
      <c r="F1554" s="233" t="str">
        <f>IF(ISERROR($V1554),"",OFFSET('Smelter Look-up'!$E$4,$V1554-4,0))</f>
        <v/>
      </c>
      <c r="G1554" s="233" t="str">
        <f>IF(C1554=$X$4,IF(ISERROR($V1554),"Enter smelter details","RMI"),IF(ISERROR($V1554),"",OFFSET('Smelter Look-up'!$F$4,$V1554-4,0)))</f>
        <v/>
      </c>
      <c r="H1554" s="235" t="str">
        <f>IF(ISERROR($V1554),"",OFFSET('Smelter Look-up'!$G$4,$V1554-4,0))</f>
        <v/>
      </c>
      <c r="I1554" s="237" t="str">
        <f>IF(ISERROR($V1554),"",OFFSET('Smelter Look-up'!$H$4,$V1554-4,0))</f>
        <v/>
      </c>
      <c r="J1554" s="237" t="str">
        <f>IF(ISERROR($V1554),"",OFFSET('Smelter Look-up'!$I$4,$V1554-4,0))</f>
        <v/>
      </c>
      <c r="K1554" s="234"/>
      <c r="L1554" s="234"/>
      <c r="M1554" s="234"/>
      <c r="N1554" s="234"/>
      <c r="O1554" s="234"/>
      <c r="P1554" s="237"/>
      <c r="Q1554" s="238"/>
      <c r="R1554" s="233" t="str">
        <f>IF(ISERROR($V1554),"",OFFSET('Smelter Look-up'!$C$4,$V1554-4,0)&amp;"")</f>
        <v/>
      </c>
      <c r="S1554" s="239" t="str">
        <f t="array" ref="S1554">IF(B1554="","",IF(ISERROR(MATCH($E1554,CL,0)),"Unknown",INDIRECT("'C'!$A$"&amp;MATCH($E1554,CL,0)+1)))</f>
        <v/>
      </c>
      <c r="T1554" s="239" t="str">
        <f t="array" ref="T1554">IF(B1554="","",IF(ISERROR(MATCH($J1554,SorP!$B$1:$B$6226,0)),"",INDIRECT("'SorP'!$A$"&amp;MATCH($S1554&amp;$J1554,SorP!C:C,0))))</f>
        <v/>
      </c>
      <c r="U1554" s="240"/>
      <c r="V1554" s="228" t="str">
        <f>IF(C1554="",NA(),IF(OR(C1554="Smelter not listed",C1554="Smelter not yet identified"),MATCH($B1554&amp;$D1554,'Smelter Look-up'!$J:$J,0),MATCH($B1554&amp;$C1554,'Smelter Look-up'!$J:$J,0)))</f>
        <v>#N/A</v>
      </c>
      <c r="W1554" s="208"/>
      <c r="X1554" s="208">
        <f t="shared" si="1"/>
        <v>0</v>
      </c>
      <c r="Y1554" s="208"/>
      <c r="Z1554" s="208"/>
      <c r="AA1554" s="208"/>
      <c r="AB1554" s="241" t="str">
        <f t="shared" si="2"/>
        <v/>
      </c>
      <c r="AC1554" s="208"/>
      <c r="AD1554" s="208"/>
      <c r="AE1554" s="208"/>
      <c r="AF1554" s="208"/>
      <c r="AG1554" s="208"/>
      <c r="AH1554" s="208"/>
    </row>
    <row r="1555" ht="13.5" customHeight="1">
      <c r="A1555" s="239"/>
      <c r="B1555" s="233" t="str">
        <f t="array" ref="B1555">IF(LEN(A1555)=0,"",INDEX('Smelter Look-up'!$A:$A,MATCH($A1555,'Smelter Look-up'!$E:$E,0)))</f>
        <v/>
      </c>
      <c r="C1555" s="234" t="str">
        <f t="array" ref="C1555">IF(LEN(A1555)=0,"",INDEX('Smelter Look-up'!$C:$C,MATCH($A1555,'Smelter Look-up'!$E:$E,0)))</f>
        <v/>
      </c>
      <c r="D1555" s="233"/>
      <c r="E1555" s="233" t="str">
        <f>IF(ISERROR($V1555),"",OFFSET('Smelter Look-up'!$D$4,$V1555-4,0)&amp;"")</f>
        <v/>
      </c>
      <c r="F1555" s="233" t="str">
        <f>IF(ISERROR($V1555),"",OFFSET('Smelter Look-up'!$E$4,$V1555-4,0))</f>
        <v/>
      </c>
      <c r="G1555" s="233" t="str">
        <f>IF(C1555=$X$4,IF(ISERROR($V1555),"Enter smelter details","RMI"),IF(ISERROR($V1555),"",OFFSET('Smelter Look-up'!$F$4,$V1555-4,0)))</f>
        <v/>
      </c>
      <c r="H1555" s="235" t="str">
        <f>IF(ISERROR($V1555),"",OFFSET('Smelter Look-up'!$G$4,$V1555-4,0))</f>
        <v/>
      </c>
      <c r="I1555" s="237" t="str">
        <f>IF(ISERROR($V1555),"",OFFSET('Smelter Look-up'!$H$4,$V1555-4,0))</f>
        <v/>
      </c>
      <c r="J1555" s="237" t="str">
        <f>IF(ISERROR($V1555),"",OFFSET('Smelter Look-up'!$I$4,$V1555-4,0))</f>
        <v/>
      </c>
      <c r="K1555" s="234"/>
      <c r="L1555" s="234"/>
      <c r="M1555" s="234"/>
      <c r="N1555" s="234"/>
      <c r="O1555" s="234"/>
      <c r="P1555" s="237"/>
      <c r="Q1555" s="238"/>
      <c r="R1555" s="233" t="str">
        <f>IF(ISERROR($V1555),"",OFFSET('Smelter Look-up'!$C$4,$V1555-4,0)&amp;"")</f>
        <v/>
      </c>
      <c r="S1555" s="239" t="str">
        <f t="array" ref="S1555">IF(B1555="","",IF(ISERROR(MATCH($E1555,CL,0)),"Unknown",INDIRECT("'C'!$A$"&amp;MATCH($E1555,CL,0)+1)))</f>
        <v/>
      </c>
      <c r="T1555" s="239" t="str">
        <f t="array" ref="T1555">IF(B1555="","",IF(ISERROR(MATCH($J1555,SorP!$B$1:$B$6226,0)),"",INDIRECT("'SorP'!$A$"&amp;MATCH($S1555&amp;$J1555,SorP!C:C,0))))</f>
        <v/>
      </c>
      <c r="U1555" s="240"/>
      <c r="V1555" s="228" t="str">
        <f>IF(C1555="",NA(),IF(OR(C1555="Smelter not listed",C1555="Smelter not yet identified"),MATCH($B1555&amp;$D1555,'Smelter Look-up'!$J:$J,0),MATCH($B1555&amp;$C1555,'Smelter Look-up'!$J:$J,0)))</f>
        <v>#N/A</v>
      </c>
      <c r="W1555" s="208"/>
      <c r="X1555" s="208">
        <f t="shared" si="1"/>
        <v>0</v>
      </c>
      <c r="Y1555" s="208"/>
      <c r="Z1555" s="208"/>
      <c r="AA1555" s="208"/>
      <c r="AB1555" s="241" t="str">
        <f t="shared" si="2"/>
        <v/>
      </c>
      <c r="AC1555" s="208"/>
      <c r="AD1555" s="208"/>
      <c r="AE1555" s="208"/>
      <c r="AF1555" s="208"/>
      <c r="AG1555" s="208"/>
      <c r="AH1555" s="208"/>
    </row>
    <row r="1556" ht="13.5" customHeight="1">
      <c r="A1556" s="239"/>
      <c r="B1556" s="233" t="str">
        <f t="array" ref="B1556">IF(LEN(A1556)=0,"",INDEX('Smelter Look-up'!$A:$A,MATCH($A1556,'Smelter Look-up'!$E:$E,0)))</f>
        <v/>
      </c>
      <c r="C1556" s="234" t="str">
        <f t="array" ref="C1556">IF(LEN(A1556)=0,"",INDEX('Smelter Look-up'!$C:$C,MATCH($A1556,'Smelter Look-up'!$E:$E,0)))</f>
        <v/>
      </c>
      <c r="D1556" s="233"/>
      <c r="E1556" s="233" t="str">
        <f>IF(ISERROR($V1556),"",OFFSET('Smelter Look-up'!$D$4,$V1556-4,0)&amp;"")</f>
        <v/>
      </c>
      <c r="F1556" s="233" t="str">
        <f>IF(ISERROR($V1556),"",OFFSET('Smelter Look-up'!$E$4,$V1556-4,0))</f>
        <v/>
      </c>
      <c r="G1556" s="233" t="str">
        <f>IF(C1556=$X$4,IF(ISERROR($V1556),"Enter smelter details","RMI"),IF(ISERROR($V1556),"",OFFSET('Smelter Look-up'!$F$4,$V1556-4,0)))</f>
        <v/>
      </c>
      <c r="H1556" s="235" t="str">
        <f>IF(ISERROR($V1556),"",OFFSET('Smelter Look-up'!$G$4,$V1556-4,0))</f>
        <v/>
      </c>
      <c r="I1556" s="237" t="str">
        <f>IF(ISERROR($V1556),"",OFFSET('Smelter Look-up'!$H$4,$V1556-4,0))</f>
        <v/>
      </c>
      <c r="J1556" s="237" t="str">
        <f>IF(ISERROR($V1556),"",OFFSET('Smelter Look-up'!$I$4,$V1556-4,0))</f>
        <v/>
      </c>
      <c r="K1556" s="234"/>
      <c r="L1556" s="234"/>
      <c r="M1556" s="234"/>
      <c r="N1556" s="234"/>
      <c r="O1556" s="234"/>
      <c r="P1556" s="237"/>
      <c r="Q1556" s="238"/>
      <c r="R1556" s="233" t="str">
        <f>IF(ISERROR($V1556),"",OFFSET('Smelter Look-up'!$C$4,$V1556-4,0)&amp;"")</f>
        <v/>
      </c>
      <c r="S1556" s="239" t="str">
        <f t="array" ref="S1556">IF(B1556="","",IF(ISERROR(MATCH($E1556,CL,0)),"Unknown",INDIRECT("'C'!$A$"&amp;MATCH($E1556,CL,0)+1)))</f>
        <v/>
      </c>
      <c r="T1556" s="239" t="str">
        <f t="array" ref="T1556">IF(B1556="","",IF(ISERROR(MATCH($J1556,SorP!$B$1:$B$6226,0)),"",INDIRECT("'SorP'!$A$"&amp;MATCH($S1556&amp;$J1556,SorP!C:C,0))))</f>
        <v/>
      </c>
      <c r="U1556" s="240"/>
      <c r="V1556" s="228" t="str">
        <f>IF(C1556="",NA(),IF(OR(C1556="Smelter not listed",C1556="Smelter not yet identified"),MATCH($B1556&amp;$D1556,'Smelter Look-up'!$J:$J,0),MATCH($B1556&amp;$C1556,'Smelter Look-up'!$J:$J,0)))</f>
        <v>#N/A</v>
      </c>
      <c r="W1556" s="208"/>
      <c r="X1556" s="208">
        <f t="shared" si="1"/>
        <v>0</v>
      </c>
      <c r="Y1556" s="208"/>
      <c r="Z1556" s="208"/>
      <c r="AA1556" s="208"/>
      <c r="AB1556" s="241" t="str">
        <f t="shared" si="2"/>
        <v/>
      </c>
      <c r="AC1556" s="208"/>
      <c r="AD1556" s="208"/>
      <c r="AE1556" s="208"/>
      <c r="AF1556" s="208"/>
      <c r="AG1556" s="208"/>
      <c r="AH1556" s="208"/>
    </row>
    <row r="1557" ht="13.5" customHeight="1">
      <c r="A1557" s="239"/>
      <c r="B1557" s="233" t="str">
        <f t="array" ref="B1557">IF(LEN(A1557)=0,"",INDEX('Smelter Look-up'!$A:$A,MATCH($A1557,'Smelter Look-up'!$E:$E,0)))</f>
        <v/>
      </c>
      <c r="C1557" s="234" t="str">
        <f t="array" ref="C1557">IF(LEN(A1557)=0,"",INDEX('Smelter Look-up'!$C:$C,MATCH($A1557,'Smelter Look-up'!$E:$E,0)))</f>
        <v/>
      </c>
      <c r="D1557" s="233"/>
      <c r="E1557" s="233" t="str">
        <f>IF(ISERROR($V1557),"",OFFSET('Smelter Look-up'!$D$4,$V1557-4,0)&amp;"")</f>
        <v/>
      </c>
      <c r="F1557" s="233" t="str">
        <f>IF(ISERROR($V1557),"",OFFSET('Smelter Look-up'!$E$4,$V1557-4,0))</f>
        <v/>
      </c>
      <c r="G1557" s="233" t="str">
        <f>IF(C1557=$X$4,IF(ISERROR($V1557),"Enter smelter details","RMI"),IF(ISERROR($V1557),"",OFFSET('Smelter Look-up'!$F$4,$V1557-4,0)))</f>
        <v/>
      </c>
      <c r="H1557" s="235" t="str">
        <f>IF(ISERROR($V1557),"",OFFSET('Smelter Look-up'!$G$4,$V1557-4,0))</f>
        <v/>
      </c>
      <c r="I1557" s="237" t="str">
        <f>IF(ISERROR($V1557),"",OFFSET('Smelter Look-up'!$H$4,$V1557-4,0))</f>
        <v/>
      </c>
      <c r="J1557" s="237" t="str">
        <f>IF(ISERROR($V1557),"",OFFSET('Smelter Look-up'!$I$4,$V1557-4,0))</f>
        <v/>
      </c>
      <c r="K1557" s="234"/>
      <c r="L1557" s="234"/>
      <c r="M1557" s="234"/>
      <c r="N1557" s="234"/>
      <c r="O1557" s="234"/>
      <c r="P1557" s="237"/>
      <c r="Q1557" s="238"/>
      <c r="R1557" s="233" t="str">
        <f>IF(ISERROR($V1557),"",OFFSET('Smelter Look-up'!$C$4,$V1557-4,0)&amp;"")</f>
        <v/>
      </c>
      <c r="S1557" s="239" t="str">
        <f t="array" ref="S1557">IF(B1557="","",IF(ISERROR(MATCH($E1557,CL,0)),"Unknown",INDIRECT("'C'!$A$"&amp;MATCH($E1557,CL,0)+1)))</f>
        <v/>
      </c>
      <c r="T1557" s="239" t="str">
        <f t="array" ref="T1557">IF(B1557="","",IF(ISERROR(MATCH($J1557,SorP!$B$1:$B$6226,0)),"",INDIRECT("'SorP'!$A$"&amp;MATCH($S1557&amp;$J1557,SorP!C:C,0))))</f>
        <v/>
      </c>
      <c r="U1557" s="240"/>
      <c r="V1557" s="228" t="str">
        <f>IF(C1557="",NA(),IF(OR(C1557="Smelter not listed",C1557="Smelter not yet identified"),MATCH($B1557&amp;$D1557,'Smelter Look-up'!$J:$J,0),MATCH($B1557&amp;$C1557,'Smelter Look-up'!$J:$J,0)))</f>
        <v>#N/A</v>
      </c>
      <c r="W1557" s="208"/>
      <c r="X1557" s="208">
        <f t="shared" si="1"/>
        <v>0</v>
      </c>
      <c r="Y1557" s="208"/>
      <c r="Z1557" s="208"/>
      <c r="AA1557" s="208"/>
      <c r="AB1557" s="241" t="str">
        <f t="shared" si="2"/>
        <v/>
      </c>
      <c r="AC1557" s="208"/>
      <c r="AD1557" s="208"/>
      <c r="AE1557" s="208"/>
      <c r="AF1557" s="208"/>
      <c r="AG1557" s="208"/>
      <c r="AH1557" s="208"/>
    </row>
    <row r="1558" ht="13.5" customHeight="1">
      <c r="A1558" s="239"/>
      <c r="B1558" s="233" t="str">
        <f t="array" ref="B1558">IF(LEN(A1558)=0,"",INDEX('Smelter Look-up'!$A:$A,MATCH($A1558,'Smelter Look-up'!$E:$E,0)))</f>
        <v/>
      </c>
      <c r="C1558" s="234" t="str">
        <f t="array" ref="C1558">IF(LEN(A1558)=0,"",INDEX('Smelter Look-up'!$C:$C,MATCH($A1558,'Smelter Look-up'!$E:$E,0)))</f>
        <v/>
      </c>
      <c r="D1558" s="233"/>
      <c r="E1558" s="233" t="str">
        <f>IF(ISERROR($V1558),"",OFFSET('Smelter Look-up'!$D$4,$V1558-4,0)&amp;"")</f>
        <v/>
      </c>
      <c r="F1558" s="233" t="str">
        <f>IF(ISERROR($V1558),"",OFFSET('Smelter Look-up'!$E$4,$V1558-4,0))</f>
        <v/>
      </c>
      <c r="G1558" s="233" t="str">
        <f>IF(C1558=$X$4,IF(ISERROR($V1558),"Enter smelter details","RMI"),IF(ISERROR($V1558),"",OFFSET('Smelter Look-up'!$F$4,$V1558-4,0)))</f>
        <v/>
      </c>
      <c r="H1558" s="235" t="str">
        <f>IF(ISERROR($V1558),"",OFFSET('Smelter Look-up'!$G$4,$V1558-4,0))</f>
        <v/>
      </c>
      <c r="I1558" s="237" t="str">
        <f>IF(ISERROR($V1558),"",OFFSET('Smelter Look-up'!$H$4,$V1558-4,0))</f>
        <v/>
      </c>
      <c r="J1558" s="237" t="str">
        <f>IF(ISERROR($V1558),"",OFFSET('Smelter Look-up'!$I$4,$V1558-4,0))</f>
        <v/>
      </c>
      <c r="K1558" s="234"/>
      <c r="L1558" s="234"/>
      <c r="M1558" s="234"/>
      <c r="N1558" s="234"/>
      <c r="O1558" s="234"/>
      <c r="P1558" s="237"/>
      <c r="Q1558" s="238"/>
      <c r="R1558" s="233" t="str">
        <f>IF(ISERROR($V1558),"",OFFSET('Smelter Look-up'!$C$4,$V1558-4,0)&amp;"")</f>
        <v/>
      </c>
      <c r="S1558" s="239" t="str">
        <f t="array" ref="S1558">IF(B1558="","",IF(ISERROR(MATCH($E1558,CL,0)),"Unknown",INDIRECT("'C'!$A$"&amp;MATCH($E1558,CL,0)+1)))</f>
        <v/>
      </c>
      <c r="T1558" s="239" t="str">
        <f t="array" ref="T1558">IF(B1558="","",IF(ISERROR(MATCH($J1558,SorP!$B$1:$B$6226,0)),"",INDIRECT("'SorP'!$A$"&amp;MATCH($S1558&amp;$J1558,SorP!C:C,0))))</f>
        <v/>
      </c>
      <c r="U1558" s="240"/>
      <c r="V1558" s="228" t="str">
        <f>IF(C1558="",NA(),IF(OR(C1558="Smelter not listed",C1558="Smelter not yet identified"),MATCH($B1558&amp;$D1558,'Smelter Look-up'!$J:$J,0),MATCH($B1558&amp;$C1558,'Smelter Look-up'!$J:$J,0)))</f>
        <v>#N/A</v>
      </c>
      <c r="W1558" s="208"/>
      <c r="X1558" s="208">
        <f t="shared" si="1"/>
        <v>0</v>
      </c>
      <c r="Y1558" s="208"/>
      <c r="Z1558" s="208"/>
      <c r="AA1558" s="208"/>
      <c r="AB1558" s="241" t="str">
        <f t="shared" si="2"/>
        <v/>
      </c>
      <c r="AC1558" s="208"/>
      <c r="AD1558" s="208"/>
      <c r="AE1558" s="208"/>
      <c r="AF1558" s="208"/>
      <c r="AG1558" s="208"/>
      <c r="AH1558" s="208"/>
    </row>
    <row r="1559" ht="13.5" customHeight="1">
      <c r="A1559" s="239"/>
      <c r="B1559" s="233" t="str">
        <f t="array" ref="B1559">IF(LEN(A1559)=0,"",INDEX('Smelter Look-up'!$A:$A,MATCH($A1559,'Smelter Look-up'!$E:$E,0)))</f>
        <v/>
      </c>
      <c r="C1559" s="234" t="str">
        <f t="array" ref="C1559">IF(LEN(A1559)=0,"",INDEX('Smelter Look-up'!$C:$C,MATCH($A1559,'Smelter Look-up'!$E:$E,0)))</f>
        <v/>
      </c>
      <c r="D1559" s="233"/>
      <c r="E1559" s="233" t="str">
        <f>IF(ISERROR($V1559),"",OFFSET('Smelter Look-up'!$D$4,$V1559-4,0)&amp;"")</f>
        <v/>
      </c>
      <c r="F1559" s="233" t="str">
        <f>IF(ISERROR($V1559),"",OFFSET('Smelter Look-up'!$E$4,$V1559-4,0))</f>
        <v/>
      </c>
      <c r="G1559" s="233" t="str">
        <f>IF(C1559=$X$4,IF(ISERROR($V1559),"Enter smelter details","RMI"),IF(ISERROR($V1559),"",OFFSET('Smelter Look-up'!$F$4,$V1559-4,0)))</f>
        <v/>
      </c>
      <c r="H1559" s="235" t="str">
        <f>IF(ISERROR($V1559),"",OFFSET('Smelter Look-up'!$G$4,$V1559-4,0))</f>
        <v/>
      </c>
      <c r="I1559" s="237" t="str">
        <f>IF(ISERROR($V1559),"",OFFSET('Smelter Look-up'!$H$4,$V1559-4,0))</f>
        <v/>
      </c>
      <c r="J1559" s="237" t="str">
        <f>IF(ISERROR($V1559),"",OFFSET('Smelter Look-up'!$I$4,$V1559-4,0))</f>
        <v/>
      </c>
      <c r="K1559" s="234"/>
      <c r="L1559" s="234"/>
      <c r="M1559" s="234"/>
      <c r="N1559" s="234"/>
      <c r="O1559" s="234"/>
      <c r="P1559" s="237"/>
      <c r="Q1559" s="238"/>
      <c r="R1559" s="233" t="str">
        <f>IF(ISERROR($V1559),"",OFFSET('Smelter Look-up'!$C$4,$V1559-4,0)&amp;"")</f>
        <v/>
      </c>
      <c r="S1559" s="239" t="str">
        <f t="array" ref="S1559">IF(B1559="","",IF(ISERROR(MATCH($E1559,CL,0)),"Unknown",INDIRECT("'C'!$A$"&amp;MATCH($E1559,CL,0)+1)))</f>
        <v/>
      </c>
      <c r="T1559" s="239" t="str">
        <f t="array" ref="T1559">IF(B1559="","",IF(ISERROR(MATCH($J1559,SorP!$B$1:$B$6226,0)),"",INDIRECT("'SorP'!$A$"&amp;MATCH($S1559&amp;$J1559,SorP!C:C,0))))</f>
        <v/>
      </c>
      <c r="U1559" s="240"/>
      <c r="V1559" s="228" t="str">
        <f>IF(C1559="",NA(),IF(OR(C1559="Smelter not listed",C1559="Smelter not yet identified"),MATCH($B1559&amp;$D1559,'Smelter Look-up'!$J:$J,0),MATCH($B1559&amp;$C1559,'Smelter Look-up'!$J:$J,0)))</f>
        <v>#N/A</v>
      </c>
      <c r="W1559" s="208"/>
      <c r="X1559" s="208">
        <f t="shared" si="1"/>
        <v>0</v>
      </c>
      <c r="Y1559" s="208"/>
      <c r="Z1559" s="208"/>
      <c r="AA1559" s="208"/>
      <c r="AB1559" s="241" t="str">
        <f t="shared" si="2"/>
        <v/>
      </c>
      <c r="AC1559" s="208"/>
      <c r="AD1559" s="208"/>
      <c r="AE1559" s="208"/>
      <c r="AF1559" s="208"/>
      <c r="AG1559" s="208"/>
      <c r="AH1559" s="208"/>
    </row>
    <row r="1560" ht="13.5" customHeight="1">
      <c r="A1560" s="239"/>
      <c r="B1560" s="233" t="str">
        <f t="array" ref="B1560">IF(LEN(A1560)=0,"",INDEX('Smelter Look-up'!$A:$A,MATCH($A1560,'Smelter Look-up'!$E:$E,0)))</f>
        <v/>
      </c>
      <c r="C1560" s="234" t="str">
        <f t="array" ref="C1560">IF(LEN(A1560)=0,"",INDEX('Smelter Look-up'!$C:$C,MATCH($A1560,'Smelter Look-up'!$E:$E,0)))</f>
        <v/>
      </c>
      <c r="D1560" s="233"/>
      <c r="E1560" s="233" t="str">
        <f>IF(ISERROR($V1560),"",OFFSET('Smelter Look-up'!$D$4,$V1560-4,0)&amp;"")</f>
        <v/>
      </c>
      <c r="F1560" s="233" t="str">
        <f>IF(ISERROR($V1560),"",OFFSET('Smelter Look-up'!$E$4,$V1560-4,0))</f>
        <v/>
      </c>
      <c r="G1560" s="233" t="str">
        <f>IF(C1560=$X$4,IF(ISERROR($V1560),"Enter smelter details","RMI"),IF(ISERROR($V1560),"",OFFSET('Smelter Look-up'!$F$4,$V1560-4,0)))</f>
        <v/>
      </c>
      <c r="H1560" s="235" t="str">
        <f>IF(ISERROR($V1560),"",OFFSET('Smelter Look-up'!$G$4,$V1560-4,0))</f>
        <v/>
      </c>
      <c r="I1560" s="237" t="str">
        <f>IF(ISERROR($V1560),"",OFFSET('Smelter Look-up'!$H$4,$V1560-4,0))</f>
        <v/>
      </c>
      <c r="J1560" s="237" t="str">
        <f>IF(ISERROR($V1560),"",OFFSET('Smelter Look-up'!$I$4,$V1560-4,0))</f>
        <v/>
      </c>
      <c r="K1560" s="234"/>
      <c r="L1560" s="234"/>
      <c r="M1560" s="234"/>
      <c r="N1560" s="234"/>
      <c r="O1560" s="234"/>
      <c r="P1560" s="237"/>
      <c r="Q1560" s="238"/>
      <c r="R1560" s="233" t="str">
        <f>IF(ISERROR($V1560),"",OFFSET('Smelter Look-up'!$C$4,$V1560-4,0)&amp;"")</f>
        <v/>
      </c>
      <c r="S1560" s="239" t="str">
        <f t="array" ref="S1560">IF(B1560="","",IF(ISERROR(MATCH($E1560,CL,0)),"Unknown",INDIRECT("'C'!$A$"&amp;MATCH($E1560,CL,0)+1)))</f>
        <v/>
      </c>
      <c r="T1560" s="239" t="str">
        <f t="array" ref="T1560">IF(B1560="","",IF(ISERROR(MATCH($J1560,SorP!$B$1:$B$6226,0)),"",INDIRECT("'SorP'!$A$"&amp;MATCH($S1560&amp;$J1560,SorP!C:C,0))))</f>
        <v/>
      </c>
      <c r="U1560" s="240"/>
      <c r="V1560" s="228" t="str">
        <f>IF(C1560="",NA(),IF(OR(C1560="Smelter not listed",C1560="Smelter not yet identified"),MATCH($B1560&amp;$D1560,'Smelter Look-up'!$J:$J,0),MATCH($B1560&amp;$C1560,'Smelter Look-up'!$J:$J,0)))</f>
        <v>#N/A</v>
      </c>
      <c r="W1560" s="208"/>
      <c r="X1560" s="208">
        <f t="shared" si="1"/>
        <v>0</v>
      </c>
      <c r="Y1560" s="208"/>
      <c r="Z1560" s="208"/>
      <c r="AA1560" s="208"/>
      <c r="AB1560" s="241" t="str">
        <f t="shared" si="2"/>
        <v/>
      </c>
      <c r="AC1560" s="208"/>
      <c r="AD1560" s="208"/>
      <c r="AE1560" s="208"/>
      <c r="AF1560" s="208"/>
      <c r="AG1560" s="208"/>
      <c r="AH1560" s="208"/>
    </row>
    <row r="1561" ht="13.5" customHeight="1">
      <c r="A1561" s="239"/>
      <c r="B1561" s="233" t="str">
        <f t="array" ref="B1561">IF(LEN(A1561)=0,"",INDEX('Smelter Look-up'!$A:$A,MATCH($A1561,'Smelter Look-up'!$E:$E,0)))</f>
        <v/>
      </c>
      <c r="C1561" s="234" t="str">
        <f t="array" ref="C1561">IF(LEN(A1561)=0,"",INDEX('Smelter Look-up'!$C:$C,MATCH($A1561,'Smelter Look-up'!$E:$E,0)))</f>
        <v/>
      </c>
      <c r="D1561" s="233"/>
      <c r="E1561" s="233" t="str">
        <f>IF(ISERROR($V1561),"",OFFSET('Smelter Look-up'!$D$4,$V1561-4,0)&amp;"")</f>
        <v/>
      </c>
      <c r="F1561" s="233" t="str">
        <f>IF(ISERROR($V1561),"",OFFSET('Smelter Look-up'!$E$4,$V1561-4,0))</f>
        <v/>
      </c>
      <c r="G1561" s="233" t="str">
        <f>IF(C1561=$X$4,IF(ISERROR($V1561),"Enter smelter details","RMI"),IF(ISERROR($V1561),"",OFFSET('Smelter Look-up'!$F$4,$V1561-4,0)))</f>
        <v/>
      </c>
      <c r="H1561" s="235" t="str">
        <f>IF(ISERROR($V1561),"",OFFSET('Smelter Look-up'!$G$4,$V1561-4,0))</f>
        <v/>
      </c>
      <c r="I1561" s="237" t="str">
        <f>IF(ISERROR($V1561),"",OFFSET('Smelter Look-up'!$H$4,$V1561-4,0))</f>
        <v/>
      </c>
      <c r="J1561" s="237" t="str">
        <f>IF(ISERROR($V1561),"",OFFSET('Smelter Look-up'!$I$4,$V1561-4,0))</f>
        <v/>
      </c>
      <c r="K1561" s="234"/>
      <c r="L1561" s="234"/>
      <c r="M1561" s="234"/>
      <c r="N1561" s="234"/>
      <c r="O1561" s="234"/>
      <c r="P1561" s="237"/>
      <c r="Q1561" s="238"/>
      <c r="R1561" s="233" t="str">
        <f>IF(ISERROR($V1561),"",OFFSET('Smelter Look-up'!$C$4,$V1561-4,0)&amp;"")</f>
        <v/>
      </c>
      <c r="S1561" s="239" t="str">
        <f t="array" ref="S1561">IF(B1561="","",IF(ISERROR(MATCH($E1561,CL,0)),"Unknown",INDIRECT("'C'!$A$"&amp;MATCH($E1561,CL,0)+1)))</f>
        <v/>
      </c>
      <c r="T1561" s="239" t="str">
        <f t="array" ref="T1561">IF(B1561="","",IF(ISERROR(MATCH($J1561,SorP!$B$1:$B$6226,0)),"",INDIRECT("'SorP'!$A$"&amp;MATCH($S1561&amp;$J1561,SorP!C:C,0))))</f>
        <v/>
      </c>
      <c r="U1561" s="240"/>
      <c r="V1561" s="228" t="str">
        <f>IF(C1561="",NA(),IF(OR(C1561="Smelter not listed",C1561="Smelter not yet identified"),MATCH($B1561&amp;$D1561,'Smelter Look-up'!$J:$J,0),MATCH($B1561&amp;$C1561,'Smelter Look-up'!$J:$J,0)))</f>
        <v>#N/A</v>
      </c>
      <c r="W1561" s="208"/>
      <c r="X1561" s="208">
        <f t="shared" si="1"/>
        <v>0</v>
      </c>
      <c r="Y1561" s="208"/>
      <c r="Z1561" s="208"/>
      <c r="AA1561" s="208"/>
      <c r="AB1561" s="241" t="str">
        <f t="shared" si="2"/>
        <v/>
      </c>
      <c r="AC1561" s="208"/>
      <c r="AD1561" s="208"/>
      <c r="AE1561" s="208"/>
      <c r="AF1561" s="208"/>
      <c r="AG1561" s="208"/>
      <c r="AH1561" s="208"/>
    </row>
    <row r="1562" ht="13.5" customHeight="1">
      <c r="A1562" s="239"/>
      <c r="B1562" s="233" t="str">
        <f t="array" ref="B1562">IF(LEN(A1562)=0,"",INDEX('Smelter Look-up'!$A:$A,MATCH($A1562,'Smelter Look-up'!$E:$E,0)))</f>
        <v/>
      </c>
      <c r="C1562" s="234" t="str">
        <f t="array" ref="C1562">IF(LEN(A1562)=0,"",INDEX('Smelter Look-up'!$C:$C,MATCH($A1562,'Smelter Look-up'!$E:$E,0)))</f>
        <v/>
      </c>
      <c r="D1562" s="233"/>
      <c r="E1562" s="233" t="str">
        <f>IF(ISERROR($V1562),"",OFFSET('Smelter Look-up'!$D$4,$V1562-4,0)&amp;"")</f>
        <v/>
      </c>
      <c r="F1562" s="233" t="str">
        <f>IF(ISERROR($V1562),"",OFFSET('Smelter Look-up'!$E$4,$V1562-4,0))</f>
        <v/>
      </c>
      <c r="G1562" s="233" t="str">
        <f>IF(C1562=$X$4,IF(ISERROR($V1562),"Enter smelter details","RMI"),IF(ISERROR($V1562),"",OFFSET('Smelter Look-up'!$F$4,$V1562-4,0)))</f>
        <v/>
      </c>
      <c r="H1562" s="235" t="str">
        <f>IF(ISERROR($V1562),"",OFFSET('Smelter Look-up'!$G$4,$V1562-4,0))</f>
        <v/>
      </c>
      <c r="I1562" s="237" t="str">
        <f>IF(ISERROR($V1562),"",OFFSET('Smelter Look-up'!$H$4,$V1562-4,0))</f>
        <v/>
      </c>
      <c r="J1562" s="237" t="str">
        <f>IF(ISERROR($V1562),"",OFFSET('Smelter Look-up'!$I$4,$V1562-4,0))</f>
        <v/>
      </c>
      <c r="K1562" s="234"/>
      <c r="L1562" s="234"/>
      <c r="M1562" s="234"/>
      <c r="N1562" s="234"/>
      <c r="O1562" s="234"/>
      <c r="P1562" s="237"/>
      <c r="Q1562" s="238"/>
      <c r="R1562" s="233" t="str">
        <f>IF(ISERROR($V1562),"",OFFSET('Smelter Look-up'!$C$4,$V1562-4,0)&amp;"")</f>
        <v/>
      </c>
      <c r="S1562" s="239" t="str">
        <f t="array" ref="S1562">IF(B1562="","",IF(ISERROR(MATCH($E1562,CL,0)),"Unknown",INDIRECT("'C'!$A$"&amp;MATCH($E1562,CL,0)+1)))</f>
        <v/>
      </c>
      <c r="T1562" s="239" t="str">
        <f t="array" ref="T1562">IF(B1562="","",IF(ISERROR(MATCH($J1562,SorP!$B$1:$B$6226,0)),"",INDIRECT("'SorP'!$A$"&amp;MATCH($S1562&amp;$J1562,SorP!C:C,0))))</f>
        <v/>
      </c>
      <c r="U1562" s="240"/>
      <c r="V1562" s="228" t="str">
        <f>IF(C1562="",NA(),IF(OR(C1562="Smelter not listed",C1562="Smelter not yet identified"),MATCH($B1562&amp;$D1562,'Smelter Look-up'!$J:$J,0),MATCH($B1562&amp;$C1562,'Smelter Look-up'!$J:$J,0)))</f>
        <v>#N/A</v>
      </c>
      <c r="W1562" s="208"/>
      <c r="X1562" s="208">
        <f t="shared" si="1"/>
        <v>0</v>
      </c>
      <c r="Y1562" s="208"/>
      <c r="Z1562" s="208"/>
      <c r="AA1562" s="208"/>
      <c r="AB1562" s="241" t="str">
        <f t="shared" si="2"/>
        <v/>
      </c>
      <c r="AC1562" s="208"/>
      <c r="AD1562" s="208"/>
      <c r="AE1562" s="208"/>
      <c r="AF1562" s="208"/>
      <c r="AG1562" s="208"/>
      <c r="AH1562" s="208"/>
    </row>
    <row r="1563" ht="13.5" customHeight="1">
      <c r="A1563" s="239"/>
      <c r="B1563" s="233" t="str">
        <f t="array" ref="B1563">IF(LEN(A1563)=0,"",INDEX('Smelter Look-up'!$A:$A,MATCH($A1563,'Smelter Look-up'!$E:$E,0)))</f>
        <v/>
      </c>
      <c r="C1563" s="234" t="str">
        <f t="array" ref="C1563">IF(LEN(A1563)=0,"",INDEX('Smelter Look-up'!$C:$C,MATCH($A1563,'Smelter Look-up'!$E:$E,0)))</f>
        <v/>
      </c>
      <c r="D1563" s="233"/>
      <c r="E1563" s="233" t="str">
        <f>IF(ISERROR($V1563),"",OFFSET('Smelter Look-up'!$D$4,$V1563-4,0)&amp;"")</f>
        <v/>
      </c>
      <c r="F1563" s="233" t="str">
        <f>IF(ISERROR($V1563),"",OFFSET('Smelter Look-up'!$E$4,$V1563-4,0))</f>
        <v/>
      </c>
      <c r="G1563" s="233" t="str">
        <f>IF(C1563=$X$4,IF(ISERROR($V1563),"Enter smelter details","RMI"),IF(ISERROR($V1563),"",OFFSET('Smelter Look-up'!$F$4,$V1563-4,0)))</f>
        <v/>
      </c>
      <c r="H1563" s="235" t="str">
        <f>IF(ISERROR($V1563),"",OFFSET('Smelter Look-up'!$G$4,$V1563-4,0))</f>
        <v/>
      </c>
      <c r="I1563" s="237" t="str">
        <f>IF(ISERROR($V1563),"",OFFSET('Smelter Look-up'!$H$4,$V1563-4,0))</f>
        <v/>
      </c>
      <c r="J1563" s="237" t="str">
        <f>IF(ISERROR($V1563),"",OFFSET('Smelter Look-up'!$I$4,$V1563-4,0))</f>
        <v/>
      </c>
      <c r="K1563" s="234"/>
      <c r="L1563" s="234"/>
      <c r="M1563" s="234"/>
      <c r="N1563" s="234"/>
      <c r="O1563" s="234"/>
      <c r="P1563" s="237"/>
      <c r="Q1563" s="238"/>
      <c r="R1563" s="233" t="str">
        <f>IF(ISERROR($V1563),"",OFFSET('Smelter Look-up'!$C$4,$V1563-4,0)&amp;"")</f>
        <v/>
      </c>
      <c r="S1563" s="239" t="str">
        <f t="array" ref="S1563">IF(B1563="","",IF(ISERROR(MATCH($E1563,CL,0)),"Unknown",INDIRECT("'C'!$A$"&amp;MATCH($E1563,CL,0)+1)))</f>
        <v/>
      </c>
      <c r="T1563" s="239" t="str">
        <f t="array" ref="T1563">IF(B1563="","",IF(ISERROR(MATCH($J1563,SorP!$B$1:$B$6226,0)),"",INDIRECT("'SorP'!$A$"&amp;MATCH($S1563&amp;$J1563,SorP!C:C,0))))</f>
        <v/>
      </c>
      <c r="U1563" s="240"/>
      <c r="V1563" s="228" t="str">
        <f>IF(C1563="",NA(),IF(OR(C1563="Smelter not listed",C1563="Smelter not yet identified"),MATCH($B1563&amp;$D1563,'Smelter Look-up'!$J:$J,0),MATCH($B1563&amp;$C1563,'Smelter Look-up'!$J:$J,0)))</f>
        <v>#N/A</v>
      </c>
      <c r="W1563" s="208"/>
      <c r="X1563" s="208">
        <f t="shared" si="1"/>
        <v>0</v>
      </c>
      <c r="Y1563" s="208"/>
      <c r="Z1563" s="208"/>
      <c r="AA1563" s="208"/>
      <c r="AB1563" s="241" t="str">
        <f t="shared" si="2"/>
        <v/>
      </c>
      <c r="AC1563" s="208"/>
      <c r="AD1563" s="208"/>
      <c r="AE1563" s="208"/>
      <c r="AF1563" s="208"/>
      <c r="AG1563" s="208"/>
      <c r="AH1563" s="208"/>
    </row>
    <row r="1564" ht="13.5" customHeight="1">
      <c r="A1564" s="239"/>
      <c r="B1564" s="233" t="str">
        <f t="array" ref="B1564">IF(LEN(A1564)=0,"",INDEX('Smelter Look-up'!$A:$A,MATCH($A1564,'Smelter Look-up'!$E:$E,0)))</f>
        <v/>
      </c>
      <c r="C1564" s="234" t="str">
        <f t="array" ref="C1564">IF(LEN(A1564)=0,"",INDEX('Smelter Look-up'!$C:$C,MATCH($A1564,'Smelter Look-up'!$E:$E,0)))</f>
        <v/>
      </c>
      <c r="D1564" s="233"/>
      <c r="E1564" s="233" t="str">
        <f>IF(ISERROR($V1564),"",OFFSET('Smelter Look-up'!$D$4,$V1564-4,0)&amp;"")</f>
        <v/>
      </c>
      <c r="F1564" s="233" t="str">
        <f>IF(ISERROR($V1564),"",OFFSET('Smelter Look-up'!$E$4,$V1564-4,0))</f>
        <v/>
      </c>
      <c r="G1564" s="233" t="str">
        <f>IF(C1564=$X$4,IF(ISERROR($V1564),"Enter smelter details","RMI"),IF(ISERROR($V1564),"",OFFSET('Smelter Look-up'!$F$4,$V1564-4,0)))</f>
        <v/>
      </c>
      <c r="H1564" s="235" t="str">
        <f>IF(ISERROR($V1564),"",OFFSET('Smelter Look-up'!$G$4,$V1564-4,0))</f>
        <v/>
      </c>
      <c r="I1564" s="237" t="str">
        <f>IF(ISERROR($V1564),"",OFFSET('Smelter Look-up'!$H$4,$V1564-4,0))</f>
        <v/>
      </c>
      <c r="J1564" s="237" t="str">
        <f>IF(ISERROR($V1564),"",OFFSET('Smelter Look-up'!$I$4,$V1564-4,0))</f>
        <v/>
      </c>
      <c r="K1564" s="234"/>
      <c r="L1564" s="234"/>
      <c r="M1564" s="234"/>
      <c r="N1564" s="234"/>
      <c r="O1564" s="234"/>
      <c r="P1564" s="237"/>
      <c r="Q1564" s="238"/>
      <c r="R1564" s="233" t="str">
        <f>IF(ISERROR($V1564),"",OFFSET('Smelter Look-up'!$C$4,$V1564-4,0)&amp;"")</f>
        <v/>
      </c>
      <c r="S1564" s="239" t="str">
        <f t="array" ref="S1564">IF(B1564="","",IF(ISERROR(MATCH($E1564,CL,0)),"Unknown",INDIRECT("'C'!$A$"&amp;MATCH($E1564,CL,0)+1)))</f>
        <v/>
      </c>
      <c r="T1564" s="239" t="str">
        <f t="array" ref="T1564">IF(B1564="","",IF(ISERROR(MATCH($J1564,SorP!$B$1:$B$6226,0)),"",INDIRECT("'SorP'!$A$"&amp;MATCH($S1564&amp;$J1564,SorP!C:C,0))))</f>
        <v/>
      </c>
      <c r="U1564" s="240"/>
      <c r="V1564" s="228" t="str">
        <f>IF(C1564="",NA(),IF(OR(C1564="Smelter not listed",C1564="Smelter not yet identified"),MATCH($B1564&amp;$D1564,'Smelter Look-up'!$J:$J,0),MATCH($B1564&amp;$C1564,'Smelter Look-up'!$J:$J,0)))</f>
        <v>#N/A</v>
      </c>
      <c r="W1564" s="208"/>
      <c r="X1564" s="208">
        <f t="shared" si="1"/>
        <v>0</v>
      </c>
      <c r="Y1564" s="208"/>
      <c r="Z1564" s="208"/>
      <c r="AA1564" s="208"/>
      <c r="AB1564" s="241" t="str">
        <f t="shared" si="2"/>
        <v/>
      </c>
      <c r="AC1564" s="208"/>
      <c r="AD1564" s="208"/>
      <c r="AE1564" s="208"/>
      <c r="AF1564" s="208"/>
      <c r="AG1564" s="208"/>
      <c r="AH1564" s="208"/>
    </row>
    <row r="1565" ht="13.5" customHeight="1">
      <c r="A1565" s="239"/>
      <c r="B1565" s="233" t="str">
        <f t="array" ref="B1565">IF(LEN(A1565)=0,"",INDEX('Smelter Look-up'!$A:$A,MATCH($A1565,'Smelter Look-up'!$E:$E,0)))</f>
        <v/>
      </c>
      <c r="C1565" s="234" t="str">
        <f t="array" ref="C1565">IF(LEN(A1565)=0,"",INDEX('Smelter Look-up'!$C:$C,MATCH($A1565,'Smelter Look-up'!$E:$E,0)))</f>
        <v/>
      </c>
      <c r="D1565" s="233"/>
      <c r="E1565" s="233" t="str">
        <f>IF(ISERROR($V1565),"",OFFSET('Smelter Look-up'!$D$4,$V1565-4,0)&amp;"")</f>
        <v/>
      </c>
      <c r="F1565" s="233" t="str">
        <f>IF(ISERROR($V1565),"",OFFSET('Smelter Look-up'!$E$4,$V1565-4,0))</f>
        <v/>
      </c>
      <c r="G1565" s="233" t="str">
        <f>IF(C1565=$X$4,IF(ISERROR($V1565),"Enter smelter details","RMI"),IF(ISERROR($V1565),"",OFFSET('Smelter Look-up'!$F$4,$V1565-4,0)))</f>
        <v/>
      </c>
      <c r="H1565" s="235" t="str">
        <f>IF(ISERROR($V1565),"",OFFSET('Smelter Look-up'!$G$4,$V1565-4,0))</f>
        <v/>
      </c>
      <c r="I1565" s="237" t="str">
        <f>IF(ISERROR($V1565),"",OFFSET('Smelter Look-up'!$H$4,$V1565-4,0))</f>
        <v/>
      </c>
      <c r="J1565" s="237" t="str">
        <f>IF(ISERROR($V1565),"",OFFSET('Smelter Look-up'!$I$4,$V1565-4,0))</f>
        <v/>
      </c>
      <c r="K1565" s="234"/>
      <c r="L1565" s="234"/>
      <c r="M1565" s="234"/>
      <c r="N1565" s="234"/>
      <c r="O1565" s="234"/>
      <c r="P1565" s="237"/>
      <c r="Q1565" s="238"/>
      <c r="R1565" s="233" t="str">
        <f>IF(ISERROR($V1565),"",OFFSET('Smelter Look-up'!$C$4,$V1565-4,0)&amp;"")</f>
        <v/>
      </c>
      <c r="S1565" s="239" t="str">
        <f t="array" ref="S1565">IF(B1565="","",IF(ISERROR(MATCH($E1565,CL,0)),"Unknown",INDIRECT("'C'!$A$"&amp;MATCH($E1565,CL,0)+1)))</f>
        <v/>
      </c>
      <c r="T1565" s="239" t="str">
        <f t="array" ref="T1565">IF(B1565="","",IF(ISERROR(MATCH($J1565,SorP!$B$1:$B$6226,0)),"",INDIRECT("'SorP'!$A$"&amp;MATCH($S1565&amp;$J1565,SorP!C:C,0))))</f>
        <v/>
      </c>
      <c r="U1565" s="240"/>
      <c r="V1565" s="228" t="str">
        <f>IF(C1565="",NA(),IF(OR(C1565="Smelter not listed",C1565="Smelter not yet identified"),MATCH($B1565&amp;$D1565,'Smelter Look-up'!$J:$J,0),MATCH($B1565&amp;$C1565,'Smelter Look-up'!$J:$J,0)))</f>
        <v>#N/A</v>
      </c>
      <c r="W1565" s="208"/>
      <c r="X1565" s="208">
        <f t="shared" si="1"/>
        <v>0</v>
      </c>
      <c r="Y1565" s="208"/>
      <c r="Z1565" s="208"/>
      <c r="AA1565" s="208"/>
      <c r="AB1565" s="241" t="str">
        <f t="shared" si="2"/>
        <v/>
      </c>
      <c r="AC1565" s="208"/>
      <c r="AD1565" s="208"/>
      <c r="AE1565" s="208"/>
      <c r="AF1565" s="208"/>
      <c r="AG1565" s="208"/>
      <c r="AH1565" s="208"/>
    </row>
    <row r="1566" ht="13.5" customHeight="1">
      <c r="A1566" s="239"/>
      <c r="B1566" s="233" t="str">
        <f t="array" ref="B1566">IF(LEN(A1566)=0,"",INDEX('Smelter Look-up'!$A:$A,MATCH($A1566,'Smelter Look-up'!$E:$E,0)))</f>
        <v/>
      </c>
      <c r="C1566" s="234" t="str">
        <f t="array" ref="C1566">IF(LEN(A1566)=0,"",INDEX('Smelter Look-up'!$C:$C,MATCH($A1566,'Smelter Look-up'!$E:$E,0)))</f>
        <v/>
      </c>
      <c r="D1566" s="233"/>
      <c r="E1566" s="233" t="str">
        <f>IF(ISERROR($V1566),"",OFFSET('Smelter Look-up'!$D$4,$V1566-4,0)&amp;"")</f>
        <v/>
      </c>
      <c r="F1566" s="233" t="str">
        <f>IF(ISERROR($V1566),"",OFFSET('Smelter Look-up'!$E$4,$V1566-4,0))</f>
        <v/>
      </c>
      <c r="G1566" s="233" t="str">
        <f>IF(C1566=$X$4,IF(ISERROR($V1566),"Enter smelter details","RMI"),IF(ISERROR($V1566),"",OFFSET('Smelter Look-up'!$F$4,$V1566-4,0)))</f>
        <v/>
      </c>
      <c r="H1566" s="235" t="str">
        <f>IF(ISERROR($V1566),"",OFFSET('Smelter Look-up'!$G$4,$V1566-4,0))</f>
        <v/>
      </c>
      <c r="I1566" s="237" t="str">
        <f>IF(ISERROR($V1566),"",OFFSET('Smelter Look-up'!$H$4,$V1566-4,0))</f>
        <v/>
      </c>
      <c r="J1566" s="237" t="str">
        <f>IF(ISERROR($V1566),"",OFFSET('Smelter Look-up'!$I$4,$V1566-4,0))</f>
        <v/>
      </c>
      <c r="K1566" s="234"/>
      <c r="L1566" s="234"/>
      <c r="M1566" s="234"/>
      <c r="N1566" s="234"/>
      <c r="O1566" s="234"/>
      <c r="P1566" s="237"/>
      <c r="Q1566" s="238"/>
      <c r="R1566" s="233" t="str">
        <f>IF(ISERROR($V1566),"",OFFSET('Smelter Look-up'!$C$4,$V1566-4,0)&amp;"")</f>
        <v/>
      </c>
      <c r="S1566" s="239" t="str">
        <f t="array" ref="S1566">IF(B1566="","",IF(ISERROR(MATCH($E1566,CL,0)),"Unknown",INDIRECT("'C'!$A$"&amp;MATCH($E1566,CL,0)+1)))</f>
        <v/>
      </c>
      <c r="T1566" s="239" t="str">
        <f t="array" ref="T1566">IF(B1566="","",IF(ISERROR(MATCH($J1566,SorP!$B$1:$B$6226,0)),"",INDIRECT("'SorP'!$A$"&amp;MATCH($S1566&amp;$J1566,SorP!C:C,0))))</f>
        <v/>
      </c>
      <c r="U1566" s="240"/>
      <c r="V1566" s="228" t="str">
        <f>IF(C1566="",NA(),IF(OR(C1566="Smelter not listed",C1566="Smelter not yet identified"),MATCH($B1566&amp;$D1566,'Smelter Look-up'!$J:$J,0),MATCH($B1566&amp;$C1566,'Smelter Look-up'!$J:$J,0)))</f>
        <v>#N/A</v>
      </c>
      <c r="W1566" s="208"/>
      <c r="X1566" s="208">
        <f t="shared" si="1"/>
        <v>0</v>
      </c>
      <c r="Y1566" s="208"/>
      <c r="Z1566" s="208"/>
      <c r="AA1566" s="208"/>
      <c r="AB1566" s="241" t="str">
        <f t="shared" si="2"/>
        <v/>
      </c>
      <c r="AC1566" s="208"/>
      <c r="AD1566" s="208"/>
      <c r="AE1566" s="208"/>
      <c r="AF1566" s="208"/>
      <c r="AG1566" s="208"/>
      <c r="AH1566" s="208"/>
    </row>
    <row r="1567" ht="13.5" customHeight="1">
      <c r="A1567" s="239"/>
      <c r="B1567" s="233" t="str">
        <f t="array" ref="B1567">IF(LEN(A1567)=0,"",INDEX('Smelter Look-up'!$A:$A,MATCH($A1567,'Smelter Look-up'!$E:$E,0)))</f>
        <v/>
      </c>
      <c r="C1567" s="234" t="str">
        <f t="array" ref="C1567">IF(LEN(A1567)=0,"",INDEX('Smelter Look-up'!$C:$C,MATCH($A1567,'Smelter Look-up'!$E:$E,0)))</f>
        <v/>
      </c>
      <c r="D1567" s="233"/>
      <c r="E1567" s="233" t="str">
        <f>IF(ISERROR($V1567),"",OFFSET('Smelter Look-up'!$D$4,$V1567-4,0)&amp;"")</f>
        <v/>
      </c>
      <c r="F1567" s="233" t="str">
        <f>IF(ISERROR($V1567),"",OFFSET('Smelter Look-up'!$E$4,$V1567-4,0))</f>
        <v/>
      </c>
      <c r="G1567" s="233" t="str">
        <f>IF(C1567=$X$4,IF(ISERROR($V1567),"Enter smelter details","RMI"),IF(ISERROR($V1567),"",OFFSET('Smelter Look-up'!$F$4,$V1567-4,0)))</f>
        <v/>
      </c>
      <c r="H1567" s="235" t="str">
        <f>IF(ISERROR($V1567),"",OFFSET('Smelter Look-up'!$G$4,$V1567-4,0))</f>
        <v/>
      </c>
      <c r="I1567" s="237" t="str">
        <f>IF(ISERROR($V1567),"",OFFSET('Smelter Look-up'!$H$4,$V1567-4,0))</f>
        <v/>
      </c>
      <c r="J1567" s="237" t="str">
        <f>IF(ISERROR($V1567),"",OFFSET('Smelter Look-up'!$I$4,$V1567-4,0))</f>
        <v/>
      </c>
      <c r="K1567" s="234"/>
      <c r="L1567" s="234"/>
      <c r="M1567" s="234"/>
      <c r="N1567" s="234"/>
      <c r="O1567" s="234"/>
      <c r="P1567" s="237"/>
      <c r="Q1567" s="238"/>
      <c r="R1567" s="233" t="str">
        <f>IF(ISERROR($V1567),"",OFFSET('Smelter Look-up'!$C$4,$V1567-4,0)&amp;"")</f>
        <v/>
      </c>
      <c r="S1567" s="239" t="str">
        <f t="array" ref="S1567">IF(B1567="","",IF(ISERROR(MATCH($E1567,CL,0)),"Unknown",INDIRECT("'C'!$A$"&amp;MATCH($E1567,CL,0)+1)))</f>
        <v/>
      </c>
      <c r="T1567" s="239" t="str">
        <f t="array" ref="T1567">IF(B1567="","",IF(ISERROR(MATCH($J1567,SorP!$B$1:$B$6226,0)),"",INDIRECT("'SorP'!$A$"&amp;MATCH($S1567&amp;$J1567,SorP!C:C,0))))</f>
        <v/>
      </c>
      <c r="U1567" s="240"/>
      <c r="V1567" s="228" t="str">
        <f>IF(C1567="",NA(),IF(OR(C1567="Smelter not listed",C1567="Smelter not yet identified"),MATCH($B1567&amp;$D1567,'Smelter Look-up'!$J:$J,0),MATCH($B1567&amp;$C1567,'Smelter Look-up'!$J:$J,0)))</f>
        <v>#N/A</v>
      </c>
      <c r="W1567" s="208"/>
      <c r="X1567" s="208">
        <f t="shared" si="1"/>
        <v>0</v>
      </c>
      <c r="Y1567" s="208"/>
      <c r="Z1567" s="208"/>
      <c r="AA1567" s="208"/>
      <c r="AB1567" s="241" t="str">
        <f t="shared" si="2"/>
        <v/>
      </c>
      <c r="AC1567" s="208"/>
      <c r="AD1567" s="208"/>
      <c r="AE1567" s="208"/>
      <c r="AF1567" s="208"/>
      <c r="AG1567" s="208"/>
      <c r="AH1567" s="208"/>
    </row>
    <row r="1568" ht="13.5" customHeight="1">
      <c r="A1568" s="239"/>
      <c r="B1568" s="233" t="str">
        <f t="array" ref="B1568">IF(LEN(A1568)=0,"",INDEX('Smelter Look-up'!$A:$A,MATCH($A1568,'Smelter Look-up'!$E:$E,0)))</f>
        <v/>
      </c>
      <c r="C1568" s="234" t="str">
        <f t="array" ref="C1568">IF(LEN(A1568)=0,"",INDEX('Smelter Look-up'!$C:$C,MATCH($A1568,'Smelter Look-up'!$E:$E,0)))</f>
        <v/>
      </c>
      <c r="D1568" s="233"/>
      <c r="E1568" s="233" t="str">
        <f>IF(ISERROR($V1568),"",OFFSET('Smelter Look-up'!$D$4,$V1568-4,0)&amp;"")</f>
        <v/>
      </c>
      <c r="F1568" s="233" t="str">
        <f>IF(ISERROR($V1568),"",OFFSET('Smelter Look-up'!$E$4,$V1568-4,0))</f>
        <v/>
      </c>
      <c r="G1568" s="233" t="str">
        <f>IF(C1568=$X$4,IF(ISERROR($V1568),"Enter smelter details","RMI"),IF(ISERROR($V1568),"",OFFSET('Smelter Look-up'!$F$4,$V1568-4,0)))</f>
        <v/>
      </c>
      <c r="H1568" s="235" t="str">
        <f>IF(ISERROR($V1568),"",OFFSET('Smelter Look-up'!$G$4,$V1568-4,0))</f>
        <v/>
      </c>
      <c r="I1568" s="237" t="str">
        <f>IF(ISERROR($V1568),"",OFFSET('Smelter Look-up'!$H$4,$V1568-4,0))</f>
        <v/>
      </c>
      <c r="J1568" s="237" t="str">
        <f>IF(ISERROR($V1568),"",OFFSET('Smelter Look-up'!$I$4,$V1568-4,0))</f>
        <v/>
      </c>
      <c r="K1568" s="234"/>
      <c r="L1568" s="234"/>
      <c r="M1568" s="234"/>
      <c r="N1568" s="234"/>
      <c r="O1568" s="234"/>
      <c r="P1568" s="237"/>
      <c r="Q1568" s="238"/>
      <c r="R1568" s="233" t="str">
        <f>IF(ISERROR($V1568),"",OFFSET('Smelter Look-up'!$C$4,$V1568-4,0)&amp;"")</f>
        <v/>
      </c>
      <c r="S1568" s="239" t="str">
        <f t="array" ref="S1568">IF(B1568="","",IF(ISERROR(MATCH($E1568,CL,0)),"Unknown",INDIRECT("'C'!$A$"&amp;MATCH($E1568,CL,0)+1)))</f>
        <v/>
      </c>
      <c r="T1568" s="239" t="str">
        <f t="array" ref="T1568">IF(B1568="","",IF(ISERROR(MATCH($J1568,SorP!$B$1:$B$6226,0)),"",INDIRECT("'SorP'!$A$"&amp;MATCH($S1568&amp;$J1568,SorP!C:C,0))))</f>
        <v/>
      </c>
      <c r="U1568" s="240"/>
      <c r="V1568" s="228" t="str">
        <f>IF(C1568="",NA(),IF(OR(C1568="Smelter not listed",C1568="Smelter not yet identified"),MATCH($B1568&amp;$D1568,'Smelter Look-up'!$J:$J,0),MATCH($B1568&amp;$C1568,'Smelter Look-up'!$J:$J,0)))</f>
        <v>#N/A</v>
      </c>
      <c r="W1568" s="208"/>
      <c r="X1568" s="208">
        <f t="shared" si="1"/>
        <v>0</v>
      </c>
      <c r="Y1568" s="208"/>
      <c r="Z1568" s="208"/>
      <c r="AA1568" s="208"/>
      <c r="AB1568" s="241" t="str">
        <f t="shared" si="2"/>
        <v/>
      </c>
      <c r="AC1568" s="208"/>
      <c r="AD1568" s="208"/>
      <c r="AE1568" s="208"/>
      <c r="AF1568" s="208"/>
      <c r="AG1568" s="208"/>
      <c r="AH1568" s="208"/>
    </row>
    <row r="1569" ht="13.5" customHeight="1">
      <c r="A1569" s="239"/>
      <c r="B1569" s="233" t="str">
        <f t="array" ref="B1569">IF(LEN(A1569)=0,"",INDEX('Smelter Look-up'!$A:$A,MATCH($A1569,'Smelter Look-up'!$E:$E,0)))</f>
        <v/>
      </c>
      <c r="C1569" s="234" t="str">
        <f t="array" ref="C1569">IF(LEN(A1569)=0,"",INDEX('Smelter Look-up'!$C:$C,MATCH($A1569,'Smelter Look-up'!$E:$E,0)))</f>
        <v/>
      </c>
      <c r="D1569" s="233"/>
      <c r="E1569" s="233" t="str">
        <f>IF(ISERROR($V1569),"",OFFSET('Smelter Look-up'!$D$4,$V1569-4,0)&amp;"")</f>
        <v/>
      </c>
      <c r="F1569" s="233" t="str">
        <f>IF(ISERROR($V1569),"",OFFSET('Smelter Look-up'!$E$4,$V1569-4,0))</f>
        <v/>
      </c>
      <c r="G1569" s="233" t="str">
        <f>IF(C1569=$X$4,IF(ISERROR($V1569),"Enter smelter details","RMI"),IF(ISERROR($V1569),"",OFFSET('Smelter Look-up'!$F$4,$V1569-4,0)))</f>
        <v/>
      </c>
      <c r="H1569" s="235" t="str">
        <f>IF(ISERROR($V1569),"",OFFSET('Smelter Look-up'!$G$4,$V1569-4,0))</f>
        <v/>
      </c>
      <c r="I1569" s="237" t="str">
        <f>IF(ISERROR($V1569),"",OFFSET('Smelter Look-up'!$H$4,$V1569-4,0))</f>
        <v/>
      </c>
      <c r="J1569" s="237" t="str">
        <f>IF(ISERROR($V1569),"",OFFSET('Smelter Look-up'!$I$4,$V1569-4,0))</f>
        <v/>
      </c>
      <c r="K1569" s="234"/>
      <c r="L1569" s="234"/>
      <c r="M1569" s="234"/>
      <c r="N1569" s="234"/>
      <c r="O1569" s="234"/>
      <c r="P1569" s="237"/>
      <c r="Q1569" s="238"/>
      <c r="R1569" s="233" t="str">
        <f>IF(ISERROR($V1569),"",OFFSET('Smelter Look-up'!$C$4,$V1569-4,0)&amp;"")</f>
        <v/>
      </c>
      <c r="S1569" s="239" t="str">
        <f t="array" ref="S1569">IF(B1569="","",IF(ISERROR(MATCH($E1569,CL,0)),"Unknown",INDIRECT("'C'!$A$"&amp;MATCH($E1569,CL,0)+1)))</f>
        <v/>
      </c>
      <c r="T1569" s="239" t="str">
        <f t="array" ref="T1569">IF(B1569="","",IF(ISERROR(MATCH($J1569,SorP!$B$1:$B$6226,0)),"",INDIRECT("'SorP'!$A$"&amp;MATCH($S1569&amp;$J1569,SorP!C:C,0))))</f>
        <v/>
      </c>
      <c r="U1569" s="240"/>
      <c r="V1569" s="228" t="str">
        <f>IF(C1569="",NA(),IF(OR(C1569="Smelter not listed",C1569="Smelter not yet identified"),MATCH($B1569&amp;$D1569,'Smelter Look-up'!$J:$J,0),MATCH($B1569&amp;$C1569,'Smelter Look-up'!$J:$J,0)))</f>
        <v>#N/A</v>
      </c>
      <c r="W1569" s="208"/>
      <c r="X1569" s="208">
        <f t="shared" si="1"/>
        <v>0</v>
      </c>
      <c r="Y1569" s="208"/>
      <c r="Z1569" s="208"/>
      <c r="AA1569" s="208"/>
      <c r="AB1569" s="241" t="str">
        <f t="shared" si="2"/>
        <v/>
      </c>
      <c r="AC1569" s="208"/>
      <c r="AD1569" s="208"/>
      <c r="AE1569" s="208"/>
      <c r="AF1569" s="208"/>
      <c r="AG1569" s="208"/>
      <c r="AH1569" s="208"/>
    </row>
    <row r="1570" ht="13.5" customHeight="1">
      <c r="A1570" s="239"/>
      <c r="B1570" s="233" t="str">
        <f t="array" ref="B1570">IF(LEN(A1570)=0,"",INDEX('Smelter Look-up'!$A:$A,MATCH($A1570,'Smelter Look-up'!$E:$E,0)))</f>
        <v/>
      </c>
      <c r="C1570" s="234" t="str">
        <f t="array" ref="C1570">IF(LEN(A1570)=0,"",INDEX('Smelter Look-up'!$C:$C,MATCH($A1570,'Smelter Look-up'!$E:$E,0)))</f>
        <v/>
      </c>
      <c r="D1570" s="233"/>
      <c r="E1570" s="233" t="str">
        <f>IF(ISERROR($V1570),"",OFFSET('Smelter Look-up'!$D$4,$V1570-4,0)&amp;"")</f>
        <v/>
      </c>
      <c r="F1570" s="233" t="str">
        <f>IF(ISERROR($V1570),"",OFFSET('Smelter Look-up'!$E$4,$V1570-4,0))</f>
        <v/>
      </c>
      <c r="G1570" s="233" t="str">
        <f>IF(C1570=$X$4,IF(ISERROR($V1570),"Enter smelter details","RMI"),IF(ISERROR($V1570),"",OFFSET('Smelter Look-up'!$F$4,$V1570-4,0)))</f>
        <v/>
      </c>
      <c r="H1570" s="235" t="str">
        <f>IF(ISERROR($V1570),"",OFFSET('Smelter Look-up'!$G$4,$V1570-4,0))</f>
        <v/>
      </c>
      <c r="I1570" s="237" t="str">
        <f>IF(ISERROR($V1570),"",OFFSET('Smelter Look-up'!$H$4,$V1570-4,0))</f>
        <v/>
      </c>
      <c r="J1570" s="237" t="str">
        <f>IF(ISERROR($V1570),"",OFFSET('Smelter Look-up'!$I$4,$V1570-4,0))</f>
        <v/>
      </c>
      <c r="K1570" s="234"/>
      <c r="L1570" s="234"/>
      <c r="M1570" s="234"/>
      <c r="N1570" s="234"/>
      <c r="O1570" s="234"/>
      <c r="P1570" s="237"/>
      <c r="Q1570" s="238"/>
      <c r="R1570" s="233" t="str">
        <f>IF(ISERROR($V1570),"",OFFSET('Smelter Look-up'!$C$4,$V1570-4,0)&amp;"")</f>
        <v/>
      </c>
      <c r="S1570" s="239" t="str">
        <f t="array" ref="S1570">IF(B1570="","",IF(ISERROR(MATCH($E1570,CL,0)),"Unknown",INDIRECT("'C'!$A$"&amp;MATCH($E1570,CL,0)+1)))</f>
        <v/>
      </c>
      <c r="T1570" s="239" t="str">
        <f t="array" ref="T1570">IF(B1570="","",IF(ISERROR(MATCH($J1570,SorP!$B$1:$B$6226,0)),"",INDIRECT("'SorP'!$A$"&amp;MATCH($S1570&amp;$J1570,SorP!C:C,0))))</f>
        <v/>
      </c>
      <c r="U1570" s="240"/>
      <c r="V1570" s="228" t="str">
        <f>IF(C1570="",NA(),IF(OR(C1570="Smelter not listed",C1570="Smelter not yet identified"),MATCH($B1570&amp;$D1570,'Smelter Look-up'!$J:$J,0),MATCH($B1570&amp;$C1570,'Smelter Look-up'!$J:$J,0)))</f>
        <v>#N/A</v>
      </c>
      <c r="W1570" s="208"/>
      <c r="X1570" s="208">
        <f t="shared" si="1"/>
        <v>0</v>
      </c>
      <c r="Y1570" s="208"/>
      <c r="Z1570" s="208"/>
      <c r="AA1570" s="208"/>
      <c r="AB1570" s="241" t="str">
        <f t="shared" si="2"/>
        <v/>
      </c>
      <c r="AC1570" s="208"/>
      <c r="AD1570" s="208"/>
      <c r="AE1570" s="208"/>
      <c r="AF1570" s="208"/>
      <c r="AG1570" s="208"/>
      <c r="AH1570" s="208"/>
    </row>
    <row r="1571" ht="13.5" customHeight="1">
      <c r="A1571" s="239"/>
      <c r="B1571" s="233" t="str">
        <f t="array" ref="B1571">IF(LEN(A1571)=0,"",INDEX('Smelter Look-up'!$A:$A,MATCH($A1571,'Smelter Look-up'!$E:$E,0)))</f>
        <v/>
      </c>
      <c r="C1571" s="234" t="str">
        <f t="array" ref="C1571">IF(LEN(A1571)=0,"",INDEX('Smelter Look-up'!$C:$C,MATCH($A1571,'Smelter Look-up'!$E:$E,0)))</f>
        <v/>
      </c>
      <c r="D1571" s="233"/>
      <c r="E1571" s="233" t="str">
        <f>IF(ISERROR($V1571),"",OFFSET('Smelter Look-up'!$D$4,$V1571-4,0)&amp;"")</f>
        <v/>
      </c>
      <c r="F1571" s="233" t="str">
        <f>IF(ISERROR($V1571),"",OFFSET('Smelter Look-up'!$E$4,$V1571-4,0))</f>
        <v/>
      </c>
      <c r="G1571" s="233" t="str">
        <f>IF(C1571=$X$4,IF(ISERROR($V1571),"Enter smelter details","RMI"),IF(ISERROR($V1571),"",OFFSET('Smelter Look-up'!$F$4,$V1571-4,0)))</f>
        <v/>
      </c>
      <c r="H1571" s="235" t="str">
        <f>IF(ISERROR($V1571),"",OFFSET('Smelter Look-up'!$G$4,$V1571-4,0))</f>
        <v/>
      </c>
      <c r="I1571" s="237" t="str">
        <f>IF(ISERROR($V1571),"",OFFSET('Smelter Look-up'!$H$4,$V1571-4,0))</f>
        <v/>
      </c>
      <c r="J1571" s="237" t="str">
        <f>IF(ISERROR($V1571),"",OFFSET('Smelter Look-up'!$I$4,$V1571-4,0))</f>
        <v/>
      </c>
      <c r="K1571" s="234"/>
      <c r="L1571" s="234"/>
      <c r="M1571" s="234"/>
      <c r="N1571" s="234"/>
      <c r="O1571" s="234"/>
      <c r="P1571" s="237"/>
      <c r="Q1571" s="238"/>
      <c r="R1571" s="233" t="str">
        <f>IF(ISERROR($V1571),"",OFFSET('Smelter Look-up'!$C$4,$V1571-4,0)&amp;"")</f>
        <v/>
      </c>
      <c r="S1571" s="239" t="str">
        <f t="array" ref="S1571">IF(B1571="","",IF(ISERROR(MATCH($E1571,CL,0)),"Unknown",INDIRECT("'C'!$A$"&amp;MATCH($E1571,CL,0)+1)))</f>
        <v/>
      </c>
      <c r="T1571" s="239" t="str">
        <f t="array" ref="T1571">IF(B1571="","",IF(ISERROR(MATCH($J1571,SorP!$B$1:$B$6226,0)),"",INDIRECT("'SorP'!$A$"&amp;MATCH($S1571&amp;$J1571,SorP!C:C,0))))</f>
        <v/>
      </c>
      <c r="U1571" s="240"/>
      <c r="V1571" s="228" t="str">
        <f>IF(C1571="",NA(),IF(OR(C1571="Smelter not listed",C1571="Smelter not yet identified"),MATCH($B1571&amp;$D1571,'Smelter Look-up'!$J:$J,0),MATCH($B1571&amp;$C1571,'Smelter Look-up'!$J:$J,0)))</f>
        <v>#N/A</v>
      </c>
      <c r="W1571" s="208"/>
      <c r="X1571" s="208">
        <f t="shared" si="1"/>
        <v>0</v>
      </c>
      <c r="Y1571" s="208"/>
      <c r="Z1571" s="208"/>
      <c r="AA1571" s="208"/>
      <c r="AB1571" s="241" t="str">
        <f t="shared" si="2"/>
        <v/>
      </c>
      <c r="AC1571" s="208"/>
      <c r="AD1571" s="208"/>
      <c r="AE1571" s="208"/>
      <c r="AF1571" s="208"/>
      <c r="AG1571" s="208"/>
      <c r="AH1571" s="208"/>
    </row>
    <row r="1572" ht="13.5" customHeight="1">
      <c r="A1572" s="239"/>
      <c r="B1572" s="233" t="str">
        <f t="array" ref="B1572">IF(LEN(A1572)=0,"",INDEX('Smelter Look-up'!$A:$A,MATCH($A1572,'Smelter Look-up'!$E:$E,0)))</f>
        <v/>
      </c>
      <c r="C1572" s="234" t="str">
        <f t="array" ref="C1572">IF(LEN(A1572)=0,"",INDEX('Smelter Look-up'!$C:$C,MATCH($A1572,'Smelter Look-up'!$E:$E,0)))</f>
        <v/>
      </c>
      <c r="D1572" s="233"/>
      <c r="E1572" s="233" t="str">
        <f>IF(ISERROR($V1572),"",OFFSET('Smelter Look-up'!$D$4,$V1572-4,0)&amp;"")</f>
        <v/>
      </c>
      <c r="F1572" s="233" t="str">
        <f>IF(ISERROR($V1572),"",OFFSET('Smelter Look-up'!$E$4,$V1572-4,0))</f>
        <v/>
      </c>
      <c r="G1572" s="233" t="str">
        <f>IF(C1572=$X$4,IF(ISERROR($V1572),"Enter smelter details","RMI"),IF(ISERROR($V1572),"",OFFSET('Smelter Look-up'!$F$4,$V1572-4,0)))</f>
        <v/>
      </c>
      <c r="H1572" s="235" t="str">
        <f>IF(ISERROR($V1572),"",OFFSET('Smelter Look-up'!$G$4,$V1572-4,0))</f>
        <v/>
      </c>
      <c r="I1572" s="237" t="str">
        <f>IF(ISERROR($V1572),"",OFFSET('Smelter Look-up'!$H$4,$V1572-4,0))</f>
        <v/>
      </c>
      <c r="J1572" s="237" t="str">
        <f>IF(ISERROR($V1572),"",OFFSET('Smelter Look-up'!$I$4,$V1572-4,0))</f>
        <v/>
      </c>
      <c r="K1572" s="234"/>
      <c r="L1572" s="234"/>
      <c r="M1572" s="234"/>
      <c r="N1572" s="234"/>
      <c r="O1572" s="234"/>
      <c r="P1572" s="237"/>
      <c r="Q1572" s="238"/>
      <c r="R1572" s="233" t="str">
        <f>IF(ISERROR($V1572),"",OFFSET('Smelter Look-up'!$C$4,$V1572-4,0)&amp;"")</f>
        <v/>
      </c>
      <c r="S1572" s="239" t="str">
        <f t="array" ref="S1572">IF(B1572="","",IF(ISERROR(MATCH($E1572,CL,0)),"Unknown",INDIRECT("'C'!$A$"&amp;MATCH($E1572,CL,0)+1)))</f>
        <v/>
      </c>
      <c r="T1572" s="239" t="str">
        <f t="array" ref="T1572">IF(B1572="","",IF(ISERROR(MATCH($J1572,SorP!$B$1:$B$6226,0)),"",INDIRECT("'SorP'!$A$"&amp;MATCH($S1572&amp;$J1572,SorP!C:C,0))))</f>
        <v/>
      </c>
      <c r="U1572" s="240"/>
      <c r="V1572" s="228" t="str">
        <f>IF(C1572="",NA(),IF(OR(C1572="Smelter not listed",C1572="Smelter not yet identified"),MATCH($B1572&amp;$D1572,'Smelter Look-up'!$J:$J,0),MATCH($B1572&amp;$C1572,'Smelter Look-up'!$J:$J,0)))</f>
        <v>#N/A</v>
      </c>
      <c r="W1572" s="208"/>
      <c r="X1572" s="208">
        <f t="shared" si="1"/>
        <v>0</v>
      </c>
      <c r="Y1572" s="208"/>
      <c r="Z1572" s="208"/>
      <c r="AA1572" s="208"/>
      <c r="AB1572" s="241" t="str">
        <f t="shared" si="2"/>
        <v/>
      </c>
      <c r="AC1572" s="208"/>
      <c r="AD1572" s="208"/>
      <c r="AE1572" s="208"/>
      <c r="AF1572" s="208"/>
      <c r="AG1572" s="208"/>
      <c r="AH1572" s="208"/>
    </row>
    <row r="1573" ht="13.5" customHeight="1">
      <c r="A1573" s="239"/>
      <c r="B1573" s="233" t="str">
        <f t="array" ref="B1573">IF(LEN(A1573)=0,"",INDEX('Smelter Look-up'!$A:$A,MATCH($A1573,'Smelter Look-up'!$E:$E,0)))</f>
        <v/>
      </c>
      <c r="C1573" s="234" t="str">
        <f t="array" ref="C1573">IF(LEN(A1573)=0,"",INDEX('Smelter Look-up'!$C:$C,MATCH($A1573,'Smelter Look-up'!$E:$E,0)))</f>
        <v/>
      </c>
      <c r="D1573" s="233"/>
      <c r="E1573" s="233" t="str">
        <f>IF(ISERROR($V1573),"",OFFSET('Smelter Look-up'!$D$4,$V1573-4,0)&amp;"")</f>
        <v/>
      </c>
      <c r="F1573" s="233" t="str">
        <f>IF(ISERROR($V1573),"",OFFSET('Smelter Look-up'!$E$4,$V1573-4,0))</f>
        <v/>
      </c>
      <c r="G1573" s="233" t="str">
        <f>IF(C1573=$X$4,IF(ISERROR($V1573),"Enter smelter details","RMI"),IF(ISERROR($V1573),"",OFFSET('Smelter Look-up'!$F$4,$V1573-4,0)))</f>
        <v/>
      </c>
      <c r="H1573" s="235" t="str">
        <f>IF(ISERROR($V1573),"",OFFSET('Smelter Look-up'!$G$4,$V1573-4,0))</f>
        <v/>
      </c>
      <c r="I1573" s="237" t="str">
        <f>IF(ISERROR($V1573),"",OFFSET('Smelter Look-up'!$H$4,$V1573-4,0))</f>
        <v/>
      </c>
      <c r="J1573" s="237" t="str">
        <f>IF(ISERROR($V1573),"",OFFSET('Smelter Look-up'!$I$4,$V1573-4,0))</f>
        <v/>
      </c>
      <c r="K1573" s="234"/>
      <c r="L1573" s="234"/>
      <c r="M1573" s="234"/>
      <c r="N1573" s="234"/>
      <c r="O1573" s="234"/>
      <c r="P1573" s="237"/>
      <c r="Q1573" s="238"/>
      <c r="R1573" s="233" t="str">
        <f>IF(ISERROR($V1573),"",OFFSET('Smelter Look-up'!$C$4,$V1573-4,0)&amp;"")</f>
        <v/>
      </c>
      <c r="S1573" s="239" t="str">
        <f t="array" ref="S1573">IF(B1573="","",IF(ISERROR(MATCH($E1573,CL,0)),"Unknown",INDIRECT("'C'!$A$"&amp;MATCH($E1573,CL,0)+1)))</f>
        <v/>
      </c>
      <c r="T1573" s="239" t="str">
        <f t="array" ref="T1573">IF(B1573="","",IF(ISERROR(MATCH($J1573,SorP!$B$1:$B$6226,0)),"",INDIRECT("'SorP'!$A$"&amp;MATCH($S1573&amp;$J1573,SorP!C:C,0))))</f>
        <v/>
      </c>
      <c r="U1573" s="240"/>
      <c r="V1573" s="228" t="str">
        <f>IF(C1573="",NA(),IF(OR(C1573="Smelter not listed",C1573="Smelter not yet identified"),MATCH($B1573&amp;$D1573,'Smelter Look-up'!$J:$J,0),MATCH($B1573&amp;$C1573,'Smelter Look-up'!$J:$J,0)))</f>
        <v>#N/A</v>
      </c>
      <c r="W1573" s="208"/>
      <c r="X1573" s="208">
        <f t="shared" si="1"/>
        <v>0</v>
      </c>
      <c r="Y1573" s="208"/>
      <c r="Z1573" s="208"/>
      <c r="AA1573" s="208"/>
      <c r="AB1573" s="241" t="str">
        <f t="shared" si="2"/>
        <v/>
      </c>
      <c r="AC1573" s="208"/>
      <c r="AD1573" s="208"/>
      <c r="AE1573" s="208"/>
      <c r="AF1573" s="208"/>
      <c r="AG1573" s="208"/>
      <c r="AH1573" s="208"/>
    </row>
    <row r="1574" ht="13.5" customHeight="1">
      <c r="A1574" s="239"/>
      <c r="B1574" s="233" t="str">
        <f t="array" ref="B1574">IF(LEN(A1574)=0,"",INDEX('Smelter Look-up'!$A:$A,MATCH($A1574,'Smelter Look-up'!$E:$E,0)))</f>
        <v/>
      </c>
      <c r="C1574" s="234" t="str">
        <f t="array" ref="C1574">IF(LEN(A1574)=0,"",INDEX('Smelter Look-up'!$C:$C,MATCH($A1574,'Smelter Look-up'!$E:$E,0)))</f>
        <v/>
      </c>
      <c r="D1574" s="233"/>
      <c r="E1574" s="233" t="str">
        <f>IF(ISERROR($V1574),"",OFFSET('Smelter Look-up'!$D$4,$V1574-4,0)&amp;"")</f>
        <v/>
      </c>
      <c r="F1574" s="233" t="str">
        <f>IF(ISERROR($V1574),"",OFFSET('Smelter Look-up'!$E$4,$V1574-4,0))</f>
        <v/>
      </c>
      <c r="G1574" s="233" t="str">
        <f>IF(C1574=$X$4,IF(ISERROR($V1574),"Enter smelter details","RMI"),IF(ISERROR($V1574),"",OFFSET('Smelter Look-up'!$F$4,$V1574-4,0)))</f>
        <v/>
      </c>
      <c r="H1574" s="235" t="str">
        <f>IF(ISERROR($V1574),"",OFFSET('Smelter Look-up'!$G$4,$V1574-4,0))</f>
        <v/>
      </c>
      <c r="I1574" s="237" t="str">
        <f>IF(ISERROR($V1574),"",OFFSET('Smelter Look-up'!$H$4,$V1574-4,0))</f>
        <v/>
      </c>
      <c r="J1574" s="237" t="str">
        <f>IF(ISERROR($V1574),"",OFFSET('Smelter Look-up'!$I$4,$V1574-4,0))</f>
        <v/>
      </c>
      <c r="K1574" s="234"/>
      <c r="L1574" s="234"/>
      <c r="M1574" s="234"/>
      <c r="N1574" s="234"/>
      <c r="O1574" s="234"/>
      <c r="P1574" s="237"/>
      <c r="Q1574" s="238"/>
      <c r="R1574" s="233" t="str">
        <f>IF(ISERROR($V1574),"",OFFSET('Smelter Look-up'!$C$4,$V1574-4,0)&amp;"")</f>
        <v/>
      </c>
      <c r="S1574" s="239" t="str">
        <f t="array" ref="S1574">IF(B1574="","",IF(ISERROR(MATCH($E1574,CL,0)),"Unknown",INDIRECT("'C'!$A$"&amp;MATCH($E1574,CL,0)+1)))</f>
        <v/>
      </c>
      <c r="T1574" s="239" t="str">
        <f t="array" ref="T1574">IF(B1574="","",IF(ISERROR(MATCH($J1574,SorP!$B$1:$B$6226,0)),"",INDIRECT("'SorP'!$A$"&amp;MATCH($S1574&amp;$J1574,SorP!C:C,0))))</f>
        <v/>
      </c>
      <c r="U1574" s="240"/>
      <c r="V1574" s="228" t="str">
        <f>IF(C1574="",NA(),IF(OR(C1574="Smelter not listed",C1574="Smelter not yet identified"),MATCH($B1574&amp;$D1574,'Smelter Look-up'!$J:$J,0),MATCH($B1574&amp;$C1574,'Smelter Look-up'!$J:$J,0)))</f>
        <v>#N/A</v>
      </c>
      <c r="W1574" s="208"/>
      <c r="X1574" s="208">
        <f t="shared" si="1"/>
        <v>0</v>
      </c>
      <c r="Y1574" s="208"/>
      <c r="Z1574" s="208"/>
      <c r="AA1574" s="208"/>
      <c r="AB1574" s="241" t="str">
        <f t="shared" si="2"/>
        <v/>
      </c>
      <c r="AC1574" s="208"/>
      <c r="AD1574" s="208"/>
      <c r="AE1574" s="208"/>
      <c r="AF1574" s="208"/>
      <c r="AG1574" s="208"/>
      <c r="AH1574" s="208"/>
    </row>
    <row r="1575" ht="13.5" customHeight="1">
      <c r="A1575" s="239"/>
      <c r="B1575" s="233" t="str">
        <f t="array" ref="B1575">IF(LEN(A1575)=0,"",INDEX('Smelter Look-up'!$A:$A,MATCH($A1575,'Smelter Look-up'!$E:$E,0)))</f>
        <v/>
      </c>
      <c r="C1575" s="234" t="str">
        <f t="array" ref="C1575">IF(LEN(A1575)=0,"",INDEX('Smelter Look-up'!$C:$C,MATCH($A1575,'Smelter Look-up'!$E:$E,0)))</f>
        <v/>
      </c>
      <c r="D1575" s="233"/>
      <c r="E1575" s="233" t="str">
        <f>IF(ISERROR($V1575),"",OFFSET('Smelter Look-up'!$D$4,$V1575-4,0)&amp;"")</f>
        <v/>
      </c>
      <c r="F1575" s="233" t="str">
        <f>IF(ISERROR($V1575),"",OFFSET('Smelter Look-up'!$E$4,$V1575-4,0))</f>
        <v/>
      </c>
      <c r="G1575" s="233" t="str">
        <f>IF(C1575=$X$4,IF(ISERROR($V1575),"Enter smelter details","RMI"),IF(ISERROR($V1575),"",OFFSET('Smelter Look-up'!$F$4,$V1575-4,0)))</f>
        <v/>
      </c>
      <c r="H1575" s="235" t="str">
        <f>IF(ISERROR($V1575),"",OFFSET('Smelter Look-up'!$G$4,$V1575-4,0))</f>
        <v/>
      </c>
      <c r="I1575" s="237" t="str">
        <f>IF(ISERROR($V1575),"",OFFSET('Smelter Look-up'!$H$4,$V1575-4,0))</f>
        <v/>
      </c>
      <c r="J1575" s="237" t="str">
        <f>IF(ISERROR($V1575),"",OFFSET('Smelter Look-up'!$I$4,$V1575-4,0))</f>
        <v/>
      </c>
      <c r="K1575" s="234"/>
      <c r="L1575" s="234"/>
      <c r="M1575" s="234"/>
      <c r="N1575" s="234"/>
      <c r="O1575" s="234"/>
      <c r="P1575" s="237"/>
      <c r="Q1575" s="238"/>
      <c r="R1575" s="233" t="str">
        <f>IF(ISERROR($V1575),"",OFFSET('Smelter Look-up'!$C$4,$V1575-4,0)&amp;"")</f>
        <v/>
      </c>
      <c r="S1575" s="239" t="str">
        <f t="array" ref="S1575">IF(B1575="","",IF(ISERROR(MATCH($E1575,CL,0)),"Unknown",INDIRECT("'C'!$A$"&amp;MATCH($E1575,CL,0)+1)))</f>
        <v/>
      </c>
      <c r="T1575" s="239" t="str">
        <f t="array" ref="T1575">IF(B1575="","",IF(ISERROR(MATCH($J1575,SorP!$B$1:$B$6226,0)),"",INDIRECT("'SorP'!$A$"&amp;MATCH($S1575&amp;$J1575,SorP!C:C,0))))</f>
        <v/>
      </c>
      <c r="U1575" s="240"/>
      <c r="V1575" s="228" t="str">
        <f>IF(C1575="",NA(),IF(OR(C1575="Smelter not listed",C1575="Smelter not yet identified"),MATCH($B1575&amp;$D1575,'Smelter Look-up'!$J:$J,0),MATCH($B1575&amp;$C1575,'Smelter Look-up'!$J:$J,0)))</f>
        <v>#N/A</v>
      </c>
      <c r="W1575" s="208"/>
      <c r="X1575" s="208">
        <f t="shared" si="1"/>
        <v>0</v>
      </c>
      <c r="Y1575" s="208"/>
      <c r="Z1575" s="208"/>
      <c r="AA1575" s="208"/>
      <c r="AB1575" s="241" t="str">
        <f t="shared" si="2"/>
        <v/>
      </c>
      <c r="AC1575" s="208"/>
      <c r="AD1575" s="208"/>
      <c r="AE1575" s="208"/>
      <c r="AF1575" s="208"/>
      <c r="AG1575" s="208"/>
      <c r="AH1575" s="208"/>
    </row>
    <row r="1576" ht="13.5" customHeight="1">
      <c r="A1576" s="239"/>
      <c r="B1576" s="233" t="str">
        <f t="array" ref="B1576">IF(LEN(A1576)=0,"",INDEX('Smelter Look-up'!$A:$A,MATCH($A1576,'Smelter Look-up'!$E:$E,0)))</f>
        <v/>
      </c>
      <c r="C1576" s="234" t="str">
        <f t="array" ref="C1576">IF(LEN(A1576)=0,"",INDEX('Smelter Look-up'!$C:$C,MATCH($A1576,'Smelter Look-up'!$E:$E,0)))</f>
        <v/>
      </c>
      <c r="D1576" s="233"/>
      <c r="E1576" s="233" t="str">
        <f>IF(ISERROR($V1576),"",OFFSET('Smelter Look-up'!$D$4,$V1576-4,0)&amp;"")</f>
        <v/>
      </c>
      <c r="F1576" s="233" t="str">
        <f>IF(ISERROR($V1576),"",OFFSET('Smelter Look-up'!$E$4,$V1576-4,0))</f>
        <v/>
      </c>
      <c r="G1576" s="233" t="str">
        <f>IF(C1576=$X$4,IF(ISERROR($V1576),"Enter smelter details","RMI"),IF(ISERROR($V1576),"",OFFSET('Smelter Look-up'!$F$4,$V1576-4,0)))</f>
        <v/>
      </c>
      <c r="H1576" s="235" t="str">
        <f>IF(ISERROR($V1576),"",OFFSET('Smelter Look-up'!$G$4,$V1576-4,0))</f>
        <v/>
      </c>
      <c r="I1576" s="237" t="str">
        <f>IF(ISERROR($V1576),"",OFFSET('Smelter Look-up'!$H$4,$V1576-4,0))</f>
        <v/>
      </c>
      <c r="J1576" s="237" t="str">
        <f>IF(ISERROR($V1576),"",OFFSET('Smelter Look-up'!$I$4,$V1576-4,0))</f>
        <v/>
      </c>
      <c r="K1576" s="234"/>
      <c r="L1576" s="234"/>
      <c r="M1576" s="234"/>
      <c r="N1576" s="234"/>
      <c r="O1576" s="234"/>
      <c r="P1576" s="237"/>
      <c r="Q1576" s="238"/>
      <c r="R1576" s="233" t="str">
        <f>IF(ISERROR($V1576),"",OFFSET('Smelter Look-up'!$C$4,$V1576-4,0)&amp;"")</f>
        <v/>
      </c>
      <c r="S1576" s="239" t="str">
        <f t="array" ref="S1576">IF(B1576="","",IF(ISERROR(MATCH($E1576,CL,0)),"Unknown",INDIRECT("'C'!$A$"&amp;MATCH($E1576,CL,0)+1)))</f>
        <v/>
      </c>
      <c r="T1576" s="239" t="str">
        <f t="array" ref="T1576">IF(B1576="","",IF(ISERROR(MATCH($J1576,SorP!$B$1:$B$6226,0)),"",INDIRECT("'SorP'!$A$"&amp;MATCH($S1576&amp;$J1576,SorP!C:C,0))))</f>
        <v/>
      </c>
      <c r="U1576" s="240"/>
      <c r="V1576" s="228" t="str">
        <f>IF(C1576="",NA(),IF(OR(C1576="Smelter not listed",C1576="Smelter not yet identified"),MATCH($B1576&amp;$D1576,'Smelter Look-up'!$J:$J,0),MATCH($B1576&amp;$C1576,'Smelter Look-up'!$J:$J,0)))</f>
        <v>#N/A</v>
      </c>
      <c r="W1576" s="208"/>
      <c r="X1576" s="208">
        <f t="shared" si="1"/>
        <v>0</v>
      </c>
      <c r="Y1576" s="208"/>
      <c r="Z1576" s="208"/>
      <c r="AA1576" s="208"/>
      <c r="AB1576" s="241" t="str">
        <f t="shared" si="2"/>
        <v/>
      </c>
      <c r="AC1576" s="208"/>
      <c r="AD1576" s="208"/>
      <c r="AE1576" s="208"/>
      <c r="AF1576" s="208"/>
      <c r="AG1576" s="208"/>
      <c r="AH1576" s="208"/>
    </row>
    <row r="1577" ht="13.5" customHeight="1">
      <c r="A1577" s="239"/>
      <c r="B1577" s="233" t="str">
        <f t="array" ref="B1577">IF(LEN(A1577)=0,"",INDEX('Smelter Look-up'!$A:$A,MATCH($A1577,'Smelter Look-up'!$E:$E,0)))</f>
        <v/>
      </c>
      <c r="C1577" s="234" t="str">
        <f t="array" ref="C1577">IF(LEN(A1577)=0,"",INDEX('Smelter Look-up'!$C:$C,MATCH($A1577,'Smelter Look-up'!$E:$E,0)))</f>
        <v/>
      </c>
      <c r="D1577" s="233"/>
      <c r="E1577" s="233" t="str">
        <f>IF(ISERROR($V1577),"",OFFSET('Smelter Look-up'!$D$4,$V1577-4,0)&amp;"")</f>
        <v/>
      </c>
      <c r="F1577" s="233" t="str">
        <f>IF(ISERROR($V1577),"",OFFSET('Smelter Look-up'!$E$4,$V1577-4,0))</f>
        <v/>
      </c>
      <c r="G1577" s="233" t="str">
        <f>IF(C1577=$X$4,IF(ISERROR($V1577),"Enter smelter details","RMI"),IF(ISERROR($V1577),"",OFFSET('Smelter Look-up'!$F$4,$V1577-4,0)))</f>
        <v/>
      </c>
      <c r="H1577" s="235" t="str">
        <f>IF(ISERROR($V1577),"",OFFSET('Smelter Look-up'!$G$4,$V1577-4,0))</f>
        <v/>
      </c>
      <c r="I1577" s="237" t="str">
        <f>IF(ISERROR($V1577),"",OFFSET('Smelter Look-up'!$H$4,$V1577-4,0))</f>
        <v/>
      </c>
      <c r="J1577" s="237" t="str">
        <f>IF(ISERROR($V1577),"",OFFSET('Smelter Look-up'!$I$4,$V1577-4,0))</f>
        <v/>
      </c>
      <c r="K1577" s="234"/>
      <c r="L1577" s="234"/>
      <c r="M1577" s="234"/>
      <c r="N1577" s="234"/>
      <c r="O1577" s="234"/>
      <c r="P1577" s="237"/>
      <c r="Q1577" s="238"/>
      <c r="R1577" s="233" t="str">
        <f>IF(ISERROR($V1577),"",OFFSET('Smelter Look-up'!$C$4,$V1577-4,0)&amp;"")</f>
        <v/>
      </c>
      <c r="S1577" s="239" t="str">
        <f t="array" ref="S1577">IF(B1577="","",IF(ISERROR(MATCH($E1577,CL,0)),"Unknown",INDIRECT("'C'!$A$"&amp;MATCH($E1577,CL,0)+1)))</f>
        <v/>
      </c>
      <c r="T1577" s="239" t="str">
        <f t="array" ref="T1577">IF(B1577="","",IF(ISERROR(MATCH($J1577,SorP!$B$1:$B$6226,0)),"",INDIRECT("'SorP'!$A$"&amp;MATCH($S1577&amp;$J1577,SorP!C:C,0))))</f>
        <v/>
      </c>
      <c r="U1577" s="240"/>
      <c r="V1577" s="228" t="str">
        <f>IF(C1577="",NA(),IF(OR(C1577="Smelter not listed",C1577="Smelter not yet identified"),MATCH($B1577&amp;$D1577,'Smelter Look-up'!$J:$J,0),MATCH($B1577&amp;$C1577,'Smelter Look-up'!$J:$J,0)))</f>
        <v>#N/A</v>
      </c>
      <c r="W1577" s="208"/>
      <c r="X1577" s="208">
        <f t="shared" si="1"/>
        <v>0</v>
      </c>
      <c r="Y1577" s="208"/>
      <c r="Z1577" s="208"/>
      <c r="AA1577" s="208"/>
      <c r="AB1577" s="241" t="str">
        <f t="shared" si="2"/>
        <v/>
      </c>
      <c r="AC1577" s="208"/>
      <c r="AD1577" s="208"/>
      <c r="AE1577" s="208"/>
      <c r="AF1577" s="208"/>
      <c r="AG1577" s="208"/>
      <c r="AH1577" s="208"/>
    </row>
    <row r="1578" ht="13.5" customHeight="1">
      <c r="A1578" s="239"/>
      <c r="B1578" s="233" t="str">
        <f t="array" ref="B1578">IF(LEN(A1578)=0,"",INDEX('Smelter Look-up'!$A:$A,MATCH($A1578,'Smelter Look-up'!$E:$E,0)))</f>
        <v/>
      </c>
      <c r="C1578" s="234" t="str">
        <f t="array" ref="C1578">IF(LEN(A1578)=0,"",INDEX('Smelter Look-up'!$C:$C,MATCH($A1578,'Smelter Look-up'!$E:$E,0)))</f>
        <v/>
      </c>
      <c r="D1578" s="233"/>
      <c r="E1578" s="233" t="str">
        <f>IF(ISERROR($V1578),"",OFFSET('Smelter Look-up'!$D$4,$V1578-4,0)&amp;"")</f>
        <v/>
      </c>
      <c r="F1578" s="233" t="str">
        <f>IF(ISERROR($V1578),"",OFFSET('Smelter Look-up'!$E$4,$V1578-4,0))</f>
        <v/>
      </c>
      <c r="G1578" s="233" t="str">
        <f>IF(C1578=$X$4,IF(ISERROR($V1578),"Enter smelter details","RMI"),IF(ISERROR($V1578),"",OFFSET('Smelter Look-up'!$F$4,$V1578-4,0)))</f>
        <v/>
      </c>
      <c r="H1578" s="235" t="str">
        <f>IF(ISERROR($V1578),"",OFFSET('Smelter Look-up'!$G$4,$V1578-4,0))</f>
        <v/>
      </c>
      <c r="I1578" s="237" t="str">
        <f>IF(ISERROR($V1578),"",OFFSET('Smelter Look-up'!$H$4,$V1578-4,0))</f>
        <v/>
      </c>
      <c r="J1578" s="237" t="str">
        <f>IF(ISERROR($V1578),"",OFFSET('Smelter Look-up'!$I$4,$V1578-4,0))</f>
        <v/>
      </c>
      <c r="K1578" s="234"/>
      <c r="L1578" s="234"/>
      <c r="M1578" s="234"/>
      <c r="N1578" s="234"/>
      <c r="O1578" s="234"/>
      <c r="P1578" s="237"/>
      <c r="Q1578" s="238"/>
      <c r="R1578" s="233" t="str">
        <f>IF(ISERROR($V1578),"",OFFSET('Smelter Look-up'!$C$4,$V1578-4,0)&amp;"")</f>
        <v/>
      </c>
      <c r="S1578" s="239" t="str">
        <f t="array" ref="S1578">IF(B1578="","",IF(ISERROR(MATCH($E1578,CL,0)),"Unknown",INDIRECT("'C'!$A$"&amp;MATCH($E1578,CL,0)+1)))</f>
        <v/>
      </c>
      <c r="T1578" s="239" t="str">
        <f t="array" ref="T1578">IF(B1578="","",IF(ISERROR(MATCH($J1578,SorP!$B$1:$B$6226,0)),"",INDIRECT("'SorP'!$A$"&amp;MATCH($S1578&amp;$J1578,SorP!C:C,0))))</f>
        <v/>
      </c>
      <c r="U1578" s="240"/>
      <c r="V1578" s="228" t="str">
        <f>IF(C1578="",NA(),IF(OR(C1578="Smelter not listed",C1578="Smelter not yet identified"),MATCH($B1578&amp;$D1578,'Smelter Look-up'!$J:$J,0),MATCH($B1578&amp;$C1578,'Smelter Look-up'!$J:$J,0)))</f>
        <v>#N/A</v>
      </c>
      <c r="W1578" s="208"/>
      <c r="X1578" s="208">
        <f t="shared" si="1"/>
        <v>0</v>
      </c>
      <c r="Y1578" s="208"/>
      <c r="Z1578" s="208"/>
      <c r="AA1578" s="208"/>
      <c r="AB1578" s="241" t="str">
        <f t="shared" si="2"/>
        <v/>
      </c>
      <c r="AC1578" s="208"/>
      <c r="AD1578" s="208"/>
      <c r="AE1578" s="208"/>
      <c r="AF1578" s="208"/>
      <c r="AG1578" s="208"/>
      <c r="AH1578" s="208"/>
    </row>
    <row r="1579" ht="13.5" customHeight="1">
      <c r="A1579" s="239"/>
      <c r="B1579" s="233" t="str">
        <f t="array" ref="B1579">IF(LEN(A1579)=0,"",INDEX('Smelter Look-up'!$A:$A,MATCH($A1579,'Smelter Look-up'!$E:$E,0)))</f>
        <v/>
      </c>
      <c r="C1579" s="234" t="str">
        <f t="array" ref="C1579">IF(LEN(A1579)=0,"",INDEX('Smelter Look-up'!$C:$C,MATCH($A1579,'Smelter Look-up'!$E:$E,0)))</f>
        <v/>
      </c>
      <c r="D1579" s="233"/>
      <c r="E1579" s="233" t="str">
        <f>IF(ISERROR($V1579),"",OFFSET('Smelter Look-up'!$D$4,$V1579-4,0)&amp;"")</f>
        <v/>
      </c>
      <c r="F1579" s="233" t="str">
        <f>IF(ISERROR($V1579),"",OFFSET('Smelter Look-up'!$E$4,$V1579-4,0))</f>
        <v/>
      </c>
      <c r="G1579" s="233" t="str">
        <f>IF(C1579=$X$4,IF(ISERROR($V1579),"Enter smelter details","RMI"),IF(ISERROR($V1579),"",OFFSET('Smelter Look-up'!$F$4,$V1579-4,0)))</f>
        <v/>
      </c>
      <c r="H1579" s="235" t="str">
        <f>IF(ISERROR($V1579),"",OFFSET('Smelter Look-up'!$G$4,$V1579-4,0))</f>
        <v/>
      </c>
      <c r="I1579" s="237" t="str">
        <f>IF(ISERROR($V1579),"",OFFSET('Smelter Look-up'!$H$4,$V1579-4,0))</f>
        <v/>
      </c>
      <c r="J1579" s="237" t="str">
        <f>IF(ISERROR($V1579),"",OFFSET('Smelter Look-up'!$I$4,$V1579-4,0))</f>
        <v/>
      </c>
      <c r="K1579" s="234"/>
      <c r="L1579" s="234"/>
      <c r="M1579" s="234"/>
      <c r="N1579" s="234"/>
      <c r="O1579" s="234"/>
      <c r="P1579" s="237"/>
      <c r="Q1579" s="238"/>
      <c r="R1579" s="233" t="str">
        <f>IF(ISERROR($V1579),"",OFFSET('Smelter Look-up'!$C$4,$V1579-4,0)&amp;"")</f>
        <v/>
      </c>
      <c r="S1579" s="239" t="str">
        <f t="array" ref="S1579">IF(B1579="","",IF(ISERROR(MATCH($E1579,CL,0)),"Unknown",INDIRECT("'C'!$A$"&amp;MATCH($E1579,CL,0)+1)))</f>
        <v/>
      </c>
      <c r="T1579" s="239" t="str">
        <f t="array" ref="T1579">IF(B1579="","",IF(ISERROR(MATCH($J1579,SorP!$B$1:$B$6226,0)),"",INDIRECT("'SorP'!$A$"&amp;MATCH($S1579&amp;$J1579,SorP!C:C,0))))</f>
        <v/>
      </c>
      <c r="U1579" s="240"/>
      <c r="V1579" s="228" t="str">
        <f>IF(C1579="",NA(),IF(OR(C1579="Smelter not listed",C1579="Smelter not yet identified"),MATCH($B1579&amp;$D1579,'Smelter Look-up'!$J:$J,0),MATCH($B1579&amp;$C1579,'Smelter Look-up'!$J:$J,0)))</f>
        <v>#N/A</v>
      </c>
      <c r="W1579" s="208"/>
      <c r="X1579" s="208">
        <f t="shared" si="1"/>
        <v>0</v>
      </c>
      <c r="Y1579" s="208"/>
      <c r="Z1579" s="208"/>
      <c r="AA1579" s="208"/>
      <c r="AB1579" s="241" t="str">
        <f t="shared" si="2"/>
        <v/>
      </c>
      <c r="AC1579" s="208"/>
      <c r="AD1579" s="208"/>
      <c r="AE1579" s="208"/>
      <c r="AF1579" s="208"/>
      <c r="AG1579" s="208"/>
      <c r="AH1579" s="208"/>
    </row>
    <row r="1580" ht="13.5" customHeight="1">
      <c r="A1580" s="239"/>
      <c r="B1580" s="233" t="str">
        <f t="array" ref="B1580">IF(LEN(A1580)=0,"",INDEX('Smelter Look-up'!$A:$A,MATCH($A1580,'Smelter Look-up'!$E:$E,0)))</f>
        <v/>
      </c>
      <c r="C1580" s="234" t="str">
        <f t="array" ref="C1580">IF(LEN(A1580)=0,"",INDEX('Smelter Look-up'!$C:$C,MATCH($A1580,'Smelter Look-up'!$E:$E,0)))</f>
        <v/>
      </c>
      <c r="D1580" s="233"/>
      <c r="E1580" s="233" t="str">
        <f>IF(ISERROR($V1580),"",OFFSET('Smelter Look-up'!$D$4,$V1580-4,0)&amp;"")</f>
        <v/>
      </c>
      <c r="F1580" s="233" t="str">
        <f>IF(ISERROR($V1580),"",OFFSET('Smelter Look-up'!$E$4,$V1580-4,0))</f>
        <v/>
      </c>
      <c r="G1580" s="233" t="str">
        <f>IF(C1580=$X$4,IF(ISERROR($V1580),"Enter smelter details","RMI"),IF(ISERROR($V1580),"",OFFSET('Smelter Look-up'!$F$4,$V1580-4,0)))</f>
        <v/>
      </c>
      <c r="H1580" s="235" t="str">
        <f>IF(ISERROR($V1580),"",OFFSET('Smelter Look-up'!$G$4,$V1580-4,0))</f>
        <v/>
      </c>
      <c r="I1580" s="237" t="str">
        <f>IF(ISERROR($V1580),"",OFFSET('Smelter Look-up'!$H$4,$V1580-4,0))</f>
        <v/>
      </c>
      <c r="J1580" s="237" t="str">
        <f>IF(ISERROR($V1580),"",OFFSET('Smelter Look-up'!$I$4,$V1580-4,0))</f>
        <v/>
      </c>
      <c r="K1580" s="234"/>
      <c r="L1580" s="234"/>
      <c r="M1580" s="234"/>
      <c r="N1580" s="234"/>
      <c r="O1580" s="234"/>
      <c r="P1580" s="237"/>
      <c r="Q1580" s="238"/>
      <c r="R1580" s="233" t="str">
        <f>IF(ISERROR($V1580),"",OFFSET('Smelter Look-up'!$C$4,$V1580-4,0)&amp;"")</f>
        <v/>
      </c>
      <c r="S1580" s="239" t="str">
        <f t="array" ref="S1580">IF(B1580="","",IF(ISERROR(MATCH($E1580,CL,0)),"Unknown",INDIRECT("'C'!$A$"&amp;MATCH($E1580,CL,0)+1)))</f>
        <v/>
      </c>
      <c r="T1580" s="239" t="str">
        <f t="array" ref="T1580">IF(B1580="","",IF(ISERROR(MATCH($J1580,SorP!$B$1:$B$6226,0)),"",INDIRECT("'SorP'!$A$"&amp;MATCH($S1580&amp;$J1580,SorP!C:C,0))))</f>
        <v/>
      </c>
      <c r="U1580" s="240"/>
      <c r="V1580" s="228" t="str">
        <f>IF(C1580="",NA(),IF(OR(C1580="Smelter not listed",C1580="Smelter not yet identified"),MATCH($B1580&amp;$D1580,'Smelter Look-up'!$J:$J,0),MATCH($B1580&amp;$C1580,'Smelter Look-up'!$J:$J,0)))</f>
        <v>#N/A</v>
      </c>
      <c r="W1580" s="208"/>
      <c r="X1580" s="208">
        <f t="shared" si="1"/>
        <v>0</v>
      </c>
      <c r="Y1580" s="208"/>
      <c r="Z1580" s="208"/>
      <c r="AA1580" s="208"/>
      <c r="AB1580" s="241" t="str">
        <f t="shared" si="2"/>
        <v/>
      </c>
      <c r="AC1580" s="208"/>
      <c r="AD1580" s="208"/>
      <c r="AE1580" s="208"/>
      <c r="AF1580" s="208"/>
      <c r="AG1580" s="208"/>
      <c r="AH1580" s="208"/>
    </row>
    <row r="1581" ht="13.5" customHeight="1">
      <c r="A1581" s="239"/>
      <c r="B1581" s="233" t="str">
        <f t="array" ref="B1581">IF(LEN(A1581)=0,"",INDEX('Smelter Look-up'!$A:$A,MATCH($A1581,'Smelter Look-up'!$E:$E,0)))</f>
        <v/>
      </c>
      <c r="C1581" s="234" t="str">
        <f t="array" ref="C1581">IF(LEN(A1581)=0,"",INDEX('Smelter Look-up'!$C:$C,MATCH($A1581,'Smelter Look-up'!$E:$E,0)))</f>
        <v/>
      </c>
      <c r="D1581" s="233"/>
      <c r="E1581" s="233" t="str">
        <f>IF(ISERROR($V1581),"",OFFSET('Smelter Look-up'!$D$4,$V1581-4,0)&amp;"")</f>
        <v/>
      </c>
      <c r="F1581" s="233" t="str">
        <f>IF(ISERROR($V1581),"",OFFSET('Smelter Look-up'!$E$4,$V1581-4,0))</f>
        <v/>
      </c>
      <c r="G1581" s="233" t="str">
        <f>IF(C1581=$X$4,IF(ISERROR($V1581),"Enter smelter details","RMI"),IF(ISERROR($V1581),"",OFFSET('Smelter Look-up'!$F$4,$V1581-4,0)))</f>
        <v/>
      </c>
      <c r="H1581" s="235" t="str">
        <f>IF(ISERROR($V1581),"",OFFSET('Smelter Look-up'!$G$4,$V1581-4,0))</f>
        <v/>
      </c>
      <c r="I1581" s="237" t="str">
        <f>IF(ISERROR($V1581),"",OFFSET('Smelter Look-up'!$H$4,$V1581-4,0))</f>
        <v/>
      </c>
      <c r="J1581" s="237" t="str">
        <f>IF(ISERROR($V1581),"",OFFSET('Smelter Look-up'!$I$4,$V1581-4,0))</f>
        <v/>
      </c>
      <c r="K1581" s="234"/>
      <c r="L1581" s="234"/>
      <c r="M1581" s="234"/>
      <c r="N1581" s="234"/>
      <c r="O1581" s="234"/>
      <c r="P1581" s="237"/>
      <c r="Q1581" s="238"/>
      <c r="R1581" s="233" t="str">
        <f>IF(ISERROR($V1581),"",OFFSET('Smelter Look-up'!$C$4,$V1581-4,0)&amp;"")</f>
        <v/>
      </c>
      <c r="S1581" s="239" t="str">
        <f t="array" ref="S1581">IF(B1581="","",IF(ISERROR(MATCH($E1581,CL,0)),"Unknown",INDIRECT("'C'!$A$"&amp;MATCH($E1581,CL,0)+1)))</f>
        <v/>
      </c>
      <c r="T1581" s="239" t="str">
        <f t="array" ref="T1581">IF(B1581="","",IF(ISERROR(MATCH($J1581,SorP!$B$1:$B$6226,0)),"",INDIRECT("'SorP'!$A$"&amp;MATCH($S1581&amp;$J1581,SorP!C:C,0))))</f>
        <v/>
      </c>
      <c r="U1581" s="240"/>
      <c r="V1581" s="228" t="str">
        <f>IF(C1581="",NA(),IF(OR(C1581="Smelter not listed",C1581="Smelter not yet identified"),MATCH($B1581&amp;$D1581,'Smelter Look-up'!$J:$J,0),MATCH($B1581&amp;$C1581,'Smelter Look-up'!$J:$J,0)))</f>
        <v>#N/A</v>
      </c>
      <c r="W1581" s="208"/>
      <c r="X1581" s="208">
        <f t="shared" si="1"/>
        <v>0</v>
      </c>
      <c r="Y1581" s="208"/>
      <c r="Z1581" s="208"/>
      <c r="AA1581" s="208"/>
      <c r="AB1581" s="241" t="str">
        <f t="shared" si="2"/>
        <v/>
      </c>
      <c r="AC1581" s="208"/>
      <c r="AD1581" s="208"/>
      <c r="AE1581" s="208"/>
      <c r="AF1581" s="208"/>
      <c r="AG1581" s="208"/>
      <c r="AH1581" s="208"/>
    </row>
    <row r="1582" ht="13.5" customHeight="1">
      <c r="A1582" s="239"/>
      <c r="B1582" s="233" t="str">
        <f t="array" ref="B1582">IF(LEN(A1582)=0,"",INDEX('Smelter Look-up'!$A:$A,MATCH($A1582,'Smelter Look-up'!$E:$E,0)))</f>
        <v/>
      </c>
      <c r="C1582" s="234" t="str">
        <f t="array" ref="C1582">IF(LEN(A1582)=0,"",INDEX('Smelter Look-up'!$C:$C,MATCH($A1582,'Smelter Look-up'!$E:$E,0)))</f>
        <v/>
      </c>
      <c r="D1582" s="233"/>
      <c r="E1582" s="233" t="str">
        <f>IF(ISERROR($V1582),"",OFFSET('Smelter Look-up'!$D$4,$V1582-4,0)&amp;"")</f>
        <v/>
      </c>
      <c r="F1582" s="233" t="str">
        <f>IF(ISERROR($V1582),"",OFFSET('Smelter Look-up'!$E$4,$V1582-4,0))</f>
        <v/>
      </c>
      <c r="G1582" s="233" t="str">
        <f>IF(C1582=$X$4,IF(ISERROR($V1582),"Enter smelter details","RMI"),IF(ISERROR($V1582),"",OFFSET('Smelter Look-up'!$F$4,$V1582-4,0)))</f>
        <v/>
      </c>
      <c r="H1582" s="235" t="str">
        <f>IF(ISERROR($V1582),"",OFFSET('Smelter Look-up'!$G$4,$V1582-4,0))</f>
        <v/>
      </c>
      <c r="I1582" s="237" t="str">
        <f>IF(ISERROR($V1582),"",OFFSET('Smelter Look-up'!$H$4,$V1582-4,0))</f>
        <v/>
      </c>
      <c r="J1582" s="237" t="str">
        <f>IF(ISERROR($V1582),"",OFFSET('Smelter Look-up'!$I$4,$V1582-4,0))</f>
        <v/>
      </c>
      <c r="K1582" s="234"/>
      <c r="L1582" s="234"/>
      <c r="M1582" s="234"/>
      <c r="N1582" s="234"/>
      <c r="O1582" s="234"/>
      <c r="P1582" s="237"/>
      <c r="Q1582" s="238"/>
      <c r="R1582" s="233" t="str">
        <f>IF(ISERROR($V1582),"",OFFSET('Smelter Look-up'!$C$4,$V1582-4,0)&amp;"")</f>
        <v/>
      </c>
      <c r="S1582" s="239" t="str">
        <f t="array" ref="S1582">IF(B1582="","",IF(ISERROR(MATCH($E1582,CL,0)),"Unknown",INDIRECT("'C'!$A$"&amp;MATCH($E1582,CL,0)+1)))</f>
        <v/>
      </c>
      <c r="T1582" s="239" t="str">
        <f t="array" ref="T1582">IF(B1582="","",IF(ISERROR(MATCH($J1582,SorP!$B$1:$B$6226,0)),"",INDIRECT("'SorP'!$A$"&amp;MATCH($S1582&amp;$J1582,SorP!C:C,0))))</f>
        <v/>
      </c>
      <c r="U1582" s="240"/>
      <c r="V1582" s="228" t="str">
        <f>IF(C1582="",NA(),IF(OR(C1582="Smelter not listed",C1582="Smelter not yet identified"),MATCH($B1582&amp;$D1582,'Smelter Look-up'!$J:$J,0),MATCH($B1582&amp;$C1582,'Smelter Look-up'!$J:$J,0)))</f>
        <v>#N/A</v>
      </c>
      <c r="W1582" s="208"/>
      <c r="X1582" s="208">
        <f t="shared" si="1"/>
        <v>0</v>
      </c>
      <c r="Y1582" s="208"/>
      <c r="Z1582" s="208"/>
      <c r="AA1582" s="208"/>
      <c r="AB1582" s="241" t="str">
        <f t="shared" si="2"/>
        <v/>
      </c>
      <c r="AC1582" s="208"/>
      <c r="AD1582" s="208"/>
      <c r="AE1582" s="208"/>
      <c r="AF1582" s="208"/>
      <c r="AG1582" s="208"/>
      <c r="AH1582" s="208"/>
    </row>
    <row r="1583" ht="13.5" customHeight="1">
      <c r="A1583" s="239"/>
      <c r="B1583" s="233" t="str">
        <f t="array" ref="B1583">IF(LEN(A1583)=0,"",INDEX('Smelter Look-up'!$A:$A,MATCH($A1583,'Smelter Look-up'!$E:$E,0)))</f>
        <v/>
      </c>
      <c r="C1583" s="234" t="str">
        <f t="array" ref="C1583">IF(LEN(A1583)=0,"",INDEX('Smelter Look-up'!$C:$C,MATCH($A1583,'Smelter Look-up'!$E:$E,0)))</f>
        <v/>
      </c>
      <c r="D1583" s="233"/>
      <c r="E1583" s="233" t="str">
        <f>IF(ISERROR($V1583),"",OFFSET('Smelter Look-up'!$D$4,$V1583-4,0)&amp;"")</f>
        <v/>
      </c>
      <c r="F1583" s="233" t="str">
        <f>IF(ISERROR($V1583),"",OFFSET('Smelter Look-up'!$E$4,$V1583-4,0))</f>
        <v/>
      </c>
      <c r="G1583" s="233" t="str">
        <f>IF(C1583=$X$4,IF(ISERROR($V1583),"Enter smelter details","RMI"),IF(ISERROR($V1583),"",OFFSET('Smelter Look-up'!$F$4,$V1583-4,0)))</f>
        <v/>
      </c>
      <c r="H1583" s="235" t="str">
        <f>IF(ISERROR($V1583),"",OFFSET('Smelter Look-up'!$G$4,$V1583-4,0))</f>
        <v/>
      </c>
      <c r="I1583" s="237" t="str">
        <f>IF(ISERROR($V1583),"",OFFSET('Smelter Look-up'!$H$4,$V1583-4,0))</f>
        <v/>
      </c>
      <c r="J1583" s="237" t="str">
        <f>IF(ISERROR($V1583),"",OFFSET('Smelter Look-up'!$I$4,$V1583-4,0))</f>
        <v/>
      </c>
      <c r="K1583" s="234"/>
      <c r="L1583" s="234"/>
      <c r="M1583" s="234"/>
      <c r="N1583" s="234"/>
      <c r="O1583" s="234"/>
      <c r="P1583" s="237"/>
      <c r="Q1583" s="238"/>
      <c r="R1583" s="233" t="str">
        <f>IF(ISERROR($V1583),"",OFFSET('Smelter Look-up'!$C$4,$V1583-4,0)&amp;"")</f>
        <v/>
      </c>
      <c r="S1583" s="239" t="str">
        <f t="array" ref="S1583">IF(B1583="","",IF(ISERROR(MATCH($E1583,CL,0)),"Unknown",INDIRECT("'C'!$A$"&amp;MATCH($E1583,CL,0)+1)))</f>
        <v/>
      </c>
      <c r="T1583" s="239" t="str">
        <f t="array" ref="T1583">IF(B1583="","",IF(ISERROR(MATCH($J1583,SorP!$B$1:$B$6226,0)),"",INDIRECT("'SorP'!$A$"&amp;MATCH($S1583&amp;$J1583,SorP!C:C,0))))</f>
        <v/>
      </c>
      <c r="U1583" s="240"/>
      <c r="V1583" s="228" t="str">
        <f>IF(C1583="",NA(),IF(OR(C1583="Smelter not listed",C1583="Smelter not yet identified"),MATCH($B1583&amp;$D1583,'Smelter Look-up'!$J:$J,0),MATCH($B1583&amp;$C1583,'Smelter Look-up'!$J:$J,0)))</f>
        <v>#N/A</v>
      </c>
      <c r="W1583" s="208"/>
      <c r="X1583" s="208">
        <f t="shared" si="1"/>
        <v>0</v>
      </c>
      <c r="Y1583" s="208"/>
      <c r="Z1583" s="208"/>
      <c r="AA1583" s="208"/>
      <c r="AB1583" s="241" t="str">
        <f t="shared" si="2"/>
        <v/>
      </c>
      <c r="AC1583" s="208"/>
      <c r="AD1583" s="208"/>
      <c r="AE1583" s="208"/>
      <c r="AF1583" s="208"/>
      <c r="AG1583" s="208"/>
      <c r="AH1583" s="208"/>
    </row>
    <row r="1584" ht="13.5" customHeight="1">
      <c r="A1584" s="239"/>
      <c r="B1584" s="233" t="str">
        <f t="array" ref="B1584">IF(LEN(A1584)=0,"",INDEX('Smelter Look-up'!$A:$A,MATCH($A1584,'Smelter Look-up'!$E:$E,0)))</f>
        <v/>
      </c>
      <c r="C1584" s="234" t="str">
        <f t="array" ref="C1584">IF(LEN(A1584)=0,"",INDEX('Smelter Look-up'!$C:$C,MATCH($A1584,'Smelter Look-up'!$E:$E,0)))</f>
        <v/>
      </c>
      <c r="D1584" s="233"/>
      <c r="E1584" s="233" t="str">
        <f>IF(ISERROR($V1584),"",OFFSET('Smelter Look-up'!$D$4,$V1584-4,0)&amp;"")</f>
        <v/>
      </c>
      <c r="F1584" s="233" t="str">
        <f>IF(ISERROR($V1584),"",OFFSET('Smelter Look-up'!$E$4,$V1584-4,0))</f>
        <v/>
      </c>
      <c r="G1584" s="233" t="str">
        <f>IF(C1584=$X$4,IF(ISERROR($V1584),"Enter smelter details","RMI"),IF(ISERROR($V1584),"",OFFSET('Smelter Look-up'!$F$4,$V1584-4,0)))</f>
        <v/>
      </c>
      <c r="H1584" s="235" t="str">
        <f>IF(ISERROR($V1584),"",OFFSET('Smelter Look-up'!$G$4,$V1584-4,0))</f>
        <v/>
      </c>
      <c r="I1584" s="237" t="str">
        <f>IF(ISERROR($V1584),"",OFFSET('Smelter Look-up'!$H$4,$V1584-4,0))</f>
        <v/>
      </c>
      <c r="J1584" s="237" t="str">
        <f>IF(ISERROR($V1584),"",OFFSET('Smelter Look-up'!$I$4,$V1584-4,0))</f>
        <v/>
      </c>
      <c r="K1584" s="234"/>
      <c r="L1584" s="234"/>
      <c r="M1584" s="234"/>
      <c r="N1584" s="234"/>
      <c r="O1584" s="234"/>
      <c r="P1584" s="237"/>
      <c r="Q1584" s="238"/>
      <c r="R1584" s="233" t="str">
        <f>IF(ISERROR($V1584),"",OFFSET('Smelter Look-up'!$C$4,$V1584-4,0)&amp;"")</f>
        <v/>
      </c>
      <c r="S1584" s="239" t="str">
        <f t="array" ref="S1584">IF(B1584="","",IF(ISERROR(MATCH($E1584,CL,0)),"Unknown",INDIRECT("'C'!$A$"&amp;MATCH($E1584,CL,0)+1)))</f>
        <v/>
      </c>
      <c r="T1584" s="239" t="str">
        <f t="array" ref="T1584">IF(B1584="","",IF(ISERROR(MATCH($J1584,SorP!$B$1:$B$6226,0)),"",INDIRECT("'SorP'!$A$"&amp;MATCH($S1584&amp;$J1584,SorP!C:C,0))))</f>
        <v/>
      </c>
      <c r="U1584" s="240"/>
      <c r="V1584" s="228" t="str">
        <f>IF(C1584="",NA(),IF(OR(C1584="Smelter not listed",C1584="Smelter not yet identified"),MATCH($B1584&amp;$D1584,'Smelter Look-up'!$J:$J,0),MATCH($B1584&amp;$C1584,'Smelter Look-up'!$J:$J,0)))</f>
        <v>#N/A</v>
      </c>
      <c r="W1584" s="208"/>
      <c r="X1584" s="208">
        <f t="shared" si="1"/>
        <v>0</v>
      </c>
      <c r="Y1584" s="208"/>
      <c r="Z1584" s="208"/>
      <c r="AA1584" s="208"/>
      <c r="AB1584" s="241" t="str">
        <f t="shared" si="2"/>
        <v/>
      </c>
      <c r="AC1584" s="208"/>
      <c r="AD1584" s="208"/>
      <c r="AE1584" s="208"/>
      <c r="AF1584" s="208"/>
      <c r="AG1584" s="208"/>
      <c r="AH1584" s="208"/>
    </row>
    <row r="1585" ht="13.5" customHeight="1">
      <c r="A1585" s="239"/>
      <c r="B1585" s="233" t="str">
        <f t="array" ref="B1585">IF(LEN(A1585)=0,"",INDEX('Smelter Look-up'!$A:$A,MATCH($A1585,'Smelter Look-up'!$E:$E,0)))</f>
        <v/>
      </c>
      <c r="C1585" s="234" t="str">
        <f t="array" ref="C1585">IF(LEN(A1585)=0,"",INDEX('Smelter Look-up'!$C:$C,MATCH($A1585,'Smelter Look-up'!$E:$E,0)))</f>
        <v/>
      </c>
      <c r="D1585" s="233"/>
      <c r="E1585" s="233" t="str">
        <f>IF(ISERROR($V1585),"",OFFSET('Smelter Look-up'!$D$4,$V1585-4,0)&amp;"")</f>
        <v/>
      </c>
      <c r="F1585" s="233" t="str">
        <f>IF(ISERROR($V1585),"",OFFSET('Smelter Look-up'!$E$4,$V1585-4,0))</f>
        <v/>
      </c>
      <c r="G1585" s="233" t="str">
        <f>IF(C1585=$X$4,IF(ISERROR($V1585),"Enter smelter details","RMI"),IF(ISERROR($V1585),"",OFFSET('Smelter Look-up'!$F$4,$V1585-4,0)))</f>
        <v/>
      </c>
      <c r="H1585" s="235" t="str">
        <f>IF(ISERROR($V1585),"",OFFSET('Smelter Look-up'!$G$4,$V1585-4,0))</f>
        <v/>
      </c>
      <c r="I1585" s="237" t="str">
        <f>IF(ISERROR($V1585),"",OFFSET('Smelter Look-up'!$H$4,$V1585-4,0))</f>
        <v/>
      </c>
      <c r="J1585" s="237" t="str">
        <f>IF(ISERROR($V1585),"",OFFSET('Smelter Look-up'!$I$4,$V1585-4,0))</f>
        <v/>
      </c>
      <c r="K1585" s="234"/>
      <c r="L1585" s="234"/>
      <c r="M1585" s="234"/>
      <c r="N1585" s="234"/>
      <c r="O1585" s="234"/>
      <c r="P1585" s="237"/>
      <c r="Q1585" s="238"/>
      <c r="R1585" s="233" t="str">
        <f>IF(ISERROR($V1585),"",OFFSET('Smelter Look-up'!$C$4,$V1585-4,0)&amp;"")</f>
        <v/>
      </c>
      <c r="S1585" s="239" t="str">
        <f t="array" ref="S1585">IF(B1585="","",IF(ISERROR(MATCH($E1585,CL,0)),"Unknown",INDIRECT("'C'!$A$"&amp;MATCH($E1585,CL,0)+1)))</f>
        <v/>
      </c>
      <c r="T1585" s="239" t="str">
        <f t="array" ref="T1585">IF(B1585="","",IF(ISERROR(MATCH($J1585,SorP!$B$1:$B$6226,0)),"",INDIRECT("'SorP'!$A$"&amp;MATCH($S1585&amp;$J1585,SorP!C:C,0))))</f>
        <v/>
      </c>
      <c r="U1585" s="240"/>
      <c r="V1585" s="228" t="str">
        <f>IF(C1585="",NA(),IF(OR(C1585="Smelter not listed",C1585="Smelter not yet identified"),MATCH($B1585&amp;$D1585,'Smelter Look-up'!$J:$J,0),MATCH($B1585&amp;$C1585,'Smelter Look-up'!$J:$J,0)))</f>
        <v>#N/A</v>
      </c>
      <c r="W1585" s="208"/>
      <c r="X1585" s="208">
        <f t="shared" si="1"/>
        <v>0</v>
      </c>
      <c r="Y1585" s="208"/>
      <c r="Z1585" s="208"/>
      <c r="AA1585" s="208"/>
      <c r="AB1585" s="241" t="str">
        <f t="shared" si="2"/>
        <v/>
      </c>
      <c r="AC1585" s="208"/>
      <c r="AD1585" s="208"/>
      <c r="AE1585" s="208"/>
      <c r="AF1585" s="208"/>
      <c r="AG1585" s="208"/>
      <c r="AH1585" s="208"/>
    </row>
    <row r="1586" ht="13.5" customHeight="1">
      <c r="A1586" s="239"/>
      <c r="B1586" s="233" t="str">
        <f t="array" ref="B1586">IF(LEN(A1586)=0,"",INDEX('Smelter Look-up'!$A:$A,MATCH($A1586,'Smelter Look-up'!$E:$E,0)))</f>
        <v/>
      </c>
      <c r="C1586" s="234" t="str">
        <f t="array" ref="C1586">IF(LEN(A1586)=0,"",INDEX('Smelter Look-up'!$C:$C,MATCH($A1586,'Smelter Look-up'!$E:$E,0)))</f>
        <v/>
      </c>
      <c r="D1586" s="233"/>
      <c r="E1586" s="233" t="str">
        <f>IF(ISERROR($V1586),"",OFFSET('Smelter Look-up'!$D$4,$V1586-4,0)&amp;"")</f>
        <v/>
      </c>
      <c r="F1586" s="233" t="str">
        <f>IF(ISERROR($V1586),"",OFFSET('Smelter Look-up'!$E$4,$V1586-4,0))</f>
        <v/>
      </c>
      <c r="G1586" s="233" t="str">
        <f>IF(C1586=$X$4,IF(ISERROR($V1586),"Enter smelter details","RMI"),IF(ISERROR($V1586),"",OFFSET('Smelter Look-up'!$F$4,$V1586-4,0)))</f>
        <v/>
      </c>
      <c r="H1586" s="235" t="str">
        <f>IF(ISERROR($V1586),"",OFFSET('Smelter Look-up'!$G$4,$V1586-4,0))</f>
        <v/>
      </c>
      <c r="I1586" s="237" t="str">
        <f>IF(ISERROR($V1586),"",OFFSET('Smelter Look-up'!$H$4,$V1586-4,0))</f>
        <v/>
      </c>
      <c r="J1586" s="237" t="str">
        <f>IF(ISERROR($V1586),"",OFFSET('Smelter Look-up'!$I$4,$V1586-4,0))</f>
        <v/>
      </c>
      <c r="K1586" s="234"/>
      <c r="L1586" s="234"/>
      <c r="M1586" s="234"/>
      <c r="N1586" s="234"/>
      <c r="O1586" s="234"/>
      <c r="P1586" s="237"/>
      <c r="Q1586" s="238"/>
      <c r="R1586" s="233" t="str">
        <f>IF(ISERROR($V1586),"",OFFSET('Smelter Look-up'!$C$4,$V1586-4,0)&amp;"")</f>
        <v/>
      </c>
      <c r="S1586" s="239" t="str">
        <f t="array" ref="S1586">IF(B1586="","",IF(ISERROR(MATCH($E1586,CL,0)),"Unknown",INDIRECT("'C'!$A$"&amp;MATCH($E1586,CL,0)+1)))</f>
        <v/>
      </c>
      <c r="T1586" s="239" t="str">
        <f t="array" ref="T1586">IF(B1586="","",IF(ISERROR(MATCH($J1586,SorP!$B$1:$B$6226,0)),"",INDIRECT("'SorP'!$A$"&amp;MATCH($S1586&amp;$J1586,SorP!C:C,0))))</f>
        <v/>
      </c>
      <c r="U1586" s="240"/>
      <c r="V1586" s="228" t="str">
        <f>IF(C1586="",NA(),IF(OR(C1586="Smelter not listed",C1586="Smelter not yet identified"),MATCH($B1586&amp;$D1586,'Smelter Look-up'!$J:$J,0),MATCH($B1586&amp;$C1586,'Smelter Look-up'!$J:$J,0)))</f>
        <v>#N/A</v>
      </c>
      <c r="W1586" s="208"/>
      <c r="X1586" s="208">
        <f t="shared" si="1"/>
        <v>0</v>
      </c>
      <c r="Y1586" s="208"/>
      <c r="Z1586" s="208"/>
      <c r="AA1586" s="208"/>
      <c r="AB1586" s="241" t="str">
        <f t="shared" si="2"/>
        <v/>
      </c>
      <c r="AC1586" s="208"/>
      <c r="AD1586" s="208"/>
      <c r="AE1586" s="208"/>
      <c r="AF1586" s="208"/>
      <c r="AG1586" s="208"/>
      <c r="AH1586" s="208"/>
    </row>
    <row r="1587" ht="13.5" customHeight="1">
      <c r="A1587" s="239"/>
      <c r="B1587" s="233" t="str">
        <f t="array" ref="B1587">IF(LEN(A1587)=0,"",INDEX('Smelter Look-up'!$A:$A,MATCH($A1587,'Smelter Look-up'!$E:$E,0)))</f>
        <v/>
      </c>
      <c r="C1587" s="234" t="str">
        <f t="array" ref="C1587">IF(LEN(A1587)=0,"",INDEX('Smelter Look-up'!$C:$C,MATCH($A1587,'Smelter Look-up'!$E:$E,0)))</f>
        <v/>
      </c>
      <c r="D1587" s="233"/>
      <c r="E1587" s="233" t="str">
        <f>IF(ISERROR($V1587),"",OFFSET('Smelter Look-up'!$D$4,$V1587-4,0)&amp;"")</f>
        <v/>
      </c>
      <c r="F1587" s="233" t="str">
        <f>IF(ISERROR($V1587),"",OFFSET('Smelter Look-up'!$E$4,$V1587-4,0))</f>
        <v/>
      </c>
      <c r="G1587" s="233" t="str">
        <f>IF(C1587=$X$4,IF(ISERROR($V1587),"Enter smelter details","RMI"),IF(ISERROR($V1587),"",OFFSET('Smelter Look-up'!$F$4,$V1587-4,0)))</f>
        <v/>
      </c>
      <c r="H1587" s="235" t="str">
        <f>IF(ISERROR($V1587),"",OFFSET('Smelter Look-up'!$G$4,$V1587-4,0))</f>
        <v/>
      </c>
      <c r="I1587" s="237" t="str">
        <f>IF(ISERROR($V1587),"",OFFSET('Smelter Look-up'!$H$4,$V1587-4,0))</f>
        <v/>
      </c>
      <c r="J1587" s="237" t="str">
        <f>IF(ISERROR($V1587),"",OFFSET('Smelter Look-up'!$I$4,$V1587-4,0))</f>
        <v/>
      </c>
      <c r="K1587" s="234"/>
      <c r="L1587" s="234"/>
      <c r="M1587" s="234"/>
      <c r="N1587" s="234"/>
      <c r="O1587" s="234"/>
      <c r="P1587" s="237"/>
      <c r="Q1587" s="238"/>
      <c r="R1587" s="233" t="str">
        <f>IF(ISERROR($V1587),"",OFFSET('Smelter Look-up'!$C$4,$V1587-4,0)&amp;"")</f>
        <v/>
      </c>
      <c r="S1587" s="239" t="str">
        <f t="array" ref="S1587">IF(B1587="","",IF(ISERROR(MATCH($E1587,CL,0)),"Unknown",INDIRECT("'C'!$A$"&amp;MATCH($E1587,CL,0)+1)))</f>
        <v/>
      </c>
      <c r="T1587" s="239" t="str">
        <f t="array" ref="T1587">IF(B1587="","",IF(ISERROR(MATCH($J1587,SorP!$B$1:$B$6226,0)),"",INDIRECT("'SorP'!$A$"&amp;MATCH($S1587&amp;$J1587,SorP!C:C,0))))</f>
        <v/>
      </c>
      <c r="U1587" s="240"/>
      <c r="V1587" s="228" t="str">
        <f>IF(C1587="",NA(),IF(OR(C1587="Smelter not listed",C1587="Smelter not yet identified"),MATCH($B1587&amp;$D1587,'Smelter Look-up'!$J:$J,0),MATCH($B1587&amp;$C1587,'Smelter Look-up'!$J:$J,0)))</f>
        <v>#N/A</v>
      </c>
      <c r="W1587" s="208"/>
      <c r="X1587" s="208">
        <f t="shared" si="1"/>
        <v>0</v>
      </c>
      <c r="Y1587" s="208"/>
      <c r="Z1587" s="208"/>
      <c r="AA1587" s="208"/>
      <c r="AB1587" s="241" t="str">
        <f t="shared" si="2"/>
        <v/>
      </c>
      <c r="AC1587" s="208"/>
      <c r="AD1587" s="208"/>
      <c r="AE1587" s="208"/>
      <c r="AF1587" s="208"/>
      <c r="AG1587" s="208"/>
      <c r="AH1587" s="208"/>
    </row>
    <row r="1588" ht="13.5" customHeight="1">
      <c r="A1588" s="239"/>
      <c r="B1588" s="233" t="str">
        <f t="array" ref="B1588">IF(LEN(A1588)=0,"",INDEX('Smelter Look-up'!$A:$A,MATCH($A1588,'Smelter Look-up'!$E:$E,0)))</f>
        <v/>
      </c>
      <c r="C1588" s="234" t="str">
        <f t="array" ref="C1588">IF(LEN(A1588)=0,"",INDEX('Smelter Look-up'!$C:$C,MATCH($A1588,'Smelter Look-up'!$E:$E,0)))</f>
        <v/>
      </c>
      <c r="D1588" s="233"/>
      <c r="E1588" s="233" t="str">
        <f>IF(ISERROR($V1588),"",OFFSET('Smelter Look-up'!$D$4,$V1588-4,0)&amp;"")</f>
        <v/>
      </c>
      <c r="F1588" s="233" t="str">
        <f>IF(ISERROR($V1588),"",OFFSET('Smelter Look-up'!$E$4,$V1588-4,0))</f>
        <v/>
      </c>
      <c r="G1588" s="233" t="str">
        <f>IF(C1588=$X$4,IF(ISERROR($V1588),"Enter smelter details","RMI"),IF(ISERROR($V1588),"",OFFSET('Smelter Look-up'!$F$4,$V1588-4,0)))</f>
        <v/>
      </c>
      <c r="H1588" s="235" t="str">
        <f>IF(ISERROR($V1588),"",OFFSET('Smelter Look-up'!$G$4,$V1588-4,0))</f>
        <v/>
      </c>
      <c r="I1588" s="237" t="str">
        <f>IF(ISERROR($V1588),"",OFFSET('Smelter Look-up'!$H$4,$V1588-4,0))</f>
        <v/>
      </c>
      <c r="J1588" s="237" t="str">
        <f>IF(ISERROR($V1588),"",OFFSET('Smelter Look-up'!$I$4,$V1588-4,0))</f>
        <v/>
      </c>
      <c r="K1588" s="234"/>
      <c r="L1588" s="234"/>
      <c r="M1588" s="234"/>
      <c r="N1588" s="234"/>
      <c r="O1588" s="234"/>
      <c r="P1588" s="237"/>
      <c r="Q1588" s="238"/>
      <c r="R1588" s="233" t="str">
        <f>IF(ISERROR($V1588),"",OFFSET('Smelter Look-up'!$C$4,$V1588-4,0)&amp;"")</f>
        <v/>
      </c>
      <c r="S1588" s="239" t="str">
        <f t="array" ref="S1588">IF(B1588="","",IF(ISERROR(MATCH($E1588,CL,0)),"Unknown",INDIRECT("'C'!$A$"&amp;MATCH($E1588,CL,0)+1)))</f>
        <v/>
      </c>
      <c r="T1588" s="239" t="str">
        <f t="array" ref="T1588">IF(B1588="","",IF(ISERROR(MATCH($J1588,SorP!$B$1:$B$6226,0)),"",INDIRECT("'SorP'!$A$"&amp;MATCH($S1588&amp;$J1588,SorP!C:C,0))))</f>
        <v/>
      </c>
      <c r="U1588" s="240"/>
      <c r="V1588" s="228" t="str">
        <f>IF(C1588="",NA(),IF(OR(C1588="Smelter not listed",C1588="Smelter not yet identified"),MATCH($B1588&amp;$D1588,'Smelter Look-up'!$J:$J,0),MATCH($B1588&amp;$C1588,'Smelter Look-up'!$J:$J,0)))</f>
        <v>#N/A</v>
      </c>
      <c r="W1588" s="208"/>
      <c r="X1588" s="208">
        <f t="shared" si="1"/>
        <v>0</v>
      </c>
      <c r="Y1588" s="208"/>
      <c r="Z1588" s="208"/>
      <c r="AA1588" s="208"/>
      <c r="AB1588" s="241" t="str">
        <f t="shared" si="2"/>
        <v/>
      </c>
      <c r="AC1588" s="208"/>
      <c r="AD1588" s="208"/>
      <c r="AE1588" s="208"/>
      <c r="AF1588" s="208"/>
      <c r="AG1588" s="208"/>
      <c r="AH1588" s="208"/>
    </row>
    <row r="1589" ht="13.5" customHeight="1">
      <c r="A1589" s="239"/>
      <c r="B1589" s="233" t="str">
        <f t="array" ref="B1589">IF(LEN(A1589)=0,"",INDEX('Smelter Look-up'!$A:$A,MATCH($A1589,'Smelter Look-up'!$E:$E,0)))</f>
        <v/>
      </c>
      <c r="C1589" s="234" t="str">
        <f t="array" ref="C1589">IF(LEN(A1589)=0,"",INDEX('Smelter Look-up'!$C:$C,MATCH($A1589,'Smelter Look-up'!$E:$E,0)))</f>
        <v/>
      </c>
      <c r="D1589" s="233"/>
      <c r="E1589" s="233" t="str">
        <f>IF(ISERROR($V1589),"",OFFSET('Smelter Look-up'!$D$4,$V1589-4,0)&amp;"")</f>
        <v/>
      </c>
      <c r="F1589" s="233" t="str">
        <f>IF(ISERROR($V1589),"",OFFSET('Smelter Look-up'!$E$4,$V1589-4,0))</f>
        <v/>
      </c>
      <c r="G1589" s="233" t="str">
        <f>IF(C1589=$X$4,IF(ISERROR($V1589),"Enter smelter details","RMI"),IF(ISERROR($V1589),"",OFFSET('Smelter Look-up'!$F$4,$V1589-4,0)))</f>
        <v/>
      </c>
      <c r="H1589" s="235" t="str">
        <f>IF(ISERROR($V1589),"",OFFSET('Smelter Look-up'!$G$4,$V1589-4,0))</f>
        <v/>
      </c>
      <c r="I1589" s="237" t="str">
        <f>IF(ISERROR($V1589),"",OFFSET('Smelter Look-up'!$H$4,$V1589-4,0))</f>
        <v/>
      </c>
      <c r="J1589" s="237" t="str">
        <f>IF(ISERROR($V1589),"",OFFSET('Smelter Look-up'!$I$4,$V1589-4,0))</f>
        <v/>
      </c>
      <c r="K1589" s="234"/>
      <c r="L1589" s="234"/>
      <c r="M1589" s="234"/>
      <c r="N1589" s="234"/>
      <c r="O1589" s="234"/>
      <c r="P1589" s="237"/>
      <c r="Q1589" s="238"/>
      <c r="R1589" s="233" t="str">
        <f>IF(ISERROR($V1589),"",OFFSET('Smelter Look-up'!$C$4,$V1589-4,0)&amp;"")</f>
        <v/>
      </c>
      <c r="S1589" s="239" t="str">
        <f t="array" ref="S1589">IF(B1589="","",IF(ISERROR(MATCH($E1589,CL,0)),"Unknown",INDIRECT("'C'!$A$"&amp;MATCH($E1589,CL,0)+1)))</f>
        <v/>
      </c>
      <c r="T1589" s="239" t="str">
        <f t="array" ref="T1589">IF(B1589="","",IF(ISERROR(MATCH($J1589,SorP!$B$1:$B$6226,0)),"",INDIRECT("'SorP'!$A$"&amp;MATCH($S1589&amp;$J1589,SorP!C:C,0))))</f>
        <v/>
      </c>
      <c r="U1589" s="240"/>
      <c r="V1589" s="228" t="str">
        <f>IF(C1589="",NA(),IF(OR(C1589="Smelter not listed",C1589="Smelter not yet identified"),MATCH($B1589&amp;$D1589,'Smelter Look-up'!$J:$J,0),MATCH($B1589&amp;$C1589,'Smelter Look-up'!$J:$J,0)))</f>
        <v>#N/A</v>
      </c>
      <c r="W1589" s="208"/>
      <c r="X1589" s="208">
        <f t="shared" si="1"/>
        <v>0</v>
      </c>
      <c r="Y1589" s="208"/>
      <c r="Z1589" s="208"/>
      <c r="AA1589" s="208"/>
      <c r="AB1589" s="241" t="str">
        <f t="shared" si="2"/>
        <v/>
      </c>
      <c r="AC1589" s="208"/>
      <c r="AD1589" s="208"/>
      <c r="AE1589" s="208"/>
      <c r="AF1589" s="208"/>
      <c r="AG1589" s="208"/>
      <c r="AH1589" s="208"/>
    </row>
    <row r="1590" ht="13.5" customHeight="1">
      <c r="A1590" s="239"/>
      <c r="B1590" s="233" t="str">
        <f t="array" ref="B1590">IF(LEN(A1590)=0,"",INDEX('Smelter Look-up'!$A:$A,MATCH($A1590,'Smelter Look-up'!$E:$E,0)))</f>
        <v/>
      </c>
      <c r="C1590" s="234" t="str">
        <f t="array" ref="C1590">IF(LEN(A1590)=0,"",INDEX('Smelter Look-up'!$C:$C,MATCH($A1590,'Smelter Look-up'!$E:$E,0)))</f>
        <v/>
      </c>
      <c r="D1590" s="233"/>
      <c r="E1590" s="233" t="str">
        <f>IF(ISERROR($V1590),"",OFFSET('Smelter Look-up'!$D$4,$V1590-4,0)&amp;"")</f>
        <v/>
      </c>
      <c r="F1590" s="233" t="str">
        <f>IF(ISERROR($V1590),"",OFFSET('Smelter Look-up'!$E$4,$V1590-4,0))</f>
        <v/>
      </c>
      <c r="G1590" s="233" t="str">
        <f>IF(C1590=$X$4,IF(ISERROR($V1590),"Enter smelter details","RMI"),IF(ISERROR($V1590),"",OFFSET('Smelter Look-up'!$F$4,$V1590-4,0)))</f>
        <v/>
      </c>
      <c r="H1590" s="235" t="str">
        <f>IF(ISERROR($V1590),"",OFFSET('Smelter Look-up'!$G$4,$V1590-4,0))</f>
        <v/>
      </c>
      <c r="I1590" s="237" t="str">
        <f>IF(ISERROR($V1590),"",OFFSET('Smelter Look-up'!$H$4,$V1590-4,0))</f>
        <v/>
      </c>
      <c r="J1590" s="237" t="str">
        <f>IF(ISERROR($V1590),"",OFFSET('Smelter Look-up'!$I$4,$V1590-4,0))</f>
        <v/>
      </c>
      <c r="K1590" s="234"/>
      <c r="L1590" s="234"/>
      <c r="M1590" s="234"/>
      <c r="N1590" s="234"/>
      <c r="O1590" s="234"/>
      <c r="P1590" s="237"/>
      <c r="Q1590" s="238"/>
      <c r="R1590" s="233" t="str">
        <f>IF(ISERROR($V1590),"",OFFSET('Smelter Look-up'!$C$4,$V1590-4,0)&amp;"")</f>
        <v/>
      </c>
      <c r="S1590" s="239" t="str">
        <f t="array" ref="S1590">IF(B1590="","",IF(ISERROR(MATCH($E1590,CL,0)),"Unknown",INDIRECT("'C'!$A$"&amp;MATCH($E1590,CL,0)+1)))</f>
        <v/>
      </c>
      <c r="T1590" s="239" t="str">
        <f t="array" ref="T1590">IF(B1590="","",IF(ISERROR(MATCH($J1590,SorP!$B$1:$B$6226,0)),"",INDIRECT("'SorP'!$A$"&amp;MATCH($S1590&amp;$J1590,SorP!C:C,0))))</f>
        <v/>
      </c>
      <c r="U1590" s="240"/>
      <c r="V1590" s="228" t="str">
        <f>IF(C1590="",NA(),IF(OR(C1590="Smelter not listed",C1590="Smelter not yet identified"),MATCH($B1590&amp;$D1590,'Smelter Look-up'!$J:$J,0),MATCH($B1590&amp;$C1590,'Smelter Look-up'!$J:$J,0)))</f>
        <v>#N/A</v>
      </c>
      <c r="W1590" s="208"/>
      <c r="X1590" s="208">
        <f t="shared" si="1"/>
        <v>0</v>
      </c>
      <c r="Y1590" s="208"/>
      <c r="Z1590" s="208"/>
      <c r="AA1590" s="208"/>
      <c r="AB1590" s="241" t="str">
        <f t="shared" si="2"/>
        <v/>
      </c>
      <c r="AC1590" s="208"/>
      <c r="AD1590" s="208"/>
      <c r="AE1590" s="208"/>
      <c r="AF1590" s="208"/>
      <c r="AG1590" s="208"/>
      <c r="AH1590" s="208"/>
    </row>
    <row r="1591" ht="13.5" customHeight="1">
      <c r="A1591" s="239"/>
      <c r="B1591" s="233" t="str">
        <f t="array" ref="B1591">IF(LEN(A1591)=0,"",INDEX('Smelter Look-up'!$A:$A,MATCH($A1591,'Smelter Look-up'!$E:$E,0)))</f>
        <v/>
      </c>
      <c r="C1591" s="234" t="str">
        <f t="array" ref="C1591">IF(LEN(A1591)=0,"",INDEX('Smelter Look-up'!$C:$C,MATCH($A1591,'Smelter Look-up'!$E:$E,0)))</f>
        <v/>
      </c>
      <c r="D1591" s="233"/>
      <c r="E1591" s="233" t="str">
        <f>IF(ISERROR($V1591),"",OFFSET('Smelter Look-up'!$D$4,$V1591-4,0)&amp;"")</f>
        <v/>
      </c>
      <c r="F1591" s="233" t="str">
        <f>IF(ISERROR($V1591),"",OFFSET('Smelter Look-up'!$E$4,$V1591-4,0))</f>
        <v/>
      </c>
      <c r="G1591" s="233" t="str">
        <f>IF(C1591=$X$4,IF(ISERROR($V1591),"Enter smelter details","RMI"),IF(ISERROR($V1591),"",OFFSET('Smelter Look-up'!$F$4,$V1591-4,0)))</f>
        <v/>
      </c>
      <c r="H1591" s="235" t="str">
        <f>IF(ISERROR($V1591),"",OFFSET('Smelter Look-up'!$G$4,$V1591-4,0))</f>
        <v/>
      </c>
      <c r="I1591" s="237" t="str">
        <f>IF(ISERROR($V1591),"",OFFSET('Smelter Look-up'!$H$4,$V1591-4,0))</f>
        <v/>
      </c>
      <c r="J1591" s="237" t="str">
        <f>IF(ISERROR($V1591),"",OFFSET('Smelter Look-up'!$I$4,$V1591-4,0))</f>
        <v/>
      </c>
      <c r="K1591" s="234"/>
      <c r="L1591" s="234"/>
      <c r="M1591" s="234"/>
      <c r="N1591" s="234"/>
      <c r="O1591" s="234"/>
      <c r="P1591" s="237"/>
      <c r="Q1591" s="238"/>
      <c r="R1591" s="233" t="str">
        <f>IF(ISERROR($V1591),"",OFFSET('Smelter Look-up'!$C$4,$V1591-4,0)&amp;"")</f>
        <v/>
      </c>
      <c r="S1591" s="239" t="str">
        <f t="array" ref="S1591">IF(B1591="","",IF(ISERROR(MATCH($E1591,CL,0)),"Unknown",INDIRECT("'C'!$A$"&amp;MATCH($E1591,CL,0)+1)))</f>
        <v/>
      </c>
      <c r="T1591" s="239" t="str">
        <f t="array" ref="T1591">IF(B1591="","",IF(ISERROR(MATCH($J1591,SorP!$B$1:$B$6226,0)),"",INDIRECT("'SorP'!$A$"&amp;MATCH($S1591&amp;$J1591,SorP!C:C,0))))</f>
        <v/>
      </c>
      <c r="U1591" s="240"/>
      <c r="V1591" s="228" t="str">
        <f>IF(C1591="",NA(),IF(OR(C1591="Smelter not listed",C1591="Smelter not yet identified"),MATCH($B1591&amp;$D1591,'Smelter Look-up'!$J:$J,0),MATCH($B1591&amp;$C1591,'Smelter Look-up'!$J:$J,0)))</f>
        <v>#N/A</v>
      </c>
      <c r="W1591" s="208"/>
      <c r="X1591" s="208">
        <f t="shared" si="1"/>
        <v>0</v>
      </c>
      <c r="Y1591" s="208"/>
      <c r="Z1591" s="208"/>
      <c r="AA1591" s="208"/>
      <c r="AB1591" s="241" t="str">
        <f t="shared" si="2"/>
        <v/>
      </c>
      <c r="AC1591" s="208"/>
      <c r="AD1591" s="208"/>
      <c r="AE1591" s="208"/>
      <c r="AF1591" s="208"/>
      <c r="AG1591" s="208"/>
      <c r="AH1591" s="208"/>
    </row>
    <row r="1592" ht="13.5" customHeight="1">
      <c r="A1592" s="239"/>
      <c r="B1592" s="233" t="str">
        <f t="array" ref="B1592">IF(LEN(A1592)=0,"",INDEX('Smelter Look-up'!$A:$A,MATCH($A1592,'Smelter Look-up'!$E:$E,0)))</f>
        <v/>
      </c>
      <c r="C1592" s="234" t="str">
        <f t="array" ref="C1592">IF(LEN(A1592)=0,"",INDEX('Smelter Look-up'!$C:$C,MATCH($A1592,'Smelter Look-up'!$E:$E,0)))</f>
        <v/>
      </c>
      <c r="D1592" s="233"/>
      <c r="E1592" s="233" t="str">
        <f>IF(ISERROR($V1592),"",OFFSET('Smelter Look-up'!$D$4,$V1592-4,0)&amp;"")</f>
        <v/>
      </c>
      <c r="F1592" s="233" t="str">
        <f>IF(ISERROR($V1592),"",OFFSET('Smelter Look-up'!$E$4,$V1592-4,0))</f>
        <v/>
      </c>
      <c r="G1592" s="233" t="str">
        <f>IF(C1592=$X$4,IF(ISERROR($V1592),"Enter smelter details","RMI"),IF(ISERROR($V1592),"",OFFSET('Smelter Look-up'!$F$4,$V1592-4,0)))</f>
        <v/>
      </c>
      <c r="H1592" s="235" t="str">
        <f>IF(ISERROR($V1592),"",OFFSET('Smelter Look-up'!$G$4,$V1592-4,0))</f>
        <v/>
      </c>
      <c r="I1592" s="237" t="str">
        <f>IF(ISERROR($V1592),"",OFFSET('Smelter Look-up'!$H$4,$V1592-4,0))</f>
        <v/>
      </c>
      <c r="J1592" s="237" t="str">
        <f>IF(ISERROR($V1592),"",OFFSET('Smelter Look-up'!$I$4,$V1592-4,0))</f>
        <v/>
      </c>
      <c r="K1592" s="234"/>
      <c r="L1592" s="234"/>
      <c r="M1592" s="234"/>
      <c r="N1592" s="234"/>
      <c r="O1592" s="234"/>
      <c r="P1592" s="237"/>
      <c r="Q1592" s="238"/>
      <c r="R1592" s="233" t="str">
        <f>IF(ISERROR($V1592),"",OFFSET('Smelter Look-up'!$C$4,$V1592-4,0)&amp;"")</f>
        <v/>
      </c>
      <c r="S1592" s="239" t="str">
        <f t="array" ref="S1592">IF(B1592="","",IF(ISERROR(MATCH($E1592,CL,0)),"Unknown",INDIRECT("'C'!$A$"&amp;MATCH($E1592,CL,0)+1)))</f>
        <v/>
      </c>
      <c r="T1592" s="239" t="str">
        <f t="array" ref="T1592">IF(B1592="","",IF(ISERROR(MATCH($J1592,SorP!$B$1:$B$6226,0)),"",INDIRECT("'SorP'!$A$"&amp;MATCH($S1592&amp;$J1592,SorP!C:C,0))))</f>
        <v/>
      </c>
      <c r="U1592" s="240"/>
      <c r="V1592" s="228" t="str">
        <f>IF(C1592="",NA(),IF(OR(C1592="Smelter not listed",C1592="Smelter not yet identified"),MATCH($B1592&amp;$D1592,'Smelter Look-up'!$J:$J,0),MATCH($B1592&amp;$C1592,'Smelter Look-up'!$J:$J,0)))</f>
        <v>#N/A</v>
      </c>
      <c r="W1592" s="208"/>
      <c r="X1592" s="208">
        <f t="shared" si="1"/>
        <v>0</v>
      </c>
      <c r="Y1592" s="208"/>
      <c r="Z1592" s="208"/>
      <c r="AA1592" s="208"/>
      <c r="AB1592" s="241" t="str">
        <f t="shared" si="2"/>
        <v/>
      </c>
      <c r="AC1592" s="208"/>
      <c r="AD1592" s="208"/>
      <c r="AE1592" s="208"/>
      <c r="AF1592" s="208"/>
      <c r="AG1592" s="208"/>
      <c r="AH1592" s="208"/>
    </row>
    <row r="1593" ht="13.5" customHeight="1">
      <c r="A1593" s="239"/>
      <c r="B1593" s="233" t="str">
        <f t="array" ref="B1593">IF(LEN(A1593)=0,"",INDEX('Smelter Look-up'!$A:$A,MATCH($A1593,'Smelter Look-up'!$E:$E,0)))</f>
        <v/>
      </c>
      <c r="C1593" s="234" t="str">
        <f t="array" ref="C1593">IF(LEN(A1593)=0,"",INDEX('Smelter Look-up'!$C:$C,MATCH($A1593,'Smelter Look-up'!$E:$E,0)))</f>
        <v/>
      </c>
      <c r="D1593" s="233"/>
      <c r="E1593" s="233" t="str">
        <f>IF(ISERROR($V1593),"",OFFSET('Smelter Look-up'!$D$4,$V1593-4,0)&amp;"")</f>
        <v/>
      </c>
      <c r="F1593" s="233" t="str">
        <f>IF(ISERROR($V1593),"",OFFSET('Smelter Look-up'!$E$4,$V1593-4,0))</f>
        <v/>
      </c>
      <c r="G1593" s="233" t="str">
        <f>IF(C1593=$X$4,IF(ISERROR($V1593),"Enter smelter details","RMI"),IF(ISERROR($V1593),"",OFFSET('Smelter Look-up'!$F$4,$V1593-4,0)))</f>
        <v/>
      </c>
      <c r="H1593" s="235" t="str">
        <f>IF(ISERROR($V1593),"",OFFSET('Smelter Look-up'!$G$4,$V1593-4,0))</f>
        <v/>
      </c>
      <c r="I1593" s="237" t="str">
        <f>IF(ISERROR($V1593),"",OFFSET('Smelter Look-up'!$H$4,$V1593-4,0))</f>
        <v/>
      </c>
      <c r="J1593" s="237" t="str">
        <f>IF(ISERROR($V1593),"",OFFSET('Smelter Look-up'!$I$4,$V1593-4,0))</f>
        <v/>
      </c>
      <c r="K1593" s="234"/>
      <c r="L1593" s="234"/>
      <c r="M1593" s="234"/>
      <c r="N1593" s="234"/>
      <c r="O1593" s="234"/>
      <c r="P1593" s="237"/>
      <c r="Q1593" s="238"/>
      <c r="R1593" s="233" t="str">
        <f>IF(ISERROR($V1593),"",OFFSET('Smelter Look-up'!$C$4,$V1593-4,0)&amp;"")</f>
        <v/>
      </c>
      <c r="S1593" s="239" t="str">
        <f t="array" ref="S1593">IF(B1593="","",IF(ISERROR(MATCH($E1593,CL,0)),"Unknown",INDIRECT("'C'!$A$"&amp;MATCH($E1593,CL,0)+1)))</f>
        <v/>
      </c>
      <c r="T1593" s="239" t="str">
        <f t="array" ref="T1593">IF(B1593="","",IF(ISERROR(MATCH($J1593,SorP!$B$1:$B$6226,0)),"",INDIRECT("'SorP'!$A$"&amp;MATCH($S1593&amp;$J1593,SorP!C:C,0))))</f>
        <v/>
      </c>
      <c r="U1593" s="240"/>
      <c r="V1593" s="228" t="str">
        <f>IF(C1593="",NA(),IF(OR(C1593="Smelter not listed",C1593="Smelter not yet identified"),MATCH($B1593&amp;$D1593,'Smelter Look-up'!$J:$J,0),MATCH($B1593&amp;$C1593,'Smelter Look-up'!$J:$J,0)))</f>
        <v>#N/A</v>
      </c>
      <c r="W1593" s="208"/>
      <c r="X1593" s="208">
        <f t="shared" si="1"/>
        <v>0</v>
      </c>
      <c r="Y1593" s="208"/>
      <c r="Z1593" s="208"/>
      <c r="AA1593" s="208"/>
      <c r="AB1593" s="241" t="str">
        <f t="shared" si="2"/>
        <v/>
      </c>
      <c r="AC1593" s="208"/>
      <c r="AD1593" s="208"/>
      <c r="AE1593" s="208"/>
      <c r="AF1593" s="208"/>
      <c r="AG1593" s="208"/>
      <c r="AH1593" s="208"/>
    </row>
    <row r="1594" ht="13.5" customHeight="1">
      <c r="A1594" s="239"/>
      <c r="B1594" s="233" t="str">
        <f t="array" ref="B1594">IF(LEN(A1594)=0,"",INDEX('Smelter Look-up'!$A:$A,MATCH($A1594,'Smelter Look-up'!$E:$E,0)))</f>
        <v/>
      </c>
      <c r="C1594" s="234" t="str">
        <f t="array" ref="C1594">IF(LEN(A1594)=0,"",INDEX('Smelter Look-up'!$C:$C,MATCH($A1594,'Smelter Look-up'!$E:$E,0)))</f>
        <v/>
      </c>
      <c r="D1594" s="233"/>
      <c r="E1594" s="233" t="str">
        <f>IF(ISERROR($V1594),"",OFFSET('Smelter Look-up'!$D$4,$V1594-4,0)&amp;"")</f>
        <v/>
      </c>
      <c r="F1594" s="233" t="str">
        <f>IF(ISERROR($V1594),"",OFFSET('Smelter Look-up'!$E$4,$V1594-4,0))</f>
        <v/>
      </c>
      <c r="G1594" s="233" t="str">
        <f>IF(C1594=$X$4,IF(ISERROR($V1594),"Enter smelter details","RMI"),IF(ISERROR($V1594),"",OFFSET('Smelter Look-up'!$F$4,$V1594-4,0)))</f>
        <v/>
      </c>
      <c r="H1594" s="235" t="str">
        <f>IF(ISERROR($V1594),"",OFFSET('Smelter Look-up'!$G$4,$V1594-4,0))</f>
        <v/>
      </c>
      <c r="I1594" s="237" t="str">
        <f>IF(ISERROR($V1594),"",OFFSET('Smelter Look-up'!$H$4,$V1594-4,0))</f>
        <v/>
      </c>
      <c r="J1594" s="237" t="str">
        <f>IF(ISERROR($V1594),"",OFFSET('Smelter Look-up'!$I$4,$V1594-4,0))</f>
        <v/>
      </c>
      <c r="K1594" s="234"/>
      <c r="L1594" s="234"/>
      <c r="M1594" s="234"/>
      <c r="N1594" s="234"/>
      <c r="O1594" s="234"/>
      <c r="P1594" s="237"/>
      <c r="Q1594" s="238"/>
      <c r="R1594" s="233" t="str">
        <f>IF(ISERROR($V1594),"",OFFSET('Smelter Look-up'!$C$4,$V1594-4,0)&amp;"")</f>
        <v/>
      </c>
      <c r="S1594" s="239" t="str">
        <f t="array" ref="S1594">IF(B1594="","",IF(ISERROR(MATCH($E1594,CL,0)),"Unknown",INDIRECT("'C'!$A$"&amp;MATCH($E1594,CL,0)+1)))</f>
        <v/>
      </c>
      <c r="T1594" s="239" t="str">
        <f t="array" ref="T1594">IF(B1594="","",IF(ISERROR(MATCH($J1594,SorP!$B$1:$B$6226,0)),"",INDIRECT("'SorP'!$A$"&amp;MATCH($S1594&amp;$J1594,SorP!C:C,0))))</f>
        <v/>
      </c>
      <c r="U1594" s="240"/>
      <c r="V1594" s="228" t="str">
        <f>IF(C1594="",NA(),IF(OR(C1594="Smelter not listed",C1594="Smelter not yet identified"),MATCH($B1594&amp;$D1594,'Smelter Look-up'!$J:$J,0),MATCH($B1594&amp;$C1594,'Smelter Look-up'!$J:$J,0)))</f>
        <v>#N/A</v>
      </c>
      <c r="W1594" s="208"/>
      <c r="X1594" s="208">
        <f t="shared" si="1"/>
        <v>0</v>
      </c>
      <c r="Y1594" s="208"/>
      <c r="Z1594" s="208"/>
      <c r="AA1594" s="208"/>
      <c r="AB1594" s="241" t="str">
        <f t="shared" si="2"/>
        <v/>
      </c>
      <c r="AC1594" s="208"/>
      <c r="AD1594" s="208"/>
      <c r="AE1594" s="208"/>
      <c r="AF1594" s="208"/>
      <c r="AG1594" s="208"/>
      <c r="AH1594" s="208"/>
    </row>
    <row r="1595" ht="13.5" customHeight="1">
      <c r="A1595" s="239"/>
      <c r="B1595" s="233" t="str">
        <f t="array" ref="B1595">IF(LEN(A1595)=0,"",INDEX('Smelter Look-up'!$A:$A,MATCH($A1595,'Smelter Look-up'!$E:$E,0)))</f>
        <v/>
      </c>
      <c r="C1595" s="234" t="str">
        <f t="array" ref="C1595">IF(LEN(A1595)=0,"",INDEX('Smelter Look-up'!$C:$C,MATCH($A1595,'Smelter Look-up'!$E:$E,0)))</f>
        <v/>
      </c>
      <c r="D1595" s="233"/>
      <c r="E1595" s="233" t="str">
        <f>IF(ISERROR($V1595),"",OFFSET('Smelter Look-up'!$D$4,$V1595-4,0)&amp;"")</f>
        <v/>
      </c>
      <c r="F1595" s="233" t="str">
        <f>IF(ISERROR($V1595),"",OFFSET('Smelter Look-up'!$E$4,$V1595-4,0))</f>
        <v/>
      </c>
      <c r="G1595" s="233" t="str">
        <f>IF(C1595=$X$4,IF(ISERROR($V1595),"Enter smelter details","RMI"),IF(ISERROR($V1595),"",OFFSET('Smelter Look-up'!$F$4,$V1595-4,0)))</f>
        <v/>
      </c>
      <c r="H1595" s="235" t="str">
        <f>IF(ISERROR($V1595),"",OFFSET('Smelter Look-up'!$G$4,$V1595-4,0))</f>
        <v/>
      </c>
      <c r="I1595" s="237" t="str">
        <f>IF(ISERROR($V1595),"",OFFSET('Smelter Look-up'!$H$4,$V1595-4,0))</f>
        <v/>
      </c>
      <c r="J1595" s="237" t="str">
        <f>IF(ISERROR($V1595),"",OFFSET('Smelter Look-up'!$I$4,$V1595-4,0))</f>
        <v/>
      </c>
      <c r="K1595" s="234"/>
      <c r="L1595" s="234"/>
      <c r="M1595" s="234"/>
      <c r="N1595" s="234"/>
      <c r="O1595" s="234"/>
      <c r="P1595" s="237"/>
      <c r="Q1595" s="238"/>
      <c r="R1595" s="233" t="str">
        <f>IF(ISERROR($V1595),"",OFFSET('Smelter Look-up'!$C$4,$V1595-4,0)&amp;"")</f>
        <v/>
      </c>
      <c r="S1595" s="239" t="str">
        <f t="array" ref="S1595">IF(B1595="","",IF(ISERROR(MATCH($E1595,CL,0)),"Unknown",INDIRECT("'C'!$A$"&amp;MATCH($E1595,CL,0)+1)))</f>
        <v/>
      </c>
      <c r="T1595" s="239" t="str">
        <f t="array" ref="T1595">IF(B1595="","",IF(ISERROR(MATCH($J1595,SorP!$B$1:$B$6226,0)),"",INDIRECT("'SorP'!$A$"&amp;MATCH($S1595&amp;$J1595,SorP!C:C,0))))</f>
        <v/>
      </c>
      <c r="U1595" s="240"/>
      <c r="V1595" s="228" t="str">
        <f>IF(C1595="",NA(),IF(OR(C1595="Smelter not listed",C1595="Smelter not yet identified"),MATCH($B1595&amp;$D1595,'Smelter Look-up'!$J:$J,0),MATCH($B1595&amp;$C1595,'Smelter Look-up'!$J:$J,0)))</f>
        <v>#N/A</v>
      </c>
      <c r="W1595" s="208"/>
      <c r="X1595" s="208">
        <f t="shared" si="1"/>
        <v>0</v>
      </c>
      <c r="Y1595" s="208"/>
      <c r="Z1595" s="208"/>
      <c r="AA1595" s="208"/>
      <c r="AB1595" s="241" t="str">
        <f t="shared" si="2"/>
        <v/>
      </c>
      <c r="AC1595" s="208"/>
      <c r="AD1595" s="208"/>
      <c r="AE1595" s="208"/>
      <c r="AF1595" s="208"/>
      <c r="AG1595" s="208"/>
      <c r="AH1595" s="208"/>
    </row>
    <row r="1596" ht="13.5" customHeight="1">
      <c r="A1596" s="239"/>
      <c r="B1596" s="233" t="str">
        <f t="array" ref="B1596">IF(LEN(A1596)=0,"",INDEX('Smelter Look-up'!$A:$A,MATCH($A1596,'Smelter Look-up'!$E:$E,0)))</f>
        <v/>
      </c>
      <c r="C1596" s="234" t="str">
        <f t="array" ref="C1596">IF(LEN(A1596)=0,"",INDEX('Smelter Look-up'!$C:$C,MATCH($A1596,'Smelter Look-up'!$E:$E,0)))</f>
        <v/>
      </c>
      <c r="D1596" s="233"/>
      <c r="E1596" s="233" t="str">
        <f>IF(ISERROR($V1596),"",OFFSET('Smelter Look-up'!$D$4,$V1596-4,0)&amp;"")</f>
        <v/>
      </c>
      <c r="F1596" s="233" t="str">
        <f>IF(ISERROR($V1596),"",OFFSET('Smelter Look-up'!$E$4,$V1596-4,0))</f>
        <v/>
      </c>
      <c r="G1596" s="233" t="str">
        <f>IF(C1596=$X$4,IF(ISERROR($V1596),"Enter smelter details","RMI"),IF(ISERROR($V1596),"",OFFSET('Smelter Look-up'!$F$4,$V1596-4,0)))</f>
        <v/>
      </c>
      <c r="H1596" s="235" t="str">
        <f>IF(ISERROR($V1596),"",OFFSET('Smelter Look-up'!$G$4,$V1596-4,0))</f>
        <v/>
      </c>
      <c r="I1596" s="237" t="str">
        <f>IF(ISERROR($V1596),"",OFFSET('Smelter Look-up'!$H$4,$V1596-4,0))</f>
        <v/>
      </c>
      <c r="J1596" s="237" t="str">
        <f>IF(ISERROR($V1596),"",OFFSET('Smelter Look-up'!$I$4,$V1596-4,0))</f>
        <v/>
      </c>
      <c r="K1596" s="234"/>
      <c r="L1596" s="234"/>
      <c r="M1596" s="234"/>
      <c r="N1596" s="234"/>
      <c r="O1596" s="234"/>
      <c r="P1596" s="237"/>
      <c r="Q1596" s="238"/>
      <c r="R1596" s="233" t="str">
        <f>IF(ISERROR($V1596),"",OFFSET('Smelter Look-up'!$C$4,$V1596-4,0)&amp;"")</f>
        <v/>
      </c>
      <c r="S1596" s="239" t="str">
        <f t="array" ref="S1596">IF(B1596="","",IF(ISERROR(MATCH($E1596,CL,0)),"Unknown",INDIRECT("'C'!$A$"&amp;MATCH($E1596,CL,0)+1)))</f>
        <v/>
      </c>
      <c r="T1596" s="239" t="str">
        <f t="array" ref="T1596">IF(B1596="","",IF(ISERROR(MATCH($J1596,SorP!$B$1:$B$6226,0)),"",INDIRECT("'SorP'!$A$"&amp;MATCH($S1596&amp;$J1596,SorP!C:C,0))))</f>
        <v/>
      </c>
      <c r="U1596" s="240"/>
      <c r="V1596" s="228" t="str">
        <f>IF(C1596="",NA(),IF(OR(C1596="Smelter not listed",C1596="Smelter not yet identified"),MATCH($B1596&amp;$D1596,'Smelter Look-up'!$J:$J,0),MATCH($B1596&amp;$C1596,'Smelter Look-up'!$J:$J,0)))</f>
        <v>#N/A</v>
      </c>
      <c r="W1596" s="208"/>
      <c r="X1596" s="208">
        <f t="shared" si="1"/>
        <v>0</v>
      </c>
      <c r="Y1596" s="208"/>
      <c r="Z1596" s="208"/>
      <c r="AA1596" s="208"/>
      <c r="AB1596" s="241" t="str">
        <f t="shared" si="2"/>
        <v/>
      </c>
      <c r="AC1596" s="208"/>
      <c r="AD1596" s="208"/>
      <c r="AE1596" s="208"/>
      <c r="AF1596" s="208"/>
      <c r="AG1596" s="208"/>
      <c r="AH1596" s="208"/>
    </row>
    <row r="1597" ht="13.5" customHeight="1">
      <c r="A1597" s="239"/>
      <c r="B1597" s="233" t="str">
        <f t="array" ref="B1597">IF(LEN(A1597)=0,"",INDEX('Smelter Look-up'!$A:$A,MATCH($A1597,'Smelter Look-up'!$E:$E,0)))</f>
        <v/>
      </c>
      <c r="C1597" s="234" t="str">
        <f t="array" ref="C1597">IF(LEN(A1597)=0,"",INDEX('Smelter Look-up'!$C:$C,MATCH($A1597,'Smelter Look-up'!$E:$E,0)))</f>
        <v/>
      </c>
      <c r="D1597" s="233"/>
      <c r="E1597" s="233" t="str">
        <f>IF(ISERROR($V1597),"",OFFSET('Smelter Look-up'!$D$4,$V1597-4,0)&amp;"")</f>
        <v/>
      </c>
      <c r="F1597" s="233" t="str">
        <f>IF(ISERROR($V1597),"",OFFSET('Smelter Look-up'!$E$4,$V1597-4,0))</f>
        <v/>
      </c>
      <c r="G1597" s="233" t="str">
        <f>IF(C1597=$X$4,IF(ISERROR($V1597),"Enter smelter details","RMI"),IF(ISERROR($V1597),"",OFFSET('Smelter Look-up'!$F$4,$V1597-4,0)))</f>
        <v/>
      </c>
      <c r="H1597" s="235" t="str">
        <f>IF(ISERROR($V1597),"",OFFSET('Smelter Look-up'!$G$4,$V1597-4,0))</f>
        <v/>
      </c>
      <c r="I1597" s="237" t="str">
        <f>IF(ISERROR($V1597),"",OFFSET('Smelter Look-up'!$H$4,$V1597-4,0))</f>
        <v/>
      </c>
      <c r="J1597" s="237" t="str">
        <f>IF(ISERROR($V1597),"",OFFSET('Smelter Look-up'!$I$4,$V1597-4,0))</f>
        <v/>
      </c>
      <c r="K1597" s="234"/>
      <c r="L1597" s="234"/>
      <c r="M1597" s="234"/>
      <c r="N1597" s="234"/>
      <c r="O1597" s="234"/>
      <c r="P1597" s="237"/>
      <c r="Q1597" s="238"/>
      <c r="R1597" s="233" t="str">
        <f>IF(ISERROR($V1597),"",OFFSET('Smelter Look-up'!$C$4,$V1597-4,0)&amp;"")</f>
        <v/>
      </c>
      <c r="S1597" s="239" t="str">
        <f t="array" ref="S1597">IF(B1597="","",IF(ISERROR(MATCH($E1597,CL,0)),"Unknown",INDIRECT("'C'!$A$"&amp;MATCH($E1597,CL,0)+1)))</f>
        <v/>
      </c>
      <c r="T1597" s="239" t="str">
        <f t="array" ref="T1597">IF(B1597="","",IF(ISERROR(MATCH($J1597,SorP!$B$1:$B$6226,0)),"",INDIRECT("'SorP'!$A$"&amp;MATCH($S1597&amp;$J1597,SorP!C:C,0))))</f>
        <v/>
      </c>
      <c r="U1597" s="240"/>
      <c r="V1597" s="228" t="str">
        <f>IF(C1597="",NA(),IF(OR(C1597="Smelter not listed",C1597="Smelter not yet identified"),MATCH($B1597&amp;$D1597,'Smelter Look-up'!$J:$J,0),MATCH($B1597&amp;$C1597,'Smelter Look-up'!$J:$J,0)))</f>
        <v>#N/A</v>
      </c>
      <c r="W1597" s="208"/>
      <c r="X1597" s="208">
        <f t="shared" si="1"/>
        <v>0</v>
      </c>
      <c r="Y1597" s="208"/>
      <c r="Z1597" s="208"/>
      <c r="AA1597" s="208"/>
      <c r="AB1597" s="241" t="str">
        <f t="shared" si="2"/>
        <v/>
      </c>
      <c r="AC1597" s="208"/>
      <c r="AD1597" s="208"/>
      <c r="AE1597" s="208"/>
      <c r="AF1597" s="208"/>
      <c r="AG1597" s="208"/>
      <c r="AH1597" s="208"/>
    </row>
    <row r="1598" ht="13.5" customHeight="1">
      <c r="A1598" s="239"/>
      <c r="B1598" s="233" t="str">
        <f t="array" ref="B1598">IF(LEN(A1598)=0,"",INDEX('Smelter Look-up'!$A:$A,MATCH($A1598,'Smelter Look-up'!$E:$E,0)))</f>
        <v/>
      </c>
      <c r="C1598" s="234" t="str">
        <f t="array" ref="C1598">IF(LEN(A1598)=0,"",INDEX('Smelter Look-up'!$C:$C,MATCH($A1598,'Smelter Look-up'!$E:$E,0)))</f>
        <v/>
      </c>
      <c r="D1598" s="233"/>
      <c r="E1598" s="233" t="str">
        <f>IF(ISERROR($V1598),"",OFFSET('Smelter Look-up'!$D$4,$V1598-4,0)&amp;"")</f>
        <v/>
      </c>
      <c r="F1598" s="233" t="str">
        <f>IF(ISERROR($V1598),"",OFFSET('Smelter Look-up'!$E$4,$V1598-4,0))</f>
        <v/>
      </c>
      <c r="G1598" s="233" t="str">
        <f>IF(C1598=$X$4,IF(ISERROR($V1598),"Enter smelter details","RMI"),IF(ISERROR($V1598),"",OFFSET('Smelter Look-up'!$F$4,$V1598-4,0)))</f>
        <v/>
      </c>
      <c r="H1598" s="235" t="str">
        <f>IF(ISERROR($V1598),"",OFFSET('Smelter Look-up'!$G$4,$V1598-4,0))</f>
        <v/>
      </c>
      <c r="I1598" s="237" t="str">
        <f>IF(ISERROR($V1598),"",OFFSET('Smelter Look-up'!$H$4,$V1598-4,0))</f>
        <v/>
      </c>
      <c r="J1598" s="237" t="str">
        <f>IF(ISERROR($V1598),"",OFFSET('Smelter Look-up'!$I$4,$V1598-4,0))</f>
        <v/>
      </c>
      <c r="K1598" s="234"/>
      <c r="L1598" s="234"/>
      <c r="M1598" s="234"/>
      <c r="N1598" s="234"/>
      <c r="O1598" s="234"/>
      <c r="P1598" s="237"/>
      <c r="Q1598" s="238"/>
      <c r="R1598" s="233" t="str">
        <f>IF(ISERROR($V1598),"",OFFSET('Smelter Look-up'!$C$4,$V1598-4,0)&amp;"")</f>
        <v/>
      </c>
      <c r="S1598" s="239" t="str">
        <f t="array" ref="S1598">IF(B1598="","",IF(ISERROR(MATCH($E1598,CL,0)),"Unknown",INDIRECT("'C'!$A$"&amp;MATCH($E1598,CL,0)+1)))</f>
        <v/>
      </c>
      <c r="T1598" s="239" t="str">
        <f t="array" ref="T1598">IF(B1598="","",IF(ISERROR(MATCH($J1598,SorP!$B$1:$B$6226,0)),"",INDIRECT("'SorP'!$A$"&amp;MATCH($S1598&amp;$J1598,SorP!C:C,0))))</f>
        <v/>
      </c>
      <c r="U1598" s="240"/>
      <c r="V1598" s="228" t="str">
        <f>IF(C1598="",NA(),IF(OR(C1598="Smelter not listed",C1598="Smelter not yet identified"),MATCH($B1598&amp;$D1598,'Smelter Look-up'!$J:$J,0),MATCH($B1598&amp;$C1598,'Smelter Look-up'!$J:$J,0)))</f>
        <v>#N/A</v>
      </c>
      <c r="W1598" s="208"/>
      <c r="X1598" s="208">
        <f t="shared" si="1"/>
        <v>0</v>
      </c>
      <c r="Y1598" s="208"/>
      <c r="Z1598" s="208"/>
      <c r="AA1598" s="208"/>
      <c r="AB1598" s="241" t="str">
        <f t="shared" si="2"/>
        <v/>
      </c>
      <c r="AC1598" s="208"/>
      <c r="AD1598" s="208"/>
      <c r="AE1598" s="208"/>
      <c r="AF1598" s="208"/>
      <c r="AG1598" s="208"/>
      <c r="AH1598" s="208"/>
    </row>
    <row r="1599" ht="13.5" customHeight="1">
      <c r="A1599" s="239"/>
      <c r="B1599" s="233" t="str">
        <f t="array" ref="B1599">IF(LEN(A1599)=0,"",INDEX('Smelter Look-up'!$A:$A,MATCH($A1599,'Smelter Look-up'!$E:$E,0)))</f>
        <v/>
      </c>
      <c r="C1599" s="234" t="str">
        <f t="array" ref="C1599">IF(LEN(A1599)=0,"",INDEX('Smelter Look-up'!$C:$C,MATCH($A1599,'Smelter Look-up'!$E:$E,0)))</f>
        <v/>
      </c>
      <c r="D1599" s="233"/>
      <c r="E1599" s="233" t="str">
        <f>IF(ISERROR($V1599),"",OFFSET('Smelter Look-up'!$D$4,$V1599-4,0)&amp;"")</f>
        <v/>
      </c>
      <c r="F1599" s="233" t="str">
        <f>IF(ISERROR($V1599),"",OFFSET('Smelter Look-up'!$E$4,$V1599-4,0))</f>
        <v/>
      </c>
      <c r="G1599" s="233" t="str">
        <f>IF(C1599=$X$4,IF(ISERROR($V1599),"Enter smelter details","RMI"),IF(ISERROR($V1599),"",OFFSET('Smelter Look-up'!$F$4,$V1599-4,0)))</f>
        <v/>
      </c>
      <c r="H1599" s="235" t="str">
        <f>IF(ISERROR($V1599),"",OFFSET('Smelter Look-up'!$G$4,$V1599-4,0))</f>
        <v/>
      </c>
      <c r="I1599" s="237" t="str">
        <f>IF(ISERROR($V1599),"",OFFSET('Smelter Look-up'!$H$4,$V1599-4,0))</f>
        <v/>
      </c>
      <c r="J1599" s="237" t="str">
        <f>IF(ISERROR($V1599),"",OFFSET('Smelter Look-up'!$I$4,$V1599-4,0))</f>
        <v/>
      </c>
      <c r="K1599" s="234"/>
      <c r="L1599" s="234"/>
      <c r="M1599" s="234"/>
      <c r="N1599" s="234"/>
      <c r="O1599" s="234"/>
      <c r="P1599" s="237"/>
      <c r="Q1599" s="238"/>
      <c r="R1599" s="233" t="str">
        <f>IF(ISERROR($V1599),"",OFFSET('Smelter Look-up'!$C$4,$V1599-4,0)&amp;"")</f>
        <v/>
      </c>
      <c r="S1599" s="239" t="str">
        <f t="array" ref="S1599">IF(B1599="","",IF(ISERROR(MATCH($E1599,CL,0)),"Unknown",INDIRECT("'C'!$A$"&amp;MATCH($E1599,CL,0)+1)))</f>
        <v/>
      </c>
      <c r="T1599" s="239" t="str">
        <f t="array" ref="T1599">IF(B1599="","",IF(ISERROR(MATCH($J1599,SorP!$B$1:$B$6226,0)),"",INDIRECT("'SorP'!$A$"&amp;MATCH($S1599&amp;$J1599,SorP!C:C,0))))</f>
        <v/>
      </c>
      <c r="U1599" s="240"/>
      <c r="V1599" s="228" t="str">
        <f>IF(C1599="",NA(),IF(OR(C1599="Smelter not listed",C1599="Smelter not yet identified"),MATCH($B1599&amp;$D1599,'Smelter Look-up'!$J:$J,0),MATCH($B1599&amp;$C1599,'Smelter Look-up'!$J:$J,0)))</f>
        <v>#N/A</v>
      </c>
      <c r="W1599" s="208"/>
      <c r="X1599" s="208">
        <f t="shared" si="1"/>
        <v>0</v>
      </c>
      <c r="Y1599" s="208"/>
      <c r="Z1599" s="208"/>
      <c r="AA1599" s="208"/>
      <c r="AB1599" s="241" t="str">
        <f t="shared" si="2"/>
        <v/>
      </c>
      <c r="AC1599" s="208"/>
      <c r="AD1599" s="208"/>
      <c r="AE1599" s="208"/>
      <c r="AF1599" s="208"/>
      <c r="AG1599" s="208"/>
      <c r="AH1599" s="208"/>
    </row>
    <row r="1600" ht="13.5" customHeight="1">
      <c r="A1600" s="239"/>
      <c r="B1600" s="233" t="str">
        <f t="array" ref="B1600">IF(LEN(A1600)=0,"",INDEX('Smelter Look-up'!$A:$A,MATCH($A1600,'Smelter Look-up'!$E:$E,0)))</f>
        <v/>
      </c>
      <c r="C1600" s="234" t="str">
        <f t="array" ref="C1600">IF(LEN(A1600)=0,"",INDEX('Smelter Look-up'!$C:$C,MATCH($A1600,'Smelter Look-up'!$E:$E,0)))</f>
        <v/>
      </c>
      <c r="D1600" s="233"/>
      <c r="E1600" s="233" t="str">
        <f>IF(ISERROR($V1600),"",OFFSET('Smelter Look-up'!$D$4,$V1600-4,0)&amp;"")</f>
        <v/>
      </c>
      <c r="F1600" s="233" t="str">
        <f>IF(ISERROR($V1600),"",OFFSET('Smelter Look-up'!$E$4,$V1600-4,0))</f>
        <v/>
      </c>
      <c r="G1600" s="233" t="str">
        <f>IF(C1600=$X$4,IF(ISERROR($V1600),"Enter smelter details","RMI"),IF(ISERROR($V1600),"",OFFSET('Smelter Look-up'!$F$4,$V1600-4,0)))</f>
        <v/>
      </c>
      <c r="H1600" s="235" t="str">
        <f>IF(ISERROR($V1600),"",OFFSET('Smelter Look-up'!$G$4,$V1600-4,0))</f>
        <v/>
      </c>
      <c r="I1600" s="237" t="str">
        <f>IF(ISERROR($V1600),"",OFFSET('Smelter Look-up'!$H$4,$V1600-4,0))</f>
        <v/>
      </c>
      <c r="J1600" s="237" t="str">
        <f>IF(ISERROR($V1600),"",OFFSET('Smelter Look-up'!$I$4,$V1600-4,0))</f>
        <v/>
      </c>
      <c r="K1600" s="234"/>
      <c r="L1600" s="234"/>
      <c r="M1600" s="234"/>
      <c r="N1600" s="234"/>
      <c r="O1600" s="234"/>
      <c r="P1600" s="237"/>
      <c r="Q1600" s="238"/>
      <c r="R1600" s="233" t="str">
        <f>IF(ISERROR($V1600),"",OFFSET('Smelter Look-up'!$C$4,$V1600-4,0)&amp;"")</f>
        <v/>
      </c>
      <c r="S1600" s="239" t="str">
        <f t="array" ref="S1600">IF(B1600="","",IF(ISERROR(MATCH($E1600,CL,0)),"Unknown",INDIRECT("'C'!$A$"&amp;MATCH($E1600,CL,0)+1)))</f>
        <v/>
      </c>
      <c r="T1600" s="239" t="str">
        <f t="array" ref="T1600">IF(B1600="","",IF(ISERROR(MATCH($J1600,SorP!$B$1:$B$6226,0)),"",INDIRECT("'SorP'!$A$"&amp;MATCH($S1600&amp;$J1600,SorP!C:C,0))))</f>
        <v/>
      </c>
      <c r="U1600" s="240"/>
      <c r="V1600" s="228" t="str">
        <f>IF(C1600="",NA(),IF(OR(C1600="Smelter not listed",C1600="Smelter not yet identified"),MATCH($B1600&amp;$D1600,'Smelter Look-up'!$J:$J,0),MATCH($B1600&amp;$C1600,'Smelter Look-up'!$J:$J,0)))</f>
        <v>#N/A</v>
      </c>
      <c r="W1600" s="208"/>
      <c r="X1600" s="208">
        <f t="shared" si="1"/>
        <v>0</v>
      </c>
      <c r="Y1600" s="208"/>
      <c r="Z1600" s="208"/>
      <c r="AA1600" s="208"/>
      <c r="AB1600" s="241" t="str">
        <f t="shared" si="2"/>
        <v/>
      </c>
      <c r="AC1600" s="208"/>
      <c r="AD1600" s="208"/>
      <c r="AE1600" s="208"/>
      <c r="AF1600" s="208"/>
      <c r="AG1600" s="208"/>
      <c r="AH1600" s="208"/>
    </row>
    <row r="1601" ht="13.5" customHeight="1">
      <c r="A1601" s="239"/>
      <c r="B1601" s="233" t="str">
        <f t="array" ref="B1601">IF(LEN(A1601)=0,"",INDEX('Smelter Look-up'!$A:$A,MATCH($A1601,'Smelter Look-up'!$E:$E,0)))</f>
        <v/>
      </c>
      <c r="C1601" s="234" t="str">
        <f t="array" ref="C1601">IF(LEN(A1601)=0,"",INDEX('Smelter Look-up'!$C:$C,MATCH($A1601,'Smelter Look-up'!$E:$E,0)))</f>
        <v/>
      </c>
      <c r="D1601" s="233"/>
      <c r="E1601" s="233" t="str">
        <f>IF(ISERROR($V1601),"",OFFSET('Smelter Look-up'!$D$4,$V1601-4,0)&amp;"")</f>
        <v/>
      </c>
      <c r="F1601" s="233" t="str">
        <f>IF(ISERROR($V1601),"",OFFSET('Smelter Look-up'!$E$4,$V1601-4,0))</f>
        <v/>
      </c>
      <c r="G1601" s="233" t="str">
        <f>IF(C1601=$X$4,IF(ISERROR($V1601),"Enter smelter details","RMI"),IF(ISERROR($V1601),"",OFFSET('Smelter Look-up'!$F$4,$V1601-4,0)))</f>
        <v/>
      </c>
      <c r="H1601" s="235" t="str">
        <f>IF(ISERROR($V1601),"",OFFSET('Smelter Look-up'!$G$4,$V1601-4,0))</f>
        <v/>
      </c>
      <c r="I1601" s="237" t="str">
        <f>IF(ISERROR($V1601),"",OFFSET('Smelter Look-up'!$H$4,$V1601-4,0))</f>
        <v/>
      </c>
      <c r="J1601" s="237" t="str">
        <f>IF(ISERROR($V1601),"",OFFSET('Smelter Look-up'!$I$4,$V1601-4,0))</f>
        <v/>
      </c>
      <c r="K1601" s="234"/>
      <c r="L1601" s="234"/>
      <c r="M1601" s="234"/>
      <c r="N1601" s="234"/>
      <c r="O1601" s="234"/>
      <c r="P1601" s="237"/>
      <c r="Q1601" s="238"/>
      <c r="R1601" s="233" t="str">
        <f>IF(ISERROR($V1601),"",OFFSET('Smelter Look-up'!$C$4,$V1601-4,0)&amp;"")</f>
        <v/>
      </c>
      <c r="S1601" s="239" t="str">
        <f t="array" ref="S1601">IF(B1601="","",IF(ISERROR(MATCH($E1601,CL,0)),"Unknown",INDIRECT("'C'!$A$"&amp;MATCH($E1601,CL,0)+1)))</f>
        <v/>
      </c>
      <c r="T1601" s="239" t="str">
        <f t="array" ref="T1601">IF(B1601="","",IF(ISERROR(MATCH($J1601,SorP!$B$1:$B$6226,0)),"",INDIRECT("'SorP'!$A$"&amp;MATCH($S1601&amp;$J1601,SorP!C:C,0))))</f>
        <v/>
      </c>
      <c r="U1601" s="240"/>
      <c r="V1601" s="228" t="str">
        <f>IF(C1601="",NA(),IF(OR(C1601="Smelter not listed",C1601="Smelter not yet identified"),MATCH($B1601&amp;$D1601,'Smelter Look-up'!$J:$J,0),MATCH($B1601&amp;$C1601,'Smelter Look-up'!$J:$J,0)))</f>
        <v>#N/A</v>
      </c>
      <c r="W1601" s="208"/>
      <c r="X1601" s="208">
        <f t="shared" si="1"/>
        <v>0</v>
      </c>
      <c r="Y1601" s="208"/>
      <c r="Z1601" s="208"/>
      <c r="AA1601" s="208"/>
      <c r="AB1601" s="241" t="str">
        <f t="shared" si="2"/>
        <v/>
      </c>
      <c r="AC1601" s="208"/>
      <c r="AD1601" s="208"/>
      <c r="AE1601" s="208"/>
      <c r="AF1601" s="208"/>
      <c r="AG1601" s="208"/>
      <c r="AH1601" s="208"/>
    </row>
    <row r="1602" ht="13.5" customHeight="1">
      <c r="A1602" s="239"/>
      <c r="B1602" s="233" t="str">
        <f t="array" ref="B1602">IF(LEN(A1602)=0,"",INDEX('Smelter Look-up'!$A:$A,MATCH($A1602,'Smelter Look-up'!$E:$E,0)))</f>
        <v/>
      </c>
      <c r="C1602" s="234" t="str">
        <f t="array" ref="C1602">IF(LEN(A1602)=0,"",INDEX('Smelter Look-up'!$C:$C,MATCH($A1602,'Smelter Look-up'!$E:$E,0)))</f>
        <v/>
      </c>
      <c r="D1602" s="233"/>
      <c r="E1602" s="233" t="str">
        <f>IF(ISERROR($V1602),"",OFFSET('Smelter Look-up'!$D$4,$V1602-4,0)&amp;"")</f>
        <v/>
      </c>
      <c r="F1602" s="233" t="str">
        <f>IF(ISERROR($V1602),"",OFFSET('Smelter Look-up'!$E$4,$V1602-4,0))</f>
        <v/>
      </c>
      <c r="G1602" s="233" t="str">
        <f>IF(C1602=$X$4,IF(ISERROR($V1602),"Enter smelter details","RMI"),IF(ISERROR($V1602),"",OFFSET('Smelter Look-up'!$F$4,$V1602-4,0)))</f>
        <v/>
      </c>
      <c r="H1602" s="235" t="str">
        <f>IF(ISERROR($V1602),"",OFFSET('Smelter Look-up'!$G$4,$V1602-4,0))</f>
        <v/>
      </c>
      <c r="I1602" s="237" t="str">
        <f>IF(ISERROR($V1602),"",OFFSET('Smelter Look-up'!$H$4,$V1602-4,0))</f>
        <v/>
      </c>
      <c r="J1602" s="237" t="str">
        <f>IF(ISERROR($V1602),"",OFFSET('Smelter Look-up'!$I$4,$V1602-4,0))</f>
        <v/>
      </c>
      <c r="K1602" s="234"/>
      <c r="L1602" s="234"/>
      <c r="M1602" s="234"/>
      <c r="N1602" s="234"/>
      <c r="O1602" s="234"/>
      <c r="P1602" s="237"/>
      <c r="Q1602" s="238"/>
      <c r="R1602" s="233" t="str">
        <f>IF(ISERROR($V1602),"",OFFSET('Smelter Look-up'!$C$4,$V1602-4,0)&amp;"")</f>
        <v/>
      </c>
      <c r="S1602" s="239" t="str">
        <f t="array" ref="S1602">IF(B1602="","",IF(ISERROR(MATCH($E1602,CL,0)),"Unknown",INDIRECT("'C'!$A$"&amp;MATCH($E1602,CL,0)+1)))</f>
        <v/>
      </c>
      <c r="T1602" s="239" t="str">
        <f t="array" ref="T1602">IF(B1602="","",IF(ISERROR(MATCH($J1602,SorP!$B$1:$B$6226,0)),"",INDIRECT("'SorP'!$A$"&amp;MATCH($S1602&amp;$J1602,SorP!C:C,0))))</f>
        <v/>
      </c>
      <c r="U1602" s="240"/>
      <c r="V1602" s="228" t="str">
        <f>IF(C1602="",NA(),IF(OR(C1602="Smelter not listed",C1602="Smelter not yet identified"),MATCH($B1602&amp;$D1602,'Smelter Look-up'!$J:$J,0),MATCH($B1602&amp;$C1602,'Smelter Look-up'!$J:$J,0)))</f>
        <v>#N/A</v>
      </c>
      <c r="W1602" s="208"/>
      <c r="X1602" s="208">
        <f t="shared" si="1"/>
        <v>0</v>
      </c>
      <c r="Y1602" s="208"/>
      <c r="Z1602" s="208"/>
      <c r="AA1602" s="208"/>
      <c r="AB1602" s="241" t="str">
        <f t="shared" si="2"/>
        <v/>
      </c>
      <c r="AC1602" s="208"/>
      <c r="AD1602" s="208"/>
      <c r="AE1602" s="208"/>
      <c r="AF1602" s="208"/>
      <c r="AG1602" s="208"/>
      <c r="AH1602" s="208"/>
    </row>
    <row r="1603" ht="13.5" customHeight="1">
      <c r="A1603" s="239"/>
      <c r="B1603" s="233" t="str">
        <f t="array" ref="B1603">IF(LEN(A1603)=0,"",INDEX('Smelter Look-up'!$A:$A,MATCH($A1603,'Smelter Look-up'!$E:$E,0)))</f>
        <v/>
      </c>
      <c r="C1603" s="234" t="str">
        <f t="array" ref="C1603">IF(LEN(A1603)=0,"",INDEX('Smelter Look-up'!$C:$C,MATCH($A1603,'Smelter Look-up'!$E:$E,0)))</f>
        <v/>
      </c>
      <c r="D1603" s="233"/>
      <c r="E1603" s="233" t="str">
        <f>IF(ISERROR($V1603),"",OFFSET('Smelter Look-up'!$D$4,$V1603-4,0)&amp;"")</f>
        <v/>
      </c>
      <c r="F1603" s="233" t="str">
        <f>IF(ISERROR($V1603),"",OFFSET('Smelter Look-up'!$E$4,$V1603-4,0))</f>
        <v/>
      </c>
      <c r="G1603" s="233" t="str">
        <f>IF(C1603=$X$4,IF(ISERROR($V1603),"Enter smelter details","RMI"),IF(ISERROR($V1603),"",OFFSET('Smelter Look-up'!$F$4,$V1603-4,0)))</f>
        <v/>
      </c>
      <c r="H1603" s="235" t="str">
        <f>IF(ISERROR($V1603),"",OFFSET('Smelter Look-up'!$G$4,$V1603-4,0))</f>
        <v/>
      </c>
      <c r="I1603" s="237" t="str">
        <f>IF(ISERROR($V1603),"",OFFSET('Smelter Look-up'!$H$4,$V1603-4,0))</f>
        <v/>
      </c>
      <c r="J1603" s="237" t="str">
        <f>IF(ISERROR($V1603),"",OFFSET('Smelter Look-up'!$I$4,$V1603-4,0))</f>
        <v/>
      </c>
      <c r="K1603" s="234"/>
      <c r="L1603" s="234"/>
      <c r="M1603" s="234"/>
      <c r="N1603" s="234"/>
      <c r="O1603" s="234"/>
      <c r="P1603" s="237"/>
      <c r="Q1603" s="238"/>
      <c r="R1603" s="233" t="str">
        <f>IF(ISERROR($V1603),"",OFFSET('Smelter Look-up'!$C$4,$V1603-4,0)&amp;"")</f>
        <v/>
      </c>
      <c r="S1603" s="239" t="str">
        <f t="array" ref="S1603">IF(B1603="","",IF(ISERROR(MATCH($E1603,CL,0)),"Unknown",INDIRECT("'C'!$A$"&amp;MATCH($E1603,CL,0)+1)))</f>
        <v/>
      </c>
      <c r="T1603" s="239" t="str">
        <f t="array" ref="T1603">IF(B1603="","",IF(ISERROR(MATCH($J1603,SorP!$B$1:$B$6226,0)),"",INDIRECT("'SorP'!$A$"&amp;MATCH($S1603&amp;$J1603,SorP!C:C,0))))</f>
        <v/>
      </c>
      <c r="U1603" s="240"/>
      <c r="V1603" s="228" t="str">
        <f>IF(C1603="",NA(),IF(OR(C1603="Smelter not listed",C1603="Smelter not yet identified"),MATCH($B1603&amp;$D1603,'Smelter Look-up'!$J:$J,0),MATCH($B1603&amp;$C1603,'Smelter Look-up'!$J:$J,0)))</f>
        <v>#N/A</v>
      </c>
      <c r="W1603" s="208"/>
      <c r="X1603" s="208">
        <f t="shared" si="1"/>
        <v>0</v>
      </c>
      <c r="Y1603" s="208"/>
      <c r="Z1603" s="208"/>
      <c r="AA1603" s="208"/>
      <c r="AB1603" s="241" t="str">
        <f t="shared" si="2"/>
        <v/>
      </c>
      <c r="AC1603" s="208"/>
      <c r="AD1603" s="208"/>
      <c r="AE1603" s="208"/>
      <c r="AF1603" s="208"/>
      <c r="AG1603" s="208"/>
      <c r="AH1603" s="208"/>
    </row>
    <row r="1604" ht="13.5" customHeight="1">
      <c r="A1604" s="239"/>
      <c r="B1604" s="233" t="str">
        <f t="array" ref="B1604">IF(LEN(A1604)=0,"",INDEX('Smelter Look-up'!$A:$A,MATCH($A1604,'Smelter Look-up'!$E:$E,0)))</f>
        <v/>
      </c>
      <c r="C1604" s="234" t="str">
        <f t="array" ref="C1604">IF(LEN(A1604)=0,"",INDEX('Smelter Look-up'!$C:$C,MATCH($A1604,'Smelter Look-up'!$E:$E,0)))</f>
        <v/>
      </c>
      <c r="D1604" s="233"/>
      <c r="E1604" s="233" t="str">
        <f>IF(ISERROR($V1604),"",OFFSET('Smelter Look-up'!$D$4,$V1604-4,0)&amp;"")</f>
        <v/>
      </c>
      <c r="F1604" s="233" t="str">
        <f>IF(ISERROR($V1604),"",OFFSET('Smelter Look-up'!$E$4,$V1604-4,0))</f>
        <v/>
      </c>
      <c r="G1604" s="233" t="str">
        <f>IF(C1604=$X$4,IF(ISERROR($V1604),"Enter smelter details","RMI"),IF(ISERROR($V1604),"",OFFSET('Smelter Look-up'!$F$4,$V1604-4,0)))</f>
        <v/>
      </c>
      <c r="H1604" s="235" t="str">
        <f>IF(ISERROR($V1604),"",OFFSET('Smelter Look-up'!$G$4,$V1604-4,0))</f>
        <v/>
      </c>
      <c r="I1604" s="237" t="str">
        <f>IF(ISERROR($V1604),"",OFFSET('Smelter Look-up'!$H$4,$V1604-4,0))</f>
        <v/>
      </c>
      <c r="J1604" s="237" t="str">
        <f>IF(ISERROR($V1604),"",OFFSET('Smelter Look-up'!$I$4,$V1604-4,0))</f>
        <v/>
      </c>
      <c r="K1604" s="234"/>
      <c r="L1604" s="234"/>
      <c r="M1604" s="234"/>
      <c r="N1604" s="234"/>
      <c r="O1604" s="234"/>
      <c r="P1604" s="237"/>
      <c r="Q1604" s="238"/>
      <c r="R1604" s="233" t="str">
        <f>IF(ISERROR($V1604),"",OFFSET('Smelter Look-up'!$C$4,$V1604-4,0)&amp;"")</f>
        <v/>
      </c>
      <c r="S1604" s="239" t="str">
        <f t="array" ref="S1604">IF(B1604="","",IF(ISERROR(MATCH($E1604,CL,0)),"Unknown",INDIRECT("'C'!$A$"&amp;MATCH($E1604,CL,0)+1)))</f>
        <v/>
      </c>
      <c r="T1604" s="239" t="str">
        <f t="array" ref="T1604">IF(B1604="","",IF(ISERROR(MATCH($J1604,SorP!$B$1:$B$6226,0)),"",INDIRECT("'SorP'!$A$"&amp;MATCH($S1604&amp;$J1604,SorP!C:C,0))))</f>
        <v/>
      </c>
      <c r="U1604" s="240"/>
      <c r="V1604" s="228" t="str">
        <f>IF(C1604="",NA(),IF(OR(C1604="Smelter not listed",C1604="Smelter not yet identified"),MATCH($B1604&amp;$D1604,'Smelter Look-up'!$J:$J,0),MATCH($B1604&amp;$C1604,'Smelter Look-up'!$J:$J,0)))</f>
        <v>#N/A</v>
      </c>
      <c r="W1604" s="208"/>
      <c r="X1604" s="208">
        <f t="shared" si="1"/>
        <v>0</v>
      </c>
      <c r="Y1604" s="208"/>
      <c r="Z1604" s="208"/>
      <c r="AA1604" s="208"/>
      <c r="AB1604" s="241" t="str">
        <f t="shared" si="2"/>
        <v/>
      </c>
      <c r="AC1604" s="208"/>
      <c r="AD1604" s="208"/>
      <c r="AE1604" s="208"/>
      <c r="AF1604" s="208"/>
      <c r="AG1604" s="208"/>
      <c r="AH1604" s="208"/>
    </row>
    <row r="1605" ht="13.5" customHeight="1">
      <c r="A1605" s="239"/>
      <c r="B1605" s="233" t="str">
        <f t="array" ref="B1605">IF(LEN(A1605)=0,"",INDEX('Smelter Look-up'!$A:$A,MATCH($A1605,'Smelter Look-up'!$E:$E,0)))</f>
        <v/>
      </c>
      <c r="C1605" s="234" t="str">
        <f t="array" ref="C1605">IF(LEN(A1605)=0,"",INDEX('Smelter Look-up'!$C:$C,MATCH($A1605,'Smelter Look-up'!$E:$E,0)))</f>
        <v/>
      </c>
      <c r="D1605" s="233"/>
      <c r="E1605" s="233" t="str">
        <f>IF(ISERROR($V1605),"",OFFSET('Smelter Look-up'!$D$4,$V1605-4,0)&amp;"")</f>
        <v/>
      </c>
      <c r="F1605" s="233" t="str">
        <f>IF(ISERROR($V1605),"",OFFSET('Smelter Look-up'!$E$4,$V1605-4,0))</f>
        <v/>
      </c>
      <c r="G1605" s="233" t="str">
        <f>IF(C1605=$X$4,IF(ISERROR($V1605),"Enter smelter details","RMI"),IF(ISERROR($V1605),"",OFFSET('Smelter Look-up'!$F$4,$V1605-4,0)))</f>
        <v/>
      </c>
      <c r="H1605" s="235" t="str">
        <f>IF(ISERROR($V1605),"",OFFSET('Smelter Look-up'!$G$4,$V1605-4,0))</f>
        <v/>
      </c>
      <c r="I1605" s="237" t="str">
        <f>IF(ISERROR($V1605),"",OFFSET('Smelter Look-up'!$H$4,$V1605-4,0))</f>
        <v/>
      </c>
      <c r="J1605" s="237" t="str">
        <f>IF(ISERROR($V1605),"",OFFSET('Smelter Look-up'!$I$4,$V1605-4,0))</f>
        <v/>
      </c>
      <c r="K1605" s="234"/>
      <c r="L1605" s="234"/>
      <c r="M1605" s="234"/>
      <c r="N1605" s="234"/>
      <c r="O1605" s="234"/>
      <c r="P1605" s="237"/>
      <c r="Q1605" s="238"/>
      <c r="R1605" s="233" t="str">
        <f>IF(ISERROR($V1605),"",OFFSET('Smelter Look-up'!$C$4,$V1605-4,0)&amp;"")</f>
        <v/>
      </c>
      <c r="S1605" s="239" t="str">
        <f t="array" ref="S1605">IF(B1605="","",IF(ISERROR(MATCH($E1605,CL,0)),"Unknown",INDIRECT("'C'!$A$"&amp;MATCH($E1605,CL,0)+1)))</f>
        <v/>
      </c>
      <c r="T1605" s="239" t="str">
        <f t="array" ref="T1605">IF(B1605="","",IF(ISERROR(MATCH($J1605,SorP!$B$1:$B$6226,0)),"",INDIRECT("'SorP'!$A$"&amp;MATCH($S1605&amp;$J1605,SorP!C:C,0))))</f>
        <v/>
      </c>
      <c r="U1605" s="240"/>
      <c r="V1605" s="228" t="str">
        <f>IF(C1605="",NA(),IF(OR(C1605="Smelter not listed",C1605="Smelter not yet identified"),MATCH($B1605&amp;$D1605,'Smelter Look-up'!$J:$J,0),MATCH($B1605&amp;$C1605,'Smelter Look-up'!$J:$J,0)))</f>
        <v>#N/A</v>
      </c>
      <c r="W1605" s="208"/>
      <c r="X1605" s="208">
        <f t="shared" si="1"/>
        <v>0</v>
      </c>
      <c r="Y1605" s="208"/>
      <c r="Z1605" s="208"/>
      <c r="AA1605" s="208"/>
      <c r="AB1605" s="241" t="str">
        <f t="shared" si="2"/>
        <v/>
      </c>
      <c r="AC1605" s="208"/>
      <c r="AD1605" s="208"/>
      <c r="AE1605" s="208"/>
      <c r="AF1605" s="208"/>
      <c r="AG1605" s="208"/>
      <c r="AH1605" s="208"/>
    </row>
    <row r="1606" ht="13.5" customHeight="1">
      <c r="A1606" s="239"/>
      <c r="B1606" s="233" t="str">
        <f t="array" ref="B1606">IF(LEN(A1606)=0,"",INDEX('Smelter Look-up'!$A:$A,MATCH($A1606,'Smelter Look-up'!$E:$E,0)))</f>
        <v/>
      </c>
      <c r="C1606" s="234" t="str">
        <f t="array" ref="C1606">IF(LEN(A1606)=0,"",INDEX('Smelter Look-up'!$C:$C,MATCH($A1606,'Smelter Look-up'!$E:$E,0)))</f>
        <v/>
      </c>
      <c r="D1606" s="233"/>
      <c r="E1606" s="233" t="str">
        <f>IF(ISERROR($V1606),"",OFFSET('Smelter Look-up'!$D$4,$V1606-4,0)&amp;"")</f>
        <v/>
      </c>
      <c r="F1606" s="233" t="str">
        <f>IF(ISERROR($V1606),"",OFFSET('Smelter Look-up'!$E$4,$V1606-4,0))</f>
        <v/>
      </c>
      <c r="G1606" s="233" t="str">
        <f>IF(C1606=$X$4,IF(ISERROR($V1606),"Enter smelter details","RMI"),IF(ISERROR($V1606),"",OFFSET('Smelter Look-up'!$F$4,$V1606-4,0)))</f>
        <v/>
      </c>
      <c r="H1606" s="235" t="str">
        <f>IF(ISERROR($V1606),"",OFFSET('Smelter Look-up'!$G$4,$V1606-4,0))</f>
        <v/>
      </c>
      <c r="I1606" s="237" t="str">
        <f>IF(ISERROR($V1606),"",OFFSET('Smelter Look-up'!$H$4,$V1606-4,0))</f>
        <v/>
      </c>
      <c r="J1606" s="237" t="str">
        <f>IF(ISERROR($V1606),"",OFFSET('Smelter Look-up'!$I$4,$V1606-4,0))</f>
        <v/>
      </c>
      <c r="K1606" s="234"/>
      <c r="L1606" s="234"/>
      <c r="M1606" s="234"/>
      <c r="N1606" s="234"/>
      <c r="O1606" s="234"/>
      <c r="P1606" s="237"/>
      <c r="Q1606" s="238"/>
      <c r="R1606" s="233" t="str">
        <f>IF(ISERROR($V1606),"",OFFSET('Smelter Look-up'!$C$4,$V1606-4,0)&amp;"")</f>
        <v/>
      </c>
      <c r="S1606" s="239" t="str">
        <f t="array" ref="S1606">IF(B1606="","",IF(ISERROR(MATCH($E1606,CL,0)),"Unknown",INDIRECT("'C'!$A$"&amp;MATCH($E1606,CL,0)+1)))</f>
        <v/>
      </c>
      <c r="T1606" s="239" t="str">
        <f t="array" ref="T1606">IF(B1606="","",IF(ISERROR(MATCH($J1606,SorP!$B$1:$B$6226,0)),"",INDIRECT("'SorP'!$A$"&amp;MATCH($S1606&amp;$J1606,SorP!C:C,0))))</f>
        <v/>
      </c>
      <c r="U1606" s="240"/>
      <c r="V1606" s="228" t="str">
        <f>IF(C1606="",NA(),IF(OR(C1606="Smelter not listed",C1606="Smelter not yet identified"),MATCH($B1606&amp;$D1606,'Smelter Look-up'!$J:$J,0),MATCH($B1606&amp;$C1606,'Smelter Look-up'!$J:$J,0)))</f>
        <v>#N/A</v>
      </c>
      <c r="W1606" s="208"/>
      <c r="X1606" s="208">
        <f t="shared" si="1"/>
        <v>0</v>
      </c>
      <c r="Y1606" s="208"/>
      <c r="Z1606" s="208"/>
      <c r="AA1606" s="208"/>
      <c r="AB1606" s="241" t="str">
        <f t="shared" si="2"/>
        <v/>
      </c>
      <c r="AC1606" s="208"/>
      <c r="AD1606" s="208"/>
      <c r="AE1606" s="208"/>
      <c r="AF1606" s="208"/>
      <c r="AG1606" s="208"/>
      <c r="AH1606" s="208"/>
    </row>
    <row r="1607" ht="13.5" customHeight="1">
      <c r="A1607" s="239"/>
      <c r="B1607" s="233" t="str">
        <f t="array" ref="B1607">IF(LEN(A1607)=0,"",INDEX('Smelter Look-up'!$A:$A,MATCH($A1607,'Smelter Look-up'!$E:$E,0)))</f>
        <v/>
      </c>
      <c r="C1607" s="234" t="str">
        <f t="array" ref="C1607">IF(LEN(A1607)=0,"",INDEX('Smelter Look-up'!$C:$C,MATCH($A1607,'Smelter Look-up'!$E:$E,0)))</f>
        <v/>
      </c>
      <c r="D1607" s="233"/>
      <c r="E1607" s="233" t="str">
        <f>IF(ISERROR($V1607),"",OFFSET('Smelter Look-up'!$D$4,$V1607-4,0)&amp;"")</f>
        <v/>
      </c>
      <c r="F1607" s="233" t="str">
        <f>IF(ISERROR($V1607),"",OFFSET('Smelter Look-up'!$E$4,$V1607-4,0))</f>
        <v/>
      </c>
      <c r="G1607" s="233" t="str">
        <f>IF(C1607=$X$4,IF(ISERROR($V1607),"Enter smelter details","RMI"),IF(ISERROR($V1607),"",OFFSET('Smelter Look-up'!$F$4,$V1607-4,0)))</f>
        <v/>
      </c>
      <c r="H1607" s="235" t="str">
        <f>IF(ISERROR($V1607),"",OFFSET('Smelter Look-up'!$G$4,$V1607-4,0))</f>
        <v/>
      </c>
      <c r="I1607" s="237" t="str">
        <f>IF(ISERROR($V1607),"",OFFSET('Smelter Look-up'!$H$4,$V1607-4,0))</f>
        <v/>
      </c>
      <c r="J1607" s="237" t="str">
        <f>IF(ISERROR($V1607),"",OFFSET('Smelter Look-up'!$I$4,$V1607-4,0))</f>
        <v/>
      </c>
      <c r="K1607" s="234"/>
      <c r="L1607" s="234"/>
      <c r="M1607" s="234"/>
      <c r="N1607" s="234"/>
      <c r="O1607" s="234"/>
      <c r="P1607" s="237"/>
      <c r="Q1607" s="238"/>
      <c r="R1607" s="233" t="str">
        <f>IF(ISERROR($V1607),"",OFFSET('Smelter Look-up'!$C$4,$V1607-4,0)&amp;"")</f>
        <v/>
      </c>
      <c r="S1607" s="239" t="str">
        <f t="array" ref="S1607">IF(B1607="","",IF(ISERROR(MATCH($E1607,CL,0)),"Unknown",INDIRECT("'C'!$A$"&amp;MATCH($E1607,CL,0)+1)))</f>
        <v/>
      </c>
      <c r="T1607" s="239" t="str">
        <f t="array" ref="T1607">IF(B1607="","",IF(ISERROR(MATCH($J1607,SorP!$B$1:$B$6226,0)),"",INDIRECT("'SorP'!$A$"&amp;MATCH($S1607&amp;$J1607,SorP!C:C,0))))</f>
        <v/>
      </c>
      <c r="U1607" s="240"/>
      <c r="V1607" s="228" t="str">
        <f>IF(C1607="",NA(),IF(OR(C1607="Smelter not listed",C1607="Smelter not yet identified"),MATCH($B1607&amp;$D1607,'Smelter Look-up'!$J:$J,0),MATCH($B1607&amp;$C1607,'Smelter Look-up'!$J:$J,0)))</f>
        <v>#N/A</v>
      </c>
      <c r="W1607" s="208"/>
      <c r="X1607" s="208">
        <f t="shared" si="1"/>
        <v>0</v>
      </c>
      <c r="Y1607" s="208"/>
      <c r="Z1607" s="208"/>
      <c r="AA1607" s="208"/>
      <c r="AB1607" s="241" t="str">
        <f t="shared" si="2"/>
        <v/>
      </c>
      <c r="AC1607" s="208"/>
      <c r="AD1607" s="208"/>
      <c r="AE1607" s="208"/>
      <c r="AF1607" s="208"/>
      <c r="AG1607" s="208"/>
      <c r="AH1607" s="208"/>
    </row>
    <row r="1608" ht="13.5" customHeight="1">
      <c r="A1608" s="239"/>
      <c r="B1608" s="233" t="str">
        <f t="array" ref="B1608">IF(LEN(A1608)=0,"",INDEX('Smelter Look-up'!$A:$A,MATCH($A1608,'Smelter Look-up'!$E:$E,0)))</f>
        <v/>
      </c>
      <c r="C1608" s="234" t="str">
        <f t="array" ref="C1608">IF(LEN(A1608)=0,"",INDEX('Smelter Look-up'!$C:$C,MATCH($A1608,'Smelter Look-up'!$E:$E,0)))</f>
        <v/>
      </c>
      <c r="D1608" s="233"/>
      <c r="E1608" s="233" t="str">
        <f>IF(ISERROR($V1608),"",OFFSET('Smelter Look-up'!$D$4,$V1608-4,0)&amp;"")</f>
        <v/>
      </c>
      <c r="F1608" s="233" t="str">
        <f>IF(ISERROR($V1608),"",OFFSET('Smelter Look-up'!$E$4,$V1608-4,0))</f>
        <v/>
      </c>
      <c r="G1608" s="233" t="str">
        <f>IF(C1608=$X$4,IF(ISERROR($V1608),"Enter smelter details","RMI"),IF(ISERROR($V1608),"",OFFSET('Smelter Look-up'!$F$4,$V1608-4,0)))</f>
        <v/>
      </c>
      <c r="H1608" s="235" t="str">
        <f>IF(ISERROR($V1608),"",OFFSET('Smelter Look-up'!$G$4,$V1608-4,0))</f>
        <v/>
      </c>
      <c r="I1608" s="237" t="str">
        <f>IF(ISERROR($V1608),"",OFFSET('Smelter Look-up'!$H$4,$V1608-4,0))</f>
        <v/>
      </c>
      <c r="J1608" s="237" t="str">
        <f>IF(ISERROR($V1608),"",OFFSET('Smelter Look-up'!$I$4,$V1608-4,0))</f>
        <v/>
      </c>
      <c r="K1608" s="234"/>
      <c r="L1608" s="234"/>
      <c r="M1608" s="234"/>
      <c r="N1608" s="234"/>
      <c r="O1608" s="234"/>
      <c r="P1608" s="237"/>
      <c r="Q1608" s="238"/>
      <c r="R1608" s="233" t="str">
        <f>IF(ISERROR($V1608),"",OFFSET('Smelter Look-up'!$C$4,$V1608-4,0)&amp;"")</f>
        <v/>
      </c>
      <c r="S1608" s="239" t="str">
        <f t="array" ref="S1608">IF(B1608="","",IF(ISERROR(MATCH($E1608,CL,0)),"Unknown",INDIRECT("'C'!$A$"&amp;MATCH($E1608,CL,0)+1)))</f>
        <v/>
      </c>
      <c r="T1608" s="239" t="str">
        <f t="array" ref="T1608">IF(B1608="","",IF(ISERROR(MATCH($J1608,SorP!$B$1:$B$6226,0)),"",INDIRECT("'SorP'!$A$"&amp;MATCH($S1608&amp;$J1608,SorP!C:C,0))))</f>
        <v/>
      </c>
      <c r="U1608" s="240"/>
      <c r="V1608" s="228" t="str">
        <f>IF(C1608="",NA(),IF(OR(C1608="Smelter not listed",C1608="Smelter not yet identified"),MATCH($B1608&amp;$D1608,'Smelter Look-up'!$J:$J,0),MATCH($B1608&amp;$C1608,'Smelter Look-up'!$J:$J,0)))</f>
        <v>#N/A</v>
      </c>
      <c r="W1608" s="208"/>
      <c r="X1608" s="208">
        <f t="shared" si="1"/>
        <v>0</v>
      </c>
      <c r="Y1608" s="208"/>
      <c r="Z1608" s="208"/>
      <c r="AA1608" s="208"/>
      <c r="AB1608" s="241" t="str">
        <f t="shared" si="2"/>
        <v/>
      </c>
      <c r="AC1608" s="208"/>
      <c r="AD1608" s="208"/>
      <c r="AE1608" s="208"/>
      <c r="AF1608" s="208"/>
      <c r="AG1608" s="208"/>
      <c r="AH1608" s="208"/>
    </row>
    <row r="1609" ht="13.5" customHeight="1">
      <c r="A1609" s="239"/>
      <c r="B1609" s="233" t="str">
        <f t="array" ref="B1609">IF(LEN(A1609)=0,"",INDEX('Smelter Look-up'!$A:$A,MATCH($A1609,'Smelter Look-up'!$E:$E,0)))</f>
        <v/>
      </c>
      <c r="C1609" s="234" t="str">
        <f t="array" ref="C1609">IF(LEN(A1609)=0,"",INDEX('Smelter Look-up'!$C:$C,MATCH($A1609,'Smelter Look-up'!$E:$E,0)))</f>
        <v/>
      </c>
      <c r="D1609" s="233"/>
      <c r="E1609" s="233" t="str">
        <f>IF(ISERROR($V1609),"",OFFSET('Smelter Look-up'!$D$4,$V1609-4,0)&amp;"")</f>
        <v/>
      </c>
      <c r="F1609" s="233" t="str">
        <f>IF(ISERROR($V1609),"",OFFSET('Smelter Look-up'!$E$4,$V1609-4,0))</f>
        <v/>
      </c>
      <c r="G1609" s="233" t="str">
        <f>IF(C1609=$X$4,IF(ISERROR($V1609),"Enter smelter details","RMI"),IF(ISERROR($V1609),"",OFFSET('Smelter Look-up'!$F$4,$V1609-4,0)))</f>
        <v/>
      </c>
      <c r="H1609" s="235" t="str">
        <f>IF(ISERROR($V1609),"",OFFSET('Smelter Look-up'!$G$4,$V1609-4,0))</f>
        <v/>
      </c>
      <c r="I1609" s="237" t="str">
        <f>IF(ISERROR($V1609),"",OFFSET('Smelter Look-up'!$H$4,$V1609-4,0))</f>
        <v/>
      </c>
      <c r="J1609" s="237" t="str">
        <f>IF(ISERROR($V1609),"",OFFSET('Smelter Look-up'!$I$4,$V1609-4,0))</f>
        <v/>
      </c>
      <c r="K1609" s="234"/>
      <c r="L1609" s="234"/>
      <c r="M1609" s="234"/>
      <c r="N1609" s="234"/>
      <c r="O1609" s="234"/>
      <c r="P1609" s="237"/>
      <c r="Q1609" s="238"/>
      <c r="R1609" s="233" t="str">
        <f>IF(ISERROR($V1609),"",OFFSET('Smelter Look-up'!$C$4,$V1609-4,0)&amp;"")</f>
        <v/>
      </c>
      <c r="S1609" s="239" t="str">
        <f t="array" ref="S1609">IF(B1609="","",IF(ISERROR(MATCH($E1609,CL,0)),"Unknown",INDIRECT("'C'!$A$"&amp;MATCH($E1609,CL,0)+1)))</f>
        <v/>
      </c>
      <c r="T1609" s="239" t="str">
        <f t="array" ref="T1609">IF(B1609="","",IF(ISERROR(MATCH($J1609,SorP!$B$1:$B$6226,0)),"",INDIRECT("'SorP'!$A$"&amp;MATCH($S1609&amp;$J1609,SorP!C:C,0))))</f>
        <v/>
      </c>
      <c r="U1609" s="240"/>
      <c r="V1609" s="228" t="str">
        <f>IF(C1609="",NA(),IF(OR(C1609="Smelter not listed",C1609="Smelter not yet identified"),MATCH($B1609&amp;$D1609,'Smelter Look-up'!$J:$J,0),MATCH($B1609&amp;$C1609,'Smelter Look-up'!$J:$J,0)))</f>
        <v>#N/A</v>
      </c>
      <c r="W1609" s="208"/>
      <c r="X1609" s="208">
        <f t="shared" si="1"/>
        <v>0</v>
      </c>
      <c r="Y1609" s="208"/>
      <c r="Z1609" s="208"/>
      <c r="AA1609" s="208"/>
      <c r="AB1609" s="241" t="str">
        <f t="shared" si="2"/>
        <v/>
      </c>
      <c r="AC1609" s="208"/>
      <c r="AD1609" s="208"/>
      <c r="AE1609" s="208"/>
      <c r="AF1609" s="208"/>
      <c r="AG1609" s="208"/>
      <c r="AH1609" s="208"/>
    </row>
    <row r="1610" ht="13.5" customHeight="1">
      <c r="A1610" s="239"/>
      <c r="B1610" s="233" t="str">
        <f t="array" ref="B1610">IF(LEN(A1610)=0,"",INDEX('Smelter Look-up'!$A:$A,MATCH($A1610,'Smelter Look-up'!$E:$E,0)))</f>
        <v/>
      </c>
      <c r="C1610" s="234" t="str">
        <f t="array" ref="C1610">IF(LEN(A1610)=0,"",INDEX('Smelter Look-up'!$C:$C,MATCH($A1610,'Smelter Look-up'!$E:$E,0)))</f>
        <v/>
      </c>
      <c r="D1610" s="233"/>
      <c r="E1610" s="233" t="str">
        <f>IF(ISERROR($V1610),"",OFFSET('Smelter Look-up'!$D$4,$V1610-4,0)&amp;"")</f>
        <v/>
      </c>
      <c r="F1610" s="233" t="str">
        <f>IF(ISERROR($V1610),"",OFFSET('Smelter Look-up'!$E$4,$V1610-4,0))</f>
        <v/>
      </c>
      <c r="G1610" s="233" t="str">
        <f>IF(C1610=$X$4,IF(ISERROR($V1610),"Enter smelter details","RMI"),IF(ISERROR($V1610),"",OFFSET('Smelter Look-up'!$F$4,$V1610-4,0)))</f>
        <v/>
      </c>
      <c r="H1610" s="235" t="str">
        <f>IF(ISERROR($V1610),"",OFFSET('Smelter Look-up'!$G$4,$V1610-4,0))</f>
        <v/>
      </c>
      <c r="I1610" s="237" t="str">
        <f>IF(ISERROR($V1610),"",OFFSET('Smelter Look-up'!$H$4,$V1610-4,0))</f>
        <v/>
      </c>
      <c r="J1610" s="237" t="str">
        <f>IF(ISERROR($V1610),"",OFFSET('Smelter Look-up'!$I$4,$V1610-4,0))</f>
        <v/>
      </c>
      <c r="K1610" s="234"/>
      <c r="L1610" s="234"/>
      <c r="M1610" s="234"/>
      <c r="N1610" s="234"/>
      <c r="O1610" s="234"/>
      <c r="P1610" s="237"/>
      <c r="Q1610" s="238"/>
      <c r="R1610" s="233" t="str">
        <f>IF(ISERROR($V1610),"",OFFSET('Smelter Look-up'!$C$4,$V1610-4,0)&amp;"")</f>
        <v/>
      </c>
      <c r="S1610" s="239" t="str">
        <f t="array" ref="S1610">IF(B1610="","",IF(ISERROR(MATCH($E1610,CL,0)),"Unknown",INDIRECT("'C'!$A$"&amp;MATCH($E1610,CL,0)+1)))</f>
        <v/>
      </c>
      <c r="T1610" s="239" t="str">
        <f t="array" ref="T1610">IF(B1610="","",IF(ISERROR(MATCH($J1610,SorP!$B$1:$B$6226,0)),"",INDIRECT("'SorP'!$A$"&amp;MATCH($S1610&amp;$J1610,SorP!C:C,0))))</f>
        <v/>
      </c>
      <c r="U1610" s="240"/>
      <c r="V1610" s="228" t="str">
        <f>IF(C1610="",NA(),IF(OR(C1610="Smelter not listed",C1610="Smelter not yet identified"),MATCH($B1610&amp;$D1610,'Smelter Look-up'!$J:$J,0),MATCH($B1610&amp;$C1610,'Smelter Look-up'!$J:$J,0)))</f>
        <v>#N/A</v>
      </c>
      <c r="W1610" s="208"/>
      <c r="X1610" s="208">
        <f t="shared" si="1"/>
        <v>0</v>
      </c>
      <c r="Y1610" s="208"/>
      <c r="Z1610" s="208"/>
      <c r="AA1610" s="208"/>
      <c r="AB1610" s="241" t="str">
        <f t="shared" si="2"/>
        <v/>
      </c>
      <c r="AC1610" s="208"/>
      <c r="AD1610" s="208"/>
      <c r="AE1610" s="208"/>
      <c r="AF1610" s="208"/>
      <c r="AG1610" s="208"/>
      <c r="AH1610" s="208"/>
    </row>
    <row r="1611" ht="13.5" customHeight="1">
      <c r="A1611" s="239"/>
      <c r="B1611" s="233" t="str">
        <f t="array" ref="B1611">IF(LEN(A1611)=0,"",INDEX('Smelter Look-up'!$A:$A,MATCH($A1611,'Smelter Look-up'!$E:$E,0)))</f>
        <v/>
      </c>
      <c r="C1611" s="234" t="str">
        <f t="array" ref="C1611">IF(LEN(A1611)=0,"",INDEX('Smelter Look-up'!$C:$C,MATCH($A1611,'Smelter Look-up'!$E:$E,0)))</f>
        <v/>
      </c>
      <c r="D1611" s="233"/>
      <c r="E1611" s="233" t="str">
        <f>IF(ISERROR($V1611),"",OFFSET('Smelter Look-up'!$D$4,$V1611-4,0)&amp;"")</f>
        <v/>
      </c>
      <c r="F1611" s="233" t="str">
        <f>IF(ISERROR($V1611),"",OFFSET('Smelter Look-up'!$E$4,$V1611-4,0))</f>
        <v/>
      </c>
      <c r="G1611" s="233" t="str">
        <f>IF(C1611=$X$4,IF(ISERROR($V1611),"Enter smelter details","RMI"),IF(ISERROR($V1611),"",OFFSET('Smelter Look-up'!$F$4,$V1611-4,0)))</f>
        <v/>
      </c>
      <c r="H1611" s="235" t="str">
        <f>IF(ISERROR($V1611),"",OFFSET('Smelter Look-up'!$G$4,$V1611-4,0))</f>
        <v/>
      </c>
      <c r="I1611" s="237" t="str">
        <f>IF(ISERROR($V1611),"",OFFSET('Smelter Look-up'!$H$4,$V1611-4,0))</f>
        <v/>
      </c>
      <c r="J1611" s="237" t="str">
        <f>IF(ISERROR($V1611),"",OFFSET('Smelter Look-up'!$I$4,$V1611-4,0))</f>
        <v/>
      </c>
      <c r="K1611" s="234"/>
      <c r="L1611" s="234"/>
      <c r="M1611" s="234"/>
      <c r="N1611" s="234"/>
      <c r="O1611" s="234"/>
      <c r="P1611" s="237"/>
      <c r="Q1611" s="238"/>
      <c r="R1611" s="233" t="str">
        <f>IF(ISERROR($V1611),"",OFFSET('Smelter Look-up'!$C$4,$V1611-4,0)&amp;"")</f>
        <v/>
      </c>
      <c r="S1611" s="239" t="str">
        <f t="array" ref="S1611">IF(B1611="","",IF(ISERROR(MATCH($E1611,CL,0)),"Unknown",INDIRECT("'C'!$A$"&amp;MATCH($E1611,CL,0)+1)))</f>
        <v/>
      </c>
      <c r="T1611" s="239" t="str">
        <f t="array" ref="T1611">IF(B1611="","",IF(ISERROR(MATCH($J1611,SorP!$B$1:$B$6226,0)),"",INDIRECT("'SorP'!$A$"&amp;MATCH($S1611&amp;$J1611,SorP!C:C,0))))</f>
        <v/>
      </c>
      <c r="U1611" s="240"/>
      <c r="V1611" s="228" t="str">
        <f>IF(C1611="",NA(),IF(OR(C1611="Smelter not listed",C1611="Smelter not yet identified"),MATCH($B1611&amp;$D1611,'Smelter Look-up'!$J:$J,0),MATCH($B1611&amp;$C1611,'Smelter Look-up'!$J:$J,0)))</f>
        <v>#N/A</v>
      </c>
      <c r="W1611" s="208"/>
      <c r="X1611" s="208">
        <f t="shared" si="1"/>
        <v>0</v>
      </c>
      <c r="Y1611" s="208"/>
      <c r="Z1611" s="208"/>
      <c r="AA1611" s="208"/>
      <c r="AB1611" s="241" t="str">
        <f t="shared" si="2"/>
        <v/>
      </c>
      <c r="AC1611" s="208"/>
      <c r="AD1611" s="208"/>
      <c r="AE1611" s="208"/>
      <c r="AF1611" s="208"/>
      <c r="AG1611" s="208"/>
      <c r="AH1611" s="208"/>
    </row>
    <row r="1612" ht="13.5" customHeight="1">
      <c r="A1612" s="239"/>
      <c r="B1612" s="233" t="str">
        <f t="array" ref="B1612">IF(LEN(A1612)=0,"",INDEX('Smelter Look-up'!$A:$A,MATCH($A1612,'Smelter Look-up'!$E:$E,0)))</f>
        <v/>
      </c>
      <c r="C1612" s="234" t="str">
        <f t="array" ref="C1612">IF(LEN(A1612)=0,"",INDEX('Smelter Look-up'!$C:$C,MATCH($A1612,'Smelter Look-up'!$E:$E,0)))</f>
        <v/>
      </c>
      <c r="D1612" s="233"/>
      <c r="E1612" s="233" t="str">
        <f>IF(ISERROR($V1612),"",OFFSET('Smelter Look-up'!$D$4,$V1612-4,0)&amp;"")</f>
        <v/>
      </c>
      <c r="F1612" s="233" t="str">
        <f>IF(ISERROR($V1612),"",OFFSET('Smelter Look-up'!$E$4,$V1612-4,0))</f>
        <v/>
      </c>
      <c r="G1612" s="233" t="str">
        <f>IF(C1612=$X$4,IF(ISERROR($V1612),"Enter smelter details","RMI"),IF(ISERROR($V1612),"",OFFSET('Smelter Look-up'!$F$4,$V1612-4,0)))</f>
        <v/>
      </c>
      <c r="H1612" s="235" t="str">
        <f>IF(ISERROR($V1612),"",OFFSET('Smelter Look-up'!$G$4,$V1612-4,0))</f>
        <v/>
      </c>
      <c r="I1612" s="237" t="str">
        <f>IF(ISERROR($V1612),"",OFFSET('Smelter Look-up'!$H$4,$V1612-4,0))</f>
        <v/>
      </c>
      <c r="J1612" s="237" t="str">
        <f>IF(ISERROR($V1612),"",OFFSET('Smelter Look-up'!$I$4,$V1612-4,0))</f>
        <v/>
      </c>
      <c r="K1612" s="234"/>
      <c r="L1612" s="234"/>
      <c r="M1612" s="234"/>
      <c r="N1612" s="234"/>
      <c r="O1612" s="234"/>
      <c r="P1612" s="237"/>
      <c r="Q1612" s="238"/>
      <c r="R1612" s="233" t="str">
        <f>IF(ISERROR($V1612),"",OFFSET('Smelter Look-up'!$C$4,$V1612-4,0)&amp;"")</f>
        <v/>
      </c>
      <c r="S1612" s="239" t="str">
        <f t="array" ref="S1612">IF(B1612="","",IF(ISERROR(MATCH($E1612,CL,0)),"Unknown",INDIRECT("'C'!$A$"&amp;MATCH($E1612,CL,0)+1)))</f>
        <v/>
      </c>
      <c r="T1612" s="239" t="str">
        <f t="array" ref="T1612">IF(B1612="","",IF(ISERROR(MATCH($J1612,SorP!$B$1:$B$6226,0)),"",INDIRECT("'SorP'!$A$"&amp;MATCH($S1612&amp;$J1612,SorP!C:C,0))))</f>
        <v/>
      </c>
      <c r="U1612" s="240"/>
      <c r="V1612" s="228" t="str">
        <f>IF(C1612="",NA(),IF(OR(C1612="Smelter not listed",C1612="Smelter not yet identified"),MATCH($B1612&amp;$D1612,'Smelter Look-up'!$J:$J,0),MATCH($B1612&amp;$C1612,'Smelter Look-up'!$J:$J,0)))</f>
        <v>#N/A</v>
      </c>
      <c r="W1612" s="208"/>
      <c r="X1612" s="208">
        <f t="shared" si="1"/>
        <v>0</v>
      </c>
      <c r="Y1612" s="208"/>
      <c r="Z1612" s="208"/>
      <c r="AA1612" s="208"/>
      <c r="AB1612" s="241" t="str">
        <f t="shared" si="2"/>
        <v/>
      </c>
      <c r="AC1612" s="208"/>
      <c r="AD1612" s="208"/>
      <c r="AE1612" s="208"/>
      <c r="AF1612" s="208"/>
      <c r="AG1612" s="208"/>
      <c r="AH1612" s="208"/>
    </row>
    <row r="1613" ht="13.5" customHeight="1">
      <c r="A1613" s="239"/>
      <c r="B1613" s="233" t="str">
        <f t="array" ref="B1613">IF(LEN(A1613)=0,"",INDEX('Smelter Look-up'!$A:$A,MATCH($A1613,'Smelter Look-up'!$E:$E,0)))</f>
        <v/>
      </c>
      <c r="C1613" s="234" t="str">
        <f t="array" ref="C1613">IF(LEN(A1613)=0,"",INDEX('Smelter Look-up'!$C:$C,MATCH($A1613,'Smelter Look-up'!$E:$E,0)))</f>
        <v/>
      </c>
      <c r="D1613" s="233"/>
      <c r="E1613" s="233" t="str">
        <f>IF(ISERROR($V1613),"",OFFSET('Smelter Look-up'!$D$4,$V1613-4,0)&amp;"")</f>
        <v/>
      </c>
      <c r="F1613" s="233" t="str">
        <f>IF(ISERROR($V1613),"",OFFSET('Smelter Look-up'!$E$4,$V1613-4,0))</f>
        <v/>
      </c>
      <c r="G1613" s="233" t="str">
        <f>IF(C1613=$X$4,IF(ISERROR($V1613),"Enter smelter details","RMI"),IF(ISERROR($V1613),"",OFFSET('Smelter Look-up'!$F$4,$V1613-4,0)))</f>
        <v/>
      </c>
      <c r="H1613" s="235" t="str">
        <f>IF(ISERROR($V1613),"",OFFSET('Smelter Look-up'!$G$4,$V1613-4,0))</f>
        <v/>
      </c>
      <c r="I1613" s="237" t="str">
        <f>IF(ISERROR($V1613),"",OFFSET('Smelter Look-up'!$H$4,$V1613-4,0))</f>
        <v/>
      </c>
      <c r="J1613" s="237" t="str">
        <f>IF(ISERROR($V1613),"",OFFSET('Smelter Look-up'!$I$4,$V1613-4,0))</f>
        <v/>
      </c>
      <c r="K1613" s="234"/>
      <c r="L1613" s="234"/>
      <c r="M1613" s="234"/>
      <c r="N1613" s="234"/>
      <c r="O1613" s="234"/>
      <c r="P1613" s="237"/>
      <c r="Q1613" s="238"/>
      <c r="R1613" s="233" t="str">
        <f>IF(ISERROR($V1613),"",OFFSET('Smelter Look-up'!$C$4,$V1613-4,0)&amp;"")</f>
        <v/>
      </c>
      <c r="S1613" s="239" t="str">
        <f t="array" ref="S1613">IF(B1613="","",IF(ISERROR(MATCH($E1613,CL,0)),"Unknown",INDIRECT("'C'!$A$"&amp;MATCH($E1613,CL,0)+1)))</f>
        <v/>
      </c>
      <c r="T1613" s="239" t="str">
        <f t="array" ref="T1613">IF(B1613="","",IF(ISERROR(MATCH($J1613,SorP!$B$1:$B$6226,0)),"",INDIRECT("'SorP'!$A$"&amp;MATCH($S1613&amp;$J1613,SorP!C:C,0))))</f>
        <v/>
      </c>
      <c r="U1613" s="240"/>
      <c r="V1613" s="228" t="str">
        <f>IF(C1613="",NA(),IF(OR(C1613="Smelter not listed",C1613="Smelter not yet identified"),MATCH($B1613&amp;$D1613,'Smelter Look-up'!$J:$J,0),MATCH($B1613&amp;$C1613,'Smelter Look-up'!$J:$J,0)))</f>
        <v>#N/A</v>
      </c>
      <c r="W1613" s="208"/>
      <c r="X1613" s="208">
        <f t="shared" si="1"/>
        <v>0</v>
      </c>
      <c r="Y1613" s="208"/>
      <c r="Z1613" s="208"/>
      <c r="AA1613" s="208"/>
      <c r="AB1613" s="241" t="str">
        <f t="shared" si="2"/>
        <v/>
      </c>
      <c r="AC1613" s="208"/>
      <c r="AD1613" s="208"/>
      <c r="AE1613" s="208"/>
      <c r="AF1613" s="208"/>
      <c r="AG1613" s="208"/>
      <c r="AH1613" s="208"/>
    </row>
    <row r="1614" ht="13.5" customHeight="1">
      <c r="A1614" s="239"/>
      <c r="B1614" s="233" t="str">
        <f t="array" ref="B1614">IF(LEN(A1614)=0,"",INDEX('Smelter Look-up'!$A:$A,MATCH($A1614,'Smelter Look-up'!$E:$E,0)))</f>
        <v/>
      </c>
      <c r="C1614" s="234" t="str">
        <f t="array" ref="C1614">IF(LEN(A1614)=0,"",INDEX('Smelter Look-up'!$C:$C,MATCH($A1614,'Smelter Look-up'!$E:$E,0)))</f>
        <v/>
      </c>
      <c r="D1614" s="233"/>
      <c r="E1614" s="233" t="str">
        <f>IF(ISERROR($V1614),"",OFFSET('Smelter Look-up'!$D$4,$V1614-4,0)&amp;"")</f>
        <v/>
      </c>
      <c r="F1614" s="233" t="str">
        <f>IF(ISERROR($V1614),"",OFFSET('Smelter Look-up'!$E$4,$V1614-4,0))</f>
        <v/>
      </c>
      <c r="G1614" s="233" t="str">
        <f>IF(C1614=$X$4,IF(ISERROR($V1614),"Enter smelter details","RMI"),IF(ISERROR($V1614),"",OFFSET('Smelter Look-up'!$F$4,$V1614-4,0)))</f>
        <v/>
      </c>
      <c r="H1614" s="235" t="str">
        <f>IF(ISERROR($V1614),"",OFFSET('Smelter Look-up'!$G$4,$V1614-4,0))</f>
        <v/>
      </c>
      <c r="I1614" s="237" t="str">
        <f>IF(ISERROR($V1614),"",OFFSET('Smelter Look-up'!$H$4,$V1614-4,0))</f>
        <v/>
      </c>
      <c r="J1614" s="237" t="str">
        <f>IF(ISERROR($V1614),"",OFFSET('Smelter Look-up'!$I$4,$V1614-4,0))</f>
        <v/>
      </c>
      <c r="K1614" s="234"/>
      <c r="L1614" s="234"/>
      <c r="M1614" s="234"/>
      <c r="N1614" s="234"/>
      <c r="O1614" s="234"/>
      <c r="P1614" s="237"/>
      <c r="Q1614" s="238"/>
      <c r="R1614" s="233" t="str">
        <f>IF(ISERROR($V1614),"",OFFSET('Smelter Look-up'!$C$4,$V1614-4,0)&amp;"")</f>
        <v/>
      </c>
      <c r="S1614" s="239" t="str">
        <f t="array" ref="S1614">IF(B1614="","",IF(ISERROR(MATCH($E1614,CL,0)),"Unknown",INDIRECT("'C'!$A$"&amp;MATCH($E1614,CL,0)+1)))</f>
        <v/>
      </c>
      <c r="T1614" s="239" t="str">
        <f t="array" ref="T1614">IF(B1614="","",IF(ISERROR(MATCH($J1614,SorP!$B$1:$B$6226,0)),"",INDIRECT("'SorP'!$A$"&amp;MATCH($S1614&amp;$J1614,SorP!C:C,0))))</f>
        <v/>
      </c>
      <c r="U1614" s="240"/>
      <c r="V1614" s="228" t="str">
        <f>IF(C1614="",NA(),IF(OR(C1614="Smelter not listed",C1614="Smelter not yet identified"),MATCH($B1614&amp;$D1614,'Smelter Look-up'!$J:$J,0),MATCH($B1614&amp;$C1614,'Smelter Look-up'!$J:$J,0)))</f>
        <v>#N/A</v>
      </c>
      <c r="W1614" s="208"/>
      <c r="X1614" s="208">
        <f t="shared" si="1"/>
        <v>0</v>
      </c>
      <c r="Y1614" s="208"/>
      <c r="Z1614" s="208"/>
      <c r="AA1614" s="208"/>
      <c r="AB1614" s="241" t="str">
        <f t="shared" si="2"/>
        <v/>
      </c>
      <c r="AC1614" s="208"/>
      <c r="AD1614" s="208"/>
      <c r="AE1614" s="208"/>
      <c r="AF1614" s="208"/>
      <c r="AG1614" s="208"/>
      <c r="AH1614" s="208"/>
    </row>
    <row r="1615" ht="13.5" customHeight="1">
      <c r="A1615" s="239"/>
      <c r="B1615" s="233" t="str">
        <f t="array" ref="B1615">IF(LEN(A1615)=0,"",INDEX('Smelter Look-up'!$A:$A,MATCH($A1615,'Smelter Look-up'!$E:$E,0)))</f>
        <v/>
      </c>
      <c r="C1615" s="234" t="str">
        <f t="array" ref="C1615">IF(LEN(A1615)=0,"",INDEX('Smelter Look-up'!$C:$C,MATCH($A1615,'Smelter Look-up'!$E:$E,0)))</f>
        <v/>
      </c>
      <c r="D1615" s="233"/>
      <c r="E1615" s="233" t="str">
        <f>IF(ISERROR($V1615),"",OFFSET('Smelter Look-up'!$D$4,$V1615-4,0)&amp;"")</f>
        <v/>
      </c>
      <c r="F1615" s="233" t="str">
        <f>IF(ISERROR($V1615),"",OFFSET('Smelter Look-up'!$E$4,$V1615-4,0))</f>
        <v/>
      </c>
      <c r="G1615" s="233" t="str">
        <f>IF(C1615=$X$4,IF(ISERROR($V1615),"Enter smelter details","RMI"),IF(ISERROR($V1615),"",OFFSET('Smelter Look-up'!$F$4,$V1615-4,0)))</f>
        <v/>
      </c>
      <c r="H1615" s="235" t="str">
        <f>IF(ISERROR($V1615),"",OFFSET('Smelter Look-up'!$G$4,$V1615-4,0))</f>
        <v/>
      </c>
      <c r="I1615" s="237" t="str">
        <f>IF(ISERROR($V1615),"",OFFSET('Smelter Look-up'!$H$4,$V1615-4,0))</f>
        <v/>
      </c>
      <c r="J1615" s="237" t="str">
        <f>IF(ISERROR($V1615),"",OFFSET('Smelter Look-up'!$I$4,$V1615-4,0))</f>
        <v/>
      </c>
      <c r="K1615" s="234"/>
      <c r="L1615" s="234"/>
      <c r="M1615" s="234"/>
      <c r="N1615" s="234"/>
      <c r="O1615" s="234"/>
      <c r="P1615" s="237"/>
      <c r="Q1615" s="238"/>
      <c r="R1615" s="233" t="str">
        <f>IF(ISERROR($V1615),"",OFFSET('Smelter Look-up'!$C$4,$V1615-4,0)&amp;"")</f>
        <v/>
      </c>
      <c r="S1615" s="239" t="str">
        <f t="array" ref="S1615">IF(B1615="","",IF(ISERROR(MATCH($E1615,CL,0)),"Unknown",INDIRECT("'C'!$A$"&amp;MATCH($E1615,CL,0)+1)))</f>
        <v/>
      </c>
      <c r="T1615" s="239" t="str">
        <f t="array" ref="T1615">IF(B1615="","",IF(ISERROR(MATCH($J1615,SorP!$B$1:$B$6226,0)),"",INDIRECT("'SorP'!$A$"&amp;MATCH($S1615&amp;$J1615,SorP!C:C,0))))</f>
        <v/>
      </c>
      <c r="U1615" s="240"/>
      <c r="V1615" s="228" t="str">
        <f>IF(C1615="",NA(),IF(OR(C1615="Smelter not listed",C1615="Smelter not yet identified"),MATCH($B1615&amp;$D1615,'Smelter Look-up'!$J:$J,0),MATCH($B1615&amp;$C1615,'Smelter Look-up'!$J:$J,0)))</f>
        <v>#N/A</v>
      </c>
      <c r="W1615" s="208"/>
      <c r="X1615" s="208">
        <f t="shared" si="1"/>
        <v>0</v>
      </c>
      <c r="Y1615" s="208"/>
      <c r="Z1615" s="208"/>
      <c r="AA1615" s="208"/>
      <c r="AB1615" s="241" t="str">
        <f t="shared" si="2"/>
        <v/>
      </c>
      <c r="AC1615" s="208"/>
      <c r="AD1615" s="208"/>
      <c r="AE1615" s="208"/>
      <c r="AF1615" s="208"/>
      <c r="AG1615" s="208"/>
      <c r="AH1615" s="208"/>
    </row>
    <row r="1616" ht="13.5" customHeight="1">
      <c r="A1616" s="239"/>
      <c r="B1616" s="233" t="str">
        <f t="array" ref="B1616">IF(LEN(A1616)=0,"",INDEX('Smelter Look-up'!$A:$A,MATCH($A1616,'Smelter Look-up'!$E:$E,0)))</f>
        <v/>
      </c>
      <c r="C1616" s="234" t="str">
        <f t="array" ref="C1616">IF(LEN(A1616)=0,"",INDEX('Smelter Look-up'!$C:$C,MATCH($A1616,'Smelter Look-up'!$E:$E,0)))</f>
        <v/>
      </c>
      <c r="D1616" s="233"/>
      <c r="E1616" s="233" t="str">
        <f>IF(ISERROR($V1616),"",OFFSET('Smelter Look-up'!$D$4,$V1616-4,0)&amp;"")</f>
        <v/>
      </c>
      <c r="F1616" s="233" t="str">
        <f>IF(ISERROR($V1616),"",OFFSET('Smelter Look-up'!$E$4,$V1616-4,0))</f>
        <v/>
      </c>
      <c r="G1616" s="233" t="str">
        <f>IF(C1616=$X$4,IF(ISERROR($V1616),"Enter smelter details","RMI"),IF(ISERROR($V1616),"",OFFSET('Smelter Look-up'!$F$4,$V1616-4,0)))</f>
        <v/>
      </c>
      <c r="H1616" s="235" t="str">
        <f>IF(ISERROR($V1616),"",OFFSET('Smelter Look-up'!$G$4,$V1616-4,0))</f>
        <v/>
      </c>
      <c r="I1616" s="237" t="str">
        <f>IF(ISERROR($V1616),"",OFFSET('Smelter Look-up'!$H$4,$V1616-4,0))</f>
        <v/>
      </c>
      <c r="J1616" s="237" t="str">
        <f>IF(ISERROR($V1616),"",OFFSET('Smelter Look-up'!$I$4,$V1616-4,0))</f>
        <v/>
      </c>
      <c r="K1616" s="234"/>
      <c r="L1616" s="234"/>
      <c r="M1616" s="234"/>
      <c r="N1616" s="234"/>
      <c r="O1616" s="234"/>
      <c r="P1616" s="237"/>
      <c r="Q1616" s="238"/>
      <c r="R1616" s="233" t="str">
        <f>IF(ISERROR($V1616),"",OFFSET('Smelter Look-up'!$C$4,$V1616-4,0)&amp;"")</f>
        <v/>
      </c>
      <c r="S1616" s="239" t="str">
        <f t="array" ref="S1616">IF(B1616="","",IF(ISERROR(MATCH($E1616,CL,0)),"Unknown",INDIRECT("'C'!$A$"&amp;MATCH($E1616,CL,0)+1)))</f>
        <v/>
      </c>
      <c r="T1616" s="239" t="str">
        <f t="array" ref="T1616">IF(B1616="","",IF(ISERROR(MATCH($J1616,SorP!$B$1:$B$6226,0)),"",INDIRECT("'SorP'!$A$"&amp;MATCH($S1616&amp;$J1616,SorP!C:C,0))))</f>
        <v/>
      </c>
      <c r="U1616" s="240"/>
      <c r="V1616" s="228" t="str">
        <f>IF(C1616="",NA(),IF(OR(C1616="Smelter not listed",C1616="Smelter not yet identified"),MATCH($B1616&amp;$D1616,'Smelter Look-up'!$J:$J,0),MATCH($B1616&amp;$C1616,'Smelter Look-up'!$J:$J,0)))</f>
        <v>#N/A</v>
      </c>
      <c r="W1616" s="208"/>
      <c r="X1616" s="208">
        <f t="shared" si="1"/>
        <v>0</v>
      </c>
      <c r="Y1616" s="208"/>
      <c r="Z1616" s="208"/>
      <c r="AA1616" s="208"/>
      <c r="AB1616" s="241" t="str">
        <f t="shared" si="2"/>
        <v/>
      </c>
      <c r="AC1616" s="208"/>
      <c r="AD1616" s="208"/>
      <c r="AE1616" s="208"/>
      <c r="AF1616" s="208"/>
      <c r="AG1616" s="208"/>
      <c r="AH1616" s="208"/>
    </row>
    <row r="1617" ht="13.5" customHeight="1">
      <c r="A1617" s="239"/>
      <c r="B1617" s="233" t="str">
        <f t="array" ref="B1617">IF(LEN(A1617)=0,"",INDEX('Smelter Look-up'!$A:$A,MATCH($A1617,'Smelter Look-up'!$E:$E,0)))</f>
        <v/>
      </c>
      <c r="C1617" s="234" t="str">
        <f t="array" ref="C1617">IF(LEN(A1617)=0,"",INDEX('Smelter Look-up'!$C:$C,MATCH($A1617,'Smelter Look-up'!$E:$E,0)))</f>
        <v/>
      </c>
      <c r="D1617" s="233"/>
      <c r="E1617" s="233" t="str">
        <f>IF(ISERROR($V1617),"",OFFSET('Smelter Look-up'!$D$4,$V1617-4,0)&amp;"")</f>
        <v/>
      </c>
      <c r="F1617" s="233" t="str">
        <f>IF(ISERROR($V1617),"",OFFSET('Smelter Look-up'!$E$4,$V1617-4,0))</f>
        <v/>
      </c>
      <c r="G1617" s="233" t="str">
        <f>IF(C1617=$X$4,IF(ISERROR($V1617),"Enter smelter details","RMI"),IF(ISERROR($V1617),"",OFFSET('Smelter Look-up'!$F$4,$V1617-4,0)))</f>
        <v/>
      </c>
      <c r="H1617" s="235" t="str">
        <f>IF(ISERROR($V1617),"",OFFSET('Smelter Look-up'!$G$4,$V1617-4,0))</f>
        <v/>
      </c>
      <c r="I1617" s="237" t="str">
        <f>IF(ISERROR($V1617),"",OFFSET('Smelter Look-up'!$H$4,$V1617-4,0))</f>
        <v/>
      </c>
      <c r="J1617" s="237" t="str">
        <f>IF(ISERROR($V1617),"",OFFSET('Smelter Look-up'!$I$4,$V1617-4,0))</f>
        <v/>
      </c>
      <c r="K1617" s="234"/>
      <c r="L1617" s="234"/>
      <c r="M1617" s="234"/>
      <c r="N1617" s="234"/>
      <c r="O1617" s="234"/>
      <c r="P1617" s="237"/>
      <c r="Q1617" s="238"/>
      <c r="R1617" s="233" t="str">
        <f>IF(ISERROR($V1617),"",OFFSET('Smelter Look-up'!$C$4,$V1617-4,0)&amp;"")</f>
        <v/>
      </c>
      <c r="S1617" s="239" t="str">
        <f t="array" ref="S1617">IF(B1617="","",IF(ISERROR(MATCH($E1617,CL,0)),"Unknown",INDIRECT("'C'!$A$"&amp;MATCH($E1617,CL,0)+1)))</f>
        <v/>
      </c>
      <c r="T1617" s="239" t="str">
        <f t="array" ref="T1617">IF(B1617="","",IF(ISERROR(MATCH($J1617,SorP!$B$1:$B$6226,0)),"",INDIRECT("'SorP'!$A$"&amp;MATCH($S1617&amp;$J1617,SorP!C:C,0))))</f>
        <v/>
      </c>
      <c r="U1617" s="240"/>
      <c r="V1617" s="228" t="str">
        <f>IF(C1617="",NA(),IF(OR(C1617="Smelter not listed",C1617="Smelter not yet identified"),MATCH($B1617&amp;$D1617,'Smelter Look-up'!$J:$J,0),MATCH($B1617&amp;$C1617,'Smelter Look-up'!$J:$J,0)))</f>
        <v>#N/A</v>
      </c>
      <c r="W1617" s="208"/>
      <c r="X1617" s="208">
        <f t="shared" si="1"/>
        <v>0</v>
      </c>
      <c r="Y1617" s="208"/>
      <c r="Z1617" s="208"/>
      <c r="AA1617" s="208"/>
      <c r="AB1617" s="241" t="str">
        <f t="shared" si="2"/>
        <v/>
      </c>
      <c r="AC1617" s="208"/>
      <c r="AD1617" s="208"/>
      <c r="AE1617" s="208"/>
      <c r="AF1617" s="208"/>
      <c r="AG1617" s="208"/>
      <c r="AH1617" s="208"/>
    </row>
    <row r="1618" ht="13.5" customHeight="1">
      <c r="A1618" s="239"/>
      <c r="B1618" s="233" t="str">
        <f t="array" ref="B1618">IF(LEN(A1618)=0,"",INDEX('Smelter Look-up'!$A:$A,MATCH($A1618,'Smelter Look-up'!$E:$E,0)))</f>
        <v/>
      </c>
      <c r="C1618" s="234" t="str">
        <f t="array" ref="C1618">IF(LEN(A1618)=0,"",INDEX('Smelter Look-up'!$C:$C,MATCH($A1618,'Smelter Look-up'!$E:$E,0)))</f>
        <v/>
      </c>
      <c r="D1618" s="233"/>
      <c r="E1618" s="233" t="str">
        <f>IF(ISERROR($V1618),"",OFFSET('Smelter Look-up'!$D$4,$V1618-4,0)&amp;"")</f>
        <v/>
      </c>
      <c r="F1618" s="233" t="str">
        <f>IF(ISERROR($V1618),"",OFFSET('Smelter Look-up'!$E$4,$V1618-4,0))</f>
        <v/>
      </c>
      <c r="G1618" s="233" t="str">
        <f>IF(C1618=$X$4,IF(ISERROR($V1618),"Enter smelter details","RMI"),IF(ISERROR($V1618),"",OFFSET('Smelter Look-up'!$F$4,$V1618-4,0)))</f>
        <v/>
      </c>
      <c r="H1618" s="235" t="str">
        <f>IF(ISERROR($V1618),"",OFFSET('Smelter Look-up'!$G$4,$V1618-4,0))</f>
        <v/>
      </c>
      <c r="I1618" s="237" t="str">
        <f>IF(ISERROR($V1618),"",OFFSET('Smelter Look-up'!$H$4,$V1618-4,0))</f>
        <v/>
      </c>
      <c r="J1618" s="237" t="str">
        <f>IF(ISERROR($V1618),"",OFFSET('Smelter Look-up'!$I$4,$V1618-4,0))</f>
        <v/>
      </c>
      <c r="K1618" s="234"/>
      <c r="L1618" s="234"/>
      <c r="M1618" s="234"/>
      <c r="N1618" s="234"/>
      <c r="O1618" s="234"/>
      <c r="P1618" s="237"/>
      <c r="Q1618" s="238"/>
      <c r="R1618" s="233" t="str">
        <f>IF(ISERROR($V1618),"",OFFSET('Smelter Look-up'!$C$4,$V1618-4,0)&amp;"")</f>
        <v/>
      </c>
      <c r="S1618" s="239" t="str">
        <f t="array" ref="S1618">IF(B1618="","",IF(ISERROR(MATCH($E1618,CL,0)),"Unknown",INDIRECT("'C'!$A$"&amp;MATCH($E1618,CL,0)+1)))</f>
        <v/>
      </c>
      <c r="T1618" s="239" t="str">
        <f t="array" ref="T1618">IF(B1618="","",IF(ISERROR(MATCH($J1618,SorP!$B$1:$B$6226,0)),"",INDIRECT("'SorP'!$A$"&amp;MATCH($S1618&amp;$J1618,SorP!C:C,0))))</f>
        <v/>
      </c>
      <c r="U1618" s="240"/>
      <c r="V1618" s="228" t="str">
        <f>IF(C1618="",NA(),IF(OR(C1618="Smelter not listed",C1618="Smelter not yet identified"),MATCH($B1618&amp;$D1618,'Smelter Look-up'!$J:$J,0),MATCH($B1618&amp;$C1618,'Smelter Look-up'!$J:$J,0)))</f>
        <v>#N/A</v>
      </c>
      <c r="W1618" s="208"/>
      <c r="X1618" s="208">
        <f t="shared" si="1"/>
        <v>0</v>
      </c>
      <c r="Y1618" s="208"/>
      <c r="Z1618" s="208"/>
      <c r="AA1618" s="208"/>
      <c r="AB1618" s="241" t="str">
        <f t="shared" si="2"/>
        <v/>
      </c>
      <c r="AC1618" s="208"/>
      <c r="AD1618" s="208"/>
      <c r="AE1618" s="208"/>
      <c r="AF1618" s="208"/>
      <c r="AG1618" s="208"/>
      <c r="AH1618" s="208"/>
    </row>
    <row r="1619" ht="13.5" customHeight="1">
      <c r="A1619" s="239"/>
      <c r="B1619" s="233" t="str">
        <f t="array" ref="B1619">IF(LEN(A1619)=0,"",INDEX('Smelter Look-up'!$A:$A,MATCH($A1619,'Smelter Look-up'!$E:$E,0)))</f>
        <v/>
      </c>
      <c r="C1619" s="234" t="str">
        <f t="array" ref="C1619">IF(LEN(A1619)=0,"",INDEX('Smelter Look-up'!$C:$C,MATCH($A1619,'Smelter Look-up'!$E:$E,0)))</f>
        <v/>
      </c>
      <c r="D1619" s="233"/>
      <c r="E1619" s="233" t="str">
        <f>IF(ISERROR($V1619),"",OFFSET('Smelter Look-up'!$D$4,$V1619-4,0)&amp;"")</f>
        <v/>
      </c>
      <c r="F1619" s="233" t="str">
        <f>IF(ISERROR($V1619),"",OFFSET('Smelter Look-up'!$E$4,$V1619-4,0))</f>
        <v/>
      </c>
      <c r="G1619" s="233" t="str">
        <f>IF(C1619=$X$4,IF(ISERROR($V1619),"Enter smelter details","RMI"),IF(ISERROR($V1619),"",OFFSET('Smelter Look-up'!$F$4,$V1619-4,0)))</f>
        <v/>
      </c>
      <c r="H1619" s="235" t="str">
        <f>IF(ISERROR($V1619),"",OFFSET('Smelter Look-up'!$G$4,$V1619-4,0))</f>
        <v/>
      </c>
      <c r="I1619" s="237" t="str">
        <f>IF(ISERROR($V1619),"",OFFSET('Smelter Look-up'!$H$4,$V1619-4,0))</f>
        <v/>
      </c>
      <c r="J1619" s="237" t="str">
        <f>IF(ISERROR($V1619),"",OFFSET('Smelter Look-up'!$I$4,$V1619-4,0))</f>
        <v/>
      </c>
      <c r="K1619" s="234"/>
      <c r="L1619" s="234"/>
      <c r="M1619" s="234"/>
      <c r="N1619" s="234"/>
      <c r="O1619" s="234"/>
      <c r="P1619" s="237"/>
      <c r="Q1619" s="238"/>
      <c r="R1619" s="233" t="str">
        <f>IF(ISERROR($V1619),"",OFFSET('Smelter Look-up'!$C$4,$V1619-4,0)&amp;"")</f>
        <v/>
      </c>
      <c r="S1619" s="239" t="str">
        <f t="array" ref="S1619">IF(B1619="","",IF(ISERROR(MATCH($E1619,CL,0)),"Unknown",INDIRECT("'C'!$A$"&amp;MATCH($E1619,CL,0)+1)))</f>
        <v/>
      </c>
      <c r="T1619" s="239" t="str">
        <f t="array" ref="T1619">IF(B1619="","",IF(ISERROR(MATCH($J1619,SorP!$B$1:$B$6226,0)),"",INDIRECT("'SorP'!$A$"&amp;MATCH($S1619&amp;$J1619,SorP!C:C,0))))</f>
        <v/>
      </c>
      <c r="U1619" s="240"/>
      <c r="V1619" s="228" t="str">
        <f>IF(C1619="",NA(),IF(OR(C1619="Smelter not listed",C1619="Smelter not yet identified"),MATCH($B1619&amp;$D1619,'Smelter Look-up'!$J:$J,0),MATCH($B1619&amp;$C1619,'Smelter Look-up'!$J:$J,0)))</f>
        <v>#N/A</v>
      </c>
      <c r="W1619" s="208"/>
      <c r="X1619" s="208">
        <f t="shared" si="1"/>
        <v>0</v>
      </c>
      <c r="Y1619" s="208"/>
      <c r="Z1619" s="208"/>
      <c r="AA1619" s="208"/>
      <c r="AB1619" s="241" t="str">
        <f t="shared" si="2"/>
        <v/>
      </c>
      <c r="AC1619" s="208"/>
      <c r="AD1619" s="208"/>
      <c r="AE1619" s="208"/>
      <c r="AF1619" s="208"/>
      <c r="AG1619" s="208"/>
      <c r="AH1619" s="208"/>
    </row>
    <row r="1620" ht="13.5" customHeight="1">
      <c r="A1620" s="239"/>
      <c r="B1620" s="233" t="str">
        <f t="array" ref="B1620">IF(LEN(A1620)=0,"",INDEX('Smelter Look-up'!$A:$A,MATCH($A1620,'Smelter Look-up'!$E:$E,0)))</f>
        <v/>
      </c>
      <c r="C1620" s="234" t="str">
        <f t="array" ref="C1620">IF(LEN(A1620)=0,"",INDEX('Smelter Look-up'!$C:$C,MATCH($A1620,'Smelter Look-up'!$E:$E,0)))</f>
        <v/>
      </c>
      <c r="D1620" s="233"/>
      <c r="E1620" s="233" t="str">
        <f>IF(ISERROR($V1620),"",OFFSET('Smelter Look-up'!$D$4,$V1620-4,0)&amp;"")</f>
        <v/>
      </c>
      <c r="F1620" s="233" t="str">
        <f>IF(ISERROR($V1620),"",OFFSET('Smelter Look-up'!$E$4,$V1620-4,0))</f>
        <v/>
      </c>
      <c r="G1620" s="233" t="str">
        <f>IF(C1620=$X$4,IF(ISERROR($V1620),"Enter smelter details","RMI"),IF(ISERROR($V1620),"",OFFSET('Smelter Look-up'!$F$4,$V1620-4,0)))</f>
        <v/>
      </c>
      <c r="H1620" s="235" t="str">
        <f>IF(ISERROR($V1620),"",OFFSET('Smelter Look-up'!$G$4,$V1620-4,0))</f>
        <v/>
      </c>
      <c r="I1620" s="237" t="str">
        <f>IF(ISERROR($V1620),"",OFFSET('Smelter Look-up'!$H$4,$V1620-4,0))</f>
        <v/>
      </c>
      <c r="J1620" s="237" t="str">
        <f>IF(ISERROR($V1620),"",OFFSET('Smelter Look-up'!$I$4,$V1620-4,0))</f>
        <v/>
      </c>
      <c r="K1620" s="234"/>
      <c r="L1620" s="234"/>
      <c r="M1620" s="234"/>
      <c r="N1620" s="234"/>
      <c r="O1620" s="234"/>
      <c r="P1620" s="237"/>
      <c r="Q1620" s="238"/>
      <c r="R1620" s="233" t="str">
        <f>IF(ISERROR($V1620),"",OFFSET('Smelter Look-up'!$C$4,$V1620-4,0)&amp;"")</f>
        <v/>
      </c>
      <c r="S1620" s="239" t="str">
        <f t="array" ref="S1620">IF(B1620="","",IF(ISERROR(MATCH($E1620,CL,0)),"Unknown",INDIRECT("'C'!$A$"&amp;MATCH($E1620,CL,0)+1)))</f>
        <v/>
      </c>
      <c r="T1620" s="239" t="str">
        <f t="array" ref="T1620">IF(B1620="","",IF(ISERROR(MATCH($J1620,SorP!$B$1:$B$6226,0)),"",INDIRECT("'SorP'!$A$"&amp;MATCH($S1620&amp;$J1620,SorP!C:C,0))))</f>
        <v/>
      </c>
      <c r="U1620" s="240"/>
      <c r="V1620" s="228" t="str">
        <f>IF(C1620="",NA(),IF(OR(C1620="Smelter not listed",C1620="Smelter not yet identified"),MATCH($B1620&amp;$D1620,'Smelter Look-up'!$J:$J,0),MATCH($B1620&amp;$C1620,'Smelter Look-up'!$J:$J,0)))</f>
        <v>#N/A</v>
      </c>
      <c r="W1620" s="208"/>
      <c r="X1620" s="208">
        <f t="shared" si="1"/>
        <v>0</v>
      </c>
      <c r="Y1620" s="208"/>
      <c r="Z1620" s="208"/>
      <c r="AA1620" s="208"/>
      <c r="AB1620" s="241" t="str">
        <f t="shared" si="2"/>
        <v/>
      </c>
      <c r="AC1620" s="208"/>
      <c r="AD1620" s="208"/>
      <c r="AE1620" s="208"/>
      <c r="AF1620" s="208"/>
      <c r="AG1620" s="208"/>
      <c r="AH1620" s="208"/>
    </row>
    <row r="1621" ht="13.5" customHeight="1">
      <c r="A1621" s="239"/>
      <c r="B1621" s="233" t="str">
        <f t="array" ref="B1621">IF(LEN(A1621)=0,"",INDEX('Smelter Look-up'!$A:$A,MATCH($A1621,'Smelter Look-up'!$E:$E,0)))</f>
        <v/>
      </c>
      <c r="C1621" s="234" t="str">
        <f t="array" ref="C1621">IF(LEN(A1621)=0,"",INDEX('Smelter Look-up'!$C:$C,MATCH($A1621,'Smelter Look-up'!$E:$E,0)))</f>
        <v/>
      </c>
      <c r="D1621" s="233"/>
      <c r="E1621" s="233" t="str">
        <f>IF(ISERROR($V1621),"",OFFSET('Smelter Look-up'!$D$4,$V1621-4,0)&amp;"")</f>
        <v/>
      </c>
      <c r="F1621" s="233" t="str">
        <f>IF(ISERROR($V1621),"",OFFSET('Smelter Look-up'!$E$4,$V1621-4,0))</f>
        <v/>
      </c>
      <c r="G1621" s="233" t="str">
        <f>IF(C1621=$X$4,IF(ISERROR($V1621),"Enter smelter details","RMI"),IF(ISERROR($V1621),"",OFFSET('Smelter Look-up'!$F$4,$V1621-4,0)))</f>
        <v/>
      </c>
      <c r="H1621" s="235" t="str">
        <f>IF(ISERROR($V1621),"",OFFSET('Smelter Look-up'!$G$4,$V1621-4,0))</f>
        <v/>
      </c>
      <c r="I1621" s="237" t="str">
        <f>IF(ISERROR($V1621),"",OFFSET('Smelter Look-up'!$H$4,$V1621-4,0))</f>
        <v/>
      </c>
      <c r="J1621" s="237" t="str">
        <f>IF(ISERROR($V1621),"",OFFSET('Smelter Look-up'!$I$4,$V1621-4,0))</f>
        <v/>
      </c>
      <c r="K1621" s="234"/>
      <c r="L1621" s="234"/>
      <c r="M1621" s="234"/>
      <c r="N1621" s="234"/>
      <c r="O1621" s="234"/>
      <c r="P1621" s="237"/>
      <c r="Q1621" s="238"/>
      <c r="R1621" s="233" t="str">
        <f>IF(ISERROR($V1621),"",OFFSET('Smelter Look-up'!$C$4,$V1621-4,0)&amp;"")</f>
        <v/>
      </c>
      <c r="S1621" s="239" t="str">
        <f t="array" ref="S1621">IF(B1621="","",IF(ISERROR(MATCH($E1621,CL,0)),"Unknown",INDIRECT("'C'!$A$"&amp;MATCH($E1621,CL,0)+1)))</f>
        <v/>
      </c>
      <c r="T1621" s="239" t="str">
        <f t="array" ref="T1621">IF(B1621="","",IF(ISERROR(MATCH($J1621,SorP!$B$1:$B$6226,0)),"",INDIRECT("'SorP'!$A$"&amp;MATCH($S1621&amp;$J1621,SorP!C:C,0))))</f>
        <v/>
      </c>
      <c r="U1621" s="240"/>
      <c r="V1621" s="228" t="str">
        <f>IF(C1621="",NA(),IF(OR(C1621="Smelter not listed",C1621="Smelter not yet identified"),MATCH($B1621&amp;$D1621,'Smelter Look-up'!$J:$J,0),MATCH($B1621&amp;$C1621,'Smelter Look-up'!$J:$J,0)))</f>
        <v>#N/A</v>
      </c>
      <c r="W1621" s="208"/>
      <c r="X1621" s="208">
        <f t="shared" si="1"/>
        <v>0</v>
      </c>
      <c r="Y1621" s="208"/>
      <c r="Z1621" s="208"/>
      <c r="AA1621" s="208"/>
      <c r="AB1621" s="241" t="str">
        <f t="shared" si="2"/>
        <v/>
      </c>
      <c r="AC1621" s="208"/>
      <c r="AD1621" s="208"/>
      <c r="AE1621" s="208"/>
      <c r="AF1621" s="208"/>
      <c r="AG1621" s="208"/>
      <c r="AH1621" s="208"/>
    </row>
    <row r="1622" ht="13.5" customHeight="1">
      <c r="A1622" s="239"/>
      <c r="B1622" s="233" t="str">
        <f t="array" ref="B1622">IF(LEN(A1622)=0,"",INDEX('Smelter Look-up'!$A:$A,MATCH($A1622,'Smelter Look-up'!$E:$E,0)))</f>
        <v/>
      </c>
      <c r="C1622" s="234" t="str">
        <f t="array" ref="C1622">IF(LEN(A1622)=0,"",INDEX('Smelter Look-up'!$C:$C,MATCH($A1622,'Smelter Look-up'!$E:$E,0)))</f>
        <v/>
      </c>
      <c r="D1622" s="233"/>
      <c r="E1622" s="233" t="str">
        <f>IF(ISERROR($V1622),"",OFFSET('Smelter Look-up'!$D$4,$V1622-4,0)&amp;"")</f>
        <v/>
      </c>
      <c r="F1622" s="233" t="str">
        <f>IF(ISERROR($V1622),"",OFFSET('Smelter Look-up'!$E$4,$V1622-4,0))</f>
        <v/>
      </c>
      <c r="G1622" s="233" t="str">
        <f>IF(C1622=$X$4,IF(ISERROR($V1622),"Enter smelter details","RMI"),IF(ISERROR($V1622),"",OFFSET('Smelter Look-up'!$F$4,$V1622-4,0)))</f>
        <v/>
      </c>
      <c r="H1622" s="235" t="str">
        <f>IF(ISERROR($V1622),"",OFFSET('Smelter Look-up'!$G$4,$V1622-4,0))</f>
        <v/>
      </c>
      <c r="I1622" s="237" t="str">
        <f>IF(ISERROR($V1622),"",OFFSET('Smelter Look-up'!$H$4,$V1622-4,0))</f>
        <v/>
      </c>
      <c r="J1622" s="237" t="str">
        <f>IF(ISERROR($V1622),"",OFFSET('Smelter Look-up'!$I$4,$V1622-4,0))</f>
        <v/>
      </c>
      <c r="K1622" s="234"/>
      <c r="L1622" s="234"/>
      <c r="M1622" s="234"/>
      <c r="N1622" s="234"/>
      <c r="O1622" s="234"/>
      <c r="P1622" s="237"/>
      <c r="Q1622" s="238"/>
      <c r="R1622" s="233" t="str">
        <f>IF(ISERROR($V1622),"",OFFSET('Smelter Look-up'!$C$4,$V1622-4,0)&amp;"")</f>
        <v/>
      </c>
      <c r="S1622" s="239" t="str">
        <f t="array" ref="S1622">IF(B1622="","",IF(ISERROR(MATCH($E1622,CL,0)),"Unknown",INDIRECT("'C'!$A$"&amp;MATCH($E1622,CL,0)+1)))</f>
        <v/>
      </c>
      <c r="T1622" s="239" t="str">
        <f t="array" ref="T1622">IF(B1622="","",IF(ISERROR(MATCH($J1622,SorP!$B$1:$B$6226,0)),"",INDIRECT("'SorP'!$A$"&amp;MATCH($S1622&amp;$J1622,SorP!C:C,0))))</f>
        <v/>
      </c>
      <c r="U1622" s="240"/>
      <c r="V1622" s="228" t="str">
        <f>IF(C1622="",NA(),IF(OR(C1622="Smelter not listed",C1622="Smelter not yet identified"),MATCH($B1622&amp;$D1622,'Smelter Look-up'!$J:$J,0),MATCH($B1622&amp;$C1622,'Smelter Look-up'!$J:$J,0)))</f>
        <v>#N/A</v>
      </c>
      <c r="W1622" s="208"/>
      <c r="X1622" s="208">
        <f t="shared" si="1"/>
        <v>0</v>
      </c>
      <c r="Y1622" s="208"/>
      <c r="Z1622" s="208"/>
      <c r="AA1622" s="208"/>
      <c r="AB1622" s="241" t="str">
        <f t="shared" si="2"/>
        <v/>
      </c>
      <c r="AC1622" s="208"/>
      <c r="AD1622" s="208"/>
      <c r="AE1622" s="208"/>
      <c r="AF1622" s="208"/>
      <c r="AG1622" s="208"/>
      <c r="AH1622" s="208"/>
    </row>
    <row r="1623" ht="13.5" customHeight="1">
      <c r="A1623" s="239"/>
      <c r="B1623" s="233" t="str">
        <f t="array" ref="B1623">IF(LEN(A1623)=0,"",INDEX('Smelter Look-up'!$A:$A,MATCH($A1623,'Smelter Look-up'!$E:$E,0)))</f>
        <v/>
      </c>
      <c r="C1623" s="234" t="str">
        <f t="array" ref="C1623">IF(LEN(A1623)=0,"",INDEX('Smelter Look-up'!$C:$C,MATCH($A1623,'Smelter Look-up'!$E:$E,0)))</f>
        <v/>
      </c>
      <c r="D1623" s="233"/>
      <c r="E1623" s="233" t="str">
        <f>IF(ISERROR($V1623),"",OFFSET('Smelter Look-up'!$D$4,$V1623-4,0)&amp;"")</f>
        <v/>
      </c>
      <c r="F1623" s="233" t="str">
        <f>IF(ISERROR($V1623),"",OFFSET('Smelter Look-up'!$E$4,$V1623-4,0))</f>
        <v/>
      </c>
      <c r="G1623" s="233" t="str">
        <f>IF(C1623=$X$4,IF(ISERROR($V1623),"Enter smelter details","RMI"),IF(ISERROR($V1623),"",OFFSET('Smelter Look-up'!$F$4,$V1623-4,0)))</f>
        <v/>
      </c>
      <c r="H1623" s="235" t="str">
        <f>IF(ISERROR($V1623),"",OFFSET('Smelter Look-up'!$G$4,$V1623-4,0))</f>
        <v/>
      </c>
      <c r="I1623" s="237" t="str">
        <f>IF(ISERROR($V1623),"",OFFSET('Smelter Look-up'!$H$4,$V1623-4,0))</f>
        <v/>
      </c>
      <c r="J1623" s="237" t="str">
        <f>IF(ISERROR($V1623),"",OFFSET('Smelter Look-up'!$I$4,$V1623-4,0))</f>
        <v/>
      </c>
      <c r="K1623" s="234"/>
      <c r="L1623" s="234"/>
      <c r="M1623" s="234"/>
      <c r="N1623" s="234"/>
      <c r="O1623" s="234"/>
      <c r="P1623" s="237"/>
      <c r="Q1623" s="238"/>
      <c r="R1623" s="233" t="str">
        <f>IF(ISERROR($V1623),"",OFFSET('Smelter Look-up'!$C$4,$V1623-4,0)&amp;"")</f>
        <v/>
      </c>
      <c r="S1623" s="239" t="str">
        <f t="array" ref="S1623">IF(B1623="","",IF(ISERROR(MATCH($E1623,CL,0)),"Unknown",INDIRECT("'C'!$A$"&amp;MATCH($E1623,CL,0)+1)))</f>
        <v/>
      </c>
      <c r="T1623" s="239" t="str">
        <f t="array" ref="T1623">IF(B1623="","",IF(ISERROR(MATCH($J1623,SorP!$B$1:$B$6226,0)),"",INDIRECT("'SorP'!$A$"&amp;MATCH($S1623&amp;$J1623,SorP!C:C,0))))</f>
        <v/>
      </c>
      <c r="U1623" s="240"/>
      <c r="V1623" s="228" t="str">
        <f>IF(C1623="",NA(),IF(OR(C1623="Smelter not listed",C1623="Smelter not yet identified"),MATCH($B1623&amp;$D1623,'Smelter Look-up'!$J:$J,0),MATCH($B1623&amp;$C1623,'Smelter Look-up'!$J:$J,0)))</f>
        <v>#N/A</v>
      </c>
      <c r="W1623" s="208"/>
      <c r="X1623" s="208">
        <f t="shared" si="1"/>
        <v>0</v>
      </c>
      <c r="Y1623" s="208"/>
      <c r="Z1623" s="208"/>
      <c r="AA1623" s="208"/>
      <c r="AB1623" s="241" t="str">
        <f t="shared" si="2"/>
        <v/>
      </c>
      <c r="AC1623" s="208"/>
      <c r="AD1623" s="208"/>
      <c r="AE1623" s="208"/>
      <c r="AF1623" s="208"/>
      <c r="AG1623" s="208"/>
      <c r="AH1623" s="208"/>
    </row>
    <row r="1624" ht="13.5" customHeight="1">
      <c r="A1624" s="239"/>
      <c r="B1624" s="233" t="str">
        <f t="array" ref="B1624">IF(LEN(A1624)=0,"",INDEX('Smelter Look-up'!$A:$A,MATCH($A1624,'Smelter Look-up'!$E:$E,0)))</f>
        <v/>
      </c>
      <c r="C1624" s="234" t="str">
        <f t="array" ref="C1624">IF(LEN(A1624)=0,"",INDEX('Smelter Look-up'!$C:$C,MATCH($A1624,'Smelter Look-up'!$E:$E,0)))</f>
        <v/>
      </c>
      <c r="D1624" s="233"/>
      <c r="E1624" s="233" t="str">
        <f>IF(ISERROR($V1624),"",OFFSET('Smelter Look-up'!$D$4,$V1624-4,0)&amp;"")</f>
        <v/>
      </c>
      <c r="F1624" s="233" t="str">
        <f>IF(ISERROR($V1624),"",OFFSET('Smelter Look-up'!$E$4,$V1624-4,0))</f>
        <v/>
      </c>
      <c r="G1624" s="233" t="str">
        <f>IF(C1624=$X$4,IF(ISERROR($V1624),"Enter smelter details","RMI"),IF(ISERROR($V1624),"",OFFSET('Smelter Look-up'!$F$4,$V1624-4,0)))</f>
        <v/>
      </c>
      <c r="H1624" s="235" t="str">
        <f>IF(ISERROR($V1624),"",OFFSET('Smelter Look-up'!$G$4,$V1624-4,0))</f>
        <v/>
      </c>
      <c r="I1624" s="237" t="str">
        <f>IF(ISERROR($V1624),"",OFFSET('Smelter Look-up'!$H$4,$V1624-4,0))</f>
        <v/>
      </c>
      <c r="J1624" s="237" t="str">
        <f>IF(ISERROR($V1624),"",OFFSET('Smelter Look-up'!$I$4,$V1624-4,0))</f>
        <v/>
      </c>
      <c r="K1624" s="234"/>
      <c r="L1624" s="234"/>
      <c r="M1624" s="234"/>
      <c r="N1624" s="234"/>
      <c r="O1624" s="234"/>
      <c r="P1624" s="237"/>
      <c r="Q1624" s="238"/>
      <c r="R1624" s="233" t="str">
        <f>IF(ISERROR($V1624),"",OFFSET('Smelter Look-up'!$C$4,$V1624-4,0)&amp;"")</f>
        <v/>
      </c>
      <c r="S1624" s="239" t="str">
        <f t="array" ref="S1624">IF(B1624="","",IF(ISERROR(MATCH($E1624,CL,0)),"Unknown",INDIRECT("'C'!$A$"&amp;MATCH($E1624,CL,0)+1)))</f>
        <v/>
      </c>
      <c r="T1624" s="239" t="str">
        <f t="array" ref="T1624">IF(B1624="","",IF(ISERROR(MATCH($J1624,SorP!$B$1:$B$6226,0)),"",INDIRECT("'SorP'!$A$"&amp;MATCH($S1624&amp;$J1624,SorP!C:C,0))))</f>
        <v/>
      </c>
      <c r="U1624" s="240"/>
      <c r="V1624" s="228" t="str">
        <f>IF(C1624="",NA(),IF(OR(C1624="Smelter not listed",C1624="Smelter not yet identified"),MATCH($B1624&amp;$D1624,'Smelter Look-up'!$J:$J,0),MATCH($B1624&amp;$C1624,'Smelter Look-up'!$J:$J,0)))</f>
        <v>#N/A</v>
      </c>
      <c r="W1624" s="208"/>
      <c r="X1624" s="208">
        <f t="shared" si="1"/>
        <v>0</v>
      </c>
      <c r="Y1624" s="208"/>
      <c r="Z1624" s="208"/>
      <c r="AA1624" s="208"/>
      <c r="AB1624" s="241" t="str">
        <f t="shared" si="2"/>
        <v/>
      </c>
      <c r="AC1624" s="208"/>
      <c r="AD1624" s="208"/>
      <c r="AE1624" s="208"/>
      <c r="AF1624" s="208"/>
      <c r="AG1624" s="208"/>
      <c r="AH1624" s="208"/>
    </row>
    <row r="1625" ht="13.5" customHeight="1">
      <c r="A1625" s="239"/>
      <c r="B1625" s="233" t="str">
        <f t="array" ref="B1625">IF(LEN(A1625)=0,"",INDEX('Smelter Look-up'!$A:$A,MATCH($A1625,'Smelter Look-up'!$E:$E,0)))</f>
        <v/>
      </c>
      <c r="C1625" s="234" t="str">
        <f t="array" ref="C1625">IF(LEN(A1625)=0,"",INDEX('Smelter Look-up'!$C:$C,MATCH($A1625,'Smelter Look-up'!$E:$E,0)))</f>
        <v/>
      </c>
      <c r="D1625" s="233"/>
      <c r="E1625" s="233" t="str">
        <f>IF(ISERROR($V1625),"",OFFSET('Smelter Look-up'!$D$4,$V1625-4,0)&amp;"")</f>
        <v/>
      </c>
      <c r="F1625" s="233" t="str">
        <f>IF(ISERROR($V1625),"",OFFSET('Smelter Look-up'!$E$4,$V1625-4,0))</f>
        <v/>
      </c>
      <c r="G1625" s="233" t="str">
        <f>IF(C1625=$X$4,IF(ISERROR($V1625),"Enter smelter details","RMI"),IF(ISERROR($V1625),"",OFFSET('Smelter Look-up'!$F$4,$V1625-4,0)))</f>
        <v/>
      </c>
      <c r="H1625" s="235" t="str">
        <f>IF(ISERROR($V1625),"",OFFSET('Smelter Look-up'!$G$4,$V1625-4,0))</f>
        <v/>
      </c>
      <c r="I1625" s="237" t="str">
        <f>IF(ISERROR($V1625),"",OFFSET('Smelter Look-up'!$H$4,$V1625-4,0))</f>
        <v/>
      </c>
      <c r="J1625" s="237" t="str">
        <f>IF(ISERROR($V1625),"",OFFSET('Smelter Look-up'!$I$4,$V1625-4,0))</f>
        <v/>
      </c>
      <c r="K1625" s="234"/>
      <c r="L1625" s="234"/>
      <c r="M1625" s="234"/>
      <c r="N1625" s="234"/>
      <c r="O1625" s="234"/>
      <c r="P1625" s="237"/>
      <c r="Q1625" s="238"/>
      <c r="R1625" s="233" t="str">
        <f>IF(ISERROR($V1625),"",OFFSET('Smelter Look-up'!$C$4,$V1625-4,0)&amp;"")</f>
        <v/>
      </c>
      <c r="S1625" s="239" t="str">
        <f t="array" ref="S1625">IF(B1625="","",IF(ISERROR(MATCH($E1625,CL,0)),"Unknown",INDIRECT("'C'!$A$"&amp;MATCH($E1625,CL,0)+1)))</f>
        <v/>
      </c>
      <c r="T1625" s="239" t="str">
        <f t="array" ref="T1625">IF(B1625="","",IF(ISERROR(MATCH($J1625,SorP!$B$1:$B$6226,0)),"",INDIRECT("'SorP'!$A$"&amp;MATCH($S1625&amp;$J1625,SorP!C:C,0))))</f>
        <v/>
      </c>
      <c r="U1625" s="240"/>
      <c r="V1625" s="228" t="str">
        <f>IF(C1625="",NA(),IF(OR(C1625="Smelter not listed",C1625="Smelter not yet identified"),MATCH($B1625&amp;$D1625,'Smelter Look-up'!$J:$J,0),MATCH($B1625&amp;$C1625,'Smelter Look-up'!$J:$J,0)))</f>
        <v>#N/A</v>
      </c>
      <c r="W1625" s="208"/>
      <c r="X1625" s="208">
        <f t="shared" si="1"/>
        <v>0</v>
      </c>
      <c r="Y1625" s="208"/>
      <c r="Z1625" s="208"/>
      <c r="AA1625" s="208"/>
      <c r="AB1625" s="241" t="str">
        <f t="shared" si="2"/>
        <v/>
      </c>
      <c r="AC1625" s="208"/>
      <c r="AD1625" s="208"/>
      <c r="AE1625" s="208"/>
      <c r="AF1625" s="208"/>
      <c r="AG1625" s="208"/>
      <c r="AH1625" s="208"/>
    </row>
    <row r="1626" ht="13.5" customHeight="1">
      <c r="A1626" s="239"/>
      <c r="B1626" s="233" t="str">
        <f t="array" ref="B1626">IF(LEN(A1626)=0,"",INDEX('Smelter Look-up'!$A:$A,MATCH($A1626,'Smelter Look-up'!$E:$E,0)))</f>
        <v/>
      </c>
      <c r="C1626" s="234" t="str">
        <f t="array" ref="C1626">IF(LEN(A1626)=0,"",INDEX('Smelter Look-up'!$C:$C,MATCH($A1626,'Smelter Look-up'!$E:$E,0)))</f>
        <v/>
      </c>
      <c r="D1626" s="233"/>
      <c r="E1626" s="233" t="str">
        <f>IF(ISERROR($V1626),"",OFFSET('Smelter Look-up'!$D$4,$V1626-4,0)&amp;"")</f>
        <v/>
      </c>
      <c r="F1626" s="233" t="str">
        <f>IF(ISERROR($V1626),"",OFFSET('Smelter Look-up'!$E$4,$V1626-4,0))</f>
        <v/>
      </c>
      <c r="G1626" s="233" t="str">
        <f>IF(C1626=$X$4,IF(ISERROR($V1626),"Enter smelter details","RMI"),IF(ISERROR($V1626),"",OFFSET('Smelter Look-up'!$F$4,$V1626-4,0)))</f>
        <v/>
      </c>
      <c r="H1626" s="235" t="str">
        <f>IF(ISERROR($V1626),"",OFFSET('Smelter Look-up'!$G$4,$V1626-4,0))</f>
        <v/>
      </c>
      <c r="I1626" s="237" t="str">
        <f>IF(ISERROR($V1626),"",OFFSET('Smelter Look-up'!$H$4,$V1626-4,0))</f>
        <v/>
      </c>
      <c r="J1626" s="237" t="str">
        <f>IF(ISERROR($V1626),"",OFFSET('Smelter Look-up'!$I$4,$V1626-4,0))</f>
        <v/>
      </c>
      <c r="K1626" s="234"/>
      <c r="L1626" s="234"/>
      <c r="M1626" s="234"/>
      <c r="N1626" s="234"/>
      <c r="O1626" s="234"/>
      <c r="P1626" s="237"/>
      <c r="Q1626" s="238"/>
      <c r="R1626" s="233" t="str">
        <f>IF(ISERROR($V1626),"",OFFSET('Smelter Look-up'!$C$4,$V1626-4,0)&amp;"")</f>
        <v/>
      </c>
      <c r="S1626" s="239" t="str">
        <f t="array" ref="S1626">IF(B1626="","",IF(ISERROR(MATCH($E1626,CL,0)),"Unknown",INDIRECT("'C'!$A$"&amp;MATCH($E1626,CL,0)+1)))</f>
        <v/>
      </c>
      <c r="T1626" s="239" t="str">
        <f t="array" ref="T1626">IF(B1626="","",IF(ISERROR(MATCH($J1626,SorP!$B$1:$B$6226,0)),"",INDIRECT("'SorP'!$A$"&amp;MATCH($S1626&amp;$J1626,SorP!C:C,0))))</f>
        <v/>
      </c>
      <c r="U1626" s="240"/>
      <c r="V1626" s="228" t="str">
        <f>IF(C1626="",NA(),IF(OR(C1626="Smelter not listed",C1626="Smelter not yet identified"),MATCH($B1626&amp;$D1626,'Smelter Look-up'!$J:$J,0),MATCH($B1626&amp;$C1626,'Smelter Look-up'!$J:$J,0)))</f>
        <v>#N/A</v>
      </c>
      <c r="W1626" s="208"/>
      <c r="X1626" s="208">
        <f t="shared" si="1"/>
        <v>0</v>
      </c>
      <c r="Y1626" s="208"/>
      <c r="Z1626" s="208"/>
      <c r="AA1626" s="208"/>
      <c r="AB1626" s="241" t="str">
        <f t="shared" si="2"/>
        <v/>
      </c>
      <c r="AC1626" s="208"/>
      <c r="AD1626" s="208"/>
      <c r="AE1626" s="208"/>
      <c r="AF1626" s="208"/>
      <c r="AG1626" s="208"/>
      <c r="AH1626" s="208"/>
    </row>
    <row r="1627" ht="13.5" customHeight="1">
      <c r="A1627" s="239"/>
      <c r="B1627" s="233" t="str">
        <f t="array" ref="B1627">IF(LEN(A1627)=0,"",INDEX('Smelter Look-up'!$A:$A,MATCH($A1627,'Smelter Look-up'!$E:$E,0)))</f>
        <v/>
      </c>
      <c r="C1627" s="234" t="str">
        <f t="array" ref="C1627">IF(LEN(A1627)=0,"",INDEX('Smelter Look-up'!$C:$C,MATCH($A1627,'Smelter Look-up'!$E:$E,0)))</f>
        <v/>
      </c>
      <c r="D1627" s="233"/>
      <c r="E1627" s="233" t="str">
        <f>IF(ISERROR($V1627),"",OFFSET('Smelter Look-up'!$D$4,$V1627-4,0)&amp;"")</f>
        <v/>
      </c>
      <c r="F1627" s="233" t="str">
        <f>IF(ISERROR($V1627),"",OFFSET('Smelter Look-up'!$E$4,$V1627-4,0))</f>
        <v/>
      </c>
      <c r="G1627" s="233" t="str">
        <f>IF(C1627=$X$4,IF(ISERROR($V1627),"Enter smelter details","RMI"),IF(ISERROR($V1627),"",OFFSET('Smelter Look-up'!$F$4,$V1627-4,0)))</f>
        <v/>
      </c>
      <c r="H1627" s="235" t="str">
        <f>IF(ISERROR($V1627),"",OFFSET('Smelter Look-up'!$G$4,$V1627-4,0))</f>
        <v/>
      </c>
      <c r="I1627" s="237" t="str">
        <f>IF(ISERROR($V1627),"",OFFSET('Smelter Look-up'!$H$4,$V1627-4,0))</f>
        <v/>
      </c>
      <c r="J1627" s="237" t="str">
        <f>IF(ISERROR($V1627),"",OFFSET('Smelter Look-up'!$I$4,$V1627-4,0))</f>
        <v/>
      </c>
      <c r="K1627" s="234"/>
      <c r="L1627" s="234"/>
      <c r="M1627" s="234"/>
      <c r="N1627" s="234"/>
      <c r="O1627" s="234"/>
      <c r="P1627" s="237"/>
      <c r="Q1627" s="238"/>
      <c r="R1627" s="233" t="str">
        <f>IF(ISERROR($V1627),"",OFFSET('Smelter Look-up'!$C$4,$V1627-4,0)&amp;"")</f>
        <v/>
      </c>
      <c r="S1627" s="239" t="str">
        <f t="array" ref="S1627">IF(B1627="","",IF(ISERROR(MATCH($E1627,CL,0)),"Unknown",INDIRECT("'C'!$A$"&amp;MATCH($E1627,CL,0)+1)))</f>
        <v/>
      </c>
      <c r="T1627" s="239" t="str">
        <f t="array" ref="T1627">IF(B1627="","",IF(ISERROR(MATCH($J1627,SorP!$B$1:$B$6226,0)),"",INDIRECT("'SorP'!$A$"&amp;MATCH($S1627&amp;$J1627,SorP!C:C,0))))</f>
        <v/>
      </c>
      <c r="U1627" s="240"/>
      <c r="V1627" s="228" t="str">
        <f>IF(C1627="",NA(),IF(OR(C1627="Smelter not listed",C1627="Smelter not yet identified"),MATCH($B1627&amp;$D1627,'Smelter Look-up'!$J:$J,0),MATCH($B1627&amp;$C1627,'Smelter Look-up'!$J:$J,0)))</f>
        <v>#N/A</v>
      </c>
      <c r="W1627" s="208"/>
      <c r="X1627" s="208">
        <f t="shared" si="1"/>
        <v>0</v>
      </c>
      <c r="Y1627" s="208"/>
      <c r="Z1627" s="208"/>
      <c r="AA1627" s="208"/>
      <c r="AB1627" s="241" t="str">
        <f t="shared" si="2"/>
        <v/>
      </c>
      <c r="AC1627" s="208"/>
      <c r="AD1627" s="208"/>
      <c r="AE1627" s="208"/>
      <c r="AF1627" s="208"/>
      <c r="AG1627" s="208"/>
      <c r="AH1627" s="208"/>
    </row>
    <row r="1628" ht="13.5" customHeight="1">
      <c r="A1628" s="239"/>
      <c r="B1628" s="233" t="str">
        <f t="array" ref="B1628">IF(LEN(A1628)=0,"",INDEX('Smelter Look-up'!$A:$A,MATCH($A1628,'Smelter Look-up'!$E:$E,0)))</f>
        <v/>
      </c>
      <c r="C1628" s="234" t="str">
        <f t="array" ref="C1628">IF(LEN(A1628)=0,"",INDEX('Smelter Look-up'!$C:$C,MATCH($A1628,'Smelter Look-up'!$E:$E,0)))</f>
        <v/>
      </c>
      <c r="D1628" s="233"/>
      <c r="E1628" s="233" t="str">
        <f>IF(ISERROR($V1628),"",OFFSET('Smelter Look-up'!$D$4,$V1628-4,0)&amp;"")</f>
        <v/>
      </c>
      <c r="F1628" s="233" t="str">
        <f>IF(ISERROR($V1628),"",OFFSET('Smelter Look-up'!$E$4,$V1628-4,0))</f>
        <v/>
      </c>
      <c r="G1628" s="233" t="str">
        <f>IF(C1628=$X$4,IF(ISERROR($V1628),"Enter smelter details","RMI"),IF(ISERROR($V1628),"",OFFSET('Smelter Look-up'!$F$4,$V1628-4,0)))</f>
        <v/>
      </c>
      <c r="H1628" s="235" t="str">
        <f>IF(ISERROR($V1628),"",OFFSET('Smelter Look-up'!$G$4,$V1628-4,0))</f>
        <v/>
      </c>
      <c r="I1628" s="237" t="str">
        <f>IF(ISERROR($V1628),"",OFFSET('Smelter Look-up'!$H$4,$V1628-4,0))</f>
        <v/>
      </c>
      <c r="J1628" s="237" t="str">
        <f>IF(ISERROR($V1628),"",OFFSET('Smelter Look-up'!$I$4,$V1628-4,0))</f>
        <v/>
      </c>
      <c r="K1628" s="234"/>
      <c r="L1628" s="234"/>
      <c r="M1628" s="234"/>
      <c r="N1628" s="234"/>
      <c r="O1628" s="234"/>
      <c r="P1628" s="237"/>
      <c r="Q1628" s="238"/>
      <c r="R1628" s="233" t="str">
        <f>IF(ISERROR($V1628),"",OFFSET('Smelter Look-up'!$C$4,$V1628-4,0)&amp;"")</f>
        <v/>
      </c>
      <c r="S1628" s="239" t="str">
        <f t="array" ref="S1628">IF(B1628="","",IF(ISERROR(MATCH($E1628,CL,0)),"Unknown",INDIRECT("'C'!$A$"&amp;MATCH($E1628,CL,0)+1)))</f>
        <v/>
      </c>
      <c r="T1628" s="239" t="str">
        <f t="array" ref="T1628">IF(B1628="","",IF(ISERROR(MATCH($J1628,SorP!$B$1:$B$6226,0)),"",INDIRECT("'SorP'!$A$"&amp;MATCH($S1628&amp;$J1628,SorP!C:C,0))))</f>
        <v/>
      </c>
      <c r="U1628" s="240"/>
      <c r="V1628" s="228" t="str">
        <f>IF(C1628="",NA(),IF(OR(C1628="Smelter not listed",C1628="Smelter not yet identified"),MATCH($B1628&amp;$D1628,'Smelter Look-up'!$J:$J,0),MATCH($B1628&amp;$C1628,'Smelter Look-up'!$J:$J,0)))</f>
        <v>#N/A</v>
      </c>
      <c r="W1628" s="208"/>
      <c r="X1628" s="208">
        <f t="shared" si="1"/>
        <v>0</v>
      </c>
      <c r="Y1628" s="208"/>
      <c r="Z1628" s="208"/>
      <c r="AA1628" s="208"/>
      <c r="AB1628" s="241" t="str">
        <f t="shared" si="2"/>
        <v/>
      </c>
      <c r="AC1628" s="208"/>
      <c r="AD1628" s="208"/>
      <c r="AE1628" s="208"/>
      <c r="AF1628" s="208"/>
      <c r="AG1628" s="208"/>
      <c r="AH1628" s="208"/>
    </row>
    <row r="1629" ht="13.5" customHeight="1">
      <c r="A1629" s="239"/>
      <c r="B1629" s="233" t="str">
        <f t="array" ref="B1629">IF(LEN(A1629)=0,"",INDEX('Smelter Look-up'!$A:$A,MATCH($A1629,'Smelter Look-up'!$E:$E,0)))</f>
        <v/>
      </c>
      <c r="C1629" s="234" t="str">
        <f t="array" ref="C1629">IF(LEN(A1629)=0,"",INDEX('Smelter Look-up'!$C:$C,MATCH($A1629,'Smelter Look-up'!$E:$E,0)))</f>
        <v/>
      </c>
      <c r="D1629" s="233"/>
      <c r="E1629" s="233" t="str">
        <f>IF(ISERROR($V1629),"",OFFSET('Smelter Look-up'!$D$4,$V1629-4,0)&amp;"")</f>
        <v/>
      </c>
      <c r="F1629" s="233" t="str">
        <f>IF(ISERROR($V1629),"",OFFSET('Smelter Look-up'!$E$4,$V1629-4,0))</f>
        <v/>
      </c>
      <c r="G1629" s="233" t="str">
        <f>IF(C1629=$X$4,IF(ISERROR($V1629),"Enter smelter details","RMI"),IF(ISERROR($V1629),"",OFFSET('Smelter Look-up'!$F$4,$V1629-4,0)))</f>
        <v/>
      </c>
      <c r="H1629" s="235" t="str">
        <f>IF(ISERROR($V1629),"",OFFSET('Smelter Look-up'!$G$4,$V1629-4,0))</f>
        <v/>
      </c>
      <c r="I1629" s="237" t="str">
        <f>IF(ISERROR($V1629),"",OFFSET('Smelter Look-up'!$H$4,$V1629-4,0))</f>
        <v/>
      </c>
      <c r="J1629" s="237" t="str">
        <f>IF(ISERROR($V1629),"",OFFSET('Smelter Look-up'!$I$4,$V1629-4,0))</f>
        <v/>
      </c>
      <c r="K1629" s="234"/>
      <c r="L1629" s="234"/>
      <c r="M1629" s="234"/>
      <c r="N1629" s="234"/>
      <c r="O1629" s="234"/>
      <c r="P1629" s="237"/>
      <c r="Q1629" s="238"/>
      <c r="R1629" s="233" t="str">
        <f>IF(ISERROR($V1629),"",OFFSET('Smelter Look-up'!$C$4,$V1629-4,0)&amp;"")</f>
        <v/>
      </c>
      <c r="S1629" s="239" t="str">
        <f t="array" ref="S1629">IF(B1629="","",IF(ISERROR(MATCH($E1629,CL,0)),"Unknown",INDIRECT("'C'!$A$"&amp;MATCH($E1629,CL,0)+1)))</f>
        <v/>
      </c>
      <c r="T1629" s="239" t="str">
        <f t="array" ref="T1629">IF(B1629="","",IF(ISERROR(MATCH($J1629,SorP!$B$1:$B$6226,0)),"",INDIRECT("'SorP'!$A$"&amp;MATCH($S1629&amp;$J1629,SorP!C:C,0))))</f>
        <v/>
      </c>
      <c r="U1629" s="240"/>
      <c r="V1629" s="228" t="str">
        <f>IF(C1629="",NA(),IF(OR(C1629="Smelter not listed",C1629="Smelter not yet identified"),MATCH($B1629&amp;$D1629,'Smelter Look-up'!$J:$J,0),MATCH($B1629&amp;$C1629,'Smelter Look-up'!$J:$J,0)))</f>
        <v>#N/A</v>
      </c>
      <c r="W1629" s="208"/>
      <c r="X1629" s="208">
        <f t="shared" si="1"/>
        <v>0</v>
      </c>
      <c r="Y1629" s="208"/>
      <c r="Z1629" s="208"/>
      <c r="AA1629" s="208"/>
      <c r="AB1629" s="241" t="str">
        <f t="shared" si="2"/>
        <v/>
      </c>
      <c r="AC1629" s="208"/>
      <c r="AD1629" s="208"/>
      <c r="AE1629" s="208"/>
      <c r="AF1629" s="208"/>
      <c r="AG1629" s="208"/>
      <c r="AH1629" s="208"/>
    </row>
    <row r="1630" ht="13.5" customHeight="1">
      <c r="A1630" s="239"/>
      <c r="B1630" s="233" t="str">
        <f t="array" ref="B1630">IF(LEN(A1630)=0,"",INDEX('Smelter Look-up'!$A:$A,MATCH($A1630,'Smelter Look-up'!$E:$E,0)))</f>
        <v/>
      </c>
      <c r="C1630" s="234" t="str">
        <f t="array" ref="C1630">IF(LEN(A1630)=0,"",INDEX('Smelter Look-up'!$C:$C,MATCH($A1630,'Smelter Look-up'!$E:$E,0)))</f>
        <v/>
      </c>
      <c r="D1630" s="233"/>
      <c r="E1630" s="233" t="str">
        <f>IF(ISERROR($V1630),"",OFFSET('Smelter Look-up'!$D$4,$V1630-4,0)&amp;"")</f>
        <v/>
      </c>
      <c r="F1630" s="233" t="str">
        <f>IF(ISERROR($V1630),"",OFFSET('Smelter Look-up'!$E$4,$V1630-4,0))</f>
        <v/>
      </c>
      <c r="G1630" s="233" t="str">
        <f>IF(C1630=$X$4,IF(ISERROR($V1630),"Enter smelter details","RMI"),IF(ISERROR($V1630),"",OFFSET('Smelter Look-up'!$F$4,$V1630-4,0)))</f>
        <v/>
      </c>
      <c r="H1630" s="235" t="str">
        <f>IF(ISERROR($V1630),"",OFFSET('Smelter Look-up'!$G$4,$V1630-4,0))</f>
        <v/>
      </c>
      <c r="I1630" s="237" t="str">
        <f>IF(ISERROR($V1630),"",OFFSET('Smelter Look-up'!$H$4,$V1630-4,0))</f>
        <v/>
      </c>
      <c r="J1630" s="237" t="str">
        <f>IF(ISERROR($V1630),"",OFFSET('Smelter Look-up'!$I$4,$V1630-4,0))</f>
        <v/>
      </c>
      <c r="K1630" s="234"/>
      <c r="L1630" s="234"/>
      <c r="M1630" s="234"/>
      <c r="N1630" s="234"/>
      <c r="O1630" s="234"/>
      <c r="P1630" s="237"/>
      <c r="Q1630" s="238"/>
      <c r="R1630" s="233" t="str">
        <f>IF(ISERROR($V1630),"",OFFSET('Smelter Look-up'!$C$4,$V1630-4,0)&amp;"")</f>
        <v/>
      </c>
      <c r="S1630" s="239" t="str">
        <f t="array" ref="S1630">IF(B1630="","",IF(ISERROR(MATCH($E1630,CL,0)),"Unknown",INDIRECT("'C'!$A$"&amp;MATCH($E1630,CL,0)+1)))</f>
        <v/>
      </c>
      <c r="T1630" s="239" t="str">
        <f t="array" ref="T1630">IF(B1630="","",IF(ISERROR(MATCH($J1630,SorP!$B$1:$B$6226,0)),"",INDIRECT("'SorP'!$A$"&amp;MATCH($S1630&amp;$J1630,SorP!C:C,0))))</f>
        <v/>
      </c>
      <c r="U1630" s="240"/>
      <c r="V1630" s="228" t="str">
        <f>IF(C1630="",NA(),IF(OR(C1630="Smelter not listed",C1630="Smelter not yet identified"),MATCH($B1630&amp;$D1630,'Smelter Look-up'!$J:$J,0),MATCH($B1630&amp;$C1630,'Smelter Look-up'!$J:$J,0)))</f>
        <v>#N/A</v>
      </c>
      <c r="W1630" s="208"/>
      <c r="X1630" s="208">
        <f t="shared" si="1"/>
        <v>0</v>
      </c>
      <c r="Y1630" s="208"/>
      <c r="Z1630" s="208"/>
      <c r="AA1630" s="208"/>
      <c r="AB1630" s="241" t="str">
        <f t="shared" si="2"/>
        <v/>
      </c>
      <c r="AC1630" s="208"/>
      <c r="AD1630" s="208"/>
      <c r="AE1630" s="208"/>
      <c r="AF1630" s="208"/>
      <c r="AG1630" s="208"/>
      <c r="AH1630" s="208"/>
    </row>
    <row r="1631" ht="13.5" customHeight="1">
      <c r="A1631" s="239"/>
      <c r="B1631" s="233" t="str">
        <f t="array" ref="B1631">IF(LEN(A1631)=0,"",INDEX('Smelter Look-up'!$A:$A,MATCH($A1631,'Smelter Look-up'!$E:$E,0)))</f>
        <v/>
      </c>
      <c r="C1631" s="234" t="str">
        <f t="array" ref="C1631">IF(LEN(A1631)=0,"",INDEX('Smelter Look-up'!$C:$C,MATCH($A1631,'Smelter Look-up'!$E:$E,0)))</f>
        <v/>
      </c>
      <c r="D1631" s="233"/>
      <c r="E1631" s="233" t="str">
        <f>IF(ISERROR($V1631),"",OFFSET('Smelter Look-up'!$D$4,$V1631-4,0)&amp;"")</f>
        <v/>
      </c>
      <c r="F1631" s="233" t="str">
        <f>IF(ISERROR($V1631),"",OFFSET('Smelter Look-up'!$E$4,$V1631-4,0))</f>
        <v/>
      </c>
      <c r="G1631" s="233" t="str">
        <f>IF(C1631=$X$4,IF(ISERROR($V1631),"Enter smelter details","RMI"),IF(ISERROR($V1631),"",OFFSET('Smelter Look-up'!$F$4,$V1631-4,0)))</f>
        <v/>
      </c>
      <c r="H1631" s="235" t="str">
        <f>IF(ISERROR($V1631),"",OFFSET('Smelter Look-up'!$G$4,$V1631-4,0))</f>
        <v/>
      </c>
      <c r="I1631" s="237" t="str">
        <f>IF(ISERROR($V1631),"",OFFSET('Smelter Look-up'!$H$4,$V1631-4,0))</f>
        <v/>
      </c>
      <c r="J1631" s="237" t="str">
        <f>IF(ISERROR($V1631),"",OFFSET('Smelter Look-up'!$I$4,$V1631-4,0))</f>
        <v/>
      </c>
      <c r="K1631" s="234"/>
      <c r="L1631" s="234"/>
      <c r="M1631" s="234"/>
      <c r="N1631" s="234"/>
      <c r="O1631" s="234"/>
      <c r="P1631" s="237"/>
      <c r="Q1631" s="238"/>
      <c r="R1631" s="233" t="str">
        <f>IF(ISERROR($V1631),"",OFFSET('Smelter Look-up'!$C$4,$V1631-4,0)&amp;"")</f>
        <v/>
      </c>
      <c r="S1631" s="239" t="str">
        <f t="array" ref="S1631">IF(B1631="","",IF(ISERROR(MATCH($E1631,CL,0)),"Unknown",INDIRECT("'C'!$A$"&amp;MATCH($E1631,CL,0)+1)))</f>
        <v/>
      </c>
      <c r="T1631" s="239" t="str">
        <f t="array" ref="T1631">IF(B1631="","",IF(ISERROR(MATCH($J1631,SorP!$B$1:$B$6226,0)),"",INDIRECT("'SorP'!$A$"&amp;MATCH($S1631&amp;$J1631,SorP!C:C,0))))</f>
        <v/>
      </c>
      <c r="U1631" s="240"/>
      <c r="V1631" s="228" t="str">
        <f>IF(C1631="",NA(),IF(OR(C1631="Smelter not listed",C1631="Smelter not yet identified"),MATCH($B1631&amp;$D1631,'Smelter Look-up'!$J:$J,0),MATCH($B1631&amp;$C1631,'Smelter Look-up'!$J:$J,0)))</f>
        <v>#N/A</v>
      </c>
      <c r="W1631" s="208"/>
      <c r="X1631" s="208">
        <f t="shared" si="1"/>
        <v>0</v>
      </c>
      <c r="Y1631" s="208"/>
      <c r="Z1631" s="208"/>
      <c r="AA1631" s="208"/>
      <c r="AB1631" s="241" t="str">
        <f t="shared" si="2"/>
        <v/>
      </c>
      <c r="AC1631" s="208"/>
      <c r="AD1631" s="208"/>
      <c r="AE1631" s="208"/>
      <c r="AF1631" s="208"/>
      <c r="AG1631" s="208"/>
      <c r="AH1631" s="208"/>
    </row>
    <row r="1632" ht="13.5" customHeight="1">
      <c r="A1632" s="239"/>
      <c r="B1632" s="233" t="str">
        <f t="array" ref="B1632">IF(LEN(A1632)=0,"",INDEX('Smelter Look-up'!$A:$A,MATCH($A1632,'Smelter Look-up'!$E:$E,0)))</f>
        <v/>
      </c>
      <c r="C1632" s="234" t="str">
        <f t="array" ref="C1632">IF(LEN(A1632)=0,"",INDEX('Smelter Look-up'!$C:$C,MATCH($A1632,'Smelter Look-up'!$E:$E,0)))</f>
        <v/>
      </c>
      <c r="D1632" s="233"/>
      <c r="E1632" s="233" t="str">
        <f>IF(ISERROR($V1632),"",OFFSET('Smelter Look-up'!$D$4,$V1632-4,0)&amp;"")</f>
        <v/>
      </c>
      <c r="F1632" s="233" t="str">
        <f>IF(ISERROR($V1632),"",OFFSET('Smelter Look-up'!$E$4,$V1632-4,0))</f>
        <v/>
      </c>
      <c r="G1632" s="233" t="str">
        <f>IF(C1632=$X$4,IF(ISERROR($V1632),"Enter smelter details","RMI"),IF(ISERROR($V1632),"",OFFSET('Smelter Look-up'!$F$4,$V1632-4,0)))</f>
        <v/>
      </c>
      <c r="H1632" s="235" t="str">
        <f>IF(ISERROR($V1632),"",OFFSET('Smelter Look-up'!$G$4,$V1632-4,0))</f>
        <v/>
      </c>
      <c r="I1632" s="237" t="str">
        <f>IF(ISERROR($V1632),"",OFFSET('Smelter Look-up'!$H$4,$V1632-4,0))</f>
        <v/>
      </c>
      <c r="J1632" s="237" t="str">
        <f>IF(ISERROR($V1632),"",OFFSET('Smelter Look-up'!$I$4,$V1632-4,0))</f>
        <v/>
      </c>
      <c r="K1632" s="234"/>
      <c r="L1632" s="234"/>
      <c r="M1632" s="234"/>
      <c r="N1632" s="234"/>
      <c r="O1632" s="234"/>
      <c r="P1632" s="237"/>
      <c r="Q1632" s="238"/>
      <c r="R1632" s="233" t="str">
        <f>IF(ISERROR($V1632),"",OFFSET('Smelter Look-up'!$C$4,$V1632-4,0)&amp;"")</f>
        <v/>
      </c>
      <c r="S1632" s="239" t="str">
        <f t="array" ref="S1632">IF(B1632="","",IF(ISERROR(MATCH($E1632,CL,0)),"Unknown",INDIRECT("'C'!$A$"&amp;MATCH($E1632,CL,0)+1)))</f>
        <v/>
      </c>
      <c r="T1632" s="239" t="str">
        <f t="array" ref="T1632">IF(B1632="","",IF(ISERROR(MATCH($J1632,SorP!$B$1:$B$6226,0)),"",INDIRECT("'SorP'!$A$"&amp;MATCH($S1632&amp;$J1632,SorP!C:C,0))))</f>
        <v/>
      </c>
      <c r="U1632" s="240"/>
      <c r="V1632" s="228" t="str">
        <f>IF(C1632="",NA(),IF(OR(C1632="Smelter not listed",C1632="Smelter not yet identified"),MATCH($B1632&amp;$D1632,'Smelter Look-up'!$J:$J,0),MATCH($B1632&amp;$C1632,'Smelter Look-up'!$J:$J,0)))</f>
        <v>#N/A</v>
      </c>
      <c r="W1632" s="208"/>
      <c r="X1632" s="208">
        <f t="shared" si="1"/>
        <v>0</v>
      </c>
      <c r="Y1632" s="208"/>
      <c r="Z1632" s="208"/>
      <c r="AA1632" s="208"/>
      <c r="AB1632" s="241" t="str">
        <f t="shared" si="2"/>
        <v/>
      </c>
      <c r="AC1632" s="208"/>
      <c r="AD1632" s="208"/>
      <c r="AE1632" s="208"/>
      <c r="AF1632" s="208"/>
      <c r="AG1632" s="208"/>
      <c r="AH1632" s="208"/>
    </row>
    <row r="1633" ht="13.5" customHeight="1">
      <c r="A1633" s="239"/>
      <c r="B1633" s="233" t="str">
        <f t="array" ref="B1633">IF(LEN(A1633)=0,"",INDEX('Smelter Look-up'!$A:$A,MATCH($A1633,'Smelter Look-up'!$E:$E,0)))</f>
        <v/>
      </c>
      <c r="C1633" s="234" t="str">
        <f t="array" ref="C1633">IF(LEN(A1633)=0,"",INDEX('Smelter Look-up'!$C:$C,MATCH($A1633,'Smelter Look-up'!$E:$E,0)))</f>
        <v/>
      </c>
      <c r="D1633" s="233"/>
      <c r="E1633" s="233" t="str">
        <f>IF(ISERROR($V1633),"",OFFSET('Smelter Look-up'!$D$4,$V1633-4,0)&amp;"")</f>
        <v/>
      </c>
      <c r="F1633" s="233" t="str">
        <f>IF(ISERROR($V1633),"",OFFSET('Smelter Look-up'!$E$4,$V1633-4,0))</f>
        <v/>
      </c>
      <c r="G1633" s="233" t="str">
        <f>IF(C1633=$X$4,IF(ISERROR($V1633),"Enter smelter details","RMI"),IF(ISERROR($V1633),"",OFFSET('Smelter Look-up'!$F$4,$V1633-4,0)))</f>
        <v/>
      </c>
      <c r="H1633" s="235" t="str">
        <f>IF(ISERROR($V1633),"",OFFSET('Smelter Look-up'!$G$4,$V1633-4,0))</f>
        <v/>
      </c>
      <c r="I1633" s="237" t="str">
        <f>IF(ISERROR($V1633),"",OFFSET('Smelter Look-up'!$H$4,$V1633-4,0))</f>
        <v/>
      </c>
      <c r="J1633" s="237" t="str">
        <f>IF(ISERROR($V1633),"",OFFSET('Smelter Look-up'!$I$4,$V1633-4,0))</f>
        <v/>
      </c>
      <c r="K1633" s="234"/>
      <c r="L1633" s="234"/>
      <c r="M1633" s="234"/>
      <c r="N1633" s="234"/>
      <c r="O1633" s="234"/>
      <c r="P1633" s="237"/>
      <c r="Q1633" s="238"/>
      <c r="R1633" s="233" t="str">
        <f>IF(ISERROR($V1633),"",OFFSET('Smelter Look-up'!$C$4,$V1633-4,0)&amp;"")</f>
        <v/>
      </c>
      <c r="S1633" s="239" t="str">
        <f t="array" ref="S1633">IF(B1633="","",IF(ISERROR(MATCH($E1633,CL,0)),"Unknown",INDIRECT("'C'!$A$"&amp;MATCH($E1633,CL,0)+1)))</f>
        <v/>
      </c>
      <c r="T1633" s="239" t="str">
        <f t="array" ref="T1633">IF(B1633="","",IF(ISERROR(MATCH($J1633,SorP!$B$1:$B$6226,0)),"",INDIRECT("'SorP'!$A$"&amp;MATCH($S1633&amp;$J1633,SorP!C:C,0))))</f>
        <v/>
      </c>
      <c r="U1633" s="240"/>
      <c r="V1633" s="228" t="str">
        <f>IF(C1633="",NA(),IF(OR(C1633="Smelter not listed",C1633="Smelter not yet identified"),MATCH($B1633&amp;$D1633,'Smelter Look-up'!$J:$J,0),MATCH($B1633&amp;$C1633,'Smelter Look-up'!$J:$J,0)))</f>
        <v>#N/A</v>
      </c>
      <c r="W1633" s="208"/>
      <c r="X1633" s="208">
        <f t="shared" si="1"/>
        <v>0</v>
      </c>
      <c r="Y1633" s="208"/>
      <c r="Z1633" s="208"/>
      <c r="AA1633" s="208"/>
      <c r="AB1633" s="241" t="str">
        <f t="shared" si="2"/>
        <v/>
      </c>
      <c r="AC1633" s="208"/>
      <c r="AD1633" s="208"/>
      <c r="AE1633" s="208"/>
      <c r="AF1633" s="208"/>
      <c r="AG1633" s="208"/>
      <c r="AH1633" s="208"/>
    </row>
    <row r="1634" ht="13.5" customHeight="1">
      <c r="A1634" s="239"/>
      <c r="B1634" s="233" t="str">
        <f t="array" ref="B1634">IF(LEN(A1634)=0,"",INDEX('Smelter Look-up'!$A:$A,MATCH($A1634,'Smelter Look-up'!$E:$E,0)))</f>
        <v/>
      </c>
      <c r="C1634" s="234" t="str">
        <f t="array" ref="C1634">IF(LEN(A1634)=0,"",INDEX('Smelter Look-up'!$C:$C,MATCH($A1634,'Smelter Look-up'!$E:$E,0)))</f>
        <v/>
      </c>
      <c r="D1634" s="233"/>
      <c r="E1634" s="233" t="str">
        <f>IF(ISERROR($V1634),"",OFFSET('Smelter Look-up'!$D$4,$V1634-4,0)&amp;"")</f>
        <v/>
      </c>
      <c r="F1634" s="233" t="str">
        <f>IF(ISERROR($V1634),"",OFFSET('Smelter Look-up'!$E$4,$V1634-4,0))</f>
        <v/>
      </c>
      <c r="G1634" s="233" t="str">
        <f>IF(C1634=$X$4,IF(ISERROR($V1634),"Enter smelter details","RMI"),IF(ISERROR($V1634),"",OFFSET('Smelter Look-up'!$F$4,$V1634-4,0)))</f>
        <v/>
      </c>
      <c r="H1634" s="235" t="str">
        <f>IF(ISERROR($V1634),"",OFFSET('Smelter Look-up'!$G$4,$V1634-4,0))</f>
        <v/>
      </c>
      <c r="I1634" s="237" t="str">
        <f>IF(ISERROR($V1634),"",OFFSET('Smelter Look-up'!$H$4,$V1634-4,0))</f>
        <v/>
      </c>
      <c r="J1634" s="237" t="str">
        <f>IF(ISERROR($V1634),"",OFFSET('Smelter Look-up'!$I$4,$V1634-4,0))</f>
        <v/>
      </c>
      <c r="K1634" s="234"/>
      <c r="L1634" s="234"/>
      <c r="M1634" s="234"/>
      <c r="N1634" s="234"/>
      <c r="O1634" s="234"/>
      <c r="P1634" s="237"/>
      <c r="Q1634" s="238"/>
      <c r="R1634" s="233" t="str">
        <f>IF(ISERROR($V1634),"",OFFSET('Smelter Look-up'!$C$4,$V1634-4,0)&amp;"")</f>
        <v/>
      </c>
      <c r="S1634" s="239" t="str">
        <f t="array" ref="S1634">IF(B1634="","",IF(ISERROR(MATCH($E1634,CL,0)),"Unknown",INDIRECT("'C'!$A$"&amp;MATCH($E1634,CL,0)+1)))</f>
        <v/>
      </c>
      <c r="T1634" s="239" t="str">
        <f t="array" ref="T1634">IF(B1634="","",IF(ISERROR(MATCH($J1634,SorP!$B$1:$B$6226,0)),"",INDIRECT("'SorP'!$A$"&amp;MATCH($S1634&amp;$J1634,SorP!C:C,0))))</f>
        <v/>
      </c>
      <c r="U1634" s="240"/>
      <c r="V1634" s="228" t="str">
        <f>IF(C1634="",NA(),IF(OR(C1634="Smelter not listed",C1634="Smelter not yet identified"),MATCH($B1634&amp;$D1634,'Smelter Look-up'!$J:$J,0),MATCH($B1634&amp;$C1634,'Smelter Look-up'!$J:$J,0)))</f>
        <v>#N/A</v>
      </c>
      <c r="W1634" s="208"/>
      <c r="X1634" s="208">
        <f t="shared" si="1"/>
        <v>0</v>
      </c>
      <c r="Y1634" s="208"/>
      <c r="Z1634" s="208"/>
      <c r="AA1634" s="208"/>
      <c r="AB1634" s="241" t="str">
        <f t="shared" si="2"/>
        <v/>
      </c>
      <c r="AC1634" s="208"/>
      <c r="AD1634" s="208"/>
      <c r="AE1634" s="208"/>
      <c r="AF1634" s="208"/>
      <c r="AG1634" s="208"/>
      <c r="AH1634" s="208"/>
    </row>
    <row r="1635" ht="13.5" customHeight="1">
      <c r="A1635" s="239"/>
      <c r="B1635" s="233" t="str">
        <f t="array" ref="B1635">IF(LEN(A1635)=0,"",INDEX('Smelter Look-up'!$A:$A,MATCH($A1635,'Smelter Look-up'!$E:$E,0)))</f>
        <v/>
      </c>
      <c r="C1635" s="234" t="str">
        <f t="array" ref="C1635">IF(LEN(A1635)=0,"",INDEX('Smelter Look-up'!$C:$C,MATCH($A1635,'Smelter Look-up'!$E:$E,0)))</f>
        <v/>
      </c>
      <c r="D1635" s="233"/>
      <c r="E1635" s="233" t="str">
        <f>IF(ISERROR($V1635),"",OFFSET('Smelter Look-up'!$D$4,$V1635-4,0)&amp;"")</f>
        <v/>
      </c>
      <c r="F1635" s="233" t="str">
        <f>IF(ISERROR($V1635),"",OFFSET('Smelter Look-up'!$E$4,$V1635-4,0))</f>
        <v/>
      </c>
      <c r="G1635" s="233" t="str">
        <f>IF(C1635=$X$4,IF(ISERROR($V1635),"Enter smelter details","RMI"),IF(ISERROR($V1635),"",OFFSET('Smelter Look-up'!$F$4,$V1635-4,0)))</f>
        <v/>
      </c>
      <c r="H1635" s="235" t="str">
        <f>IF(ISERROR($V1635),"",OFFSET('Smelter Look-up'!$G$4,$V1635-4,0))</f>
        <v/>
      </c>
      <c r="I1635" s="237" t="str">
        <f>IF(ISERROR($V1635),"",OFFSET('Smelter Look-up'!$H$4,$V1635-4,0))</f>
        <v/>
      </c>
      <c r="J1635" s="237" t="str">
        <f>IF(ISERROR($V1635),"",OFFSET('Smelter Look-up'!$I$4,$V1635-4,0))</f>
        <v/>
      </c>
      <c r="K1635" s="234"/>
      <c r="L1635" s="234"/>
      <c r="M1635" s="234"/>
      <c r="N1635" s="234"/>
      <c r="O1635" s="234"/>
      <c r="P1635" s="237"/>
      <c r="Q1635" s="238"/>
      <c r="R1635" s="233" t="str">
        <f>IF(ISERROR($V1635),"",OFFSET('Smelter Look-up'!$C$4,$V1635-4,0)&amp;"")</f>
        <v/>
      </c>
      <c r="S1635" s="239" t="str">
        <f t="array" ref="S1635">IF(B1635="","",IF(ISERROR(MATCH($E1635,CL,0)),"Unknown",INDIRECT("'C'!$A$"&amp;MATCH($E1635,CL,0)+1)))</f>
        <v/>
      </c>
      <c r="T1635" s="239" t="str">
        <f t="array" ref="T1635">IF(B1635="","",IF(ISERROR(MATCH($J1635,SorP!$B$1:$B$6226,0)),"",INDIRECT("'SorP'!$A$"&amp;MATCH($S1635&amp;$J1635,SorP!C:C,0))))</f>
        <v/>
      </c>
      <c r="U1635" s="240"/>
      <c r="V1635" s="228" t="str">
        <f>IF(C1635="",NA(),IF(OR(C1635="Smelter not listed",C1635="Smelter not yet identified"),MATCH($B1635&amp;$D1635,'Smelter Look-up'!$J:$J,0),MATCH($B1635&amp;$C1635,'Smelter Look-up'!$J:$J,0)))</f>
        <v>#N/A</v>
      </c>
      <c r="W1635" s="208"/>
      <c r="X1635" s="208">
        <f t="shared" si="1"/>
        <v>0</v>
      </c>
      <c r="Y1635" s="208"/>
      <c r="Z1635" s="208"/>
      <c r="AA1635" s="208"/>
      <c r="AB1635" s="241" t="str">
        <f t="shared" si="2"/>
        <v/>
      </c>
      <c r="AC1635" s="208"/>
      <c r="AD1635" s="208"/>
      <c r="AE1635" s="208"/>
      <c r="AF1635" s="208"/>
      <c r="AG1635" s="208"/>
      <c r="AH1635" s="208"/>
    </row>
    <row r="1636" ht="13.5" customHeight="1">
      <c r="A1636" s="239"/>
      <c r="B1636" s="233" t="str">
        <f t="array" ref="B1636">IF(LEN(A1636)=0,"",INDEX('Smelter Look-up'!$A:$A,MATCH($A1636,'Smelter Look-up'!$E:$E,0)))</f>
        <v/>
      </c>
      <c r="C1636" s="234" t="str">
        <f t="array" ref="C1636">IF(LEN(A1636)=0,"",INDEX('Smelter Look-up'!$C:$C,MATCH($A1636,'Smelter Look-up'!$E:$E,0)))</f>
        <v/>
      </c>
      <c r="D1636" s="233"/>
      <c r="E1636" s="233" t="str">
        <f>IF(ISERROR($V1636),"",OFFSET('Smelter Look-up'!$D$4,$V1636-4,0)&amp;"")</f>
        <v/>
      </c>
      <c r="F1636" s="233" t="str">
        <f>IF(ISERROR($V1636),"",OFFSET('Smelter Look-up'!$E$4,$V1636-4,0))</f>
        <v/>
      </c>
      <c r="G1636" s="233" t="str">
        <f>IF(C1636=$X$4,IF(ISERROR($V1636),"Enter smelter details","RMI"),IF(ISERROR($V1636),"",OFFSET('Smelter Look-up'!$F$4,$V1636-4,0)))</f>
        <v/>
      </c>
      <c r="H1636" s="235" t="str">
        <f>IF(ISERROR($V1636),"",OFFSET('Smelter Look-up'!$G$4,$V1636-4,0))</f>
        <v/>
      </c>
      <c r="I1636" s="237" t="str">
        <f>IF(ISERROR($V1636),"",OFFSET('Smelter Look-up'!$H$4,$V1636-4,0))</f>
        <v/>
      </c>
      <c r="J1636" s="237" t="str">
        <f>IF(ISERROR($V1636),"",OFFSET('Smelter Look-up'!$I$4,$V1636-4,0))</f>
        <v/>
      </c>
      <c r="K1636" s="234"/>
      <c r="L1636" s="234"/>
      <c r="M1636" s="234"/>
      <c r="N1636" s="234"/>
      <c r="O1636" s="234"/>
      <c r="P1636" s="237"/>
      <c r="Q1636" s="238"/>
      <c r="R1636" s="233" t="str">
        <f>IF(ISERROR($V1636),"",OFFSET('Smelter Look-up'!$C$4,$V1636-4,0)&amp;"")</f>
        <v/>
      </c>
      <c r="S1636" s="239" t="str">
        <f t="array" ref="S1636">IF(B1636="","",IF(ISERROR(MATCH($E1636,CL,0)),"Unknown",INDIRECT("'C'!$A$"&amp;MATCH($E1636,CL,0)+1)))</f>
        <v/>
      </c>
      <c r="T1636" s="239" t="str">
        <f t="array" ref="T1636">IF(B1636="","",IF(ISERROR(MATCH($J1636,SorP!$B$1:$B$6226,0)),"",INDIRECT("'SorP'!$A$"&amp;MATCH($S1636&amp;$J1636,SorP!C:C,0))))</f>
        <v/>
      </c>
      <c r="U1636" s="240"/>
      <c r="V1636" s="228" t="str">
        <f>IF(C1636="",NA(),IF(OR(C1636="Smelter not listed",C1636="Smelter not yet identified"),MATCH($B1636&amp;$D1636,'Smelter Look-up'!$J:$J,0),MATCH($B1636&amp;$C1636,'Smelter Look-up'!$J:$J,0)))</f>
        <v>#N/A</v>
      </c>
      <c r="W1636" s="208"/>
      <c r="X1636" s="208">
        <f t="shared" si="1"/>
        <v>0</v>
      </c>
      <c r="Y1636" s="208"/>
      <c r="Z1636" s="208"/>
      <c r="AA1636" s="208"/>
      <c r="AB1636" s="241" t="str">
        <f t="shared" si="2"/>
        <v/>
      </c>
      <c r="AC1636" s="208"/>
      <c r="AD1636" s="208"/>
      <c r="AE1636" s="208"/>
      <c r="AF1636" s="208"/>
      <c r="AG1636" s="208"/>
      <c r="AH1636" s="208"/>
    </row>
    <row r="1637" ht="13.5" customHeight="1">
      <c r="A1637" s="239"/>
      <c r="B1637" s="233" t="str">
        <f t="array" ref="B1637">IF(LEN(A1637)=0,"",INDEX('Smelter Look-up'!$A:$A,MATCH($A1637,'Smelter Look-up'!$E:$E,0)))</f>
        <v/>
      </c>
      <c r="C1637" s="234" t="str">
        <f t="array" ref="C1637">IF(LEN(A1637)=0,"",INDEX('Smelter Look-up'!$C:$C,MATCH($A1637,'Smelter Look-up'!$E:$E,0)))</f>
        <v/>
      </c>
      <c r="D1637" s="233"/>
      <c r="E1637" s="233" t="str">
        <f>IF(ISERROR($V1637),"",OFFSET('Smelter Look-up'!$D$4,$V1637-4,0)&amp;"")</f>
        <v/>
      </c>
      <c r="F1637" s="233" t="str">
        <f>IF(ISERROR($V1637),"",OFFSET('Smelter Look-up'!$E$4,$V1637-4,0))</f>
        <v/>
      </c>
      <c r="G1637" s="233" t="str">
        <f>IF(C1637=$X$4,IF(ISERROR($V1637),"Enter smelter details","RMI"),IF(ISERROR($V1637),"",OFFSET('Smelter Look-up'!$F$4,$V1637-4,0)))</f>
        <v/>
      </c>
      <c r="H1637" s="235" t="str">
        <f>IF(ISERROR($V1637),"",OFFSET('Smelter Look-up'!$G$4,$V1637-4,0))</f>
        <v/>
      </c>
      <c r="I1637" s="237" t="str">
        <f>IF(ISERROR($V1637),"",OFFSET('Smelter Look-up'!$H$4,$V1637-4,0))</f>
        <v/>
      </c>
      <c r="J1637" s="237" t="str">
        <f>IF(ISERROR($V1637),"",OFFSET('Smelter Look-up'!$I$4,$V1637-4,0))</f>
        <v/>
      </c>
      <c r="K1637" s="234"/>
      <c r="L1637" s="234"/>
      <c r="M1637" s="234"/>
      <c r="N1637" s="234"/>
      <c r="O1637" s="234"/>
      <c r="P1637" s="237"/>
      <c r="Q1637" s="238"/>
      <c r="R1637" s="233" t="str">
        <f>IF(ISERROR($V1637),"",OFFSET('Smelter Look-up'!$C$4,$V1637-4,0)&amp;"")</f>
        <v/>
      </c>
      <c r="S1637" s="239" t="str">
        <f t="array" ref="S1637">IF(B1637="","",IF(ISERROR(MATCH($E1637,CL,0)),"Unknown",INDIRECT("'C'!$A$"&amp;MATCH($E1637,CL,0)+1)))</f>
        <v/>
      </c>
      <c r="T1637" s="239" t="str">
        <f t="array" ref="T1637">IF(B1637="","",IF(ISERROR(MATCH($J1637,SorP!$B$1:$B$6226,0)),"",INDIRECT("'SorP'!$A$"&amp;MATCH($S1637&amp;$J1637,SorP!C:C,0))))</f>
        <v/>
      </c>
      <c r="U1637" s="240"/>
      <c r="V1637" s="228" t="str">
        <f>IF(C1637="",NA(),IF(OR(C1637="Smelter not listed",C1637="Smelter not yet identified"),MATCH($B1637&amp;$D1637,'Smelter Look-up'!$J:$J,0),MATCH($B1637&amp;$C1637,'Smelter Look-up'!$J:$J,0)))</f>
        <v>#N/A</v>
      </c>
      <c r="W1637" s="208"/>
      <c r="X1637" s="208">
        <f t="shared" si="1"/>
        <v>0</v>
      </c>
      <c r="Y1637" s="208"/>
      <c r="Z1637" s="208"/>
      <c r="AA1637" s="208"/>
      <c r="AB1637" s="241" t="str">
        <f t="shared" si="2"/>
        <v/>
      </c>
      <c r="AC1637" s="208"/>
      <c r="AD1637" s="208"/>
      <c r="AE1637" s="208"/>
      <c r="AF1637" s="208"/>
      <c r="AG1637" s="208"/>
      <c r="AH1637" s="208"/>
    </row>
    <row r="1638" ht="13.5" customHeight="1">
      <c r="A1638" s="239"/>
      <c r="B1638" s="233" t="str">
        <f t="array" ref="B1638">IF(LEN(A1638)=0,"",INDEX('Smelter Look-up'!$A:$A,MATCH($A1638,'Smelter Look-up'!$E:$E,0)))</f>
        <v/>
      </c>
      <c r="C1638" s="234" t="str">
        <f t="array" ref="C1638">IF(LEN(A1638)=0,"",INDEX('Smelter Look-up'!$C:$C,MATCH($A1638,'Smelter Look-up'!$E:$E,0)))</f>
        <v/>
      </c>
      <c r="D1638" s="233"/>
      <c r="E1638" s="233" t="str">
        <f>IF(ISERROR($V1638),"",OFFSET('Smelter Look-up'!$D$4,$V1638-4,0)&amp;"")</f>
        <v/>
      </c>
      <c r="F1638" s="233" t="str">
        <f>IF(ISERROR($V1638),"",OFFSET('Smelter Look-up'!$E$4,$V1638-4,0))</f>
        <v/>
      </c>
      <c r="G1638" s="233" t="str">
        <f>IF(C1638=$X$4,IF(ISERROR($V1638),"Enter smelter details","RMI"),IF(ISERROR($V1638),"",OFFSET('Smelter Look-up'!$F$4,$V1638-4,0)))</f>
        <v/>
      </c>
      <c r="H1638" s="235" t="str">
        <f>IF(ISERROR($V1638),"",OFFSET('Smelter Look-up'!$G$4,$V1638-4,0))</f>
        <v/>
      </c>
      <c r="I1638" s="237" t="str">
        <f>IF(ISERROR($V1638),"",OFFSET('Smelter Look-up'!$H$4,$V1638-4,0))</f>
        <v/>
      </c>
      <c r="J1638" s="237" t="str">
        <f>IF(ISERROR($V1638),"",OFFSET('Smelter Look-up'!$I$4,$V1638-4,0))</f>
        <v/>
      </c>
      <c r="K1638" s="234"/>
      <c r="L1638" s="234"/>
      <c r="M1638" s="234"/>
      <c r="N1638" s="234"/>
      <c r="O1638" s="234"/>
      <c r="P1638" s="237"/>
      <c r="Q1638" s="238"/>
      <c r="R1638" s="233" t="str">
        <f>IF(ISERROR($V1638),"",OFFSET('Smelter Look-up'!$C$4,$V1638-4,0)&amp;"")</f>
        <v/>
      </c>
      <c r="S1638" s="239" t="str">
        <f t="array" ref="S1638">IF(B1638="","",IF(ISERROR(MATCH($E1638,CL,0)),"Unknown",INDIRECT("'C'!$A$"&amp;MATCH($E1638,CL,0)+1)))</f>
        <v/>
      </c>
      <c r="T1638" s="239" t="str">
        <f t="array" ref="T1638">IF(B1638="","",IF(ISERROR(MATCH($J1638,SorP!$B$1:$B$6226,0)),"",INDIRECT("'SorP'!$A$"&amp;MATCH($S1638&amp;$J1638,SorP!C:C,0))))</f>
        <v/>
      </c>
      <c r="U1638" s="240"/>
      <c r="V1638" s="228" t="str">
        <f>IF(C1638="",NA(),IF(OR(C1638="Smelter not listed",C1638="Smelter not yet identified"),MATCH($B1638&amp;$D1638,'Smelter Look-up'!$J:$J,0),MATCH($B1638&amp;$C1638,'Smelter Look-up'!$J:$J,0)))</f>
        <v>#N/A</v>
      </c>
      <c r="W1638" s="208"/>
      <c r="X1638" s="208">
        <f t="shared" si="1"/>
        <v>0</v>
      </c>
      <c r="Y1638" s="208"/>
      <c r="Z1638" s="208"/>
      <c r="AA1638" s="208"/>
      <c r="AB1638" s="241" t="str">
        <f t="shared" si="2"/>
        <v/>
      </c>
      <c r="AC1638" s="208"/>
      <c r="AD1638" s="208"/>
      <c r="AE1638" s="208"/>
      <c r="AF1638" s="208"/>
      <c r="AG1638" s="208"/>
      <c r="AH1638" s="208"/>
    </row>
    <row r="1639" ht="13.5" customHeight="1">
      <c r="A1639" s="239"/>
      <c r="B1639" s="233" t="str">
        <f t="array" ref="B1639">IF(LEN(A1639)=0,"",INDEX('Smelter Look-up'!$A:$A,MATCH($A1639,'Smelter Look-up'!$E:$E,0)))</f>
        <v/>
      </c>
      <c r="C1639" s="234" t="str">
        <f t="array" ref="C1639">IF(LEN(A1639)=0,"",INDEX('Smelter Look-up'!$C:$C,MATCH($A1639,'Smelter Look-up'!$E:$E,0)))</f>
        <v/>
      </c>
      <c r="D1639" s="233"/>
      <c r="E1639" s="233" t="str">
        <f>IF(ISERROR($V1639),"",OFFSET('Smelter Look-up'!$D$4,$V1639-4,0)&amp;"")</f>
        <v/>
      </c>
      <c r="F1639" s="233" t="str">
        <f>IF(ISERROR($V1639),"",OFFSET('Smelter Look-up'!$E$4,$V1639-4,0))</f>
        <v/>
      </c>
      <c r="G1639" s="233" t="str">
        <f>IF(C1639=$X$4,IF(ISERROR($V1639),"Enter smelter details","RMI"),IF(ISERROR($V1639),"",OFFSET('Smelter Look-up'!$F$4,$V1639-4,0)))</f>
        <v/>
      </c>
      <c r="H1639" s="235" t="str">
        <f>IF(ISERROR($V1639),"",OFFSET('Smelter Look-up'!$G$4,$V1639-4,0))</f>
        <v/>
      </c>
      <c r="I1639" s="237" t="str">
        <f>IF(ISERROR($V1639),"",OFFSET('Smelter Look-up'!$H$4,$V1639-4,0))</f>
        <v/>
      </c>
      <c r="J1639" s="237" t="str">
        <f>IF(ISERROR($V1639),"",OFFSET('Smelter Look-up'!$I$4,$V1639-4,0))</f>
        <v/>
      </c>
      <c r="K1639" s="234"/>
      <c r="L1639" s="234"/>
      <c r="M1639" s="234"/>
      <c r="N1639" s="234"/>
      <c r="O1639" s="234"/>
      <c r="P1639" s="237"/>
      <c r="Q1639" s="238"/>
      <c r="R1639" s="233" t="str">
        <f>IF(ISERROR($V1639),"",OFFSET('Smelter Look-up'!$C$4,$V1639-4,0)&amp;"")</f>
        <v/>
      </c>
      <c r="S1639" s="239" t="str">
        <f t="array" ref="S1639">IF(B1639="","",IF(ISERROR(MATCH($E1639,CL,0)),"Unknown",INDIRECT("'C'!$A$"&amp;MATCH($E1639,CL,0)+1)))</f>
        <v/>
      </c>
      <c r="T1639" s="239" t="str">
        <f t="array" ref="T1639">IF(B1639="","",IF(ISERROR(MATCH($J1639,SorP!$B$1:$B$6226,0)),"",INDIRECT("'SorP'!$A$"&amp;MATCH($S1639&amp;$J1639,SorP!C:C,0))))</f>
        <v/>
      </c>
      <c r="U1639" s="240"/>
      <c r="V1639" s="228" t="str">
        <f>IF(C1639="",NA(),IF(OR(C1639="Smelter not listed",C1639="Smelter not yet identified"),MATCH($B1639&amp;$D1639,'Smelter Look-up'!$J:$J,0),MATCH($B1639&amp;$C1639,'Smelter Look-up'!$J:$J,0)))</f>
        <v>#N/A</v>
      </c>
      <c r="W1639" s="208"/>
      <c r="X1639" s="208">
        <f t="shared" si="1"/>
        <v>0</v>
      </c>
      <c r="Y1639" s="208"/>
      <c r="Z1639" s="208"/>
      <c r="AA1639" s="208"/>
      <c r="AB1639" s="241" t="str">
        <f t="shared" si="2"/>
        <v/>
      </c>
      <c r="AC1639" s="208"/>
      <c r="AD1639" s="208"/>
      <c r="AE1639" s="208"/>
      <c r="AF1639" s="208"/>
      <c r="AG1639" s="208"/>
      <c r="AH1639" s="208"/>
    </row>
    <row r="1640" ht="13.5" customHeight="1">
      <c r="A1640" s="239"/>
      <c r="B1640" s="233" t="str">
        <f t="array" ref="B1640">IF(LEN(A1640)=0,"",INDEX('Smelter Look-up'!$A:$A,MATCH($A1640,'Smelter Look-up'!$E:$E,0)))</f>
        <v/>
      </c>
      <c r="C1640" s="234" t="str">
        <f t="array" ref="C1640">IF(LEN(A1640)=0,"",INDEX('Smelter Look-up'!$C:$C,MATCH($A1640,'Smelter Look-up'!$E:$E,0)))</f>
        <v/>
      </c>
      <c r="D1640" s="233"/>
      <c r="E1640" s="233" t="str">
        <f>IF(ISERROR($V1640),"",OFFSET('Smelter Look-up'!$D$4,$V1640-4,0)&amp;"")</f>
        <v/>
      </c>
      <c r="F1640" s="233" t="str">
        <f>IF(ISERROR($V1640),"",OFFSET('Smelter Look-up'!$E$4,$V1640-4,0))</f>
        <v/>
      </c>
      <c r="G1640" s="233" t="str">
        <f>IF(C1640=$X$4,IF(ISERROR($V1640),"Enter smelter details","RMI"),IF(ISERROR($V1640),"",OFFSET('Smelter Look-up'!$F$4,$V1640-4,0)))</f>
        <v/>
      </c>
      <c r="H1640" s="235" t="str">
        <f>IF(ISERROR($V1640),"",OFFSET('Smelter Look-up'!$G$4,$V1640-4,0))</f>
        <v/>
      </c>
      <c r="I1640" s="237" t="str">
        <f>IF(ISERROR($V1640),"",OFFSET('Smelter Look-up'!$H$4,$V1640-4,0))</f>
        <v/>
      </c>
      <c r="J1640" s="237" t="str">
        <f>IF(ISERROR($V1640),"",OFFSET('Smelter Look-up'!$I$4,$V1640-4,0))</f>
        <v/>
      </c>
      <c r="K1640" s="234"/>
      <c r="L1640" s="234"/>
      <c r="M1640" s="234"/>
      <c r="N1640" s="234"/>
      <c r="O1640" s="234"/>
      <c r="P1640" s="237"/>
      <c r="Q1640" s="238"/>
      <c r="R1640" s="233" t="str">
        <f>IF(ISERROR($V1640),"",OFFSET('Smelter Look-up'!$C$4,$V1640-4,0)&amp;"")</f>
        <v/>
      </c>
      <c r="S1640" s="239" t="str">
        <f t="array" ref="S1640">IF(B1640="","",IF(ISERROR(MATCH($E1640,CL,0)),"Unknown",INDIRECT("'C'!$A$"&amp;MATCH($E1640,CL,0)+1)))</f>
        <v/>
      </c>
      <c r="T1640" s="239" t="str">
        <f t="array" ref="T1640">IF(B1640="","",IF(ISERROR(MATCH($J1640,SorP!$B$1:$B$6226,0)),"",INDIRECT("'SorP'!$A$"&amp;MATCH($S1640&amp;$J1640,SorP!C:C,0))))</f>
        <v/>
      </c>
      <c r="U1640" s="240"/>
      <c r="V1640" s="228" t="str">
        <f>IF(C1640="",NA(),IF(OR(C1640="Smelter not listed",C1640="Smelter not yet identified"),MATCH($B1640&amp;$D1640,'Smelter Look-up'!$J:$J,0),MATCH($B1640&amp;$C1640,'Smelter Look-up'!$J:$J,0)))</f>
        <v>#N/A</v>
      </c>
      <c r="W1640" s="208"/>
      <c r="X1640" s="208">
        <f t="shared" si="1"/>
        <v>0</v>
      </c>
      <c r="Y1640" s="208"/>
      <c r="Z1640" s="208"/>
      <c r="AA1640" s="208"/>
      <c r="AB1640" s="241" t="str">
        <f t="shared" si="2"/>
        <v/>
      </c>
      <c r="AC1640" s="208"/>
      <c r="AD1640" s="208"/>
      <c r="AE1640" s="208"/>
      <c r="AF1640" s="208"/>
      <c r="AG1640" s="208"/>
      <c r="AH1640" s="208"/>
    </row>
    <row r="1641" ht="13.5" customHeight="1">
      <c r="A1641" s="239"/>
      <c r="B1641" s="233" t="str">
        <f t="array" ref="B1641">IF(LEN(A1641)=0,"",INDEX('Smelter Look-up'!$A:$A,MATCH($A1641,'Smelter Look-up'!$E:$E,0)))</f>
        <v/>
      </c>
      <c r="C1641" s="234" t="str">
        <f t="array" ref="C1641">IF(LEN(A1641)=0,"",INDEX('Smelter Look-up'!$C:$C,MATCH($A1641,'Smelter Look-up'!$E:$E,0)))</f>
        <v/>
      </c>
      <c r="D1641" s="233"/>
      <c r="E1641" s="233" t="str">
        <f>IF(ISERROR($V1641),"",OFFSET('Smelter Look-up'!$D$4,$V1641-4,0)&amp;"")</f>
        <v/>
      </c>
      <c r="F1641" s="233" t="str">
        <f>IF(ISERROR($V1641),"",OFFSET('Smelter Look-up'!$E$4,$V1641-4,0))</f>
        <v/>
      </c>
      <c r="G1641" s="233" t="str">
        <f>IF(C1641=$X$4,IF(ISERROR($V1641),"Enter smelter details","RMI"),IF(ISERROR($V1641),"",OFFSET('Smelter Look-up'!$F$4,$V1641-4,0)))</f>
        <v/>
      </c>
      <c r="H1641" s="235" t="str">
        <f>IF(ISERROR($V1641),"",OFFSET('Smelter Look-up'!$G$4,$V1641-4,0))</f>
        <v/>
      </c>
      <c r="I1641" s="237" t="str">
        <f>IF(ISERROR($V1641),"",OFFSET('Smelter Look-up'!$H$4,$V1641-4,0))</f>
        <v/>
      </c>
      <c r="J1641" s="237" t="str">
        <f>IF(ISERROR($V1641),"",OFFSET('Smelter Look-up'!$I$4,$V1641-4,0))</f>
        <v/>
      </c>
      <c r="K1641" s="234"/>
      <c r="L1641" s="234"/>
      <c r="M1641" s="234"/>
      <c r="N1641" s="234"/>
      <c r="O1641" s="234"/>
      <c r="P1641" s="237"/>
      <c r="Q1641" s="238"/>
      <c r="R1641" s="233" t="str">
        <f>IF(ISERROR($V1641),"",OFFSET('Smelter Look-up'!$C$4,$V1641-4,0)&amp;"")</f>
        <v/>
      </c>
      <c r="S1641" s="239" t="str">
        <f t="array" ref="S1641">IF(B1641="","",IF(ISERROR(MATCH($E1641,CL,0)),"Unknown",INDIRECT("'C'!$A$"&amp;MATCH($E1641,CL,0)+1)))</f>
        <v/>
      </c>
      <c r="T1641" s="239" t="str">
        <f t="array" ref="T1641">IF(B1641="","",IF(ISERROR(MATCH($J1641,SorP!$B$1:$B$6226,0)),"",INDIRECT("'SorP'!$A$"&amp;MATCH($S1641&amp;$J1641,SorP!C:C,0))))</f>
        <v/>
      </c>
      <c r="U1641" s="240"/>
      <c r="V1641" s="228" t="str">
        <f>IF(C1641="",NA(),IF(OR(C1641="Smelter not listed",C1641="Smelter not yet identified"),MATCH($B1641&amp;$D1641,'Smelter Look-up'!$J:$J,0),MATCH($B1641&amp;$C1641,'Smelter Look-up'!$J:$J,0)))</f>
        <v>#N/A</v>
      </c>
      <c r="W1641" s="208"/>
      <c r="X1641" s="208">
        <f t="shared" si="1"/>
        <v>0</v>
      </c>
      <c r="Y1641" s="208"/>
      <c r="Z1641" s="208"/>
      <c r="AA1641" s="208"/>
      <c r="AB1641" s="241" t="str">
        <f t="shared" si="2"/>
        <v/>
      </c>
      <c r="AC1641" s="208"/>
      <c r="AD1641" s="208"/>
      <c r="AE1641" s="208"/>
      <c r="AF1641" s="208"/>
      <c r="AG1641" s="208"/>
      <c r="AH1641" s="208"/>
    </row>
    <row r="1642" ht="13.5" customHeight="1">
      <c r="A1642" s="239"/>
      <c r="B1642" s="233" t="str">
        <f t="array" ref="B1642">IF(LEN(A1642)=0,"",INDEX('Smelter Look-up'!$A:$A,MATCH($A1642,'Smelter Look-up'!$E:$E,0)))</f>
        <v/>
      </c>
      <c r="C1642" s="234" t="str">
        <f t="array" ref="C1642">IF(LEN(A1642)=0,"",INDEX('Smelter Look-up'!$C:$C,MATCH($A1642,'Smelter Look-up'!$E:$E,0)))</f>
        <v/>
      </c>
      <c r="D1642" s="233"/>
      <c r="E1642" s="233" t="str">
        <f>IF(ISERROR($V1642),"",OFFSET('Smelter Look-up'!$D$4,$V1642-4,0)&amp;"")</f>
        <v/>
      </c>
      <c r="F1642" s="233" t="str">
        <f>IF(ISERROR($V1642),"",OFFSET('Smelter Look-up'!$E$4,$V1642-4,0))</f>
        <v/>
      </c>
      <c r="G1642" s="233" t="str">
        <f>IF(C1642=$X$4,IF(ISERROR($V1642),"Enter smelter details","RMI"),IF(ISERROR($V1642),"",OFFSET('Smelter Look-up'!$F$4,$V1642-4,0)))</f>
        <v/>
      </c>
      <c r="H1642" s="235" t="str">
        <f>IF(ISERROR($V1642),"",OFFSET('Smelter Look-up'!$G$4,$V1642-4,0))</f>
        <v/>
      </c>
      <c r="I1642" s="237" t="str">
        <f>IF(ISERROR($V1642),"",OFFSET('Smelter Look-up'!$H$4,$V1642-4,0))</f>
        <v/>
      </c>
      <c r="J1642" s="237" t="str">
        <f>IF(ISERROR($V1642),"",OFFSET('Smelter Look-up'!$I$4,$V1642-4,0))</f>
        <v/>
      </c>
      <c r="K1642" s="234"/>
      <c r="L1642" s="234"/>
      <c r="M1642" s="234"/>
      <c r="N1642" s="234"/>
      <c r="O1642" s="234"/>
      <c r="P1642" s="237"/>
      <c r="Q1642" s="238"/>
      <c r="R1642" s="233" t="str">
        <f>IF(ISERROR($V1642),"",OFFSET('Smelter Look-up'!$C$4,$V1642-4,0)&amp;"")</f>
        <v/>
      </c>
      <c r="S1642" s="239" t="str">
        <f t="array" ref="S1642">IF(B1642="","",IF(ISERROR(MATCH($E1642,CL,0)),"Unknown",INDIRECT("'C'!$A$"&amp;MATCH($E1642,CL,0)+1)))</f>
        <v/>
      </c>
      <c r="T1642" s="239" t="str">
        <f t="array" ref="T1642">IF(B1642="","",IF(ISERROR(MATCH($J1642,SorP!$B$1:$B$6226,0)),"",INDIRECT("'SorP'!$A$"&amp;MATCH($S1642&amp;$J1642,SorP!C:C,0))))</f>
        <v/>
      </c>
      <c r="U1642" s="240"/>
      <c r="V1642" s="228" t="str">
        <f>IF(C1642="",NA(),IF(OR(C1642="Smelter not listed",C1642="Smelter not yet identified"),MATCH($B1642&amp;$D1642,'Smelter Look-up'!$J:$J,0),MATCH($B1642&amp;$C1642,'Smelter Look-up'!$J:$J,0)))</f>
        <v>#N/A</v>
      </c>
      <c r="W1642" s="208"/>
      <c r="X1642" s="208">
        <f t="shared" si="1"/>
        <v>0</v>
      </c>
      <c r="Y1642" s="208"/>
      <c r="Z1642" s="208"/>
      <c r="AA1642" s="208"/>
      <c r="AB1642" s="241" t="str">
        <f t="shared" si="2"/>
        <v/>
      </c>
      <c r="AC1642" s="208"/>
      <c r="AD1642" s="208"/>
      <c r="AE1642" s="208"/>
      <c r="AF1642" s="208"/>
      <c r="AG1642" s="208"/>
      <c r="AH1642" s="208"/>
    </row>
    <row r="1643" ht="13.5" customHeight="1">
      <c r="A1643" s="239"/>
      <c r="B1643" s="233" t="str">
        <f t="array" ref="B1643">IF(LEN(A1643)=0,"",INDEX('Smelter Look-up'!$A:$A,MATCH($A1643,'Smelter Look-up'!$E:$E,0)))</f>
        <v/>
      </c>
      <c r="C1643" s="234" t="str">
        <f t="array" ref="C1643">IF(LEN(A1643)=0,"",INDEX('Smelter Look-up'!$C:$C,MATCH($A1643,'Smelter Look-up'!$E:$E,0)))</f>
        <v/>
      </c>
      <c r="D1643" s="233"/>
      <c r="E1643" s="233" t="str">
        <f>IF(ISERROR($V1643),"",OFFSET('Smelter Look-up'!$D$4,$V1643-4,0)&amp;"")</f>
        <v/>
      </c>
      <c r="F1643" s="233" t="str">
        <f>IF(ISERROR($V1643),"",OFFSET('Smelter Look-up'!$E$4,$V1643-4,0))</f>
        <v/>
      </c>
      <c r="G1643" s="233" t="str">
        <f>IF(C1643=$X$4,IF(ISERROR($V1643),"Enter smelter details","RMI"),IF(ISERROR($V1643),"",OFFSET('Smelter Look-up'!$F$4,$V1643-4,0)))</f>
        <v/>
      </c>
      <c r="H1643" s="235" t="str">
        <f>IF(ISERROR($V1643),"",OFFSET('Smelter Look-up'!$G$4,$V1643-4,0))</f>
        <v/>
      </c>
      <c r="I1643" s="237" t="str">
        <f>IF(ISERROR($V1643),"",OFFSET('Smelter Look-up'!$H$4,$V1643-4,0))</f>
        <v/>
      </c>
      <c r="J1643" s="237" t="str">
        <f>IF(ISERROR($V1643),"",OFFSET('Smelter Look-up'!$I$4,$V1643-4,0))</f>
        <v/>
      </c>
      <c r="K1643" s="234"/>
      <c r="L1643" s="234"/>
      <c r="M1643" s="234"/>
      <c r="N1643" s="234"/>
      <c r="O1643" s="234"/>
      <c r="P1643" s="237"/>
      <c r="Q1643" s="238"/>
      <c r="R1643" s="233" t="str">
        <f>IF(ISERROR($V1643),"",OFFSET('Smelter Look-up'!$C$4,$V1643-4,0)&amp;"")</f>
        <v/>
      </c>
      <c r="S1643" s="239" t="str">
        <f t="array" ref="S1643">IF(B1643="","",IF(ISERROR(MATCH($E1643,CL,0)),"Unknown",INDIRECT("'C'!$A$"&amp;MATCH($E1643,CL,0)+1)))</f>
        <v/>
      </c>
      <c r="T1643" s="239" t="str">
        <f t="array" ref="T1643">IF(B1643="","",IF(ISERROR(MATCH($J1643,SorP!$B$1:$B$6226,0)),"",INDIRECT("'SorP'!$A$"&amp;MATCH($S1643&amp;$J1643,SorP!C:C,0))))</f>
        <v/>
      </c>
      <c r="U1643" s="240"/>
      <c r="V1643" s="228" t="str">
        <f>IF(C1643="",NA(),IF(OR(C1643="Smelter not listed",C1643="Smelter not yet identified"),MATCH($B1643&amp;$D1643,'Smelter Look-up'!$J:$J,0),MATCH($B1643&amp;$C1643,'Smelter Look-up'!$J:$J,0)))</f>
        <v>#N/A</v>
      </c>
      <c r="W1643" s="208"/>
      <c r="X1643" s="208">
        <f t="shared" si="1"/>
        <v>0</v>
      </c>
      <c r="Y1643" s="208"/>
      <c r="Z1643" s="208"/>
      <c r="AA1643" s="208"/>
      <c r="AB1643" s="241" t="str">
        <f t="shared" si="2"/>
        <v/>
      </c>
      <c r="AC1643" s="208"/>
      <c r="AD1643" s="208"/>
      <c r="AE1643" s="208"/>
      <c r="AF1643" s="208"/>
      <c r="AG1643" s="208"/>
      <c r="AH1643" s="208"/>
    </row>
    <row r="1644" ht="13.5" customHeight="1">
      <c r="A1644" s="239"/>
      <c r="B1644" s="233" t="str">
        <f t="array" ref="B1644">IF(LEN(A1644)=0,"",INDEX('Smelter Look-up'!$A:$A,MATCH($A1644,'Smelter Look-up'!$E:$E,0)))</f>
        <v/>
      </c>
      <c r="C1644" s="234" t="str">
        <f t="array" ref="C1644">IF(LEN(A1644)=0,"",INDEX('Smelter Look-up'!$C:$C,MATCH($A1644,'Smelter Look-up'!$E:$E,0)))</f>
        <v/>
      </c>
      <c r="D1644" s="233"/>
      <c r="E1644" s="233" t="str">
        <f>IF(ISERROR($V1644),"",OFFSET('Smelter Look-up'!$D$4,$V1644-4,0)&amp;"")</f>
        <v/>
      </c>
      <c r="F1644" s="233" t="str">
        <f>IF(ISERROR($V1644),"",OFFSET('Smelter Look-up'!$E$4,$V1644-4,0))</f>
        <v/>
      </c>
      <c r="G1644" s="233" t="str">
        <f>IF(C1644=$X$4,IF(ISERROR($V1644),"Enter smelter details","RMI"),IF(ISERROR($V1644),"",OFFSET('Smelter Look-up'!$F$4,$V1644-4,0)))</f>
        <v/>
      </c>
      <c r="H1644" s="235" t="str">
        <f>IF(ISERROR($V1644),"",OFFSET('Smelter Look-up'!$G$4,$V1644-4,0))</f>
        <v/>
      </c>
      <c r="I1644" s="237" t="str">
        <f>IF(ISERROR($V1644),"",OFFSET('Smelter Look-up'!$H$4,$V1644-4,0))</f>
        <v/>
      </c>
      <c r="J1644" s="237" t="str">
        <f>IF(ISERROR($V1644),"",OFFSET('Smelter Look-up'!$I$4,$V1644-4,0))</f>
        <v/>
      </c>
      <c r="K1644" s="234"/>
      <c r="L1644" s="234"/>
      <c r="M1644" s="234"/>
      <c r="N1644" s="234"/>
      <c r="O1644" s="234"/>
      <c r="P1644" s="237"/>
      <c r="Q1644" s="238"/>
      <c r="R1644" s="233" t="str">
        <f>IF(ISERROR($V1644),"",OFFSET('Smelter Look-up'!$C$4,$V1644-4,0)&amp;"")</f>
        <v/>
      </c>
      <c r="S1644" s="239" t="str">
        <f t="array" ref="S1644">IF(B1644="","",IF(ISERROR(MATCH($E1644,CL,0)),"Unknown",INDIRECT("'C'!$A$"&amp;MATCH($E1644,CL,0)+1)))</f>
        <v/>
      </c>
      <c r="T1644" s="239" t="str">
        <f t="array" ref="T1644">IF(B1644="","",IF(ISERROR(MATCH($J1644,SorP!$B$1:$B$6226,0)),"",INDIRECT("'SorP'!$A$"&amp;MATCH($S1644&amp;$J1644,SorP!C:C,0))))</f>
        <v/>
      </c>
      <c r="U1644" s="240"/>
      <c r="V1644" s="228" t="str">
        <f>IF(C1644="",NA(),IF(OR(C1644="Smelter not listed",C1644="Smelter not yet identified"),MATCH($B1644&amp;$D1644,'Smelter Look-up'!$J:$J,0),MATCH($B1644&amp;$C1644,'Smelter Look-up'!$J:$J,0)))</f>
        <v>#N/A</v>
      </c>
      <c r="W1644" s="208"/>
      <c r="X1644" s="208">
        <f t="shared" si="1"/>
        <v>0</v>
      </c>
      <c r="Y1644" s="208"/>
      <c r="Z1644" s="208"/>
      <c r="AA1644" s="208"/>
      <c r="AB1644" s="241" t="str">
        <f t="shared" si="2"/>
        <v/>
      </c>
      <c r="AC1644" s="208"/>
      <c r="AD1644" s="208"/>
      <c r="AE1644" s="208"/>
      <c r="AF1644" s="208"/>
      <c r="AG1644" s="208"/>
      <c r="AH1644" s="208"/>
    </row>
    <row r="1645" ht="13.5" customHeight="1">
      <c r="A1645" s="239"/>
      <c r="B1645" s="233" t="str">
        <f t="array" ref="B1645">IF(LEN(A1645)=0,"",INDEX('Smelter Look-up'!$A:$A,MATCH($A1645,'Smelter Look-up'!$E:$E,0)))</f>
        <v/>
      </c>
      <c r="C1645" s="234" t="str">
        <f t="array" ref="C1645">IF(LEN(A1645)=0,"",INDEX('Smelter Look-up'!$C:$C,MATCH($A1645,'Smelter Look-up'!$E:$E,0)))</f>
        <v/>
      </c>
      <c r="D1645" s="233"/>
      <c r="E1645" s="233" t="str">
        <f>IF(ISERROR($V1645),"",OFFSET('Smelter Look-up'!$D$4,$V1645-4,0)&amp;"")</f>
        <v/>
      </c>
      <c r="F1645" s="233" t="str">
        <f>IF(ISERROR($V1645),"",OFFSET('Smelter Look-up'!$E$4,$V1645-4,0))</f>
        <v/>
      </c>
      <c r="G1645" s="233" t="str">
        <f>IF(C1645=$X$4,IF(ISERROR($V1645),"Enter smelter details","RMI"),IF(ISERROR($V1645),"",OFFSET('Smelter Look-up'!$F$4,$V1645-4,0)))</f>
        <v/>
      </c>
      <c r="H1645" s="235" t="str">
        <f>IF(ISERROR($V1645),"",OFFSET('Smelter Look-up'!$G$4,$V1645-4,0))</f>
        <v/>
      </c>
      <c r="I1645" s="237" t="str">
        <f>IF(ISERROR($V1645),"",OFFSET('Smelter Look-up'!$H$4,$V1645-4,0))</f>
        <v/>
      </c>
      <c r="J1645" s="237" t="str">
        <f>IF(ISERROR($V1645),"",OFFSET('Smelter Look-up'!$I$4,$V1645-4,0))</f>
        <v/>
      </c>
      <c r="K1645" s="234"/>
      <c r="L1645" s="234"/>
      <c r="M1645" s="234"/>
      <c r="N1645" s="234"/>
      <c r="O1645" s="234"/>
      <c r="P1645" s="237"/>
      <c r="Q1645" s="238"/>
      <c r="R1645" s="233" t="str">
        <f>IF(ISERROR($V1645),"",OFFSET('Smelter Look-up'!$C$4,$V1645-4,0)&amp;"")</f>
        <v/>
      </c>
      <c r="S1645" s="239" t="str">
        <f t="array" ref="S1645">IF(B1645="","",IF(ISERROR(MATCH($E1645,CL,0)),"Unknown",INDIRECT("'C'!$A$"&amp;MATCH($E1645,CL,0)+1)))</f>
        <v/>
      </c>
      <c r="T1645" s="239" t="str">
        <f t="array" ref="T1645">IF(B1645="","",IF(ISERROR(MATCH($J1645,SorP!$B$1:$B$6226,0)),"",INDIRECT("'SorP'!$A$"&amp;MATCH($S1645&amp;$J1645,SorP!C:C,0))))</f>
        <v/>
      </c>
      <c r="U1645" s="240"/>
      <c r="V1645" s="228" t="str">
        <f>IF(C1645="",NA(),IF(OR(C1645="Smelter not listed",C1645="Smelter not yet identified"),MATCH($B1645&amp;$D1645,'Smelter Look-up'!$J:$J,0),MATCH($B1645&amp;$C1645,'Smelter Look-up'!$J:$J,0)))</f>
        <v>#N/A</v>
      </c>
      <c r="W1645" s="208"/>
      <c r="X1645" s="208">
        <f t="shared" si="1"/>
        <v>0</v>
      </c>
      <c r="Y1645" s="208"/>
      <c r="Z1645" s="208"/>
      <c r="AA1645" s="208"/>
      <c r="AB1645" s="241" t="str">
        <f t="shared" si="2"/>
        <v/>
      </c>
      <c r="AC1645" s="208"/>
      <c r="AD1645" s="208"/>
      <c r="AE1645" s="208"/>
      <c r="AF1645" s="208"/>
      <c r="AG1645" s="208"/>
      <c r="AH1645" s="208"/>
    </row>
    <row r="1646" ht="13.5" customHeight="1">
      <c r="A1646" s="239"/>
      <c r="B1646" s="233" t="str">
        <f t="array" ref="B1646">IF(LEN(A1646)=0,"",INDEX('Smelter Look-up'!$A:$A,MATCH($A1646,'Smelter Look-up'!$E:$E,0)))</f>
        <v/>
      </c>
      <c r="C1646" s="234" t="str">
        <f t="array" ref="C1646">IF(LEN(A1646)=0,"",INDEX('Smelter Look-up'!$C:$C,MATCH($A1646,'Smelter Look-up'!$E:$E,0)))</f>
        <v/>
      </c>
      <c r="D1646" s="233"/>
      <c r="E1646" s="233" t="str">
        <f>IF(ISERROR($V1646),"",OFFSET('Smelter Look-up'!$D$4,$V1646-4,0)&amp;"")</f>
        <v/>
      </c>
      <c r="F1646" s="233" t="str">
        <f>IF(ISERROR($V1646),"",OFFSET('Smelter Look-up'!$E$4,$V1646-4,0))</f>
        <v/>
      </c>
      <c r="G1646" s="233" t="str">
        <f>IF(C1646=$X$4,IF(ISERROR($V1646),"Enter smelter details","RMI"),IF(ISERROR($V1646),"",OFFSET('Smelter Look-up'!$F$4,$V1646-4,0)))</f>
        <v/>
      </c>
      <c r="H1646" s="235" t="str">
        <f>IF(ISERROR($V1646),"",OFFSET('Smelter Look-up'!$G$4,$V1646-4,0))</f>
        <v/>
      </c>
      <c r="I1646" s="237" t="str">
        <f>IF(ISERROR($V1646),"",OFFSET('Smelter Look-up'!$H$4,$V1646-4,0))</f>
        <v/>
      </c>
      <c r="J1646" s="237" t="str">
        <f>IF(ISERROR($V1646),"",OFFSET('Smelter Look-up'!$I$4,$V1646-4,0))</f>
        <v/>
      </c>
      <c r="K1646" s="234"/>
      <c r="L1646" s="234"/>
      <c r="M1646" s="234"/>
      <c r="N1646" s="234"/>
      <c r="O1646" s="234"/>
      <c r="P1646" s="237"/>
      <c r="Q1646" s="238"/>
      <c r="R1646" s="233" t="str">
        <f>IF(ISERROR($V1646),"",OFFSET('Smelter Look-up'!$C$4,$V1646-4,0)&amp;"")</f>
        <v/>
      </c>
      <c r="S1646" s="239" t="str">
        <f t="array" ref="S1646">IF(B1646="","",IF(ISERROR(MATCH($E1646,CL,0)),"Unknown",INDIRECT("'C'!$A$"&amp;MATCH($E1646,CL,0)+1)))</f>
        <v/>
      </c>
      <c r="T1646" s="239" t="str">
        <f t="array" ref="T1646">IF(B1646="","",IF(ISERROR(MATCH($J1646,SorP!$B$1:$B$6226,0)),"",INDIRECT("'SorP'!$A$"&amp;MATCH($S1646&amp;$J1646,SorP!C:C,0))))</f>
        <v/>
      </c>
      <c r="U1646" s="240"/>
      <c r="V1646" s="228" t="str">
        <f>IF(C1646="",NA(),IF(OR(C1646="Smelter not listed",C1646="Smelter not yet identified"),MATCH($B1646&amp;$D1646,'Smelter Look-up'!$J:$J,0),MATCH($B1646&amp;$C1646,'Smelter Look-up'!$J:$J,0)))</f>
        <v>#N/A</v>
      </c>
      <c r="W1646" s="208"/>
      <c r="X1646" s="208">
        <f t="shared" si="1"/>
        <v>0</v>
      </c>
      <c r="Y1646" s="208"/>
      <c r="Z1646" s="208"/>
      <c r="AA1646" s="208"/>
      <c r="AB1646" s="241" t="str">
        <f t="shared" si="2"/>
        <v/>
      </c>
      <c r="AC1646" s="208"/>
      <c r="AD1646" s="208"/>
      <c r="AE1646" s="208"/>
      <c r="AF1646" s="208"/>
      <c r="AG1646" s="208"/>
      <c r="AH1646" s="208"/>
    </row>
    <row r="1647" ht="13.5" customHeight="1">
      <c r="A1647" s="239"/>
      <c r="B1647" s="233" t="str">
        <f t="array" ref="B1647">IF(LEN(A1647)=0,"",INDEX('Smelter Look-up'!$A:$A,MATCH($A1647,'Smelter Look-up'!$E:$E,0)))</f>
        <v/>
      </c>
      <c r="C1647" s="234" t="str">
        <f t="array" ref="C1647">IF(LEN(A1647)=0,"",INDEX('Smelter Look-up'!$C:$C,MATCH($A1647,'Smelter Look-up'!$E:$E,0)))</f>
        <v/>
      </c>
      <c r="D1647" s="233"/>
      <c r="E1647" s="233" t="str">
        <f>IF(ISERROR($V1647),"",OFFSET('Smelter Look-up'!$D$4,$V1647-4,0)&amp;"")</f>
        <v/>
      </c>
      <c r="F1647" s="233" t="str">
        <f>IF(ISERROR($V1647),"",OFFSET('Smelter Look-up'!$E$4,$V1647-4,0))</f>
        <v/>
      </c>
      <c r="G1647" s="233" t="str">
        <f>IF(C1647=$X$4,IF(ISERROR($V1647),"Enter smelter details","RMI"),IF(ISERROR($V1647),"",OFFSET('Smelter Look-up'!$F$4,$V1647-4,0)))</f>
        <v/>
      </c>
      <c r="H1647" s="235" t="str">
        <f>IF(ISERROR($V1647),"",OFFSET('Smelter Look-up'!$G$4,$V1647-4,0))</f>
        <v/>
      </c>
      <c r="I1647" s="237" t="str">
        <f>IF(ISERROR($V1647),"",OFFSET('Smelter Look-up'!$H$4,$V1647-4,0))</f>
        <v/>
      </c>
      <c r="J1647" s="237" t="str">
        <f>IF(ISERROR($V1647),"",OFFSET('Smelter Look-up'!$I$4,$V1647-4,0))</f>
        <v/>
      </c>
      <c r="K1647" s="234"/>
      <c r="L1647" s="234"/>
      <c r="M1647" s="234"/>
      <c r="N1647" s="234"/>
      <c r="O1647" s="234"/>
      <c r="P1647" s="237"/>
      <c r="Q1647" s="238"/>
      <c r="R1647" s="233" t="str">
        <f>IF(ISERROR($V1647),"",OFFSET('Smelter Look-up'!$C$4,$V1647-4,0)&amp;"")</f>
        <v/>
      </c>
      <c r="S1647" s="239" t="str">
        <f t="array" ref="S1647">IF(B1647="","",IF(ISERROR(MATCH($E1647,CL,0)),"Unknown",INDIRECT("'C'!$A$"&amp;MATCH($E1647,CL,0)+1)))</f>
        <v/>
      </c>
      <c r="T1647" s="239" t="str">
        <f t="array" ref="T1647">IF(B1647="","",IF(ISERROR(MATCH($J1647,SorP!$B$1:$B$6226,0)),"",INDIRECT("'SorP'!$A$"&amp;MATCH($S1647&amp;$J1647,SorP!C:C,0))))</f>
        <v/>
      </c>
      <c r="U1647" s="240"/>
      <c r="V1647" s="228" t="str">
        <f>IF(C1647="",NA(),IF(OR(C1647="Smelter not listed",C1647="Smelter not yet identified"),MATCH($B1647&amp;$D1647,'Smelter Look-up'!$J:$J,0),MATCH($B1647&amp;$C1647,'Smelter Look-up'!$J:$J,0)))</f>
        <v>#N/A</v>
      </c>
      <c r="W1647" s="208"/>
      <c r="X1647" s="208">
        <f t="shared" si="1"/>
        <v>0</v>
      </c>
      <c r="Y1647" s="208"/>
      <c r="Z1647" s="208"/>
      <c r="AA1647" s="208"/>
      <c r="AB1647" s="241" t="str">
        <f t="shared" si="2"/>
        <v/>
      </c>
      <c r="AC1647" s="208"/>
      <c r="AD1647" s="208"/>
      <c r="AE1647" s="208"/>
      <c r="AF1647" s="208"/>
      <c r="AG1647" s="208"/>
      <c r="AH1647" s="208"/>
    </row>
    <row r="1648" ht="13.5" customHeight="1">
      <c r="A1648" s="239"/>
      <c r="B1648" s="233" t="str">
        <f t="array" ref="B1648">IF(LEN(A1648)=0,"",INDEX('Smelter Look-up'!$A:$A,MATCH($A1648,'Smelter Look-up'!$E:$E,0)))</f>
        <v/>
      </c>
      <c r="C1648" s="234" t="str">
        <f t="array" ref="C1648">IF(LEN(A1648)=0,"",INDEX('Smelter Look-up'!$C:$C,MATCH($A1648,'Smelter Look-up'!$E:$E,0)))</f>
        <v/>
      </c>
      <c r="D1648" s="233"/>
      <c r="E1648" s="233" t="str">
        <f>IF(ISERROR($V1648),"",OFFSET('Smelter Look-up'!$D$4,$V1648-4,0)&amp;"")</f>
        <v/>
      </c>
      <c r="F1648" s="233" t="str">
        <f>IF(ISERROR($V1648),"",OFFSET('Smelter Look-up'!$E$4,$V1648-4,0))</f>
        <v/>
      </c>
      <c r="G1648" s="233" t="str">
        <f>IF(C1648=$X$4,IF(ISERROR($V1648),"Enter smelter details","RMI"),IF(ISERROR($V1648),"",OFFSET('Smelter Look-up'!$F$4,$V1648-4,0)))</f>
        <v/>
      </c>
      <c r="H1648" s="235" t="str">
        <f>IF(ISERROR($V1648),"",OFFSET('Smelter Look-up'!$G$4,$V1648-4,0))</f>
        <v/>
      </c>
      <c r="I1648" s="237" t="str">
        <f>IF(ISERROR($V1648),"",OFFSET('Smelter Look-up'!$H$4,$V1648-4,0))</f>
        <v/>
      </c>
      <c r="J1648" s="237" t="str">
        <f>IF(ISERROR($V1648),"",OFFSET('Smelter Look-up'!$I$4,$V1648-4,0))</f>
        <v/>
      </c>
      <c r="K1648" s="234"/>
      <c r="L1648" s="234"/>
      <c r="M1648" s="234"/>
      <c r="N1648" s="234"/>
      <c r="O1648" s="234"/>
      <c r="P1648" s="237"/>
      <c r="Q1648" s="238"/>
      <c r="R1648" s="233" t="str">
        <f>IF(ISERROR($V1648),"",OFFSET('Smelter Look-up'!$C$4,$V1648-4,0)&amp;"")</f>
        <v/>
      </c>
      <c r="S1648" s="239" t="str">
        <f t="array" ref="S1648">IF(B1648="","",IF(ISERROR(MATCH($E1648,CL,0)),"Unknown",INDIRECT("'C'!$A$"&amp;MATCH($E1648,CL,0)+1)))</f>
        <v/>
      </c>
      <c r="T1648" s="239" t="str">
        <f t="array" ref="T1648">IF(B1648="","",IF(ISERROR(MATCH($J1648,SorP!$B$1:$B$6226,0)),"",INDIRECT("'SorP'!$A$"&amp;MATCH($S1648&amp;$J1648,SorP!C:C,0))))</f>
        <v/>
      </c>
      <c r="U1648" s="240"/>
      <c r="V1648" s="228" t="str">
        <f>IF(C1648="",NA(),IF(OR(C1648="Smelter not listed",C1648="Smelter not yet identified"),MATCH($B1648&amp;$D1648,'Smelter Look-up'!$J:$J,0),MATCH($B1648&amp;$C1648,'Smelter Look-up'!$J:$J,0)))</f>
        <v>#N/A</v>
      </c>
      <c r="W1648" s="208"/>
      <c r="X1648" s="208">
        <f t="shared" si="1"/>
        <v>0</v>
      </c>
      <c r="Y1648" s="208"/>
      <c r="Z1648" s="208"/>
      <c r="AA1648" s="208"/>
      <c r="AB1648" s="241" t="str">
        <f t="shared" si="2"/>
        <v/>
      </c>
      <c r="AC1648" s="208"/>
      <c r="AD1648" s="208"/>
      <c r="AE1648" s="208"/>
      <c r="AF1648" s="208"/>
      <c r="AG1648" s="208"/>
      <c r="AH1648" s="208"/>
    </row>
    <row r="1649" ht="13.5" customHeight="1">
      <c r="A1649" s="239"/>
      <c r="B1649" s="233" t="str">
        <f t="array" ref="B1649">IF(LEN(A1649)=0,"",INDEX('Smelter Look-up'!$A:$A,MATCH($A1649,'Smelter Look-up'!$E:$E,0)))</f>
        <v/>
      </c>
      <c r="C1649" s="234" t="str">
        <f t="array" ref="C1649">IF(LEN(A1649)=0,"",INDEX('Smelter Look-up'!$C:$C,MATCH($A1649,'Smelter Look-up'!$E:$E,0)))</f>
        <v/>
      </c>
      <c r="D1649" s="233"/>
      <c r="E1649" s="233" t="str">
        <f>IF(ISERROR($V1649),"",OFFSET('Smelter Look-up'!$D$4,$V1649-4,0)&amp;"")</f>
        <v/>
      </c>
      <c r="F1649" s="233" t="str">
        <f>IF(ISERROR($V1649),"",OFFSET('Smelter Look-up'!$E$4,$V1649-4,0))</f>
        <v/>
      </c>
      <c r="G1649" s="233" t="str">
        <f>IF(C1649=$X$4,IF(ISERROR($V1649),"Enter smelter details","RMI"),IF(ISERROR($V1649),"",OFFSET('Smelter Look-up'!$F$4,$V1649-4,0)))</f>
        <v/>
      </c>
      <c r="H1649" s="235" t="str">
        <f>IF(ISERROR($V1649),"",OFFSET('Smelter Look-up'!$G$4,$V1649-4,0))</f>
        <v/>
      </c>
      <c r="I1649" s="237" t="str">
        <f>IF(ISERROR($V1649),"",OFFSET('Smelter Look-up'!$H$4,$V1649-4,0))</f>
        <v/>
      </c>
      <c r="J1649" s="237" t="str">
        <f>IF(ISERROR($V1649),"",OFFSET('Smelter Look-up'!$I$4,$V1649-4,0))</f>
        <v/>
      </c>
      <c r="K1649" s="234"/>
      <c r="L1649" s="234"/>
      <c r="M1649" s="234"/>
      <c r="N1649" s="234"/>
      <c r="O1649" s="234"/>
      <c r="P1649" s="237"/>
      <c r="Q1649" s="238"/>
      <c r="R1649" s="233" t="str">
        <f>IF(ISERROR($V1649),"",OFFSET('Smelter Look-up'!$C$4,$V1649-4,0)&amp;"")</f>
        <v/>
      </c>
      <c r="S1649" s="239" t="str">
        <f t="array" ref="S1649">IF(B1649="","",IF(ISERROR(MATCH($E1649,CL,0)),"Unknown",INDIRECT("'C'!$A$"&amp;MATCH($E1649,CL,0)+1)))</f>
        <v/>
      </c>
      <c r="T1649" s="239" t="str">
        <f t="array" ref="T1649">IF(B1649="","",IF(ISERROR(MATCH($J1649,SorP!$B$1:$B$6226,0)),"",INDIRECT("'SorP'!$A$"&amp;MATCH($S1649&amp;$J1649,SorP!C:C,0))))</f>
        <v/>
      </c>
      <c r="U1649" s="240"/>
      <c r="V1649" s="228" t="str">
        <f>IF(C1649="",NA(),IF(OR(C1649="Smelter not listed",C1649="Smelter not yet identified"),MATCH($B1649&amp;$D1649,'Smelter Look-up'!$J:$J,0),MATCH($B1649&amp;$C1649,'Smelter Look-up'!$J:$J,0)))</f>
        <v>#N/A</v>
      </c>
      <c r="W1649" s="208"/>
      <c r="X1649" s="208">
        <f t="shared" si="1"/>
        <v>0</v>
      </c>
      <c r="Y1649" s="208"/>
      <c r="Z1649" s="208"/>
      <c r="AA1649" s="208"/>
      <c r="AB1649" s="241" t="str">
        <f t="shared" si="2"/>
        <v/>
      </c>
      <c r="AC1649" s="208"/>
      <c r="AD1649" s="208"/>
      <c r="AE1649" s="208"/>
      <c r="AF1649" s="208"/>
      <c r="AG1649" s="208"/>
      <c r="AH1649" s="208"/>
    </row>
    <row r="1650" ht="13.5" customHeight="1">
      <c r="A1650" s="239"/>
      <c r="B1650" s="233" t="str">
        <f t="array" ref="B1650">IF(LEN(A1650)=0,"",INDEX('Smelter Look-up'!$A:$A,MATCH($A1650,'Smelter Look-up'!$E:$E,0)))</f>
        <v/>
      </c>
      <c r="C1650" s="234" t="str">
        <f t="array" ref="C1650">IF(LEN(A1650)=0,"",INDEX('Smelter Look-up'!$C:$C,MATCH($A1650,'Smelter Look-up'!$E:$E,0)))</f>
        <v/>
      </c>
      <c r="D1650" s="233"/>
      <c r="E1650" s="233" t="str">
        <f>IF(ISERROR($V1650),"",OFFSET('Smelter Look-up'!$D$4,$V1650-4,0)&amp;"")</f>
        <v/>
      </c>
      <c r="F1650" s="233" t="str">
        <f>IF(ISERROR($V1650),"",OFFSET('Smelter Look-up'!$E$4,$V1650-4,0))</f>
        <v/>
      </c>
      <c r="G1650" s="233" t="str">
        <f>IF(C1650=$X$4,IF(ISERROR($V1650),"Enter smelter details","RMI"),IF(ISERROR($V1650),"",OFFSET('Smelter Look-up'!$F$4,$V1650-4,0)))</f>
        <v/>
      </c>
      <c r="H1650" s="235" t="str">
        <f>IF(ISERROR($V1650),"",OFFSET('Smelter Look-up'!$G$4,$V1650-4,0))</f>
        <v/>
      </c>
      <c r="I1650" s="237" t="str">
        <f>IF(ISERROR($V1650),"",OFFSET('Smelter Look-up'!$H$4,$V1650-4,0))</f>
        <v/>
      </c>
      <c r="J1650" s="237" t="str">
        <f>IF(ISERROR($V1650),"",OFFSET('Smelter Look-up'!$I$4,$V1650-4,0))</f>
        <v/>
      </c>
      <c r="K1650" s="234"/>
      <c r="L1650" s="234"/>
      <c r="M1650" s="234"/>
      <c r="N1650" s="234"/>
      <c r="O1650" s="234"/>
      <c r="P1650" s="237"/>
      <c r="Q1650" s="238"/>
      <c r="R1650" s="233" t="str">
        <f>IF(ISERROR($V1650),"",OFFSET('Smelter Look-up'!$C$4,$V1650-4,0)&amp;"")</f>
        <v/>
      </c>
      <c r="S1650" s="239" t="str">
        <f t="array" ref="S1650">IF(B1650="","",IF(ISERROR(MATCH($E1650,CL,0)),"Unknown",INDIRECT("'C'!$A$"&amp;MATCH($E1650,CL,0)+1)))</f>
        <v/>
      </c>
      <c r="T1650" s="239" t="str">
        <f t="array" ref="T1650">IF(B1650="","",IF(ISERROR(MATCH($J1650,SorP!$B$1:$B$6226,0)),"",INDIRECT("'SorP'!$A$"&amp;MATCH($S1650&amp;$J1650,SorP!C:C,0))))</f>
        <v/>
      </c>
      <c r="U1650" s="240"/>
      <c r="V1650" s="228" t="str">
        <f>IF(C1650="",NA(),IF(OR(C1650="Smelter not listed",C1650="Smelter not yet identified"),MATCH($B1650&amp;$D1650,'Smelter Look-up'!$J:$J,0),MATCH($B1650&amp;$C1650,'Smelter Look-up'!$J:$J,0)))</f>
        <v>#N/A</v>
      </c>
      <c r="W1650" s="208"/>
      <c r="X1650" s="208">
        <f t="shared" si="1"/>
        <v>0</v>
      </c>
      <c r="Y1650" s="208"/>
      <c r="Z1650" s="208"/>
      <c r="AA1650" s="208"/>
      <c r="AB1650" s="241" t="str">
        <f t="shared" si="2"/>
        <v/>
      </c>
      <c r="AC1650" s="208"/>
      <c r="AD1650" s="208"/>
      <c r="AE1650" s="208"/>
      <c r="AF1650" s="208"/>
      <c r="AG1650" s="208"/>
      <c r="AH1650" s="208"/>
    </row>
    <row r="1651" ht="13.5" customHeight="1">
      <c r="A1651" s="239"/>
      <c r="B1651" s="233" t="str">
        <f t="array" ref="B1651">IF(LEN(A1651)=0,"",INDEX('Smelter Look-up'!$A:$A,MATCH($A1651,'Smelter Look-up'!$E:$E,0)))</f>
        <v/>
      </c>
      <c r="C1651" s="234" t="str">
        <f t="array" ref="C1651">IF(LEN(A1651)=0,"",INDEX('Smelter Look-up'!$C:$C,MATCH($A1651,'Smelter Look-up'!$E:$E,0)))</f>
        <v/>
      </c>
      <c r="D1651" s="233"/>
      <c r="E1651" s="233" t="str">
        <f>IF(ISERROR($V1651),"",OFFSET('Smelter Look-up'!$D$4,$V1651-4,0)&amp;"")</f>
        <v/>
      </c>
      <c r="F1651" s="233" t="str">
        <f>IF(ISERROR($V1651),"",OFFSET('Smelter Look-up'!$E$4,$V1651-4,0))</f>
        <v/>
      </c>
      <c r="G1651" s="233" t="str">
        <f>IF(C1651=$X$4,IF(ISERROR($V1651),"Enter smelter details","RMI"),IF(ISERROR($V1651),"",OFFSET('Smelter Look-up'!$F$4,$V1651-4,0)))</f>
        <v/>
      </c>
      <c r="H1651" s="235" t="str">
        <f>IF(ISERROR($V1651),"",OFFSET('Smelter Look-up'!$G$4,$V1651-4,0))</f>
        <v/>
      </c>
      <c r="I1651" s="237" t="str">
        <f>IF(ISERROR($V1651),"",OFFSET('Smelter Look-up'!$H$4,$V1651-4,0))</f>
        <v/>
      </c>
      <c r="J1651" s="237" t="str">
        <f>IF(ISERROR($V1651),"",OFFSET('Smelter Look-up'!$I$4,$V1651-4,0))</f>
        <v/>
      </c>
      <c r="K1651" s="234"/>
      <c r="L1651" s="234"/>
      <c r="M1651" s="234"/>
      <c r="N1651" s="234"/>
      <c r="O1651" s="234"/>
      <c r="P1651" s="237"/>
      <c r="Q1651" s="238"/>
      <c r="R1651" s="233" t="str">
        <f>IF(ISERROR($V1651),"",OFFSET('Smelter Look-up'!$C$4,$V1651-4,0)&amp;"")</f>
        <v/>
      </c>
      <c r="S1651" s="239" t="str">
        <f t="array" ref="S1651">IF(B1651="","",IF(ISERROR(MATCH($E1651,CL,0)),"Unknown",INDIRECT("'C'!$A$"&amp;MATCH($E1651,CL,0)+1)))</f>
        <v/>
      </c>
      <c r="T1651" s="239" t="str">
        <f t="array" ref="T1651">IF(B1651="","",IF(ISERROR(MATCH($J1651,SorP!$B$1:$B$6226,0)),"",INDIRECT("'SorP'!$A$"&amp;MATCH($S1651&amp;$J1651,SorP!C:C,0))))</f>
        <v/>
      </c>
      <c r="U1651" s="240"/>
      <c r="V1651" s="228" t="str">
        <f>IF(C1651="",NA(),IF(OR(C1651="Smelter not listed",C1651="Smelter not yet identified"),MATCH($B1651&amp;$D1651,'Smelter Look-up'!$J:$J,0),MATCH($B1651&amp;$C1651,'Smelter Look-up'!$J:$J,0)))</f>
        <v>#N/A</v>
      </c>
      <c r="W1651" s="208"/>
      <c r="X1651" s="208">
        <f t="shared" si="1"/>
        <v>0</v>
      </c>
      <c r="Y1651" s="208"/>
      <c r="Z1651" s="208"/>
      <c r="AA1651" s="208"/>
      <c r="AB1651" s="241" t="str">
        <f t="shared" si="2"/>
        <v/>
      </c>
      <c r="AC1651" s="208"/>
      <c r="AD1651" s="208"/>
      <c r="AE1651" s="208"/>
      <c r="AF1651" s="208"/>
      <c r="AG1651" s="208"/>
      <c r="AH1651" s="208"/>
    </row>
    <row r="1652" ht="13.5" customHeight="1">
      <c r="A1652" s="239"/>
      <c r="B1652" s="233" t="str">
        <f t="array" ref="B1652">IF(LEN(A1652)=0,"",INDEX('Smelter Look-up'!$A:$A,MATCH($A1652,'Smelter Look-up'!$E:$E,0)))</f>
        <v/>
      </c>
      <c r="C1652" s="234" t="str">
        <f t="array" ref="C1652">IF(LEN(A1652)=0,"",INDEX('Smelter Look-up'!$C:$C,MATCH($A1652,'Smelter Look-up'!$E:$E,0)))</f>
        <v/>
      </c>
      <c r="D1652" s="233"/>
      <c r="E1652" s="233" t="str">
        <f>IF(ISERROR($V1652),"",OFFSET('Smelter Look-up'!$D$4,$V1652-4,0)&amp;"")</f>
        <v/>
      </c>
      <c r="F1652" s="233" t="str">
        <f>IF(ISERROR($V1652),"",OFFSET('Smelter Look-up'!$E$4,$V1652-4,0))</f>
        <v/>
      </c>
      <c r="G1652" s="233" t="str">
        <f>IF(C1652=$X$4,IF(ISERROR($V1652),"Enter smelter details","RMI"),IF(ISERROR($V1652),"",OFFSET('Smelter Look-up'!$F$4,$V1652-4,0)))</f>
        <v/>
      </c>
      <c r="H1652" s="235" t="str">
        <f>IF(ISERROR($V1652),"",OFFSET('Smelter Look-up'!$G$4,$V1652-4,0))</f>
        <v/>
      </c>
      <c r="I1652" s="237" t="str">
        <f>IF(ISERROR($V1652),"",OFFSET('Smelter Look-up'!$H$4,$V1652-4,0))</f>
        <v/>
      </c>
      <c r="J1652" s="237" t="str">
        <f>IF(ISERROR($V1652),"",OFFSET('Smelter Look-up'!$I$4,$V1652-4,0))</f>
        <v/>
      </c>
      <c r="K1652" s="234"/>
      <c r="L1652" s="234"/>
      <c r="M1652" s="234"/>
      <c r="N1652" s="234"/>
      <c r="O1652" s="234"/>
      <c r="P1652" s="237"/>
      <c r="Q1652" s="238"/>
      <c r="R1652" s="233" t="str">
        <f>IF(ISERROR($V1652),"",OFFSET('Smelter Look-up'!$C$4,$V1652-4,0)&amp;"")</f>
        <v/>
      </c>
      <c r="S1652" s="239" t="str">
        <f t="array" ref="S1652">IF(B1652="","",IF(ISERROR(MATCH($E1652,CL,0)),"Unknown",INDIRECT("'C'!$A$"&amp;MATCH($E1652,CL,0)+1)))</f>
        <v/>
      </c>
      <c r="T1652" s="239" t="str">
        <f t="array" ref="T1652">IF(B1652="","",IF(ISERROR(MATCH($J1652,SorP!$B$1:$B$6226,0)),"",INDIRECT("'SorP'!$A$"&amp;MATCH($S1652&amp;$J1652,SorP!C:C,0))))</f>
        <v/>
      </c>
      <c r="U1652" s="240"/>
      <c r="V1652" s="228" t="str">
        <f>IF(C1652="",NA(),IF(OR(C1652="Smelter not listed",C1652="Smelter not yet identified"),MATCH($B1652&amp;$D1652,'Smelter Look-up'!$J:$J,0),MATCH($B1652&amp;$C1652,'Smelter Look-up'!$J:$J,0)))</f>
        <v>#N/A</v>
      </c>
      <c r="W1652" s="208"/>
      <c r="X1652" s="208">
        <f t="shared" si="1"/>
        <v>0</v>
      </c>
      <c r="Y1652" s="208"/>
      <c r="Z1652" s="208"/>
      <c r="AA1652" s="208"/>
      <c r="AB1652" s="241" t="str">
        <f t="shared" si="2"/>
        <v/>
      </c>
      <c r="AC1652" s="208"/>
      <c r="AD1652" s="208"/>
      <c r="AE1652" s="208"/>
      <c r="AF1652" s="208"/>
      <c r="AG1652" s="208"/>
      <c r="AH1652" s="208"/>
    </row>
    <row r="1653" ht="13.5" customHeight="1">
      <c r="A1653" s="239"/>
      <c r="B1653" s="233" t="str">
        <f t="array" ref="B1653">IF(LEN(A1653)=0,"",INDEX('Smelter Look-up'!$A:$A,MATCH($A1653,'Smelter Look-up'!$E:$E,0)))</f>
        <v/>
      </c>
      <c r="C1653" s="234" t="str">
        <f t="array" ref="C1653">IF(LEN(A1653)=0,"",INDEX('Smelter Look-up'!$C:$C,MATCH($A1653,'Smelter Look-up'!$E:$E,0)))</f>
        <v/>
      </c>
      <c r="D1653" s="233"/>
      <c r="E1653" s="233" t="str">
        <f>IF(ISERROR($V1653),"",OFFSET('Smelter Look-up'!$D$4,$V1653-4,0)&amp;"")</f>
        <v/>
      </c>
      <c r="F1653" s="233" t="str">
        <f>IF(ISERROR($V1653),"",OFFSET('Smelter Look-up'!$E$4,$V1653-4,0))</f>
        <v/>
      </c>
      <c r="G1653" s="233" t="str">
        <f>IF(C1653=$X$4,IF(ISERROR($V1653),"Enter smelter details","RMI"),IF(ISERROR($V1653),"",OFFSET('Smelter Look-up'!$F$4,$V1653-4,0)))</f>
        <v/>
      </c>
      <c r="H1653" s="235" t="str">
        <f>IF(ISERROR($V1653),"",OFFSET('Smelter Look-up'!$G$4,$V1653-4,0))</f>
        <v/>
      </c>
      <c r="I1653" s="237" t="str">
        <f>IF(ISERROR($V1653),"",OFFSET('Smelter Look-up'!$H$4,$V1653-4,0))</f>
        <v/>
      </c>
      <c r="J1653" s="237" t="str">
        <f>IF(ISERROR($V1653),"",OFFSET('Smelter Look-up'!$I$4,$V1653-4,0))</f>
        <v/>
      </c>
      <c r="K1653" s="234"/>
      <c r="L1653" s="234"/>
      <c r="M1653" s="234"/>
      <c r="N1653" s="234"/>
      <c r="O1653" s="234"/>
      <c r="P1653" s="237"/>
      <c r="Q1653" s="238"/>
      <c r="R1653" s="233" t="str">
        <f>IF(ISERROR($V1653),"",OFFSET('Smelter Look-up'!$C$4,$V1653-4,0)&amp;"")</f>
        <v/>
      </c>
      <c r="S1653" s="239" t="str">
        <f t="array" ref="S1653">IF(B1653="","",IF(ISERROR(MATCH($E1653,CL,0)),"Unknown",INDIRECT("'C'!$A$"&amp;MATCH($E1653,CL,0)+1)))</f>
        <v/>
      </c>
      <c r="T1653" s="239" t="str">
        <f t="array" ref="T1653">IF(B1653="","",IF(ISERROR(MATCH($J1653,SorP!$B$1:$B$6226,0)),"",INDIRECT("'SorP'!$A$"&amp;MATCH($S1653&amp;$J1653,SorP!C:C,0))))</f>
        <v/>
      </c>
      <c r="U1653" s="240"/>
      <c r="V1653" s="228" t="str">
        <f>IF(C1653="",NA(),IF(OR(C1653="Smelter not listed",C1653="Smelter not yet identified"),MATCH($B1653&amp;$D1653,'Smelter Look-up'!$J:$J,0),MATCH($B1653&amp;$C1653,'Smelter Look-up'!$J:$J,0)))</f>
        <v>#N/A</v>
      </c>
      <c r="W1653" s="208"/>
      <c r="X1653" s="208">
        <f t="shared" si="1"/>
        <v>0</v>
      </c>
      <c r="Y1653" s="208"/>
      <c r="Z1653" s="208"/>
      <c r="AA1653" s="208"/>
      <c r="AB1653" s="241" t="str">
        <f t="shared" si="2"/>
        <v/>
      </c>
      <c r="AC1653" s="208"/>
      <c r="AD1653" s="208"/>
      <c r="AE1653" s="208"/>
      <c r="AF1653" s="208"/>
      <c r="AG1653" s="208"/>
      <c r="AH1653" s="208"/>
    </row>
    <row r="1654" ht="13.5" customHeight="1">
      <c r="A1654" s="239"/>
      <c r="B1654" s="233" t="str">
        <f t="array" ref="B1654">IF(LEN(A1654)=0,"",INDEX('Smelter Look-up'!$A:$A,MATCH($A1654,'Smelter Look-up'!$E:$E,0)))</f>
        <v/>
      </c>
      <c r="C1654" s="234" t="str">
        <f t="array" ref="C1654">IF(LEN(A1654)=0,"",INDEX('Smelter Look-up'!$C:$C,MATCH($A1654,'Smelter Look-up'!$E:$E,0)))</f>
        <v/>
      </c>
      <c r="D1654" s="233"/>
      <c r="E1654" s="233" t="str">
        <f>IF(ISERROR($V1654),"",OFFSET('Smelter Look-up'!$D$4,$V1654-4,0)&amp;"")</f>
        <v/>
      </c>
      <c r="F1654" s="233" t="str">
        <f>IF(ISERROR($V1654),"",OFFSET('Smelter Look-up'!$E$4,$V1654-4,0))</f>
        <v/>
      </c>
      <c r="G1654" s="233" t="str">
        <f>IF(C1654=$X$4,IF(ISERROR($V1654),"Enter smelter details","RMI"),IF(ISERROR($V1654),"",OFFSET('Smelter Look-up'!$F$4,$V1654-4,0)))</f>
        <v/>
      </c>
      <c r="H1654" s="235" t="str">
        <f>IF(ISERROR($V1654),"",OFFSET('Smelter Look-up'!$G$4,$V1654-4,0))</f>
        <v/>
      </c>
      <c r="I1654" s="237" t="str">
        <f>IF(ISERROR($V1654),"",OFFSET('Smelter Look-up'!$H$4,$V1654-4,0))</f>
        <v/>
      </c>
      <c r="J1654" s="237" t="str">
        <f>IF(ISERROR($V1654),"",OFFSET('Smelter Look-up'!$I$4,$V1654-4,0))</f>
        <v/>
      </c>
      <c r="K1654" s="234"/>
      <c r="L1654" s="234"/>
      <c r="M1654" s="234"/>
      <c r="N1654" s="234"/>
      <c r="O1654" s="234"/>
      <c r="P1654" s="237"/>
      <c r="Q1654" s="238"/>
      <c r="R1654" s="233" t="str">
        <f>IF(ISERROR($V1654),"",OFFSET('Smelter Look-up'!$C$4,$V1654-4,0)&amp;"")</f>
        <v/>
      </c>
      <c r="S1654" s="239" t="str">
        <f t="array" ref="S1654">IF(B1654="","",IF(ISERROR(MATCH($E1654,CL,0)),"Unknown",INDIRECT("'C'!$A$"&amp;MATCH($E1654,CL,0)+1)))</f>
        <v/>
      </c>
      <c r="T1654" s="239" t="str">
        <f t="array" ref="T1654">IF(B1654="","",IF(ISERROR(MATCH($J1654,SorP!$B$1:$B$6226,0)),"",INDIRECT("'SorP'!$A$"&amp;MATCH($S1654&amp;$J1654,SorP!C:C,0))))</f>
        <v/>
      </c>
      <c r="U1654" s="240"/>
      <c r="V1654" s="228" t="str">
        <f>IF(C1654="",NA(),IF(OR(C1654="Smelter not listed",C1654="Smelter not yet identified"),MATCH($B1654&amp;$D1654,'Smelter Look-up'!$J:$J,0),MATCH($B1654&amp;$C1654,'Smelter Look-up'!$J:$J,0)))</f>
        <v>#N/A</v>
      </c>
      <c r="W1654" s="208"/>
      <c r="X1654" s="208">
        <f t="shared" si="1"/>
        <v>0</v>
      </c>
      <c r="Y1654" s="208"/>
      <c r="Z1654" s="208"/>
      <c r="AA1654" s="208"/>
      <c r="AB1654" s="241" t="str">
        <f t="shared" si="2"/>
        <v/>
      </c>
      <c r="AC1654" s="208"/>
      <c r="AD1654" s="208"/>
      <c r="AE1654" s="208"/>
      <c r="AF1654" s="208"/>
      <c r="AG1654" s="208"/>
      <c r="AH1654" s="208"/>
    </row>
    <row r="1655" ht="13.5" customHeight="1">
      <c r="A1655" s="239"/>
      <c r="B1655" s="233" t="str">
        <f t="array" ref="B1655">IF(LEN(A1655)=0,"",INDEX('Smelter Look-up'!$A:$A,MATCH($A1655,'Smelter Look-up'!$E:$E,0)))</f>
        <v/>
      </c>
      <c r="C1655" s="234" t="str">
        <f t="array" ref="C1655">IF(LEN(A1655)=0,"",INDEX('Smelter Look-up'!$C:$C,MATCH($A1655,'Smelter Look-up'!$E:$E,0)))</f>
        <v/>
      </c>
      <c r="D1655" s="233"/>
      <c r="E1655" s="233" t="str">
        <f>IF(ISERROR($V1655),"",OFFSET('Smelter Look-up'!$D$4,$V1655-4,0)&amp;"")</f>
        <v/>
      </c>
      <c r="F1655" s="233" t="str">
        <f>IF(ISERROR($V1655),"",OFFSET('Smelter Look-up'!$E$4,$V1655-4,0))</f>
        <v/>
      </c>
      <c r="G1655" s="233" t="str">
        <f>IF(C1655=$X$4,IF(ISERROR($V1655),"Enter smelter details","RMI"),IF(ISERROR($V1655),"",OFFSET('Smelter Look-up'!$F$4,$V1655-4,0)))</f>
        <v/>
      </c>
      <c r="H1655" s="235" t="str">
        <f>IF(ISERROR($V1655),"",OFFSET('Smelter Look-up'!$G$4,$V1655-4,0))</f>
        <v/>
      </c>
      <c r="I1655" s="237" t="str">
        <f>IF(ISERROR($V1655),"",OFFSET('Smelter Look-up'!$H$4,$V1655-4,0))</f>
        <v/>
      </c>
      <c r="J1655" s="237" t="str">
        <f>IF(ISERROR($V1655),"",OFFSET('Smelter Look-up'!$I$4,$V1655-4,0))</f>
        <v/>
      </c>
      <c r="K1655" s="234"/>
      <c r="L1655" s="234"/>
      <c r="M1655" s="234"/>
      <c r="N1655" s="234"/>
      <c r="O1655" s="234"/>
      <c r="P1655" s="237"/>
      <c r="Q1655" s="238"/>
      <c r="R1655" s="233" t="str">
        <f>IF(ISERROR($V1655),"",OFFSET('Smelter Look-up'!$C$4,$V1655-4,0)&amp;"")</f>
        <v/>
      </c>
      <c r="S1655" s="239" t="str">
        <f t="array" ref="S1655">IF(B1655="","",IF(ISERROR(MATCH($E1655,CL,0)),"Unknown",INDIRECT("'C'!$A$"&amp;MATCH($E1655,CL,0)+1)))</f>
        <v/>
      </c>
      <c r="T1655" s="239" t="str">
        <f t="array" ref="T1655">IF(B1655="","",IF(ISERROR(MATCH($J1655,SorP!$B$1:$B$6226,0)),"",INDIRECT("'SorP'!$A$"&amp;MATCH($S1655&amp;$J1655,SorP!C:C,0))))</f>
        <v/>
      </c>
      <c r="U1655" s="240"/>
      <c r="V1655" s="228" t="str">
        <f>IF(C1655="",NA(),IF(OR(C1655="Smelter not listed",C1655="Smelter not yet identified"),MATCH($B1655&amp;$D1655,'Smelter Look-up'!$J:$J,0),MATCH($B1655&amp;$C1655,'Smelter Look-up'!$J:$J,0)))</f>
        <v>#N/A</v>
      </c>
      <c r="W1655" s="208"/>
      <c r="X1655" s="208">
        <f t="shared" si="1"/>
        <v>0</v>
      </c>
      <c r="Y1655" s="208"/>
      <c r="Z1655" s="208"/>
      <c r="AA1655" s="208"/>
      <c r="AB1655" s="241" t="str">
        <f t="shared" si="2"/>
        <v/>
      </c>
      <c r="AC1655" s="208"/>
      <c r="AD1655" s="208"/>
      <c r="AE1655" s="208"/>
      <c r="AF1655" s="208"/>
      <c r="AG1655" s="208"/>
      <c r="AH1655" s="208"/>
    </row>
    <row r="1656" ht="13.5" customHeight="1">
      <c r="A1656" s="239"/>
      <c r="B1656" s="233" t="str">
        <f t="array" ref="B1656">IF(LEN(A1656)=0,"",INDEX('Smelter Look-up'!$A:$A,MATCH($A1656,'Smelter Look-up'!$E:$E,0)))</f>
        <v/>
      </c>
      <c r="C1656" s="234" t="str">
        <f t="array" ref="C1656">IF(LEN(A1656)=0,"",INDEX('Smelter Look-up'!$C:$C,MATCH($A1656,'Smelter Look-up'!$E:$E,0)))</f>
        <v/>
      </c>
      <c r="D1656" s="233"/>
      <c r="E1656" s="233" t="str">
        <f>IF(ISERROR($V1656),"",OFFSET('Smelter Look-up'!$D$4,$V1656-4,0)&amp;"")</f>
        <v/>
      </c>
      <c r="F1656" s="233" t="str">
        <f>IF(ISERROR($V1656),"",OFFSET('Smelter Look-up'!$E$4,$V1656-4,0))</f>
        <v/>
      </c>
      <c r="G1656" s="233" t="str">
        <f>IF(C1656=$X$4,IF(ISERROR($V1656),"Enter smelter details","RMI"),IF(ISERROR($V1656),"",OFFSET('Smelter Look-up'!$F$4,$V1656-4,0)))</f>
        <v/>
      </c>
      <c r="H1656" s="235" t="str">
        <f>IF(ISERROR($V1656),"",OFFSET('Smelter Look-up'!$G$4,$V1656-4,0))</f>
        <v/>
      </c>
      <c r="I1656" s="237" t="str">
        <f>IF(ISERROR($V1656),"",OFFSET('Smelter Look-up'!$H$4,$V1656-4,0))</f>
        <v/>
      </c>
      <c r="J1656" s="237" t="str">
        <f>IF(ISERROR($V1656),"",OFFSET('Smelter Look-up'!$I$4,$V1656-4,0))</f>
        <v/>
      </c>
      <c r="K1656" s="234"/>
      <c r="L1656" s="234"/>
      <c r="M1656" s="234"/>
      <c r="N1656" s="234"/>
      <c r="O1656" s="234"/>
      <c r="P1656" s="237"/>
      <c r="Q1656" s="238"/>
      <c r="R1656" s="233" t="str">
        <f>IF(ISERROR($V1656),"",OFFSET('Smelter Look-up'!$C$4,$V1656-4,0)&amp;"")</f>
        <v/>
      </c>
      <c r="S1656" s="239" t="str">
        <f t="array" ref="S1656">IF(B1656="","",IF(ISERROR(MATCH($E1656,CL,0)),"Unknown",INDIRECT("'C'!$A$"&amp;MATCH($E1656,CL,0)+1)))</f>
        <v/>
      </c>
      <c r="T1656" s="239" t="str">
        <f t="array" ref="T1656">IF(B1656="","",IF(ISERROR(MATCH($J1656,SorP!$B$1:$B$6226,0)),"",INDIRECT("'SorP'!$A$"&amp;MATCH($S1656&amp;$J1656,SorP!C:C,0))))</f>
        <v/>
      </c>
      <c r="U1656" s="240"/>
      <c r="V1656" s="228" t="str">
        <f>IF(C1656="",NA(),IF(OR(C1656="Smelter not listed",C1656="Smelter not yet identified"),MATCH($B1656&amp;$D1656,'Smelter Look-up'!$J:$J,0),MATCH($B1656&amp;$C1656,'Smelter Look-up'!$J:$J,0)))</f>
        <v>#N/A</v>
      </c>
      <c r="W1656" s="208"/>
      <c r="X1656" s="208">
        <f t="shared" si="1"/>
        <v>0</v>
      </c>
      <c r="Y1656" s="208"/>
      <c r="Z1656" s="208"/>
      <c r="AA1656" s="208"/>
      <c r="AB1656" s="241" t="str">
        <f t="shared" si="2"/>
        <v/>
      </c>
      <c r="AC1656" s="208"/>
      <c r="AD1656" s="208"/>
      <c r="AE1656" s="208"/>
      <c r="AF1656" s="208"/>
      <c r="AG1656" s="208"/>
      <c r="AH1656" s="208"/>
    </row>
    <row r="1657" ht="13.5" customHeight="1">
      <c r="A1657" s="239"/>
      <c r="B1657" s="233" t="str">
        <f t="array" ref="B1657">IF(LEN(A1657)=0,"",INDEX('Smelter Look-up'!$A:$A,MATCH($A1657,'Smelter Look-up'!$E:$E,0)))</f>
        <v/>
      </c>
      <c r="C1657" s="234" t="str">
        <f t="array" ref="C1657">IF(LEN(A1657)=0,"",INDEX('Smelter Look-up'!$C:$C,MATCH($A1657,'Smelter Look-up'!$E:$E,0)))</f>
        <v/>
      </c>
      <c r="D1657" s="233"/>
      <c r="E1657" s="233" t="str">
        <f>IF(ISERROR($V1657),"",OFFSET('Smelter Look-up'!$D$4,$V1657-4,0)&amp;"")</f>
        <v/>
      </c>
      <c r="F1657" s="233" t="str">
        <f>IF(ISERROR($V1657),"",OFFSET('Smelter Look-up'!$E$4,$V1657-4,0))</f>
        <v/>
      </c>
      <c r="G1657" s="233" t="str">
        <f>IF(C1657=$X$4,IF(ISERROR($V1657),"Enter smelter details","RMI"),IF(ISERROR($V1657),"",OFFSET('Smelter Look-up'!$F$4,$V1657-4,0)))</f>
        <v/>
      </c>
      <c r="H1657" s="235" t="str">
        <f>IF(ISERROR($V1657),"",OFFSET('Smelter Look-up'!$G$4,$V1657-4,0))</f>
        <v/>
      </c>
      <c r="I1657" s="237" t="str">
        <f>IF(ISERROR($V1657),"",OFFSET('Smelter Look-up'!$H$4,$V1657-4,0))</f>
        <v/>
      </c>
      <c r="J1657" s="237" t="str">
        <f>IF(ISERROR($V1657),"",OFFSET('Smelter Look-up'!$I$4,$V1657-4,0))</f>
        <v/>
      </c>
      <c r="K1657" s="234"/>
      <c r="L1657" s="234"/>
      <c r="M1657" s="234"/>
      <c r="N1657" s="234"/>
      <c r="O1657" s="234"/>
      <c r="P1657" s="237"/>
      <c r="Q1657" s="238"/>
      <c r="R1657" s="233" t="str">
        <f>IF(ISERROR($V1657),"",OFFSET('Smelter Look-up'!$C$4,$V1657-4,0)&amp;"")</f>
        <v/>
      </c>
      <c r="S1657" s="239" t="str">
        <f t="array" ref="S1657">IF(B1657="","",IF(ISERROR(MATCH($E1657,CL,0)),"Unknown",INDIRECT("'C'!$A$"&amp;MATCH($E1657,CL,0)+1)))</f>
        <v/>
      </c>
      <c r="T1657" s="239" t="str">
        <f t="array" ref="T1657">IF(B1657="","",IF(ISERROR(MATCH($J1657,SorP!$B$1:$B$6226,0)),"",INDIRECT("'SorP'!$A$"&amp;MATCH($S1657&amp;$J1657,SorP!C:C,0))))</f>
        <v/>
      </c>
      <c r="U1657" s="240"/>
      <c r="V1657" s="228" t="str">
        <f>IF(C1657="",NA(),IF(OR(C1657="Smelter not listed",C1657="Smelter not yet identified"),MATCH($B1657&amp;$D1657,'Smelter Look-up'!$J:$J,0),MATCH($B1657&amp;$C1657,'Smelter Look-up'!$J:$J,0)))</f>
        <v>#N/A</v>
      </c>
      <c r="W1657" s="208"/>
      <c r="X1657" s="208">
        <f t="shared" si="1"/>
        <v>0</v>
      </c>
      <c r="Y1657" s="208"/>
      <c r="Z1657" s="208"/>
      <c r="AA1657" s="208"/>
      <c r="AB1657" s="241" t="str">
        <f t="shared" si="2"/>
        <v/>
      </c>
      <c r="AC1657" s="208"/>
      <c r="AD1657" s="208"/>
      <c r="AE1657" s="208"/>
      <c r="AF1657" s="208"/>
      <c r="AG1657" s="208"/>
      <c r="AH1657" s="208"/>
    </row>
    <row r="1658" ht="13.5" customHeight="1">
      <c r="A1658" s="239"/>
      <c r="B1658" s="233" t="str">
        <f t="array" ref="B1658">IF(LEN(A1658)=0,"",INDEX('Smelter Look-up'!$A:$A,MATCH($A1658,'Smelter Look-up'!$E:$E,0)))</f>
        <v/>
      </c>
      <c r="C1658" s="234" t="str">
        <f t="array" ref="C1658">IF(LEN(A1658)=0,"",INDEX('Smelter Look-up'!$C:$C,MATCH($A1658,'Smelter Look-up'!$E:$E,0)))</f>
        <v/>
      </c>
      <c r="D1658" s="233"/>
      <c r="E1658" s="233" t="str">
        <f>IF(ISERROR($V1658),"",OFFSET('Smelter Look-up'!$D$4,$V1658-4,0)&amp;"")</f>
        <v/>
      </c>
      <c r="F1658" s="233" t="str">
        <f>IF(ISERROR($V1658),"",OFFSET('Smelter Look-up'!$E$4,$V1658-4,0))</f>
        <v/>
      </c>
      <c r="G1658" s="233" t="str">
        <f>IF(C1658=$X$4,IF(ISERROR($V1658),"Enter smelter details","RMI"),IF(ISERROR($V1658),"",OFFSET('Smelter Look-up'!$F$4,$V1658-4,0)))</f>
        <v/>
      </c>
      <c r="H1658" s="235" t="str">
        <f>IF(ISERROR($V1658),"",OFFSET('Smelter Look-up'!$G$4,$V1658-4,0))</f>
        <v/>
      </c>
      <c r="I1658" s="237" t="str">
        <f>IF(ISERROR($V1658),"",OFFSET('Smelter Look-up'!$H$4,$V1658-4,0))</f>
        <v/>
      </c>
      <c r="J1658" s="237" t="str">
        <f>IF(ISERROR($V1658),"",OFFSET('Smelter Look-up'!$I$4,$V1658-4,0))</f>
        <v/>
      </c>
      <c r="K1658" s="234"/>
      <c r="L1658" s="234"/>
      <c r="M1658" s="234"/>
      <c r="N1658" s="234"/>
      <c r="O1658" s="234"/>
      <c r="P1658" s="237"/>
      <c r="Q1658" s="238"/>
      <c r="R1658" s="233" t="str">
        <f>IF(ISERROR($V1658),"",OFFSET('Smelter Look-up'!$C$4,$V1658-4,0)&amp;"")</f>
        <v/>
      </c>
      <c r="S1658" s="239" t="str">
        <f t="array" ref="S1658">IF(B1658="","",IF(ISERROR(MATCH($E1658,CL,0)),"Unknown",INDIRECT("'C'!$A$"&amp;MATCH($E1658,CL,0)+1)))</f>
        <v/>
      </c>
      <c r="T1658" s="239" t="str">
        <f t="array" ref="T1658">IF(B1658="","",IF(ISERROR(MATCH($J1658,SorP!$B$1:$B$6226,0)),"",INDIRECT("'SorP'!$A$"&amp;MATCH($S1658&amp;$J1658,SorP!C:C,0))))</f>
        <v/>
      </c>
      <c r="U1658" s="240"/>
      <c r="V1658" s="228" t="str">
        <f>IF(C1658="",NA(),IF(OR(C1658="Smelter not listed",C1658="Smelter not yet identified"),MATCH($B1658&amp;$D1658,'Smelter Look-up'!$J:$J,0),MATCH($B1658&amp;$C1658,'Smelter Look-up'!$J:$J,0)))</f>
        <v>#N/A</v>
      </c>
      <c r="W1658" s="208"/>
      <c r="X1658" s="208">
        <f t="shared" si="1"/>
        <v>0</v>
      </c>
      <c r="Y1658" s="208"/>
      <c r="Z1658" s="208"/>
      <c r="AA1658" s="208"/>
      <c r="AB1658" s="241" t="str">
        <f t="shared" si="2"/>
        <v/>
      </c>
      <c r="AC1658" s="208"/>
      <c r="AD1658" s="208"/>
      <c r="AE1658" s="208"/>
      <c r="AF1658" s="208"/>
      <c r="AG1658" s="208"/>
      <c r="AH1658" s="208"/>
    </row>
    <row r="1659" ht="13.5" customHeight="1">
      <c r="A1659" s="239"/>
      <c r="B1659" s="233" t="str">
        <f t="array" ref="B1659">IF(LEN(A1659)=0,"",INDEX('Smelter Look-up'!$A:$A,MATCH($A1659,'Smelter Look-up'!$E:$E,0)))</f>
        <v/>
      </c>
      <c r="C1659" s="234" t="str">
        <f t="array" ref="C1659">IF(LEN(A1659)=0,"",INDEX('Smelter Look-up'!$C:$C,MATCH($A1659,'Smelter Look-up'!$E:$E,0)))</f>
        <v/>
      </c>
      <c r="D1659" s="233"/>
      <c r="E1659" s="233" t="str">
        <f>IF(ISERROR($V1659),"",OFFSET('Smelter Look-up'!$D$4,$V1659-4,0)&amp;"")</f>
        <v/>
      </c>
      <c r="F1659" s="233" t="str">
        <f>IF(ISERROR($V1659),"",OFFSET('Smelter Look-up'!$E$4,$V1659-4,0))</f>
        <v/>
      </c>
      <c r="G1659" s="233" t="str">
        <f>IF(C1659=$X$4,IF(ISERROR($V1659),"Enter smelter details","RMI"),IF(ISERROR($V1659),"",OFFSET('Smelter Look-up'!$F$4,$V1659-4,0)))</f>
        <v/>
      </c>
      <c r="H1659" s="235" t="str">
        <f>IF(ISERROR($V1659),"",OFFSET('Smelter Look-up'!$G$4,$V1659-4,0))</f>
        <v/>
      </c>
      <c r="I1659" s="237" t="str">
        <f>IF(ISERROR($V1659),"",OFFSET('Smelter Look-up'!$H$4,$V1659-4,0))</f>
        <v/>
      </c>
      <c r="J1659" s="237" t="str">
        <f>IF(ISERROR($V1659),"",OFFSET('Smelter Look-up'!$I$4,$V1659-4,0))</f>
        <v/>
      </c>
      <c r="K1659" s="234"/>
      <c r="L1659" s="234"/>
      <c r="M1659" s="234"/>
      <c r="N1659" s="234"/>
      <c r="O1659" s="234"/>
      <c r="P1659" s="237"/>
      <c r="Q1659" s="238"/>
      <c r="R1659" s="233" t="str">
        <f>IF(ISERROR($V1659),"",OFFSET('Smelter Look-up'!$C$4,$V1659-4,0)&amp;"")</f>
        <v/>
      </c>
      <c r="S1659" s="239" t="str">
        <f t="array" ref="S1659">IF(B1659="","",IF(ISERROR(MATCH($E1659,CL,0)),"Unknown",INDIRECT("'C'!$A$"&amp;MATCH($E1659,CL,0)+1)))</f>
        <v/>
      </c>
      <c r="T1659" s="239" t="str">
        <f t="array" ref="T1659">IF(B1659="","",IF(ISERROR(MATCH($J1659,SorP!$B$1:$B$6226,0)),"",INDIRECT("'SorP'!$A$"&amp;MATCH($S1659&amp;$J1659,SorP!C:C,0))))</f>
        <v/>
      </c>
      <c r="U1659" s="240"/>
      <c r="V1659" s="228" t="str">
        <f>IF(C1659="",NA(),IF(OR(C1659="Smelter not listed",C1659="Smelter not yet identified"),MATCH($B1659&amp;$D1659,'Smelter Look-up'!$J:$J,0),MATCH($B1659&amp;$C1659,'Smelter Look-up'!$J:$J,0)))</f>
        <v>#N/A</v>
      </c>
      <c r="W1659" s="208"/>
      <c r="X1659" s="208">
        <f t="shared" si="1"/>
        <v>0</v>
      </c>
      <c r="Y1659" s="208"/>
      <c r="Z1659" s="208"/>
      <c r="AA1659" s="208"/>
      <c r="AB1659" s="241" t="str">
        <f t="shared" si="2"/>
        <v/>
      </c>
      <c r="AC1659" s="208"/>
      <c r="AD1659" s="208"/>
      <c r="AE1659" s="208"/>
      <c r="AF1659" s="208"/>
      <c r="AG1659" s="208"/>
      <c r="AH1659" s="208"/>
    </row>
    <row r="1660" ht="13.5" customHeight="1">
      <c r="A1660" s="239"/>
      <c r="B1660" s="233" t="str">
        <f t="array" ref="B1660">IF(LEN(A1660)=0,"",INDEX('Smelter Look-up'!$A:$A,MATCH($A1660,'Smelter Look-up'!$E:$E,0)))</f>
        <v/>
      </c>
      <c r="C1660" s="234" t="str">
        <f t="array" ref="C1660">IF(LEN(A1660)=0,"",INDEX('Smelter Look-up'!$C:$C,MATCH($A1660,'Smelter Look-up'!$E:$E,0)))</f>
        <v/>
      </c>
      <c r="D1660" s="233"/>
      <c r="E1660" s="233" t="str">
        <f>IF(ISERROR($V1660),"",OFFSET('Smelter Look-up'!$D$4,$V1660-4,0)&amp;"")</f>
        <v/>
      </c>
      <c r="F1660" s="233" t="str">
        <f>IF(ISERROR($V1660),"",OFFSET('Smelter Look-up'!$E$4,$V1660-4,0))</f>
        <v/>
      </c>
      <c r="G1660" s="233" t="str">
        <f>IF(C1660=$X$4,IF(ISERROR($V1660),"Enter smelter details","RMI"),IF(ISERROR($V1660),"",OFFSET('Smelter Look-up'!$F$4,$V1660-4,0)))</f>
        <v/>
      </c>
      <c r="H1660" s="235" t="str">
        <f>IF(ISERROR($V1660),"",OFFSET('Smelter Look-up'!$G$4,$V1660-4,0))</f>
        <v/>
      </c>
      <c r="I1660" s="237" t="str">
        <f>IF(ISERROR($V1660),"",OFFSET('Smelter Look-up'!$H$4,$V1660-4,0))</f>
        <v/>
      </c>
      <c r="J1660" s="237" t="str">
        <f>IF(ISERROR($V1660),"",OFFSET('Smelter Look-up'!$I$4,$V1660-4,0))</f>
        <v/>
      </c>
      <c r="K1660" s="234"/>
      <c r="L1660" s="234"/>
      <c r="M1660" s="234"/>
      <c r="N1660" s="234"/>
      <c r="O1660" s="234"/>
      <c r="P1660" s="237"/>
      <c r="Q1660" s="238"/>
      <c r="R1660" s="233" t="str">
        <f>IF(ISERROR($V1660),"",OFFSET('Smelter Look-up'!$C$4,$V1660-4,0)&amp;"")</f>
        <v/>
      </c>
      <c r="S1660" s="239" t="str">
        <f t="array" ref="S1660">IF(B1660="","",IF(ISERROR(MATCH($E1660,CL,0)),"Unknown",INDIRECT("'C'!$A$"&amp;MATCH($E1660,CL,0)+1)))</f>
        <v/>
      </c>
      <c r="T1660" s="239" t="str">
        <f t="array" ref="T1660">IF(B1660="","",IF(ISERROR(MATCH($J1660,SorP!$B$1:$B$6226,0)),"",INDIRECT("'SorP'!$A$"&amp;MATCH($S1660&amp;$J1660,SorP!C:C,0))))</f>
        <v/>
      </c>
      <c r="U1660" s="240"/>
      <c r="V1660" s="228" t="str">
        <f>IF(C1660="",NA(),IF(OR(C1660="Smelter not listed",C1660="Smelter not yet identified"),MATCH($B1660&amp;$D1660,'Smelter Look-up'!$J:$J,0),MATCH($B1660&amp;$C1660,'Smelter Look-up'!$J:$J,0)))</f>
        <v>#N/A</v>
      </c>
      <c r="W1660" s="208"/>
      <c r="X1660" s="208">
        <f t="shared" si="1"/>
        <v>0</v>
      </c>
      <c r="Y1660" s="208"/>
      <c r="Z1660" s="208"/>
      <c r="AA1660" s="208"/>
      <c r="AB1660" s="241" t="str">
        <f t="shared" si="2"/>
        <v/>
      </c>
      <c r="AC1660" s="208"/>
      <c r="AD1660" s="208"/>
      <c r="AE1660" s="208"/>
      <c r="AF1660" s="208"/>
      <c r="AG1660" s="208"/>
      <c r="AH1660" s="208"/>
    </row>
    <row r="1661" ht="13.5" customHeight="1">
      <c r="A1661" s="239"/>
      <c r="B1661" s="233" t="str">
        <f t="array" ref="B1661">IF(LEN(A1661)=0,"",INDEX('Smelter Look-up'!$A:$A,MATCH($A1661,'Smelter Look-up'!$E:$E,0)))</f>
        <v/>
      </c>
      <c r="C1661" s="234" t="str">
        <f t="array" ref="C1661">IF(LEN(A1661)=0,"",INDEX('Smelter Look-up'!$C:$C,MATCH($A1661,'Smelter Look-up'!$E:$E,0)))</f>
        <v/>
      </c>
      <c r="D1661" s="233"/>
      <c r="E1661" s="233" t="str">
        <f>IF(ISERROR($V1661),"",OFFSET('Smelter Look-up'!$D$4,$V1661-4,0)&amp;"")</f>
        <v/>
      </c>
      <c r="F1661" s="233" t="str">
        <f>IF(ISERROR($V1661),"",OFFSET('Smelter Look-up'!$E$4,$V1661-4,0))</f>
        <v/>
      </c>
      <c r="G1661" s="233" t="str">
        <f>IF(C1661=$X$4,IF(ISERROR($V1661),"Enter smelter details","RMI"),IF(ISERROR($V1661),"",OFFSET('Smelter Look-up'!$F$4,$V1661-4,0)))</f>
        <v/>
      </c>
      <c r="H1661" s="235" t="str">
        <f>IF(ISERROR($V1661),"",OFFSET('Smelter Look-up'!$G$4,$V1661-4,0))</f>
        <v/>
      </c>
      <c r="I1661" s="237" t="str">
        <f>IF(ISERROR($V1661),"",OFFSET('Smelter Look-up'!$H$4,$V1661-4,0))</f>
        <v/>
      </c>
      <c r="J1661" s="237" t="str">
        <f>IF(ISERROR($V1661),"",OFFSET('Smelter Look-up'!$I$4,$V1661-4,0))</f>
        <v/>
      </c>
      <c r="K1661" s="234"/>
      <c r="L1661" s="234"/>
      <c r="M1661" s="234"/>
      <c r="N1661" s="234"/>
      <c r="O1661" s="234"/>
      <c r="P1661" s="237"/>
      <c r="Q1661" s="238"/>
      <c r="R1661" s="233" t="str">
        <f>IF(ISERROR($V1661),"",OFFSET('Smelter Look-up'!$C$4,$V1661-4,0)&amp;"")</f>
        <v/>
      </c>
      <c r="S1661" s="239" t="str">
        <f t="array" ref="S1661">IF(B1661="","",IF(ISERROR(MATCH($E1661,CL,0)),"Unknown",INDIRECT("'C'!$A$"&amp;MATCH($E1661,CL,0)+1)))</f>
        <v/>
      </c>
      <c r="T1661" s="239" t="str">
        <f t="array" ref="T1661">IF(B1661="","",IF(ISERROR(MATCH($J1661,SorP!$B$1:$B$6226,0)),"",INDIRECT("'SorP'!$A$"&amp;MATCH($S1661&amp;$J1661,SorP!C:C,0))))</f>
        <v/>
      </c>
      <c r="U1661" s="240"/>
      <c r="V1661" s="228" t="str">
        <f>IF(C1661="",NA(),IF(OR(C1661="Smelter not listed",C1661="Smelter not yet identified"),MATCH($B1661&amp;$D1661,'Smelter Look-up'!$J:$J,0),MATCH($B1661&amp;$C1661,'Smelter Look-up'!$J:$J,0)))</f>
        <v>#N/A</v>
      </c>
      <c r="W1661" s="208"/>
      <c r="X1661" s="208">
        <f t="shared" si="1"/>
        <v>0</v>
      </c>
      <c r="Y1661" s="208"/>
      <c r="Z1661" s="208"/>
      <c r="AA1661" s="208"/>
      <c r="AB1661" s="241" t="str">
        <f t="shared" si="2"/>
        <v/>
      </c>
      <c r="AC1661" s="208"/>
      <c r="AD1661" s="208"/>
      <c r="AE1661" s="208"/>
      <c r="AF1661" s="208"/>
      <c r="AG1661" s="208"/>
      <c r="AH1661" s="208"/>
    </row>
    <row r="1662" ht="13.5" customHeight="1">
      <c r="A1662" s="239"/>
      <c r="B1662" s="233" t="str">
        <f t="array" ref="B1662">IF(LEN(A1662)=0,"",INDEX('Smelter Look-up'!$A:$A,MATCH($A1662,'Smelter Look-up'!$E:$E,0)))</f>
        <v/>
      </c>
      <c r="C1662" s="234" t="str">
        <f t="array" ref="C1662">IF(LEN(A1662)=0,"",INDEX('Smelter Look-up'!$C:$C,MATCH($A1662,'Smelter Look-up'!$E:$E,0)))</f>
        <v/>
      </c>
      <c r="D1662" s="233"/>
      <c r="E1662" s="233" t="str">
        <f>IF(ISERROR($V1662),"",OFFSET('Smelter Look-up'!$D$4,$V1662-4,0)&amp;"")</f>
        <v/>
      </c>
      <c r="F1662" s="233" t="str">
        <f>IF(ISERROR($V1662),"",OFFSET('Smelter Look-up'!$E$4,$V1662-4,0))</f>
        <v/>
      </c>
      <c r="G1662" s="233" t="str">
        <f>IF(C1662=$X$4,IF(ISERROR($V1662),"Enter smelter details","RMI"),IF(ISERROR($V1662),"",OFFSET('Smelter Look-up'!$F$4,$V1662-4,0)))</f>
        <v/>
      </c>
      <c r="H1662" s="235" t="str">
        <f>IF(ISERROR($V1662),"",OFFSET('Smelter Look-up'!$G$4,$V1662-4,0))</f>
        <v/>
      </c>
      <c r="I1662" s="237" t="str">
        <f>IF(ISERROR($V1662),"",OFFSET('Smelter Look-up'!$H$4,$V1662-4,0))</f>
        <v/>
      </c>
      <c r="J1662" s="237" t="str">
        <f>IF(ISERROR($V1662),"",OFFSET('Smelter Look-up'!$I$4,$V1662-4,0))</f>
        <v/>
      </c>
      <c r="K1662" s="234"/>
      <c r="L1662" s="234"/>
      <c r="M1662" s="234"/>
      <c r="N1662" s="234"/>
      <c r="O1662" s="234"/>
      <c r="P1662" s="237"/>
      <c r="Q1662" s="238"/>
      <c r="R1662" s="233" t="str">
        <f>IF(ISERROR($V1662),"",OFFSET('Smelter Look-up'!$C$4,$V1662-4,0)&amp;"")</f>
        <v/>
      </c>
      <c r="S1662" s="239" t="str">
        <f t="array" ref="S1662">IF(B1662="","",IF(ISERROR(MATCH($E1662,CL,0)),"Unknown",INDIRECT("'C'!$A$"&amp;MATCH($E1662,CL,0)+1)))</f>
        <v/>
      </c>
      <c r="T1662" s="239" t="str">
        <f t="array" ref="T1662">IF(B1662="","",IF(ISERROR(MATCH($J1662,SorP!$B$1:$B$6226,0)),"",INDIRECT("'SorP'!$A$"&amp;MATCH($S1662&amp;$J1662,SorP!C:C,0))))</f>
        <v/>
      </c>
      <c r="U1662" s="240"/>
      <c r="V1662" s="228" t="str">
        <f>IF(C1662="",NA(),IF(OR(C1662="Smelter not listed",C1662="Smelter not yet identified"),MATCH($B1662&amp;$D1662,'Smelter Look-up'!$J:$J,0),MATCH($B1662&amp;$C1662,'Smelter Look-up'!$J:$J,0)))</f>
        <v>#N/A</v>
      </c>
      <c r="W1662" s="208"/>
      <c r="X1662" s="208">
        <f t="shared" si="1"/>
        <v>0</v>
      </c>
      <c r="Y1662" s="208"/>
      <c r="Z1662" s="208"/>
      <c r="AA1662" s="208"/>
      <c r="AB1662" s="241" t="str">
        <f t="shared" si="2"/>
        <v/>
      </c>
      <c r="AC1662" s="208"/>
      <c r="AD1662" s="208"/>
      <c r="AE1662" s="208"/>
      <c r="AF1662" s="208"/>
      <c r="AG1662" s="208"/>
      <c r="AH1662" s="208"/>
    </row>
    <row r="1663" ht="13.5" customHeight="1">
      <c r="A1663" s="239"/>
      <c r="B1663" s="233" t="str">
        <f t="array" ref="B1663">IF(LEN(A1663)=0,"",INDEX('Smelter Look-up'!$A:$A,MATCH($A1663,'Smelter Look-up'!$E:$E,0)))</f>
        <v/>
      </c>
      <c r="C1663" s="234" t="str">
        <f t="array" ref="C1663">IF(LEN(A1663)=0,"",INDEX('Smelter Look-up'!$C:$C,MATCH($A1663,'Smelter Look-up'!$E:$E,0)))</f>
        <v/>
      </c>
      <c r="D1663" s="233"/>
      <c r="E1663" s="233" t="str">
        <f>IF(ISERROR($V1663),"",OFFSET('Smelter Look-up'!$D$4,$V1663-4,0)&amp;"")</f>
        <v/>
      </c>
      <c r="F1663" s="233" t="str">
        <f>IF(ISERROR($V1663),"",OFFSET('Smelter Look-up'!$E$4,$V1663-4,0))</f>
        <v/>
      </c>
      <c r="G1663" s="233" t="str">
        <f>IF(C1663=$X$4,IF(ISERROR($V1663),"Enter smelter details","RMI"),IF(ISERROR($V1663),"",OFFSET('Smelter Look-up'!$F$4,$V1663-4,0)))</f>
        <v/>
      </c>
      <c r="H1663" s="235" t="str">
        <f>IF(ISERROR($V1663),"",OFFSET('Smelter Look-up'!$G$4,$V1663-4,0))</f>
        <v/>
      </c>
      <c r="I1663" s="237" t="str">
        <f>IF(ISERROR($V1663),"",OFFSET('Smelter Look-up'!$H$4,$V1663-4,0))</f>
        <v/>
      </c>
      <c r="J1663" s="237" t="str">
        <f>IF(ISERROR($V1663),"",OFFSET('Smelter Look-up'!$I$4,$V1663-4,0))</f>
        <v/>
      </c>
      <c r="K1663" s="234"/>
      <c r="L1663" s="234"/>
      <c r="M1663" s="234"/>
      <c r="N1663" s="234"/>
      <c r="O1663" s="234"/>
      <c r="P1663" s="237"/>
      <c r="Q1663" s="238"/>
      <c r="R1663" s="233" t="str">
        <f>IF(ISERROR($V1663),"",OFFSET('Smelter Look-up'!$C$4,$V1663-4,0)&amp;"")</f>
        <v/>
      </c>
      <c r="S1663" s="239" t="str">
        <f t="array" ref="S1663">IF(B1663="","",IF(ISERROR(MATCH($E1663,CL,0)),"Unknown",INDIRECT("'C'!$A$"&amp;MATCH($E1663,CL,0)+1)))</f>
        <v/>
      </c>
      <c r="T1663" s="239" t="str">
        <f t="array" ref="T1663">IF(B1663="","",IF(ISERROR(MATCH($J1663,SorP!$B$1:$B$6226,0)),"",INDIRECT("'SorP'!$A$"&amp;MATCH($S1663&amp;$J1663,SorP!C:C,0))))</f>
        <v/>
      </c>
      <c r="U1663" s="240"/>
      <c r="V1663" s="228" t="str">
        <f>IF(C1663="",NA(),IF(OR(C1663="Smelter not listed",C1663="Smelter not yet identified"),MATCH($B1663&amp;$D1663,'Smelter Look-up'!$J:$J,0),MATCH($B1663&amp;$C1663,'Smelter Look-up'!$J:$J,0)))</f>
        <v>#N/A</v>
      </c>
      <c r="W1663" s="208"/>
      <c r="X1663" s="208">
        <f t="shared" si="1"/>
        <v>0</v>
      </c>
      <c r="Y1663" s="208"/>
      <c r="Z1663" s="208"/>
      <c r="AA1663" s="208"/>
      <c r="AB1663" s="241" t="str">
        <f t="shared" si="2"/>
        <v/>
      </c>
      <c r="AC1663" s="208"/>
      <c r="AD1663" s="208"/>
      <c r="AE1663" s="208"/>
      <c r="AF1663" s="208"/>
      <c r="AG1663" s="208"/>
      <c r="AH1663" s="208"/>
    </row>
    <row r="1664" ht="13.5" customHeight="1">
      <c r="A1664" s="239"/>
      <c r="B1664" s="233" t="str">
        <f t="array" ref="B1664">IF(LEN(A1664)=0,"",INDEX('Smelter Look-up'!$A:$A,MATCH($A1664,'Smelter Look-up'!$E:$E,0)))</f>
        <v/>
      </c>
      <c r="C1664" s="234" t="str">
        <f t="array" ref="C1664">IF(LEN(A1664)=0,"",INDEX('Smelter Look-up'!$C:$C,MATCH($A1664,'Smelter Look-up'!$E:$E,0)))</f>
        <v/>
      </c>
      <c r="D1664" s="233"/>
      <c r="E1664" s="233" t="str">
        <f>IF(ISERROR($V1664),"",OFFSET('Smelter Look-up'!$D$4,$V1664-4,0)&amp;"")</f>
        <v/>
      </c>
      <c r="F1664" s="233" t="str">
        <f>IF(ISERROR($V1664),"",OFFSET('Smelter Look-up'!$E$4,$V1664-4,0))</f>
        <v/>
      </c>
      <c r="G1664" s="233" t="str">
        <f>IF(C1664=$X$4,IF(ISERROR($V1664),"Enter smelter details","RMI"),IF(ISERROR($V1664),"",OFFSET('Smelter Look-up'!$F$4,$V1664-4,0)))</f>
        <v/>
      </c>
      <c r="H1664" s="235" t="str">
        <f>IF(ISERROR($V1664),"",OFFSET('Smelter Look-up'!$G$4,$V1664-4,0))</f>
        <v/>
      </c>
      <c r="I1664" s="237" t="str">
        <f>IF(ISERROR($V1664),"",OFFSET('Smelter Look-up'!$H$4,$V1664-4,0))</f>
        <v/>
      </c>
      <c r="J1664" s="237" t="str">
        <f>IF(ISERROR($V1664),"",OFFSET('Smelter Look-up'!$I$4,$V1664-4,0))</f>
        <v/>
      </c>
      <c r="K1664" s="234"/>
      <c r="L1664" s="234"/>
      <c r="M1664" s="234"/>
      <c r="N1664" s="234"/>
      <c r="O1664" s="234"/>
      <c r="P1664" s="237"/>
      <c r="Q1664" s="238"/>
      <c r="R1664" s="233" t="str">
        <f>IF(ISERROR($V1664),"",OFFSET('Smelter Look-up'!$C$4,$V1664-4,0)&amp;"")</f>
        <v/>
      </c>
      <c r="S1664" s="239" t="str">
        <f t="array" ref="S1664">IF(B1664="","",IF(ISERROR(MATCH($E1664,CL,0)),"Unknown",INDIRECT("'C'!$A$"&amp;MATCH($E1664,CL,0)+1)))</f>
        <v/>
      </c>
      <c r="T1664" s="239" t="str">
        <f t="array" ref="T1664">IF(B1664="","",IF(ISERROR(MATCH($J1664,SorP!$B$1:$B$6226,0)),"",INDIRECT("'SorP'!$A$"&amp;MATCH($S1664&amp;$J1664,SorP!C:C,0))))</f>
        <v/>
      </c>
      <c r="U1664" s="240"/>
      <c r="V1664" s="228" t="str">
        <f>IF(C1664="",NA(),IF(OR(C1664="Smelter not listed",C1664="Smelter not yet identified"),MATCH($B1664&amp;$D1664,'Smelter Look-up'!$J:$J,0),MATCH($B1664&amp;$C1664,'Smelter Look-up'!$J:$J,0)))</f>
        <v>#N/A</v>
      </c>
      <c r="W1664" s="208"/>
      <c r="X1664" s="208">
        <f t="shared" si="1"/>
        <v>0</v>
      </c>
      <c r="Y1664" s="208"/>
      <c r="Z1664" s="208"/>
      <c r="AA1664" s="208"/>
      <c r="AB1664" s="241" t="str">
        <f t="shared" si="2"/>
        <v/>
      </c>
      <c r="AC1664" s="208"/>
      <c r="AD1664" s="208"/>
      <c r="AE1664" s="208"/>
      <c r="AF1664" s="208"/>
      <c r="AG1664" s="208"/>
      <c r="AH1664" s="208"/>
    </row>
    <row r="1665" ht="13.5" customHeight="1">
      <c r="A1665" s="239"/>
      <c r="B1665" s="233" t="str">
        <f t="array" ref="B1665">IF(LEN(A1665)=0,"",INDEX('Smelter Look-up'!$A:$A,MATCH($A1665,'Smelter Look-up'!$E:$E,0)))</f>
        <v/>
      </c>
      <c r="C1665" s="234" t="str">
        <f t="array" ref="C1665">IF(LEN(A1665)=0,"",INDEX('Smelter Look-up'!$C:$C,MATCH($A1665,'Smelter Look-up'!$E:$E,0)))</f>
        <v/>
      </c>
      <c r="D1665" s="233"/>
      <c r="E1665" s="233" t="str">
        <f>IF(ISERROR($V1665),"",OFFSET('Smelter Look-up'!$D$4,$V1665-4,0)&amp;"")</f>
        <v/>
      </c>
      <c r="F1665" s="233" t="str">
        <f>IF(ISERROR($V1665),"",OFFSET('Smelter Look-up'!$E$4,$V1665-4,0))</f>
        <v/>
      </c>
      <c r="G1665" s="233" t="str">
        <f>IF(C1665=$X$4,IF(ISERROR($V1665),"Enter smelter details","RMI"),IF(ISERROR($V1665),"",OFFSET('Smelter Look-up'!$F$4,$V1665-4,0)))</f>
        <v/>
      </c>
      <c r="H1665" s="235" t="str">
        <f>IF(ISERROR($V1665),"",OFFSET('Smelter Look-up'!$G$4,$V1665-4,0))</f>
        <v/>
      </c>
      <c r="I1665" s="237" t="str">
        <f>IF(ISERROR($V1665),"",OFFSET('Smelter Look-up'!$H$4,$V1665-4,0))</f>
        <v/>
      </c>
      <c r="J1665" s="237" t="str">
        <f>IF(ISERROR($V1665),"",OFFSET('Smelter Look-up'!$I$4,$V1665-4,0))</f>
        <v/>
      </c>
      <c r="K1665" s="234"/>
      <c r="L1665" s="234"/>
      <c r="M1665" s="234"/>
      <c r="N1665" s="234"/>
      <c r="O1665" s="234"/>
      <c r="P1665" s="237"/>
      <c r="Q1665" s="238"/>
      <c r="R1665" s="233" t="str">
        <f>IF(ISERROR($V1665),"",OFFSET('Smelter Look-up'!$C$4,$V1665-4,0)&amp;"")</f>
        <v/>
      </c>
      <c r="S1665" s="239" t="str">
        <f t="array" ref="S1665">IF(B1665="","",IF(ISERROR(MATCH($E1665,CL,0)),"Unknown",INDIRECT("'C'!$A$"&amp;MATCH($E1665,CL,0)+1)))</f>
        <v/>
      </c>
      <c r="T1665" s="239" t="str">
        <f t="array" ref="T1665">IF(B1665="","",IF(ISERROR(MATCH($J1665,SorP!$B$1:$B$6226,0)),"",INDIRECT("'SorP'!$A$"&amp;MATCH($S1665&amp;$J1665,SorP!C:C,0))))</f>
        <v/>
      </c>
      <c r="U1665" s="240"/>
      <c r="V1665" s="228" t="str">
        <f>IF(C1665="",NA(),IF(OR(C1665="Smelter not listed",C1665="Smelter not yet identified"),MATCH($B1665&amp;$D1665,'Smelter Look-up'!$J:$J,0),MATCH($B1665&amp;$C1665,'Smelter Look-up'!$J:$J,0)))</f>
        <v>#N/A</v>
      </c>
      <c r="W1665" s="208"/>
      <c r="X1665" s="208">
        <f t="shared" si="1"/>
        <v>0</v>
      </c>
      <c r="Y1665" s="208"/>
      <c r="Z1665" s="208"/>
      <c r="AA1665" s="208"/>
      <c r="AB1665" s="241" t="str">
        <f t="shared" si="2"/>
        <v/>
      </c>
      <c r="AC1665" s="208"/>
      <c r="AD1665" s="208"/>
      <c r="AE1665" s="208"/>
      <c r="AF1665" s="208"/>
      <c r="AG1665" s="208"/>
      <c r="AH1665" s="208"/>
    </row>
    <row r="1666" ht="13.5" customHeight="1">
      <c r="A1666" s="239"/>
      <c r="B1666" s="233" t="str">
        <f t="array" ref="B1666">IF(LEN(A1666)=0,"",INDEX('Smelter Look-up'!$A:$A,MATCH($A1666,'Smelter Look-up'!$E:$E,0)))</f>
        <v/>
      </c>
      <c r="C1666" s="234" t="str">
        <f t="array" ref="C1666">IF(LEN(A1666)=0,"",INDEX('Smelter Look-up'!$C:$C,MATCH($A1666,'Smelter Look-up'!$E:$E,0)))</f>
        <v/>
      </c>
      <c r="D1666" s="233"/>
      <c r="E1666" s="233" t="str">
        <f>IF(ISERROR($V1666),"",OFFSET('Smelter Look-up'!$D$4,$V1666-4,0)&amp;"")</f>
        <v/>
      </c>
      <c r="F1666" s="233" t="str">
        <f>IF(ISERROR($V1666),"",OFFSET('Smelter Look-up'!$E$4,$V1666-4,0))</f>
        <v/>
      </c>
      <c r="G1666" s="233" t="str">
        <f>IF(C1666=$X$4,IF(ISERROR($V1666),"Enter smelter details","RMI"),IF(ISERROR($V1666),"",OFFSET('Smelter Look-up'!$F$4,$V1666-4,0)))</f>
        <v/>
      </c>
      <c r="H1666" s="235" t="str">
        <f>IF(ISERROR($V1666),"",OFFSET('Smelter Look-up'!$G$4,$V1666-4,0))</f>
        <v/>
      </c>
      <c r="I1666" s="237" t="str">
        <f>IF(ISERROR($V1666),"",OFFSET('Smelter Look-up'!$H$4,$V1666-4,0))</f>
        <v/>
      </c>
      <c r="J1666" s="237" t="str">
        <f>IF(ISERROR($V1666),"",OFFSET('Smelter Look-up'!$I$4,$V1666-4,0))</f>
        <v/>
      </c>
      <c r="K1666" s="234"/>
      <c r="L1666" s="234"/>
      <c r="M1666" s="234"/>
      <c r="N1666" s="234"/>
      <c r="O1666" s="234"/>
      <c r="P1666" s="237"/>
      <c r="Q1666" s="238"/>
      <c r="R1666" s="233" t="str">
        <f>IF(ISERROR($V1666),"",OFFSET('Smelter Look-up'!$C$4,$V1666-4,0)&amp;"")</f>
        <v/>
      </c>
      <c r="S1666" s="239" t="str">
        <f t="array" ref="S1666">IF(B1666="","",IF(ISERROR(MATCH($E1666,CL,0)),"Unknown",INDIRECT("'C'!$A$"&amp;MATCH($E1666,CL,0)+1)))</f>
        <v/>
      </c>
      <c r="T1666" s="239" t="str">
        <f t="array" ref="T1666">IF(B1666="","",IF(ISERROR(MATCH($J1666,SorP!$B$1:$B$6226,0)),"",INDIRECT("'SorP'!$A$"&amp;MATCH($S1666&amp;$J1666,SorP!C:C,0))))</f>
        <v/>
      </c>
      <c r="U1666" s="240"/>
      <c r="V1666" s="228" t="str">
        <f>IF(C1666="",NA(),IF(OR(C1666="Smelter not listed",C1666="Smelter not yet identified"),MATCH($B1666&amp;$D1666,'Smelter Look-up'!$J:$J,0),MATCH($B1666&amp;$C1666,'Smelter Look-up'!$J:$J,0)))</f>
        <v>#N/A</v>
      </c>
      <c r="W1666" s="208"/>
      <c r="X1666" s="208">
        <f t="shared" si="1"/>
        <v>0</v>
      </c>
      <c r="Y1666" s="208"/>
      <c r="Z1666" s="208"/>
      <c r="AA1666" s="208"/>
      <c r="AB1666" s="241" t="str">
        <f t="shared" si="2"/>
        <v/>
      </c>
      <c r="AC1666" s="208"/>
      <c r="AD1666" s="208"/>
      <c r="AE1666" s="208"/>
      <c r="AF1666" s="208"/>
      <c r="AG1666" s="208"/>
      <c r="AH1666" s="208"/>
    </row>
    <row r="1667" ht="13.5" customHeight="1">
      <c r="A1667" s="239"/>
      <c r="B1667" s="233" t="str">
        <f t="array" ref="B1667">IF(LEN(A1667)=0,"",INDEX('Smelter Look-up'!$A:$A,MATCH($A1667,'Smelter Look-up'!$E:$E,0)))</f>
        <v/>
      </c>
      <c r="C1667" s="234" t="str">
        <f t="array" ref="C1667">IF(LEN(A1667)=0,"",INDEX('Smelter Look-up'!$C:$C,MATCH($A1667,'Smelter Look-up'!$E:$E,0)))</f>
        <v/>
      </c>
      <c r="D1667" s="233"/>
      <c r="E1667" s="233" t="str">
        <f>IF(ISERROR($V1667),"",OFFSET('Smelter Look-up'!$D$4,$V1667-4,0)&amp;"")</f>
        <v/>
      </c>
      <c r="F1667" s="233" t="str">
        <f>IF(ISERROR($V1667),"",OFFSET('Smelter Look-up'!$E$4,$V1667-4,0))</f>
        <v/>
      </c>
      <c r="G1667" s="233" t="str">
        <f>IF(C1667=$X$4,IF(ISERROR($V1667),"Enter smelter details","RMI"),IF(ISERROR($V1667),"",OFFSET('Smelter Look-up'!$F$4,$V1667-4,0)))</f>
        <v/>
      </c>
      <c r="H1667" s="235" t="str">
        <f>IF(ISERROR($V1667),"",OFFSET('Smelter Look-up'!$G$4,$V1667-4,0))</f>
        <v/>
      </c>
      <c r="I1667" s="237" t="str">
        <f>IF(ISERROR($V1667),"",OFFSET('Smelter Look-up'!$H$4,$V1667-4,0))</f>
        <v/>
      </c>
      <c r="J1667" s="237" t="str">
        <f>IF(ISERROR($V1667),"",OFFSET('Smelter Look-up'!$I$4,$V1667-4,0))</f>
        <v/>
      </c>
      <c r="K1667" s="234"/>
      <c r="L1667" s="234"/>
      <c r="M1667" s="234"/>
      <c r="N1667" s="234"/>
      <c r="O1667" s="234"/>
      <c r="P1667" s="237"/>
      <c r="Q1667" s="238"/>
      <c r="R1667" s="233" t="str">
        <f>IF(ISERROR($V1667),"",OFFSET('Smelter Look-up'!$C$4,$V1667-4,0)&amp;"")</f>
        <v/>
      </c>
      <c r="S1667" s="239" t="str">
        <f t="array" ref="S1667">IF(B1667="","",IF(ISERROR(MATCH($E1667,CL,0)),"Unknown",INDIRECT("'C'!$A$"&amp;MATCH($E1667,CL,0)+1)))</f>
        <v/>
      </c>
      <c r="T1667" s="239" t="str">
        <f t="array" ref="T1667">IF(B1667="","",IF(ISERROR(MATCH($J1667,SorP!$B$1:$B$6226,0)),"",INDIRECT("'SorP'!$A$"&amp;MATCH($S1667&amp;$J1667,SorP!C:C,0))))</f>
        <v/>
      </c>
      <c r="U1667" s="240"/>
      <c r="V1667" s="228" t="str">
        <f>IF(C1667="",NA(),IF(OR(C1667="Smelter not listed",C1667="Smelter not yet identified"),MATCH($B1667&amp;$D1667,'Smelter Look-up'!$J:$J,0),MATCH($B1667&amp;$C1667,'Smelter Look-up'!$J:$J,0)))</f>
        <v>#N/A</v>
      </c>
      <c r="W1667" s="208"/>
      <c r="X1667" s="208">
        <f t="shared" si="1"/>
        <v>0</v>
      </c>
      <c r="Y1667" s="208"/>
      <c r="Z1667" s="208"/>
      <c r="AA1667" s="208"/>
      <c r="AB1667" s="241" t="str">
        <f t="shared" si="2"/>
        <v/>
      </c>
      <c r="AC1667" s="208"/>
      <c r="AD1667" s="208"/>
      <c r="AE1667" s="208"/>
      <c r="AF1667" s="208"/>
      <c r="AG1667" s="208"/>
      <c r="AH1667" s="208"/>
    </row>
    <row r="1668" ht="13.5" customHeight="1">
      <c r="A1668" s="239"/>
      <c r="B1668" s="233" t="str">
        <f t="array" ref="B1668">IF(LEN(A1668)=0,"",INDEX('Smelter Look-up'!$A:$A,MATCH($A1668,'Smelter Look-up'!$E:$E,0)))</f>
        <v/>
      </c>
      <c r="C1668" s="234" t="str">
        <f t="array" ref="C1668">IF(LEN(A1668)=0,"",INDEX('Smelter Look-up'!$C:$C,MATCH($A1668,'Smelter Look-up'!$E:$E,0)))</f>
        <v/>
      </c>
      <c r="D1668" s="233"/>
      <c r="E1668" s="233" t="str">
        <f>IF(ISERROR($V1668),"",OFFSET('Smelter Look-up'!$D$4,$V1668-4,0)&amp;"")</f>
        <v/>
      </c>
      <c r="F1668" s="233" t="str">
        <f>IF(ISERROR($V1668),"",OFFSET('Smelter Look-up'!$E$4,$V1668-4,0))</f>
        <v/>
      </c>
      <c r="G1668" s="233" t="str">
        <f>IF(C1668=$X$4,IF(ISERROR($V1668),"Enter smelter details","RMI"),IF(ISERROR($V1668),"",OFFSET('Smelter Look-up'!$F$4,$V1668-4,0)))</f>
        <v/>
      </c>
      <c r="H1668" s="235" t="str">
        <f>IF(ISERROR($V1668),"",OFFSET('Smelter Look-up'!$G$4,$V1668-4,0))</f>
        <v/>
      </c>
      <c r="I1668" s="237" t="str">
        <f>IF(ISERROR($V1668),"",OFFSET('Smelter Look-up'!$H$4,$V1668-4,0))</f>
        <v/>
      </c>
      <c r="J1668" s="237" t="str">
        <f>IF(ISERROR($V1668),"",OFFSET('Smelter Look-up'!$I$4,$V1668-4,0))</f>
        <v/>
      </c>
      <c r="K1668" s="234"/>
      <c r="L1668" s="234"/>
      <c r="M1668" s="234"/>
      <c r="N1668" s="234"/>
      <c r="O1668" s="234"/>
      <c r="P1668" s="237"/>
      <c r="Q1668" s="238"/>
      <c r="R1668" s="233" t="str">
        <f>IF(ISERROR($V1668),"",OFFSET('Smelter Look-up'!$C$4,$V1668-4,0)&amp;"")</f>
        <v/>
      </c>
      <c r="S1668" s="239" t="str">
        <f t="array" ref="S1668">IF(B1668="","",IF(ISERROR(MATCH($E1668,CL,0)),"Unknown",INDIRECT("'C'!$A$"&amp;MATCH($E1668,CL,0)+1)))</f>
        <v/>
      </c>
      <c r="T1668" s="239" t="str">
        <f t="array" ref="T1668">IF(B1668="","",IF(ISERROR(MATCH($J1668,SorP!$B$1:$B$6226,0)),"",INDIRECT("'SorP'!$A$"&amp;MATCH($S1668&amp;$J1668,SorP!C:C,0))))</f>
        <v/>
      </c>
      <c r="U1668" s="240"/>
      <c r="V1668" s="228" t="str">
        <f>IF(C1668="",NA(),IF(OR(C1668="Smelter not listed",C1668="Smelter not yet identified"),MATCH($B1668&amp;$D1668,'Smelter Look-up'!$J:$J,0),MATCH($B1668&amp;$C1668,'Smelter Look-up'!$J:$J,0)))</f>
        <v>#N/A</v>
      </c>
      <c r="W1668" s="208"/>
      <c r="X1668" s="208">
        <f t="shared" si="1"/>
        <v>0</v>
      </c>
      <c r="Y1668" s="208"/>
      <c r="Z1668" s="208"/>
      <c r="AA1668" s="208"/>
      <c r="AB1668" s="241" t="str">
        <f t="shared" si="2"/>
        <v/>
      </c>
      <c r="AC1668" s="208"/>
      <c r="AD1668" s="208"/>
      <c r="AE1668" s="208"/>
      <c r="AF1668" s="208"/>
      <c r="AG1668" s="208"/>
      <c r="AH1668" s="208"/>
    </row>
    <row r="1669" ht="13.5" customHeight="1">
      <c r="A1669" s="239"/>
      <c r="B1669" s="233" t="str">
        <f t="array" ref="B1669">IF(LEN(A1669)=0,"",INDEX('Smelter Look-up'!$A:$A,MATCH($A1669,'Smelter Look-up'!$E:$E,0)))</f>
        <v/>
      </c>
      <c r="C1669" s="234" t="str">
        <f t="array" ref="C1669">IF(LEN(A1669)=0,"",INDEX('Smelter Look-up'!$C:$C,MATCH($A1669,'Smelter Look-up'!$E:$E,0)))</f>
        <v/>
      </c>
      <c r="D1669" s="233"/>
      <c r="E1669" s="233" t="str">
        <f>IF(ISERROR($V1669),"",OFFSET('Smelter Look-up'!$D$4,$V1669-4,0)&amp;"")</f>
        <v/>
      </c>
      <c r="F1669" s="233" t="str">
        <f>IF(ISERROR($V1669),"",OFFSET('Smelter Look-up'!$E$4,$V1669-4,0))</f>
        <v/>
      </c>
      <c r="G1669" s="233" t="str">
        <f>IF(C1669=$X$4,IF(ISERROR($V1669),"Enter smelter details","RMI"),IF(ISERROR($V1669),"",OFFSET('Smelter Look-up'!$F$4,$V1669-4,0)))</f>
        <v/>
      </c>
      <c r="H1669" s="235" t="str">
        <f>IF(ISERROR($V1669),"",OFFSET('Smelter Look-up'!$G$4,$V1669-4,0))</f>
        <v/>
      </c>
      <c r="I1669" s="237" t="str">
        <f>IF(ISERROR($V1669),"",OFFSET('Smelter Look-up'!$H$4,$V1669-4,0))</f>
        <v/>
      </c>
      <c r="J1669" s="237" t="str">
        <f>IF(ISERROR($V1669),"",OFFSET('Smelter Look-up'!$I$4,$V1669-4,0))</f>
        <v/>
      </c>
      <c r="K1669" s="234"/>
      <c r="L1669" s="234"/>
      <c r="M1669" s="234"/>
      <c r="N1669" s="234"/>
      <c r="O1669" s="234"/>
      <c r="P1669" s="237"/>
      <c r="Q1669" s="238"/>
      <c r="R1669" s="233" t="str">
        <f>IF(ISERROR($V1669),"",OFFSET('Smelter Look-up'!$C$4,$V1669-4,0)&amp;"")</f>
        <v/>
      </c>
      <c r="S1669" s="239" t="str">
        <f t="array" ref="S1669">IF(B1669="","",IF(ISERROR(MATCH($E1669,CL,0)),"Unknown",INDIRECT("'C'!$A$"&amp;MATCH($E1669,CL,0)+1)))</f>
        <v/>
      </c>
      <c r="T1669" s="239" t="str">
        <f t="array" ref="T1669">IF(B1669="","",IF(ISERROR(MATCH($J1669,SorP!$B$1:$B$6226,0)),"",INDIRECT("'SorP'!$A$"&amp;MATCH($S1669&amp;$J1669,SorP!C:C,0))))</f>
        <v/>
      </c>
      <c r="U1669" s="240"/>
      <c r="V1669" s="228" t="str">
        <f>IF(C1669="",NA(),IF(OR(C1669="Smelter not listed",C1669="Smelter not yet identified"),MATCH($B1669&amp;$D1669,'Smelter Look-up'!$J:$J,0),MATCH($B1669&amp;$C1669,'Smelter Look-up'!$J:$J,0)))</f>
        <v>#N/A</v>
      </c>
      <c r="W1669" s="208"/>
      <c r="X1669" s="208">
        <f t="shared" si="1"/>
        <v>0</v>
      </c>
      <c r="Y1669" s="208"/>
      <c r="Z1669" s="208"/>
      <c r="AA1669" s="208"/>
      <c r="AB1669" s="241" t="str">
        <f t="shared" si="2"/>
        <v/>
      </c>
      <c r="AC1669" s="208"/>
      <c r="AD1669" s="208"/>
      <c r="AE1669" s="208"/>
      <c r="AF1669" s="208"/>
      <c r="AG1669" s="208"/>
      <c r="AH1669" s="208"/>
    </row>
    <row r="1670" ht="13.5" customHeight="1">
      <c r="A1670" s="239"/>
      <c r="B1670" s="233" t="str">
        <f t="array" ref="B1670">IF(LEN(A1670)=0,"",INDEX('Smelter Look-up'!$A:$A,MATCH($A1670,'Smelter Look-up'!$E:$E,0)))</f>
        <v/>
      </c>
      <c r="C1670" s="234" t="str">
        <f t="array" ref="C1670">IF(LEN(A1670)=0,"",INDEX('Smelter Look-up'!$C:$C,MATCH($A1670,'Smelter Look-up'!$E:$E,0)))</f>
        <v/>
      </c>
      <c r="D1670" s="233"/>
      <c r="E1670" s="233" t="str">
        <f>IF(ISERROR($V1670),"",OFFSET('Smelter Look-up'!$D$4,$V1670-4,0)&amp;"")</f>
        <v/>
      </c>
      <c r="F1670" s="233" t="str">
        <f>IF(ISERROR($V1670),"",OFFSET('Smelter Look-up'!$E$4,$V1670-4,0))</f>
        <v/>
      </c>
      <c r="G1670" s="233" t="str">
        <f>IF(C1670=$X$4,IF(ISERROR($V1670),"Enter smelter details","RMI"),IF(ISERROR($V1670),"",OFFSET('Smelter Look-up'!$F$4,$V1670-4,0)))</f>
        <v/>
      </c>
      <c r="H1670" s="235" t="str">
        <f>IF(ISERROR($V1670),"",OFFSET('Smelter Look-up'!$G$4,$V1670-4,0))</f>
        <v/>
      </c>
      <c r="I1670" s="237" t="str">
        <f>IF(ISERROR($V1670),"",OFFSET('Smelter Look-up'!$H$4,$V1670-4,0))</f>
        <v/>
      </c>
      <c r="J1670" s="237" t="str">
        <f>IF(ISERROR($V1670),"",OFFSET('Smelter Look-up'!$I$4,$V1670-4,0))</f>
        <v/>
      </c>
      <c r="K1670" s="234"/>
      <c r="L1670" s="234"/>
      <c r="M1670" s="234"/>
      <c r="N1670" s="234"/>
      <c r="O1670" s="234"/>
      <c r="P1670" s="237"/>
      <c r="Q1670" s="238"/>
      <c r="R1670" s="233" t="str">
        <f>IF(ISERROR($V1670),"",OFFSET('Smelter Look-up'!$C$4,$V1670-4,0)&amp;"")</f>
        <v/>
      </c>
      <c r="S1670" s="239" t="str">
        <f t="array" ref="S1670">IF(B1670="","",IF(ISERROR(MATCH($E1670,CL,0)),"Unknown",INDIRECT("'C'!$A$"&amp;MATCH($E1670,CL,0)+1)))</f>
        <v/>
      </c>
      <c r="T1670" s="239" t="str">
        <f t="array" ref="T1670">IF(B1670="","",IF(ISERROR(MATCH($J1670,SorP!$B$1:$B$6226,0)),"",INDIRECT("'SorP'!$A$"&amp;MATCH($S1670&amp;$J1670,SorP!C:C,0))))</f>
        <v/>
      </c>
      <c r="U1670" s="240"/>
      <c r="V1670" s="228" t="str">
        <f>IF(C1670="",NA(),IF(OR(C1670="Smelter not listed",C1670="Smelter not yet identified"),MATCH($B1670&amp;$D1670,'Smelter Look-up'!$J:$J,0),MATCH($B1670&amp;$C1670,'Smelter Look-up'!$J:$J,0)))</f>
        <v>#N/A</v>
      </c>
      <c r="W1670" s="208"/>
      <c r="X1670" s="208">
        <f t="shared" si="1"/>
        <v>0</v>
      </c>
      <c r="Y1670" s="208"/>
      <c r="Z1670" s="208"/>
      <c r="AA1670" s="208"/>
      <c r="AB1670" s="241" t="str">
        <f t="shared" si="2"/>
        <v/>
      </c>
      <c r="AC1670" s="208"/>
      <c r="AD1670" s="208"/>
      <c r="AE1670" s="208"/>
      <c r="AF1670" s="208"/>
      <c r="AG1670" s="208"/>
      <c r="AH1670" s="208"/>
    </row>
    <row r="1671" ht="13.5" customHeight="1">
      <c r="A1671" s="239"/>
      <c r="B1671" s="233" t="str">
        <f t="array" ref="B1671">IF(LEN(A1671)=0,"",INDEX('Smelter Look-up'!$A:$A,MATCH($A1671,'Smelter Look-up'!$E:$E,0)))</f>
        <v/>
      </c>
      <c r="C1671" s="234" t="str">
        <f t="array" ref="C1671">IF(LEN(A1671)=0,"",INDEX('Smelter Look-up'!$C:$C,MATCH($A1671,'Smelter Look-up'!$E:$E,0)))</f>
        <v/>
      </c>
      <c r="D1671" s="233"/>
      <c r="E1671" s="233" t="str">
        <f>IF(ISERROR($V1671),"",OFFSET('Smelter Look-up'!$D$4,$V1671-4,0)&amp;"")</f>
        <v/>
      </c>
      <c r="F1671" s="233" t="str">
        <f>IF(ISERROR($V1671),"",OFFSET('Smelter Look-up'!$E$4,$V1671-4,0))</f>
        <v/>
      </c>
      <c r="G1671" s="233" t="str">
        <f>IF(C1671=$X$4,IF(ISERROR($V1671),"Enter smelter details","RMI"),IF(ISERROR($V1671),"",OFFSET('Smelter Look-up'!$F$4,$V1671-4,0)))</f>
        <v/>
      </c>
      <c r="H1671" s="235" t="str">
        <f>IF(ISERROR($V1671),"",OFFSET('Smelter Look-up'!$G$4,$V1671-4,0))</f>
        <v/>
      </c>
      <c r="I1671" s="237" t="str">
        <f>IF(ISERROR($V1671),"",OFFSET('Smelter Look-up'!$H$4,$V1671-4,0))</f>
        <v/>
      </c>
      <c r="J1671" s="237" t="str">
        <f>IF(ISERROR($V1671),"",OFFSET('Smelter Look-up'!$I$4,$V1671-4,0))</f>
        <v/>
      </c>
      <c r="K1671" s="234"/>
      <c r="L1671" s="234"/>
      <c r="M1671" s="234"/>
      <c r="N1671" s="234"/>
      <c r="O1671" s="234"/>
      <c r="P1671" s="237"/>
      <c r="Q1671" s="238"/>
      <c r="R1671" s="233" t="str">
        <f>IF(ISERROR($V1671),"",OFFSET('Smelter Look-up'!$C$4,$V1671-4,0)&amp;"")</f>
        <v/>
      </c>
      <c r="S1671" s="239" t="str">
        <f t="array" ref="S1671">IF(B1671="","",IF(ISERROR(MATCH($E1671,CL,0)),"Unknown",INDIRECT("'C'!$A$"&amp;MATCH($E1671,CL,0)+1)))</f>
        <v/>
      </c>
      <c r="T1671" s="239" t="str">
        <f t="array" ref="T1671">IF(B1671="","",IF(ISERROR(MATCH($J1671,SorP!$B$1:$B$6226,0)),"",INDIRECT("'SorP'!$A$"&amp;MATCH($S1671&amp;$J1671,SorP!C:C,0))))</f>
        <v/>
      </c>
      <c r="U1671" s="240"/>
      <c r="V1671" s="228" t="str">
        <f>IF(C1671="",NA(),IF(OR(C1671="Smelter not listed",C1671="Smelter not yet identified"),MATCH($B1671&amp;$D1671,'Smelter Look-up'!$J:$J,0),MATCH($B1671&amp;$C1671,'Smelter Look-up'!$J:$J,0)))</f>
        <v>#N/A</v>
      </c>
      <c r="W1671" s="208"/>
      <c r="X1671" s="208">
        <f t="shared" si="1"/>
        <v>0</v>
      </c>
      <c r="Y1671" s="208"/>
      <c r="Z1671" s="208"/>
      <c r="AA1671" s="208"/>
      <c r="AB1671" s="241" t="str">
        <f t="shared" si="2"/>
        <v/>
      </c>
      <c r="AC1671" s="208"/>
      <c r="AD1671" s="208"/>
      <c r="AE1671" s="208"/>
      <c r="AF1671" s="208"/>
      <c r="AG1671" s="208"/>
      <c r="AH1671" s="208"/>
    </row>
    <row r="1672" ht="13.5" customHeight="1">
      <c r="A1672" s="239"/>
      <c r="B1672" s="233" t="str">
        <f t="array" ref="B1672">IF(LEN(A1672)=0,"",INDEX('Smelter Look-up'!$A:$A,MATCH($A1672,'Smelter Look-up'!$E:$E,0)))</f>
        <v/>
      </c>
      <c r="C1672" s="234" t="str">
        <f t="array" ref="C1672">IF(LEN(A1672)=0,"",INDEX('Smelter Look-up'!$C:$C,MATCH($A1672,'Smelter Look-up'!$E:$E,0)))</f>
        <v/>
      </c>
      <c r="D1672" s="233"/>
      <c r="E1672" s="233" t="str">
        <f>IF(ISERROR($V1672),"",OFFSET('Smelter Look-up'!$D$4,$V1672-4,0)&amp;"")</f>
        <v/>
      </c>
      <c r="F1672" s="233" t="str">
        <f>IF(ISERROR($V1672),"",OFFSET('Smelter Look-up'!$E$4,$V1672-4,0))</f>
        <v/>
      </c>
      <c r="G1672" s="233" t="str">
        <f>IF(C1672=$X$4,IF(ISERROR($V1672),"Enter smelter details","RMI"),IF(ISERROR($V1672),"",OFFSET('Smelter Look-up'!$F$4,$V1672-4,0)))</f>
        <v/>
      </c>
      <c r="H1672" s="235" t="str">
        <f>IF(ISERROR($V1672),"",OFFSET('Smelter Look-up'!$G$4,$V1672-4,0))</f>
        <v/>
      </c>
      <c r="I1672" s="237" t="str">
        <f>IF(ISERROR($V1672),"",OFFSET('Smelter Look-up'!$H$4,$V1672-4,0))</f>
        <v/>
      </c>
      <c r="J1672" s="237" t="str">
        <f>IF(ISERROR($V1672),"",OFFSET('Smelter Look-up'!$I$4,$V1672-4,0))</f>
        <v/>
      </c>
      <c r="K1672" s="234"/>
      <c r="L1672" s="234"/>
      <c r="M1672" s="234"/>
      <c r="N1672" s="234"/>
      <c r="O1672" s="234"/>
      <c r="P1672" s="237"/>
      <c r="Q1672" s="238"/>
      <c r="R1672" s="233" t="str">
        <f>IF(ISERROR($V1672),"",OFFSET('Smelter Look-up'!$C$4,$V1672-4,0)&amp;"")</f>
        <v/>
      </c>
      <c r="S1672" s="239" t="str">
        <f t="array" ref="S1672">IF(B1672="","",IF(ISERROR(MATCH($E1672,CL,0)),"Unknown",INDIRECT("'C'!$A$"&amp;MATCH($E1672,CL,0)+1)))</f>
        <v/>
      </c>
      <c r="T1672" s="239" t="str">
        <f t="array" ref="T1672">IF(B1672="","",IF(ISERROR(MATCH($J1672,SorP!$B$1:$B$6226,0)),"",INDIRECT("'SorP'!$A$"&amp;MATCH($S1672&amp;$J1672,SorP!C:C,0))))</f>
        <v/>
      </c>
      <c r="U1672" s="240"/>
      <c r="V1672" s="228" t="str">
        <f>IF(C1672="",NA(),IF(OR(C1672="Smelter not listed",C1672="Smelter not yet identified"),MATCH($B1672&amp;$D1672,'Smelter Look-up'!$J:$J,0),MATCH($B1672&amp;$C1672,'Smelter Look-up'!$J:$J,0)))</f>
        <v>#N/A</v>
      </c>
      <c r="W1672" s="208"/>
      <c r="X1672" s="208">
        <f t="shared" si="1"/>
        <v>0</v>
      </c>
      <c r="Y1672" s="208"/>
      <c r="Z1672" s="208"/>
      <c r="AA1672" s="208"/>
      <c r="AB1672" s="241" t="str">
        <f t="shared" si="2"/>
        <v/>
      </c>
      <c r="AC1672" s="208"/>
      <c r="AD1672" s="208"/>
      <c r="AE1672" s="208"/>
      <c r="AF1672" s="208"/>
      <c r="AG1672" s="208"/>
      <c r="AH1672" s="208"/>
    </row>
    <row r="1673" ht="13.5" customHeight="1">
      <c r="A1673" s="239"/>
      <c r="B1673" s="233" t="str">
        <f t="array" ref="B1673">IF(LEN(A1673)=0,"",INDEX('Smelter Look-up'!$A:$A,MATCH($A1673,'Smelter Look-up'!$E:$E,0)))</f>
        <v/>
      </c>
      <c r="C1673" s="234" t="str">
        <f t="array" ref="C1673">IF(LEN(A1673)=0,"",INDEX('Smelter Look-up'!$C:$C,MATCH($A1673,'Smelter Look-up'!$E:$E,0)))</f>
        <v/>
      </c>
      <c r="D1673" s="233"/>
      <c r="E1673" s="233" t="str">
        <f>IF(ISERROR($V1673),"",OFFSET('Smelter Look-up'!$D$4,$V1673-4,0)&amp;"")</f>
        <v/>
      </c>
      <c r="F1673" s="233" t="str">
        <f>IF(ISERROR($V1673),"",OFFSET('Smelter Look-up'!$E$4,$V1673-4,0))</f>
        <v/>
      </c>
      <c r="G1673" s="233" t="str">
        <f>IF(C1673=$X$4,IF(ISERROR($V1673),"Enter smelter details","RMI"),IF(ISERROR($V1673),"",OFFSET('Smelter Look-up'!$F$4,$V1673-4,0)))</f>
        <v/>
      </c>
      <c r="H1673" s="235" t="str">
        <f>IF(ISERROR($V1673),"",OFFSET('Smelter Look-up'!$G$4,$V1673-4,0))</f>
        <v/>
      </c>
      <c r="I1673" s="237" t="str">
        <f>IF(ISERROR($V1673),"",OFFSET('Smelter Look-up'!$H$4,$V1673-4,0))</f>
        <v/>
      </c>
      <c r="J1673" s="237" t="str">
        <f>IF(ISERROR($V1673),"",OFFSET('Smelter Look-up'!$I$4,$V1673-4,0))</f>
        <v/>
      </c>
      <c r="K1673" s="234"/>
      <c r="L1673" s="234"/>
      <c r="M1673" s="234"/>
      <c r="N1673" s="234"/>
      <c r="O1673" s="234"/>
      <c r="P1673" s="237"/>
      <c r="Q1673" s="238"/>
      <c r="R1673" s="233" t="str">
        <f>IF(ISERROR($V1673),"",OFFSET('Smelter Look-up'!$C$4,$V1673-4,0)&amp;"")</f>
        <v/>
      </c>
      <c r="S1673" s="239" t="str">
        <f t="array" ref="S1673">IF(B1673="","",IF(ISERROR(MATCH($E1673,CL,0)),"Unknown",INDIRECT("'C'!$A$"&amp;MATCH($E1673,CL,0)+1)))</f>
        <v/>
      </c>
      <c r="T1673" s="239" t="str">
        <f t="array" ref="T1673">IF(B1673="","",IF(ISERROR(MATCH($J1673,SorP!$B$1:$B$6226,0)),"",INDIRECT("'SorP'!$A$"&amp;MATCH($S1673&amp;$J1673,SorP!C:C,0))))</f>
        <v/>
      </c>
      <c r="U1673" s="240"/>
      <c r="V1673" s="228" t="str">
        <f>IF(C1673="",NA(),IF(OR(C1673="Smelter not listed",C1673="Smelter not yet identified"),MATCH($B1673&amp;$D1673,'Smelter Look-up'!$J:$J,0),MATCH($B1673&amp;$C1673,'Smelter Look-up'!$J:$J,0)))</f>
        <v>#N/A</v>
      </c>
      <c r="W1673" s="208"/>
      <c r="X1673" s="208">
        <f t="shared" si="1"/>
        <v>0</v>
      </c>
      <c r="Y1673" s="208"/>
      <c r="Z1673" s="208"/>
      <c r="AA1673" s="208"/>
      <c r="AB1673" s="241" t="str">
        <f t="shared" si="2"/>
        <v/>
      </c>
      <c r="AC1673" s="208"/>
      <c r="AD1673" s="208"/>
      <c r="AE1673" s="208"/>
      <c r="AF1673" s="208"/>
      <c r="AG1673" s="208"/>
      <c r="AH1673" s="208"/>
    </row>
    <row r="1674" ht="13.5" customHeight="1">
      <c r="A1674" s="239"/>
      <c r="B1674" s="233" t="str">
        <f t="array" ref="B1674">IF(LEN(A1674)=0,"",INDEX('Smelter Look-up'!$A:$A,MATCH($A1674,'Smelter Look-up'!$E:$E,0)))</f>
        <v/>
      </c>
      <c r="C1674" s="234" t="str">
        <f t="array" ref="C1674">IF(LEN(A1674)=0,"",INDEX('Smelter Look-up'!$C:$C,MATCH($A1674,'Smelter Look-up'!$E:$E,0)))</f>
        <v/>
      </c>
      <c r="D1674" s="233"/>
      <c r="E1674" s="233" t="str">
        <f>IF(ISERROR($V1674),"",OFFSET('Smelter Look-up'!$D$4,$V1674-4,0)&amp;"")</f>
        <v/>
      </c>
      <c r="F1674" s="233" t="str">
        <f>IF(ISERROR($V1674),"",OFFSET('Smelter Look-up'!$E$4,$V1674-4,0))</f>
        <v/>
      </c>
      <c r="G1674" s="233" t="str">
        <f>IF(C1674=$X$4,IF(ISERROR($V1674),"Enter smelter details","RMI"),IF(ISERROR($V1674),"",OFFSET('Smelter Look-up'!$F$4,$V1674-4,0)))</f>
        <v/>
      </c>
      <c r="H1674" s="235" t="str">
        <f>IF(ISERROR($V1674),"",OFFSET('Smelter Look-up'!$G$4,$V1674-4,0))</f>
        <v/>
      </c>
      <c r="I1674" s="237" t="str">
        <f>IF(ISERROR($V1674),"",OFFSET('Smelter Look-up'!$H$4,$V1674-4,0))</f>
        <v/>
      </c>
      <c r="J1674" s="237" t="str">
        <f>IF(ISERROR($V1674),"",OFFSET('Smelter Look-up'!$I$4,$V1674-4,0))</f>
        <v/>
      </c>
      <c r="K1674" s="234"/>
      <c r="L1674" s="234"/>
      <c r="M1674" s="234"/>
      <c r="N1674" s="234"/>
      <c r="O1674" s="234"/>
      <c r="P1674" s="237"/>
      <c r="Q1674" s="238"/>
      <c r="R1674" s="233" t="str">
        <f>IF(ISERROR($V1674),"",OFFSET('Smelter Look-up'!$C$4,$V1674-4,0)&amp;"")</f>
        <v/>
      </c>
      <c r="S1674" s="239" t="str">
        <f t="array" ref="S1674">IF(B1674="","",IF(ISERROR(MATCH($E1674,CL,0)),"Unknown",INDIRECT("'C'!$A$"&amp;MATCH($E1674,CL,0)+1)))</f>
        <v/>
      </c>
      <c r="T1674" s="239" t="str">
        <f t="array" ref="T1674">IF(B1674="","",IF(ISERROR(MATCH($J1674,SorP!$B$1:$B$6226,0)),"",INDIRECT("'SorP'!$A$"&amp;MATCH($S1674&amp;$J1674,SorP!C:C,0))))</f>
        <v/>
      </c>
      <c r="U1674" s="240"/>
      <c r="V1674" s="228" t="str">
        <f>IF(C1674="",NA(),IF(OR(C1674="Smelter not listed",C1674="Smelter not yet identified"),MATCH($B1674&amp;$D1674,'Smelter Look-up'!$J:$J,0),MATCH($B1674&amp;$C1674,'Smelter Look-up'!$J:$J,0)))</f>
        <v>#N/A</v>
      </c>
      <c r="W1674" s="208"/>
      <c r="X1674" s="208">
        <f t="shared" si="1"/>
        <v>0</v>
      </c>
      <c r="Y1674" s="208"/>
      <c r="Z1674" s="208"/>
      <c r="AA1674" s="208"/>
      <c r="AB1674" s="241" t="str">
        <f t="shared" si="2"/>
        <v/>
      </c>
      <c r="AC1674" s="208"/>
      <c r="AD1674" s="208"/>
      <c r="AE1674" s="208"/>
      <c r="AF1674" s="208"/>
      <c r="AG1674" s="208"/>
      <c r="AH1674" s="208"/>
    </row>
    <row r="1675" ht="13.5" customHeight="1">
      <c r="A1675" s="239"/>
      <c r="B1675" s="233" t="str">
        <f t="array" ref="B1675">IF(LEN(A1675)=0,"",INDEX('Smelter Look-up'!$A:$A,MATCH($A1675,'Smelter Look-up'!$E:$E,0)))</f>
        <v/>
      </c>
      <c r="C1675" s="234" t="str">
        <f t="array" ref="C1675">IF(LEN(A1675)=0,"",INDEX('Smelter Look-up'!$C:$C,MATCH($A1675,'Smelter Look-up'!$E:$E,0)))</f>
        <v/>
      </c>
      <c r="D1675" s="233"/>
      <c r="E1675" s="233" t="str">
        <f>IF(ISERROR($V1675),"",OFFSET('Smelter Look-up'!$D$4,$V1675-4,0)&amp;"")</f>
        <v/>
      </c>
      <c r="F1675" s="233" t="str">
        <f>IF(ISERROR($V1675),"",OFFSET('Smelter Look-up'!$E$4,$V1675-4,0))</f>
        <v/>
      </c>
      <c r="G1675" s="233" t="str">
        <f>IF(C1675=$X$4,IF(ISERROR($V1675),"Enter smelter details","RMI"),IF(ISERROR($V1675),"",OFFSET('Smelter Look-up'!$F$4,$V1675-4,0)))</f>
        <v/>
      </c>
      <c r="H1675" s="235" t="str">
        <f>IF(ISERROR($V1675),"",OFFSET('Smelter Look-up'!$G$4,$V1675-4,0))</f>
        <v/>
      </c>
      <c r="I1675" s="237" t="str">
        <f>IF(ISERROR($V1675),"",OFFSET('Smelter Look-up'!$H$4,$V1675-4,0))</f>
        <v/>
      </c>
      <c r="J1675" s="237" t="str">
        <f>IF(ISERROR($V1675),"",OFFSET('Smelter Look-up'!$I$4,$V1675-4,0))</f>
        <v/>
      </c>
      <c r="K1675" s="234"/>
      <c r="L1675" s="234"/>
      <c r="M1675" s="234"/>
      <c r="N1675" s="234"/>
      <c r="O1675" s="234"/>
      <c r="P1675" s="237"/>
      <c r="Q1675" s="238"/>
      <c r="R1675" s="233" t="str">
        <f>IF(ISERROR($V1675),"",OFFSET('Smelter Look-up'!$C$4,$V1675-4,0)&amp;"")</f>
        <v/>
      </c>
      <c r="S1675" s="239" t="str">
        <f t="array" ref="S1675">IF(B1675="","",IF(ISERROR(MATCH($E1675,CL,0)),"Unknown",INDIRECT("'C'!$A$"&amp;MATCH($E1675,CL,0)+1)))</f>
        <v/>
      </c>
      <c r="T1675" s="239" t="str">
        <f t="array" ref="T1675">IF(B1675="","",IF(ISERROR(MATCH($J1675,SorP!$B$1:$B$6226,0)),"",INDIRECT("'SorP'!$A$"&amp;MATCH($S1675&amp;$J1675,SorP!C:C,0))))</f>
        <v/>
      </c>
      <c r="U1675" s="240"/>
      <c r="V1675" s="228" t="str">
        <f>IF(C1675="",NA(),IF(OR(C1675="Smelter not listed",C1675="Smelter not yet identified"),MATCH($B1675&amp;$D1675,'Smelter Look-up'!$J:$J,0),MATCH($B1675&amp;$C1675,'Smelter Look-up'!$J:$J,0)))</f>
        <v>#N/A</v>
      </c>
      <c r="W1675" s="208"/>
      <c r="X1675" s="208">
        <f t="shared" si="1"/>
        <v>0</v>
      </c>
      <c r="Y1675" s="208"/>
      <c r="Z1675" s="208"/>
      <c r="AA1675" s="208"/>
      <c r="AB1675" s="241" t="str">
        <f t="shared" si="2"/>
        <v/>
      </c>
      <c r="AC1675" s="208"/>
      <c r="AD1675" s="208"/>
      <c r="AE1675" s="208"/>
      <c r="AF1675" s="208"/>
      <c r="AG1675" s="208"/>
      <c r="AH1675" s="208"/>
    </row>
    <row r="1676" ht="13.5" customHeight="1">
      <c r="A1676" s="239"/>
      <c r="B1676" s="233" t="str">
        <f t="array" ref="B1676">IF(LEN(A1676)=0,"",INDEX('Smelter Look-up'!$A:$A,MATCH($A1676,'Smelter Look-up'!$E:$E,0)))</f>
        <v/>
      </c>
      <c r="C1676" s="234" t="str">
        <f t="array" ref="C1676">IF(LEN(A1676)=0,"",INDEX('Smelter Look-up'!$C:$C,MATCH($A1676,'Smelter Look-up'!$E:$E,0)))</f>
        <v/>
      </c>
      <c r="D1676" s="233"/>
      <c r="E1676" s="233" t="str">
        <f>IF(ISERROR($V1676),"",OFFSET('Smelter Look-up'!$D$4,$V1676-4,0)&amp;"")</f>
        <v/>
      </c>
      <c r="F1676" s="233" t="str">
        <f>IF(ISERROR($V1676),"",OFFSET('Smelter Look-up'!$E$4,$V1676-4,0))</f>
        <v/>
      </c>
      <c r="G1676" s="233" t="str">
        <f>IF(C1676=$X$4,IF(ISERROR($V1676),"Enter smelter details","RMI"),IF(ISERROR($V1676),"",OFFSET('Smelter Look-up'!$F$4,$V1676-4,0)))</f>
        <v/>
      </c>
      <c r="H1676" s="235" t="str">
        <f>IF(ISERROR($V1676),"",OFFSET('Smelter Look-up'!$G$4,$V1676-4,0))</f>
        <v/>
      </c>
      <c r="I1676" s="237" t="str">
        <f>IF(ISERROR($V1676),"",OFFSET('Smelter Look-up'!$H$4,$V1676-4,0))</f>
        <v/>
      </c>
      <c r="J1676" s="237" t="str">
        <f>IF(ISERROR($V1676),"",OFFSET('Smelter Look-up'!$I$4,$V1676-4,0))</f>
        <v/>
      </c>
      <c r="K1676" s="234"/>
      <c r="L1676" s="234"/>
      <c r="M1676" s="234"/>
      <c r="N1676" s="234"/>
      <c r="O1676" s="234"/>
      <c r="P1676" s="237"/>
      <c r="Q1676" s="238"/>
      <c r="R1676" s="233" t="str">
        <f>IF(ISERROR($V1676),"",OFFSET('Smelter Look-up'!$C$4,$V1676-4,0)&amp;"")</f>
        <v/>
      </c>
      <c r="S1676" s="239" t="str">
        <f t="array" ref="S1676">IF(B1676="","",IF(ISERROR(MATCH($E1676,CL,0)),"Unknown",INDIRECT("'C'!$A$"&amp;MATCH($E1676,CL,0)+1)))</f>
        <v/>
      </c>
      <c r="T1676" s="239" t="str">
        <f t="array" ref="T1676">IF(B1676="","",IF(ISERROR(MATCH($J1676,SorP!$B$1:$B$6226,0)),"",INDIRECT("'SorP'!$A$"&amp;MATCH($S1676&amp;$J1676,SorP!C:C,0))))</f>
        <v/>
      </c>
      <c r="U1676" s="240"/>
      <c r="V1676" s="228" t="str">
        <f>IF(C1676="",NA(),IF(OR(C1676="Smelter not listed",C1676="Smelter not yet identified"),MATCH($B1676&amp;$D1676,'Smelter Look-up'!$J:$J,0),MATCH($B1676&amp;$C1676,'Smelter Look-up'!$J:$J,0)))</f>
        <v>#N/A</v>
      </c>
      <c r="W1676" s="208"/>
      <c r="X1676" s="208">
        <f t="shared" si="1"/>
        <v>0</v>
      </c>
      <c r="Y1676" s="208"/>
      <c r="Z1676" s="208"/>
      <c r="AA1676" s="208"/>
      <c r="AB1676" s="241" t="str">
        <f t="shared" si="2"/>
        <v/>
      </c>
      <c r="AC1676" s="208"/>
      <c r="AD1676" s="208"/>
      <c r="AE1676" s="208"/>
      <c r="AF1676" s="208"/>
      <c r="AG1676" s="208"/>
      <c r="AH1676" s="208"/>
    </row>
    <row r="1677" ht="13.5" customHeight="1">
      <c r="A1677" s="239"/>
      <c r="B1677" s="233" t="str">
        <f t="array" ref="B1677">IF(LEN(A1677)=0,"",INDEX('Smelter Look-up'!$A:$A,MATCH($A1677,'Smelter Look-up'!$E:$E,0)))</f>
        <v/>
      </c>
      <c r="C1677" s="234" t="str">
        <f t="array" ref="C1677">IF(LEN(A1677)=0,"",INDEX('Smelter Look-up'!$C:$C,MATCH($A1677,'Smelter Look-up'!$E:$E,0)))</f>
        <v/>
      </c>
      <c r="D1677" s="233"/>
      <c r="E1677" s="233" t="str">
        <f>IF(ISERROR($V1677),"",OFFSET('Smelter Look-up'!$D$4,$V1677-4,0)&amp;"")</f>
        <v/>
      </c>
      <c r="F1677" s="233" t="str">
        <f>IF(ISERROR($V1677),"",OFFSET('Smelter Look-up'!$E$4,$V1677-4,0))</f>
        <v/>
      </c>
      <c r="G1677" s="233" t="str">
        <f>IF(C1677=$X$4,IF(ISERROR($V1677),"Enter smelter details","RMI"),IF(ISERROR($V1677),"",OFFSET('Smelter Look-up'!$F$4,$V1677-4,0)))</f>
        <v/>
      </c>
      <c r="H1677" s="235" t="str">
        <f>IF(ISERROR($V1677),"",OFFSET('Smelter Look-up'!$G$4,$V1677-4,0))</f>
        <v/>
      </c>
      <c r="I1677" s="237" t="str">
        <f>IF(ISERROR($V1677),"",OFFSET('Smelter Look-up'!$H$4,$V1677-4,0))</f>
        <v/>
      </c>
      <c r="J1677" s="237" t="str">
        <f>IF(ISERROR($V1677),"",OFFSET('Smelter Look-up'!$I$4,$V1677-4,0))</f>
        <v/>
      </c>
      <c r="K1677" s="234"/>
      <c r="L1677" s="234"/>
      <c r="M1677" s="234"/>
      <c r="N1677" s="234"/>
      <c r="O1677" s="234"/>
      <c r="P1677" s="237"/>
      <c r="Q1677" s="238"/>
      <c r="R1677" s="233" t="str">
        <f>IF(ISERROR($V1677),"",OFFSET('Smelter Look-up'!$C$4,$V1677-4,0)&amp;"")</f>
        <v/>
      </c>
      <c r="S1677" s="239" t="str">
        <f t="array" ref="S1677">IF(B1677="","",IF(ISERROR(MATCH($E1677,CL,0)),"Unknown",INDIRECT("'C'!$A$"&amp;MATCH($E1677,CL,0)+1)))</f>
        <v/>
      </c>
      <c r="T1677" s="239" t="str">
        <f t="array" ref="T1677">IF(B1677="","",IF(ISERROR(MATCH($J1677,SorP!$B$1:$B$6226,0)),"",INDIRECT("'SorP'!$A$"&amp;MATCH($S1677&amp;$J1677,SorP!C:C,0))))</f>
        <v/>
      </c>
      <c r="U1677" s="240"/>
      <c r="V1677" s="228" t="str">
        <f>IF(C1677="",NA(),IF(OR(C1677="Smelter not listed",C1677="Smelter not yet identified"),MATCH($B1677&amp;$D1677,'Smelter Look-up'!$J:$J,0),MATCH($B1677&amp;$C1677,'Smelter Look-up'!$J:$J,0)))</f>
        <v>#N/A</v>
      </c>
      <c r="W1677" s="208"/>
      <c r="X1677" s="208">
        <f t="shared" si="1"/>
        <v>0</v>
      </c>
      <c r="Y1677" s="208"/>
      <c r="Z1677" s="208"/>
      <c r="AA1677" s="208"/>
      <c r="AB1677" s="241" t="str">
        <f t="shared" si="2"/>
        <v/>
      </c>
      <c r="AC1677" s="208"/>
      <c r="AD1677" s="208"/>
      <c r="AE1677" s="208"/>
      <c r="AF1677" s="208"/>
      <c r="AG1677" s="208"/>
      <c r="AH1677" s="208"/>
    </row>
    <row r="1678" ht="13.5" customHeight="1">
      <c r="A1678" s="239"/>
      <c r="B1678" s="233" t="str">
        <f t="array" ref="B1678">IF(LEN(A1678)=0,"",INDEX('Smelter Look-up'!$A:$A,MATCH($A1678,'Smelter Look-up'!$E:$E,0)))</f>
        <v/>
      </c>
      <c r="C1678" s="234" t="str">
        <f t="array" ref="C1678">IF(LEN(A1678)=0,"",INDEX('Smelter Look-up'!$C:$C,MATCH($A1678,'Smelter Look-up'!$E:$E,0)))</f>
        <v/>
      </c>
      <c r="D1678" s="233"/>
      <c r="E1678" s="233" t="str">
        <f>IF(ISERROR($V1678),"",OFFSET('Smelter Look-up'!$D$4,$V1678-4,0)&amp;"")</f>
        <v/>
      </c>
      <c r="F1678" s="233" t="str">
        <f>IF(ISERROR($V1678),"",OFFSET('Smelter Look-up'!$E$4,$V1678-4,0))</f>
        <v/>
      </c>
      <c r="G1678" s="233" t="str">
        <f>IF(C1678=$X$4,IF(ISERROR($V1678),"Enter smelter details","RMI"),IF(ISERROR($V1678),"",OFFSET('Smelter Look-up'!$F$4,$V1678-4,0)))</f>
        <v/>
      </c>
      <c r="H1678" s="235" t="str">
        <f>IF(ISERROR($V1678),"",OFFSET('Smelter Look-up'!$G$4,$V1678-4,0))</f>
        <v/>
      </c>
      <c r="I1678" s="237" t="str">
        <f>IF(ISERROR($V1678),"",OFFSET('Smelter Look-up'!$H$4,$V1678-4,0))</f>
        <v/>
      </c>
      <c r="J1678" s="237" t="str">
        <f>IF(ISERROR($V1678),"",OFFSET('Smelter Look-up'!$I$4,$V1678-4,0))</f>
        <v/>
      </c>
      <c r="K1678" s="234"/>
      <c r="L1678" s="234"/>
      <c r="M1678" s="234"/>
      <c r="N1678" s="234"/>
      <c r="O1678" s="234"/>
      <c r="P1678" s="237"/>
      <c r="Q1678" s="238"/>
      <c r="R1678" s="233" t="str">
        <f>IF(ISERROR($V1678),"",OFFSET('Smelter Look-up'!$C$4,$V1678-4,0)&amp;"")</f>
        <v/>
      </c>
      <c r="S1678" s="239" t="str">
        <f t="array" ref="S1678">IF(B1678="","",IF(ISERROR(MATCH($E1678,CL,0)),"Unknown",INDIRECT("'C'!$A$"&amp;MATCH($E1678,CL,0)+1)))</f>
        <v/>
      </c>
      <c r="T1678" s="239" t="str">
        <f t="array" ref="T1678">IF(B1678="","",IF(ISERROR(MATCH($J1678,SorP!$B$1:$B$6226,0)),"",INDIRECT("'SorP'!$A$"&amp;MATCH($S1678&amp;$J1678,SorP!C:C,0))))</f>
        <v/>
      </c>
      <c r="U1678" s="240"/>
      <c r="V1678" s="228" t="str">
        <f>IF(C1678="",NA(),IF(OR(C1678="Smelter not listed",C1678="Smelter not yet identified"),MATCH($B1678&amp;$D1678,'Smelter Look-up'!$J:$J,0),MATCH($B1678&amp;$C1678,'Smelter Look-up'!$J:$J,0)))</f>
        <v>#N/A</v>
      </c>
      <c r="W1678" s="208"/>
      <c r="X1678" s="208">
        <f t="shared" si="1"/>
        <v>0</v>
      </c>
      <c r="Y1678" s="208"/>
      <c r="Z1678" s="208"/>
      <c r="AA1678" s="208"/>
      <c r="AB1678" s="241" t="str">
        <f t="shared" si="2"/>
        <v/>
      </c>
      <c r="AC1678" s="208"/>
      <c r="AD1678" s="208"/>
      <c r="AE1678" s="208"/>
      <c r="AF1678" s="208"/>
      <c r="AG1678" s="208"/>
      <c r="AH1678" s="208"/>
    </row>
    <row r="1679" ht="13.5" customHeight="1">
      <c r="A1679" s="239"/>
      <c r="B1679" s="233" t="str">
        <f t="array" ref="B1679">IF(LEN(A1679)=0,"",INDEX('Smelter Look-up'!$A:$A,MATCH($A1679,'Smelter Look-up'!$E:$E,0)))</f>
        <v/>
      </c>
      <c r="C1679" s="234" t="str">
        <f t="array" ref="C1679">IF(LEN(A1679)=0,"",INDEX('Smelter Look-up'!$C:$C,MATCH($A1679,'Smelter Look-up'!$E:$E,0)))</f>
        <v/>
      </c>
      <c r="D1679" s="233"/>
      <c r="E1679" s="233" t="str">
        <f>IF(ISERROR($V1679),"",OFFSET('Smelter Look-up'!$D$4,$V1679-4,0)&amp;"")</f>
        <v/>
      </c>
      <c r="F1679" s="233" t="str">
        <f>IF(ISERROR($V1679),"",OFFSET('Smelter Look-up'!$E$4,$V1679-4,0))</f>
        <v/>
      </c>
      <c r="G1679" s="233" t="str">
        <f>IF(C1679=$X$4,IF(ISERROR($V1679),"Enter smelter details","RMI"),IF(ISERROR($V1679),"",OFFSET('Smelter Look-up'!$F$4,$V1679-4,0)))</f>
        <v/>
      </c>
      <c r="H1679" s="235" t="str">
        <f>IF(ISERROR($V1679),"",OFFSET('Smelter Look-up'!$G$4,$V1679-4,0))</f>
        <v/>
      </c>
      <c r="I1679" s="237" t="str">
        <f>IF(ISERROR($V1679),"",OFFSET('Smelter Look-up'!$H$4,$V1679-4,0))</f>
        <v/>
      </c>
      <c r="J1679" s="237" t="str">
        <f>IF(ISERROR($V1679),"",OFFSET('Smelter Look-up'!$I$4,$V1679-4,0))</f>
        <v/>
      </c>
      <c r="K1679" s="234"/>
      <c r="L1679" s="234"/>
      <c r="M1679" s="234"/>
      <c r="N1679" s="234"/>
      <c r="O1679" s="234"/>
      <c r="P1679" s="237"/>
      <c r="Q1679" s="238"/>
      <c r="R1679" s="233" t="str">
        <f>IF(ISERROR($V1679),"",OFFSET('Smelter Look-up'!$C$4,$V1679-4,0)&amp;"")</f>
        <v/>
      </c>
      <c r="S1679" s="239" t="str">
        <f t="array" ref="S1679">IF(B1679="","",IF(ISERROR(MATCH($E1679,CL,0)),"Unknown",INDIRECT("'C'!$A$"&amp;MATCH($E1679,CL,0)+1)))</f>
        <v/>
      </c>
      <c r="T1679" s="239" t="str">
        <f t="array" ref="T1679">IF(B1679="","",IF(ISERROR(MATCH($J1679,SorP!$B$1:$B$6226,0)),"",INDIRECT("'SorP'!$A$"&amp;MATCH($S1679&amp;$J1679,SorP!C:C,0))))</f>
        <v/>
      </c>
      <c r="U1679" s="240"/>
      <c r="V1679" s="228" t="str">
        <f>IF(C1679="",NA(),IF(OR(C1679="Smelter not listed",C1679="Smelter not yet identified"),MATCH($B1679&amp;$D1679,'Smelter Look-up'!$J:$J,0),MATCH($B1679&amp;$C1679,'Smelter Look-up'!$J:$J,0)))</f>
        <v>#N/A</v>
      </c>
      <c r="W1679" s="208"/>
      <c r="X1679" s="208">
        <f t="shared" si="1"/>
        <v>0</v>
      </c>
      <c r="Y1679" s="208"/>
      <c r="Z1679" s="208"/>
      <c r="AA1679" s="208"/>
      <c r="AB1679" s="241" t="str">
        <f t="shared" si="2"/>
        <v/>
      </c>
      <c r="AC1679" s="208"/>
      <c r="AD1679" s="208"/>
      <c r="AE1679" s="208"/>
      <c r="AF1679" s="208"/>
      <c r="AG1679" s="208"/>
      <c r="AH1679" s="208"/>
    </row>
    <row r="1680" ht="13.5" customHeight="1">
      <c r="A1680" s="239"/>
      <c r="B1680" s="233" t="str">
        <f t="array" ref="B1680">IF(LEN(A1680)=0,"",INDEX('Smelter Look-up'!$A:$A,MATCH($A1680,'Smelter Look-up'!$E:$E,0)))</f>
        <v/>
      </c>
      <c r="C1680" s="234" t="str">
        <f t="array" ref="C1680">IF(LEN(A1680)=0,"",INDEX('Smelter Look-up'!$C:$C,MATCH($A1680,'Smelter Look-up'!$E:$E,0)))</f>
        <v/>
      </c>
      <c r="D1680" s="233"/>
      <c r="E1680" s="233" t="str">
        <f>IF(ISERROR($V1680),"",OFFSET('Smelter Look-up'!$D$4,$V1680-4,0)&amp;"")</f>
        <v/>
      </c>
      <c r="F1680" s="233" t="str">
        <f>IF(ISERROR($V1680),"",OFFSET('Smelter Look-up'!$E$4,$V1680-4,0))</f>
        <v/>
      </c>
      <c r="G1680" s="233" t="str">
        <f>IF(C1680=$X$4,IF(ISERROR($V1680),"Enter smelter details","RMI"),IF(ISERROR($V1680),"",OFFSET('Smelter Look-up'!$F$4,$V1680-4,0)))</f>
        <v/>
      </c>
      <c r="H1680" s="235" t="str">
        <f>IF(ISERROR($V1680),"",OFFSET('Smelter Look-up'!$G$4,$V1680-4,0))</f>
        <v/>
      </c>
      <c r="I1680" s="237" t="str">
        <f>IF(ISERROR($V1680),"",OFFSET('Smelter Look-up'!$H$4,$V1680-4,0))</f>
        <v/>
      </c>
      <c r="J1680" s="237" t="str">
        <f>IF(ISERROR($V1680),"",OFFSET('Smelter Look-up'!$I$4,$V1680-4,0))</f>
        <v/>
      </c>
      <c r="K1680" s="234"/>
      <c r="L1680" s="234"/>
      <c r="M1680" s="234"/>
      <c r="N1680" s="234"/>
      <c r="O1680" s="234"/>
      <c r="P1680" s="237"/>
      <c r="Q1680" s="238"/>
      <c r="R1680" s="233" t="str">
        <f>IF(ISERROR($V1680),"",OFFSET('Smelter Look-up'!$C$4,$V1680-4,0)&amp;"")</f>
        <v/>
      </c>
      <c r="S1680" s="239" t="str">
        <f t="array" ref="S1680">IF(B1680="","",IF(ISERROR(MATCH($E1680,CL,0)),"Unknown",INDIRECT("'C'!$A$"&amp;MATCH($E1680,CL,0)+1)))</f>
        <v/>
      </c>
      <c r="T1680" s="239" t="str">
        <f t="array" ref="T1680">IF(B1680="","",IF(ISERROR(MATCH($J1680,SorP!$B$1:$B$6226,0)),"",INDIRECT("'SorP'!$A$"&amp;MATCH($S1680&amp;$J1680,SorP!C:C,0))))</f>
        <v/>
      </c>
      <c r="U1680" s="240"/>
      <c r="V1680" s="228" t="str">
        <f>IF(C1680="",NA(),IF(OR(C1680="Smelter not listed",C1680="Smelter not yet identified"),MATCH($B1680&amp;$D1680,'Smelter Look-up'!$J:$J,0),MATCH($B1680&amp;$C1680,'Smelter Look-up'!$J:$J,0)))</f>
        <v>#N/A</v>
      </c>
      <c r="W1680" s="208"/>
      <c r="X1680" s="208">
        <f t="shared" si="1"/>
        <v>0</v>
      </c>
      <c r="Y1680" s="208"/>
      <c r="Z1680" s="208"/>
      <c r="AA1680" s="208"/>
      <c r="AB1680" s="241" t="str">
        <f t="shared" si="2"/>
        <v/>
      </c>
      <c r="AC1680" s="208"/>
      <c r="AD1680" s="208"/>
      <c r="AE1680" s="208"/>
      <c r="AF1680" s="208"/>
      <c r="AG1680" s="208"/>
      <c r="AH1680" s="208"/>
    </row>
    <row r="1681" ht="13.5" customHeight="1">
      <c r="A1681" s="239"/>
      <c r="B1681" s="233" t="str">
        <f t="array" ref="B1681">IF(LEN(A1681)=0,"",INDEX('Smelter Look-up'!$A:$A,MATCH($A1681,'Smelter Look-up'!$E:$E,0)))</f>
        <v/>
      </c>
      <c r="C1681" s="234" t="str">
        <f t="array" ref="C1681">IF(LEN(A1681)=0,"",INDEX('Smelter Look-up'!$C:$C,MATCH($A1681,'Smelter Look-up'!$E:$E,0)))</f>
        <v/>
      </c>
      <c r="D1681" s="233"/>
      <c r="E1681" s="233" t="str">
        <f>IF(ISERROR($V1681),"",OFFSET('Smelter Look-up'!$D$4,$V1681-4,0)&amp;"")</f>
        <v/>
      </c>
      <c r="F1681" s="233" t="str">
        <f>IF(ISERROR($V1681),"",OFFSET('Smelter Look-up'!$E$4,$V1681-4,0))</f>
        <v/>
      </c>
      <c r="G1681" s="233" t="str">
        <f>IF(C1681=$X$4,IF(ISERROR($V1681),"Enter smelter details","RMI"),IF(ISERROR($V1681),"",OFFSET('Smelter Look-up'!$F$4,$V1681-4,0)))</f>
        <v/>
      </c>
      <c r="H1681" s="235" t="str">
        <f>IF(ISERROR($V1681),"",OFFSET('Smelter Look-up'!$G$4,$V1681-4,0))</f>
        <v/>
      </c>
      <c r="I1681" s="237" t="str">
        <f>IF(ISERROR($V1681),"",OFFSET('Smelter Look-up'!$H$4,$V1681-4,0))</f>
        <v/>
      </c>
      <c r="J1681" s="237" t="str">
        <f>IF(ISERROR($V1681),"",OFFSET('Smelter Look-up'!$I$4,$V1681-4,0))</f>
        <v/>
      </c>
      <c r="K1681" s="234"/>
      <c r="L1681" s="234"/>
      <c r="M1681" s="234"/>
      <c r="N1681" s="234"/>
      <c r="O1681" s="234"/>
      <c r="P1681" s="237"/>
      <c r="Q1681" s="238"/>
      <c r="R1681" s="233" t="str">
        <f>IF(ISERROR($V1681),"",OFFSET('Smelter Look-up'!$C$4,$V1681-4,0)&amp;"")</f>
        <v/>
      </c>
      <c r="S1681" s="239" t="str">
        <f t="array" ref="S1681">IF(B1681="","",IF(ISERROR(MATCH($E1681,CL,0)),"Unknown",INDIRECT("'C'!$A$"&amp;MATCH($E1681,CL,0)+1)))</f>
        <v/>
      </c>
      <c r="T1681" s="239" t="str">
        <f t="array" ref="T1681">IF(B1681="","",IF(ISERROR(MATCH($J1681,SorP!$B$1:$B$6226,0)),"",INDIRECT("'SorP'!$A$"&amp;MATCH($S1681&amp;$J1681,SorP!C:C,0))))</f>
        <v/>
      </c>
      <c r="U1681" s="240"/>
      <c r="V1681" s="228" t="str">
        <f>IF(C1681="",NA(),IF(OR(C1681="Smelter not listed",C1681="Smelter not yet identified"),MATCH($B1681&amp;$D1681,'Smelter Look-up'!$J:$J,0),MATCH($B1681&amp;$C1681,'Smelter Look-up'!$J:$J,0)))</f>
        <v>#N/A</v>
      </c>
      <c r="W1681" s="208"/>
      <c r="X1681" s="208">
        <f t="shared" si="1"/>
        <v>0</v>
      </c>
      <c r="Y1681" s="208"/>
      <c r="Z1681" s="208"/>
      <c r="AA1681" s="208"/>
      <c r="AB1681" s="241" t="str">
        <f t="shared" si="2"/>
        <v/>
      </c>
      <c r="AC1681" s="208"/>
      <c r="AD1681" s="208"/>
      <c r="AE1681" s="208"/>
      <c r="AF1681" s="208"/>
      <c r="AG1681" s="208"/>
      <c r="AH1681" s="208"/>
    </row>
    <row r="1682" ht="13.5" customHeight="1">
      <c r="A1682" s="239"/>
      <c r="B1682" s="233" t="str">
        <f t="array" ref="B1682">IF(LEN(A1682)=0,"",INDEX('Smelter Look-up'!$A:$A,MATCH($A1682,'Smelter Look-up'!$E:$E,0)))</f>
        <v/>
      </c>
      <c r="C1682" s="234" t="str">
        <f t="array" ref="C1682">IF(LEN(A1682)=0,"",INDEX('Smelter Look-up'!$C:$C,MATCH($A1682,'Smelter Look-up'!$E:$E,0)))</f>
        <v/>
      </c>
      <c r="D1682" s="233"/>
      <c r="E1682" s="233" t="str">
        <f>IF(ISERROR($V1682),"",OFFSET('Smelter Look-up'!$D$4,$V1682-4,0)&amp;"")</f>
        <v/>
      </c>
      <c r="F1682" s="233" t="str">
        <f>IF(ISERROR($V1682),"",OFFSET('Smelter Look-up'!$E$4,$V1682-4,0))</f>
        <v/>
      </c>
      <c r="G1682" s="233" t="str">
        <f>IF(C1682=$X$4,IF(ISERROR($V1682),"Enter smelter details","RMI"),IF(ISERROR($V1682),"",OFFSET('Smelter Look-up'!$F$4,$V1682-4,0)))</f>
        <v/>
      </c>
      <c r="H1682" s="235" t="str">
        <f>IF(ISERROR($V1682),"",OFFSET('Smelter Look-up'!$G$4,$V1682-4,0))</f>
        <v/>
      </c>
      <c r="I1682" s="237" t="str">
        <f>IF(ISERROR($V1682),"",OFFSET('Smelter Look-up'!$H$4,$V1682-4,0))</f>
        <v/>
      </c>
      <c r="J1682" s="237" t="str">
        <f>IF(ISERROR($V1682),"",OFFSET('Smelter Look-up'!$I$4,$V1682-4,0))</f>
        <v/>
      </c>
      <c r="K1682" s="234"/>
      <c r="L1682" s="234"/>
      <c r="M1682" s="234"/>
      <c r="N1682" s="234"/>
      <c r="O1682" s="234"/>
      <c r="P1682" s="237"/>
      <c r="Q1682" s="238"/>
      <c r="R1682" s="233" t="str">
        <f>IF(ISERROR($V1682),"",OFFSET('Smelter Look-up'!$C$4,$V1682-4,0)&amp;"")</f>
        <v/>
      </c>
      <c r="S1682" s="239" t="str">
        <f t="array" ref="S1682">IF(B1682="","",IF(ISERROR(MATCH($E1682,CL,0)),"Unknown",INDIRECT("'C'!$A$"&amp;MATCH($E1682,CL,0)+1)))</f>
        <v/>
      </c>
      <c r="T1682" s="239" t="str">
        <f t="array" ref="T1682">IF(B1682="","",IF(ISERROR(MATCH($J1682,SorP!$B$1:$B$6226,0)),"",INDIRECT("'SorP'!$A$"&amp;MATCH($S1682&amp;$J1682,SorP!C:C,0))))</f>
        <v/>
      </c>
      <c r="U1682" s="240"/>
      <c r="V1682" s="228" t="str">
        <f>IF(C1682="",NA(),IF(OR(C1682="Smelter not listed",C1682="Smelter not yet identified"),MATCH($B1682&amp;$D1682,'Smelter Look-up'!$J:$J,0),MATCH($B1682&amp;$C1682,'Smelter Look-up'!$J:$J,0)))</f>
        <v>#N/A</v>
      </c>
      <c r="W1682" s="208"/>
      <c r="X1682" s="208">
        <f t="shared" si="1"/>
        <v>0</v>
      </c>
      <c r="Y1682" s="208"/>
      <c r="Z1682" s="208"/>
      <c r="AA1682" s="208"/>
      <c r="AB1682" s="241" t="str">
        <f t="shared" si="2"/>
        <v/>
      </c>
      <c r="AC1682" s="208"/>
      <c r="AD1682" s="208"/>
      <c r="AE1682" s="208"/>
      <c r="AF1682" s="208"/>
      <c r="AG1682" s="208"/>
      <c r="AH1682" s="208"/>
    </row>
    <row r="1683" ht="13.5" customHeight="1">
      <c r="A1683" s="239"/>
      <c r="B1683" s="233" t="str">
        <f t="array" ref="B1683">IF(LEN(A1683)=0,"",INDEX('Smelter Look-up'!$A:$A,MATCH($A1683,'Smelter Look-up'!$E:$E,0)))</f>
        <v/>
      </c>
      <c r="C1683" s="234" t="str">
        <f t="array" ref="C1683">IF(LEN(A1683)=0,"",INDEX('Smelter Look-up'!$C:$C,MATCH($A1683,'Smelter Look-up'!$E:$E,0)))</f>
        <v/>
      </c>
      <c r="D1683" s="233"/>
      <c r="E1683" s="233" t="str">
        <f>IF(ISERROR($V1683),"",OFFSET('Smelter Look-up'!$D$4,$V1683-4,0)&amp;"")</f>
        <v/>
      </c>
      <c r="F1683" s="233" t="str">
        <f>IF(ISERROR($V1683),"",OFFSET('Smelter Look-up'!$E$4,$V1683-4,0))</f>
        <v/>
      </c>
      <c r="G1683" s="233" t="str">
        <f>IF(C1683=$X$4,IF(ISERROR($V1683),"Enter smelter details","RMI"),IF(ISERROR($V1683),"",OFFSET('Smelter Look-up'!$F$4,$V1683-4,0)))</f>
        <v/>
      </c>
      <c r="H1683" s="235" t="str">
        <f>IF(ISERROR($V1683),"",OFFSET('Smelter Look-up'!$G$4,$V1683-4,0))</f>
        <v/>
      </c>
      <c r="I1683" s="237" t="str">
        <f>IF(ISERROR($V1683),"",OFFSET('Smelter Look-up'!$H$4,$V1683-4,0))</f>
        <v/>
      </c>
      <c r="J1683" s="237" t="str">
        <f>IF(ISERROR($V1683),"",OFFSET('Smelter Look-up'!$I$4,$V1683-4,0))</f>
        <v/>
      </c>
      <c r="K1683" s="234"/>
      <c r="L1683" s="234"/>
      <c r="M1683" s="234"/>
      <c r="N1683" s="234"/>
      <c r="O1683" s="234"/>
      <c r="P1683" s="237"/>
      <c r="Q1683" s="238"/>
      <c r="R1683" s="233" t="str">
        <f>IF(ISERROR($V1683),"",OFFSET('Smelter Look-up'!$C$4,$V1683-4,0)&amp;"")</f>
        <v/>
      </c>
      <c r="S1683" s="239" t="str">
        <f t="array" ref="S1683">IF(B1683="","",IF(ISERROR(MATCH($E1683,CL,0)),"Unknown",INDIRECT("'C'!$A$"&amp;MATCH($E1683,CL,0)+1)))</f>
        <v/>
      </c>
      <c r="T1683" s="239" t="str">
        <f t="array" ref="T1683">IF(B1683="","",IF(ISERROR(MATCH($J1683,SorP!$B$1:$B$6226,0)),"",INDIRECT("'SorP'!$A$"&amp;MATCH($S1683&amp;$J1683,SorP!C:C,0))))</f>
        <v/>
      </c>
      <c r="U1683" s="240"/>
      <c r="V1683" s="228" t="str">
        <f>IF(C1683="",NA(),IF(OR(C1683="Smelter not listed",C1683="Smelter not yet identified"),MATCH($B1683&amp;$D1683,'Smelter Look-up'!$J:$J,0),MATCH($B1683&amp;$C1683,'Smelter Look-up'!$J:$J,0)))</f>
        <v>#N/A</v>
      </c>
      <c r="W1683" s="208"/>
      <c r="X1683" s="208">
        <f t="shared" si="1"/>
        <v>0</v>
      </c>
      <c r="Y1683" s="208"/>
      <c r="Z1683" s="208"/>
      <c r="AA1683" s="208"/>
      <c r="AB1683" s="241" t="str">
        <f t="shared" si="2"/>
        <v/>
      </c>
      <c r="AC1683" s="208"/>
      <c r="AD1683" s="208"/>
      <c r="AE1683" s="208"/>
      <c r="AF1683" s="208"/>
      <c r="AG1683" s="208"/>
      <c r="AH1683" s="208"/>
    </row>
    <row r="1684" ht="13.5" customHeight="1">
      <c r="A1684" s="239"/>
      <c r="B1684" s="233" t="str">
        <f t="array" ref="B1684">IF(LEN(A1684)=0,"",INDEX('Smelter Look-up'!$A:$A,MATCH($A1684,'Smelter Look-up'!$E:$E,0)))</f>
        <v/>
      </c>
      <c r="C1684" s="234" t="str">
        <f t="array" ref="C1684">IF(LEN(A1684)=0,"",INDEX('Smelter Look-up'!$C:$C,MATCH($A1684,'Smelter Look-up'!$E:$E,0)))</f>
        <v/>
      </c>
      <c r="D1684" s="233"/>
      <c r="E1684" s="233" t="str">
        <f>IF(ISERROR($V1684),"",OFFSET('Smelter Look-up'!$D$4,$V1684-4,0)&amp;"")</f>
        <v/>
      </c>
      <c r="F1684" s="233" t="str">
        <f>IF(ISERROR($V1684),"",OFFSET('Smelter Look-up'!$E$4,$V1684-4,0))</f>
        <v/>
      </c>
      <c r="G1684" s="233" t="str">
        <f>IF(C1684=$X$4,IF(ISERROR($V1684),"Enter smelter details","RMI"),IF(ISERROR($V1684),"",OFFSET('Smelter Look-up'!$F$4,$V1684-4,0)))</f>
        <v/>
      </c>
      <c r="H1684" s="235" t="str">
        <f>IF(ISERROR($V1684),"",OFFSET('Smelter Look-up'!$G$4,$V1684-4,0))</f>
        <v/>
      </c>
      <c r="I1684" s="237" t="str">
        <f>IF(ISERROR($V1684),"",OFFSET('Smelter Look-up'!$H$4,$V1684-4,0))</f>
        <v/>
      </c>
      <c r="J1684" s="237" t="str">
        <f>IF(ISERROR($V1684),"",OFFSET('Smelter Look-up'!$I$4,$V1684-4,0))</f>
        <v/>
      </c>
      <c r="K1684" s="234"/>
      <c r="L1684" s="234"/>
      <c r="M1684" s="234"/>
      <c r="N1684" s="234"/>
      <c r="O1684" s="234"/>
      <c r="P1684" s="237"/>
      <c r="Q1684" s="238"/>
      <c r="R1684" s="233" t="str">
        <f>IF(ISERROR($V1684),"",OFFSET('Smelter Look-up'!$C$4,$V1684-4,0)&amp;"")</f>
        <v/>
      </c>
      <c r="S1684" s="239" t="str">
        <f t="array" ref="S1684">IF(B1684="","",IF(ISERROR(MATCH($E1684,CL,0)),"Unknown",INDIRECT("'C'!$A$"&amp;MATCH($E1684,CL,0)+1)))</f>
        <v/>
      </c>
      <c r="T1684" s="239" t="str">
        <f t="array" ref="T1684">IF(B1684="","",IF(ISERROR(MATCH($J1684,SorP!$B$1:$B$6226,0)),"",INDIRECT("'SorP'!$A$"&amp;MATCH($S1684&amp;$J1684,SorP!C:C,0))))</f>
        <v/>
      </c>
      <c r="U1684" s="240"/>
      <c r="V1684" s="228" t="str">
        <f>IF(C1684="",NA(),IF(OR(C1684="Smelter not listed",C1684="Smelter not yet identified"),MATCH($B1684&amp;$D1684,'Smelter Look-up'!$J:$J,0),MATCH($B1684&amp;$C1684,'Smelter Look-up'!$J:$J,0)))</f>
        <v>#N/A</v>
      </c>
      <c r="W1684" s="208"/>
      <c r="X1684" s="208">
        <f t="shared" si="1"/>
        <v>0</v>
      </c>
      <c r="Y1684" s="208"/>
      <c r="Z1684" s="208"/>
      <c r="AA1684" s="208"/>
      <c r="AB1684" s="241" t="str">
        <f t="shared" si="2"/>
        <v/>
      </c>
      <c r="AC1684" s="208"/>
      <c r="AD1684" s="208"/>
      <c r="AE1684" s="208"/>
      <c r="AF1684" s="208"/>
      <c r="AG1684" s="208"/>
      <c r="AH1684" s="208"/>
    </row>
    <row r="1685" ht="13.5" customHeight="1">
      <c r="A1685" s="239"/>
      <c r="B1685" s="233" t="str">
        <f t="array" ref="B1685">IF(LEN(A1685)=0,"",INDEX('Smelter Look-up'!$A:$A,MATCH($A1685,'Smelter Look-up'!$E:$E,0)))</f>
        <v/>
      </c>
      <c r="C1685" s="234" t="str">
        <f t="array" ref="C1685">IF(LEN(A1685)=0,"",INDEX('Smelter Look-up'!$C:$C,MATCH($A1685,'Smelter Look-up'!$E:$E,0)))</f>
        <v/>
      </c>
      <c r="D1685" s="233"/>
      <c r="E1685" s="233" t="str">
        <f>IF(ISERROR($V1685),"",OFFSET('Smelter Look-up'!$D$4,$V1685-4,0)&amp;"")</f>
        <v/>
      </c>
      <c r="F1685" s="233" t="str">
        <f>IF(ISERROR($V1685),"",OFFSET('Smelter Look-up'!$E$4,$V1685-4,0))</f>
        <v/>
      </c>
      <c r="G1685" s="233" t="str">
        <f>IF(C1685=$X$4,IF(ISERROR($V1685),"Enter smelter details","RMI"),IF(ISERROR($V1685),"",OFFSET('Smelter Look-up'!$F$4,$V1685-4,0)))</f>
        <v/>
      </c>
      <c r="H1685" s="235" t="str">
        <f>IF(ISERROR($V1685),"",OFFSET('Smelter Look-up'!$G$4,$V1685-4,0))</f>
        <v/>
      </c>
      <c r="I1685" s="237" t="str">
        <f>IF(ISERROR($V1685),"",OFFSET('Smelter Look-up'!$H$4,$V1685-4,0))</f>
        <v/>
      </c>
      <c r="J1685" s="237" t="str">
        <f>IF(ISERROR($V1685),"",OFFSET('Smelter Look-up'!$I$4,$V1685-4,0))</f>
        <v/>
      </c>
      <c r="K1685" s="234"/>
      <c r="L1685" s="234"/>
      <c r="M1685" s="234"/>
      <c r="N1685" s="234"/>
      <c r="O1685" s="234"/>
      <c r="P1685" s="237"/>
      <c r="Q1685" s="238"/>
      <c r="R1685" s="233" t="str">
        <f>IF(ISERROR($V1685),"",OFFSET('Smelter Look-up'!$C$4,$V1685-4,0)&amp;"")</f>
        <v/>
      </c>
      <c r="S1685" s="239" t="str">
        <f t="array" ref="S1685">IF(B1685="","",IF(ISERROR(MATCH($E1685,CL,0)),"Unknown",INDIRECT("'C'!$A$"&amp;MATCH($E1685,CL,0)+1)))</f>
        <v/>
      </c>
      <c r="T1685" s="239" t="str">
        <f t="array" ref="T1685">IF(B1685="","",IF(ISERROR(MATCH($J1685,SorP!$B$1:$B$6226,0)),"",INDIRECT("'SorP'!$A$"&amp;MATCH($S1685&amp;$J1685,SorP!C:C,0))))</f>
        <v/>
      </c>
      <c r="U1685" s="240"/>
      <c r="V1685" s="228" t="str">
        <f>IF(C1685="",NA(),IF(OR(C1685="Smelter not listed",C1685="Smelter not yet identified"),MATCH($B1685&amp;$D1685,'Smelter Look-up'!$J:$J,0),MATCH($B1685&amp;$C1685,'Smelter Look-up'!$J:$J,0)))</f>
        <v>#N/A</v>
      </c>
      <c r="W1685" s="208"/>
      <c r="X1685" s="208">
        <f t="shared" si="1"/>
        <v>0</v>
      </c>
      <c r="Y1685" s="208"/>
      <c r="Z1685" s="208"/>
      <c r="AA1685" s="208"/>
      <c r="AB1685" s="241" t="str">
        <f t="shared" si="2"/>
        <v/>
      </c>
      <c r="AC1685" s="208"/>
      <c r="AD1685" s="208"/>
      <c r="AE1685" s="208"/>
      <c r="AF1685" s="208"/>
      <c r="AG1685" s="208"/>
      <c r="AH1685" s="208"/>
    </row>
    <row r="1686" ht="13.5" customHeight="1">
      <c r="A1686" s="239"/>
      <c r="B1686" s="233" t="str">
        <f t="array" ref="B1686">IF(LEN(A1686)=0,"",INDEX('Smelter Look-up'!$A:$A,MATCH($A1686,'Smelter Look-up'!$E:$E,0)))</f>
        <v/>
      </c>
      <c r="C1686" s="234" t="str">
        <f t="array" ref="C1686">IF(LEN(A1686)=0,"",INDEX('Smelter Look-up'!$C:$C,MATCH($A1686,'Smelter Look-up'!$E:$E,0)))</f>
        <v/>
      </c>
      <c r="D1686" s="233"/>
      <c r="E1686" s="233" t="str">
        <f>IF(ISERROR($V1686),"",OFFSET('Smelter Look-up'!$D$4,$V1686-4,0)&amp;"")</f>
        <v/>
      </c>
      <c r="F1686" s="233" t="str">
        <f>IF(ISERROR($V1686),"",OFFSET('Smelter Look-up'!$E$4,$V1686-4,0))</f>
        <v/>
      </c>
      <c r="G1686" s="233" t="str">
        <f>IF(C1686=$X$4,IF(ISERROR($V1686),"Enter smelter details","RMI"),IF(ISERROR($V1686),"",OFFSET('Smelter Look-up'!$F$4,$V1686-4,0)))</f>
        <v/>
      </c>
      <c r="H1686" s="235" t="str">
        <f>IF(ISERROR($V1686),"",OFFSET('Smelter Look-up'!$G$4,$V1686-4,0))</f>
        <v/>
      </c>
      <c r="I1686" s="237" t="str">
        <f>IF(ISERROR($V1686),"",OFFSET('Smelter Look-up'!$H$4,$V1686-4,0))</f>
        <v/>
      </c>
      <c r="J1686" s="237" t="str">
        <f>IF(ISERROR($V1686),"",OFFSET('Smelter Look-up'!$I$4,$V1686-4,0))</f>
        <v/>
      </c>
      <c r="K1686" s="234"/>
      <c r="L1686" s="234"/>
      <c r="M1686" s="234"/>
      <c r="N1686" s="234"/>
      <c r="O1686" s="234"/>
      <c r="P1686" s="237"/>
      <c r="Q1686" s="238"/>
      <c r="R1686" s="233" t="str">
        <f>IF(ISERROR($V1686),"",OFFSET('Smelter Look-up'!$C$4,$V1686-4,0)&amp;"")</f>
        <v/>
      </c>
      <c r="S1686" s="239" t="str">
        <f t="array" ref="S1686">IF(B1686="","",IF(ISERROR(MATCH($E1686,CL,0)),"Unknown",INDIRECT("'C'!$A$"&amp;MATCH($E1686,CL,0)+1)))</f>
        <v/>
      </c>
      <c r="T1686" s="239" t="str">
        <f t="array" ref="T1686">IF(B1686="","",IF(ISERROR(MATCH($J1686,SorP!$B$1:$B$6226,0)),"",INDIRECT("'SorP'!$A$"&amp;MATCH($S1686&amp;$J1686,SorP!C:C,0))))</f>
        <v/>
      </c>
      <c r="U1686" s="240"/>
      <c r="V1686" s="228" t="str">
        <f>IF(C1686="",NA(),IF(OR(C1686="Smelter not listed",C1686="Smelter not yet identified"),MATCH($B1686&amp;$D1686,'Smelter Look-up'!$J:$J,0),MATCH($B1686&amp;$C1686,'Smelter Look-up'!$J:$J,0)))</f>
        <v>#N/A</v>
      </c>
      <c r="W1686" s="208"/>
      <c r="X1686" s="208">
        <f t="shared" si="1"/>
        <v>0</v>
      </c>
      <c r="Y1686" s="208"/>
      <c r="Z1686" s="208"/>
      <c r="AA1686" s="208"/>
      <c r="AB1686" s="241" t="str">
        <f t="shared" si="2"/>
        <v/>
      </c>
      <c r="AC1686" s="208"/>
      <c r="AD1686" s="208"/>
      <c r="AE1686" s="208"/>
      <c r="AF1686" s="208"/>
      <c r="AG1686" s="208"/>
      <c r="AH1686" s="208"/>
    </row>
    <row r="1687" ht="13.5" customHeight="1">
      <c r="A1687" s="239"/>
      <c r="B1687" s="233" t="str">
        <f t="array" ref="B1687">IF(LEN(A1687)=0,"",INDEX('Smelter Look-up'!$A:$A,MATCH($A1687,'Smelter Look-up'!$E:$E,0)))</f>
        <v/>
      </c>
      <c r="C1687" s="234" t="str">
        <f t="array" ref="C1687">IF(LEN(A1687)=0,"",INDEX('Smelter Look-up'!$C:$C,MATCH($A1687,'Smelter Look-up'!$E:$E,0)))</f>
        <v/>
      </c>
      <c r="D1687" s="233"/>
      <c r="E1687" s="233" t="str">
        <f>IF(ISERROR($V1687),"",OFFSET('Smelter Look-up'!$D$4,$V1687-4,0)&amp;"")</f>
        <v/>
      </c>
      <c r="F1687" s="233" t="str">
        <f>IF(ISERROR($V1687),"",OFFSET('Smelter Look-up'!$E$4,$V1687-4,0))</f>
        <v/>
      </c>
      <c r="G1687" s="233" t="str">
        <f>IF(C1687=$X$4,IF(ISERROR($V1687),"Enter smelter details","RMI"),IF(ISERROR($V1687),"",OFFSET('Smelter Look-up'!$F$4,$V1687-4,0)))</f>
        <v/>
      </c>
      <c r="H1687" s="235" t="str">
        <f>IF(ISERROR($V1687),"",OFFSET('Smelter Look-up'!$G$4,$V1687-4,0))</f>
        <v/>
      </c>
      <c r="I1687" s="237" t="str">
        <f>IF(ISERROR($V1687),"",OFFSET('Smelter Look-up'!$H$4,$V1687-4,0))</f>
        <v/>
      </c>
      <c r="J1687" s="237" t="str">
        <f>IF(ISERROR($V1687),"",OFFSET('Smelter Look-up'!$I$4,$V1687-4,0))</f>
        <v/>
      </c>
      <c r="K1687" s="234"/>
      <c r="L1687" s="234"/>
      <c r="M1687" s="234"/>
      <c r="N1687" s="234"/>
      <c r="O1687" s="234"/>
      <c r="P1687" s="237"/>
      <c r="Q1687" s="238"/>
      <c r="R1687" s="233" t="str">
        <f>IF(ISERROR($V1687),"",OFFSET('Smelter Look-up'!$C$4,$V1687-4,0)&amp;"")</f>
        <v/>
      </c>
      <c r="S1687" s="239" t="str">
        <f t="array" ref="S1687">IF(B1687="","",IF(ISERROR(MATCH($E1687,CL,0)),"Unknown",INDIRECT("'C'!$A$"&amp;MATCH($E1687,CL,0)+1)))</f>
        <v/>
      </c>
      <c r="T1687" s="239" t="str">
        <f t="array" ref="T1687">IF(B1687="","",IF(ISERROR(MATCH($J1687,SorP!$B$1:$B$6226,0)),"",INDIRECT("'SorP'!$A$"&amp;MATCH($S1687&amp;$J1687,SorP!C:C,0))))</f>
        <v/>
      </c>
      <c r="U1687" s="240"/>
      <c r="V1687" s="228" t="str">
        <f>IF(C1687="",NA(),IF(OR(C1687="Smelter not listed",C1687="Smelter not yet identified"),MATCH($B1687&amp;$D1687,'Smelter Look-up'!$J:$J,0),MATCH($B1687&amp;$C1687,'Smelter Look-up'!$J:$J,0)))</f>
        <v>#N/A</v>
      </c>
      <c r="W1687" s="208"/>
      <c r="X1687" s="208">
        <f t="shared" si="1"/>
        <v>0</v>
      </c>
      <c r="Y1687" s="208"/>
      <c r="Z1687" s="208"/>
      <c r="AA1687" s="208"/>
      <c r="AB1687" s="241" t="str">
        <f t="shared" si="2"/>
        <v/>
      </c>
      <c r="AC1687" s="208"/>
      <c r="AD1687" s="208"/>
      <c r="AE1687" s="208"/>
      <c r="AF1687" s="208"/>
      <c r="AG1687" s="208"/>
      <c r="AH1687" s="208"/>
    </row>
    <row r="1688" ht="13.5" customHeight="1">
      <c r="A1688" s="239"/>
      <c r="B1688" s="233" t="str">
        <f t="array" ref="B1688">IF(LEN(A1688)=0,"",INDEX('Smelter Look-up'!$A:$A,MATCH($A1688,'Smelter Look-up'!$E:$E,0)))</f>
        <v/>
      </c>
      <c r="C1688" s="234" t="str">
        <f t="array" ref="C1688">IF(LEN(A1688)=0,"",INDEX('Smelter Look-up'!$C:$C,MATCH($A1688,'Smelter Look-up'!$E:$E,0)))</f>
        <v/>
      </c>
      <c r="D1688" s="233"/>
      <c r="E1688" s="233" t="str">
        <f>IF(ISERROR($V1688),"",OFFSET('Smelter Look-up'!$D$4,$V1688-4,0)&amp;"")</f>
        <v/>
      </c>
      <c r="F1688" s="233" t="str">
        <f>IF(ISERROR($V1688),"",OFFSET('Smelter Look-up'!$E$4,$V1688-4,0))</f>
        <v/>
      </c>
      <c r="G1688" s="233" t="str">
        <f>IF(C1688=$X$4,IF(ISERROR($V1688),"Enter smelter details","RMI"),IF(ISERROR($V1688),"",OFFSET('Smelter Look-up'!$F$4,$V1688-4,0)))</f>
        <v/>
      </c>
      <c r="H1688" s="235" t="str">
        <f>IF(ISERROR($V1688),"",OFFSET('Smelter Look-up'!$G$4,$V1688-4,0))</f>
        <v/>
      </c>
      <c r="I1688" s="237" t="str">
        <f>IF(ISERROR($V1688),"",OFFSET('Smelter Look-up'!$H$4,$V1688-4,0))</f>
        <v/>
      </c>
      <c r="J1688" s="237" t="str">
        <f>IF(ISERROR($V1688),"",OFFSET('Smelter Look-up'!$I$4,$V1688-4,0))</f>
        <v/>
      </c>
      <c r="K1688" s="234"/>
      <c r="L1688" s="234"/>
      <c r="M1688" s="234"/>
      <c r="N1688" s="234"/>
      <c r="O1688" s="234"/>
      <c r="P1688" s="237"/>
      <c r="Q1688" s="238"/>
      <c r="R1688" s="233" t="str">
        <f>IF(ISERROR($V1688),"",OFFSET('Smelter Look-up'!$C$4,$V1688-4,0)&amp;"")</f>
        <v/>
      </c>
      <c r="S1688" s="239" t="str">
        <f t="array" ref="S1688">IF(B1688="","",IF(ISERROR(MATCH($E1688,CL,0)),"Unknown",INDIRECT("'C'!$A$"&amp;MATCH($E1688,CL,0)+1)))</f>
        <v/>
      </c>
      <c r="T1688" s="239" t="str">
        <f t="array" ref="T1688">IF(B1688="","",IF(ISERROR(MATCH($J1688,SorP!$B$1:$B$6226,0)),"",INDIRECT("'SorP'!$A$"&amp;MATCH($S1688&amp;$J1688,SorP!C:C,0))))</f>
        <v/>
      </c>
      <c r="U1688" s="240"/>
      <c r="V1688" s="228" t="str">
        <f>IF(C1688="",NA(),IF(OR(C1688="Smelter not listed",C1688="Smelter not yet identified"),MATCH($B1688&amp;$D1688,'Smelter Look-up'!$J:$J,0),MATCH($B1688&amp;$C1688,'Smelter Look-up'!$J:$J,0)))</f>
        <v>#N/A</v>
      </c>
      <c r="W1688" s="208"/>
      <c r="X1688" s="208">
        <f t="shared" si="1"/>
        <v>0</v>
      </c>
      <c r="Y1688" s="208"/>
      <c r="Z1688" s="208"/>
      <c r="AA1688" s="208"/>
      <c r="AB1688" s="241" t="str">
        <f t="shared" si="2"/>
        <v/>
      </c>
      <c r="AC1688" s="208"/>
      <c r="AD1688" s="208"/>
      <c r="AE1688" s="208"/>
      <c r="AF1688" s="208"/>
      <c r="AG1688" s="208"/>
      <c r="AH1688" s="208"/>
    </row>
    <row r="1689" ht="13.5" customHeight="1">
      <c r="A1689" s="239"/>
      <c r="B1689" s="233" t="str">
        <f t="array" ref="B1689">IF(LEN(A1689)=0,"",INDEX('Smelter Look-up'!$A:$A,MATCH($A1689,'Smelter Look-up'!$E:$E,0)))</f>
        <v/>
      </c>
      <c r="C1689" s="234" t="str">
        <f t="array" ref="C1689">IF(LEN(A1689)=0,"",INDEX('Smelter Look-up'!$C:$C,MATCH($A1689,'Smelter Look-up'!$E:$E,0)))</f>
        <v/>
      </c>
      <c r="D1689" s="233"/>
      <c r="E1689" s="233" t="str">
        <f>IF(ISERROR($V1689),"",OFFSET('Smelter Look-up'!$D$4,$V1689-4,0)&amp;"")</f>
        <v/>
      </c>
      <c r="F1689" s="233" t="str">
        <f>IF(ISERROR($V1689),"",OFFSET('Smelter Look-up'!$E$4,$V1689-4,0))</f>
        <v/>
      </c>
      <c r="G1689" s="233" t="str">
        <f>IF(C1689=$X$4,IF(ISERROR($V1689),"Enter smelter details","RMI"),IF(ISERROR($V1689),"",OFFSET('Smelter Look-up'!$F$4,$V1689-4,0)))</f>
        <v/>
      </c>
      <c r="H1689" s="235" t="str">
        <f>IF(ISERROR($V1689),"",OFFSET('Smelter Look-up'!$G$4,$V1689-4,0))</f>
        <v/>
      </c>
      <c r="I1689" s="237" t="str">
        <f>IF(ISERROR($V1689),"",OFFSET('Smelter Look-up'!$H$4,$V1689-4,0))</f>
        <v/>
      </c>
      <c r="J1689" s="237" t="str">
        <f>IF(ISERROR($V1689),"",OFFSET('Smelter Look-up'!$I$4,$V1689-4,0))</f>
        <v/>
      </c>
      <c r="K1689" s="234"/>
      <c r="L1689" s="234"/>
      <c r="M1689" s="234"/>
      <c r="N1689" s="234"/>
      <c r="O1689" s="234"/>
      <c r="P1689" s="237"/>
      <c r="Q1689" s="238"/>
      <c r="R1689" s="233" t="str">
        <f>IF(ISERROR($V1689),"",OFFSET('Smelter Look-up'!$C$4,$V1689-4,0)&amp;"")</f>
        <v/>
      </c>
      <c r="S1689" s="239" t="str">
        <f t="array" ref="S1689">IF(B1689="","",IF(ISERROR(MATCH($E1689,CL,0)),"Unknown",INDIRECT("'C'!$A$"&amp;MATCH($E1689,CL,0)+1)))</f>
        <v/>
      </c>
      <c r="T1689" s="239" t="str">
        <f t="array" ref="T1689">IF(B1689="","",IF(ISERROR(MATCH($J1689,SorP!$B$1:$B$6226,0)),"",INDIRECT("'SorP'!$A$"&amp;MATCH($S1689&amp;$J1689,SorP!C:C,0))))</f>
        <v/>
      </c>
      <c r="U1689" s="240"/>
      <c r="V1689" s="228" t="str">
        <f>IF(C1689="",NA(),IF(OR(C1689="Smelter not listed",C1689="Smelter not yet identified"),MATCH($B1689&amp;$D1689,'Smelter Look-up'!$J:$J,0),MATCH($B1689&amp;$C1689,'Smelter Look-up'!$J:$J,0)))</f>
        <v>#N/A</v>
      </c>
      <c r="W1689" s="208"/>
      <c r="X1689" s="208">
        <f t="shared" si="1"/>
        <v>0</v>
      </c>
      <c r="Y1689" s="208"/>
      <c r="Z1689" s="208"/>
      <c r="AA1689" s="208"/>
      <c r="AB1689" s="241" t="str">
        <f t="shared" si="2"/>
        <v/>
      </c>
      <c r="AC1689" s="208"/>
      <c r="AD1689" s="208"/>
      <c r="AE1689" s="208"/>
      <c r="AF1689" s="208"/>
      <c r="AG1689" s="208"/>
      <c r="AH1689" s="208"/>
    </row>
    <row r="1690" ht="13.5" customHeight="1">
      <c r="A1690" s="239"/>
      <c r="B1690" s="233" t="str">
        <f t="array" ref="B1690">IF(LEN(A1690)=0,"",INDEX('Smelter Look-up'!$A:$A,MATCH($A1690,'Smelter Look-up'!$E:$E,0)))</f>
        <v/>
      </c>
      <c r="C1690" s="234" t="str">
        <f t="array" ref="C1690">IF(LEN(A1690)=0,"",INDEX('Smelter Look-up'!$C:$C,MATCH($A1690,'Smelter Look-up'!$E:$E,0)))</f>
        <v/>
      </c>
      <c r="D1690" s="233"/>
      <c r="E1690" s="233" t="str">
        <f>IF(ISERROR($V1690),"",OFFSET('Smelter Look-up'!$D$4,$V1690-4,0)&amp;"")</f>
        <v/>
      </c>
      <c r="F1690" s="233" t="str">
        <f>IF(ISERROR($V1690),"",OFFSET('Smelter Look-up'!$E$4,$V1690-4,0))</f>
        <v/>
      </c>
      <c r="G1690" s="233" t="str">
        <f>IF(C1690=$X$4,IF(ISERROR($V1690),"Enter smelter details","RMI"),IF(ISERROR($V1690),"",OFFSET('Smelter Look-up'!$F$4,$V1690-4,0)))</f>
        <v/>
      </c>
      <c r="H1690" s="235" t="str">
        <f>IF(ISERROR($V1690),"",OFFSET('Smelter Look-up'!$G$4,$V1690-4,0))</f>
        <v/>
      </c>
      <c r="I1690" s="237" t="str">
        <f>IF(ISERROR($V1690),"",OFFSET('Smelter Look-up'!$H$4,$V1690-4,0))</f>
        <v/>
      </c>
      <c r="J1690" s="237" t="str">
        <f>IF(ISERROR($V1690),"",OFFSET('Smelter Look-up'!$I$4,$V1690-4,0))</f>
        <v/>
      </c>
      <c r="K1690" s="234"/>
      <c r="L1690" s="234"/>
      <c r="M1690" s="234"/>
      <c r="N1690" s="234"/>
      <c r="O1690" s="234"/>
      <c r="P1690" s="237"/>
      <c r="Q1690" s="238"/>
      <c r="R1690" s="233" t="str">
        <f>IF(ISERROR($V1690),"",OFFSET('Smelter Look-up'!$C$4,$V1690-4,0)&amp;"")</f>
        <v/>
      </c>
      <c r="S1690" s="239" t="str">
        <f t="array" ref="S1690">IF(B1690="","",IF(ISERROR(MATCH($E1690,CL,0)),"Unknown",INDIRECT("'C'!$A$"&amp;MATCH($E1690,CL,0)+1)))</f>
        <v/>
      </c>
      <c r="T1690" s="239" t="str">
        <f t="array" ref="T1690">IF(B1690="","",IF(ISERROR(MATCH($J1690,SorP!$B$1:$B$6226,0)),"",INDIRECT("'SorP'!$A$"&amp;MATCH($S1690&amp;$J1690,SorP!C:C,0))))</f>
        <v/>
      </c>
      <c r="U1690" s="240"/>
      <c r="V1690" s="228" t="str">
        <f>IF(C1690="",NA(),IF(OR(C1690="Smelter not listed",C1690="Smelter not yet identified"),MATCH($B1690&amp;$D1690,'Smelter Look-up'!$J:$J,0),MATCH($B1690&amp;$C1690,'Smelter Look-up'!$J:$J,0)))</f>
        <v>#N/A</v>
      </c>
      <c r="W1690" s="208"/>
      <c r="X1690" s="208">
        <f t="shared" si="1"/>
        <v>0</v>
      </c>
      <c r="Y1690" s="208"/>
      <c r="Z1690" s="208"/>
      <c r="AA1690" s="208"/>
      <c r="AB1690" s="241" t="str">
        <f t="shared" si="2"/>
        <v/>
      </c>
      <c r="AC1690" s="208"/>
      <c r="AD1690" s="208"/>
      <c r="AE1690" s="208"/>
      <c r="AF1690" s="208"/>
      <c r="AG1690" s="208"/>
      <c r="AH1690" s="208"/>
    </row>
    <row r="1691" ht="13.5" customHeight="1">
      <c r="A1691" s="239"/>
      <c r="B1691" s="233" t="str">
        <f t="array" ref="B1691">IF(LEN(A1691)=0,"",INDEX('Smelter Look-up'!$A:$A,MATCH($A1691,'Smelter Look-up'!$E:$E,0)))</f>
        <v/>
      </c>
      <c r="C1691" s="234" t="str">
        <f t="array" ref="C1691">IF(LEN(A1691)=0,"",INDEX('Smelter Look-up'!$C:$C,MATCH($A1691,'Smelter Look-up'!$E:$E,0)))</f>
        <v/>
      </c>
      <c r="D1691" s="233"/>
      <c r="E1691" s="233" t="str">
        <f>IF(ISERROR($V1691),"",OFFSET('Smelter Look-up'!$D$4,$V1691-4,0)&amp;"")</f>
        <v/>
      </c>
      <c r="F1691" s="233" t="str">
        <f>IF(ISERROR($V1691),"",OFFSET('Smelter Look-up'!$E$4,$V1691-4,0))</f>
        <v/>
      </c>
      <c r="G1691" s="233" t="str">
        <f>IF(C1691=$X$4,IF(ISERROR($V1691),"Enter smelter details","RMI"),IF(ISERROR($V1691),"",OFFSET('Smelter Look-up'!$F$4,$V1691-4,0)))</f>
        <v/>
      </c>
      <c r="H1691" s="235" t="str">
        <f>IF(ISERROR($V1691),"",OFFSET('Smelter Look-up'!$G$4,$V1691-4,0))</f>
        <v/>
      </c>
      <c r="I1691" s="237" t="str">
        <f>IF(ISERROR($V1691),"",OFFSET('Smelter Look-up'!$H$4,$V1691-4,0))</f>
        <v/>
      </c>
      <c r="J1691" s="237" t="str">
        <f>IF(ISERROR($V1691),"",OFFSET('Smelter Look-up'!$I$4,$V1691-4,0))</f>
        <v/>
      </c>
      <c r="K1691" s="234"/>
      <c r="L1691" s="234"/>
      <c r="M1691" s="234"/>
      <c r="N1691" s="234"/>
      <c r="O1691" s="234"/>
      <c r="P1691" s="237"/>
      <c r="Q1691" s="238"/>
      <c r="R1691" s="233" t="str">
        <f>IF(ISERROR($V1691),"",OFFSET('Smelter Look-up'!$C$4,$V1691-4,0)&amp;"")</f>
        <v/>
      </c>
      <c r="S1691" s="239" t="str">
        <f t="array" ref="S1691">IF(B1691="","",IF(ISERROR(MATCH($E1691,CL,0)),"Unknown",INDIRECT("'C'!$A$"&amp;MATCH($E1691,CL,0)+1)))</f>
        <v/>
      </c>
      <c r="T1691" s="239" t="str">
        <f t="array" ref="T1691">IF(B1691="","",IF(ISERROR(MATCH($J1691,SorP!$B$1:$B$6226,0)),"",INDIRECT("'SorP'!$A$"&amp;MATCH($S1691&amp;$J1691,SorP!C:C,0))))</f>
        <v/>
      </c>
      <c r="U1691" s="240"/>
      <c r="V1691" s="228" t="str">
        <f>IF(C1691="",NA(),IF(OR(C1691="Smelter not listed",C1691="Smelter not yet identified"),MATCH($B1691&amp;$D1691,'Smelter Look-up'!$J:$J,0),MATCH($B1691&amp;$C1691,'Smelter Look-up'!$J:$J,0)))</f>
        <v>#N/A</v>
      </c>
      <c r="W1691" s="208"/>
      <c r="X1691" s="208">
        <f t="shared" si="1"/>
        <v>0</v>
      </c>
      <c r="Y1691" s="208"/>
      <c r="Z1691" s="208"/>
      <c r="AA1691" s="208"/>
      <c r="AB1691" s="241" t="str">
        <f t="shared" si="2"/>
        <v/>
      </c>
      <c r="AC1691" s="208"/>
      <c r="AD1691" s="208"/>
      <c r="AE1691" s="208"/>
      <c r="AF1691" s="208"/>
      <c r="AG1691" s="208"/>
      <c r="AH1691" s="208"/>
    </row>
    <row r="1692" ht="13.5" customHeight="1">
      <c r="A1692" s="239"/>
      <c r="B1692" s="233" t="str">
        <f t="array" ref="B1692">IF(LEN(A1692)=0,"",INDEX('Smelter Look-up'!$A:$A,MATCH($A1692,'Smelter Look-up'!$E:$E,0)))</f>
        <v/>
      </c>
      <c r="C1692" s="234" t="str">
        <f t="array" ref="C1692">IF(LEN(A1692)=0,"",INDEX('Smelter Look-up'!$C:$C,MATCH($A1692,'Smelter Look-up'!$E:$E,0)))</f>
        <v/>
      </c>
      <c r="D1692" s="233"/>
      <c r="E1692" s="233" t="str">
        <f>IF(ISERROR($V1692),"",OFFSET('Smelter Look-up'!$D$4,$V1692-4,0)&amp;"")</f>
        <v/>
      </c>
      <c r="F1692" s="233" t="str">
        <f>IF(ISERROR($V1692),"",OFFSET('Smelter Look-up'!$E$4,$V1692-4,0))</f>
        <v/>
      </c>
      <c r="G1692" s="233" t="str">
        <f>IF(C1692=$X$4,IF(ISERROR($V1692),"Enter smelter details","RMI"),IF(ISERROR($V1692),"",OFFSET('Smelter Look-up'!$F$4,$V1692-4,0)))</f>
        <v/>
      </c>
      <c r="H1692" s="235" t="str">
        <f>IF(ISERROR($V1692),"",OFFSET('Smelter Look-up'!$G$4,$V1692-4,0))</f>
        <v/>
      </c>
      <c r="I1692" s="237" t="str">
        <f>IF(ISERROR($V1692),"",OFFSET('Smelter Look-up'!$H$4,$V1692-4,0))</f>
        <v/>
      </c>
      <c r="J1692" s="237" t="str">
        <f>IF(ISERROR($V1692),"",OFFSET('Smelter Look-up'!$I$4,$V1692-4,0))</f>
        <v/>
      </c>
      <c r="K1692" s="234"/>
      <c r="L1692" s="234"/>
      <c r="M1692" s="234"/>
      <c r="N1692" s="234"/>
      <c r="O1692" s="234"/>
      <c r="P1692" s="237"/>
      <c r="Q1692" s="238"/>
      <c r="R1692" s="233" t="str">
        <f>IF(ISERROR($V1692),"",OFFSET('Smelter Look-up'!$C$4,$V1692-4,0)&amp;"")</f>
        <v/>
      </c>
      <c r="S1692" s="239" t="str">
        <f t="array" ref="S1692">IF(B1692="","",IF(ISERROR(MATCH($E1692,CL,0)),"Unknown",INDIRECT("'C'!$A$"&amp;MATCH($E1692,CL,0)+1)))</f>
        <v/>
      </c>
      <c r="T1692" s="239" t="str">
        <f t="array" ref="T1692">IF(B1692="","",IF(ISERROR(MATCH($J1692,SorP!$B$1:$B$6226,0)),"",INDIRECT("'SorP'!$A$"&amp;MATCH($S1692&amp;$J1692,SorP!C:C,0))))</f>
        <v/>
      </c>
      <c r="U1692" s="240"/>
      <c r="V1692" s="228" t="str">
        <f>IF(C1692="",NA(),IF(OR(C1692="Smelter not listed",C1692="Smelter not yet identified"),MATCH($B1692&amp;$D1692,'Smelter Look-up'!$J:$J,0),MATCH($B1692&amp;$C1692,'Smelter Look-up'!$J:$J,0)))</f>
        <v>#N/A</v>
      </c>
      <c r="W1692" s="208"/>
      <c r="X1692" s="208">
        <f t="shared" si="1"/>
        <v>0</v>
      </c>
      <c r="Y1692" s="208"/>
      <c r="Z1692" s="208"/>
      <c r="AA1692" s="208"/>
      <c r="AB1692" s="241" t="str">
        <f t="shared" si="2"/>
        <v/>
      </c>
      <c r="AC1692" s="208"/>
      <c r="AD1692" s="208"/>
      <c r="AE1692" s="208"/>
      <c r="AF1692" s="208"/>
      <c r="AG1692" s="208"/>
      <c r="AH1692" s="208"/>
    </row>
    <row r="1693" ht="13.5" customHeight="1">
      <c r="A1693" s="239"/>
      <c r="B1693" s="233" t="str">
        <f t="array" ref="B1693">IF(LEN(A1693)=0,"",INDEX('Smelter Look-up'!$A:$A,MATCH($A1693,'Smelter Look-up'!$E:$E,0)))</f>
        <v/>
      </c>
      <c r="C1693" s="234" t="str">
        <f t="array" ref="C1693">IF(LEN(A1693)=0,"",INDEX('Smelter Look-up'!$C:$C,MATCH($A1693,'Smelter Look-up'!$E:$E,0)))</f>
        <v/>
      </c>
      <c r="D1693" s="233"/>
      <c r="E1693" s="233" t="str">
        <f>IF(ISERROR($V1693),"",OFFSET('Smelter Look-up'!$D$4,$V1693-4,0)&amp;"")</f>
        <v/>
      </c>
      <c r="F1693" s="233" t="str">
        <f>IF(ISERROR($V1693),"",OFFSET('Smelter Look-up'!$E$4,$V1693-4,0))</f>
        <v/>
      </c>
      <c r="G1693" s="233" t="str">
        <f>IF(C1693=$X$4,IF(ISERROR($V1693),"Enter smelter details","RMI"),IF(ISERROR($V1693),"",OFFSET('Smelter Look-up'!$F$4,$V1693-4,0)))</f>
        <v/>
      </c>
      <c r="H1693" s="235" t="str">
        <f>IF(ISERROR($V1693),"",OFFSET('Smelter Look-up'!$G$4,$V1693-4,0))</f>
        <v/>
      </c>
      <c r="I1693" s="237" t="str">
        <f>IF(ISERROR($V1693),"",OFFSET('Smelter Look-up'!$H$4,$V1693-4,0))</f>
        <v/>
      </c>
      <c r="J1693" s="237" t="str">
        <f>IF(ISERROR($V1693),"",OFFSET('Smelter Look-up'!$I$4,$V1693-4,0))</f>
        <v/>
      </c>
      <c r="K1693" s="234"/>
      <c r="L1693" s="234"/>
      <c r="M1693" s="234"/>
      <c r="N1693" s="234"/>
      <c r="O1693" s="234"/>
      <c r="P1693" s="237"/>
      <c r="Q1693" s="238"/>
      <c r="R1693" s="233" t="str">
        <f>IF(ISERROR($V1693),"",OFFSET('Smelter Look-up'!$C$4,$V1693-4,0)&amp;"")</f>
        <v/>
      </c>
      <c r="S1693" s="239" t="str">
        <f t="array" ref="S1693">IF(B1693="","",IF(ISERROR(MATCH($E1693,CL,0)),"Unknown",INDIRECT("'C'!$A$"&amp;MATCH($E1693,CL,0)+1)))</f>
        <v/>
      </c>
      <c r="T1693" s="239" t="str">
        <f t="array" ref="T1693">IF(B1693="","",IF(ISERROR(MATCH($J1693,SorP!$B$1:$B$6226,0)),"",INDIRECT("'SorP'!$A$"&amp;MATCH($S1693&amp;$J1693,SorP!C:C,0))))</f>
        <v/>
      </c>
      <c r="U1693" s="240"/>
      <c r="V1693" s="228" t="str">
        <f>IF(C1693="",NA(),IF(OR(C1693="Smelter not listed",C1693="Smelter not yet identified"),MATCH($B1693&amp;$D1693,'Smelter Look-up'!$J:$J,0),MATCH($B1693&amp;$C1693,'Smelter Look-up'!$J:$J,0)))</f>
        <v>#N/A</v>
      </c>
      <c r="W1693" s="208"/>
      <c r="X1693" s="208">
        <f t="shared" si="1"/>
        <v>0</v>
      </c>
      <c r="Y1693" s="208"/>
      <c r="Z1693" s="208"/>
      <c r="AA1693" s="208"/>
      <c r="AB1693" s="241" t="str">
        <f t="shared" si="2"/>
        <v/>
      </c>
      <c r="AC1693" s="208"/>
      <c r="AD1693" s="208"/>
      <c r="AE1693" s="208"/>
      <c r="AF1693" s="208"/>
      <c r="AG1693" s="208"/>
      <c r="AH1693" s="208"/>
    </row>
    <row r="1694" ht="13.5" customHeight="1">
      <c r="A1694" s="239"/>
      <c r="B1694" s="233" t="str">
        <f t="array" ref="B1694">IF(LEN(A1694)=0,"",INDEX('Smelter Look-up'!$A:$A,MATCH($A1694,'Smelter Look-up'!$E:$E,0)))</f>
        <v/>
      </c>
      <c r="C1694" s="234" t="str">
        <f t="array" ref="C1694">IF(LEN(A1694)=0,"",INDEX('Smelter Look-up'!$C:$C,MATCH($A1694,'Smelter Look-up'!$E:$E,0)))</f>
        <v/>
      </c>
      <c r="D1694" s="233"/>
      <c r="E1694" s="233" t="str">
        <f>IF(ISERROR($V1694),"",OFFSET('Smelter Look-up'!$D$4,$V1694-4,0)&amp;"")</f>
        <v/>
      </c>
      <c r="F1694" s="233" t="str">
        <f>IF(ISERROR($V1694),"",OFFSET('Smelter Look-up'!$E$4,$V1694-4,0))</f>
        <v/>
      </c>
      <c r="G1694" s="233" t="str">
        <f>IF(C1694=$X$4,IF(ISERROR($V1694),"Enter smelter details","RMI"),IF(ISERROR($V1694),"",OFFSET('Smelter Look-up'!$F$4,$V1694-4,0)))</f>
        <v/>
      </c>
      <c r="H1694" s="235" t="str">
        <f>IF(ISERROR($V1694),"",OFFSET('Smelter Look-up'!$G$4,$V1694-4,0))</f>
        <v/>
      </c>
      <c r="I1694" s="237" t="str">
        <f>IF(ISERROR($V1694),"",OFFSET('Smelter Look-up'!$H$4,$V1694-4,0))</f>
        <v/>
      </c>
      <c r="J1694" s="237" t="str">
        <f>IF(ISERROR($V1694),"",OFFSET('Smelter Look-up'!$I$4,$V1694-4,0))</f>
        <v/>
      </c>
      <c r="K1694" s="234"/>
      <c r="L1694" s="234"/>
      <c r="M1694" s="234"/>
      <c r="N1694" s="234"/>
      <c r="O1694" s="234"/>
      <c r="P1694" s="237"/>
      <c r="Q1694" s="238"/>
      <c r="R1694" s="233" t="str">
        <f>IF(ISERROR($V1694),"",OFFSET('Smelter Look-up'!$C$4,$V1694-4,0)&amp;"")</f>
        <v/>
      </c>
      <c r="S1694" s="239" t="str">
        <f t="array" ref="S1694">IF(B1694="","",IF(ISERROR(MATCH($E1694,CL,0)),"Unknown",INDIRECT("'C'!$A$"&amp;MATCH($E1694,CL,0)+1)))</f>
        <v/>
      </c>
      <c r="T1694" s="239" t="str">
        <f t="array" ref="T1694">IF(B1694="","",IF(ISERROR(MATCH($J1694,SorP!$B$1:$B$6226,0)),"",INDIRECT("'SorP'!$A$"&amp;MATCH($S1694&amp;$J1694,SorP!C:C,0))))</f>
        <v/>
      </c>
      <c r="U1694" s="240"/>
      <c r="V1694" s="228" t="str">
        <f>IF(C1694="",NA(),IF(OR(C1694="Smelter not listed",C1694="Smelter not yet identified"),MATCH($B1694&amp;$D1694,'Smelter Look-up'!$J:$J,0),MATCH($B1694&amp;$C1694,'Smelter Look-up'!$J:$J,0)))</f>
        <v>#N/A</v>
      </c>
      <c r="W1694" s="208"/>
      <c r="X1694" s="208">
        <f t="shared" si="1"/>
        <v>0</v>
      </c>
      <c r="Y1694" s="208"/>
      <c r="Z1694" s="208"/>
      <c r="AA1694" s="208"/>
      <c r="AB1694" s="241" t="str">
        <f t="shared" si="2"/>
        <v/>
      </c>
      <c r="AC1694" s="208"/>
      <c r="AD1694" s="208"/>
      <c r="AE1694" s="208"/>
      <c r="AF1694" s="208"/>
      <c r="AG1694" s="208"/>
      <c r="AH1694" s="208"/>
    </row>
    <row r="1695" ht="13.5" customHeight="1">
      <c r="A1695" s="239"/>
      <c r="B1695" s="233" t="str">
        <f t="array" ref="B1695">IF(LEN(A1695)=0,"",INDEX('Smelter Look-up'!$A:$A,MATCH($A1695,'Smelter Look-up'!$E:$E,0)))</f>
        <v/>
      </c>
      <c r="C1695" s="234" t="str">
        <f t="array" ref="C1695">IF(LEN(A1695)=0,"",INDEX('Smelter Look-up'!$C:$C,MATCH($A1695,'Smelter Look-up'!$E:$E,0)))</f>
        <v/>
      </c>
      <c r="D1695" s="233"/>
      <c r="E1695" s="233" t="str">
        <f>IF(ISERROR($V1695),"",OFFSET('Smelter Look-up'!$D$4,$V1695-4,0)&amp;"")</f>
        <v/>
      </c>
      <c r="F1695" s="233" t="str">
        <f>IF(ISERROR($V1695),"",OFFSET('Smelter Look-up'!$E$4,$V1695-4,0))</f>
        <v/>
      </c>
      <c r="G1695" s="233" t="str">
        <f>IF(C1695=$X$4,IF(ISERROR($V1695),"Enter smelter details","RMI"),IF(ISERROR($V1695),"",OFFSET('Smelter Look-up'!$F$4,$V1695-4,0)))</f>
        <v/>
      </c>
      <c r="H1695" s="235" t="str">
        <f>IF(ISERROR($V1695),"",OFFSET('Smelter Look-up'!$G$4,$V1695-4,0))</f>
        <v/>
      </c>
      <c r="I1695" s="237" t="str">
        <f>IF(ISERROR($V1695),"",OFFSET('Smelter Look-up'!$H$4,$V1695-4,0))</f>
        <v/>
      </c>
      <c r="J1695" s="237" t="str">
        <f>IF(ISERROR($V1695),"",OFFSET('Smelter Look-up'!$I$4,$V1695-4,0))</f>
        <v/>
      </c>
      <c r="K1695" s="234"/>
      <c r="L1695" s="234"/>
      <c r="M1695" s="234"/>
      <c r="N1695" s="234"/>
      <c r="O1695" s="234"/>
      <c r="P1695" s="237"/>
      <c r="Q1695" s="238"/>
      <c r="R1695" s="233" t="str">
        <f>IF(ISERROR($V1695),"",OFFSET('Smelter Look-up'!$C$4,$V1695-4,0)&amp;"")</f>
        <v/>
      </c>
      <c r="S1695" s="239" t="str">
        <f t="array" ref="S1695">IF(B1695="","",IF(ISERROR(MATCH($E1695,CL,0)),"Unknown",INDIRECT("'C'!$A$"&amp;MATCH($E1695,CL,0)+1)))</f>
        <v/>
      </c>
      <c r="T1695" s="239" t="str">
        <f t="array" ref="T1695">IF(B1695="","",IF(ISERROR(MATCH($J1695,SorP!$B$1:$B$6226,0)),"",INDIRECT("'SorP'!$A$"&amp;MATCH($S1695&amp;$J1695,SorP!C:C,0))))</f>
        <v/>
      </c>
      <c r="U1695" s="240"/>
      <c r="V1695" s="228" t="str">
        <f>IF(C1695="",NA(),IF(OR(C1695="Smelter not listed",C1695="Smelter not yet identified"),MATCH($B1695&amp;$D1695,'Smelter Look-up'!$J:$J,0),MATCH($B1695&amp;$C1695,'Smelter Look-up'!$J:$J,0)))</f>
        <v>#N/A</v>
      </c>
      <c r="W1695" s="208"/>
      <c r="X1695" s="208">
        <f t="shared" si="1"/>
        <v>0</v>
      </c>
      <c r="Y1695" s="208"/>
      <c r="Z1695" s="208"/>
      <c r="AA1695" s="208"/>
      <c r="AB1695" s="241" t="str">
        <f t="shared" si="2"/>
        <v/>
      </c>
      <c r="AC1695" s="208"/>
      <c r="AD1695" s="208"/>
      <c r="AE1695" s="208"/>
      <c r="AF1695" s="208"/>
      <c r="AG1695" s="208"/>
      <c r="AH1695" s="208"/>
    </row>
    <row r="1696" ht="13.5" customHeight="1">
      <c r="A1696" s="239"/>
      <c r="B1696" s="233" t="str">
        <f t="array" ref="B1696">IF(LEN(A1696)=0,"",INDEX('Smelter Look-up'!$A:$A,MATCH($A1696,'Smelter Look-up'!$E:$E,0)))</f>
        <v/>
      </c>
      <c r="C1696" s="234" t="str">
        <f t="array" ref="C1696">IF(LEN(A1696)=0,"",INDEX('Smelter Look-up'!$C:$C,MATCH($A1696,'Smelter Look-up'!$E:$E,0)))</f>
        <v/>
      </c>
      <c r="D1696" s="233"/>
      <c r="E1696" s="233" t="str">
        <f>IF(ISERROR($V1696),"",OFFSET('Smelter Look-up'!$D$4,$V1696-4,0)&amp;"")</f>
        <v/>
      </c>
      <c r="F1696" s="233" t="str">
        <f>IF(ISERROR($V1696),"",OFFSET('Smelter Look-up'!$E$4,$V1696-4,0))</f>
        <v/>
      </c>
      <c r="G1696" s="233" t="str">
        <f>IF(C1696=$X$4,IF(ISERROR($V1696),"Enter smelter details","RMI"),IF(ISERROR($V1696),"",OFFSET('Smelter Look-up'!$F$4,$V1696-4,0)))</f>
        <v/>
      </c>
      <c r="H1696" s="235" t="str">
        <f>IF(ISERROR($V1696),"",OFFSET('Smelter Look-up'!$G$4,$V1696-4,0))</f>
        <v/>
      </c>
      <c r="I1696" s="237" t="str">
        <f>IF(ISERROR($V1696),"",OFFSET('Smelter Look-up'!$H$4,$V1696-4,0))</f>
        <v/>
      </c>
      <c r="J1696" s="237" t="str">
        <f>IF(ISERROR($V1696),"",OFFSET('Smelter Look-up'!$I$4,$V1696-4,0))</f>
        <v/>
      </c>
      <c r="K1696" s="234"/>
      <c r="L1696" s="234"/>
      <c r="M1696" s="234"/>
      <c r="N1696" s="234"/>
      <c r="O1696" s="234"/>
      <c r="P1696" s="237"/>
      <c r="Q1696" s="238"/>
      <c r="R1696" s="233" t="str">
        <f>IF(ISERROR($V1696),"",OFFSET('Smelter Look-up'!$C$4,$V1696-4,0)&amp;"")</f>
        <v/>
      </c>
      <c r="S1696" s="239" t="str">
        <f t="array" ref="S1696">IF(B1696="","",IF(ISERROR(MATCH($E1696,CL,0)),"Unknown",INDIRECT("'C'!$A$"&amp;MATCH($E1696,CL,0)+1)))</f>
        <v/>
      </c>
      <c r="T1696" s="239" t="str">
        <f t="array" ref="T1696">IF(B1696="","",IF(ISERROR(MATCH($J1696,SorP!$B$1:$B$6226,0)),"",INDIRECT("'SorP'!$A$"&amp;MATCH($S1696&amp;$J1696,SorP!C:C,0))))</f>
        <v/>
      </c>
      <c r="U1696" s="240"/>
      <c r="V1696" s="228" t="str">
        <f>IF(C1696="",NA(),IF(OR(C1696="Smelter not listed",C1696="Smelter not yet identified"),MATCH($B1696&amp;$D1696,'Smelter Look-up'!$J:$J,0),MATCH($B1696&amp;$C1696,'Smelter Look-up'!$J:$J,0)))</f>
        <v>#N/A</v>
      </c>
      <c r="W1696" s="208"/>
      <c r="X1696" s="208">
        <f t="shared" si="1"/>
        <v>0</v>
      </c>
      <c r="Y1696" s="208"/>
      <c r="Z1696" s="208"/>
      <c r="AA1696" s="208"/>
      <c r="AB1696" s="241" t="str">
        <f t="shared" si="2"/>
        <v/>
      </c>
      <c r="AC1696" s="208"/>
      <c r="AD1696" s="208"/>
      <c r="AE1696" s="208"/>
      <c r="AF1696" s="208"/>
      <c r="AG1696" s="208"/>
      <c r="AH1696" s="208"/>
    </row>
    <row r="1697" ht="13.5" customHeight="1">
      <c r="A1697" s="239"/>
      <c r="B1697" s="233" t="str">
        <f t="array" ref="B1697">IF(LEN(A1697)=0,"",INDEX('Smelter Look-up'!$A:$A,MATCH($A1697,'Smelter Look-up'!$E:$E,0)))</f>
        <v/>
      </c>
      <c r="C1697" s="234" t="str">
        <f t="array" ref="C1697">IF(LEN(A1697)=0,"",INDEX('Smelter Look-up'!$C:$C,MATCH($A1697,'Smelter Look-up'!$E:$E,0)))</f>
        <v/>
      </c>
      <c r="D1697" s="233"/>
      <c r="E1697" s="233" t="str">
        <f>IF(ISERROR($V1697),"",OFFSET('Smelter Look-up'!$D$4,$V1697-4,0)&amp;"")</f>
        <v/>
      </c>
      <c r="F1697" s="233" t="str">
        <f>IF(ISERROR($V1697),"",OFFSET('Smelter Look-up'!$E$4,$V1697-4,0))</f>
        <v/>
      </c>
      <c r="G1697" s="233" t="str">
        <f>IF(C1697=$X$4,IF(ISERROR($V1697),"Enter smelter details","RMI"),IF(ISERROR($V1697),"",OFFSET('Smelter Look-up'!$F$4,$V1697-4,0)))</f>
        <v/>
      </c>
      <c r="H1697" s="235" t="str">
        <f>IF(ISERROR($V1697),"",OFFSET('Smelter Look-up'!$G$4,$V1697-4,0))</f>
        <v/>
      </c>
      <c r="I1697" s="237" t="str">
        <f>IF(ISERROR($V1697),"",OFFSET('Smelter Look-up'!$H$4,$V1697-4,0))</f>
        <v/>
      </c>
      <c r="J1697" s="237" t="str">
        <f>IF(ISERROR($V1697),"",OFFSET('Smelter Look-up'!$I$4,$V1697-4,0))</f>
        <v/>
      </c>
      <c r="K1697" s="234"/>
      <c r="L1697" s="234"/>
      <c r="M1697" s="234"/>
      <c r="N1697" s="234"/>
      <c r="O1697" s="234"/>
      <c r="P1697" s="237"/>
      <c r="Q1697" s="238"/>
      <c r="R1697" s="233" t="str">
        <f>IF(ISERROR($V1697),"",OFFSET('Smelter Look-up'!$C$4,$V1697-4,0)&amp;"")</f>
        <v/>
      </c>
      <c r="S1697" s="239" t="str">
        <f t="array" ref="S1697">IF(B1697="","",IF(ISERROR(MATCH($E1697,CL,0)),"Unknown",INDIRECT("'C'!$A$"&amp;MATCH($E1697,CL,0)+1)))</f>
        <v/>
      </c>
      <c r="T1697" s="239" t="str">
        <f t="array" ref="T1697">IF(B1697="","",IF(ISERROR(MATCH($J1697,SorP!$B$1:$B$6226,0)),"",INDIRECT("'SorP'!$A$"&amp;MATCH($S1697&amp;$J1697,SorP!C:C,0))))</f>
        <v/>
      </c>
      <c r="U1697" s="240"/>
      <c r="V1697" s="228" t="str">
        <f>IF(C1697="",NA(),IF(OR(C1697="Smelter not listed",C1697="Smelter not yet identified"),MATCH($B1697&amp;$D1697,'Smelter Look-up'!$J:$J,0),MATCH($B1697&amp;$C1697,'Smelter Look-up'!$J:$J,0)))</f>
        <v>#N/A</v>
      </c>
      <c r="W1697" s="208"/>
      <c r="X1697" s="208">
        <f t="shared" si="1"/>
        <v>0</v>
      </c>
      <c r="Y1697" s="208"/>
      <c r="Z1697" s="208"/>
      <c r="AA1697" s="208"/>
      <c r="AB1697" s="241" t="str">
        <f t="shared" si="2"/>
        <v/>
      </c>
      <c r="AC1697" s="208"/>
      <c r="AD1697" s="208"/>
      <c r="AE1697" s="208"/>
      <c r="AF1697" s="208"/>
      <c r="AG1697" s="208"/>
      <c r="AH1697" s="208"/>
    </row>
    <row r="1698" ht="13.5" customHeight="1">
      <c r="A1698" s="239"/>
      <c r="B1698" s="233" t="str">
        <f t="array" ref="B1698">IF(LEN(A1698)=0,"",INDEX('Smelter Look-up'!$A:$A,MATCH($A1698,'Smelter Look-up'!$E:$E,0)))</f>
        <v/>
      </c>
      <c r="C1698" s="234" t="str">
        <f t="array" ref="C1698">IF(LEN(A1698)=0,"",INDEX('Smelter Look-up'!$C:$C,MATCH($A1698,'Smelter Look-up'!$E:$E,0)))</f>
        <v/>
      </c>
      <c r="D1698" s="233"/>
      <c r="E1698" s="233" t="str">
        <f>IF(ISERROR($V1698),"",OFFSET('Smelter Look-up'!$D$4,$V1698-4,0)&amp;"")</f>
        <v/>
      </c>
      <c r="F1698" s="233" t="str">
        <f>IF(ISERROR($V1698),"",OFFSET('Smelter Look-up'!$E$4,$V1698-4,0))</f>
        <v/>
      </c>
      <c r="G1698" s="233" t="str">
        <f>IF(C1698=$X$4,IF(ISERROR($V1698),"Enter smelter details","RMI"),IF(ISERROR($V1698),"",OFFSET('Smelter Look-up'!$F$4,$V1698-4,0)))</f>
        <v/>
      </c>
      <c r="H1698" s="235" t="str">
        <f>IF(ISERROR($V1698),"",OFFSET('Smelter Look-up'!$G$4,$V1698-4,0))</f>
        <v/>
      </c>
      <c r="I1698" s="237" t="str">
        <f>IF(ISERROR($V1698),"",OFFSET('Smelter Look-up'!$H$4,$V1698-4,0))</f>
        <v/>
      </c>
      <c r="J1698" s="237" t="str">
        <f>IF(ISERROR($V1698),"",OFFSET('Smelter Look-up'!$I$4,$V1698-4,0))</f>
        <v/>
      </c>
      <c r="K1698" s="234"/>
      <c r="L1698" s="234"/>
      <c r="M1698" s="234"/>
      <c r="N1698" s="234"/>
      <c r="O1698" s="234"/>
      <c r="P1698" s="237"/>
      <c r="Q1698" s="238"/>
      <c r="R1698" s="233" t="str">
        <f>IF(ISERROR($V1698),"",OFFSET('Smelter Look-up'!$C$4,$V1698-4,0)&amp;"")</f>
        <v/>
      </c>
      <c r="S1698" s="239" t="str">
        <f t="array" ref="S1698">IF(B1698="","",IF(ISERROR(MATCH($E1698,CL,0)),"Unknown",INDIRECT("'C'!$A$"&amp;MATCH($E1698,CL,0)+1)))</f>
        <v/>
      </c>
      <c r="T1698" s="239" t="str">
        <f t="array" ref="T1698">IF(B1698="","",IF(ISERROR(MATCH($J1698,SorP!$B$1:$B$6226,0)),"",INDIRECT("'SorP'!$A$"&amp;MATCH($S1698&amp;$J1698,SorP!C:C,0))))</f>
        <v/>
      </c>
      <c r="U1698" s="240"/>
      <c r="V1698" s="228" t="str">
        <f>IF(C1698="",NA(),IF(OR(C1698="Smelter not listed",C1698="Smelter not yet identified"),MATCH($B1698&amp;$D1698,'Smelter Look-up'!$J:$J,0),MATCH($B1698&amp;$C1698,'Smelter Look-up'!$J:$J,0)))</f>
        <v>#N/A</v>
      </c>
      <c r="W1698" s="208"/>
      <c r="X1698" s="208">
        <f t="shared" si="1"/>
        <v>0</v>
      </c>
      <c r="Y1698" s="208"/>
      <c r="Z1698" s="208"/>
      <c r="AA1698" s="208"/>
      <c r="AB1698" s="241" t="str">
        <f t="shared" si="2"/>
        <v/>
      </c>
      <c r="AC1698" s="208"/>
      <c r="AD1698" s="208"/>
      <c r="AE1698" s="208"/>
      <c r="AF1698" s="208"/>
      <c r="AG1698" s="208"/>
      <c r="AH1698" s="208"/>
    </row>
    <row r="1699" ht="13.5" customHeight="1">
      <c r="A1699" s="239"/>
      <c r="B1699" s="233" t="str">
        <f t="array" ref="B1699">IF(LEN(A1699)=0,"",INDEX('Smelter Look-up'!$A:$A,MATCH($A1699,'Smelter Look-up'!$E:$E,0)))</f>
        <v/>
      </c>
      <c r="C1699" s="234" t="str">
        <f t="array" ref="C1699">IF(LEN(A1699)=0,"",INDEX('Smelter Look-up'!$C:$C,MATCH($A1699,'Smelter Look-up'!$E:$E,0)))</f>
        <v/>
      </c>
      <c r="D1699" s="233"/>
      <c r="E1699" s="233" t="str">
        <f>IF(ISERROR($V1699),"",OFFSET('Smelter Look-up'!$D$4,$V1699-4,0)&amp;"")</f>
        <v/>
      </c>
      <c r="F1699" s="233" t="str">
        <f>IF(ISERROR($V1699),"",OFFSET('Smelter Look-up'!$E$4,$V1699-4,0))</f>
        <v/>
      </c>
      <c r="G1699" s="233" t="str">
        <f>IF(C1699=$X$4,IF(ISERROR($V1699),"Enter smelter details","RMI"),IF(ISERROR($V1699),"",OFFSET('Smelter Look-up'!$F$4,$V1699-4,0)))</f>
        <v/>
      </c>
      <c r="H1699" s="235" t="str">
        <f>IF(ISERROR($V1699),"",OFFSET('Smelter Look-up'!$G$4,$V1699-4,0))</f>
        <v/>
      </c>
      <c r="I1699" s="237" t="str">
        <f>IF(ISERROR($V1699),"",OFFSET('Smelter Look-up'!$H$4,$V1699-4,0))</f>
        <v/>
      </c>
      <c r="J1699" s="237" t="str">
        <f>IF(ISERROR($V1699),"",OFFSET('Smelter Look-up'!$I$4,$V1699-4,0))</f>
        <v/>
      </c>
      <c r="K1699" s="234"/>
      <c r="L1699" s="234"/>
      <c r="M1699" s="234"/>
      <c r="N1699" s="234"/>
      <c r="O1699" s="234"/>
      <c r="P1699" s="237"/>
      <c r="Q1699" s="238"/>
      <c r="R1699" s="233" t="str">
        <f>IF(ISERROR($V1699),"",OFFSET('Smelter Look-up'!$C$4,$V1699-4,0)&amp;"")</f>
        <v/>
      </c>
      <c r="S1699" s="239" t="str">
        <f t="array" ref="S1699">IF(B1699="","",IF(ISERROR(MATCH($E1699,CL,0)),"Unknown",INDIRECT("'C'!$A$"&amp;MATCH($E1699,CL,0)+1)))</f>
        <v/>
      </c>
      <c r="T1699" s="239" t="str">
        <f t="array" ref="T1699">IF(B1699="","",IF(ISERROR(MATCH($J1699,SorP!$B$1:$B$6226,0)),"",INDIRECT("'SorP'!$A$"&amp;MATCH($S1699&amp;$J1699,SorP!C:C,0))))</f>
        <v/>
      </c>
      <c r="U1699" s="240"/>
      <c r="V1699" s="228" t="str">
        <f>IF(C1699="",NA(),IF(OR(C1699="Smelter not listed",C1699="Smelter not yet identified"),MATCH($B1699&amp;$D1699,'Smelter Look-up'!$J:$J,0),MATCH($B1699&amp;$C1699,'Smelter Look-up'!$J:$J,0)))</f>
        <v>#N/A</v>
      </c>
      <c r="W1699" s="208"/>
      <c r="X1699" s="208">
        <f t="shared" si="1"/>
        <v>0</v>
      </c>
      <c r="Y1699" s="208"/>
      <c r="Z1699" s="208"/>
      <c r="AA1699" s="208"/>
      <c r="AB1699" s="241" t="str">
        <f t="shared" si="2"/>
        <v/>
      </c>
      <c r="AC1699" s="208"/>
      <c r="AD1699" s="208"/>
      <c r="AE1699" s="208"/>
      <c r="AF1699" s="208"/>
      <c r="AG1699" s="208"/>
      <c r="AH1699" s="208"/>
    </row>
    <row r="1700" ht="13.5" customHeight="1">
      <c r="A1700" s="239"/>
      <c r="B1700" s="233" t="str">
        <f t="array" ref="B1700">IF(LEN(A1700)=0,"",INDEX('Smelter Look-up'!$A:$A,MATCH($A1700,'Smelter Look-up'!$E:$E,0)))</f>
        <v/>
      </c>
      <c r="C1700" s="234" t="str">
        <f t="array" ref="C1700">IF(LEN(A1700)=0,"",INDEX('Smelter Look-up'!$C:$C,MATCH($A1700,'Smelter Look-up'!$E:$E,0)))</f>
        <v/>
      </c>
      <c r="D1700" s="233"/>
      <c r="E1700" s="233" t="str">
        <f>IF(ISERROR($V1700),"",OFFSET('Smelter Look-up'!$D$4,$V1700-4,0)&amp;"")</f>
        <v/>
      </c>
      <c r="F1700" s="233" t="str">
        <f>IF(ISERROR($V1700),"",OFFSET('Smelter Look-up'!$E$4,$V1700-4,0))</f>
        <v/>
      </c>
      <c r="G1700" s="233" t="str">
        <f>IF(C1700=$X$4,IF(ISERROR($V1700),"Enter smelter details","RMI"),IF(ISERROR($V1700),"",OFFSET('Smelter Look-up'!$F$4,$V1700-4,0)))</f>
        <v/>
      </c>
      <c r="H1700" s="235" t="str">
        <f>IF(ISERROR($V1700),"",OFFSET('Smelter Look-up'!$G$4,$V1700-4,0))</f>
        <v/>
      </c>
      <c r="I1700" s="237" t="str">
        <f>IF(ISERROR($V1700),"",OFFSET('Smelter Look-up'!$H$4,$V1700-4,0))</f>
        <v/>
      </c>
      <c r="J1700" s="237" t="str">
        <f>IF(ISERROR($V1700),"",OFFSET('Smelter Look-up'!$I$4,$V1700-4,0))</f>
        <v/>
      </c>
      <c r="K1700" s="234"/>
      <c r="L1700" s="234"/>
      <c r="M1700" s="234"/>
      <c r="N1700" s="234"/>
      <c r="O1700" s="234"/>
      <c r="P1700" s="237"/>
      <c r="Q1700" s="238"/>
      <c r="R1700" s="233" t="str">
        <f>IF(ISERROR($V1700),"",OFFSET('Smelter Look-up'!$C$4,$V1700-4,0)&amp;"")</f>
        <v/>
      </c>
      <c r="S1700" s="239" t="str">
        <f t="array" ref="S1700">IF(B1700="","",IF(ISERROR(MATCH($E1700,CL,0)),"Unknown",INDIRECT("'C'!$A$"&amp;MATCH($E1700,CL,0)+1)))</f>
        <v/>
      </c>
      <c r="T1700" s="239" t="str">
        <f t="array" ref="T1700">IF(B1700="","",IF(ISERROR(MATCH($J1700,SorP!$B$1:$B$6226,0)),"",INDIRECT("'SorP'!$A$"&amp;MATCH($S1700&amp;$J1700,SorP!C:C,0))))</f>
        <v/>
      </c>
      <c r="U1700" s="240"/>
      <c r="V1700" s="228" t="str">
        <f>IF(C1700="",NA(),IF(OR(C1700="Smelter not listed",C1700="Smelter not yet identified"),MATCH($B1700&amp;$D1700,'Smelter Look-up'!$J:$J,0),MATCH($B1700&amp;$C1700,'Smelter Look-up'!$J:$J,0)))</f>
        <v>#N/A</v>
      </c>
      <c r="W1700" s="208"/>
      <c r="X1700" s="208">
        <f t="shared" si="1"/>
        <v>0</v>
      </c>
      <c r="Y1700" s="208"/>
      <c r="Z1700" s="208"/>
      <c r="AA1700" s="208"/>
      <c r="AB1700" s="241" t="str">
        <f t="shared" si="2"/>
        <v/>
      </c>
      <c r="AC1700" s="208"/>
      <c r="AD1700" s="208"/>
      <c r="AE1700" s="208"/>
      <c r="AF1700" s="208"/>
      <c r="AG1700" s="208"/>
      <c r="AH1700" s="208"/>
    </row>
    <row r="1701" ht="13.5" customHeight="1">
      <c r="A1701" s="239"/>
      <c r="B1701" s="233" t="str">
        <f t="array" ref="B1701">IF(LEN(A1701)=0,"",INDEX('Smelter Look-up'!$A:$A,MATCH($A1701,'Smelter Look-up'!$E:$E,0)))</f>
        <v/>
      </c>
      <c r="C1701" s="234" t="str">
        <f t="array" ref="C1701">IF(LEN(A1701)=0,"",INDEX('Smelter Look-up'!$C:$C,MATCH($A1701,'Smelter Look-up'!$E:$E,0)))</f>
        <v/>
      </c>
      <c r="D1701" s="233"/>
      <c r="E1701" s="233" t="str">
        <f>IF(ISERROR($V1701),"",OFFSET('Smelter Look-up'!$D$4,$V1701-4,0)&amp;"")</f>
        <v/>
      </c>
      <c r="F1701" s="233" t="str">
        <f>IF(ISERROR($V1701),"",OFFSET('Smelter Look-up'!$E$4,$V1701-4,0))</f>
        <v/>
      </c>
      <c r="G1701" s="233" t="str">
        <f>IF(C1701=$X$4,IF(ISERROR($V1701),"Enter smelter details","RMI"),IF(ISERROR($V1701),"",OFFSET('Smelter Look-up'!$F$4,$V1701-4,0)))</f>
        <v/>
      </c>
      <c r="H1701" s="235" t="str">
        <f>IF(ISERROR($V1701),"",OFFSET('Smelter Look-up'!$G$4,$V1701-4,0))</f>
        <v/>
      </c>
      <c r="I1701" s="237" t="str">
        <f>IF(ISERROR($V1701),"",OFFSET('Smelter Look-up'!$H$4,$V1701-4,0))</f>
        <v/>
      </c>
      <c r="J1701" s="237" t="str">
        <f>IF(ISERROR($V1701),"",OFFSET('Smelter Look-up'!$I$4,$V1701-4,0))</f>
        <v/>
      </c>
      <c r="K1701" s="234"/>
      <c r="L1701" s="234"/>
      <c r="M1701" s="234"/>
      <c r="N1701" s="234"/>
      <c r="O1701" s="234"/>
      <c r="P1701" s="237"/>
      <c r="Q1701" s="238"/>
      <c r="R1701" s="233" t="str">
        <f>IF(ISERROR($V1701),"",OFFSET('Smelter Look-up'!$C$4,$V1701-4,0)&amp;"")</f>
        <v/>
      </c>
      <c r="S1701" s="239" t="str">
        <f t="array" ref="S1701">IF(B1701="","",IF(ISERROR(MATCH($E1701,CL,0)),"Unknown",INDIRECT("'C'!$A$"&amp;MATCH($E1701,CL,0)+1)))</f>
        <v/>
      </c>
      <c r="T1701" s="239" t="str">
        <f t="array" ref="T1701">IF(B1701="","",IF(ISERROR(MATCH($J1701,SorP!$B$1:$B$6226,0)),"",INDIRECT("'SorP'!$A$"&amp;MATCH($S1701&amp;$J1701,SorP!C:C,0))))</f>
        <v/>
      </c>
      <c r="U1701" s="240"/>
      <c r="V1701" s="228" t="str">
        <f>IF(C1701="",NA(),IF(OR(C1701="Smelter not listed",C1701="Smelter not yet identified"),MATCH($B1701&amp;$D1701,'Smelter Look-up'!$J:$J,0),MATCH($B1701&amp;$C1701,'Smelter Look-up'!$J:$J,0)))</f>
        <v>#N/A</v>
      </c>
      <c r="W1701" s="208"/>
      <c r="X1701" s="208">
        <f t="shared" si="1"/>
        <v>0</v>
      </c>
      <c r="Y1701" s="208"/>
      <c r="Z1701" s="208"/>
      <c r="AA1701" s="208"/>
      <c r="AB1701" s="241" t="str">
        <f t="shared" si="2"/>
        <v/>
      </c>
      <c r="AC1701" s="208"/>
      <c r="AD1701" s="208"/>
      <c r="AE1701" s="208"/>
      <c r="AF1701" s="208"/>
      <c r="AG1701" s="208"/>
      <c r="AH1701" s="208"/>
    </row>
    <row r="1702" ht="13.5" customHeight="1">
      <c r="A1702" s="239"/>
      <c r="B1702" s="233" t="str">
        <f t="array" ref="B1702">IF(LEN(A1702)=0,"",INDEX('Smelter Look-up'!$A:$A,MATCH($A1702,'Smelter Look-up'!$E:$E,0)))</f>
        <v/>
      </c>
      <c r="C1702" s="234" t="str">
        <f t="array" ref="C1702">IF(LEN(A1702)=0,"",INDEX('Smelter Look-up'!$C:$C,MATCH($A1702,'Smelter Look-up'!$E:$E,0)))</f>
        <v/>
      </c>
      <c r="D1702" s="233"/>
      <c r="E1702" s="233" t="str">
        <f>IF(ISERROR($V1702),"",OFFSET('Smelter Look-up'!$D$4,$V1702-4,0)&amp;"")</f>
        <v/>
      </c>
      <c r="F1702" s="233" t="str">
        <f>IF(ISERROR($V1702),"",OFFSET('Smelter Look-up'!$E$4,$V1702-4,0))</f>
        <v/>
      </c>
      <c r="G1702" s="233" t="str">
        <f>IF(C1702=$X$4,IF(ISERROR($V1702),"Enter smelter details","RMI"),IF(ISERROR($V1702),"",OFFSET('Smelter Look-up'!$F$4,$V1702-4,0)))</f>
        <v/>
      </c>
      <c r="H1702" s="235" t="str">
        <f>IF(ISERROR($V1702),"",OFFSET('Smelter Look-up'!$G$4,$V1702-4,0))</f>
        <v/>
      </c>
      <c r="I1702" s="237" t="str">
        <f>IF(ISERROR($V1702),"",OFFSET('Smelter Look-up'!$H$4,$V1702-4,0))</f>
        <v/>
      </c>
      <c r="J1702" s="237" t="str">
        <f>IF(ISERROR($V1702),"",OFFSET('Smelter Look-up'!$I$4,$V1702-4,0))</f>
        <v/>
      </c>
      <c r="K1702" s="234"/>
      <c r="L1702" s="234"/>
      <c r="M1702" s="234"/>
      <c r="N1702" s="234"/>
      <c r="O1702" s="234"/>
      <c r="P1702" s="237"/>
      <c r="Q1702" s="238"/>
      <c r="R1702" s="233" t="str">
        <f>IF(ISERROR($V1702),"",OFFSET('Smelter Look-up'!$C$4,$V1702-4,0)&amp;"")</f>
        <v/>
      </c>
      <c r="S1702" s="239" t="str">
        <f t="array" ref="S1702">IF(B1702="","",IF(ISERROR(MATCH($E1702,CL,0)),"Unknown",INDIRECT("'C'!$A$"&amp;MATCH($E1702,CL,0)+1)))</f>
        <v/>
      </c>
      <c r="T1702" s="239" t="str">
        <f t="array" ref="T1702">IF(B1702="","",IF(ISERROR(MATCH($J1702,SorP!$B$1:$B$6226,0)),"",INDIRECT("'SorP'!$A$"&amp;MATCH($S1702&amp;$J1702,SorP!C:C,0))))</f>
        <v/>
      </c>
      <c r="U1702" s="240"/>
      <c r="V1702" s="228" t="str">
        <f>IF(C1702="",NA(),IF(OR(C1702="Smelter not listed",C1702="Smelter not yet identified"),MATCH($B1702&amp;$D1702,'Smelter Look-up'!$J:$J,0),MATCH($B1702&amp;$C1702,'Smelter Look-up'!$J:$J,0)))</f>
        <v>#N/A</v>
      </c>
      <c r="W1702" s="208"/>
      <c r="X1702" s="208">
        <f t="shared" si="1"/>
        <v>0</v>
      </c>
      <c r="Y1702" s="208"/>
      <c r="Z1702" s="208"/>
      <c r="AA1702" s="208"/>
      <c r="AB1702" s="241" t="str">
        <f t="shared" si="2"/>
        <v/>
      </c>
      <c r="AC1702" s="208"/>
      <c r="AD1702" s="208"/>
      <c r="AE1702" s="208"/>
      <c r="AF1702" s="208"/>
      <c r="AG1702" s="208"/>
      <c r="AH1702" s="208"/>
    </row>
    <row r="1703" ht="13.5" customHeight="1">
      <c r="A1703" s="239"/>
      <c r="B1703" s="233" t="str">
        <f t="array" ref="B1703">IF(LEN(A1703)=0,"",INDEX('Smelter Look-up'!$A:$A,MATCH($A1703,'Smelter Look-up'!$E:$E,0)))</f>
        <v/>
      </c>
      <c r="C1703" s="234" t="str">
        <f t="array" ref="C1703">IF(LEN(A1703)=0,"",INDEX('Smelter Look-up'!$C:$C,MATCH($A1703,'Smelter Look-up'!$E:$E,0)))</f>
        <v/>
      </c>
      <c r="D1703" s="233"/>
      <c r="E1703" s="233" t="str">
        <f>IF(ISERROR($V1703),"",OFFSET('Smelter Look-up'!$D$4,$V1703-4,0)&amp;"")</f>
        <v/>
      </c>
      <c r="F1703" s="233" t="str">
        <f>IF(ISERROR($V1703),"",OFFSET('Smelter Look-up'!$E$4,$V1703-4,0))</f>
        <v/>
      </c>
      <c r="G1703" s="233" t="str">
        <f>IF(C1703=$X$4,IF(ISERROR($V1703),"Enter smelter details","RMI"),IF(ISERROR($V1703),"",OFFSET('Smelter Look-up'!$F$4,$V1703-4,0)))</f>
        <v/>
      </c>
      <c r="H1703" s="235" t="str">
        <f>IF(ISERROR($V1703),"",OFFSET('Smelter Look-up'!$G$4,$V1703-4,0))</f>
        <v/>
      </c>
      <c r="I1703" s="237" t="str">
        <f>IF(ISERROR($V1703),"",OFFSET('Smelter Look-up'!$H$4,$V1703-4,0))</f>
        <v/>
      </c>
      <c r="J1703" s="237" t="str">
        <f>IF(ISERROR($V1703),"",OFFSET('Smelter Look-up'!$I$4,$V1703-4,0))</f>
        <v/>
      </c>
      <c r="K1703" s="234"/>
      <c r="L1703" s="234"/>
      <c r="M1703" s="234"/>
      <c r="N1703" s="234"/>
      <c r="O1703" s="234"/>
      <c r="P1703" s="237"/>
      <c r="Q1703" s="238"/>
      <c r="R1703" s="233" t="str">
        <f>IF(ISERROR($V1703),"",OFFSET('Smelter Look-up'!$C$4,$V1703-4,0)&amp;"")</f>
        <v/>
      </c>
      <c r="S1703" s="239" t="str">
        <f t="array" ref="S1703">IF(B1703="","",IF(ISERROR(MATCH($E1703,CL,0)),"Unknown",INDIRECT("'C'!$A$"&amp;MATCH($E1703,CL,0)+1)))</f>
        <v/>
      </c>
      <c r="T1703" s="239" t="str">
        <f t="array" ref="T1703">IF(B1703="","",IF(ISERROR(MATCH($J1703,SorP!$B$1:$B$6226,0)),"",INDIRECT("'SorP'!$A$"&amp;MATCH($S1703&amp;$J1703,SorP!C:C,0))))</f>
        <v/>
      </c>
      <c r="U1703" s="240"/>
      <c r="V1703" s="228" t="str">
        <f>IF(C1703="",NA(),IF(OR(C1703="Smelter not listed",C1703="Smelter not yet identified"),MATCH($B1703&amp;$D1703,'Smelter Look-up'!$J:$J,0),MATCH($B1703&amp;$C1703,'Smelter Look-up'!$J:$J,0)))</f>
        <v>#N/A</v>
      </c>
      <c r="W1703" s="208"/>
      <c r="X1703" s="208">
        <f t="shared" si="1"/>
        <v>0</v>
      </c>
      <c r="Y1703" s="208"/>
      <c r="Z1703" s="208"/>
      <c r="AA1703" s="208"/>
      <c r="AB1703" s="241" t="str">
        <f t="shared" si="2"/>
        <v/>
      </c>
      <c r="AC1703" s="208"/>
      <c r="AD1703" s="208"/>
      <c r="AE1703" s="208"/>
      <c r="AF1703" s="208"/>
      <c r="AG1703" s="208"/>
      <c r="AH1703" s="208"/>
    </row>
    <row r="1704" ht="13.5" customHeight="1">
      <c r="A1704" s="239"/>
      <c r="B1704" s="233" t="str">
        <f t="array" ref="B1704">IF(LEN(A1704)=0,"",INDEX('Smelter Look-up'!$A:$A,MATCH($A1704,'Smelter Look-up'!$E:$E,0)))</f>
        <v/>
      </c>
      <c r="C1704" s="234" t="str">
        <f t="array" ref="C1704">IF(LEN(A1704)=0,"",INDEX('Smelter Look-up'!$C:$C,MATCH($A1704,'Smelter Look-up'!$E:$E,0)))</f>
        <v/>
      </c>
      <c r="D1704" s="233"/>
      <c r="E1704" s="233" t="str">
        <f>IF(ISERROR($V1704),"",OFFSET('Smelter Look-up'!$D$4,$V1704-4,0)&amp;"")</f>
        <v/>
      </c>
      <c r="F1704" s="233" t="str">
        <f>IF(ISERROR($V1704),"",OFFSET('Smelter Look-up'!$E$4,$V1704-4,0))</f>
        <v/>
      </c>
      <c r="G1704" s="233" t="str">
        <f>IF(C1704=$X$4,IF(ISERROR($V1704),"Enter smelter details","RMI"),IF(ISERROR($V1704),"",OFFSET('Smelter Look-up'!$F$4,$V1704-4,0)))</f>
        <v/>
      </c>
      <c r="H1704" s="235" t="str">
        <f>IF(ISERROR($V1704),"",OFFSET('Smelter Look-up'!$G$4,$V1704-4,0))</f>
        <v/>
      </c>
      <c r="I1704" s="237" t="str">
        <f>IF(ISERROR($V1704),"",OFFSET('Smelter Look-up'!$H$4,$V1704-4,0))</f>
        <v/>
      </c>
      <c r="J1704" s="237" t="str">
        <f>IF(ISERROR($V1704),"",OFFSET('Smelter Look-up'!$I$4,$V1704-4,0))</f>
        <v/>
      </c>
      <c r="K1704" s="234"/>
      <c r="L1704" s="234"/>
      <c r="M1704" s="234"/>
      <c r="N1704" s="234"/>
      <c r="O1704" s="234"/>
      <c r="P1704" s="237"/>
      <c r="Q1704" s="238"/>
      <c r="R1704" s="233" t="str">
        <f>IF(ISERROR($V1704),"",OFFSET('Smelter Look-up'!$C$4,$V1704-4,0)&amp;"")</f>
        <v/>
      </c>
      <c r="S1704" s="239" t="str">
        <f t="array" ref="S1704">IF(B1704="","",IF(ISERROR(MATCH($E1704,CL,0)),"Unknown",INDIRECT("'C'!$A$"&amp;MATCH($E1704,CL,0)+1)))</f>
        <v/>
      </c>
      <c r="T1704" s="239" t="str">
        <f t="array" ref="T1704">IF(B1704="","",IF(ISERROR(MATCH($J1704,SorP!$B$1:$B$6226,0)),"",INDIRECT("'SorP'!$A$"&amp;MATCH($S1704&amp;$J1704,SorP!C:C,0))))</f>
        <v/>
      </c>
      <c r="U1704" s="240"/>
      <c r="V1704" s="228" t="str">
        <f>IF(C1704="",NA(),IF(OR(C1704="Smelter not listed",C1704="Smelter not yet identified"),MATCH($B1704&amp;$D1704,'Smelter Look-up'!$J:$J,0),MATCH($B1704&amp;$C1704,'Smelter Look-up'!$J:$J,0)))</f>
        <v>#N/A</v>
      </c>
      <c r="W1704" s="208"/>
      <c r="X1704" s="208">
        <f t="shared" si="1"/>
        <v>0</v>
      </c>
      <c r="Y1704" s="208"/>
      <c r="Z1704" s="208"/>
      <c r="AA1704" s="208"/>
      <c r="AB1704" s="241" t="str">
        <f t="shared" si="2"/>
        <v/>
      </c>
      <c r="AC1704" s="208"/>
      <c r="AD1704" s="208"/>
      <c r="AE1704" s="208"/>
      <c r="AF1704" s="208"/>
      <c r="AG1704" s="208"/>
      <c r="AH1704" s="208"/>
    </row>
    <row r="1705" ht="13.5" customHeight="1">
      <c r="A1705" s="239"/>
      <c r="B1705" s="233" t="str">
        <f t="array" ref="B1705">IF(LEN(A1705)=0,"",INDEX('Smelter Look-up'!$A:$A,MATCH($A1705,'Smelter Look-up'!$E:$E,0)))</f>
        <v/>
      </c>
      <c r="C1705" s="234" t="str">
        <f t="array" ref="C1705">IF(LEN(A1705)=0,"",INDEX('Smelter Look-up'!$C:$C,MATCH($A1705,'Smelter Look-up'!$E:$E,0)))</f>
        <v/>
      </c>
      <c r="D1705" s="233"/>
      <c r="E1705" s="233" t="str">
        <f>IF(ISERROR($V1705),"",OFFSET('Smelter Look-up'!$D$4,$V1705-4,0)&amp;"")</f>
        <v/>
      </c>
      <c r="F1705" s="233" t="str">
        <f>IF(ISERROR($V1705),"",OFFSET('Smelter Look-up'!$E$4,$V1705-4,0))</f>
        <v/>
      </c>
      <c r="G1705" s="233" t="str">
        <f>IF(C1705=$X$4,IF(ISERROR($V1705),"Enter smelter details","RMI"),IF(ISERROR($V1705),"",OFFSET('Smelter Look-up'!$F$4,$V1705-4,0)))</f>
        <v/>
      </c>
      <c r="H1705" s="235" t="str">
        <f>IF(ISERROR($V1705),"",OFFSET('Smelter Look-up'!$G$4,$V1705-4,0))</f>
        <v/>
      </c>
      <c r="I1705" s="237" t="str">
        <f>IF(ISERROR($V1705),"",OFFSET('Smelter Look-up'!$H$4,$V1705-4,0))</f>
        <v/>
      </c>
      <c r="J1705" s="237" t="str">
        <f>IF(ISERROR($V1705),"",OFFSET('Smelter Look-up'!$I$4,$V1705-4,0))</f>
        <v/>
      </c>
      <c r="K1705" s="234"/>
      <c r="L1705" s="234"/>
      <c r="M1705" s="234"/>
      <c r="N1705" s="234"/>
      <c r="O1705" s="234"/>
      <c r="P1705" s="237"/>
      <c r="Q1705" s="238"/>
      <c r="R1705" s="233" t="str">
        <f>IF(ISERROR($V1705),"",OFFSET('Smelter Look-up'!$C$4,$V1705-4,0)&amp;"")</f>
        <v/>
      </c>
      <c r="S1705" s="239" t="str">
        <f t="array" ref="S1705">IF(B1705="","",IF(ISERROR(MATCH($E1705,CL,0)),"Unknown",INDIRECT("'C'!$A$"&amp;MATCH($E1705,CL,0)+1)))</f>
        <v/>
      </c>
      <c r="T1705" s="239" t="str">
        <f t="array" ref="T1705">IF(B1705="","",IF(ISERROR(MATCH($J1705,SorP!$B$1:$B$6226,0)),"",INDIRECT("'SorP'!$A$"&amp;MATCH($S1705&amp;$J1705,SorP!C:C,0))))</f>
        <v/>
      </c>
      <c r="U1705" s="240"/>
      <c r="V1705" s="228" t="str">
        <f>IF(C1705="",NA(),IF(OR(C1705="Smelter not listed",C1705="Smelter not yet identified"),MATCH($B1705&amp;$D1705,'Smelter Look-up'!$J:$J,0),MATCH($B1705&amp;$C1705,'Smelter Look-up'!$J:$J,0)))</f>
        <v>#N/A</v>
      </c>
      <c r="W1705" s="208"/>
      <c r="X1705" s="208">
        <f t="shared" si="1"/>
        <v>0</v>
      </c>
      <c r="Y1705" s="208"/>
      <c r="Z1705" s="208"/>
      <c r="AA1705" s="208"/>
      <c r="AB1705" s="241" t="str">
        <f t="shared" si="2"/>
        <v/>
      </c>
      <c r="AC1705" s="208"/>
      <c r="AD1705" s="208"/>
      <c r="AE1705" s="208"/>
      <c r="AF1705" s="208"/>
      <c r="AG1705" s="208"/>
      <c r="AH1705" s="208"/>
    </row>
    <row r="1706" ht="13.5" customHeight="1">
      <c r="A1706" s="239"/>
      <c r="B1706" s="233" t="str">
        <f t="array" ref="B1706">IF(LEN(A1706)=0,"",INDEX('Smelter Look-up'!$A:$A,MATCH($A1706,'Smelter Look-up'!$E:$E,0)))</f>
        <v/>
      </c>
      <c r="C1706" s="234" t="str">
        <f t="array" ref="C1706">IF(LEN(A1706)=0,"",INDEX('Smelter Look-up'!$C:$C,MATCH($A1706,'Smelter Look-up'!$E:$E,0)))</f>
        <v/>
      </c>
      <c r="D1706" s="233"/>
      <c r="E1706" s="233" t="str">
        <f>IF(ISERROR($V1706),"",OFFSET('Smelter Look-up'!$D$4,$V1706-4,0)&amp;"")</f>
        <v/>
      </c>
      <c r="F1706" s="233" t="str">
        <f>IF(ISERROR($V1706),"",OFFSET('Smelter Look-up'!$E$4,$V1706-4,0))</f>
        <v/>
      </c>
      <c r="G1706" s="233" t="str">
        <f>IF(C1706=$X$4,IF(ISERROR($V1706),"Enter smelter details","RMI"),IF(ISERROR($V1706),"",OFFSET('Smelter Look-up'!$F$4,$V1706-4,0)))</f>
        <v/>
      </c>
      <c r="H1706" s="235" t="str">
        <f>IF(ISERROR($V1706),"",OFFSET('Smelter Look-up'!$G$4,$V1706-4,0))</f>
        <v/>
      </c>
      <c r="I1706" s="237" t="str">
        <f>IF(ISERROR($V1706),"",OFFSET('Smelter Look-up'!$H$4,$V1706-4,0))</f>
        <v/>
      </c>
      <c r="J1706" s="237" t="str">
        <f>IF(ISERROR($V1706),"",OFFSET('Smelter Look-up'!$I$4,$V1706-4,0))</f>
        <v/>
      </c>
      <c r="K1706" s="234"/>
      <c r="L1706" s="234"/>
      <c r="M1706" s="234"/>
      <c r="N1706" s="234"/>
      <c r="O1706" s="234"/>
      <c r="P1706" s="237"/>
      <c r="Q1706" s="238"/>
      <c r="R1706" s="233" t="str">
        <f>IF(ISERROR($V1706),"",OFFSET('Smelter Look-up'!$C$4,$V1706-4,0)&amp;"")</f>
        <v/>
      </c>
      <c r="S1706" s="239" t="str">
        <f t="array" ref="S1706">IF(B1706="","",IF(ISERROR(MATCH($E1706,CL,0)),"Unknown",INDIRECT("'C'!$A$"&amp;MATCH($E1706,CL,0)+1)))</f>
        <v/>
      </c>
      <c r="T1706" s="239" t="str">
        <f t="array" ref="T1706">IF(B1706="","",IF(ISERROR(MATCH($J1706,SorP!$B$1:$B$6226,0)),"",INDIRECT("'SorP'!$A$"&amp;MATCH($S1706&amp;$J1706,SorP!C:C,0))))</f>
        <v/>
      </c>
      <c r="U1706" s="240"/>
      <c r="V1706" s="228" t="str">
        <f>IF(C1706="",NA(),IF(OR(C1706="Smelter not listed",C1706="Smelter not yet identified"),MATCH($B1706&amp;$D1706,'Smelter Look-up'!$J:$J,0),MATCH($B1706&amp;$C1706,'Smelter Look-up'!$J:$J,0)))</f>
        <v>#N/A</v>
      </c>
      <c r="W1706" s="208"/>
      <c r="X1706" s="208">
        <f t="shared" si="1"/>
        <v>0</v>
      </c>
      <c r="Y1706" s="208"/>
      <c r="Z1706" s="208"/>
      <c r="AA1706" s="208"/>
      <c r="AB1706" s="241" t="str">
        <f t="shared" si="2"/>
        <v/>
      </c>
      <c r="AC1706" s="208"/>
      <c r="AD1706" s="208"/>
      <c r="AE1706" s="208"/>
      <c r="AF1706" s="208"/>
      <c r="AG1706" s="208"/>
      <c r="AH1706" s="208"/>
    </row>
    <row r="1707" ht="13.5" customHeight="1">
      <c r="A1707" s="239"/>
      <c r="B1707" s="233" t="str">
        <f t="array" ref="B1707">IF(LEN(A1707)=0,"",INDEX('Smelter Look-up'!$A:$A,MATCH($A1707,'Smelter Look-up'!$E:$E,0)))</f>
        <v/>
      </c>
      <c r="C1707" s="234" t="str">
        <f t="array" ref="C1707">IF(LEN(A1707)=0,"",INDEX('Smelter Look-up'!$C:$C,MATCH($A1707,'Smelter Look-up'!$E:$E,0)))</f>
        <v/>
      </c>
      <c r="D1707" s="233"/>
      <c r="E1707" s="233" t="str">
        <f>IF(ISERROR($V1707),"",OFFSET('Smelter Look-up'!$D$4,$V1707-4,0)&amp;"")</f>
        <v/>
      </c>
      <c r="F1707" s="233" t="str">
        <f>IF(ISERROR($V1707),"",OFFSET('Smelter Look-up'!$E$4,$V1707-4,0))</f>
        <v/>
      </c>
      <c r="G1707" s="233" t="str">
        <f>IF(C1707=$X$4,IF(ISERROR($V1707),"Enter smelter details","RMI"),IF(ISERROR($V1707),"",OFFSET('Smelter Look-up'!$F$4,$V1707-4,0)))</f>
        <v/>
      </c>
      <c r="H1707" s="235" t="str">
        <f>IF(ISERROR($V1707),"",OFFSET('Smelter Look-up'!$G$4,$V1707-4,0))</f>
        <v/>
      </c>
      <c r="I1707" s="237" t="str">
        <f>IF(ISERROR($V1707),"",OFFSET('Smelter Look-up'!$H$4,$V1707-4,0))</f>
        <v/>
      </c>
      <c r="J1707" s="237" t="str">
        <f>IF(ISERROR($V1707),"",OFFSET('Smelter Look-up'!$I$4,$V1707-4,0))</f>
        <v/>
      </c>
      <c r="K1707" s="234"/>
      <c r="L1707" s="234"/>
      <c r="M1707" s="234"/>
      <c r="N1707" s="234"/>
      <c r="O1707" s="234"/>
      <c r="P1707" s="237"/>
      <c r="Q1707" s="238"/>
      <c r="R1707" s="233" t="str">
        <f>IF(ISERROR($V1707),"",OFFSET('Smelter Look-up'!$C$4,$V1707-4,0)&amp;"")</f>
        <v/>
      </c>
      <c r="S1707" s="239" t="str">
        <f t="array" ref="S1707">IF(B1707="","",IF(ISERROR(MATCH($E1707,CL,0)),"Unknown",INDIRECT("'C'!$A$"&amp;MATCH($E1707,CL,0)+1)))</f>
        <v/>
      </c>
      <c r="T1707" s="239" t="str">
        <f t="array" ref="T1707">IF(B1707="","",IF(ISERROR(MATCH($J1707,SorP!$B$1:$B$6226,0)),"",INDIRECT("'SorP'!$A$"&amp;MATCH($S1707&amp;$J1707,SorP!C:C,0))))</f>
        <v/>
      </c>
      <c r="U1707" s="240"/>
      <c r="V1707" s="228" t="str">
        <f>IF(C1707="",NA(),IF(OR(C1707="Smelter not listed",C1707="Smelter not yet identified"),MATCH($B1707&amp;$D1707,'Smelter Look-up'!$J:$J,0),MATCH($B1707&amp;$C1707,'Smelter Look-up'!$J:$J,0)))</f>
        <v>#N/A</v>
      </c>
      <c r="W1707" s="208"/>
      <c r="X1707" s="208">
        <f t="shared" si="1"/>
        <v>0</v>
      </c>
      <c r="Y1707" s="208"/>
      <c r="Z1707" s="208"/>
      <c r="AA1707" s="208"/>
      <c r="AB1707" s="241" t="str">
        <f t="shared" si="2"/>
        <v/>
      </c>
      <c r="AC1707" s="208"/>
      <c r="AD1707" s="208"/>
      <c r="AE1707" s="208"/>
      <c r="AF1707" s="208"/>
      <c r="AG1707" s="208"/>
      <c r="AH1707" s="208"/>
    </row>
    <row r="1708" ht="13.5" customHeight="1">
      <c r="A1708" s="239"/>
      <c r="B1708" s="233" t="str">
        <f t="array" ref="B1708">IF(LEN(A1708)=0,"",INDEX('Smelter Look-up'!$A:$A,MATCH($A1708,'Smelter Look-up'!$E:$E,0)))</f>
        <v/>
      </c>
      <c r="C1708" s="234" t="str">
        <f t="array" ref="C1708">IF(LEN(A1708)=0,"",INDEX('Smelter Look-up'!$C:$C,MATCH($A1708,'Smelter Look-up'!$E:$E,0)))</f>
        <v/>
      </c>
      <c r="D1708" s="233"/>
      <c r="E1708" s="233" t="str">
        <f>IF(ISERROR($V1708),"",OFFSET('Smelter Look-up'!$D$4,$V1708-4,0)&amp;"")</f>
        <v/>
      </c>
      <c r="F1708" s="233" t="str">
        <f>IF(ISERROR($V1708),"",OFFSET('Smelter Look-up'!$E$4,$V1708-4,0))</f>
        <v/>
      </c>
      <c r="G1708" s="233" t="str">
        <f>IF(C1708=$X$4,IF(ISERROR($V1708),"Enter smelter details","RMI"),IF(ISERROR($V1708),"",OFFSET('Smelter Look-up'!$F$4,$V1708-4,0)))</f>
        <v/>
      </c>
      <c r="H1708" s="235" t="str">
        <f>IF(ISERROR($V1708),"",OFFSET('Smelter Look-up'!$G$4,$V1708-4,0))</f>
        <v/>
      </c>
      <c r="I1708" s="237" t="str">
        <f>IF(ISERROR($V1708),"",OFFSET('Smelter Look-up'!$H$4,$V1708-4,0))</f>
        <v/>
      </c>
      <c r="J1708" s="237" t="str">
        <f>IF(ISERROR($V1708),"",OFFSET('Smelter Look-up'!$I$4,$V1708-4,0))</f>
        <v/>
      </c>
      <c r="K1708" s="234"/>
      <c r="L1708" s="234"/>
      <c r="M1708" s="234"/>
      <c r="N1708" s="234"/>
      <c r="O1708" s="234"/>
      <c r="P1708" s="237"/>
      <c r="Q1708" s="238"/>
      <c r="R1708" s="233" t="str">
        <f>IF(ISERROR($V1708),"",OFFSET('Smelter Look-up'!$C$4,$V1708-4,0)&amp;"")</f>
        <v/>
      </c>
      <c r="S1708" s="239" t="str">
        <f t="array" ref="S1708">IF(B1708="","",IF(ISERROR(MATCH($E1708,CL,0)),"Unknown",INDIRECT("'C'!$A$"&amp;MATCH($E1708,CL,0)+1)))</f>
        <v/>
      </c>
      <c r="T1708" s="239" t="str">
        <f t="array" ref="T1708">IF(B1708="","",IF(ISERROR(MATCH($J1708,SorP!$B$1:$B$6226,0)),"",INDIRECT("'SorP'!$A$"&amp;MATCH($S1708&amp;$J1708,SorP!C:C,0))))</f>
        <v/>
      </c>
      <c r="U1708" s="240"/>
      <c r="V1708" s="228" t="str">
        <f>IF(C1708="",NA(),IF(OR(C1708="Smelter not listed",C1708="Smelter not yet identified"),MATCH($B1708&amp;$D1708,'Smelter Look-up'!$J:$J,0),MATCH($B1708&amp;$C1708,'Smelter Look-up'!$J:$J,0)))</f>
        <v>#N/A</v>
      </c>
      <c r="W1708" s="208"/>
      <c r="X1708" s="208">
        <f t="shared" si="1"/>
        <v>0</v>
      </c>
      <c r="Y1708" s="208"/>
      <c r="Z1708" s="208"/>
      <c r="AA1708" s="208"/>
      <c r="AB1708" s="241" t="str">
        <f t="shared" si="2"/>
        <v/>
      </c>
      <c r="AC1708" s="208"/>
      <c r="AD1708" s="208"/>
      <c r="AE1708" s="208"/>
      <c r="AF1708" s="208"/>
      <c r="AG1708" s="208"/>
      <c r="AH1708" s="208"/>
    </row>
    <row r="1709" ht="13.5" customHeight="1">
      <c r="A1709" s="239"/>
      <c r="B1709" s="233" t="str">
        <f t="array" ref="B1709">IF(LEN(A1709)=0,"",INDEX('Smelter Look-up'!$A:$A,MATCH($A1709,'Smelter Look-up'!$E:$E,0)))</f>
        <v/>
      </c>
      <c r="C1709" s="234" t="str">
        <f t="array" ref="C1709">IF(LEN(A1709)=0,"",INDEX('Smelter Look-up'!$C:$C,MATCH($A1709,'Smelter Look-up'!$E:$E,0)))</f>
        <v/>
      </c>
      <c r="D1709" s="233"/>
      <c r="E1709" s="233" t="str">
        <f>IF(ISERROR($V1709),"",OFFSET('Smelter Look-up'!$D$4,$V1709-4,0)&amp;"")</f>
        <v/>
      </c>
      <c r="F1709" s="233" t="str">
        <f>IF(ISERROR($V1709),"",OFFSET('Smelter Look-up'!$E$4,$V1709-4,0))</f>
        <v/>
      </c>
      <c r="G1709" s="233" t="str">
        <f>IF(C1709=$X$4,IF(ISERROR($V1709),"Enter smelter details","RMI"),IF(ISERROR($V1709),"",OFFSET('Smelter Look-up'!$F$4,$V1709-4,0)))</f>
        <v/>
      </c>
      <c r="H1709" s="235" t="str">
        <f>IF(ISERROR($V1709),"",OFFSET('Smelter Look-up'!$G$4,$V1709-4,0))</f>
        <v/>
      </c>
      <c r="I1709" s="237" t="str">
        <f>IF(ISERROR($V1709),"",OFFSET('Smelter Look-up'!$H$4,$V1709-4,0))</f>
        <v/>
      </c>
      <c r="J1709" s="237" t="str">
        <f>IF(ISERROR($V1709),"",OFFSET('Smelter Look-up'!$I$4,$V1709-4,0))</f>
        <v/>
      </c>
      <c r="K1709" s="234"/>
      <c r="L1709" s="234"/>
      <c r="M1709" s="234"/>
      <c r="N1709" s="234"/>
      <c r="O1709" s="234"/>
      <c r="P1709" s="237"/>
      <c r="Q1709" s="238"/>
      <c r="R1709" s="233" t="str">
        <f>IF(ISERROR($V1709),"",OFFSET('Smelter Look-up'!$C$4,$V1709-4,0)&amp;"")</f>
        <v/>
      </c>
      <c r="S1709" s="239" t="str">
        <f t="array" ref="S1709">IF(B1709="","",IF(ISERROR(MATCH($E1709,CL,0)),"Unknown",INDIRECT("'C'!$A$"&amp;MATCH($E1709,CL,0)+1)))</f>
        <v/>
      </c>
      <c r="T1709" s="239" t="str">
        <f t="array" ref="T1709">IF(B1709="","",IF(ISERROR(MATCH($J1709,SorP!$B$1:$B$6226,0)),"",INDIRECT("'SorP'!$A$"&amp;MATCH($S1709&amp;$J1709,SorP!C:C,0))))</f>
        <v/>
      </c>
      <c r="U1709" s="240"/>
      <c r="V1709" s="228" t="str">
        <f>IF(C1709="",NA(),IF(OR(C1709="Smelter not listed",C1709="Smelter not yet identified"),MATCH($B1709&amp;$D1709,'Smelter Look-up'!$J:$J,0),MATCH($B1709&amp;$C1709,'Smelter Look-up'!$J:$J,0)))</f>
        <v>#N/A</v>
      </c>
      <c r="W1709" s="208"/>
      <c r="X1709" s="208">
        <f t="shared" si="1"/>
        <v>0</v>
      </c>
      <c r="Y1709" s="208"/>
      <c r="Z1709" s="208"/>
      <c r="AA1709" s="208"/>
      <c r="AB1709" s="241" t="str">
        <f t="shared" si="2"/>
        <v/>
      </c>
      <c r="AC1709" s="208"/>
      <c r="AD1709" s="208"/>
      <c r="AE1709" s="208"/>
      <c r="AF1709" s="208"/>
      <c r="AG1709" s="208"/>
      <c r="AH1709" s="208"/>
    </row>
    <row r="1710" ht="13.5" customHeight="1">
      <c r="A1710" s="239"/>
      <c r="B1710" s="233" t="str">
        <f t="array" ref="B1710">IF(LEN(A1710)=0,"",INDEX('Smelter Look-up'!$A:$A,MATCH($A1710,'Smelter Look-up'!$E:$E,0)))</f>
        <v/>
      </c>
      <c r="C1710" s="234" t="str">
        <f t="array" ref="C1710">IF(LEN(A1710)=0,"",INDEX('Smelter Look-up'!$C:$C,MATCH($A1710,'Smelter Look-up'!$E:$E,0)))</f>
        <v/>
      </c>
      <c r="D1710" s="233"/>
      <c r="E1710" s="233" t="str">
        <f>IF(ISERROR($V1710),"",OFFSET('Smelter Look-up'!$D$4,$V1710-4,0)&amp;"")</f>
        <v/>
      </c>
      <c r="F1710" s="233" t="str">
        <f>IF(ISERROR($V1710),"",OFFSET('Smelter Look-up'!$E$4,$V1710-4,0))</f>
        <v/>
      </c>
      <c r="G1710" s="233" t="str">
        <f>IF(C1710=$X$4,IF(ISERROR($V1710),"Enter smelter details","RMI"),IF(ISERROR($V1710),"",OFFSET('Smelter Look-up'!$F$4,$V1710-4,0)))</f>
        <v/>
      </c>
      <c r="H1710" s="235" t="str">
        <f>IF(ISERROR($V1710),"",OFFSET('Smelter Look-up'!$G$4,$V1710-4,0))</f>
        <v/>
      </c>
      <c r="I1710" s="237" t="str">
        <f>IF(ISERROR($V1710),"",OFFSET('Smelter Look-up'!$H$4,$V1710-4,0))</f>
        <v/>
      </c>
      <c r="J1710" s="237" t="str">
        <f>IF(ISERROR($V1710),"",OFFSET('Smelter Look-up'!$I$4,$V1710-4,0))</f>
        <v/>
      </c>
      <c r="K1710" s="234"/>
      <c r="L1710" s="234"/>
      <c r="M1710" s="234"/>
      <c r="N1710" s="234"/>
      <c r="O1710" s="234"/>
      <c r="P1710" s="237"/>
      <c r="Q1710" s="238"/>
      <c r="R1710" s="233" t="str">
        <f>IF(ISERROR($V1710),"",OFFSET('Smelter Look-up'!$C$4,$V1710-4,0)&amp;"")</f>
        <v/>
      </c>
      <c r="S1710" s="239" t="str">
        <f t="array" ref="S1710">IF(B1710="","",IF(ISERROR(MATCH($E1710,CL,0)),"Unknown",INDIRECT("'C'!$A$"&amp;MATCH($E1710,CL,0)+1)))</f>
        <v/>
      </c>
      <c r="T1710" s="239" t="str">
        <f t="array" ref="T1710">IF(B1710="","",IF(ISERROR(MATCH($J1710,SorP!$B$1:$B$6226,0)),"",INDIRECT("'SorP'!$A$"&amp;MATCH($S1710&amp;$J1710,SorP!C:C,0))))</f>
        <v/>
      </c>
      <c r="U1710" s="240"/>
      <c r="V1710" s="228" t="str">
        <f>IF(C1710="",NA(),IF(OR(C1710="Smelter not listed",C1710="Smelter not yet identified"),MATCH($B1710&amp;$D1710,'Smelter Look-up'!$J:$J,0),MATCH($B1710&amp;$C1710,'Smelter Look-up'!$J:$J,0)))</f>
        <v>#N/A</v>
      </c>
      <c r="W1710" s="208"/>
      <c r="X1710" s="208">
        <f t="shared" si="1"/>
        <v>0</v>
      </c>
      <c r="Y1710" s="208"/>
      <c r="Z1710" s="208"/>
      <c r="AA1710" s="208"/>
      <c r="AB1710" s="241" t="str">
        <f t="shared" si="2"/>
        <v/>
      </c>
      <c r="AC1710" s="208"/>
      <c r="AD1710" s="208"/>
      <c r="AE1710" s="208"/>
      <c r="AF1710" s="208"/>
      <c r="AG1710" s="208"/>
      <c r="AH1710" s="208"/>
    </row>
    <row r="1711" ht="13.5" customHeight="1">
      <c r="A1711" s="239"/>
      <c r="B1711" s="233" t="str">
        <f t="array" ref="B1711">IF(LEN(A1711)=0,"",INDEX('Smelter Look-up'!$A:$A,MATCH($A1711,'Smelter Look-up'!$E:$E,0)))</f>
        <v/>
      </c>
      <c r="C1711" s="234" t="str">
        <f t="array" ref="C1711">IF(LEN(A1711)=0,"",INDEX('Smelter Look-up'!$C:$C,MATCH($A1711,'Smelter Look-up'!$E:$E,0)))</f>
        <v/>
      </c>
      <c r="D1711" s="233"/>
      <c r="E1711" s="233" t="str">
        <f>IF(ISERROR($V1711),"",OFFSET('Smelter Look-up'!$D$4,$V1711-4,0)&amp;"")</f>
        <v/>
      </c>
      <c r="F1711" s="233" t="str">
        <f>IF(ISERROR($V1711),"",OFFSET('Smelter Look-up'!$E$4,$V1711-4,0))</f>
        <v/>
      </c>
      <c r="G1711" s="233" t="str">
        <f>IF(C1711=$X$4,IF(ISERROR($V1711),"Enter smelter details","RMI"),IF(ISERROR($V1711),"",OFFSET('Smelter Look-up'!$F$4,$V1711-4,0)))</f>
        <v/>
      </c>
      <c r="H1711" s="235" t="str">
        <f>IF(ISERROR($V1711),"",OFFSET('Smelter Look-up'!$G$4,$V1711-4,0))</f>
        <v/>
      </c>
      <c r="I1711" s="237" t="str">
        <f>IF(ISERROR($V1711),"",OFFSET('Smelter Look-up'!$H$4,$V1711-4,0))</f>
        <v/>
      </c>
      <c r="J1711" s="237" t="str">
        <f>IF(ISERROR($V1711),"",OFFSET('Smelter Look-up'!$I$4,$V1711-4,0))</f>
        <v/>
      </c>
      <c r="K1711" s="234"/>
      <c r="L1711" s="234"/>
      <c r="M1711" s="234"/>
      <c r="N1711" s="234"/>
      <c r="O1711" s="234"/>
      <c r="P1711" s="237"/>
      <c r="Q1711" s="238"/>
      <c r="R1711" s="233" t="str">
        <f>IF(ISERROR($V1711),"",OFFSET('Smelter Look-up'!$C$4,$V1711-4,0)&amp;"")</f>
        <v/>
      </c>
      <c r="S1711" s="239" t="str">
        <f t="array" ref="S1711">IF(B1711="","",IF(ISERROR(MATCH($E1711,CL,0)),"Unknown",INDIRECT("'C'!$A$"&amp;MATCH($E1711,CL,0)+1)))</f>
        <v/>
      </c>
      <c r="T1711" s="239" t="str">
        <f t="array" ref="T1711">IF(B1711="","",IF(ISERROR(MATCH($J1711,SorP!$B$1:$B$6226,0)),"",INDIRECT("'SorP'!$A$"&amp;MATCH($S1711&amp;$J1711,SorP!C:C,0))))</f>
        <v/>
      </c>
      <c r="U1711" s="240"/>
      <c r="V1711" s="228" t="str">
        <f>IF(C1711="",NA(),IF(OR(C1711="Smelter not listed",C1711="Smelter not yet identified"),MATCH($B1711&amp;$D1711,'Smelter Look-up'!$J:$J,0),MATCH($B1711&amp;$C1711,'Smelter Look-up'!$J:$J,0)))</f>
        <v>#N/A</v>
      </c>
      <c r="W1711" s="208"/>
      <c r="X1711" s="208">
        <f t="shared" si="1"/>
        <v>0</v>
      </c>
      <c r="Y1711" s="208"/>
      <c r="Z1711" s="208"/>
      <c r="AA1711" s="208"/>
      <c r="AB1711" s="241" t="str">
        <f t="shared" si="2"/>
        <v/>
      </c>
      <c r="AC1711" s="208"/>
      <c r="AD1711" s="208"/>
      <c r="AE1711" s="208"/>
      <c r="AF1711" s="208"/>
      <c r="AG1711" s="208"/>
      <c r="AH1711" s="208"/>
    </row>
    <row r="1712" ht="13.5" customHeight="1">
      <c r="A1712" s="239"/>
      <c r="B1712" s="233" t="str">
        <f t="array" ref="B1712">IF(LEN(A1712)=0,"",INDEX('Smelter Look-up'!$A:$A,MATCH($A1712,'Smelter Look-up'!$E:$E,0)))</f>
        <v/>
      </c>
      <c r="C1712" s="234" t="str">
        <f t="array" ref="C1712">IF(LEN(A1712)=0,"",INDEX('Smelter Look-up'!$C:$C,MATCH($A1712,'Smelter Look-up'!$E:$E,0)))</f>
        <v/>
      </c>
      <c r="D1712" s="233"/>
      <c r="E1712" s="233" t="str">
        <f>IF(ISERROR($V1712),"",OFFSET('Smelter Look-up'!$D$4,$V1712-4,0)&amp;"")</f>
        <v/>
      </c>
      <c r="F1712" s="233" t="str">
        <f>IF(ISERROR($V1712),"",OFFSET('Smelter Look-up'!$E$4,$V1712-4,0))</f>
        <v/>
      </c>
      <c r="G1712" s="233" t="str">
        <f>IF(C1712=$X$4,IF(ISERROR($V1712),"Enter smelter details","RMI"),IF(ISERROR($V1712),"",OFFSET('Smelter Look-up'!$F$4,$V1712-4,0)))</f>
        <v/>
      </c>
      <c r="H1712" s="235" t="str">
        <f>IF(ISERROR($V1712),"",OFFSET('Smelter Look-up'!$G$4,$V1712-4,0))</f>
        <v/>
      </c>
      <c r="I1712" s="237" t="str">
        <f>IF(ISERROR($V1712),"",OFFSET('Smelter Look-up'!$H$4,$V1712-4,0))</f>
        <v/>
      </c>
      <c r="J1712" s="237" t="str">
        <f>IF(ISERROR($V1712),"",OFFSET('Smelter Look-up'!$I$4,$V1712-4,0))</f>
        <v/>
      </c>
      <c r="K1712" s="234"/>
      <c r="L1712" s="234"/>
      <c r="M1712" s="234"/>
      <c r="N1712" s="234"/>
      <c r="O1712" s="234"/>
      <c r="P1712" s="237"/>
      <c r="Q1712" s="238"/>
      <c r="R1712" s="233" t="str">
        <f>IF(ISERROR($V1712),"",OFFSET('Smelter Look-up'!$C$4,$V1712-4,0)&amp;"")</f>
        <v/>
      </c>
      <c r="S1712" s="239" t="str">
        <f t="array" ref="S1712">IF(B1712="","",IF(ISERROR(MATCH($E1712,CL,0)),"Unknown",INDIRECT("'C'!$A$"&amp;MATCH($E1712,CL,0)+1)))</f>
        <v/>
      </c>
      <c r="T1712" s="239" t="str">
        <f t="array" ref="T1712">IF(B1712="","",IF(ISERROR(MATCH($J1712,SorP!$B$1:$B$6226,0)),"",INDIRECT("'SorP'!$A$"&amp;MATCH($S1712&amp;$J1712,SorP!C:C,0))))</f>
        <v/>
      </c>
      <c r="U1712" s="240"/>
      <c r="V1712" s="228" t="str">
        <f>IF(C1712="",NA(),IF(OR(C1712="Smelter not listed",C1712="Smelter not yet identified"),MATCH($B1712&amp;$D1712,'Smelter Look-up'!$J:$J,0),MATCH($B1712&amp;$C1712,'Smelter Look-up'!$J:$J,0)))</f>
        <v>#N/A</v>
      </c>
      <c r="W1712" s="208"/>
      <c r="X1712" s="208">
        <f t="shared" si="1"/>
        <v>0</v>
      </c>
      <c r="Y1712" s="208"/>
      <c r="Z1712" s="208"/>
      <c r="AA1712" s="208"/>
      <c r="AB1712" s="241" t="str">
        <f t="shared" si="2"/>
        <v/>
      </c>
      <c r="AC1712" s="208"/>
      <c r="AD1712" s="208"/>
      <c r="AE1712" s="208"/>
      <c r="AF1712" s="208"/>
      <c r="AG1712" s="208"/>
      <c r="AH1712" s="208"/>
    </row>
    <row r="1713" ht="13.5" customHeight="1">
      <c r="A1713" s="239"/>
      <c r="B1713" s="233" t="str">
        <f t="array" ref="B1713">IF(LEN(A1713)=0,"",INDEX('Smelter Look-up'!$A:$A,MATCH($A1713,'Smelter Look-up'!$E:$E,0)))</f>
        <v/>
      </c>
      <c r="C1713" s="234" t="str">
        <f t="array" ref="C1713">IF(LEN(A1713)=0,"",INDEX('Smelter Look-up'!$C:$C,MATCH($A1713,'Smelter Look-up'!$E:$E,0)))</f>
        <v/>
      </c>
      <c r="D1713" s="233"/>
      <c r="E1713" s="233" t="str">
        <f>IF(ISERROR($V1713),"",OFFSET('Smelter Look-up'!$D$4,$V1713-4,0)&amp;"")</f>
        <v/>
      </c>
      <c r="F1713" s="233" t="str">
        <f>IF(ISERROR($V1713),"",OFFSET('Smelter Look-up'!$E$4,$V1713-4,0))</f>
        <v/>
      </c>
      <c r="G1713" s="233" t="str">
        <f>IF(C1713=$X$4,IF(ISERROR($V1713),"Enter smelter details","RMI"),IF(ISERROR($V1713),"",OFFSET('Smelter Look-up'!$F$4,$V1713-4,0)))</f>
        <v/>
      </c>
      <c r="H1713" s="235" t="str">
        <f>IF(ISERROR($V1713),"",OFFSET('Smelter Look-up'!$G$4,$V1713-4,0))</f>
        <v/>
      </c>
      <c r="I1713" s="237" t="str">
        <f>IF(ISERROR($V1713),"",OFFSET('Smelter Look-up'!$H$4,$V1713-4,0))</f>
        <v/>
      </c>
      <c r="J1713" s="237" t="str">
        <f>IF(ISERROR($V1713),"",OFFSET('Smelter Look-up'!$I$4,$V1713-4,0))</f>
        <v/>
      </c>
      <c r="K1713" s="234"/>
      <c r="L1713" s="234"/>
      <c r="M1713" s="234"/>
      <c r="N1713" s="234"/>
      <c r="O1713" s="234"/>
      <c r="P1713" s="237"/>
      <c r="Q1713" s="238"/>
      <c r="R1713" s="233" t="str">
        <f>IF(ISERROR($V1713),"",OFFSET('Smelter Look-up'!$C$4,$V1713-4,0)&amp;"")</f>
        <v/>
      </c>
      <c r="S1713" s="239" t="str">
        <f t="array" ref="S1713">IF(B1713="","",IF(ISERROR(MATCH($E1713,CL,0)),"Unknown",INDIRECT("'C'!$A$"&amp;MATCH($E1713,CL,0)+1)))</f>
        <v/>
      </c>
      <c r="T1713" s="239" t="str">
        <f t="array" ref="T1713">IF(B1713="","",IF(ISERROR(MATCH($J1713,SorP!$B$1:$B$6226,0)),"",INDIRECT("'SorP'!$A$"&amp;MATCH($S1713&amp;$J1713,SorP!C:C,0))))</f>
        <v/>
      </c>
      <c r="U1713" s="240"/>
      <c r="V1713" s="228" t="str">
        <f>IF(C1713="",NA(),IF(OR(C1713="Smelter not listed",C1713="Smelter not yet identified"),MATCH($B1713&amp;$D1713,'Smelter Look-up'!$J:$J,0),MATCH($B1713&amp;$C1713,'Smelter Look-up'!$J:$J,0)))</f>
        <v>#N/A</v>
      </c>
      <c r="W1713" s="208"/>
      <c r="X1713" s="208">
        <f t="shared" si="1"/>
        <v>0</v>
      </c>
      <c r="Y1713" s="208"/>
      <c r="Z1713" s="208"/>
      <c r="AA1713" s="208"/>
      <c r="AB1713" s="241" t="str">
        <f t="shared" si="2"/>
        <v/>
      </c>
      <c r="AC1713" s="208"/>
      <c r="AD1713" s="208"/>
      <c r="AE1713" s="208"/>
      <c r="AF1713" s="208"/>
      <c r="AG1713" s="208"/>
      <c r="AH1713" s="208"/>
    </row>
    <row r="1714" ht="13.5" customHeight="1">
      <c r="A1714" s="239"/>
      <c r="B1714" s="233" t="str">
        <f t="array" ref="B1714">IF(LEN(A1714)=0,"",INDEX('Smelter Look-up'!$A:$A,MATCH($A1714,'Smelter Look-up'!$E:$E,0)))</f>
        <v/>
      </c>
      <c r="C1714" s="234" t="str">
        <f t="array" ref="C1714">IF(LEN(A1714)=0,"",INDEX('Smelter Look-up'!$C:$C,MATCH($A1714,'Smelter Look-up'!$E:$E,0)))</f>
        <v/>
      </c>
      <c r="D1714" s="233"/>
      <c r="E1714" s="233" t="str">
        <f>IF(ISERROR($V1714),"",OFFSET('Smelter Look-up'!$D$4,$V1714-4,0)&amp;"")</f>
        <v/>
      </c>
      <c r="F1714" s="233" t="str">
        <f>IF(ISERROR($V1714),"",OFFSET('Smelter Look-up'!$E$4,$V1714-4,0))</f>
        <v/>
      </c>
      <c r="G1714" s="233" t="str">
        <f>IF(C1714=$X$4,IF(ISERROR($V1714),"Enter smelter details","RMI"),IF(ISERROR($V1714),"",OFFSET('Smelter Look-up'!$F$4,$V1714-4,0)))</f>
        <v/>
      </c>
      <c r="H1714" s="235" t="str">
        <f>IF(ISERROR($V1714),"",OFFSET('Smelter Look-up'!$G$4,$V1714-4,0))</f>
        <v/>
      </c>
      <c r="I1714" s="237" t="str">
        <f>IF(ISERROR($V1714),"",OFFSET('Smelter Look-up'!$H$4,$V1714-4,0))</f>
        <v/>
      </c>
      <c r="J1714" s="237" t="str">
        <f>IF(ISERROR($V1714),"",OFFSET('Smelter Look-up'!$I$4,$V1714-4,0))</f>
        <v/>
      </c>
      <c r="K1714" s="234"/>
      <c r="L1714" s="234"/>
      <c r="M1714" s="234"/>
      <c r="N1714" s="234"/>
      <c r="O1714" s="234"/>
      <c r="P1714" s="237"/>
      <c r="Q1714" s="238"/>
      <c r="R1714" s="233" t="str">
        <f>IF(ISERROR($V1714),"",OFFSET('Smelter Look-up'!$C$4,$V1714-4,0)&amp;"")</f>
        <v/>
      </c>
      <c r="S1714" s="239" t="str">
        <f t="array" ref="S1714">IF(B1714="","",IF(ISERROR(MATCH($E1714,CL,0)),"Unknown",INDIRECT("'C'!$A$"&amp;MATCH($E1714,CL,0)+1)))</f>
        <v/>
      </c>
      <c r="T1714" s="239" t="str">
        <f t="array" ref="T1714">IF(B1714="","",IF(ISERROR(MATCH($J1714,SorP!$B$1:$B$6226,0)),"",INDIRECT("'SorP'!$A$"&amp;MATCH($S1714&amp;$J1714,SorP!C:C,0))))</f>
        <v/>
      </c>
      <c r="U1714" s="240"/>
      <c r="V1714" s="228" t="str">
        <f>IF(C1714="",NA(),IF(OR(C1714="Smelter not listed",C1714="Smelter not yet identified"),MATCH($B1714&amp;$D1714,'Smelter Look-up'!$J:$J,0),MATCH($B1714&amp;$C1714,'Smelter Look-up'!$J:$J,0)))</f>
        <v>#N/A</v>
      </c>
      <c r="W1714" s="208"/>
      <c r="X1714" s="208">
        <f t="shared" si="1"/>
        <v>0</v>
      </c>
      <c r="Y1714" s="208"/>
      <c r="Z1714" s="208"/>
      <c r="AA1714" s="208"/>
      <c r="AB1714" s="241" t="str">
        <f t="shared" si="2"/>
        <v/>
      </c>
      <c r="AC1714" s="208"/>
      <c r="AD1714" s="208"/>
      <c r="AE1714" s="208"/>
      <c r="AF1714" s="208"/>
      <c r="AG1714" s="208"/>
      <c r="AH1714" s="208"/>
    </row>
    <row r="1715" ht="13.5" customHeight="1">
      <c r="A1715" s="239"/>
      <c r="B1715" s="233" t="str">
        <f t="array" ref="B1715">IF(LEN(A1715)=0,"",INDEX('Smelter Look-up'!$A:$A,MATCH($A1715,'Smelter Look-up'!$E:$E,0)))</f>
        <v/>
      </c>
      <c r="C1715" s="234" t="str">
        <f t="array" ref="C1715">IF(LEN(A1715)=0,"",INDEX('Smelter Look-up'!$C:$C,MATCH($A1715,'Smelter Look-up'!$E:$E,0)))</f>
        <v/>
      </c>
      <c r="D1715" s="233"/>
      <c r="E1715" s="233" t="str">
        <f>IF(ISERROR($V1715),"",OFFSET('Smelter Look-up'!$D$4,$V1715-4,0)&amp;"")</f>
        <v/>
      </c>
      <c r="F1715" s="233" t="str">
        <f>IF(ISERROR($V1715),"",OFFSET('Smelter Look-up'!$E$4,$V1715-4,0))</f>
        <v/>
      </c>
      <c r="G1715" s="233" t="str">
        <f>IF(C1715=$X$4,IF(ISERROR($V1715),"Enter smelter details","RMI"),IF(ISERROR($V1715),"",OFFSET('Smelter Look-up'!$F$4,$V1715-4,0)))</f>
        <v/>
      </c>
      <c r="H1715" s="235" t="str">
        <f>IF(ISERROR($V1715),"",OFFSET('Smelter Look-up'!$G$4,$V1715-4,0))</f>
        <v/>
      </c>
      <c r="I1715" s="237" t="str">
        <f>IF(ISERROR($V1715),"",OFFSET('Smelter Look-up'!$H$4,$V1715-4,0))</f>
        <v/>
      </c>
      <c r="J1715" s="237" t="str">
        <f>IF(ISERROR($V1715),"",OFFSET('Smelter Look-up'!$I$4,$V1715-4,0))</f>
        <v/>
      </c>
      <c r="K1715" s="234"/>
      <c r="L1715" s="234"/>
      <c r="M1715" s="234"/>
      <c r="N1715" s="234"/>
      <c r="O1715" s="234"/>
      <c r="P1715" s="237"/>
      <c r="Q1715" s="238"/>
      <c r="R1715" s="233" t="str">
        <f>IF(ISERROR($V1715),"",OFFSET('Smelter Look-up'!$C$4,$V1715-4,0)&amp;"")</f>
        <v/>
      </c>
      <c r="S1715" s="239" t="str">
        <f t="array" ref="S1715">IF(B1715="","",IF(ISERROR(MATCH($E1715,CL,0)),"Unknown",INDIRECT("'C'!$A$"&amp;MATCH($E1715,CL,0)+1)))</f>
        <v/>
      </c>
      <c r="T1715" s="239" t="str">
        <f t="array" ref="T1715">IF(B1715="","",IF(ISERROR(MATCH($J1715,SorP!$B$1:$B$6226,0)),"",INDIRECT("'SorP'!$A$"&amp;MATCH($S1715&amp;$J1715,SorP!C:C,0))))</f>
        <v/>
      </c>
      <c r="U1715" s="240"/>
      <c r="V1715" s="228" t="str">
        <f>IF(C1715="",NA(),IF(OR(C1715="Smelter not listed",C1715="Smelter not yet identified"),MATCH($B1715&amp;$D1715,'Smelter Look-up'!$J:$J,0),MATCH($B1715&amp;$C1715,'Smelter Look-up'!$J:$J,0)))</f>
        <v>#N/A</v>
      </c>
      <c r="W1715" s="208"/>
      <c r="X1715" s="208">
        <f t="shared" si="1"/>
        <v>0</v>
      </c>
      <c r="Y1715" s="208"/>
      <c r="Z1715" s="208"/>
      <c r="AA1715" s="208"/>
      <c r="AB1715" s="241" t="str">
        <f t="shared" si="2"/>
        <v/>
      </c>
      <c r="AC1715" s="208"/>
      <c r="AD1715" s="208"/>
      <c r="AE1715" s="208"/>
      <c r="AF1715" s="208"/>
      <c r="AG1715" s="208"/>
      <c r="AH1715" s="208"/>
    </row>
    <row r="1716" ht="13.5" customHeight="1">
      <c r="A1716" s="239"/>
      <c r="B1716" s="233" t="str">
        <f t="array" ref="B1716">IF(LEN(A1716)=0,"",INDEX('Smelter Look-up'!$A:$A,MATCH($A1716,'Smelter Look-up'!$E:$E,0)))</f>
        <v/>
      </c>
      <c r="C1716" s="234" t="str">
        <f t="array" ref="C1716">IF(LEN(A1716)=0,"",INDEX('Smelter Look-up'!$C:$C,MATCH($A1716,'Smelter Look-up'!$E:$E,0)))</f>
        <v/>
      </c>
      <c r="D1716" s="233"/>
      <c r="E1716" s="233" t="str">
        <f>IF(ISERROR($V1716),"",OFFSET('Smelter Look-up'!$D$4,$V1716-4,0)&amp;"")</f>
        <v/>
      </c>
      <c r="F1716" s="233" t="str">
        <f>IF(ISERROR($V1716),"",OFFSET('Smelter Look-up'!$E$4,$V1716-4,0))</f>
        <v/>
      </c>
      <c r="G1716" s="233" t="str">
        <f>IF(C1716=$X$4,IF(ISERROR($V1716),"Enter smelter details","RMI"),IF(ISERROR($V1716),"",OFFSET('Smelter Look-up'!$F$4,$V1716-4,0)))</f>
        <v/>
      </c>
      <c r="H1716" s="235" t="str">
        <f>IF(ISERROR($V1716),"",OFFSET('Smelter Look-up'!$G$4,$V1716-4,0))</f>
        <v/>
      </c>
      <c r="I1716" s="237" t="str">
        <f>IF(ISERROR($V1716),"",OFFSET('Smelter Look-up'!$H$4,$V1716-4,0))</f>
        <v/>
      </c>
      <c r="J1716" s="237" t="str">
        <f>IF(ISERROR($V1716),"",OFFSET('Smelter Look-up'!$I$4,$V1716-4,0))</f>
        <v/>
      </c>
      <c r="K1716" s="234"/>
      <c r="L1716" s="234"/>
      <c r="M1716" s="234"/>
      <c r="N1716" s="234"/>
      <c r="O1716" s="234"/>
      <c r="P1716" s="237"/>
      <c r="Q1716" s="238"/>
      <c r="R1716" s="233" t="str">
        <f>IF(ISERROR($V1716),"",OFFSET('Smelter Look-up'!$C$4,$V1716-4,0)&amp;"")</f>
        <v/>
      </c>
      <c r="S1716" s="239" t="str">
        <f t="array" ref="S1716">IF(B1716="","",IF(ISERROR(MATCH($E1716,CL,0)),"Unknown",INDIRECT("'C'!$A$"&amp;MATCH($E1716,CL,0)+1)))</f>
        <v/>
      </c>
      <c r="T1716" s="239" t="str">
        <f t="array" ref="T1716">IF(B1716="","",IF(ISERROR(MATCH($J1716,SorP!$B$1:$B$6226,0)),"",INDIRECT("'SorP'!$A$"&amp;MATCH($S1716&amp;$J1716,SorP!C:C,0))))</f>
        <v/>
      </c>
      <c r="U1716" s="240"/>
      <c r="V1716" s="228" t="str">
        <f>IF(C1716="",NA(),IF(OR(C1716="Smelter not listed",C1716="Smelter not yet identified"),MATCH($B1716&amp;$D1716,'Smelter Look-up'!$J:$J,0),MATCH($B1716&amp;$C1716,'Smelter Look-up'!$J:$J,0)))</f>
        <v>#N/A</v>
      </c>
      <c r="W1716" s="208"/>
      <c r="X1716" s="208">
        <f t="shared" si="1"/>
        <v>0</v>
      </c>
      <c r="Y1716" s="208"/>
      <c r="Z1716" s="208"/>
      <c r="AA1716" s="208"/>
      <c r="AB1716" s="241" t="str">
        <f t="shared" si="2"/>
        <v/>
      </c>
      <c r="AC1716" s="208"/>
      <c r="AD1716" s="208"/>
      <c r="AE1716" s="208"/>
      <c r="AF1716" s="208"/>
      <c r="AG1716" s="208"/>
      <c r="AH1716" s="208"/>
    </row>
    <row r="1717" ht="13.5" customHeight="1">
      <c r="A1717" s="239"/>
      <c r="B1717" s="233" t="str">
        <f t="array" ref="B1717">IF(LEN(A1717)=0,"",INDEX('Smelter Look-up'!$A:$A,MATCH($A1717,'Smelter Look-up'!$E:$E,0)))</f>
        <v/>
      </c>
      <c r="C1717" s="234" t="str">
        <f t="array" ref="C1717">IF(LEN(A1717)=0,"",INDEX('Smelter Look-up'!$C:$C,MATCH($A1717,'Smelter Look-up'!$E:$E,0)))</f>
        <v/>
      </c>
      <c r="D1717" s="233"/>
      <c r="E1717" s="233" t="str">
        <f>IF(ISERROR($V1717),"",OFFSET('Smelter Look-up'!$D$4,$V1717-4,0)&amp;"")</f>
        <v/>
      </c>
      <c r="F1717" s="233" t="str">
        <f>IF(ISERROR($V1717),"",OFFSET('Smelter Look-up'!$E$4,$V1717-4,0))</f>
        <v/>
      </c>
      <c r="G1717" s="233" t="str">
        <f>IF(C1717=$X$4,IF(ISERROR($V1717),"Enter smelter details","RMI"),IF(ISERROR($V1717),"",OFFSET('Smelter Look-up'!$F$4,$V1717-4,0)))</f>
        <v/>
      </c>
      <c r="H1717" s="235" t="str">
        <f>IF(ISERROR($V1717),"",OFFSET('Smelter Look-up'!$G$4,$V1717-4,0))</f>
        <v/>
      </c>
      <c r="I1717" s="237" t="str">
        <f>IF(ISERROR($V1717),"",OFFSET('Smelter Look-up'!$H$4,$V1717-4,0))</f>
        <v/>
      </c>
      <c r="J1717" s="237" t="str">
        <f>IF(ISERROR($V1717),"",OFFSET('Smelter Look-up'!$I$4,$V1717-4,0))</f>
        <v/>
      </c>
      <c r="K1717" s="234"/>
      <c r="L1717" s="234"/>
      <c r="M1717" s="234"/>
      <c r="N1717" s="234"/>
      <c r="O1717" s="234"/>
      <c r="P1717" s="237"/>
      <c r="Q1717" s="238"/>
      <c r="R1717" s="233" t="str">
        <f>IF(ISERROR($V1717),"",OFFSET('Smelter Look-up'!$C$4,$V1717-4,0)&amp;"")</f>
        <v/>
      </c>
      <c r="S1717" s="239" t="str">
        <f t="array" ref="S1717">IF(B1717="","",IF(ISERROR(MATCH($E1717,CL,0)),"Unknown",INDIRECT("'C'!$A$"&amp;MATCH($E1717,CL,0)+1)))</f>
        <v/>
      </c>
      <c r="T1717" s="239" t="str">
        <f t="array" ref="T1717">IF(B1717="","",IF(ISERROR(MATCH($J1717,SorP!$B$1:$B$6226,0)),"",INDIRECT("'SorP'!$A$"&amp;MATCH($S1717&amp;$J1717,SorP!C:C,0))))</f>
        <v/>
      </c>
      <c r="U1717" s="240"/>
      <c r="V1717" s="228" t="str">
        <f>IF(C1717="",NA(),IF(OR(C1717="Smelter not listed",C1717="Smelter not yet identified"),MATCH($B1717&amp;$D1717,'Smelter Look-up'!$J:$J,0),MATCH($B1717&amp;$C1717,'Smelter Look-up'!$J:$J,0)))</f>
        <v>#N/A</v>
      </c>
      <c r="W1717" s="208"/>
      <c r="X1717" s="208">
        <f t="shared" si="1"/>
        <v>0</v>
      </c>
      <c r="Y1717" s="208"/>
      <c r="Z1717" s="208"/>
      <c r="AA1717" s="208"/>
      <c r="AB1717" s="241" t="str">
        <f t="shared" si="2"/>
        <v/>
      </c>
      <c r="AC1717" s="208"/>
      <c r="AD1717" s="208"/>
      <c r="AE1717" s="208"/>
      <c r="AF1717" s="208"/>
      <c r="AG1717" s="208"/>
      <c r="AH1717" s="208"/>
    </row>
    <row r="1718" ht="13.5" customHeight="1">
      <c r="A1718" s="239"/>
      <c r="B1718" s="233" t="str">
        <f t="array" ref="B1718">IF(LEN(A1718)=0,"",INDEX('Smelter Look-up'!$A:$A,MATCH($A1718,'Smelter Look-up'!$E:$E,0)))</f>
        <v/>
      </c>
      <c r="C1718" s="234" t="str">
        <f t="array" ref="C1718">IF(LEN(A1718)=0,"",INDEX('Smelter Look-up'!$C:$C,MATCH($A1718,'Smelter Look-up'!$E:$E,0)))</f>
        <v/>
      </c>
      <c r="D1718" s="233"/>
      <c r="E1718" s="233" t="str">
        <f>IF(ISERROR($V1718),"",OFFSET('Smelter Look-up'!$D$4,$V1718-4,0)&amp;"")</f>
        <v/>
      </c>
      <c r="F1718" s="233" t="str">
        <f>IF(ISERROR($V1718),"",OFFSET('Smelter Look-up'!$E$4,$V1718-4,0))</f>
        <v/>
      </c>
      <c r="G1718" s="233" t="str">
        <f>IF(C1718=$X$4,IF(ISERROR($V1718),"Enter smelter details","RMI"),IF(ISERROR($V1718),"",OFFSET('Smelter Look-up'!$F$4,$V1718-4,0)))</f>
        <v/>
      </c>
      <c r="H1718" s="235" t="str">
        <f>IF(ISERROR($V1718),"",OFFSET('Smelter Look-up'!$G$4,$V1718-4,0))</f>
        <v/>
      </c>
      <c r="I1718" s="237" t="str">
        <f>IF(ISERROR($V1718),"",OFFSET('Smelter Look-up'!$H$4,$V1718-4,0))</f>
        <v/>
      </c>
      <c r="J1718" s="237" t="str">
        <f>IF(ISERROR($V1718),"",OFFSET('Smelter Look-up'!$I$4,$V1718-4,0))</f>
        <v/>
      </c>
      <c r="K1718" s="234"/>
      <c r="L1718" s="234"/>
      <c r="M1718" s="234"/>
      <c r="N1718" s="234"/>
      <c r="O1718" s="234"/>
      <c r="P1718" s="237"/>
      <c r="Q1718" s="238"/>
      <c r="R1718" s="233" t="str">
        <f>IF(ISERROR($V1718),"",OFFSET('Smelter Look-up'!$C$4,$V1718-4,0)&amp;"")</f>
        <v/>
      </c>
      <c r="S1718" s="239" t="str">
        <f t="array" ref="S1718">IF(B1718="","",IF(ISERROR(MATCH($E1718,CL,0)),"Unknown",INDIRECT("'C'!$A$"&amp;MATCH($E1718,CL,0)+1)))</f>
        <v/>
      </c>
      <c r="T1718" s="239" t="str">
        <f t="array" ref="T1718">IF(B1718="","",IF(ISERROR(MATCH($J1718,SorP!$B$1:$B$6226,0)),"",INDIRECT("'SorP'!$A$"&amp;MATCH($S1718&amp;$J1718,SorP!C:C,0))))</f>
        <v/>
      </c>
      <c r="U1718" s="240"/>
      <c r="V1718" s="228" t="str">
        <f>IF(C1718="",NA(),IF(OR(C1718="Smelter not listed",C1718="Smelter not yet identified"),MATCH($B1718&amp;$D1718,'Smelter Look-up'!$J:$J,0),MATCH($B1718&amp;$C1718,'Smelter Look-up'!$J:$J,0)))</f>
        <v>#N/A</v>
      </c>
      <c r="W1718" s="208"/>
      <c r="X1718" s="208">
        <f t="shared" si="1"/>
        <v>0</v>
      </c>
      <c r="Y1718" s="208"/>
      <c r="Z1718" s="208"/>
      <c r="AA1718" s="208"/>
      <c r="AB1718" s="241" t="str">
        <f t="shared" si="2"/>
        <v/>
      </c>
      <c r="AC1718" s="208"/>
      <c r="AD1718" s="208"/>
      <c r="AE1718" s="208"/>
      <c r="AF1718" s="208"/>
      <c r="AG1718" s="208"/>
      <c r="AH1718" s="208"/>
    </row>
    <row r="1719" ht="13.5" customHeight="1">
      <c r="A1719" s="239"/>
      <c r="B1719" s="233" t="str">
        <f t="array" ref="B1719">IF(LEN(A1719)=0,"",INDEX('Smelter Look-up'!$A:$A,MATCH($A1719,'Smelter Look-up'!$E:$E,0)))</f>
        <v/>
      </c>
      <c r="C1719" s="234" t="str">
        <f t="array" ref="C1719">IF(LEN(A1719)=0,"",INDEX('Smelter Look-up'!$C:$C,MATCH($A1719,'Smelter Look-up'!$E:$E,0)))</f>
        <v/>
      </c>
      <c r="D1719" s="233"/>
      <c r="E1719" s="233" t="str">
        <f>IF(ISERROR($V1719),"",OFFSET('Smelter Look-up'!$D$4,$V1719-4,0)&amp;"")</f>
        <v/>
      </c>
      <c r="F1719" s="233" t="str">
        <f>IF(ISERROR($V1719),"",OFFSET('Smelter Look-up'!$E$4,$V1719-4,0))</f>
        <v/>
      </c>
      <c r="G1719" s="233" t="str">
        <f>IF(C1719=$X$4,IF(ISERROR($V1719),"Enter smelter details","RMI"),IF(ISERROR($V1719),"",OFFSET('Smelter Look-up'!$F$4,$V1719-4,0)))</f>
        <v/>
      </c>
      <c r="H1719" s="235" t="str">
        <f>IF(ISERROR($V1719),"",OFFSET('Smelter Look-up'!$G$4,$V1719-4,0))</f>
        <v/>
      </c>
      <c r="I1719" s="237" t="str">
        <f>IF(ISERROR($V1719),"",OFFSET('Smelter Look-up'!$H$4,$V1719-4,0))</f>
        <v/>
      </c>
      <c r="J1719" s="237" t="str">
        <f>IF(ISERROR($V1719),"",OFFSET('Smelter Look-up'!$I$4,$V1719-4,0))</f>
        <v/>
      </c>
      <c r="K1719" s="234"/>
      <c r="L1719" s="234"/>
      <c r="M1719" s="234"/>
      <c r="N1719" s="234"/>
      <c r="O1719" s="234"/>
      <c r="P1719" s="237"/>
      <c r="Q1719" s="238"/>
      <c r="R1719" s="233" t="str">
        <f>IF(ISERROR($V1719),"",OFFSET('Smelter Look-up'!$C$4,$V1719-4,0)&amp;"")</f>
        <v/>
      </c>
      <c r="S1719" s="239" t="str">
        <f t="array" ref="S1719">IF(B1719="","",IF(ISERROR(MATCH($E1719,CL,0)),"Unknown",INDIRECT("'C'!$A$"&amp;MATCH($E1719,CL,0)+1)))</f>
        <v/>
      </c>
      <c r="T1719" s="239" t="str">
        <f t="array" ref="T1719">IF(B1719="","",IF(ISERROR(MATCH($J1719,SorP!$B$1:$B$6226,0)),"",INDIRECT("'SorP'!$A$"&amp;MATCH($S1719&amp;$J1719,SorP!C:C,0))))</f>
        <v/>
      </c>
      <c r="U1719" s="240"/>
      <c r="V1719" s="228" t="str">
        <f>IF(C1719="",NA(),IF(OR(C1719="Smelter not listed",C1719="Smelter not yet identified"),MATCH($B1719&amp;$D1719,'Smelter Look-up'!$J:$J,0),MATCH($B1719&amp;$C1719,'Smelter Look-up'!$J:$J,0)))</f>
        <v>#N/A</v>
      </c>
      <c r="W1719" s="208"/>
      <c r="X1719" s="208">
        <f t="shared" si="1"/>
        <v>0</v>
      </c>
      <c r="Y1719" s="208"/>
      <c r="Z1719" s="208"/>
      <c r="AA1719" s="208"/>
      <c r="AB1719" s="241" t="str">
        <f t="shared" si="2"/>
        <v/>
      </c>
      <c r="AC1719" s="208"/>
      <c r="AD1719" s="208"/>
      <c r="AE1719" s="208"/>
      <c r="AF1719" s="208"/>
      <c r="AG1719" s="208"/>
      <c r="AH1719" s="208"/>
    </row>
    <row r="1720" ht="13.5" customHeight="1">
      <c r="A1720" s="239"/>
      <c r="B1720" s="233" t="str">
        <f t="array" ref="B1720">IF(LEN(A1720)=0,"",INDEX('Smelter Look-up'!$A:$A,MATCH($A1720,'Smelter Look-up'!$E:$E,0)))</f>
        <v/>
      </c>
      <c r="C1720" s="234" t="str">
        <f t="array" ref="C1720">IF(LEN(A1720)=0,"",INDEX('Smelter Look-up'!$C:$C,MATCH($A1720,'Smelter Look-up'!$E:$E,0)))</f>
        <v/>
      </c>
      <c r="D1720" s="233"/>
      <c r="E1720" s="233" t="str">
        <f>IF(ISERROR($V1720),"",OFFSET('Smelter Look-up'!$D$4,$V1720-4,0)&amp;"")</f>
        <v/>
      </c>
      <c r="F1720" s="233" t="str">
        <f>IF(ISERROR($V1720),"",OFFSET('Smelter Look-up'!$E$4,$V1720-4,0))</f>
        <v/>
      </c>
      <c r="G1720" s="233" t="str">
        <f>IF(C1720=$X$4,IF(ISERROR($V1720),"Enter smelter details","RMI"),IF(ISERROR($V1720),"",OFFSET('Smelter Look-up'!$F$4,$V1720-4,0)))</f>
        <v/>
      </c>
      <c r="H1720" s="235" t="str">
        <f>IF(ISERROR($V1720),"",OFFSET('Smelter Look-up'!$G$4,$V1720-4,0))</f>
        <v/>
      </c>
      <c r="I1720" s="237" t="str">
        <f>IF(ISERROR($V1720),"",OFFSET('Smelter Look-up'!$H$4,$V1720-4,0))</f>
        <v/>
      </c>
      <c r="J1720" s="237" t="str">
        <f>IF(ISERROR($V1720),"",OFFSET('Smelter Look-up'!$I$4,$V1720-4,0))</f>
        <v/>
      </c>
      <c r="K1720" s="234"/>
      <c r="L1720" s="234"/>
      <c r="M1720" s="234"/>
      <c r="N1720" s="234"/>
      <c r="O1720" s="234"/>
      <c r="P1720" s="237"/>
      <c r="Q1720" s="238"/>
      <c r="R1720" s="233" t="str">
        <f>IF(ISERROR($V1720),"",OFFSET('Smelter Look-up'!$C$4,$V1720-4,0)&amp;"")</f>
        <v/>
      </c>
      <c r="S1720" s="239" t="str">
        <f t="array" ref="S1720">IF(B1720="","",IF(ISERROR(MATCH($E1720,CL,0)),"Unknown",INDIRECT("'C'!$A$"&amp;MATCH($E1720,CL,0)+1)))</f>
        <v/>
      </c>
      <c r="T1720" s="239" t="str">
        <f t="array" ref="T1720">IF(B1720="","",IF(ISERROR(MATCH($J1720,SorP!$B$1:$B$6226,0)),"",INDIRECT("'SorP'!$A$"&amp;MATCH($S1720&amp;$J1720,SorP!C:C,0))))</f>
        <v/>
      </c>
      <c r="U1720" s="240"/>
      <c r="V1720" s="228" t="str">
        <f>IF(C1720="",NA(),IF(OR(C1720="Smelter not listed",C1720="Smelter not yet identified"),MATCH($B1720&amp;$D1720,'Smelter Look-up'!$J:$J,0),MATCH($B1720&amp;$C1720,'Smelter Look-up'!$J:$J,0)))</f>
        <v>#N/A</v>
      </c>
      <c r="W1720" s="208"/>
      <c r="X1720" s="208">
        <f t="shared" si="1"/>
        <v>0</v>
      </c>
      <c r="Y1720" s="208"/>
      <c r="Z1720" s="208"/>
      <c r="AA1720" s="208"/>
      <c r="AB1720" s="241" t="str">
        <f t="shared" si="2"/>
        <v/>
      </c>
      <c r="AC1720" s="208"/>
      <c r="AD1720" s="208"/>
      <c r="AE1720" s="208"/>
      <c r="AF1720" s="208"/>
      <c r="AG1720" s="208"/>
      <c r="AH1720" s="208"/>
    </row>
    <row r="1721" ht="13.5" customHeight="1">
      <c r="A1721" s="239"/>
      <c r="B1721" s="233" t="str">
        <f t="array" ref="B1721">IF(LEN(A1721)=0,"",INDEX('Smelter Look-up'!$A:$A,MATCH($A1721,'Smelter Look-up'!$E:$E,0)))</f>
        <v/>
      </c>
      <c r="C1721" s="234" t="str">
        <f t="array" ref="C1721">IF(LEN(A1721)=0,"",INDEX('Smelter Look-up'!$C:$C,MATCH($A1721,'Smelter Look-up'!$E:$E,0)))</f>
        <v/>
      </c>
      <c r="D1721" s="233"/>
      <c r="E1721" s="233" t="str">
        <f>IF(ISERROR($V1721),"",OFFSET('Smelter Look-up'!$D$4,$V1721-4,0)&amp;"")</f>
        <v/>
      </c>
      <c r="F1721" s="233" t="str">
        <f>IF(ISERROR($V1721),"",OFFSET('Smelter Look-up'!$E$4,$V1721-4,0))</f>
        <v/>
      </c>
      <c r="G1721" s="233" t="str">
        <f>IF(C1721=$X$4,IF(ISERROR($V1721),"Enter smelter details","RMI"),IF(ISERROR($V1721),"",OFFSET('Smelter Look-up'!$F$4,$V1721-4,0)))</f>
        <v/>
      </c>
      <c r="H1721" s="235" t="str">
        <f>IF(ISERROR($V1721),"",OFFSET('Smelter Look-up'!$G$4,$V1721-4,0))</f>
        <v/>
      </c>
      <c r="I1721" s="237" t="str">
        <f>IF(ISERROR($V1721),"",OFFSET('Smelter Look-up'!$H$4,$V1721-4,0))</f>
        <v/>
      </c>
      <c r="J1721" s="237" t="str">
        <f>IF(ISERROR($V1721),"",OFFSET('Smelter Look-up'!$I$4,$V1721-4,0))</f>
        <v/>
      </c>
      <c r="K1721" s="234"/>
      <c r="L1721" s="234"/>
      <c r="M1721" s="234"/>
      <c r="N1721" s="234"/>
      <c r="O1721" s="234"/>
      <c r="P1721" s="237"/>
      <c r="Q1721" s="238"/>
      <c r="R1721" s="233" t="str">
        <f>IF(ISERROR($V1721),"",OFFSET('Smelter Look-up'!$C$4,$V1721-4,0)&amp;"")</f>
        <v/>
      </c>
      <c r="S1721" s="239" t="str">
        <f t="array" ref="S1721">IF(B1721="","",IF(ISERROR(MATCH($E1721,CL,0)),"Unknown",INDIRECT("'C'!$A$"&amp;MATCH($E1721,CL,0)+1)))</f>
        <v/>
      </c>
      <c r="T1721" s="239" t="str">
        <f t="array" ref="T1721">IF(B1721="","",IF(ISERROR(MATCH($J1721,SorP!$B$1:$B$6226,0)),"",INDIRECT("'SorP'!$A$"&amp;MATCH($S1721&amp;$J1721,SorP!C:C,0))))</f>
        <v/>
      </c>
      <c r="U1721" s="240"/>
      <c r="V1721" s="228" t="str">
        <f>IF(C1721="",NA(),IF(OR(C1721="Smelter not listed",C1721="Smelter not yet identified"),MATCH($B1721&amp;$D1721,'Smelter Look-up'!$J:$J,0),MATCH($B1721&amp;$C1721,'Smelter Look-up'!$J:$J,0)))</f>
        <v>#N/A</v>
      </c>
      <c r="W1721" s="208"/>
      <c r="X1721" s="208">
        <f t="shared" si="1"/>
        <v>0</v>
      </c>
      <c r="Y1721" s="208"/>
      <c r="Z1721" s="208"/>
      <c r="AA1721" s="208"/>
      <c r="AB1721" s="241" t="str">
        <f t="shared" si="2"/>
        <v/>
      </c>
      <c r="AC1721" s="208"/>
      <c r="AD1721" s="208"/>
      <c r="AE1721" s="208"/>
      <c r="AF1721" s="208"/>
      <c r="AG1721" s="208"/>
      <c r="AH1721" s="208"/>
    </row>
    <row r="1722" ht="13.5" customHeight="1">
      <c r="A1722" s="239"/>
      <c r="B1722" s="233" t="str">
        <f t="array" ref="B1722">IF(LEN(A1722)=0,"",INDEX('Smelter Look-up'!$A:$A,MATCH($A1722,'Smelter Look-up'!$E:$E,0)))</f>
        <v/>
      </c>
      <c r="C1722" s="234" t="str">
        <f t="array" ref="C1722">IF(LEN(A1722)=0,"",INDEX('Smelter Look-up'!$C:$C,MATCH($A1722,'Smelter Look-up'!$E:$E,0)))</f>
        <v/>
      </c>
      <c r="D1722" s="233"/>
      <c r="E1722" s="233" t="str">
        <f>IF(ISERROR($V1722),"",OFFSET('Smelter Look-up'!$D$4,$V1722-4,0)&amp;"")</f>
        <v/>
      </c>
      <c r="F1722" s="233" t="str">
        <f>IF(ISERROR($V1722),"",OFFSET('Smelter Look-up'!$E$4,$V1722-4,0))</f>
        <v/>
      </c>
      <c r="G1722" s="233" t="str">
        <f>IF(C1722=$X$4,IF(ISERROR($V1722),"Enter smelter details","RMI"),IF(ISERROR($V1722),"",OFFSET('Smelter Look-up'!$F$4,$V1722-4,0)))</f>
        <v/>
      </c>
      <c r="H1722" s="235" t="str">
        <f>IF(ISERROR($V1722),"",OFFSET('Smelter Look-up'!$G$4,$V1722-4,0))</f>
        <v/>
      </c>
      <c r="I1722" s="237" t="str">
        <f>IF(ISERROR($V1722),"",OFFSET('Smelter Look-up'!$H$4,$V1722-4,0))</f>
        <v/>
      </c>
      <c r="J1722" s="237" t="str">
        <f>IF(ISERROR($V1722),"",OFFSET('Smelter Look-up'!$I$4,$V1722-4,0))</f>
        <v/>
      </c>
      <c r="K1722" s="234"/>
      <c r="L1722" s="234"/>
      <c r="M1722" s="234"/>
      <c r="N1722" s="234"/>
      <c r="O1722" s="234"/>
      <c r="P1722" s="237"/>
      <c r="Q1722" s="238"/>
      <c r="R1722" s="233" t="str">
        <f>IF(ISERROR($V1722),"",OFFSET('Smelter Look-up'!$C$4,$V1722-4,0)&amp;"")</f>
        <v/>
      </c>
      <c r="S1722" s="239" t="str">
        <f t="array" ref="S1722">IF(B1722="","",IF(ISERROR(MATCH($E1722,CL,0)),"Unknown",INDIRECT("'C'!$A$"&amp;MATCH($E1722,CL,0)+1)))</f>
        <v/>
      </c>
      <c r="T1722" s="239" t="str">
        <f t="array" ref="T1722">IF(B1722="","",IF(ISERROR(MATCH($J1722,SorP!$B$1:$B$6226,0)),"",INDIRECT("'SorP'!$A$"&amp;MATCH($S1722&amp;$J1722,SorP!C:C,0))))</f>
        <v/>
      </c>
      <c r="U1722" s="240"/>
      <c r="V1722" s="228" t="str">
        <f>IF(C1722="",NA(),IF(OR(C1722="Smelter not listed",C1722="Smelter not yet identified"),MATCH($B1722&amp;$D1722,'Smelter Look-up'!$J:$J,0),MATCH($B1722&amp;$C1722,'Smelter Look-up'!$J:$J,0)))</f>
        <v>#N/A</v>
      </c>
      <c r="W1722" s="208"/>
      <c r="X1722" s="208">
        <f t="shared" si="1"/>
        <v>0</v>
      </c>
      <c r="Y1722" s="208"/>
      <c r="Z1722" s="208"/>
      <c r="AA1722" s="208"/>
      <c r="AB1722" s="241" t="str">
        <f t="shared" si="2"/>
        <v/>
      </c>
      <c r="AC1722" s="208"/>
      <c r="AD1722" s="208"/>
      <c r="AE1722" s="208"/>
      <c r="AF1722" s="208"/>
      <c r="AG1722" s="208"/>
      <c r="AH1722" s="208"/>
    </row>
    <row r="1723" ht="13.5" customHeight="1">
      <c r="A1723" s="239"/>
      <c r="B1723" s="233" t="str">
        <f t="array" ref="B1723">IF(LEN(A1723)=0,"",INDEX('Smelter Look-up'!$A:$A,MATCH($A1723,'Smelter Look-up'!$E:$E,0)))</f>
        <v/>
      </c>
      <c r="C1723" s="234" t="str">
        <f t="array" ref="C1723">IF(LEN(A1723)=0,"",INDEX('Smelter Look-up'!$C:$C,MATCH($A1723,'Smelter Look-up'!$E:$E,0)))</f>
        <v/>
      </c>
      <c r="D1723" s="233"/>
      <c r="E1723" s="233" t="str">
        <f>IF(ISERROR($V1723),"",OFFSET('Smelter Look-up'!$D$4,$V1723-4,0)&amp;"")</f>
        <v/>
      </c>
      <c r="F1723" s="233" t="str">
        <f>IF(ISERROR($V1723),"",OFFSET('Smelter Look-up'!$E$4,$V1723-4,0))</f>
        <v/>
      </c>
      <c r="G1723" s="233" t="str">
        <f>IF(C1723=$X$4,IF(ISERROR($V1723),"Enter smelter details","RMI"),IF(ISERROR($V1723),"",OFFSET('Smelter Look-up'!$F$4,$V1723-4,0)))</f>
        <v/>
      </c>
      <c r="H1723" s="235" t="str">
        <f>IF(ISERROR($V1723),"",OFFSET('Smelter Look-up'!$G$4,$V1723-4,0))</f>
        <v/>
      </c>
      <c r="I1723" s="237" t="str">
        <f>IF(ISERROR($V1723),"",OFFSET('Smelter Look-up'!$H$4,$V1723-4,0))</f>
        <v/>
      </c>
      <c r="J1723" s="237" t="str">
        <f>IF(ISERROR($V1723),"",OFFSET('Smelter Look-up'!$I$4,$V1723-4,0))</f>
        <v/>
      </c>
      <c r="K1723" s="234"/>
      <c r="L1723" s="234"/>
      <c r="M1723" s="234"/>
      <c r="N1723" s="234"/>
      <c r="O1723" s="234"/>
      <c r="P1723" s="237"/>
      <c r="Q1723" s="238"/>
      <c r="R1723" s="233" t="str">
        <f>IF(ISERROR($V1723),"",OFFSET('Smelter Look-up'!$C$4,$V1723-4,0)&amp;"")</f>
        <v/>
      </c>
      <c r="S1723" s="239" t="str">
        <f t="array" ref="S1723">IF(B1723="","",IF(ISERROR(MATCH($E1723,CL,0)),"Unknown",INDIRECT("'C'!$A$"&amp;MATCH($E1723,CL,0)+1)))</f>
        <v/>
      </c>
      <c r="T1723" s="239" t="str">
        <f t="array" ref="T1723">IF(B1723="","",IF(ISERROR(MATCH($J1723,SorP!$B$1:$B$6226,0)),"",INDIRECT("'SorP'!$A$"&amp;MATCH($S1723&amp;$J1723,SorP!C:C,0))))</f>
        <v/>
      </c>
      <c r="U1723" s="240"/>
      <c r="V1723" s="228" t="str">
        <f>IF(C1723="",NA(),IF(OR(C1723="Smelter not listed",C1723="Smelter not yet identified"),MATCH($B1723&amp;$D1723,'Smelter Look-up'!$J:$J,0),MATCH($B1723&amp;$C1723,'Smelter Look-up'!$J:$J,0)))</f>
        <v>#N/A</v>
      </c>
      <c r="W1723" s="208"/>
      <c r="X1723" s="208">
        <f t="shared" si="1"/>
        <v>0</v>
      </c>
      <c r="Y1723" s="208"/>
      <c r="Z1723" s="208"/>
      <c r="AA1723" s="208"/>
      <c r="AB1723" s="241" t="str">
        <f t="shared" si="2"/>
        <v/>
      </c>
      <c r="AC1723" s="208"/>
      <c r="AD1723" s="208"/>
      <c r="AE1723" s="208"/>
      <c r="AF1723" s="208"/>
      <c r="AG1723" s="208"/>
      <c r="AH1723" s="208"/>
    </row>
    <row r="1724" ht="13.5" customHeight="1">
      <c r="A1724" s="239"/>
      <c r="B1724" s="233" t="str">
        <f t="array" ref="B1724">IF(LEN(A1724)=0,"",INDEX('Smelter Look-up'!$A:$A,MATCH($A1724,'Smelter Look-up'!$E:$E,0)))</f>
        <v/>
      </c>
      <c r="C1724" s="234" t="str">
        <f t="array" ref="C1724">IF(LEN(A1724)=0,"",INDEX('Smelter Look-up'!$C:$C,MATCH($A1724,'Smelter Look-up'!$E:$E,0)))</f>
        <v/>
      </c>
      <c r="D1724" s="233"/>
      <c r="E1724" s="233" t="str">
        <f>IF(ISERROR($V1724),"",OFFSET('Smelter Look-up'!$D$4,$V1724-4,0)&amp;"")</f>
        <v/>
      </c>
      <c r="F1724" s="233" t="str">
        <f>IF(ISERROR($V1724),"",OFFSET('Smelter Look-up'!$E$4,$V1724-4,0))</f>
        <v/>
      </c>
      <c r="G1724" s="233" t="str">
        <f>IF(C1724=$X$4,IF(ISERROR($V1724),"Enter smelter details","RMI"),IF(ISERROR($V1724),"",OFFSET('Smelter Look-up'!$F$4,$V1724-4,0)))</f>
        <v/>
      </c>
      <c r="H1724" s="235" t="str">
        <f>IF(ISERROR($V1724),"",OFFSET('Smelter Look-up'!$G$4,$V1724-4,0))</f>
        <v/>
      </c>
      <c r="I1724" s="237" t="str">
        <f>IF(ISERROR($V1724),"",OFFSET('Smelter Look-up'!$H$4,$V1724-4,0))</f>
        <v/>
      </c>
      <c r="J1724" s="237" t="str">
        <f>IF(ISERROR($V1724),"",OFFSET('Smelter Look-up'!$I$4,$V1724-4,0))</f>
        <v/>
      </c>
      <c r="K1724" s="234"/>
      <c r="L1724" s="234"/>
      <c r="M1724" s="234"/>
      <c r="N1724" s="234"/>
      <c r="O1724" s="234"/>
      <c r="P1724" s="237"/>
      <c r="Q1724" s="238"/>
      <c r="R1724" s="233" t="str">
        <f>IF(ISERROR($V1724),"",OFFSET('Smelter Look-up'!$C$4,$V1724-4,0)&amp;"")</f>
        <v/>
      </c>
      <c r="S1724" s="239" t="str">
        <f t="array" ref="S1724">IF(B1724="","",IF(ISERROR(MATCH($E1724,CL,0)),"Unknown",INDIRECT("'C'!$A$"&amp;MATCH($E1724,CL,0)+1)))</f>
        <v/>
      </c>
      <c r="T1724" s="239" t="str">
        <f t="array" ref="T1724">IF(B1724="","",IF(ISERROR(MATCH($J1724,SorP!$B$1:$B$6226,0)),"",INDIRECT("'SorP'!$A$"&amp;MATCH($S1724&amp;$J1724,SorP!C:C,0))))</f>
        <v/>
      </c>
      <c r="U1724" s="240"/>
      <c r="V1724" s="228" t="str">
        <f>IF(C1724="",NA(),IF(OR(C1724="Smelter not listed",C1724="Smelter not yet identified"),MATCH($B1724&amp;$D1724,'Smelter Look-up'!$J:$J,0),MATCH($B1724&amp;$C1724,'Smelter Look-up'!$J:$J,0)))</f>
        <v>#N/A</v>
      </c>
      <c r="W1724" s="208"/>
      <c r="X1724" s="208">
        <f t="shared" si="1"/>
        <v>0</v>
      </c>
      <c r="Y1724" s="208"/>
      <c r="Z1724" s="208"/>
      <c r="AA1724" s="208"/>
      <c r="AB1724" s="241" t="str">
        <f t="shared" si="2"/>
        <v/>
      </c>
      <c r="AC1724" s="208"/>
      <c r="AD1724" s="208"/>
      <c r="AE1724" s="208"/>
      <c r="AF1724" s="208"/>
      <c r="AG1724" s="208"/>
      <c r="AH1724" s="208"/>
    </row>
    <row r="1725" ht="13.5" customHeight="1">
      <c r="A1725" s="239"/>
      <c r="B1725" s="233" t="str">
        <f t="array" ref="B1725">IF(LEN(A1725)=0,"",INDEX('Smelter Look-up'!$A:$A,MATCH($A1725,'Smelter Look-up'!$E:$E,0)))</f>
        <v/>
      </c>
      <c r="C1725" s="234" t="str">
        <f t="array" ref="C1725">IF(LEN(A1725)=0,"",INDEX('Smelter Look-up'!$C:$C,MATCH($A1725,'Smelter Look-up'!$E:$E,0)))</f>
        <v/>
      </c>
      <c r="D1725" s="233"/>
      <c r="E1725" s="233" t="str">
        <f>IF(ISERROR($V1725),"",OFFSET('Smelter Look-up'!$D$4,$V1725-4,0)&amp;"")</f>
        <v/>
      </c>
      <c r="F1725" s="233" t="str">
        <f>IF(ISERROR($V1725),"",OFFSET('Smelter Look-up'!$E$4,$V1725-4,0))</f>
        <v/>
      </c>
      <c r="G1725" s="233" t="str">
        <f>IF(C1725=$X$4,IF(ISERROR($V1725),"Enter smelter details","RMI"),IF(ISERROR($V1725),"",OFFSET('Smelter Look-up'!$F$4,$V1725-4,0)))</f>
        <v/>
      </c>
      <c r="H1725" s="235" t="str">
        <f>IF(ISERROR($V1725),"",OFFSET('Smelter Look-up'!$G$4,$V1725-4,0))</f>
        <v/>
      </c>
      <c r="I1725" s="237" t="str">
        <f>IF(ISERROR($V1725),"",OFFSET('Smelter Look-up'!$H$4,$V1725-4,0))</f>
        <v/>
      </c>
      <c r="J1725" s="237" t="str">
        <f>IF(ISERROR($V1725),"",OFFSET('Smelter Look-up'!$I$4,$V1725-4,0))</f>
        <v/>
      </c>
      <c r="K1725" s="234"/>
      <c r="L1725" s="234"/>
      <c r="M1725" s="234"/>
      <c r="N1725" s="234"/>
      <c r="O1725" s="234"/>
      <c r="P1725" s="237"/>
      <c r="Q1725" s="238"/>
      <c r="R1725" s="233" t="str">
        <f>IF(ISERROR($V1725),"",OFFSET('Smelter Look-up'!$C$4,$V1725-4,0)&amp;"")</f>
        <v/>
      </c>
      <c r="S1725" s="239" t="str">
        <f t="array" ref="S1725">IF(B1725="","",IF(ISERROR(MATCH($E1725,CL,0)),"Unknown",INDIRECT("'C'!$A$"&amp;MATCH($E1725,CL,0)+1)))</f>
        <v/>
      </c>
      <c r="T1725" s="239" t="str">
        <f t="array" ref="T1725">IF(B1725="","",IF(ISERROR(MATCH($J1725,SorP!$B$1:$B$6226,0)),"",INDIRECT("'SorP'!$A$"&amp;MATCH($S1725&amp;$J1725,SorP!C:C,0))))</f>
        <v/>
      </c>
      <c r="U1725" s="240"/>
      <c r="V1725" s="228" t="str">
        <f>IF(C1725="",NA(),IF(OR(C1725="Smelter not listed",C1725="Smelter not yet identified"),MATCH($B1725&amp;$D1725,'Smelter Look-up'!$J:$J,0),MATCH($B1725&amp;$C1725,'Smelter Look-up'!$J:$J,0)))</f>
        <v>#N/A</v>
      </c>
      <c r="W1725" s="208"/>
      <c r="X1725" s="208">
        <f t="shared" si="1"/>
        <v>0</v>
      </c>
      <c r="Y1725" s="208"/>
      <c r="Z1725" s="208"/>
      <c r="AA1725" s="208"/>
      <c r="AB1725" s="241" t="str">
        <f t="shared" si="2"/>
        <v/>
      </c>
      <c r="AC1725" s="208"/>
      <c r="AD1725" s="208"/>
      <c r="AE1725" s="208"/>
      <c r="AF1725" s="208"/>
      <c r="AG1725" s="208"/>
      <c r="AH1725" s="208"/>
    </row>
    <row r="1726" ht="13.5" customHeight="1">
      <c r="A1726" s="239"/>
      <c r="B1726" s="233" t="str">
        <f t="array" ref="B1726">IF(LEN(A1726)=0,"",INDEX('Smelter Look-up'!$A:$A,MATCH($A1726,'Smelter Look-up'!$E:$E,0)))</f>
        <v/>
      </c>
      <c r="C1726" s="234" t="str">
        <f t="array" ref="C1726">IF(LEN(A1726)=0,"",INDEX('Smelter Look-up'!$C:$C,MATCH($A1726,'Smelter Look-up'!$E:$E,0)))</f>
        <v/>
      </c>
      <c r="D1726" s="233"/>
      <c r="E1726" s="233" t="str">
        <f>IF(ISERROR($V1726),"",OFFSET('Smelter Look-up'!$D$4,$V1726-4,0)&amp;"")</f>
        <v/>
      </c>
      <c r="F1726" s="233" t="str">
        <f>IF(ISERROR($V1726),"",OFFSET('Smelter Look-up'!$E$4,$V1726-4,0))</f>
        <v/>
      </c>
      <c r="G1726" s="233" t="str">
        <f>IF(C1726=$X$4,IF(ISERROR($V1726),"Enter smelter details","RMI"),IF(ISERROR($V1726),"",OFFSET('Smelter Look-up'!$F$4,$V1726-4,0)))</f>
        <v/>
      </c>
      <c r="H1726" s="235" t="str">
        <f>IF(ISERROR($V1726),"",OFFSET('Smelter Look-up'!$G$4,$V1726-4,0))</f>
        <v/>
      </c>
      <c r="I1726" s="237" t="str">
        <f>IF(ISERROR($V1726),"",OFFSET('Smelter Look-up'!$H$4,$V1726-4,0))</f>
        <v/>
      </c>
      <c r="J1726" s="237" t="str">
        <f>IF(ISERROR($V1726),"",OFFSET('Smelter Look-up'!$I$4,$V1726-4,0))</f>
        <v/>
      </c>
      <c r="K1726" s="234"/>
      <c r="L1726" s="234"/>
      <c r="M1726" s="234"/>
      <c r="N1726" s="234"/>
      <c r="O1726" s="234"/>
      <c r="P1726" s="237"/>
      <c r="Q1726" s="238"/>
      <c r="R1726" s="233" t="str">
        <f>IF(ISERROR($V1726),"",OFFSET('Smelter Look-up'!$C$4,$V1726-4,0)&amp;"")</f>
        <v/>
      </c>
      <c r="S1726" s="239" t="str">
        <f t="array" ref="S1726">IF(B1726="","",IF(ISERROR(MATCH($E1726,CL,0)),"Unknown",INDIRECT("'C'!$A$"&amp;MATCH($E1726,CL,0)+1)))</f>
        <v/>
      </c>
      <c r="T1726" s="239" t="str">
        <f t="array" ref="T1726">IF(B1726="","",IF(ISERROR(MATCH($J1726,SorP!$B$1:$B$6226,0)),"",INDIRECT("'SorP'!$A$"&amp;MATCH($S1726&amp;$J1726,SorP!C:C,0))))</f>
        <v/>
      </c>
      <c r="U1726" s="240"/>
      <c r="V1726" s="228" t="str">
        <f>IF(C1726="",NA(),IF(OR(C1726="Smelter not listed",C1726="Smelter not yet identified"),MATCH($B1726&amp;$D1726,'Smelter Look-up'!$J:$J,0),MATCH($B1726&amp;$C1726,'Smelter Look-up'!$J:$J,0)))</f>
        <v>#N/A</v>
      </c>
      <c r="W1726" s="208"/>
      <c r="X1726" s="208">
        <f t="shared" si="1"/>
        <v>0</v>
      </c>
      <c r="Y1726" s="208"/>
      <c r="Z1726" s="208"/>
      <c r="AA1726" s="208"/>
      <c r="AB1726" s="241" t="str">
        <f t="shared" si="2"/>
        <v/>
      </c>
      <c r="AC1726" s="208"/>
      <c r="AD1726" s="208"/>
      <c r="AE1726" s="208"/>
      <c r="AF1726" s="208"/>
      <c r="AG1726" s="208"/>
      <c r="AH1726" s="208"/>
    </row>
    <row r="1727" ht="13.5" customHeight="1">
      <c r="A1727" s="239"/>
      <c r="B1727" s="233" t="str">
        <f t="array" ref="B1727">IF(LEN(A1727)=0,"",INDEX('Smelter Look-up'!$A:$A,MATCH($A1727,'Smelter Look-up'!$E:$E,0)))</f>
        <v/>
      </c>
      <c r="C1727" s="234" t="str">
        <f t="array" ref="C1727">IF(LEN(A1727)=0,"",INDEX('Smelter Look-up'!$C:$C,MATCH($A1727,'Smelter Look-up'!$E:$E,0)))</f>
        <v/>
      </c>
      <c r="D1727" s="233"/>
      <c r="E1727" s="233" t="str">
        <f>IF(ISERROR($V1727),"",OFFSET('Smelter Look-up'!$D$4,$V1727-4,0)&amp;"")</f>
        <v/>
      </c>
      <c r="F1727" s="233" t="str">
        <f>IF(ISERROR($V1727),"",OFFSET('Smelter Look-up'!$E$4,$V1727-4,0))</f>
        <v/>
      </c>
      <c r="G1727" s="233" t="str">
        <f>IF(C1727=$X$4,IF(ISERROR($V1727),"Enter smelter details","RMI"),IF(ISERROR($V1727),"",OFFSET('Smelter Look-up'!$F$4,$V1727-4,0)))</f>
        <v/>
      </c>
      <c r="H1727" s="235" t="str">
        <f>IF(ISERROR($V1727),"",OFFSET('Smelter Look-up'!$G$4,$V1727-4,0))</f>
        <v/>
      </c>
      <c r="I1727" s="237" t="str">
        <f>IF(ISERROR($V1727),"",OFFSET('Smelter Look-up'!$H$4,$V1727-4,0))</f>
        <v/>
      </c>
      <c r="J1727" s="237" t="str">
        <f>IF(ISERROR($V1727),"",OFFSET('Smelter Look-up'!$I$4,$V1727-4,0))</f>
        <v/>
      </c>
      <c r="K1727" s="234"/>
      <c r="L1727" s="234"/>
      <c r="M1727" s="234"/>
      <c r="N1727" s="234"/>
      <c r="O1727" s="234"/>
      <c r="P1727" s="237"/>
      <c r="Q1727" s="238"/>
      <c r="R1727" s="233" t="str">
        <f>IF(ISERROR($V1727),"",OFFSET('Smelter Look-up'!$C$4,$V1727-4,0)&amp;"")</f>
        <v/>
      </c>
      <c r="S1727" s="239" t="str">
        <f t="array" ref="S1727">IF(B1727="","",IF(ISERROR(MATCH($E1727,CL,0)),"Unknown",INDIRECT("'C'!$A$"&amp;MATCH($E1727,CL,0)+1)))</f>
        <v/>
      </c>
      <c r="T1727" s="239" t="str">
        <f t="array" ref="T1727">IF(B1727="","",IF(ISERROR(MATCH($J1727,SorP!$B$1:$B$6226,0)),"",INDIRECT("'SorP'!$A$"&amp;MATCH($S1727&amp;$J1727,SorP!C:C,0))))</f>
        <v/>
      </c>
      <c r="U1727" s="240"/>
      <c r="V1727" s="228" t="str">
        <f>IF(C1727="",NA(),IF(OR(C1727="Smelter not listed",C1727="Smelter not yet identified"),MATCH($B1727&amp;$D1727,'Smelter Look-up'!$J:$J,0),MATCH($B1727&amp;$C1727,'Smelter Look-up'!$J:$J,0)))</f>
        <v>#N/A</v>
      </c>
      <c r="W1727" s="208"/>
      <c r="X1727" s="208">
        <f t="shared" si="1"/>
        <v>0</v>
      </c>
      <c r="Y1727" s="208"/>
      <c r="Z1727" s="208"/>
      <c r="AA1727" s="208"/>
      <c r="AB1727" s="241" t="str">
        <f t="shared" si="2"/>
        <v/>
      </c>
      <c r="AC1727" s="208"/>
      <c r="AD1727" s="208"/>
      <c r="AE1727" s="208"/>
      <c r="AF1727" s="208"/>
      <c r="AG1727" s="208"/>
      <c r="AH1727" s="208"/>
    </row>
    <row r="1728" ht="13.5" customHeight="1">
      <c r="A1728" s="239"/>
      <c r="B1728" s="233" t="str">
        <f t="array" ref="B1728">IF(LEN(A1728)=0,"",INDEX('Smelter Look-up'!$A:$A,MATCH($A1728,'Smelter Look-up'!$E:$E,0)))</f>
        <v/>
      </c>
      <c r="C1728" s="234" t="str">
        <f t="array" ref="C1728">IF(LEN(A1728)=0,"",INDEX('Smelter Look-up'!$C:$C,MATCH($A1728,'Smelter Look-up'!$E:$E,0)))</f>
        <v/>
      </c>
      <c r="D1728" s="233"/>
      <c r="E1728" s="233" t="str">
        <f>IF(ISERROR($V1728),"",OFFSET('Smelter Look-up'!$D$4,$V1728-4,0)&amp;"")</f>
        <v/>
      </c>
      <c r="F1728" s="233" t="str">
        <f>IF(ISERROR($V1728),"",OFFSET('Smelter Look-up'!$E$4,$V1728-4,0))</f>
        <v/>
      </c>
      <c r="G1728" s="233" t="str">
        <f>IF(C1728=$X$4,IF(ISERROR($V1728),"Enter smelter details","RMI"),IF(ISERROR($V1728),"",OFFSET('Smelter Look-up'!$F$4,$V1728-4,0)))</f>
        <v/>
      </c>
      <c r="H1728" s="235" t="str">
        <f>IF(ISERROR($V1728),"",OFFSET('Smelter Look-up'!$G$4,$V1728-4,0))</f>
        <v/>
      </c>
      <c r="I1728" s="237" t="str">
        <f>IF(ISERROR($V1728),"",OFFSET('Smelter Look-up'!$H$4,$V1728-4,0))</f>
        <v/>
      </c>
      <c r="J1728" s="237" t="str">
        <f>IF(ISERROR($V1728),"",OFFSET('Smelter Look-up'!$I$4,$V1728-4,0))</f>
        <v/>
      </c>
      <c r="K1728" s="234"/>
      <c r="L1728" s="234"/>
      <c r="M1728" s="234"/>
      <c r="N1728" s="234"/>
      <c r="O1728" s="234"/>
      <c r="P1728" s="237"/>
      <c r="Q1728" s="238"/>
      <c r="R1728" s="233" t="str">
        <f>IF(ISERROR($V1728),"",OFFSET('Smelter Look-up'!$C$4,$V1728-4,0)&amp;"")</f>
        <v/>
      </c>
      <c r="S1728" s="239" t="str">
        <f t="array" ref="S1728">IF(B1728="","",IF(ISERROR(MATCH($E1728,CL,0)),"Unknown",INDIRECT("'C'!$A$"&amp;MATCH($E1728,CL,0)+1)))</f>
        <v/>
      </c>
      <c r="T1728" s="239" t="str">
        <f t="array" ref="T1728">IF(B1728="","",IF(ISERROR(MATCH($J1728,SorP!$B$1:$B$6226,0)),"",INDIRECT("'SorP'!$A$"&amp;MATCH($S1728&amp;$J1728,SorP!C:C,0))))</f>
        <v/>
      </c>
      <c r="U1728" s="240"/>
      <c r="V1728" s="228" t="str">
        <f>IF(C1728="",NA(),IF(OR(C1728="Smelter not listed",C1728="Smelter not yet identified"),MATCH($B1728&amp;$D1728,'Smelter Look-up'!$J:$J,0),MATCH($B1728&amp;$C1728,'Smelter Look-up'!$J:$J,0)))</f>
        <v>#N/A</v>
      </c>
      <c r="W1728" s="208"/>
      <c r="X1728" s="208">
        <f t="shared" si="1"/>
        <v>0</v>
      </c>
      <c r="Y1728" s="208"/>
      <c r="Z1728" s="208"/>
      <c r="AA1728" s="208"/>
      <c r="AB1728" s="241" t="str">
        <f t="shared" si="2"/>
        <v/>
      </c>
      <c r="AC1728" s="208"/>
      <c r="AD1728" s="208"/>
      <c r="AE1728" s="208"/>
      <c r="AF1728" s="208"/>
      <c r="AG1728" s="208"/>
      <c r="AH1728" s="208"/>
    </row>
    <row r="1729" ht="13.5" customHeight="1">
      <c r="A1729" s="239"/>
      <c r="B1729" s="233" t="str">
        <f t="array" ref="B1729">IF(LEN(A1729)=0,"",INDEX('Smelter Look-up'!$A:$A,MATCH($A1729,'Smelter Look-up'!$E:$E,0)))</f>
        <v/>
      </c>
      <c r="C1729" s="234" t="str">
        <f t="array" ref="C1729">IF(LEN(A1729)=0,"",INDEX('Smelter Look-up'!$C:$C,MATCH($A1729,'Smelter Look-up'!$E:$E,0)))</f>
        <v/>
      </c>
      <c r="D1729" s="233"/>
      <c r="E1729" s="233" t="str">
        <f>IF(ISERROR($V1729),"",OFFSET('Smelter Look-up'!$D$4,$V1729-4,0)&amp;"")</f>
        <v/>
      </c>
      <c r="F1729" s="233" t="str">
        <f>IF(ISERROR($V1729),"",OFFSET('Smelter Look-up'!$E$4,$V1729-4,0))</f>
        <v/>
      </c>
      <c r="G1729" s="233" t="str">
        <f>IF(C1729=$X$4,IF(ISERROR($V1729),"Enter smelter details","RMI"),IF(ISERROR($V1729),"",OFFSET('Smelter Look-up'!$F$4,$V1729-4,0)))</f>
        <v/>
      </c>
      <c r="H1729" s="235" t="str">
        <f>IF(ISERROR($V1729),"",OFFSET('Smelter Look-up'!$G$4,$V1729-4,0))</f>
        <v/>
      </c>
      <c r="I1729" s="237" t="str">
        <f>IF(ISERROR($V1729),"",OFFSET('Smelter Look-up'!$H$4,$V1729-4,0))</f>
        <v/>
      </c>
      <c r="J1729" s="237" t="str">
        <f>IF(ISERROR($V1729),"",OFFSET('Smelter Look-up'!$I$4,$V1729-4,0))</f>
        <v/>
      </c>
      <c r="K1729" s="234"/>
      <c r="L1729" s="234"/>
      <c r="M1729" s="234"/>
      <c r="N1729" s="234"/>
      <c r="O1729" s="234"/>
      <c r="P1729" s="237"/>
      <c r="Q1729" s="238"/>
      <c r="R1729" s="233" t="str">
        <f>IF(ISERROR($V1729),"",OFFSET('Smelter Look-up'!$C$4,$V1729-4,0)&amp;"")</f>
        <v/>
      </c>
      <c r="S1729" s="239" t="str">
        <f t="array" ref="S1729">IF(B1729="","",IF(ISERROR(MATCH($E1729,CL,0)),"Unknown",INDIRECT("'C'!$A$"&amp;MATCH($E1729,CL,0)+1)))</f>
        <v/>
      </c>
      <c r="T1729" s="239" t="str">
        <f t="array" ref="T1729">IF(B1729="","",IF(ISERROR(MATCH($J1729,SorP!$B$1:$B$6226,0)),"",INDIRECT("'SorP'!$A$"&amp;MATCH($S1729&amp;$J1729,SorP!C:C,0))))</f>
        <v/>
      </c>
      <c r="U1729" s="240"/>
      <c r="V1729" s="228" t="str">
        <f>IF(C1729="",NA(),IF(OR(C1729="Smelter not listed",C1729="Smelter not yet identified"),MATCH($B1729&amp;$D1729,'Smelter Look-up'!$J:$J,0),MATCH($B1729&amp;$C1729,'Smelter Look-up'!$J:$J,0)))</f>
        <v>#N/A</v>
      </c>
      <c r="W1729" s="208"/>
      <c r="X1729" s="208">
        <f t="shared" si="1"/>
        <v>0</v>
      </c>
      <c r="Y1729" s="208"/>
      <c r="Z1729" s="208"/>
      <c r="AA1729" s="208"/>
      <c r="AB1729" s="241" t="str">
        <f t="shared" si="2"/>
        <v/>
      </c>
      <c r="AC1729" s="208"/>
      <c r="AD1729" s="208"/>
      <c r="AE1729" s="208"/>
      <c r="AF1729" s="208"/>
      <c r="AG1729" s="208"/>
      <c r="AH1729" s="208"/>
    </row>
    <row r="1730" ht="13.5" customHeight="1">
      <c r="A1730" s="239"/>
      <c r="B1730" s="233" t="str">
        <f t="array" ref="B1730">IF(LEN(A1730)=0,"",INDEX('Smelter Look-up'!$A:$A,MATCH($A1730,'Smelter Look-up'!$E:$E,0)))</f>
        <v/>
      </c>
      <c r="C1730" s="234" t="str">
        <f t="array" ref="C1730">IF(LEN(A1730)=0,"",INDEX('Smelter Look-up'!$C:$C,MATCH($A1730,'Smelter Look-up'!$E:$E,0)))</f>
        <v/>
      </c>
      <c r="D1730" s="233"/>
      <c r="E1730" s="233" t="str">
        <f>IF(ISERROR($V1730),"",OFFSET('Smelter Look-up'!$D$4,$V1730-4,0)&amp;"")</f>
        <v/>
      </c>
      <c r="F1730" s="233" t="str">
        <f>IF(ISERROR($V1730),"",OFFSET('Smelter Look-up'!$E$4,$V1730-4,0))</f>
        <v/>
      </c>
      <c r="G1730" s="233" t="str">
        <f>IF(C1730=$X$4,IF(ISERROR($V1730),"Enter smelter details","RMI"),IF(ISERROR($V1730),"",OFFSET('Smelter Look-up'!$F$4,$V1730-4,0)))</f>
        <v/>
      </c>
      <c r="H1730" s="235" t="str">
        <f>IF(ISERROR($V1730),"",OFFSET('Smelter Look-up'!$G$4,$V1730-4,0))</f>
        <v/>
      </c>
      <c r="I1730" s="237" t="str">
        <f>IF(ISERROR($V1730),"",OFFSET('Smelter Look-up'!$H$4,$V1730-4,0))</f>
        <v/>
      </c>
      <c r="J1730" s="237" t="str">
        <f>IF(ISERROR($V1730),"",OFFSET('Smelter Look-up'!$I$4,$V1730-4,0))</f>
        <v/>
      </c>
      <c r="K1730" s="234"/>
      <c r="L1730" s="234"/>
      <c r="M1730" s="234"/>
      <c r="N1730" s="234"/>
      <c r="O1730" s="234"/>
      <c r="P1730" s="237"/>
      <c r="Q1730" s="238"/>
      <c r="R1730" s="233" t="str">
        <f>IF(ISERROR($V1730),"",OFFSET('Smelter Look-up'!$C$4,$V1730-4,0)&amp;"")</f>
        <v/>
      </c>
      <c r="S1730" s="239" t="str">
        <f t="array" ref="S1730">IF(B1730="","",IF(ISERROR(MATCH($E1730,CL,0)),"Unknown",INDIRECT("'C'!$A$"&amp;MATCH($E1730,CL,0)+1)))</f>
        <v/>
      </c>
      <c r="T1730" s="239" t="str">
        <f t="array" ref="T1730">IF(B1730="","",IF(ISERROR(MATCH($J1730,SorP!$B$1:$B$6226,0)),"",INDIRECT("'SorP'!$A$"&amp;MATCH($S1730&amp;$J1730,SorP!C:C,0))))</f>
        <v/>
      </c>
      <c r="U1730" s="240"/>
      <c r="V1730" s="228" t="str">
        <f>IF(C1730="",NA(),IF(OR(C1730="Smelter not listed",C1730="Smelter not yet identified"),MATCH($B1730&amp;$D1730,'Smelter Look-up'!$J:$J,0),MATCH($B1730&amp;$C1730,'Smelter Look-up'!$J:$J,0)))</f>
        <v>#N/A</v>
      </c>
      <c r="W1730" s="208"/>
      <c r="X1730" s="208">
        <f t="shared" si="1"/>
        <v>0</v>
      </c>
      <c r="Y1730" s="208"/>
      <c r="Z1730" s="208"/>
      <c r="AA1730" s="208"/>
      <c r="AB1730" s="241" t="str">
        <f t="shared" si="2"/>
        <v/>
      </c>
      <c r="AC1730" s="208"/>
      <c r="AD1730" s="208"/>
      <c r="AE1730" s="208"/>
      <c r="AF1730" s="208"/>
      <c r="AG1730" s="208"/>
      <c r="AH1730" s="208"/>
    </row>
    <row r="1731" ht="13.5" customHeight="1">
      <c r="A1731" s="239"/>
      <c r="B1731" s="233" t="str">
        <f t="array" ref="B1731">IF(LEN(A1731)=0,"",INDEX('Smelter Look-up'!$A:$A,MATCH($A1731,'Smelter Look-up'!$E:$E,0)))</f>
        <v/>
      </c>
      <c r="C1731" s="234" t="str">
        <f t="array" ref="C1731">IF(LEN(A1731)=0,"",INDEX('Smelter Look-up'!$C:$C,MATCH($A1731,'Smelter Look-up'!$E:$E,0)))</f>
        <v/>
      </c>
      <c r="D1731" s="233"/>
      <c r="E1731" s="233" t="str">
        <f>IF(ISERROR($V1731),"",OFFSET('Smelter Look-up'!$D$4,$V1731-4,0)&amp;"")</f>
        <v/>
      </c>
      <c r="F1731" s="233" t="str">
        <f>IF(ISERROR($V1731),"",OFFSET('Smelter Look-up'!$E$4,$V1731-4,0))</f>
        <v/>
      </c>
      <c r="G1731" s="233" t="str">
        <f>IF(C1731=$X$4,IF(ISERROR($V1731),"Enter smelter details","RMI"),IF(ISERROR($V1731),"",OFFSET('Smelter Look-up'!$F$4,$V1731-4,0)))</f>
        <v/>
      </c>
      <c r="H1731" s="235" t="str">
        <f>IF(ISERROR($V1731),"",OFFSET('Smelter Look-up'!$G$4,$V1731-4,0))</f>
        <v/>
      </c>
      <c r="I1731" s="237" t="str">
        <f>IF(ISERROR($V1731),"",OFFSET('Smelter Look-up'!$H$4,$V1731-4,0))</f>
        <v/>
      </c>
      <c r="J1731" s="237" t="str">
        <f>IF(ISERROR($V1731),"",OFFSET('Smelter Look-up'!$I$4,$V1731-4,0))</f>
        <v/>
      </c>
      <c r="K1731" s="234"/>
      <c r="L1731" s="234"/>
      <c r="M1731" s="234"/>
      <c r="N1731" s="234"/>
      <c r="O1731" s="234"/>
      <c r="P1731" s="237"/>
      <c r="Q1731" s="238"/>
      <c r="R1731" s="233" t="str">
        <f>IF(ISERROR($V1731),"",OFFSET('Smelter Look-up'!$C$4,$V1731-4,0)&amp;"")</f>
        <v/>
      </c>
      <c r="S1731" s="239" t="str">
        <f t="array" ref="S1731">IF(B1731="","",IF(ISERROR(MATCH($E1731,CL,0)),"Unknown",INDIRECT("'C'!$A$"&amp;MATCH($E1731,CL,0)+1)))</f>
        <v/>
      </c>
      <c r="T1731" s="239" t="str">
        <f t="array" ref="T1731">IF(B1731="","",IF(ISERROR(MATCH($J1731,SorP!$B$1:$B$6226,0)),"",INDIRECT("'SorP'!$A$"&amp;MATCH($S1731&amp;$J1731,SorP!C:C,0))))</f>
        <v/>
      </c>
      <c r="U1731" s="240"/>
      <c r="V1731" s="228" t="str">
        <f>IF(C1731="",NA(),IF(OR(C1731="Smelter not listed",C1731="Smelter not yet identified"),MATCH($B1731&amp;$D1731,'Smelter Look-up'!$J:$J,0),MATCH($B1731&amp;$C1731,'Smelter Look-up'!$J:$J,0)))</f>
        <v>#N/A</v>
      </c>
      <c r="W1731" s="208"/>
      <c r="X1731" s="208">
        <f t="shared" si="1"/>
        <v>0</v>
      </c>
      <c r="Y1731" s="208"/>
      <c r="Z1731" s="208"/>
      <c r="AA1731" s="208"/>
      <c r="AB1731" s="241" t="str">
        <f t="shared" si="2"/>
        <v/>
      </c>
      <c r="AC1731" s="208"/>
      <c r="AD1731" s="208"/>
      <c r="AE1731" s="208"/>
      <c r="AF1731" s="208"/>
      <c r="AG1731" s="208"/>
      <c r="AH1731" s="208"/>
    </row>
    <row r="1732" ht="13.5" customHeight="1">
      <c r="A1732" s="239"/>
      <c r="B1732" s="233" t="str">
        <f t="array" ref="B1732">IF(LEN(A1732)=0,"",INDEX('Smelter Look-up'!$A:$A,MATCH($A1732,'Smelter Look-up'!$E:$E,0)))</f>
        <v/>
      </c>
      <c r="C1732" s="234" t="str">
        <f t="array" ref="C1732">IF(LEN(A1732)=0,"",INDEX('Smelter Look-up'!$C:$C,MATCH($A1732,'Smelter Look-up'!$E:$E,0)))</f>
        <v/>
      </c>
      <c r="D1732" s="233"/>
      <c r="E1732" s="233" t="str">
        <f>IF(ISERROR($V1732),"",OFFSET('Smelter Look-up'!$D$4,$V1732-4,0)&amp;"")</f>
        <v/>
      </c>
      <c r="F1732" s="233" t="str">
        <f>IF(ISERROR($V1732),"",OFFSET('Smelter Look-up'!$E$4,$V1732-4,0))</f>
        <v/>
      </c>
      <c r="G1732" s="233" t="str">
        <f>IF(C1732=$X$4,IF(ISERROR($V1732),"Enter smelter details","RMI"),IF(ISERROR($V1732),"",OFFSET('Smelter Look-up'!$F$4,$V1732-4,0)))</f>
        <v/>
      </c>
      <c r="H1732" s="235" t="str">
        <f>IF(ISERROR($V1732),"",OFFSET('Smelter Look-up'!$G$4,$V1732-4,0))</f>
        <v/>
      </c>
      <c r="I1732" s="237" t="str">
        <f>IF(ISERROR($V1732),"",OFFSET('Smelter Look-up'!$H$4,$V1732-4,0))</f>
        <v/>
      </c>
      <c r="J1732" s="237" t="str">
        <f>IF(ISERROR($V1732),"",OFFSET('Smelter Look-up'!$I$4,$V1732-4,0))</f>
        <v/>
      </c>
      <c r="K1732" s="234"/>
      <c r="L1732" s="234"/>
      <c r="M1732" s="234"/>
      <c r="N1732" s="234"/>
      <c r="O1732" s="234"/>
      <c r="P1732" s="237"/>
      <c r="Q1732" s="238"/>
      <c r="R1732" s="233" t="str">
        <f>IF(ISERROR($V1732),"",OFFSET('Smelter Look-up'!$C$4,$V1732-4,0)&amp;"")</f>
        <v/>
      </c>
      <c r="S1732" s="239" t="str">
        <f t="array" ref="S1732">IF(B1732="","",IF(ISERROR(MATCH($E1732,CL,0)),"Unknown",INDIRECT("'C'!$A$"&amp;MATCH($E1732,CL,0)+1)))</f>
        <v/>
      </c>
      <c r="T1732" s="239" t="str">
        <f t="array" ref="T1732">IF(B1732="","",IF(ISERROR(MATCH($J1732,SorP!$B$1:$B$6226,0)),"",INDIRECT("'SorP'!$A$"&amp;MATCH($S1732&amp;$J1732,SorP!C:C,0))))</f>
        <v/>
      </c>
      <c r="U1732" s="240"/>
      <c r="V1732" s="228" t="str">
        <f>IF(C1732="",NA(),IF(OR(C1732="Smelter not listed",C1732="Smelter not yet identified"),MATCH($B1732&amp;$D1732,'Smelter Look-up'!$J:$J,0),MATCH($B1732&amp;$C1732,'Smelter Look-up'!$J:$J,0)))</f>
        <v>#N/A</v>
      </c>
      <c r="W1732" s="208"/>
      <c r="X1732" s="208">
        <f t="shared" si="1"/>
        <v>0</v>
      </c>
      <c r="Y1732" s="208"/>
      <c r="Z1732" s="208"/>
      <c r="AA1732" s="208"/>
      <c r="AB1732" s="241" t="str">
        <f t="shared" si="2"/>
        <v/>
      </c>
      <c r="AC1732" s="208"/>
      <c r="AD1732" s="208"/>
      <c r="AE1732" s="208"/>
      <c r="AF1732" s="208"/>
      <c r="AG1732" s="208"/>
      <c r="AH1732" s="208"/>
    </row>
    <row r="1733" ht="13.5" customHeight="1">
      <c r="A1733" s="239"/>
      <c r="B1733" s="233" t="str">
        <f t="array" ref="B1733">IF(LEN(A1733)=0,"",INDEX('Smelter Look-up'!$A:$A,MATCH($A1733,'Smelter Look-up'!$E:$E,0)))</f>
        <v/>
      </c>
      <c r="C1733" s="234" t="str">
        <f t="array" ref="C1733">IF(LEN(A1733)=0,"",INDEX('Smelter Look-up'!$C:$C,MATCH($A1733,'Smelter Look-up'!$E:$E,0)))</f>
        <v/>
      </c>
      <c r="D1733" s="233"/>
      <c r="E1733" s="233" t="str">
        <f>IF(ISERROR($V1733),"",OFFSET('Smelter Look-up'!$D$4,$V1733-4,0)&amp;"")</f>
        <v/>
      </c>
      <c r="F1733" s="233" t="str">
        <f>IF(ISERROR($V1733),"",OFFSET('Smelter Look-up'!$E$4,$V1733-4,0))</f>
        <v/>
      </c>
      <c r="G1733" s="233" t="str">
        <f>IF(C1733=$X$4,IF(ISERROR($V1733),"Enter smelter details","RMI"),IF(ISERROR($V1733),"",OFFSET('Smelter Look-up'!$F$4,$V1733-4,0)))</f>
        <v/>
      </c>
      <c r="H1733" s="235" t="str">
        <f>IF(ISERROR($V1733),"",OFFSET('Smelter Look-up'!$G$4,$V1733-4,0))</f>
        <v/>
      </c>
      <c r="I1733" s="237" t="str">
        <f>IF(ISERROR($V1733),"",OFFSET('Smelter Look-up'!$H$4,$V1733-4,0))</f>
        <v/>
      </c>
      <c r="J1733" s="237" t="str">
        <f>IF(ISERROR($V1733),"",OFFSET('Smelter Look-up'!$I$4,$V1733-4,0))</f>
        <v/>
      </c>
      <c r="K1733" s="234"/>
      <c r="L1733" s="234"/>
      <c r="M1733" s="234"/>
      <c r="N1733" s="234"/>
      <c r="O1733" s="234"/>
      <c r="P1733" s="237"/>
      <c r="Q1733" s="238"/>
      <c r="R1733" s="233" t="str">
        <f>IF(ISERROR($V1733),"",OFFSET('Smelter Look-up'!$C$4,$V1733-4,0)&amp;"")</f>
        <v/>
      </c>
      <c r="S1733" s="239" t="str">
        <f t="array" ref="S1733">IF(B1733="","",IF(ISERROR(MATCH($E1733,CL,0)),"Unknown",INDIRECT("'C'!$A$"&amp;MATCH($E1733,CL,0)+1)))</f>
        <v/>
      </c>
      <c r="T1733" s="239" t="str">
        <f t="array" ref="T1733">IF(B1733="","",IF(ISERROR(MATCH($J1733,SorP!$B$1:$B$6226,0)),"",INDIRECT("'SorP'!$A$"&amp;MATCH($S1733&amp;$J1733,SorP!C:C,0))))</f>
        <v/>
      </c>
      <c r="U1733" s="240"/>
      <c r="V1733" s="228" t="str">
        <f>IF(C1733="",NA(),IF(OR(C1733="Smelter not listed",C1733="Smelter not yet identified"),MATCH($B1733&amp;$D1733,'Smelter Look-up'!$J:$J,0),MATCH($B1733&amp;$C1733,'Smelter Look-up'!$J:$J,0)))</f>
        <v>#N/A</v>
      </c>
      <c r="W1733" s="208"/>
      <c r="X1733" s="208">
        <f t="shared" si="1"/>
        <v>0</v>
      </c>
      <c r="Y1733" s="208"/>
      <c r="Z1733" s="208"/>
      <c r="AA1733" s="208"/>
      <c r="AB1733" s="241" t="str">
        <f t="shared" si="2"/>
        <v/>
      </c>
      <c r="AC1733" s="208"/>
      <c r="AD1733" s="208"/>
      <c r="AE1733" s="208"/>
      <c r="AF1733" s="208"/>
      <c r="AG1733" s="208"/>
      <c r="AH1733" s="208"/>
    </row>
    <row r="1734" ht="13.5" customHeight="1">
      <c r="A1734" s="239"/>
      <c r="B1734" s="233" t="str">
        <f t="array" ref="B1734">IF(LEN(A1734)=0,"",INDEX('Smelter Look-up'!$A:$A,MATCH($A1734,'Smelter Look-up'!$E:$E,0)))</f>
        <v/>
      </c>
      <c r="C1734" s="234" t="str">
        <f t="array" ref="C1734">IF(LEN(A1734)=0,"",INDEX('Smelter Look-up'!$C:$C,MATCH($A1734,'Smelter Look-up'!$E:$E,0)))</f>
        <v/>
      </c>
      <c r="D1734" s="233"/>
      <c r="E1734" s="233" t="str">
        <f>IF(ISERROR($V1734),"",OFFSET('Smelter Look-up'!$D$4,$V1734-4,0)&amp;"")</f>
        <v/>
      </c>
      <c r="F1734" s="233" t="str">
        <f>IF(ISERROR($V1734),"",OFFSET('Smelter Look-up'!$E$4,$V1734-4,0))</f>
        <v/>
      </c>
      <c r="G1734" s="233" t="str">
        <f>IF(C1734=$X$4,IF(ISERROR($V1734),"Enter smelter details","RMI"),IF(ISERROR($V1734),"",OFFSET('Smelter Look-up'!$F$4,$V1734-4,0)))</f>
        <v/>
      </c>
      <c r="H1734" s="235" t="str">
        <f>IF(ISERROR($V1734),"",OFFSET('Smelter Look-up'!$G$4,$V1734-4,0))</f>
        <v/>
      </c>
      <c r="I1734" s="237" t="str">
        <f>IF(ISERROR($V1734),"",OFFSET('Smelter Look-up'!$H$4,$V1734-4,0))</f>
        <v/>
      </c>
      <c r="J1734" s="237" t="str">
        <f>IF(ISERROR($V1734),"",OFFSET('Smelter Look-up'!$I$4,$V1734-4,0))</f>
        <v/>
      </c>
      <c r="K1734" s="234"/>
      <c r="L1734" s="234"/>
      <c r="M1734" s="234"/>
      <c r="N1734" s="234"/>
      <c r="O1734" s="234"/>
      <c r="P1734" s="237"/>
      <c r="Q1734" s="238"/>
      <c r="R1734" s="233" t="str">
        <f>IF(ISERROR($V1734),"",OFFSET('Smelter Look-up'!$C$4,$V1734-4,0)&amp;"")</f>
        <v/>
      </c>
      <c r="S1734" s="239" t="str">
        <f t="array" ref="S1734">IF(B1734="","",IF(ISERROR(MATCH($E1734,CL,0)),"Unknown",INDIRECT("'C'!$A$"&amp;MATCH($E1734,CL,0)+1)))</f>
        <v/>
      </c>
      <c r="T1734" s="239" t="str">
        <f t="array" ref="T1734">IF(B1734="","",IF(ISERROR(MATCH($J1734,SorP!$B$1:$B$6226,0)),"",INDIRECT("'SorP'!$A$"&amp;MATCH($S1734&amp;$J1734,SorP!C:C,0))))</f>
        <v/>
      </c>
      <c r="U1734" s="240"/>
      <c r="V1734" s="228" t="str">
        <f>IF(C1734="",NA(),IF(OR(C1734="Smelter not listed",C1734="Smelter not yet identified"),MATCH($B1734&amp;$D1734,'Smelter Look-up'!$J:$J,0),MATCH($B1734&amp;$C1734,'Smelter Look-up'!$J:$J,0)))</f>
        <v>#N/A</v>
      </c>
      <c r="W1734" s="208"/>
      <c r="X1734" s="208">
        <f t="shared" si="1"/>
        <v>0</v>
      </c>
      <c r="Y1734" s="208"/>
      <c r="Z1734" s="208"/>
      <c r="AA1734" s="208"/>
      <c r="AB1734" s="241" t="str">
        <f t="shared" si="2"/>
        <v/>
      </c>
      <c r="AC1734" s="208"/>
      <c r="AD1734" s="208"/>
      <c r="AE1734" s="208"/>
      <c r="AF1734" s="208"/>
      <c r="AG1734" s="208"/>
      <c r="AH1734" s="208"/>
    </row>
    <row r="1735" ht="13.5" customHeight="1">
      <c r="A1735" s="239"/>
      <c r="B1735" s="233" t="str">
        <f t="array" ref="B1735">IF(LEN(A1735)=0,"",INDEX('Smelter Look-up'!$A:$A,MATCH($A1735,'Smelter Look-up'!$E:$E,0)))</f>
        <v/>
      </c>
      <c r="C1735" s="234" t="str">
        <f t="array" ref="C1735">IF(LEN(A1735)=0,"",INDEX('Smelter Look-up'!$C:$C,MATCH($A1735,'Smelter Look-up'!$E:$E,0)))</f>
        <v/>
      </c>
      <c r="D1735" s="233"/>
      <c r="E1735" s="233" t="str">
        <f>IF(ISERROR($V1735),"",OFFSET('Smelter Look-up'!$D$4,$V1735-4,0)&amp;"")</f>
        <v/>
      </c>
      <c r="F1735" s="233" t="str">
        <f>IF(ISERROR($V1735),"",OFFSET('Smelter Look-up'!$E$4,$V1735-4,0))</f>
        <v/>
      </c>
      <c r="G1735" s="233" t="str">
        <f>IF(C1735=$X$4,IF(ISERROR($V1735),"Enter smelter details","RMI"),IF(ISERROR($V1735),"",OFFSET('Smelter Look-up'!$F$4,$V1735-4,0)))</f>
        <v/>
      </c>
      <c r="H1735" s="235" t="str">
        <f>IF(ISERROR($V1735),"",OFFSET('Smelter Look-up'!$G$4,$V1735-4,0))</f>
        <v/>
      </c>
      <c r="I1735" s="237" t="str">
        <f>IF(ISERROR($V1735),"",OFFSET('Smelter Look-up'!$H$4,$V1735-4,0))</f>
        <v/>
      </c>
      <c r="J1735" s="237" t="str">
        <f>IF(ISERROR($V1735),"",OFFSET('Smelter Look-up'!$I$4,$V1735-4,0))</f>
        <v/>
      </c>
      <c r="K1735" s="234"/>
      <c r="L1735" s="234"/>
      <c r="M1735" s="234"/>
      <c r="N1735" s="234"/>
      <c r="O1735" s="234"/>
      <c r="P1735" s="237"/>
      <c r="Q1735" s="238"/>
      <c r="R1735" s="233" t="str">
        <f>IF(ISERROR($V1735),"",OFFSET('Smelter Look-up'!$C$4,$V1735-4,0)&amp;"")</f>
        <v/>
      </c>
      <c r="S1735" s="239" t="str">
        <f t="array" ref="S1735">IF(B1735="","",IF(ISERROR(MATCH($E1735,CL,0)),"Unknown",INDIRECT("'C'!$A$"&amp;MATCH($E1735,CL,0)+1)))</f>
        <v/>
      </c>
      <c r="T1735" s="239" t="str">
        <f t="array" ref="T1735">IF(B1735="","",IF(ISERROR(MATCH($J1735,SorP!$B$1:$B$6226,0)),"",INDIRECT("'SorP'!$A$"&amp;MATCH($S1735&amp;$J1735,SorP!C:C,0))))</f>
        <v/>
      </c>
      <c r="U1735" s="240"/>
      <c r="V1735" s="228" t="str">
        <f>IF(C1735="",NA(),IF(OR(C1735="Smelter not listed",C1735="Smelter not yet identified"),MATCH($B1735&amp;$D1735,'Smelter Look-up'!$J:$J,0),MATCH($B1735&amp;$C1735,'Smelter Look-up'!$J:$J,0)))</f>
        <v>#N/A</v>
      </c>
      <c r="W1735" s="208"/>
      <c r="X1735" s="208">
        <f t="shared" si="1"/>
        <v>0</v>
      </c>
      <c r="Y1735" s="208"/>
      <c r="Z1735" s="208"/>
      <c r="AA1735" s="208"/>
      <c r="AB1735" s="241" t="str">
        <f t="shared" si="2"/>
        <v/>
      </c>
      <c r="AC1735" s="208"/>
      <c r="AD1735" s="208"/>
      <c r="AE1735" s="208"/>
      <c r="AF1735" s="208"/>
      <c r="AG1735" s="208"/>
      <c r="AH1735" s="208"/>
    </row>
    <row r="1736" ht="13.5" customHeight="1">
      <c r="A1736" s="239"/>
      <c r="B1736" s="233" t="str">
        <f t="array" ref="B1736">IF(LEN(A1736)=0,"",INDEX('Smelter Look-up'!$A:$A,MATCH($A1736,'Smelter Look-up'!$E:$E,0)))</f>
        <v/>
      </c>
      <c r="C1736" s="234" t="str">
        <f t="array" ref="C1736">IF(LEN(A1736)=0,"",INDEX('Smelter Look-up'!$C:$C,MATCH($A1736,'Smelter Look-up'!$E:$E,0)))</f>
        <v/>
      </c>
      <c r="D1736" s="233"/>
      <c r="E1736" s="233" t="str">
        <f>IF(ISERROR($V1736),"",OFFSET('Smelter Look-up'!$D$4,$V1736-4,0)&amp;"")</f>
        <v/>
      </c>
      <c r="F1736" s="233" t="str">
        <f>IF(ISERROR($V1736),"",OFFSET('Smelter Look-up'!$E$4,$V1736-4,0))</f>
        <v/>
      </c>
      <c r="G1736" s="233" t="str">
        <f>IF(C1736=$X$4,IF(ISERROR($V1736),"Enter smelter details","RMI"),IF(ISERROR($V1736),"",OFFSET('Smelter Look-up'!$F$4,$V1736-4,0)))</f>
        <v/>
      </c>
      <c r="H1736" s="235" t="str">
        <f>IF(ISERROR($V1736),"",OFFSET('Smelter Look-up'!$G$4,$V1736-4,0))</f>
        <v/>
      </c>
      <c r="I1736" s="237" t="str">
        <f>IF(ISERROR($V1736),"",OFFSET('Smelter Look-up'!$H$4,$V1736-4,0))</f>
        <v/>
      </c>
      <c r="J1736" s="237" t="str">
        <f>IF(ISERROR($V1736),"",OFFSET('Smelter Look-up'!$I$4,$V1736-4,0))</f>
        <v/>
      </c>
      <c r="K1736" s="234"/>
      <c r="L1736" s="234"/>
      <c r="M1736" s="234"/>
      <c r="N1736" s="234"/>
      <c r="O1736" s="234"/>
      <c r="P1736" s="237"/>
      <c r="Q1736" s="238"/>
      <c r="R1736" s="233" t="str">
        <f>IF(ISERROR($V1736),"",OFFSET('Smelter Look-up'!$C$4,$V1736-4,0)&amp;"")</f>
        <v/>
      </c>
      <c r="S1736" s="239" t="str">
        <f t="array" ref="S1736">IF(B1736="","",IF(ISERROR(MATCH($E1736,CL,0)),"Unknown",INDIRECT("'C'!$A$"&amp;MATCH($E1736,CL,0)+1)))</f>
        <v/>
      </c>
      <c r="T1736" s="239" t="str">
        <f t="array" ref="T1736">IF(B1736="","",IF(ISERROR(MATCH($J1736,SorP!$B$1:$B$6226,0)),"",INDIRECT("'SorP'!$A$"&amp;MATCH($S1736&amp;$J1736,SorP!C:C,0))))</f>
        <v/>
      </c>
      <c r="U1736" s="240"/>
      <c r="V1736" s="228" t="str">
        <f>IF(C1736="",NA(),IF(OR(C1736="Smelter not listed",C1736="Smelter not yet identified"),MATCH($B1736&amp;$D1736,'Smelter Look-up'!$J:$J,0),MATCH($B1736&amp;$C1736,'Smelter Look-up'!$J:$J,0)))</f>
        <v>#N/A</v>
      </c>
      <c r="W1736" s="208"/>
      <c r="X1736" s="208">
        <f t="shared" si="1"/>
        <v>0</v>
      </c>
      <c r="Y1736" s="208"/>
      <c r="Z1736" s="208"/>
      <c r="AA1736" s="208"/>
      <c r="AB1736" s="241" t="str">
        <f t="shared" si="2"/>
        <v/>
      </c>
      <c r="AC1736" s="208"/>
      <c r="AD1736" s="208"/>
      <c r="AE1736" s="208"/>
      <c r="AF1736" s="208"/>
      <c r="AG1736" s="208"/>
      <c r="AH1736" s="208"/>
    </row>
    <row r="1737" ht="13.5" customHeight="1">
      <c r="A1737" s="239"/>
      <c r="B1737" s="233" t="str">
        <f t="array" ref="B1737">IF(LEN(A1737)=0,"",INDEX('Smelter Look-up'!$A:$A,MATCH($A1737,'Smelter Look-up'!$E:$E,0)))</f>
        <v/>
      </c>
      <c r="C1737" s="234" t="str">
        <f t="array" ref="C1737">IF(LEN(A1737)=0,"",INDEX('Smelter Look-up'!$C:$C,MATCH($A1737,'Smelter Look-up'!$E:$E,0)))</f>
        <v/>
      </c>
      <c r="D1737" s="233"/>
      <c r="E1737" s="233" t="str">
        <f>IF(ISERROR($V1737),"",OFFSET('Smelter Look-up'!$D$4,$V1737-4,0)&amp;"")</f>
        <v/>
      </c>
      <c r="F1737" s="233" t="str">
        <f>IF(ISERROR($V1737),"",OFFSET('Smelter Look-up'!$E$4,$V1737-4,0))</f>
        <v/>
      </c>
      <c r="G1737" s="233" t="str">
        <f>IF(C1737=$X$4,IF(ISERROR($V1737),"Enter smelter details","RMI"),IF(ISERROR($V1737),"",OFFSET('Smelter Look-up'!$F$4,$V1737-4,0)))</f>
        <v/>
      </c>
      <c r="H1737" s="235" t="str">
        <f>IF(ISERROR($V1737),"",OFFSET('Smelter Look-up'!$G$4,$V1737-4,0))</f>
        <v/>
      </c>
      <c r="I1737" s="237" t="str">
        <f>IF(ISERROR($V1737),"",OFFSET('Smelter Look-up'!$H$4,$V1737-4,0))</f>
        <v/>
      </c>
      <c r="J1737" s="237" t="str">
        <f>IF(ISERROR($V1737),"",OFFSET('Smelter Look-up'!$I$4,$V1737-4,0))</f>
        <v/>
      </c>
      <c r="K1737" s="234"/>
      <c r="L1737" s="234"/>
      <c r="M1737" s="234"/>
      <c r="N1737" s="234"/>
      <c r="O1737" s="234"/>
      <c r="P1737" s="237"/>
      <c r="Q1737" s="238"/>
      <c r="R1737" s="233" t="str">
        <f>IF(ISERROR($V1737),"",OFFSET('Smelter Look-up'!$C$4,$V1737-4,0)&amp;"")</f>
        <v/>
      </c>
      <c r="S1737" s="239" t="str">
        <f t="array" ref="S1737">IF(B1737="","",IF(ISERROR(MATCH($E1737,CL,0)),"Unknown",INDIRECT("'C'!$A$"&amp;MATCH($E1737,CL,0)+1)))</f>
        <v/>
      </c>
      <c r="T1737" s="239" t="str">
        <f t="array" ref="T1737">IF(B1737="","",IF(ISERROR(MATCH($J1737,SorP!$B$1:$B$6226,0)),"",INDIRECT("'SorP'!$A$"&amp;MATCH($S1737&amp;$J1737,SorP!C:C,0))))</f>
        <v/>
      </c>
      <c r="U1737" s="240"/>
      <c r="V1737" s="228" t="str">
        <f>IF(C1737="",NA(),IF(OR(C1737="Smelter not listed",C1737="Smelter not yet identified"),MATCH($B1737&amp;$D1737,'Smelter Look-up'!$J:$J,0),MATCH($B1737&amp;$C1737,'Smelter Look-up'!$J:$J,0)))</f>
        <v>#N/A</v>
      </c>
      <c r="W1737" s="208"/>
      <c r="X1737" s="208">
        <f t="shared" si="1"/>
        <v>0</v>
      </c>
      <c r="Y1737" s="208"/>
      <c r="Z1737" s="208"/>
      <c r="AA1737" s="208"/>
      <c r="AB1737" s="241" t="str">
        <f t="shared" si="2"/>
        <v/>
      </c>
      <c r="AC1737" s="208"/>
      <c r="AD1737" s="208"/>
      <c r="AE1737" s="208"/>
      <c r="AF1737" s="208"/>
      <c r="AG1737" s="208"/>
      <c r="AH1737" s="208"/>
    </row>
    <row r="1738" ht="13.5" customHeight="1">
      <c r="A1738" s="239"/>
      <c r="B1738" s="233" t="str">
        <f t="array" ref="B1738">IF(LEN(A1738)=0,"",INDEX('Smelter Look-up'!$A:$A,MATCH($A1738,'Smelter Look-up'!$E:$E,0)))</f>
        <v/>
      </c>
      <c r="C1738" s="234" t="str">
        <f t="array" ref="C1738">IF(LEN(A1738)=0,"",INDEX('Smelter Look-up'!$C:$C,MATCH($A1738,'Smelter Look-up'!$E:$E,0)))</f>
        <v/>
      </c>
      <c r="D1738" s="233"/>
      <c r="E1738" s="233" t="str">
        <f>IF(ISERROR($V1738),"",OFFSET('Smelter Look-up'!$D$4,$V1738-4,0)&amp;"")</f>
        <v/>
      </c>
      <c r="F1738" s="233" t="str">
        <f>IF(ISERROR($V1738),"",OFFSET('Smelter Look-up'!$E$4,$V1738-4,0))</f>
        <v/>
      </c>
      <c r="G1738" s="233" t="str">
        <f>IF(C1738=$X$4,IF(ISERROR($V1738),"Enter smelter details","RMI"),IF(ISERROR($V1738),"",OFFSET('Smelter Look-up'!$F$4,$V1738-4,0)))</f>
        <v/>
      </c>
      <c r="H1738" s="235" t="str">
        <f>IF(ISERROR($V1738),"",OFFSET('Smelter Look-up'!$G$4,$V1738-4,0))</f>
        <v/>
      </c>
      <c r="I1738" s="237" t="str">
        <f>IF(ISERROR($V1738),"",OFFSET('Smelter Look-up'!$H$4,$V1738-4,0))</f>
        <v/>
      </c>
      <c r="J1738" s="237" t="str">
        <f>IF(ISERROR($V1738),"",OFFSET('Smelter Look-up'!$I$4,$V1738-4,0))</f>
        <v/>
      </c>
      <c r="K1738" s="234"/>
      <c r="L1738" s="234"/>
      <c r="M1738" s="234"/>
      <c r="N1738" s="234"/>
      <c r="O1738" s="234"/>
      <c r="P1738" s="237"/>
      <c r="Q1738" s="238"/>
      <c r="R1738" s="233" t="str">
        <f>IF(ISERROR($V1738),"",OFFSET('Smelter Look-up'!$C$4,$V1738-4,0)&amp;"")</f>
        <v/>
      </c>
      <c r="S1738" s="239" t="str">
        <f t="array" ref="S1738">IF(B1738="","",IF(ISERROR(MATCH($E1738,CL,0)),"Unknown",INDIRECT("'C'!$A$"&amp;MATCH($E1738,CL,0)+1)))</f>
        <v/>
      </c>
      <c r="T1738" s="239" t="str">
        <f t="array" ref="T1738">IF(B1738="","",IF(ISERROR(MATCH($J1738,SorP!$B$1:$B$6226,0)),"",INDIRECT("'SorP'!$A$"&amp;MATCH($S1738&amp;$J1738,SorP!C:C,0))))</f>
        <v/>
      </c>
      <c r="U1738" s="240"/>
      <c r="V1738" s="228" t="str">
        <f>IF(C1738="",NA(),IF(OR(C1738="Smelter not listed",C1738="Smelter not yet identified"),MATCH($B1738&amp;$D1738,'Smelter Look-up'!$J:$J,0),MATCH($B1738&amp;$C1738,'Smelter Look-up'!$J:$J,0)))</f>
        <v>#N/A</v>
      </c>
      <c r="W1738" s="208"/>
      <c r="X1738" s="208">
        <f t="shared" si="1"/>
        <v>0</v>
      </c>
      <c r="Y1738" s="208"/>
      <c r="Z1738" s="208"/>
      <c r="AA1738" s="208"/>
      <c r="AB1738" s="241" t="str">
        <f t="shared" si="2"/>
        <v/>
      </c>
      <c r="AC1738" s="208"/>
      <c r="AD1738" s="208"/>
      <c r="AE1738" s="208"/>
      <c r="AF1738" s="208"/>
      <c r="AG1738" s="208"/>
      <c r="AH1738" s="208"/>
    </row>
    <row r="1739" ht="13.5" customHeight="1">
      <c r="A1739" s="239"/>
      <c r="B1739" s="233" t="str">
        <f t="array" ref="B1739">IF(LEN(A1739)=0,"",INDEX('Smelter Look-up'!$A:$A,MATCH($A1739,'Smelter Look-up'!$E:$E,0)))</f>
        <v/>
      </c>
      <c r="C1739" s="234" t="str">
        <f t="array" ref="C1739">IF(LEN(A1739)=0,"",INDEX('Smelter Look-up'!$C:$C,MATCH($A1739,'Smelter Look-up'!$E:$E,0)))</f>
        <v/>
      </c>
      <c r="D1739" s="233"/>
      <c r="E1739" s="233" t="str">
        <f>IF(ISERROR($V1739),"",OFFSET('Smelter Look-up'!$D$4,$V1739-4,0)&amp;"")</f>
        <v/>
      </c>
      <c r="F1739" s="233" t="str">
        <f>IF(ISERROR($V1739),"",OFFSET('Smelter Look-up'!$E$4,$V1739-4,0))</f>
        <v/>
      </c>
      <c r="G1739" s="233" t="str">
        <f>IF(C1739=$X$4,IF(ISERROR($V1739),"Enter smelter details","RMI"),IF(ISERROR($V1739),"",OFFSET('Smelter Look-up'!$F$4,$V1739-4,0)))</f>
        <v/>
      </c>
      <c r="H1739" s="235" t="str">
        <f>IF(ISERROR($V1739),"",OFFSET('Smelter Look-up'!$G$4,$V1739-4,0))</f>
        <v/>
      </c>
      <c r="I1739" s="237" t="str">
        <f>IF(ISERROR($V1739),"",OFFSET('Smelter Look-up'!$H$4,$V1739-4,0))</f>
        <v/>
      </c>
      <c r="J1739" s="237" t="str">
        <f>IF(ISERROR($V1739),"",OFFSET('Smelter Look-up'!$I$4,$V1739-4,0))</f>
        <v/>
      </c>
      <c r="K1739" s="234"/>
      <c r="L1739" s="234"/>
      <c r="M1739" s="234"/>
      <c r="N1739" s="234"/>
      <c r="O1739" s="234"/>
      <c r="P1739" s="237"/>
      <c r="Q1739" s="238"/>
      <c r="R1739" s="233" t="str">
        <f>IF(ISERROR($V1739),"",OFFSET('Smelter Look-up'!$C$4,$V1739-4,0)&amp;"")</f>
        <v/>
      </c>
      <c r="S1739" s="239" t="str">
        <f t="array" ref="S1739">IF(B1739="","",IF(ISERROR(MATCH($E1739,CL,0)),"Unknown",INDIRECT("'C'!$A$"&amp;MATCH($E1739,CL,0)+1)))</f>
        <v/>
      </c>
      <c r="T1739" s="239" t="str">
        <f t="array" ref="T1739">IF(B1739="","",IF(ISERROR(MATCH($J1739,SorP!$B$1:$B$6226,0)),"",INDIRECT("'SorP'!$A$"&amp;MATCH($S1739&amp;$J1739,SorP!C:C,0))))</f>
        <v/>
      </c>
      <c r="U1739" s="240"/>
      <c r="V1739" s="228" t="str">
        <f>IF(C1739="",NA(),IF(OR(C1739="Smelter not listed",C1739="Smelter not yet identified"),MATCH($B1739&amp;$D1739,'Smelter Look-up'!$J:$J,0),MATCH($B1739&amp;$C1739,'Smelter Look-up'!$J:$J,0)))</f>
        <v>#N/A</v>
      </c>
      <c r="W1739" s="208"/>
      <c r="X1739" s="208">
        <f t="shared" si="1"/>
        <v>0</v>
      </c>
      <c r="Y1739" s="208"/>
      <c r="Z1739" s="208"/>
      <c r="AA1739" s="208"/>
      <c r="AB1739" s="241" t="str">
        <f t="shared" si="2"/>
        <v/>
      </c>
      <c r="AC1739" s="208"/>
      <c r="AD1739" s="208"/>
      <c r="AE1739" s="208"/>
      <c r="AF1739" s="208"/>
      <c r="AG1739" s="208"/>
      <c r="AH1739" s="208"/>
    </row>
    <row r="1740" ht="13.5" customHeight="1">
      <c r="A1740" s="239"/>
      <c r="B1740" s="233" t="str">
        <f t="array" ref="B1740">IF(LEN(A1740)=0,"",INDEX('Smelter Look-up'!$A:$A,MATCH($A1740,'Smelter Look-up'!$E:$E,0)))</f>
        <v/>
      </c>
      <c r="C1740" s="234" t="str">
        <f t="array" ref="C1740">IF(LEN(A1740)=0,"",INDEX('Smelter Look-up'!$C:$C,MATCH($A1740,'Smelter Look-up'!$E:$E,0)))</f>
        <v/>
      </c>
      <c r="D1740" s="233"/>
      <c r="E1740" s="233" t="str">
        <f>IF(ISERROR($V1740),"",OFFSET('Smelter Look-up'!$D$4,$V1740-4,0)&amp;"")</f>
        <v/>
      </c>
      <c r="F1740" s="233" t="str">
        <f>IF(ISERROR($V1740),"",OFFSET('Smelter Look-up'!$E$4,$V1740-4,0))</f>
        <v/>
      </c>
      <c r="G1740" s="233" t="str">
        <f>IF(C1740=$X$4,IF(ISERROR($V1740),"Enter smelter details","RMI"),IF(ISERROR($V1740),"",OFFSET('Smelter Look-up'!$F$4,$V1740-4,0)))</f>
        <v/>
      </c>
      <c r="H1740" s="235" t="str">
        <f>IF(ISERROR($V1740),"",OFFSET('Smelter Look-up'!$G$4,$V1740-4,0))</f>
        <v/>
      </c>
      <c r="I1740" s="237" t="str">
        <f>IF(ISERROR($V1740),"",OFFSET('Smelter Look-up'!$H$4,$V1740-4,0))</f>
        <v/>
      </c>
      <c r="J1740" s="237" t="str">
        <f>IF(ISERROR($V1740),"",OFFSET('Smelter Look-up'!$I$4,$V1740-4,0))</f>
        <v/>
      </c>
      <c r="K1740" s="234"/>
      <c r="L1740" s="234"/>
      <c r="M1740" s="234"/>
      <c r="N1740" s="234"/>
      <c r="O1740" s="234"/>
      <c r="P1740" s="237"/>
      <c r="Q1740" s="238"/>
      <c r="R1740" s="233" t="str">
        <f>IF(ISERROR($V1740),"",OFFSET('Smelter Look-up'!$C$4,$V1740-4,0)&amp;"")</f>
        <v/>
      </c>
      <c r="S1740" s="239" t="str">
        <f t="array" ref="S1740">IF(B1740="","",IF(ISERROR(MATCH($E1740,CL,0)),"Unknown",INDIRECT("'C'!$A$"&amp;MATCH($E1740,CL,0)+1)))</f>
        <v/>
      </c>
      <c r="T1740" s="239" t="str">
        <f t="array" ref="T1740">IF(B1740="","",IF(ISERROR(MATCH($J1740,SorP!$B$1:$B$6226,0)),"",INDIRECT("'SorP'!$A$"&amp;MATCH($S1740&amp;$J1740,SorP!C:C,0))))</f>
        <v/>
      </c>
      <c r="U1740" s="240"/>
      <c r="V1740" s="228" t="str">
        <f>IF(C1740="",NA(),IF(OR(C1740="Smelter not listed",C1740="Smelter not yet identified"),MATCH($B1740&amp;$D1740,'Smelter Look-up'!$J:$J,0),MATCH($B1740&amp;$C1740,'Smelter Look-up'!$J:$J,0)))</f>
        <v>#N/A</v>
      </c>
      <c r="W1740" s="208"/>
      <c r="X1740" s="208">
        <f t="shared" si="1"/>
        <v>0</v>
      </c>
      <c r="Y1740" s="208"/>
      <c r="Z1740" s="208"/>
      <c r="AA1740" s="208"/>
      <c r="AB1740" s="241" t="str">
        <f t="shared" si="2"/>
        <v/>
      </c>
      <c r="AC1740" s="208"/>
      <c r="AD1740" s="208"/>
      <c r="AE1740" s="208"/>
      <c r="AF1740" s="208"/>
      <c r="AG1740" s="208"/>
      <c r="AH1740" s="208"/>
    </row>
    <row r="1741" ht="13.5" customHeight="1">
      <c r="A1741" s="239"/>
      <c r="B1741" s="233" t="str">
        <f t="array" ref="B1741">IF(LEN(A1741)=0,"",INDEX('Smelter Look-up'!$A:$A,MATCH($A1741,'Smelter Look-up'!$E:$E,0)))</f>
        <v/>
      </c>
      <c r="C1741" s="234" t="str">
        <f t="array" ref="C1741">IF(LEN(A1741)=0,"",INDEX('Smelter Look-up'!$C:$C,MATCH($A1741,'Smelter Look-up'!$E:$E,0)))</f>
        <v/>
      </c>
      <c r="D1741" s="233"/>
      <c r="E1741" s="233" t="str">
        <f>IF(ISERROR($V1741),"",OFFSET('Smelter Look-up'!$D$4,$V1741-4,0)&amp;"")</f>
        <v/>
      </c>
      <c r="F1741" s="233" t="str">
        <f>IF(ISERROR($V1741),"",OFFSET('Smelter Look-up'!$E$4,$V1741-4,0))</f>
        <v/>
      </c>
      <c r="G1741" s="233" t="str">
        <f>IF(C1741=$X$4,IF(ISERROR($V1741),"Enter smelter details","RMI"),IF(ISERROR($V1741),"",OFFSET('Smelter Look-up'!$F$4,$V1741-4,0)))</f>
        <v/>
      </c>
      <c r="H1741" s="235" t="str">
        <f>IF(ISERROR($V1741),"",OFFSET('Smelter Look-up'!$G$4,$V1741-4,0))</f>
        <v/>
      </c>
      <c r="I1741" s="237" t="str">
        <f>IF(ISERROR($V1741),"",OFFSET('Smelter Look-up'!$H$4,$V1741-4,0))</f>
        <v/>
      </c>
      <c r="J1741" s="237" t="str">
        <f>IF(ISERROR($V1741),"",OFFSET('Smelter Look-up'!$I$4,$V1741-4,0))</f>
        <v/>
      </c>
      <c r="K1741" s="234"/>
      <c r="L1741" s="234"/>
      <c r="M1741" s="234"/>
      <c r="N1741" s="234"/>
      <c r="O1741" s="234"/>
      <c r="P1741" s="237"/>
      <c r="Q1741" s="238"/>
      <c r="R1741" s="233" t="str">
        <f>IF(ISERROR($V1741),"",OFFSET('Smelter Look-up'!$C$4,$V1741-4,0)&amp;"")</f>
        <v/>
      </c>
      <c r="S1741" s="239" t="str">
        <f t="array" ref="S1741">IF(B1741="","",IF(ISERROR(MATCH($E1741,CL,0)),"Unknown",INDIRECT("'C'!$A$"&amp;MATCH($E1741,CL,0)+1)))</f>
        <v/>
      </c>
      <c r="T1741" s="239" t="str">
        <f t="array" ref="T1741">IF(B1741="","",IF(ISERROR(MATCH($J1741,SorP!$B$1:$B$6226,0)),"",INDIRECT("'SorP'!$A$"&amp;MATCH($S1741&amp;$J1741,SorP!C:C,0))))</f>
        <v/>
      </c>
      <c r="U1741" s="240"/>
      <c r="V1741" s="228" t="str">
        <f>IF(C1741="",NA(),IF(OR(C1741="Smelter not listed",C1741="Smelter not yet identified"),MATCH($B1741&amp;$D1741,'Smelter Look-up'!$J:$J,0),MATCH($B1741&amp;$C1741,'Smelter Look-up'!$J:$J,0)))</f>
        <v>#N/A</v>
      </c>
      <c r="W1741" s="208"/>
      <c r="X1741" s="208">
        <f t="shared" si="1"/>
        <v>0</v>
      </c>
      <c r="Y1741" s="208"/>
      <c r="Z1741" s="208"/>
      <c r="AA1741" s="208"/>
      <c r="AB1741" s="241" t="str">
        <f t="shared" si="2"/>
        <v/>
      </c>
      <c r="AC1741" s="208"/>
      <c r="AD1741" s="208"/>
      <c r="AE1741" s="208"/>
      <c r="AF1741" s="208"/>
      <c r="AG1741" s="208"/>
      <c r="AH1741" s="208"/>
    </row>
    <row r="1742" ht="13.5" customHeight="1">
      <c r="A1742" s="239"/>
      <c r="B1742" s="233" t="str">
        <f t="array" ref="B1742">IF(LEN(A1742)=0,"",INDEX('Smelter Look-up'!$A:$A,MATCH($A1742,'Smelter Look-up'!$E:$E,0)))</f>
        <v/>
      </c>
      <c r="C1742" s="234" t="str">
        <f t="array" ref="C1742">IF(LEN(A1742)=0,"",INDEX('Smelter Look-up'!$C:$C,MATCH($A1742,'Smelter Look-up'!$E:$E,0)))</f>
        <v/>
      </c>
      <c r="D1742" s="233"/>
      <c r="E1742" s="233" t="str">
        <f>IF(ISERROR($V1742),"",OFFSET('Smelter Look-up'!$D$4,$V1742-4,0)&amp;"")</f>
        <v/>
      </c>
      <c r="F1742" s="233" t="str">
        <f>IF(ISERROR($V1742),"",OFFSET('Smelter Look-up'!$E$4,$V1742-4,0))</f>
        <v/>
      </c>
      <c r="G1742" s="233" t="str">
        <f>IF(C1742=$X$4,IF(ISERROR($V1742),"Enter smelter details","RMI"),IF(ISERROR($V1742),"",OFFSET('Smelter Look-up'!$F$4,$V1742-4,0)))</f>
        <v/>
      </c>
      <c r="H1742" s="235" t="str">
        <f>IF(ISERROR($V1742),"",OFFSET('Smelter Look-up'!$G$4,$V1742-4,0))</f>
        <v/>
      </c>
      <c r="I1742" s="237" t="str">
        <f>IF(ISERROR($V1742),"",OFFSET('Smelter Look-up'!$H$4,$V1742-4,0))</f>
        <v/>
      </c>
      <c r="J1742" s="237" t="str">
        <f>IF(ISERROR($V1742),"",OFFSET('Smelter Look-up'!$I$4,$V1742-4,0))</f>
        <v/>
      </c>
      <c r="K1742" s="234"/>
      <c r="L1742" s="234"/>
      <c r="M1742" s="234"/>
      <c r="N1742" s="234"/>
      <c r="O1742" s="234"/>
      <c r="P1742" s="237"/>
      <c r="Q1742" s="238"/>
      <c r="R1742" s="233" t="str">
        <f>IF(ISERROR($V1742),"",OFFSET('Smelter Look-up'!$C$4,$V1742-4,0)&amp;"")</f>
        <v/>
      </c>
      <c r="S1742" s="239" t="str">
        <f t="array" ref="S1742">IF(B1742="","",IF(ISERROR(MATCH($E1742,CL,0)),"Unknown",INDIRECT("'C'!$A$"&amp;MATCH($E1742,CL,0)+1)))</f>
        <v/>
      </c>
      <c r="T1742" s="239" t="str">
        <f t="array" ref="T1742">IF(B1742="","",IF(ISERROR(MATCH($J1742,SorP!$B$1:$B$6226,0)),"",INDIRECT("'SorP'!$A$"&amp;MATCH($S1742&amp;$J1742,SorP!C:C,0))))</f>
        <v/>
      </c>
      <c r="U1742" s="240"/>
      <c r="V1742" s="228" t="str">
        <f>IF(C1742="",NA(),IF(OR(C1742="Smelter not listed",C1742="Smelter not yet identified"),MATCH($B1742&amp;$D1742,'Smelter Look-up'!$J:$J,0),MATCH($B1742&amp;$C1742,'Smelter Look-up'!$J:$J,0)))</f>
        <v>#N/A</v>
      </c>
      <c r="W1742" s="208"/>
      <c r="X1742" s="208">
        <f t="shared" si="1"/>
        <v>0</v>
      </c>
      <c r="Y1742" s="208"/>
      <c r="Z1742" s="208"/>
      <c r="AA1742" s="208"/>
      <c r="AB1742" s="241" t="str">
        <f t="shared" si="2"/>
        <v/>
      </c>
      <c r="AC1742" s="208"/>
      <c r="AD1742" s="208"/>
      <c r="AE1742" s="208"/>
      <c r="AF1742" s="208"/>
      <c r="AG1742" s="208"/>
      <c r="AH1742" s="208"/>
    </row>
    <row r="1743" ht="13.5" customHeight="1">
      <c r="A1743" s="239"/>
      <c r="B1743" s="233" t="str">
        <f t="array" ref="B1743">IF(LEN(A1743)=0,"",INDEX('Smelter Look-up'!$A:$A,MATCH($A1743,'Smelter Look-up'!$E:$E,0)))</f>
        <v/>
      </c>
      <c r="C1743" s="234" t="str">
        <f t="array" ref="C1743">IF(LEN(A1743)=0,"",INDEX('Smelter Look-up'!$C:$C,MATCH($A1743,'Smelter Look-up'!$E:$E,0)))</f>
        <v/>
      </c>
      <c r="D1743" s="233"/>
      <c r="E1743" s="233" t="str">
        <f>IF(ISERROR($V1743),"",OFFSET('Smelter Look-up'!$D$4,$V1743-4,0)&amp;"")</f>
        <v/>
      </c>
      <c r="F1743" s="233" t="str">
        <f>IF(ISERROR($V1743),"",OFFSET('Smelter Look-up'!$E$4,$V1743-4,0))</f>
        <v/>
      </c>
      <c r="G1743" s="233" t="str">
        <f>IF(C1743=$X$4,IF(ISERROR($V1743),"Enter smelter details","RMI"),IF(ISERROR($V1743),"",OFFSET('Smelter Look-up'!$F$4,$V1743-4,0)))</f>
        <v/>
      </c>
      <c r="H1743" s="235" t="str">
        <f>IF(ISERROR($V1743),"",OFFSET('Smelter Look-up'!$G$4,$V1743-4,0))</f>
        <v/>
      </c>
      <c r="I1743" s="237" t="str">
        <f>IF(ISERROR($V1743),"",OFFSET('Smelter Look-up'!$H$4,$V1743-4,0))</f>
        <v/>
      </c>
      <c r="J1743" s="237" t="str">
        <f>IF(ISERROR($V1743),"",OFFSET('Smelter Look-up'!$I$4,$V1743-4,0))</f>
        <v/>
      </c>
      <c r="K1743" s="234"/>
      <c r="L1743" s="234"/>
      <c r="M1743" s="234"/>
      <c r="N1743" s="234"/>
      <c r="O1743" s="234"/>
      <c r="P1743" s="237"/>
      <c r="Q1743" s="238"/>
      <c r="R1743" s="233" t="str">
        <f>IF(ISERROR($V1743),"",OFFSET('Smelter Look-up'!$C$4,$V1743-4,0)&amp;"")</f>
        <v/>
      </c>
      <c r="S1743" s="239" t="str">
        <f t="array" ref="S1743">IF(B1743="","",IF(ISERROR(MATCH($E1743,CL,0)),"Unknown",INDIRECT("'C'!$A$"&amp;MATCH($E1743,CL,0)+1)))</f>
        <v/>
      </c>
      <c r="T1743" s="239" t="str">
        <f t="array" ref="T1743">IF(B1743="","",IF(ISERROR(MATCH($J1743,SorP!$B$1:$B$6226,0)),"",INDIRECT("'SorP'!$A$"&amp;MATCH($S1743&amp;$J1743,SorP!C:C,0))))</f>
        <v/>
      </c>
      <c r="U1743" s="240"/>
      <c r="V1743" s="228" t="str">
        <f>IF(C1743="",NA(),IF(OR(C1743="Smelter not listed",C1743="Smelter not yet identified"),MATCH($B1743&amp;$D1743,'Smelter Look-up'!$J:$J,0),MATCH($B1743&amp;$C1743,'Smelter Look-up'!$J:$J,0)))</f>
        <v>#N/A</v>
      </c>
      <c r="W1743" s="208"/>
      <c r="X1743" s="208">
        <f t="shared" si="1"/>
        <v>0</v>
      </c>
      <c r="Y1743" s="208"/>
      <c r="Z1743" s="208"/>
      <c r="AA1743" s="208"/>
      <c r="AB1743" s="241" t="str">
        <f t="shared" si="2"/>
        <v/>
      </c>
      <c r="AC1743" s="208"/>
      <c r="AD1743" s="208"/>
      <c r="AE1743" s="208"/>
      <c r="AF1743" s="208"/>
      <c r="AG1743" s="208"/>
      <c r="AH1743" s="208"/>
    </row>
    <row r="1744" ht="13.5" customHeight="1">
      <c r="A1744" s="239"/>
      <c r="B1744" s="233" t="str">
        <f t="array" ref="B1744">IF(LEN(A1744)=0,"",INDEX('Smelter Look-up'!$A:$A,MATCH($A1744,'Smelter Look-up'!$E:$E,0)))</f>
        <v/>
      </c>
      <c r="C1744" s="234" t="str">
        <f t="array" ref="C1744">IF(LEN(A1744)=0,"",INDEX('Smelter Look-up'!$C:$C,MATCH($A1744,'Smelter Look-up'!$E:$E,0)))</f>
        <v/>
      </c>
      <c r="D1744" s="233"/>
      <c r="E1744" s="233" t="str">
        <f>IF(ISERROR($V1744),"",OFFSET('Smelter Look-up'!$D$4,$V1744-4,0)&amp;"")</f>
        <v/>
      </c>
      <c r="F1744" s="233" t="str">
        <f>IF(ISERROR($V1744),"",OFFSET('Smelter Look-up'!$E$4,$V1744-4,0))</f>
        <v/>
      </c>
      <c r="G1744" s="233" t="str">
        <f>IF(C1744=$X$4,IF(ISERROR($V1744),"Enter smelter details","RMI"),IF(ISERROR($V1744),"",OFFSET('Smelter Look-up'!$F$4,$V1744-4,0)))</f>
        <v/>
      </c>
      <c r="H1744" s="235" t="str">
        <f>IF(ISERROR($V1744),"",OFFSET('Smelter Look-up'!$G$4,$V1744-4,0))</f>
        <v/>
      </c>
      <c r="I1744" s="237" t="str">
        <f>IF(ISERROR($V1744),"",OFFSET('Smelter Look-up'!$H$4,$V1744-4,0))</f>
        <v/>
      </c>
      <c r="J1744" s="237" t="str">
        <f>IF(ISERROR($V1744),"",OFFSET('Smelter Look-up'!$I$4,$V1744-4,0))</f>
        <v/>
      </c>
      <c r="K1744" s="234"/>
      <c r="L1744" s="234"/>
      <c r="M1744" s="234"/>
      <c r="N1744" s="234"/>
      <c r="O1744" s="234"/>
      <c r="P1744" s="237"/>
      <c r="Q1744" s="238"/>
      <c r="R1744" s="233" t="str">
        <f>IF(ISERROR($V1744),"",OFFSET('Smelter Look-up'!$C$4,$V1744-4,0)&amp;"")</f>
        <v/>
      </c>
      <c r="S1744" s="239" t="str">
        <f t="array" ref="S1744">IF(B1744="","",IF(ISERROR(MATCH($E1744,CL,0)),"Unknown",INDIRECT("'C'!$A$"&amp;MATCH($E1744,CL,0)+1)))</f>
        <v/>
      </c>
      <c r="T1744" s="239" t="str">
        <f t="array" ref="T1744">IF(B1744="","",IF(ISERROR(MATCH($J1744,SorP!$B$1:$B$6226,0)),"",INDIRECT("'SorP'!$A$"&amp;MATCH($S1744&amp;$J1744,SorP!C:C,0))))</f>
        <v/>
      </c>
      <c r="U1744" s="240"/>
      <c r="V1744" s="228" t="str">
        <f>IF(C1744="",NA(),IF(OR(C1744="Smelter not listed",C1744="Smelter not yet identified"),MATCH($B1744&amp;$D1744,'Smelter Look-up'!$J:$J,0),MATCH($B1744&amp;$C1744,'Smelter Look-up'!$J:$J,0)))</f>
        <v>#N/A</v>
      </c>
      <c r="W1744" s="208"/>
      <c r="X1744" s="208">
        <f t="shared" si="1"/>
        <v>0</v>
      </c>
      <c r="Y1744" s="208"/>
      <c r="Z1744" s="208"/>
      <c r="AA1744" s="208"/>
      <c r="AB1744" s="241" t="str">
        <f t="shared" si="2"/>
        <v/>
      </c>
      <c r="AC1744" s="208"/>
      <c r="AD1744" s="208"/>
      <c r="AE1744" s="208"/>
      <c r="AF1744" s="208"/>
      <c r="AG1744" s="208"/>
      <c r="AH1744" s="208"/>
    </row>
    <row r="1745" ht="13.5" customHeight="1">
      <c r="A1745" s="239"/>
      <c r="B1745" s="233" t="str">
        <f t="array" ref="B1745">IF(LEN(A1745)=0,"",INDEX('Smelter Look-up'!$A:$A,MATCH($A1745,'Smelter Look-up'!$E:$E,0)))</f>
        <v/>
      </c>
      <c r="C1745" s="234" t="str">
        <f t="array" ref="C1745">IF(LEN(A1745)=0,"",INDEX('Smelter Look-up'!$C:$C,MATCH($A1745,'Smelter Look-up'!$E:$E,0)))</f>
        <v/>
      </c>
      <c r="D1745" s="233"/>
      <c r="E1745" s="233" t="str">
        <f>IF(ISERROR($V1745),"",OFFSET('Smelter Look-up'!$D$4,$V1745-4,0)&amp;"")</f>
        <v/>
      </c>
      <c r="F1745" s="233" t="str">
        <f>IF(ISERROR($V1745),"",OFFSET('Smelter Look-up'!$E$4,$V1745-4,0))</f>
        <v/>
      </c>
      <c r="G1745" s="233" t="str">
        <f>IF(C1745=$X$4,IF(ISERROR($V1745),"Enter smelter details","RMI"),IF(ISERROR($V1745),"",OFFSET('Smelter Look-up'!$F$4,$V1745-4,0)))</f>
        <v/>
      </c>
      <c r="H1745" s="235" t="str">
        <f>IF(ISERROR($V1745),"",OFFSET('Smelter Look-up'!$G$4,$V1745-4,0))</f>
        <v/>
      </c>
      <c r="I1745" s="237" t="str">
        <f>IF(ISERROR($V1745),"",OFFSET('Smelter Look-up'!$H$4,$V1745-4,0))</f>
        <v/>
      </c>
      <c r="J1745" s="237" t="str">
        <f>IF(ISERROR($V1745),"",OFFSET('Smelter Look-up'!$I$4,$V1745-4,0))</f>
        <v/>
      </c>
      <c r="K1745" s="234"/>
      <c r="L1745" s="234"/>
      <c r="M1745" s="234"/>
      <c r="N1745" s="234"/>
      <c r="O1745" s="234"/>
      <c r="P1745" s="237"/>
      <c r="Q1745" s="238"/>
      <c r="R1745" s="233" t="str">
        <f>IF(ISERROR($V1745),"",OFFSET('Smelter Look-up'!$C$4,$V1745-4,0)&amp;"")</f>
        <v/>
      </c>
      <c r="S1745" s="239" t="str">
        <f t="array" ref="S1745">IF(B1745="","",IF(ISERROR(MATCH($E1745,CL,0)),"Unknown",INDIRECT("'C'!$A$"&amp;MATCH($E1745,CL,0)+1)))</f>
        <v/>
      </c>
      <c r="T1745" s="239" t="str">
        <f t="array" ref="T1745">IF(B1745="","",IF(ISERROR(MATCH($J1745,SorP!$B$1:$B$6226,0)),"",INDIRECT("'SorP'!$A$"&amp;MATCH($S1745&amp;$J1745,SorP!C:C,0))))</f>
        <v/>
      </c>
      <c r="U1745" s="240"/>
      <c r="V1745" s="228" t="str">
        <f>IF(C1745="",NA(),IF(OR(C1745="Smelter not listed",C1745="Smelter not yet identified"),MATCH($B1745&amp;$D1745,'Smelter Look-up'!$J:$J,0),MATCH($B1745&amp;$C1745,'Smelter Look-up'!$J:$J,0)))</f>
        <v>#N/A</v>
      </c>
      <c r="W1745" s="208"/>
      <c r="X1745" s="208">
        <f t="shared" si="1"/>
        <v>0</v>
      </c>
      <c r="Y1745" s="208"/>
      <c r="Z1745" s="208"/>
      <c r="AA1745" s="208"/>
      <c r="AB1745" s="241" t="str">
        <f t="shared" si="2"/>
        <v/>
      </c>
      <c r="AC1745" s="208"/>
      <c r="AD1745" s="208"/>
      <c r="AE1745" s="208"/>
      <c r="AF1745" s="208"/>
      <c r="AG1745" s="208"/>
      <c r="AH1745" s="208"/>
    </row>
    <row r="1746" ht="13.5" customHeight="1">
      <c r="A1746" s="239"/>
      <c r="B1746" s="233" t="str">
        <f t="array" ref="B1746">IF(LEN(A1746)=0,"",INDEX('Smelter Look-up'!$A:$A,MATCH($A1746,'Smelter Look-up'!$E:$E,0)))</f>
        <v/>
      </c>
      <c r="C1746" s="234" t="str">
        <f t="array" ref="C1746">IF(LEN(A1746)=0,"",INDEX('Smelter Look-up'!$C:$C,MATCH($A1746,'Smelter Look-up'!$E:$E,0)))</f>
        <v/>
      </c>
      <c r="D1746" s="233"/>
      <c r="E1746" s="233" t="str">
        <f>IF(ISERROR($V1746),"",OFFSET('Smelter Look-up'!$D$4,$V1746-4,0)&amp;"")</f>
        <v/>
      </c>
      <c r="F1746" s="233" t="str">
        <f>IF(ISERROR($V1746),"",OFFSET('Smelter Look-up'!$E$4,$V1746-4,0))</f>
        <v/>
      </c>
      <c r="G1746" s="233" t="str">
        <f>IF(C1746=$X$4,IF(ISERROR($V1746),"Enter smelter details","RMI"),IF(ISERROR($V1746),"",OFFSET('Smelter Look-up'!$F$4,$V1746-4,0)))</f>
        <v/>
      </c>
      <c r="H1746" s="235" t="str">
        <f>IF(ISERROR($V1746),"",OFFSET('Smelter Look-up'!$G$4,$V1746-4,0))</f>
        <v/>
      </c>
      <c r="I1746" s="237" t="str">
        <f>IF(ISERROR($V1746),"",OFFSET('Smelter Look-up'!$H$4,$V1746-4,0))</f>
        <v/>
      </c>
      <c r="J1746" s="237" t="str">
        <f>IF(ISERROR($V1746),"",OFFSET('Smelter Look-up'!$I$4,$V1746-4,0))</f>
        <v/>
      </c>
      <c r="K1746" s="234"/>
      <c r="L1746" s="234"/>
      <c r="M1746" s="234"/>
      <c r="N1746" s="234"/>
      <c r="O1746" s="234"/>
      <c r="P1746" s="237"/>
      <c r="Q1746" s="238"/>
      <c r="R1746" s="233" t="str">
        <f>IF(ISERROR($V1746),"",OFFSET('Smelter Look-up'!$C$4,$V1746-4,0)&amp;"")</f>
        <v/>
      </c>
      <c r="S1746" s="239" t="str">
        <f t="array" ref="S1746">IF(B1746="","",IF(ISERROR(MATCH($E1746,CL,0)),"Unknown",INDIRECT("'C'!$A$"&amp;MATCH($E1746,CL,0)+1)))</f>
        <v/>
      </c>
      <c r="T1746" s="239" t="str">
        <f t="array" ref="T1746">IF(B1746="","",IF(ISERROR(MATCH($J1746,SorP!$B$1:$B$6226,0)),"",INDIRECT("'SorP'!$A$"&amp;MATCH($S1746&amp;$J1746,SorP!C:C,0))))</f>
        <v/>
      </c>
      <c r="U1746" s="240"/>
      <c r="V1746" s="228" t="str">
        <f>IF(C1746="",NA(),IF(OR(C1746="Smelter not listed",C1746="Smelter not yet identified"),MATCH($B1746&amp;$D1746,'Smelter Look-up'!$J:$J,0),MATCH($B1746&amp;$C1746,'Smelter Look-up'!$J:$J,0)))</f>
        <v>#N/A</v>
      </c>
      <c r="W1746" s="208"/>
      <c r="X1746" s="208">
        <f t="shared" si="1"/>
        <v>0</v>
      </c>
      <c r="Y1746" s="208"/>
      <c r="Z1746" s="208"/>
      <c r="AA1746" s="208"/>
      <c r="AB1746" s="241" t="str">
        <f t="shared" si="2"/>
        <v/>
      </c>
      <c r="AC1746" s="208"/>
      <c r="AD1746" s="208"/>
      <c r="AE1746" s="208"/>
      <c r="AF1746" s="208"/>
      <c r="AG1746" s="208"/>
      <c r="AH1746" s="208"/>
    </row>
    <row r="1747" ht="13.5" customHeight="1">
      <c r="A1747" s="239"/>
      <c r="B1747" s="233" t="str">
        <f t="array" ref="B1747">IF(LEN(A1747)=0,"",INDEX('Smelter Look-up'!$A:$A,MATCH($A1747,'Smelter Look-up'!$E:$E,0)))</f>
        <v/>
      </c>
      <c r="C1747" s="234" t="str">
        <f t="array" ref="C1747">IF(LEN(A1747)=0,"",INDEX('Smelter Look-up'!$C:$C,MATCH($A1747,'Smelter Look-up'!$E:$E,0)))</f>
        <v/>
      </c>
      <c r="D1747" s="233"/>
      <c r="E1747" s="233" t="str">
        <f>IF(ISERROR($V1747),"",OFFSET('Smelter Look-up'!$D$4,$V1747-4,0)&amp;"")</f>
        <v/>
      </c>
      <c r="F1747" s="233" t="str">
        <f>IF(ISERROR($V1747),"",OFFSET('Smelter Look-up'!$E$4,$V1747-4,0))</f>
        <v/>
      </c>
      <c r="G1747" s="233" t="str">
        <f>IF(C1747=$X$4,IF(ISERROR($V1747),"Enter smelter details","RMI"),IF(ISERROR($V1747),"",OFFSET('Smelter Look-up'!$F$4,$V1747-4,0)))</f>
        <v/>
      </c>
      <c r="H1747" s="235" t="str">
        <f>IF(ISERROR($V1747),"",OFFSET('Smelter Look-up'!$G$4,$V1747-4,0))</f>
        <v/>
      </c>
      <c r="I1747" s="237" t="str">
        <f>IF(ISERROR($V1747),"",OFFSET('Smelter Look-up'!$H$4,$V1747-4,0))</f>
        <v/>
      </c>
      <c r="J1747" s="237" t="str">
        <f>IF(ISERROR($V1747),"",OFFSET('Smelter Look-up'!$I$4,$V1747-4,0))</f>
        <v/>
      </c>
      <c r="K1747" s="234"/>
      <c r="L1747" s="234"/>
      <c r="M1747" s="234"/>
      <c r="N1747" s="234"/>
      <c r="O1747" s="234"/>
      <c r="P1747" s="237"/>
      <c r="Q1747" s="238"/>
      <c r="R1747" s="233" t="str">
        <f>IF(ISERROR($V1747),"",OFFSET('Smelter Look-up'!$C$4,$V1747-4,0)&amp;"")</f>
        <v/>
      </c>
      <c r="S1747" s="239" t="str">
        <f t="array" ref="S1747">IF(B1747="","",IF(ISERROR(MATCH($E1747,CL,0)),"Unknown",INDIRECT("'C'!$A$"&amp;MATCH($E1747,CL,0)+1)))</f>
        <v/>
      </c>
      <c r="T1747" s="239" t="str">
        <f t="array" ref="T1747">IF(B1747="","",IF(ISERROR(MATCH($J1747,SorP!$B$1:$B$6226,0)),"",INDIRECT("'SorP'!$A$"&amp;MATCH($S1747&amp;$J1747,SorP!C:C,0))))</f>
        <v/>
      </c>
      <c r="U1747" s="240"/>
      <c r="V1747" s="228" t="str">
        <f>IF(C1747="",NA(),IF(OR(C1747="Smelter not listed",C1747="Smelter not yet identified"),MATCH($B1747&amp;$D1747,'Smelter Look-up'!$J:$J,0),MATCH($B1747&amp;$C1747,'Smelter Look-up'!$J:$J,0)))</f>
        <v>#N/A</v>
      </c>
      <c r="W1747" s="208"/>
      <c r="X1747" s="208">
        <f t="shared" si="1"/>
        <v>0</v>
      </c>
      <c r="Y1747" s="208"/>
      <c r="Z1747" s="208"/>
      <c r="AA1747" s="208"/>
      <c r="AB1747" s="241" t="str">
        <f t="shared" si="2"/>
        <v/>
      </c>
      <c r="AC1747" s="208"/>
      <c r="AD1747" s="208"/>
      <c r="AE1747" s="208"/>
      <c r="AF1747" s="208"/>
      <c r="AG1747" s="208"/>
      <c r="AH1747" s="208"/>
    </row>
    <row r="1748" ht="13.5" customHeight="1">
      <c r="A1748" s="239"/>
      <c r="B1748" s="233" t="str">
        <f t="array" ref="B1748">IF(LEN(A1748)=0,"",INDEX('Smelter Look-up'!$A:$A,MATCH($A1748,'Smelter Look-up'!$E:$E,0)))</f>
        <v/>
      </c>
      <c r="C1748" s="234" t="str">
        <f t="array" ref="C1748">IF(LEN(A1748)=0,"",INDEX('Smelter Look-up'!$C:$C,MATCH($A1748,'Smelter Look-up'!$E:$E,0)))</f>
        <v/>
      </c>
      <c r="D1748" s="233"/>
      <c r="E1748" s="233" t="str">
        <f>IF(ISERROR($V1748),"",OFFSET('Smelter Look-up'!$D$4,$V1748-4,0)&amp;"")</f>
        <v/>
      </c>
      <c r="F1748" s="233" t="str">
        <f>IF(ISERROR($V1748),"",OFFSET('Smelter Look-up'!$E$4,$V1748-4,0))</f>
        <v/>
      </c>
      <c r="G1748" s="233" t="str">
        <f>IF(C1748=$X$4,IF(ISERROR($V1748),"Enter smelter details","RMI"),IF(ISERROR($V1748),"",OFFSET('Smelter Look-up'!$F$4,$V1748-4,0)))</f>
        <v/>
      </c>
      <c r="H1748" s="235" t="str">
        <f>IF(ISERROR($V1748),"",OFFSET('Smelter Look-up'!$G$4,$V1748-4,0))</f>
        <v/>
      </c>
      <c r="I1748" s="237" t="str">
        <f>IF(ISERROR($V1748),"",OFFSET('Smelter Look-up'!$H$4,$V1748-4,0))</f>
        <v/>
      </c>
      <c r="J1748" s="237" t="str">
        <f>IF(ISERROR($V1748),"",OFFSET('Smelter Look-up'!$I$4,$V1748-4,0))</f>
        <v/>
      </c>
      <c r="K1748" s="234"/>
      <c r="L1748" s="234"/>
      <c r="M1748" s="234"/>
      <c r="N1748" s="234"/>
      <c r="O1748" s="234"/>
      <c r="P1748" s="237"/>
      <c r="Q1748" s="238"/>
      <c r="R1748" s="233" t="str">
        <f>IF(ISERROR($V1748),"",OFFSET('Smelter Look-up'!$C$4,$V1748-4,0)&amp;"")</f>
        <v/>
      </c>
      <c r="S1748" s="239" t="str">
        <f t="array" ref="S1748">IF(B1748="","",IF(ISERROR(MATCH($E1748,CL,0)),"Unknown",INDIRECT("'C'!$A$"&amp;MATCH($E1748,CL,0)+1)))</f>
        <v/>
      </c>
      <c r="T1748" s="239" t="str">
        <f t="array" ref="T1748">IF(B1748="","",IF(ISERROR(MATCH($J1748,SorP!$B$1:$B$6226,0)),"",INDIRECT("'SorP'!$A$"&amp;MATCH($S1748&amp;$J1748,SorP!C:C,0))))</f>
        <v/>
      </c>
      <c r="U1748" s="240"/>
      <c r="V1748" s="228" t="str">
        <f>IF(C1748="",NA(),IF(OR(C1748="Smelter not listed",C1748="Smelter not yet identified"),MATCH($B1748&amp;$D1748,'Smelter Look-up'!$J:$J,0),MATCH($B1748&amp;$C1748,'Smelter Look-up'!$J:$J,0)))</f>
        <v>#N/A</v>
      </c>
      <c r="W1748" s="208"/>
      <c r="X1748" s="208">
        <f t="shared" si="1"/>
        <v>0</v>
      </c>
      <c r="Y1748" s="208"/>
      <c r="Z1748" s="208"/>
      <c r="AA1748" s="208"/>
      <c r="AB1748" s="241" t="str">
        <f t="shared" si="2"/>
        <v/>
      </c>
      <c r="AC1748" s="208"/>
      <c r="AD1748" s="208"/>
      <c r="AE1748" s="208"/>
      <c r="AF1748" s="208"/>
      <c r="AG1748" s="208"/>
      <c r="AH1748" s="208"/>
    </row>
    <row r="1749" ht="13.5" customHeight="1">
      <c r="A1749" s="239"/>
      <c r="B1749" s="233" t="str">
        <f t="array" ref="B1749">IF(LEN(A1749)=0,"",INDEX('Smelter Look-up'!$A:$A,MATCH($A1749,'Smelter Look-up'!$E:$E,0)))</f>
        <v/>
      </c>
      <c r="C1749" s="234" t="str">
        <f t="array" ref="C1749">IF(LEN(A1749)=0,"",INDEX('Smelter Look-up'!$C:$C,MATCH($A1749,'Smelter Look-up'!$E:$E,0)))</f>
        <v/>
      </c>
      <c r="D1749" s="233"/>
      <c r="E1749" s="233" t="str">
        <f>IF(ISERROR($V1749),"",OFFSET('Smelter Look-up'!$D$4,$V1749-4,0)&amp;"")</f>
        <v/>
      </c>
      <c r="F1749" s="233" t="str">
        <f>IF(ISERROR($V1749),"",OFFSET('Smelter Look-up'!$E$4,$V1749-4,0))</f>
        <v/>
      </c>
      <c r="G1749" s="233" t="str">
        <f>IF(C1749=$X$4,IF(ISERROR($V1749),"Enter smelter details","RMI"),IF(ISERROR($V1749),"",OFFSET('Smelter Look-up'!$F$4,$V1749-4,0)))</f>
        <v/>
      </c>
      <c r="H1749" s="235" t="str">
        <f>IF(ISERROR($V1749),"",OFFSET('Smelter Look-up'!$G$4,$V1749-4,0))</f>
        <v/>
      </c>
      <c r="I1749" s="237" t="str">
        <f>IF(ISERROR($V1749),"",OFFSET('Smelter Look-up'!$H$4,$V1749-4,0))</f>
        <v/>
      </c>
      <c r="J1749" s="237" t="str">
        <f>IF(ISERROR($V1749),"",OFFSET('Smelter Look-up'!$I$4,$V1749-4,0))</f>
        <v/>
      </c>
      <c r="K1749" s="234"/>
      <c r="L1749" s="234"/>
      <c r="M1749" s="234"/>
      <c r="N1749" s="234"/>
      <c r="O1749" s="234"/>
      <c r="P1749" s="237"/>
      <c r="Q1749" s="238"/>
      <c r="R1749" s="233" t="str">
        <f>IF(ISERROR($V1749),"",OFFSET('Smelter Look-up'!$C$4,$V1749-4,0)&amp;"")</f>
        <v/>
      </c>
      <c r="S1749" s="239" t="str">
        <f t="array" ref="S1749">IF(B1749="","",IF(ISERROR(MATCH($E1749,CL,0)),"Unknown",INDIRECT("'C'!$A$"&amp;MATCH($E1749,CL,0)+1)))</f>
        <v/>
      </c>
      <c r="T1749" s="239" t="str">
        <f t="array" ref="T1749">IF(B1749="","",IF(ISERROR(MATCH($J1749,SorP!$B$1:$B$6226,0)),"",INDIRECT("'SorP'!$A$"&amp;MATCH($S1749&amp;$J1749,SorP!C:C,0))))</f>
        <v/>
      </c>
      <c r="U1749" s="240"/>
      <c r="V1749" s="228" t="str">
        <f>IF(C1749="",NA(),IF(OR(C1749="Smelter not listed",C1749="Smelter not yet identified"),MATCH($B1749&amp;$D1749,'Smelter Look-up'!$J:$J,0),MATCH($B1749&amp;$C1749,'Smelter Look-up'!$J:$J,0)))</f>
        <v>#N/A</v>
      </c>
      <c r="W1749" s="208"/>
      <c r="X1749" s="208">
        <f t="shared" si="1"/>
        <v>0</v>
      </c>
      <c r="Y1749" s="208"/>
      <c r="Z1749" s="208"/>
      <c r="AA1749" s="208"/>
      <c r="AB1749" s="241" t="str">
        <f t="shared" si="2"/>
        <v/>
      </c>
      <c r="AC1749" s="208"/>
      <c r="AD1749" s="208"/>
      <c r="AE1749" s="208"/>
      <c r="AF1749" s="208"/>
      <c r="AG1749" s="208"/>
      <c r="AH1749" s="208"/>
    </row>
    <row r="1750" ht="13.5" customHeight="1">
      <c r="A1750" s="239"/>
      <c r="B1750" s="233" t="str">
        <f t="array" ref="B1750">IF(LEN(A1750)=0,"",INDEX('Smelter Look-up'!$A:$A,MATCH($A1750,'Smelter Look-up'!$E:$E,0)))</f>
        <v/>
      </c>
      <c r="C1750" s="234" t="str">
        <f t="array" ref="C1750">IF(LEN(A1750)=0,"",INDEX('Smelter Look-up'!$C:$C,MATCH($A1750,'Smelter Look-up'!$E:$E,0)))</f>
        <v/>
      </c>
      <c r="D1750" s="233"/>
      <c r="E1750" s="233" t="str">
        <f>IF(ISERROR($V1750),"",OFFSET('Smelter Look-up'!$D$4,$V1750-4,0)&amp;"")</f>
        <v/>
      </c>
      <c r="F1750" s="233" t="str">
        <f>IF(ISERROR($V1750),"",OFFSET('Smelter Look-up'!$E$4,$V1750-4,0))</f>
        <v/>
      </c>
      <c r="G1750" s="233" t="str">
        <f>IF(C1750=$X$4,IF(ISERROR($V1750),"Enter smelter details","RMI"),IF(ISERROR($V1750),"",OFFSET('Smelter Look-up'!$F$4,$V1750-4,0)))</f>
        <v/>
      </c>
      <c r="H1750" s="235" t="str">
        <f>IF(ISERROR($V1750),"",OFFSET('Smelter Look-up'!$G$4,$V1750-4,0))</f>
        <v/>
      </c>
      <c r="I1750" s="237" t="str">
        <f>IF(ISERROR($V1750),"",OFFSET('Smelter Look-up'!$H$4,$V1750-4,0))</f>
        <v/>
      </c>
      <c r="J1750" s="237" t="str">
        <f>IF(ISERROR($V1750),"",OFFSET('Smelter Look-up'!$I$4,$V1750-4,0))</f>
        <v/>
      </c>
      <c r="K1750" s="234"/>
      <c r="L1750" s="234"/>
      <c r="M1750" s="234"/>
      <c r="N1750" s="234"/>
      <c r="O1750" s="234"/>
      <c r="P1750" s="237"/>
      <c r="Q1750" s="238"/>
      <c r="R1750" s="233" t="str">
        <f>IF(ISERROR($V1750),"",OFFSET('Smelter Look-up'!$C$4,$V1750-4,0)&amp;"")</f>
        <v/>
      </c>
      <c r="S1750" s="239" t="str">
        <f t="array" ref="S1750">IF(B1750="","",IF(ISERROR(MATCH($E1750,CL,0)),"Unknown",INDIRECT("'C'!$A$"&amp;MATCH($E1750,CL,0)+1)))</f>
        <v/>
      </c>
      <c r="T1750" s="239" t="str">
        <f t="array" ref="T1750">IF(B1750="","",IF(ISERROR(MATCH($J1750,SorP!$B$1:$B$6226,0)),"",INDIRECT("'SorP'!$A$"&amp;MATCH($S1750&amp;$J1750,SorP!C:C,0))))</f>
        <v/>
      </c>
      <c r="U1750" s="240"/>
      <c r="V1750" s="228" t="str">
        <f>IF(C1750="",NA(),IF(OR(C1750="Smelter not listed",C1750="Smelter not yet identified"),MATCH($B1750&amp;$D1750,'Smelter Look-up'!$J:$J,0),MATCH($B1750&amp;$C1750,'Smelter Look-up'!$J:$J,0)))</f>
        <v>#N/A</v>
      </c>
      <c r="W1750" s="208"/>
      <c r="X1750" s="208">
        <f t="shared" si="1"/>
        <v>0</v>
      </c>
      <c r="Y1750" s="208"/>
      <c r="Z1750" s="208"/>
      <c r="AA1750" s="208"/>
      <c r="AB1750" s="241" t="str">
        <f t="shared" si="2"/>
        <v/>
      </c>
      <c r="AC1750" s="208"/>
      <c r="AD1750" s="208"/>
      <c r="AE1750" s="208"/>
      <c r="AF1750" s="208"/>
      <c r="AG1750" s="208"/>
      <c r="AH1750" s="208"/>
    </row>
    <row r="1751" ht="13.5" customHeight="1">
      <c r="A1751" s="239"/>
      <c r="B1751" s="233" t="str">
        <f t="array" ref="B1751">IF(LEN(A1751)=0,"",INDEX('Smelter Look-up'!$A:$A,MATCH($A1751,'Smelter Look-up'!$E:$E,0)))</f>
        <v/>
      </c>
      <c r="C1751" s="234" t="str">
        <f t="array" ref="C1751">IF(LEN(A1751)=0,"",INDEX('Smelter Look-up'!$C:$C,MATCH($A1751,'Smelter Look-up'!$E:$E,0)))</f>
        <v/>
      </c>
      <c r="D1751" s="233"/>
      <c r="E1751" s="233" t="str">
        <f>IF(ISERROR($V1751),"",OFFSET('Smelter Look-up'!$D$4,$V1751-4,0)&amp;"")</f>
        <v/>
      </c>
      <c r="F1751" s="233" t="str">
        <f>IF(ISERROR($V1751),"",OFFSET('Smelter Look-up'!$E$4,$V1751-4,0))</f>
        <v/>
      </c>
      <c r="G1751" s="233" t="str">
        <f>IF(C1751=$X$4,IF(ISERROR($V1751),"Enter smelter details","RMI"),IF(ISERROR($V1751),"",OFFSET('Smelter Look-up'!$F$4,$V1751-4,0)))</f>
        <v/>
      </c>
      <c r="H1751" s="235" t="str">
        <f>IF(ISERROR($V1751),"",OFFSET('Smelter Look-up'!$G$4,$V1751-4,0))</f>
        <v/>
      </c>
      <c r="I1751" s="237" t="str">
        <f>IF(ISERROR($V1751),"",OFFSET('Smelter Look-up'!$H$4,$V1751-4,0))</f>
        <v/>
      </c>
      <c r="J1751" s="237" t="str">
        <f>IF(ISERROR($V1751),"",OFFSET('Smelter Look-up'!$I$4,$V1751-4,0))</f>
        <v/>
      </c>
      <c r="K1751" s="234"/>
      <c r="L1751" s="234"/>
      <c r="M1751" s="234"/>
      <c r="N1751" s="234"/>
      <c r="O1751" s="234"/>
      <c r="P1751" s="237"/>
      <c r="Q1751" s="238"/>
      <c r="R1751" s="233" t="str">
        <f>IF(ISERROR($V1751),"",OFFSET('Smelter Look-up'!$C$4,$V1751-4,0)&amp;"")</f>
        <v/>
      </c>
      <c r="S1751" s="239" t="str">
        <f t="array" ref="S1751">IF(B1751="","",IF(ISERROR(MATCH($E1751,CL,0)),"Unknown",INDIRECT("'C'!$A$"&amp;MATCH($E1751,CL,0)+1)))</f>
        <v/>
      </c>
      <c r="T1751" s="239" t="str">
        <f t="array" ref="T1751">IF(B1751="","",IF(ISERROR(MATCH($J1751,SorP!$B$1:$B$6226,0)),"",INDIRECT("'SorP'!$A$"&amp;MATCH($S1751&amp;$J1751,SorP!C:C,0))))</f>
        <v/>
      </c>
      <c r="U1751" s="240"/>
      <c r="V1751" s="228" t="str">
        <f>IF(C1751="",NA(),IF(OR(C1751="Smelter not listed",C1751="Smelter not yet identified"),MATCH($B1751&amp;$D1751,'Smelter Look-up'!$J:$J,0),MATCH($B1751&amp;$C1751,'Smelter Look-up'!$J:$J,0)))</f>
        <v>#N/A</v>
      </c>
      <c r="W1751" s="208"/>
      <c r="X1751" s="208">
        <f t="shared" si="1"/>
        <v>0</v>
      </c>
      <c r="Y1751" s="208"/>
      <c r="Z1751" s="208"/>
      <c r="AA1751" s="208"/>
      <c r="AB1751" s="241" t="str">
        <f t="shared" si="2"/>
        <v/>
      </c>
      <c r="AC1751" s="208"/>
      <c r="AD1751" s="208"/>
      <c r="AE1751" s="208"/>
      <c r="AF1751" s="208"/>
      <c r="AG1751" s="208"/>
      <c r="AH1751" s="208"/>
    </row>
    <row r="1752" ht="13.5" customHeight="1">
      <c r="A1752" s="239"/>
      <c r="B1752" s="233" t="str">
        <f t="array" ref="B1752">IF(LEN(A1752)=0,"",INDEX('Smelter Look-up'!$A:$A,MATCH($A1752,'Smelter Look-up'!$E:$E,0)))</f>
        <v/>
      </c>
      <c r="C1752" s="234" t="str">
        <f t="array" ref="C1752">IF(LEN(A1752)=0,"",INDEX('Smelter Look-up'!$C:$C,MATCH($A1752,'Smelter Look-up'!$E:$E,0)))</f>
        <v/>
      </c>
      <c r="D1752" s="233"/>
      <c r="E1752" s="233" t="str">
        <f>IF(ISERROR($V1752),"",OFFSET('Smelter Look-up'!$D$4,$V1752-4,0)&amp;"")</f>
        <v/>
      </c>
      <c r="F1752" s="233" t="str">
        <f>IF(ISERROR($V1752),"",OFFSET('Smelter Look-up'!$E$4,$V1752-4,0))</f>
        <v/>
      </c>
      <c r="G1752" s="233" t="str">
        <f>IF(C1752=$X$4,IF(ISERROR($V1752),"Enter smelter details","RMI"),IF(ISERROR($V1752),"",OFFSET('Smelter Look-up'!$F$4,$V1752-4,0)))</f>
        <v/>
      </c>
      <c r="H1752" s="235" t="str">
        <f>IF(ISERROR($V1752),"",OFFSET('Smelter Look-up'!$G$4,$V1752-4,0))</f>
        <v/>
      </c>
      <c r="I1752" s="237" t="str">
        <f>IF(ISERROR($V1752),"",OFFSET('Smelter Look-up'!$H$4,$V1752-4,0))</f>
        <v/>
      </c>
      <c r="J1752" s="237" t="str">
        <f>IF(ISERROR($V1752),"",OFFSET('Smelter Look-up'!$I$4,$V1752-4,0))</f>
        <v/>
      </c>
      <c r="K1752" s="234"/>
      <c r="L1752" s="234"/>
      <c r="M1752" s="234"/>
      <c r="N1752" s="234"/>
      <c r="O1752" s="234"/>
      <c r="P1752" s="237"/>
      <c r="Q1752" s="238"/>
      <c r="R1752" s="233" t="str">
        <f>IF(ISERROR($V1752),"",OFFSET('Smelter Look-up'!$C$4,$V1752-4,0)&amp;"")</f>
        <v/>
      </c>
      <c r="S1752" s="239" t="str">
        <f t="array" ref="S1752">IF(B1752="","",IF(ISERROR(MATCH($E1752,CL,0)),"Unknown",INDIRECT("'C'!$A$"&amp;MATCH($E1752,CL,0)+1)))</f>
        <v/>
      </c>
      <c r="T1752" s="239" t="str">
        <f t="array" ref="T1752">IF(B1752="","",IF(ISERROR(MATCH($J1752,SorP!$B$1:$B$6226,0)),"",INDIRECT("'SorP'!$A$"&amp;MATCH($S1752&amp;$J1752,SorP!C:C,0))))</f>
        <v/>
      </c>
      <c r="U1752" s="240"/>
      <c r="V1752" s="228" t="str">
        <f>IF(C1752="",NA(),IF(OR(C1752="Smelter not listed",C1752="Smelter not yet identified"),MATCH($B1752&amp;$D1752,'Smelter Look-up'!$J:$J,0),MATCH($B1752&amp;$C1752,'Smelter Look-up'!$J:$J,0)))</f>
        <v>#N/A</v>
      </c>
      <c r="W1752" s="208"/>
      <c r="X1752" s="208">
        <f t="shared" si="1"/>
        <v>0</v>
      </c>
      <c r="Y1752" s="208"/>
      <c r="Z1752" s="208"/>
      <c r="AA1752" s="208"/>
      <c r="AB1752" s="241" t="str">
        <f t="shared" si="2"/>
        <v/>
      </c>
      <c r="AC1752" s="208"/>
      <c r="AD1752" s="208"/>
      <c r="AE1752" s="208"/>
      <c r="AF1752" s="208"/>
      <c r="AG1752" s="208"/>
      <c r="AH1752" s="208"/>
    </row>
    <row r="1753" ht="13.5" customHeight="1">
      <c r="A1753" s="239"/>
      <c r="B1753" s="233" t="str">
        <f t="array" ref="B1753">IF(LEN(A1753)=0,"",INDEX('Smelter Look-up'!$A:$A,MATCH($A1753,'Smelter Look-up'!$E:$E,0)))</f>
        <v/>
      </c>
      <c r="C1753" s="234" t="str">
        <f t="array" ref="C1753">IF(LEN(A1753)=0,"",INDEX('Smelter Look-up'!$C:$C,MATCH($A1753,'Smelter Look-up'!$E:$E,0)))</f>
        <v/>
      </c>
      <c r="D1753" s="233"/>
      <c r="E1753" s="233" t="str">
        <f>IF(ISERROR($V1753),"",OFFSET('Smelter Look-up'!$D$4,$V1753-4,0)&amp;"")</f>
        <v/>
      </c>
      <c r="F1753" s="233" t="str">
        <f>IF(ISERROR($V1753),"",OFFSET('Smelter Look-up'!$E$4,$V1753-4,0))</f>
        <v/>
      </c>
      <c r="G1753" s="233" t="str">
        <f>IF(C1753=$X$4,IF(ISERROR($V1753),"Enter smelter details","RMI"),IF(ISERROR($V1753),"",OFFSET('Smelter Look-up'!$F$4,$V1753-4,0)))</f>
        <v/>
      </c>
      <c r="H1753" s="235" t="str">
        <f>IF(ISERROR($V1753),"",OFFSET('Smelter Look-up'!$G$4,$V1753-4,0))</f>
        <v/>
      </c>
      <c r="I1753" s="237" t="str">
        <f>IF(ISERROR($V1753),"",OFFSET('Smelter Look-up'!$H$4,$V1753-4,0))</f>
        <v/>
      </c>
      <c r="J1753" s="237" t="str">
        <f>IF(ISERROR($V1753),"",OFFSET('Smelter Look-up'!$I$4,$V1753-4,0))</f>
        <v/>
      </c>
      <c r="K1753" s="234"/>
      <c r="L1753" s="234"/>
      <c r="M1753" s="234"/>
      <c r="N1753" s="234"/>
      <c r="O1753" s="234"/>
      <c r="P1753" s="237"/>
      <c r="Q1753" s="238"/>
      <c r="R1753" s="233" t="str">
        <f>IF(ISERROR($V1753),"",OFFSET('Smelter Look-up'!$C$4,$V1753-4,0)&amp;"")</f>
        <v/>
      </c>
      <c r="S1753" s="239" t="str">
        <f t="array" ref="S1753">IF(B1753="","",IF(ISERROR(MATCH($E1753,CL,0)),"Unknown",INDIRECT("'C'!$A$"&amp;MATCH($E1753,CL,0)+1)))</f>
        <v/>
      </c>
      <c r="T1753" s="239" t="str">
        <f t="array" ref="T1753">IF(B1753="","",IF(ISERROR(MATCH($J1753,SorP!$B$1:$B$6226,0)),"",INDIRECT("'SorP'!$A$"&amp;MATCH($S1753&amp;$J1753,SorP!C:C,0))))</f>
        <v/>
      </c>
      <c r="U1753" s="240"/>
      <c r="V1753" s="228" t="str">
        <f>IF(C1753="",NA(),IF(OR(C1753="Smelter not listed",C1753="Smelter not yet identified"),MATCH($B1753&amp;$D1753,'Smelter Look-up'!$J:$J,0),MATCH($B1753&amp;$C1753,'Smelter Look-up'!$J:$J,0)))</f>
        <v>#N/A</v>
      </c>
      <c r="W1753" s="208"/>
      <c r="X1753" s="208">
        <f t="shared" si="1"/>
        <v>0</v>
      </c>
      <c r="Y1753" s="208"/>
      <c r="Z1753" s="208"/>
      <c r="AA1753" s="208"/>
      <c r="AB1753" s="241" t="str">
        <f t="shared" si="2"/>
        <v/>
      </c>
      <c r="AC1753" s="208"/>
      <c r="AD1753" s="208"/>
      <c r="AE1753" s="208"/>
      <c r="AF1753" s="208"/>
      <c r="AG1753" s="208"/>
      <c r="AH1753" s="208"/>
    </row>
    <row r="1754" ht="13.5" customHeight="1">
      <c r="A1754" s="239"/>
      <c r="B1754" s="233" t="str">
        <f t="array" ref="B1754">IF(LEN(A1754)=0,"",INDEX('Smelter Look-up'!$A:$A,MATCH($A1754,'Smelter Look-up'!$E:$E,0)))</f>
        <v/>
      </c>
      <c r="C1754" s="234" t="str">
        <f t="array" ref="C1754">IF(LEN(A1754)=0,"",INDEX('Smelter Look-up'!$C:$C,MATCH($A1754,'Smelter Look-up'!$E:$E,0)))</f>
        <v/>
      </c>
      <c r="D1754" s="233"/>
      <c r="E1754" s="233" t="str">
        <f>IF(ISERROR($V1754),"",OFFSET('Smelter Look-up'!$D$4,$V1754-4,0)&amp;"")</f>
        <v/>
      </c>
      <c r="F1754" s="233" t="str">
        <f>IF(ISERROR($V1754),"",OFFSET('Smelter Look-up'!$E$4,$V1754-4,0))</f>
        <v/>
      </c>
      <c r="G1754" s="233" t="str">
        <f>IF(C1754=$X$4,IF(ISERROR($V1754),"Enter smelter details","RMI"),IF(ISERROR($V1754),"",OFFSET('Smelter Look-up'!$F$4,$V1754-4,0)))</f>
        <v/>
      </c>
      <c r="H1754" s="235" t="str">
        <f>IF(ISERROR($V1754),"",OFFSET('Smelter Look-up'!$G$4,$V1754-4,0))</f>
        <v/>
      </c>
      <c r="I1754" s="237" t="str">
        <f>IF(ISERROR($V1754),"",OFFSET('Smelter Look-up'!$H$4,$V1754-4,0))</f>
        <v/>
      </c>
      <c r="J1754" s="237" t="str">
        <f>IF(ISERROR($V1754),"",OFFSET('Smelter Look-up'!$I$4,$V1754-4,0))</f>
        <v/>
      </c>
      <c r="K1754" s="234"/>
      <c r="L1754" s="234"/>
      <c r="M1754" s="234"/>
      <c r="N1754" s="234"/>
      <c r="O1754" s="234"/>
      <c r="P1754" s="237"/>
      <c r="Q1754" s="238"/>
      <c r="R1754" s="233" t="str">
        <f>IF(ISERROR($V1754),"",OFFSET('Smelter Look-up'!$C$4,$V1754-4,0)&amp;"")</f>
        <v/>
      </c>
      <c r="S1754" s="239" t="str">
        <f t="array" ref="S1754">IF(B1754="","",IF(ISERROR(MATCH($E1754,CL,0)),"Unknown",INDIRECT("'C'!$A$"&amp;MATCH($E1754,CL,0)+1)))</f>
        <v/>
      </c>
      <c r="T1754" s="239" t="str">
        <f t="array" ref="T1754">IF(B1754="","",IF(ISERROR(MATCH($J1754,SorP!$B$1:$B$6226,0)),"",INDIRECT("'SorP'!$A$"&amp;MATCH($S1754&amp;$J1754,SorP!C:C,0))))</f>
        <v/>
      </c>
      <c r="U1754" s="240"/>
      <c r="V1754" s="228" t="str">
        <f>IF(C1754="",NA(),IF(OR(C1754="Smelter not listed",C1754="Smelter not yet identified"),MATCH($B1754&amp;$D1754,'Smelter Look-up'!$J:$J,0),MATCH($B1754&amp;$C1754,'Smelter Look-up'!$J:$J,0)))</f>
        <v>#N/A</v>
      </c>
      <c r="W1754" s="208"/>
      <c r="X1754" s="208">
        <f t="shared" si="1"/>
        <v>0</v>
      </c>
      <c r="Y1754" s="208"/>
      <c r="Z1754" s="208"/>
      <c r="AA1754" s="208"/>
      <c r="AB1754" s="241" t="str">
        <f t="shared" si="2"/>
        <v/>
      </c>
      <c r="AC1754" s="208"/>
      <c r="AD1754" s="208"/>
      <c r="AE1754" s="208"/>
      <c r="AF1754" s="208"/>
      <c r="AG1754" s="208"/>
      <c r="AH1754" s="208"/>
    </row>
    <row r="1755" ht="13.5" customHeight="1">
      <c r="A1755" s="239"/>
      <c r="B1755" s="233" t="str">
        <f t="array" ref="B1755">IF(LEN(A1755)=0,"",INDEX('Smelter Look-up'!$A:$A,MATCH($A1755,'Smelter Look-up'!$E:$E,0)))</f>
        <v/>
      </c>
      <c r="C1755" s="234" t="str">
        <f t="array" ref="C1755">IF(LEN(A1755)=0,"",INDEX('Smelter Look-up'!$C:$C,MATCH($A1755,'Smelter Look-up'!$E:$E,0)))</f>
        <v/>
      </c>
      <c r="D1755" s="233"/>
      <c r="E1755" s="233" t="str">
        <f>IF(ISERROR($V1755),"",OFFSET('Smelter Look-up'!$D$4,$V1755-4,0)&amp;"")</f>
        <v/>
      </c>
      <c r="F1755" s="233" t="str">
        <f>IF(ISERROR($V1755),"",OFFSET('Smelter Look-up'!$E$4,$V1755-4,0))</f>
        <v/>
      </c>
      <c r="G1755" s="233" t="str">
        <f>IF(C1755=$X$4,IF(ISERROR($V1755),"Enter smelter details","RMI"),IF(ISERROR($V1755),"",OFFSET('Smelter Look-up'!$F$4,$V1755-4,0)))</f>
        <v/>
      </c>
      <c r="H1755" s="235" t="str">
        <f>IF(ISERROR($V1755),"",OFFSET('Smelter Look-up'!$G$4,$V1755-4,0))</f>
        <v/>
      </c>
      <c r="I1755" s="237" t="str">
        <f>IF(ISERROR($V1755),"",OFFSET('Smelter Look-up'!$H$4,$V1755-4,0))</f>
        <v/>
      </c>
      <c r="J1755" s="237" t="str">
        <f>IF(ISERROR($V1755),"",OFFSET('Smelter Look-up'!$I$4,$V1755-4,0))</f>
        <v/>
      </c>
      <c r="K1755" s="234"/>
      <c r="L1755" s="234"/>
      <c r="M1755" s="234"/>
      <c r="N1755" s="234"/>
      <c r="O1755" s="234"/>
      <c r="P1755" s="237"/>
      <c r="Q1755" s="238"/>
      <c r="R1755" s="233" t="str">
        <f>IF(ISERROR($V1755),"",OFFSET('Smelter Look-up'!$C$4,$V1755-4,0)&amp;"")</f>
        <v/>
      </c>
      <c r="S1755" s="239" t="str">
        <f t="array" ref="S1755">IF(B1755="","",IF(ISERROR(MATCH($E1755,CL,0)),"Unknown",INDIRECT("'C'!$A$"&amp;MATCH($E1755,CL,0)+1)))</f>
        <v/>
      </c>
      <c r="T1755" s="239" t="str">
        <f t="array" ref="T1755">IF(B1755="","",IF(ISERROR(MATCH($J1755,SorP!$B$1:$B$6226,0)),"",INDIRECT("'SorP'!$A$"&amp;MATCH($S1755&amp;$J1755,SorP!C:C,0))))</f>
        <v/>
      </c>
      <c r="U1755" s="240"/>
      <c r="V1755" s="228" t="str">
        <f>IF(C1755="",NA(),IF(OR(C1755="Smelter not listed",C1755="Smelter not yet identified"),MATCH($B1755&amp;$D1755,'Smelter Look-up'!$J:$J,0),MATCH($B1755&amp;$C1755,'Smelter Look-up'!$J:$J,0)))</f>
        <v>#N/A</v>
      </c>
      <c r="W1755" s="208"/>
      <c r="X1755" s="208">
        <f t="shared" si="1"/>
        <v>0</v>
      </c>
      <c r="Y1755" s="208"/>
      <c r="Z1755" s="208"/>
      <c r="AA1755" s="208"/>
      <c r="AB1755" s="241" t="str">
        <f t="shared" si="2"/>
        <v/>
      </c>
      <c r="AC1755" s="208"/>
      <c r="AD1755" s="208"/>
      <c r="AE1755" s="208"/>
      <c r="AF1755" s="208"/>
      <c r="AG1755" s="208"/>
      <c r="AH1755" s="208"/>
    </row>
    <row r="1756" ht="13.5" customHeight="1">
      <c r="A1756" s="239"/>
      <c r="B1756" s="233" t="str">
        <f t="array" ref="B1756">IF(LEN(A1756)=0,"",INDEX('Smelter Look-up'!$A:$A,MATCH($A1756,'Smelter Look-up'!$E:$E,0)))</f>
        <v/>
      </c>
      <c r="C1756" s="234" t="str">
        <f t="array" ref="C1756">IF(LEN(A1756)=0,"",INDEX('Smelter Look-up'!$C:$C,MATCH($A1756,'Smelter Look-up'!$E:$E,0)))</f>
        <v/>
      </c>
      <c r="D1756" s="233"/>
      <c r="E1756" s="233" t="str">
        <f>IF(ISERROR($V1756),"",OFFSET('Smelter Look-up'!$D$4,$V1756-4,0)&amp;"")</f>
        <v/>
      </c>
      <c r="F1756" s="233" t="str">
        <f>IF(ISERROR($V1756),"",OFFSET('Smelter Look-up'!$E$4,$V1756-4,0))</f>
        <v/>
      </c>
      <c r="G1756" s="233" t="str">
        <f>IF(C1756=$X$4,IF(ISERROR($V1756),"Enter smelter details","RMI"),IF(ISERROR($V1756),"",OFFSET('Smelter Look-up'!$F$4,$V1756-4,0)))</f>
        <v/>
      </c>
      <c r="H1756" s="235" t="str">
        <f>IF(ISERROR($V1756),"",OFFSET('Smelter Look-up'!$G$4,$V1756-4,0))</f>
        <v/>
      </c>
      <c r="I1756" s="237" t="str">
        <f>IF(ISERROR($V1756),"",OFFSET('Smelter Look-up'!$H$4,$V1756-4,0))</f>
        <v/>
      </c>
      <c r="J1756" s="237" t="str">
        <f>IF(ISERROR($V1756),"",OFFSET('Smelter Look-up'!$I$4,$V1756-4,0))</f>
        <v/>
      </c>
      <c r="K1756" s="234"/>
      <c r="L1756" s="234"/>
      <c r="M1756" s="234"/>
      <c r="N1756" s="234"/>
      <c r="O1756" s="234"/>
      <c r="P1756" s="237"/>
      <c r="Q1756" s="238"/>
      <c r="R1756" s="233" t="str">
        <f>IF(ISERROR($V1756),"",OFFSET('Smelter Look-up'!$C$4,$V1756-4,0)&amp;"")</f>
        <v/>
      </c>
      <c r="S1756" s="239" t="str">
        <f t="array" ref="S1756">IF(B1756="","",IF(ISERROR(MATCH($E1756,CL,0)),"Unknown",INDIRECT("'C'!$A$"&amp;MATCH($E1756,CL,0)+1)))</f>
        <v/>
      </c>
      <c r="T1756" s="239" t="str">
        <f t="array" ref="T1756">IF(B1756="","",IF(ISERROR(MATCH($J1756,SorP!$B$1:$B$6226,0)),"",INDIRECT("'SorP'!$A$"&amp;MATCH($S1756&amp;$J1756,SorP!C:C,0))))</f>
        <v/>
      </c>
      <c r="U1756" s="240"/>
      <c r="V1756" s="228" t="str">
        <f>IF(C1756="",NA(),IF(OR(C1756="Smelter not listed",C1756="Smelter not yet identified"),MATCH($B1756&amp;$D1756,'Smelter Look-up'!$J:$J,0),MATCH($B1756&amp;$C1756,'Smelter Look-up'!$J:$J,0)))</f>
        <v>#N/A</v>
      </c>
      <c r="W1756" s="208"/>
      <c r="X1756" s="208">
        <f t="shared" si="1"/>
        <v>0</v>
      </c>
      <c r="Y1756" s="208"/>
      <c r="Z1756" s="208"/>
      <c r="AA1756" s="208"/>
      <c r="AB1756" s="241" t="str">
        <f t="shared" si="2"/>
        <v/>
      </c>
      <c r="AC1756" s="208"/>
      <c r="AD1756" s="208"/>
      <c r="AE1756" s="208"/>
      <c r="AF1756" s="208"/>
      <c r="AG1756" s="208"/>
      <c r="AH1756" s="208"/>
    </row>
    <row r="1757" ht="13.5" customHeight="1">
      <c r="A1757" s="239"/>
      <c r="B1757" s="233" t="str">
        <f t="array" ref="B1757">IF(LEN(A1757)=0,"",INDEX('Smelter Look-up'!$A:$A,MATCH($A1757,'Smelter Look-up'!$E:$E,0)))</f>
        <v/>
      </c>
      <c r="C1757" s="234" t="str">
        <f t="array" ref="C1757">IF(LEN(A1757)=0,"",INDEX('Smelter Look-up'!$C:$C,MATCH($A1757,'Smelter Look-up'!$E:$E,0)))</f>
        <v/>
      </c>
      <c r="D1757" s="233"/>
      <c r="E1757" s="233" t="str">
        <f>IF(ISERROR($V1757),"",OFFSET('Smelter Look-up'!$D$4,$V1757-4,0)&amp;"")</f>
        <v/>
      </c>
      <c r="F1757" s="233" t="str">
        <f>IF(ISERROR($V1757),"",OFFSET('Smelter Look-up'!$E$4,$V1757-4,0))</f>
        <v/>
      </c>
      <c r="G1757" s="233" t="str">
        <f>IF(C1757=$X$4,IF(ISERROR($V1757),"Enter smelter details","RMI"),IF(ISERROR($V1757),"",OFFSET('Smelter Look-up'!$F$4,$V1757-4,0)))</f>
        <v/>
      </c>
      <c r="H1757" s="235" t="str">
        <f>IF(ISERROR($V1757),"",OFFSET('Smelter Look-up'!$G$4,$V1757-4,0))</f>
        <v/>
      </c>
      <c r="I1757" s="237" t="str">
        <f>IF(ISERROR($V1757),"",OFFSET('Smelter Look-up'!$H$4,$V1757-4,0))</f>
        <v/>
      </c>
      <c r="J1757" s="237" t="str">
        <f>IF(ISERROR($V1757),"",OFFSET('Smelter Look-up'!$I$4,$V1757-4,0))</f>
        <v/>
      </c>
      <c r="K1757" s="234"/>
      <c r="L1757" s="234"/>
      <c r="M1757" s="234"/>
      <c r="N1757" s="234"/>
      <c r="O1757" s="234"/>
      <c r="P1757" s="237"/>
      <c r="Q1757" s="238"/>
      <c r="R1757" s="233" t="str">
        <f>IF(ISERROR($V1757),"",OFFSET('Smelter Look-up'!$C$4,$V1757-4,0)&amp;"")</f>
        <v/>
      </c>
      <c r="S1757" s="239" t="str">
        <f t="array" ref="S1757">IF(B1757="","",IF(ISERROR(MATCH($E1757,CL,0)),"Unknown",INDIRECT("'C'!$A$"&amp;MATCH($E1757,CL,0)+1)))</f>
        <v/>
      </c>
      <c r="T1757" s="239" t="str">
        <f t="array" ref="T1757">IF(B1757="","",IF(ISERROR(MATCH($J1757,SorP!$B$1:$B$6226,0)),"",INDIRECT("'SorP'!$A$"&amp;MATCH($S1757&amp;$J1757,SorP!C:C,0))))</f>
        <v/>
      </c>
      <c r="U1757" s="240"/>
      <c r="V1757" s="228" t="str">
        <f>IF(C1757="",NA(),IF(OR(C1757="Smelter not listed",C1757="Smelter not yet identified"),MATCH($B1757&amp;$D1757,'Smelter Look-up'!$J:$J,0),MATCH($B1757&amp;$C1757,'Smelter Look-up'!$J:$J,0)))</f>
        <v>#N/A</v>
      </c>
      <c r="W1757" s="208"/>
      <c r="X1757" s="208">
        <f t="shared" si="1"/>
        <v>0</v>
      </c>
      <c r="Y1757" s="208"/>
      <c r="Z1757" s="208"/>
      <c r="AA1757" s="208"/>
      <c r="AB1757" s="241" t="str">
        <f t="shared" si="2"/>
        <v/>
      </c>
      <c r="AC1757" s="208"/>
      <c r="AD1757" s="208"/>
      <c r="AE1757" s="208"/>
      <c r="AF1757" s="208"/>
      <c r="AG1757" s="208"/>
      <c r="AH1757" s="208"/>
    </row>
    <row r="1758" ht="13.5" customHeight="1">
      <c r="A1758" s="239"/>
      <c r="B1758" s="233" t="str">
        <f t="array" ref="B1758">IF(LEN(A1758)=0,"",INDEX('Smelter Look-up'!$A:$A,MATCH($A1758,'Smelter Look-up'!$E:$E,0)))</f>
        <v/>
      </c>
      <c r="C1758" s="234" t="str">
        <f t="array" ref="C1758">IF(LEN(A1758)=0,"",INDEX('Smelter Look-up'!$C:$C,MATCH($A1758,'Smelter Look-up'!$E:$E,0)))</f>
        <v/>
      </c>
      <c r="D1758" s="233"/>
      <c r="E1758" s="233" t="str">
        <f>IF(ISERROR($V1758),"",OFFSET('Smelter Look-up'!$D$4,$V1758-4,0)&amp;"")</f>
        <v/>
      </c>
      <c r="F1758" s="233" t="str">
        <f>IF(ISERROR($V1758),"",OFFSET('Smelter Look-up'!$E$4,$V1758-4,0))</f>
        <v/>
      </c>
      <c r="G1758" s="233" t="str">
        <f>IF(C1758=$X$4,IF(ISERROR($V1758),"Enter smelter details","RMI"),IF(ISERROR($V1758),"",OFFSET('Smelter Look-up'!$F$4,$V1758-4,0)))</f>
        <v/>
      </c>
      <c r="H1758" s="235" t="str">
        <f>IF(ISERROR($V1758),"",OFFSET('Smelter Look-up'!$G$4,$V1758-4,0))</f>
        <v/>
      </c>
      <c r="I1758" s="237" t="str">
        <f>IF(ISERROR($V1758),"",OFFSET('Smelter Look-up'!$H$4,$V1758-4,0))</f>
        <v/>
      </c>
      <c r="J1758" s="237" t="str">
        <f>IF(ISERROR($V1758),"",OFFSET('Smelter Look-up'!$I$4,$V1758-4,0))</f>
        <v/>
      </c>
      <c r="K1758" s="234"/>
      <c r="L1758" s="234"/>
      <c r="M1758" s="234"/>
      <c r="N1758" s="234"/>
      <c r="O1758" s="234"/>
      <c r="P1758" s="237"/>
      <c r="Q1758" s="238"/>
      <c r="R1758" s="233" t="str">
        <f>IF(ISERROR($V1758),"",OFFSET('Smelter Look-up'!$C$4,$V1758-4,0)&amp;"")</f>
        <v/>
      </c>
      <c r="S1758" s="239" t="str">
        <f t="array" ref="S1758">IF(B1758="","",IF(ISERROR(MATCH($E1758,CL,0)),"Unknown",INDIRECT("'C'!$A$"&amp;MATCH($E1758,CL,0)+1)))</f>
        <v/>
      </c>
      <c r="T1758" s="239" t="str">
        <f t="array" ref="T1758">IF(B1758="","",IF(ISERROR(MATCH($J1758,SorP!$B$1:$B$6226,0)),"",INDIRECT("'SorP'!$A$"&amp;MATCH($S1758&amp;$J1758,SorP!C:C,0))))</f>
        <v/>
      </c>
      <c r="U1758" s="240"/>
      <c r="V1758" s="228" t="str">
        <f>IF(C1758="",NA(),IF(OR(C1758="Smelter not listed",C1758="Smelter not yet identified"),MATCH($B1758&amp;$D1758,'Smelter Look-up'!$J:$J,0),MATCH($B1758&amp;$C1758,'Smelter Look-up'!$J:$J,0)))</f>
        <v>#N/A</v>
      </c>
      <c r="W1758" s="208"/>
      <c r="X1758" s="208">
        <f t="shared" si="1"/>
        <v>0</v>
      </c>
      <c r="Y1758" s="208"/>
      <c r="Z1758" s="208"/>
      <c r="AA1758" s="208"/>
      <c r="AB1758" s="241" t="str">
        <f t="shared" si="2"/>
        <v/>
      </c>
      <c r="AC1758" s="208"/>
      <c r="AD1758" s="208"/>
      <c r="AE1758" s="208"/>
      <c r="AF1758" s="208"/>
      <c r="AG1758" s="208"/>
      <c r="AH1758" s="208"/>
    </row>
    <row r="1759" ht="13.5" customHeight="1">
      <c r="A1759" s="239"/>
      <c r="B1759" s="233" t="str">
        <f t="array" ref="B1759">IF(LEN(A1759)=0,"",INDEX('Smelter Look-up'!$A:$A,MATCH($A1759,'Smelter Look-up'!$E:$E,0)))</f>
        <v/>
      </c>
      <c r="C1759" s="234" t="str">
        <f t="array" ref="C1759">IF(LEN(A1759)=0,"",INDEX('Smelter Look-up'!$C:$C,MATCH($A1759,'Smelter Look-up'!$E:$E,0)))</f>
        <v/>
      </c>
      <c r="D1759" s="233"/>
      <c r="E1759" s="233" t="str">
        <f>IF(ISERROR($V1759),"",OFFSET('Smelter Look-up'!$D$4,$V1759-4,0)&amp;"")</f>
        <v/>
      </c>
      <c r="F1759" s="233" t="str">
        <f>IF(ISERROR($V1759),"",OFFSET('Smelter Look-up'!$E$4,$V1759-4,0))</f>
        <v/>
      </c>
      <c r="G1759" s="233" t="str">
        <f>IF(C1759=$X$4,IF(ISERROR($V1759),"Enter smelter details","RMI"),IF(ISERROR($V1759),"",OFFSET('Smelter Look-up'!$F$4,$V1759-4,0)))</f>
        <v/>
      </c>
      <c r="H1759" s="235" t="str">
        <f>IF(ISERROR($V1759),"",OFFSET('Smelter Look-up'!$G$4,$V1759-4,0))</f>
        <v/>
      </c>
      <c r="I1759" s="237" t="str">
        <f>IF(ISERROR($V1759),"",OFFSET('Smelter Look-up'!$H$4,$V1759-4,0))</f>
        <v/>
      </c>
      <c r="J1759" s="237" t="str">
        <f>IF(ISERROR($V1759),"",OFFSET('Smelter Look-up'!$I$4,$V1759-4,0))</f>
        <v/>
      </c>
      <c r="K1759" s="234"/>
      <c r="L1759" s="234"/>
      <c r="M1759" s="234"/>
      <c r="N1759" s="234"/>
      <c r="O1759" s="234"/>
      <c r="P1759" s="237"/>
      <c r="Q1759" s="238"/>
      <c r="R1759" s="233" t="str">
        <f>IF(ISERROR($V1759),"",OFFSET('Smelter Look-up'!$C$4,$V1759-4,0)&amp;"")</f>
        <v/>
      </c>
      <c r="S1759" s="239" t="str">
        <f t="array" ref="S1759">IF(B1759="","",IF(ISERROR(MATCH($E1759,CL,0)),"Unknown",INDIRECT("'C'!$A$"&amp;MATCH($E1759,CL,0)+1)))</f>
        <v/>
      </c>
      <c r="T1759" s="239" t="str">
        <f t="array" ref="T1759">IF(B1759="","",IF(ISERROR(MATCH($J1759,SorP!$B$1:$B$6226,0)),"",INDIRECT("'SorP'!$A$"&amp;MATCH($S1759&amp;$J1759,SorP!C:C,0))))</f>
        <v/>
      </c>
      <c r="U1759" s="240"/>
      <c r="V1759" s="228" t="str">
        <f>IF(C1759="",NA(),IF(OR(C1759="Smelter not listed",C1759="Smelter not yet identified"),MATCH($B1759&amp;$D1759,'Smelter Look-up'!$J:$J,0),MATCH($B1759&amp;$C1759,'Smelter Look-up'!$J:$J,0)))</f>
        <v>#N/A</v>
      </c>
      <c r="W1759" s="208"/>
      <c r="X1759" s="208">
        <f t="shared" si="1"/>
        <v>0</v>
      </c>
      <c r="Y1759" s="208"/>
      <c r="Z1759" s="208"/>
      <c r="AA1759" s="208"/>
      <c r="AB1759" s="241" t="str">
        <f t="shared" si="2"/>
        <v/>
      </c>
      <c r="AC1759" s="208"/>
      <c r="AD1759" s="208"/>
      <c r="AE1759" s="208"/>
      <c r="AF1759" s="208"/>
      <c r="AG1759" s="208"/>
      <c r="AH1759" s="208"/>
    </row>
    <row r="1760" ht="13.5" customHeight="1">
      <c r="A1760" s="239"/>
      <c r="B1760" s="233" t="str">
        <f t="array" ref="B1760">IF(LEN(A1760)=0,"",INDEX('Smelter Look-up'!$A:$A,MATCH($A1760,'Smelter Look-up'!$E:$E,0)))</f>
        <v/>
      </c>
      <c r="C1760" s="234" t="str">
        <f t="array" ref="C1760">IF(LEN(A1760)=0,"",INDEX('Smelter Look-up'!$C:$C,MATCH($A1760,'Smelter Look-up'!$E:$E,0)))</f>
        <v/>
      </c>
      <c r="D1760" s="233"/>
      <c r="E1760" s="233" t="str">
        <f>IF(ISERROR($V1760),"",OFFSET('Smelter Look-up'!$D$4,$V1760-4,0)&amp;"")</f>
        <v/>
      </c>
      <c r="F1760" s="233" t="str">
        <f>IF(ISERROR($V1760),"",OFFSET('Smelter Look-up'!$E$4,$V1760-4,0))</f>
        <v/>
      </c>
      <c r="G1760" s="233" t="str">
        <f>IF(C1760=$X$4,IF(ISERROR($V1760),"Enter smelter details","RMI"),IF(ISERROR($V1760),"",OFFSET('Smelter Look-up'!$F$4,$V1760-4,0)))</f>
        <v/>
      </c>
      <c r="H1760" s="235" t="str">
        <f>IF(ISERROR($V1760),"",OFFSET('Smelter Look-up'!$G$4,$V1760-4,0))</f>
        <v/>
      </c>
      <c r="I1760" s="237" t="str">
        <f>IF(ISERROR($V1760),"",OFFSET('Smelter Look-up'!$H$4,$V1760-4,0))</f>
        <v/>
      </c>
      <c r="J1760" s="237" t="str">
        <f>IF(ISERROR($V1760),"",OFFSET('Smelter Look-up'!$I$4,$V1760-4,0))</f>
        <v/>
      </c>
      <c r="K1760" s="234"/>
      <c r="L1760" s="234"/>
      <c r="M1760" s="234"/>
      <c r="N1760" s="234"/>
      <c r="O1760" s="234"/>
      <c r="P1760" s="237"/>
      <c r="Q1760" s="238"/>
      <c r="R1760" s="233" t="str">
        <f>IF(ISERROR($V1760),"",OFFSET('Smelter Look-up'!$C$4,$V1760-4,0)&amp;"")</f>
        <v/>
      </c>
      <c r="S1760" s="239" t="str">
        <f t="array" ref="S1760">IF(B1760="","",IF(ISERROR(MATCH($E1760,CL,0)),"Unknown",INDIRECT("'C'!$A$"&amp;MATCH($E1760,CL,0)+1)))</f>
        <v/>
      </c>
      <c r="T1760" s="239" t="str">
        <f t="array" ref="T1760">IF(B1760="","",IF(ISERROR(MATCH($J1760,SorP!$B$1:$B$6226,0)),"",INDIRECT("'SorP'!$A$"&amp;MATCH($S1760&amp;$J1760,SorP!C:C,0))))</f>
        <v/>
      </c>
      <c r="U1760" s="240"/>
      <c r="V1760" s="228" t="str">
        <f>IF(C1760="",NA(),IF(OR(C1760="Smelter not listed",C1760="Smelter not yet identified"),MATCH($B1760&amp;$D1760,'Smelter Look-up'!$J:$J,0),MATCH($B1760&amp;$C1760,'Smelter Look-up'!$J:$J,0)))</f>
        <v>#N/A</v>
      </c>
      <c r="W1760" s="208"/>
      <c r="X1760" s="208">
        <f t="shared" si="1"/>
        <v>0</v>
      </c>
      <c r="Y1760" s="208"/>
      <c r="Z1760" s="208"/>
      <c r="AA1760" s="208"/>
      <c r="AB1760" s="241" t="str">
        <f t="shared" si="2"/>
        <v/>
      </c>
      <c r="AC1760" s="208"/>
      <c r="AD1760" s="208"/>
      <c r="AE1760" s="208"/>
      <c r="AF1760" s="208"/>
      <c r="AG1760" s="208"/>
      <c r="AH1760" s="208"/>
    </row>
    <row r="1761" ht="13.5" customHeight="1">
      <c r="A1761" s="239"/>
      <c r="B1761" s="233" t="str">
        <f t="array" ref="B1761">IF(LEN(A1761)=0,"",INDEX('Smelter Look-up'!$A:$A,MATCH($A1761,'Smelter Look-up'!$E:$E,0)))</f>
        <v/>
      </c>
      <c r="C1761" s="234" t="str">
        <f t="array" ref="C1761">IF(LEN(A1761)=0,"",INDEX('Smelter Look-up'!$C:$C,MATCH($A1761,'Smelter Look-up'!$E:$E,0)))</f>
        <v/>
      </c>
      <c r="D1761" s="233"/>
      <c r="E1761" s="233" t="str">
        <f>IF(ISERROR($V1761),"",OFFSET('Smelter Look-up'!$D$4,$V1761-4,0)&amp;"")</f>
        <v/>
      </c>
      <c r="F1761" s="233" t="str">
        <f>IF(ISERROR($V1761),"",OFFSET('Smelter Look-up'!$E$4,$V1761-4,0))</f>
        <v/>
      </c>
      <c r="G1761" s="233" t="str">
        <f>IF(C1761=$X$4,IF(ISERROR($V1761),"Enter smelter details","RMI"),IF(ISERROR($V1761),"",OFFSET('Smelter Look-up'!$F$4,$V1761-4,0)))</f>
        <v/>
      </c>
      <c r="H1761" s="235" t="str">
        <f>IF(ISERROR($V1761),"",OFFSET('Smelter Look-up'!$G$4,$V1761-4,0))</f>
        <v/>
      </c>
      <c r="I1761" s="237" t="str">
        <f>IF(ISERROR($V1761),"",OFFSET('Smelter Look-up'!$H$4,$V1761-4,0))</f>
        <v/>
      </c>
      <c r="J1761" s="237" t="str">
        <f>IF(ISERROR($V1761),"",OFFSET('Smelter Look-up'!$I$4,$V1761-4,0))</f>
        <v/>
      </c>
      <c r="K1761" s="234"/>
      <c r="L1761" s="234"/>
      <c r="M1761" s="234"/>
      <c r="N1761" s="234"/>
      <c r="O1761" s="234"/>
      <c r="P1761" s="237"/>
      <c r="Q1761" s="238"/>
      <c r="R1761" s="233" t="str">
        <f>IF(ISERROR($V1761),"",OFFSET('Smelter Look-up'!$C$4,$V1761-4,0)&amp;"")</f>
        <v/>
      </c>
      <c r="S1761" s="239" t="str">
        <f t="array" ref="S1761">IF(B1761="","",IF(ISERROR(MATCH($E1761,CL,0)),"Unknown",INDIRECT("'C'!$A$"&amp;MATCH($E1761,CL,0)+1)))</f>
        <v/>
      </c>
      <c r="T1761" s="239" t="str">
        <f t="array" ref="T1761">IF(B1761="","",IF(ISERROR(MATCH($J1761,SorP!$B$1:$B$6226,0)),"",INDIRECT("'SorP'!$A$"&amp;MATCH($S1761&amp;$J1761,SorP!C:C,0))))</f>
        <v/>
      </c>
      <c r="U1761" s="240"/>
      <c r="V1761" s="228" t="str">
        <f>IF(C1761="",NA(),IF(OR(C1761="Smelter not listed",C1761="Smelter not yet identified"),MATCH($B1761&amp;$D1761,'Smelter Look-up'!$J:$J,0),MATCH($B1761&amp;$C1761,'Smelter Look-up'!$J:$J,0)))</f>
        <v>#N/A</v>
      </c>
      <c r="W1761" s="208"/>
      <c r="X1761" s="208">
        <f t="shared" si="1"/>
        <v>0</v>
      </c>
      <c r="Y1761" s="208"/>
      <c r="Z1761" s="208"/>
      <c r="AA1761" s="208"/>
      <c r="AB1761" s="241" t="str">
        <f t="shared" si="2"/>
        <v/>
      </c>
      <c r="AC1761" s="208"/>
      <c r="AD1761" s="208"/>
      <c r="AE1761" s="208"/>
      <c r="AF1761" s="208"/>
      <c r="AG1761" s="208"/>
      <c r="AH1761" s="208"/>
    </row>
    <row r="1762" ht="13.5" customHeight="1">
      <c r="A1762" s="239"/>
      <c r="B1762" s="233" t="str">
        <f t="array" ref="B1762">IF(LEN(A1762)=0,"",INDEX('Smelter Look-up'!$A:$A,MATCH($A1762,'Smelter Look-up'!$E:$E,0)))</f>
        <v/>
      </c>
      <c r="C1762" s="234" t="str">
        <f t="array" ref="C1762">IF(LEN(A1762)=0,"",INDEX('Smelter Look-up'!$C:$C,MATCH($A1762,'Smelter Look-up'!$E:$E,0)))</f>
        <v/>
      </c>
      <c r="D1762" s="233"/>
      <c r="E1762" s="233" t="str">
        <f>IF(ISERROR($V1762),"",OFFSET('Smelter Look-up'!$D$4,$V1762-4,0)&amp;"")</f>
        <v/>
      </c>
      <c r="F1762" s="233" t="str">
        <f>IF(ISERROR($V1762),"",OFFSET('Smelter Look-up'!$E$4,$V1762-4,0))</f>
        <v/>
      </c>
      <c r="G1762" s="233" t="str">
        <f>IF(C1762=$X$4,IF(ISERROR($V1762),"Enter smelter details","RMI"),IF(ISERROR($V1762),"",OFFSET('Smelter Look-up'!$F$4,$V1762-4,0)))</f>
        <v/>
      </c>
      <c r="H1762" s="235" t="str">
        <f>IF(ISERROR($V1762),"",OFFSET('Smelter Look-up'!$G$4,$V1762-4,0))</f>
        <v/>
      </c>
      <c r="I1762" s="237" t="str">
        <f>IF(ISERROR($V1762),"",OFFSET('Smelter Look-up'!$H$4,$V1762-4,0))</f>
        <v/>
      </c>
      <c r="J1762" s="237" t="str">
        <f>IF(ISERROR($V1762),"",OFFSET('Smelter Look-up'!$I$4,$V1762-4,0))</f>
        <v/>
      </c>
      <c r="K1762" s="234"/>
      <c r="L1762" s="234"/>
      <c r="M1762" s="234"/>
      <c r="N1762" s="234"/>
      <c r="O1762" s="234"/>
      <c r="P1762" s="237"/>
      <c r="Q1762" s="238"/>
      <c r="R1762" s="233" t="str">
        <f>IF(ISERROR($V1762),"",OFFSET('Smelter Look-up'!$C$4,$V1762-4,0)&amp;"")</f>
        <v/>
      </c>
      <c r="S1762" s="239" t="str">
        <f t="array" ref="S1762">IF(B1762="","",IF(ISERROR(MATCH($E1762,CL,0)),"Unknown",INDIRECT("'C'!$A$"&amp;MATCH($E1762,CL,0)+1)))</f>
        <v/>
      </c>
      <c r="T1762" s="239" t="str">
        <f t="array" ref="T1762">IF(B1762="","",IF(ISERROR(MATCH($J1762,SorP!$B$1:$B$6226,0)),"",INDIRECT("'SorP'!$A$"&amp;MATCH($S1762&amp;$J1762,SorP!C:C,0))))</f>
        <v/>
      </c>
      <c r="U1762" s="240"/>
      <c r="V1762" s="228" t="str">
        <f>IF(C1762="",NA(),IF(OR(C1762="Smelter not listed",C1762="Smelter not yet identified"),MATCH($B1762&amp;$D1762,'Smelter Look-up'!$J:$J,0),MATCH($B1762&amp;$C1762,'Smelter Look-up'!$J:$J,0)))</f>
        <v>#N/A</v>
      </c>
      <c r="W1762" s="208"/>
      <c r="X1762" s="208">
        <f t="shared" si="1"/>
        <v>0</v>
      </c>
      <c r="Y1762" s="208"/>
      <c r="Z1762" s="208"/>
      <c r="AA1762" s="208"/>
      <c r="AB1762" s="241" t="str">
        <f t="shared" si="2"/>
        <v/>
      </c>
      <c r="AC1762" s="208"/>
      <c r="AD1762" s="208"/>
      <c r="AE1762" s="208"/>
      <c r="AF1762" s="208"/>
      <c r="AG1762" s="208"/>
      <c r="AH1762" s="208"/>
    </row>
    <row r="1763" ht="13.5" customHeight="1">
      <c r="A1763" s="239"/>
      <c r="B1763" s="233" t="str">
        <f t="array" ref="B1763">IF(LEN(A1763)=0,"",INDEX('Smelter Look-up'!$A:$A,MATCH($A1763,'Smelter Look-up'!$E:$E,0)))</f>
        <v/>
      </c>
      <c r="C1763" s="234" t="str">
        <f t="array" ref="C1763">IF(LEN(A1763)=0,"",INDEX('Smelter Look-up'!$C:$C,MATCH($A1763,'Smelter Look-up'!$E:$E,0)))</f>
        <v/>
      </c>
      <c r="D1763" s="233"/>
      <c r="E1763" s="233" t="str">
        <f>IF(ISERROR($V1763),"",OFFSET('Smelter Look-up'!$D$4,$V1763-4,0)&amp;"")</f>
        <v/>
      </c>
      <c r="F1763" s="233" t="str">
        <f>IF(ISERROR($V1763),"",OFFSET('Smelter Look-up'!$E$4,$V1763-4,0))</f>
        <v/>
      </c>
      <c r="G1763" s="233" t="str">
        <f>IF(C1763=$X$4,IF(ISERROR($V1763),"Enter smelter details","RMI"),IF(ISERROR($V1763),"",OFFSET('Smelter Look-up'!$F$4,$V1763-4,0)))</f>
        <v/>
      </c>
      <c r="H1763" s="235" t="str">
        <f>IF(ISERROR($V1763),"",OFFSET('Smelter Look-up'!$G$4,$V1763-4,0))</f>
        <v/>
      </c>
      <c r="I1763" s="237" t="str">
        <f>IF(ISERROR($V1763),"",OFFSET('Smelter Look-up'!$H$4,$V1763-4,0))</f>
        <v/>
      </c>
      <c r="J1763" s="237" t="str">
        <f>IF(ISERROR($V1763),"",OFFSET('Smelter Look-up'!$I$4,$V1763-4,0))</f>
        <v/>
      </c>
      <c r="K1763" s="234"/>
      <c r="L1763" s="234"/>
      <c r="M1763" s="234"/>
      <c r="N1763" s="234"/>
      <c r="O1763" s="234"/>
      <c r="P1763" s="237"/>
      <c r="Q1763" s="238"/>
      <c r="R1763" s="233" t="str">
        <f>IF(ISERROR($V1763),"",OFFSET('Smelter Look-up'!$C$4,$V1763-4,0)&amp;"")</f>
        <v/>
      </c>
      <c r="S1763" s="239" t="str">
        <f t="array" ref="S1763">IF(B1763="","",IF(ISERROR(MATCH($E1763,CL,0)),"Unknown",INDIRECT("'C'!$A$"&amp;MATCH($E1763,CL,0)+1)))</f>
        <v/>
      </c>
      <c r="T1763" s="239" t="str">
        <f t="array" ref="T1763">IF(B1763="","",IF(ISERROR(MATCH($J1763,SorP!$B$1:$B$6226,0)),"",INDIRECT("'SorP'!$A$"&amp;MATCH($S1763&amp;$J1763,SorP!C:C,0))))</f>
        <v/>
      </c>
      <c r="U1763" s="240"/>
      <c r="V1763" s="228" t="str">
        <f>IF(C1763="",NA(),IF(OR(C1763="Smelter not listed",C1763="Smelter not yet identified"),MATCH($B1763&amp;$D1763,'Smelter Look-up'!$J:$J,0),MATCH($B1763&amp;$C1763,'Smelter Look-up'!$J:$J,0)))</f>
        <v>#N/A</v>
      </c>
      <c r="W1763" s="208"/>
      <c r="X1763" s="208">
        <f t="shared" si="1"/>
        <v>0</v>
      </c>
      <c r="Y1763" s="208"/>
      <c r="Z1763" s="208"/>
      <c r="AA1763" s="208"/>
      <c r="AB1763" s="241" t="str">
        <f t="shared" si="2"/>
        <v/>
      </c>
      <c r="AC1763" s="208"/>
      <c r="AD1763" s="208"/>
      <c r="AE1763" s="208"/>
      <c r="AF1763" s="208"/>
      <c r="AG1763" s="208"/>
      <c r="AH1763" s="208"/>
    </row>
    <row r="1764" ht="13.5" customHeight="1">
      <c r="A1764" s="239"/>
      <c r="B1764" s="233" t="str">
        <f t="array" ref="B1764">IF(LEN(A1764)=0,"",INDEX('Smelter Look-up'!$A:$A,MATCH($A1764,'Smelter Look-up'!$E:$E,0)))</f>
        <v/>
      </c>
      <c r="C1764" s="234" t="str">
        <f t="array" ref="C1764">IF(LEN(A1764)=0,"",INDEX('Smelter Look-up'!$C:$C,MATCH($A1764,'Smelter Look-up'!$E:$E,0)))</f>
        <v/>
      </c>
      <c r="D1764" s="233"/>
      <c r="E1764" s="233" t="str">
        <f>IF(ISERROR($V1764),"",OFFSET('Smelter Look-up'!$D$4,$V1764-4,0)&amp;"")</f>
        <v/>
      </c>
      <c r="F1764" s="233" t="str">
        <f>IF(ISERROR($V1764),"",OFFSET('Smelter Look-up'!$E$4,$V1764-4,0))</f>
        <v/>
      </c>
      <c r="G1764" s="233" t="str">
        <f>IF(C1764=$X$4,IF(ISERROR($V1764),"Enter smelter details","RMI"),IF(ISERROR($V1764),"",OFFSET('Smelter Look-up'!$F$4,$V1764-4,0)))</f>
        <v/>
      </c>
      <c r="H1764" s="235" t="str">
        <f>IF(ISERROR($V1764),"",OFFSET('Smelter Look-up'!$G$4,$V1764-4,0))</f>
        <v/>
      </c>
      <c r="I1764" s="237" t="str">
        <f>IF(ISERROR($V1764),"",OFFSET('Smelter Look-up'!$H$4,$V1764-4,0))</f>
        <v/>
      </c>
      <c r="J1764" s="237" t="str">
        <f>IF(ISERROR($V1764),"",OFFSET('Smelter Look-up'!$I$4,$V1764-4,0))</f>
        <v/>
      </c>
      <c r="K1764" s="234"/>
      <c r="L1764" s="234"/>
      <c r="M1764" s="234"/>
      <c r="N1764" s="234"/>
      <c r="O1764" s="234"/>
      <c r="P1764" s="237"/>
      <c r="Q1764" s="238"/>
      <c r="R1764" s="233" t="str">
        <f>IF(ISERROR($V1764),"",OFFSET('Smelter Look-up'!$C$4,$V1764-4,0)&amp;"")</f>
        <v/>
      </c>
      <c r="S1764" s="239" t="str">
        <f t="array" ref="S1764">IF(B1764="","",IF(ISERROR(MATCH($E1764,CL,0)),"Unknown",INDIRECT("'C'!$A$"&amp;MATCH($E1764,CL,0)+1)))</f>
        <v/>
      </c>
      <c r="T1764" s="239" t="str">
        <f t="array" ref="T1764">IF(B1764="","",IF(ISERROR(MATCH($J1764,SorP!$B$1:$B$6226,0)),"",INDIRECT("'SorP'!$A$"&amp;MATCH($S1764&amp;$J1764,SorP!C:C,0))))</f>
        <v/>
      </c>
      <c r="U1764" s="240"/>
      <c r="V1764" s="228" t="str">
        <f>IF(C1764="",NA(),IF(OR(C1764="Smelter not listed",C1764="Smelter not yet identified"),MATCH($B1764&amp;$D1764,'Smelter Look-up'!$J:$J,0),MATCH($B1764&amp;$C1764,'Smelter Look-up'!$J:$J,0)))</f>
        <v>#N/A</v>
      </c>
      <c r="W1764" s="208"/>
      <c r="X1764" s="208">
        <f t="shared" si="1"/>
        <v>0</v>
      </c>
      <c r="Y1764" s="208"/>
      <c r="Z1764" s="208"/>
      <c r="AA1764" s="208"/>
      <c r="AB1764" s="241" t="str">
        <f t="shared" si="2"/>
        <v/>
      </c>
      <c r="AC1764" s="208"/>
      <c r="AD1764" s="208"/>
      <c r="AE1764" s="208"/>
      <c r="AF1764" s="208"/>
      <c r="AG1764" s="208"/>
      <c r="AH1764" s="208"/>
    </row>
    <row r="1765" ht="13.5" customHeight="1">
      <c r="A1765" s="239"/>
      <c r="B1765" s="233" t="str">
        <f t="array" ref="B1765">IF(LEN(A1765)=0,"",INDEX('Smelter Look-up'!$A:$A,MATCH($A1765,'Smelter Look-up'!$E:$E,0)))</f>
        <v/>
      </c>
      <c r="C1765" s="234" t="str">
        <f t="array" ref="C1765">IF(LEN(A1765)=0,"",INDEX('Smelter Look-up'!$C:$C,MATCH($A1765,'Smelter Look-up'!$E:$E,0)))</f>
        <v/>
      </c>
      <c r="D1765" s="233"/>
      <c r="E1765" s="233" t="str">
        <f>IF(ISERROR($V1765),"",OFFSET('Smelter Look-up'!$D$4,$V1765-4,0)&amp;"")</f>
        <v/>
      </c>
      <c r="F1765" s="233" t="str">
        <f>IF(ISERROR($V1765),"",OFFSET('Smelter Look-up'!$E$4,$V1765-4,0))</f>
        <v/>
      </c>
      <c r="G1765" s="233" t="str">
        <f>IF(C1765=$X$4,IF(ISERROR($V1765),"Enter smelter details","RMI"),IF(ISERROR($V1765),"",OFFSET('Smelter Look-up'!$F$4,$V1765-4,0)))</f>
        <v/>
      </c>
      <c r="H1765" s="235" t="str">
        <f>IF(ISERROR($V1765),"",OFFSET('Smelter Look-up'!$G$4,$V1765-4,0))</f>
        <v/>
      </c>
      <c r="I1765" s="237" t="str">
        <f>IF(ISERROR($V1765),"",OFFSET('Smelter Look-up'!$H$4,$V1765-4,0))</f>
        <v/>
      </c>
      <c r="J1765" s="237" t="str">
        <f>IF(ISERROR($V1765),"",OFFSET('Smelter Look-up'!$I$4,$V1765-4,0))</f>
        <v/>
      </c>
      <c r="K1765" s="234"/>
      <c r="L1765" s="234"/>
      <c r="M1765" s="234"/>
      <c r="N1765" s="234"/>
      <c r="O1765" s="234"/>
      <c r="P1765" s="237"/>
      <c r="Q1765" s="238"/>
      <c r="R1765" s="233" t="str">
        <f>IF(ISERROR($V1765),"",OFFSET('Smelter Look-up'!$C$4,$V1765-4,0)&amp;"")</f>
        <v/>
      </c>
      <c r="S1765" s="239" t="str">
        <f t="array" ref="S1765">IF(B1765="","",IF(ISERROR(MATCH($E1765,CL,0)),"Unknown",INDIRECT("'C'!$A$"&amp;MATCH($E1765,CL,0)+1)))</f>
        <v/>
      </c>
      <c r="T1765" s="239" t="str">
        <f t="array" ref="T1765">IF(B1765="","",IF(ISERROR(MATCH($J1765,SorP!$B$1:$B$6226,0)),"",INDIRECT("'SorP'!$A$"&amp;MATCH($S1765&amp;$J1765,SorP!C:C,0))))</f>
        <v/>
      </c>
      <c r="U1765" s="240"/>
      <c r="V1765" s="228" t="str">
        <f>IF(C1765="",NA(),IF(OR(C1765="Smelter not listed",C1765="Smelter not yet identified"),MATCH($B1765&amp;$D1765,'Smelter Look-up'!$J:$J,0),MATCH($B1765&amp;$C1765,'Smelter Look-up'!$J:$J,0)))</f>
        <v>#N/A</v>
      </c>
      <c r="W1765" s="208"/>
      <c r="X1765" s="208">
        <f t="shared" si="1"/>
        <v>0</v>
      </c>
      <c r="Y1765" s="208"/>
      <c r="Z1765" s="208"/>
      <c r="AA1765" s="208"/>
      <c r="AB1765" s="241" t="str">
        <f t="shared" si="2"/>
        <v/>
      </c>
      <c r="AC1765" s="208"/>
      <c r="AD1765" s="208"/>
      <c r="AE1765" s="208"/>
      <c r="AF1765" s="208"/>
      <c r="AG1765" s="208"/>
      <c r="AH1765" s="208"/>
    </row>
    <row r="1766" ht="13.5" customHeight="1">
      <c r="A1766" s="239"/>
      <c r="B1766" s="233" t="str">
        <f t="array" ref="B1766">IF(LEN(A1766)=0,"",INDEX('Smelter Look-up'!$A:$A,MATCH($A1766,'Smelter Look-up'!$E:$E,0)))</f>
        <v/>
      </c>
      <c r="C1766" s="234" t="str">
        <f t="array" ref="C1766">IF(LEN(A1766)=0,"",INDEX('Smelter Look-up'!$C:$C,MATCH($A1766,'Smelter Look-up'!$E:$E,0)))</f>
        <v/>
      </c>
      <c r="D1766" s="233"/>
      <c r="E1766" s="233" t="str">
        <f>IF(ISERROR($V1766),"",OFFSET('Smelter Look-up'!$D$4,$V1766-4,0)&amp;"")</f>
        <v/>
      </c>
      <c r="F1766" s="233" t="str">
        <f>IF(ISERROR($V1766),"",OFFSET('Smelter Look-up'!$E$4,$V1766-4,0))</f>
        <v/>
      </c>
      <c r="G1766" s="233" t="str">
        <f>IF(C1766=$X$4,IF(ISERROR($V1766),"Enter smelter details","RMI"),IF(ISERROR($V1766),"",OFFSET('Smelter Look-up'!$F$4,$V1766-4,0)))</f>
        <v/>
      </c>
      <c r="H1766" s="235" t="str">
        <f>IF(ISERROR($V1766),"",OFFSET('Smelter Look-up'!$G$4,$V1766-4,0))</f>
        <v/>
      </c>
      <c r="I1766" s="237" t="str">
        <f>IF(ISERROR($V1766),"",OFFSET('Smelter Look-up'!$H$4,$V1766-4,0))</f>
        <v/>
      </c>
      <c r="J1766" s="237" t="str">
        <f>IF(ISERROR($V1766),"",OFFSET('Smelter Look-up'!$I$4,$V1766-4,0))</f>
        <v/>
      </c>
      <c r="K1766" s="234"/>
      <c r="L1766" s="234"/>
      <c r="M1766" s="234"/>
      <c r="N1766" s="234"/>
      <c r="O1766" s="234"/>
      <c r="P1766" s="237"/>
      <c r="Q1766" s="238"/>
      <c r="R1766" s="233" t="str">
        <f>IF(ISERROR($V1766),"",OFFSET('Smelter Look-up'!$C$4,$V1766-4,0)&amp;"")</f>
        <v/>
      </c>
      <c r="S1766" s="239" t="str">
        <f t="array" ref="S1766">IF(B1766="","",IF(ISERROR(MATCH($E1766,CL,0)),"Unknown",INDIRECT("'C'!$A$"&amp;MATCH($E1766,CL,0)+1)))</f>
        <v/>
      </c>
      <c r="T1766" s="239" t="str">
        <f t="array" ref="T1766">IF(B1766="","",IF(ISERROR(MATCH($J1766,SorP!$B$1:$B$6226,0)),"",INDIRECT("'SorP'!$A$"&amp;MATCH($S1766&amp;$J1766,SorP!C:C,0))))</f>
        <v/>
      </c>
      <c r="U1766" s="240"/>
      <c r="V1766" s="228" t="str">
        <f>IF(C1766="",NA(),IF(OR(C1766="Smelter not listed",C1766="Smelter not yet identified"),MATCH($B1766&amp;$D1766,'Smelter Look-up'!$J:$J,0),MATCH($B1766&amp;$C1766,'Smelter Look-up'!$J:$J,0)))</f>
        <v>#N/A</v>
      </c>
      <c r="W1766" s="208"/>
      <c r="X1766" s="208">
        <f t="shared" si="1"/>
        <v>0</v>
      </c>
      <c r="Y1766" s="208"/>
      <c r="Z1766" s="208"/>
      <c r="AA1766" s="208"/>
      <c r="AB1766" s="241" t="str">
        <f t="shared" si="2"/>
        <v/>
      </c>
      <c r="AC1766" s="208"/>
      <c r="AD1766" s="208"/>
      <c r="AE1766" s="208"/>
      <c r="AF1766" s="208"/>
      <c r="AG1766" s="208"/>
      <c r="AH1766" s="208"/>
    </row>
    <row r="1767" ht="13.5" customHeight="1">
      <c r="A1767" s="239"/>
      <c r="B1767" s="233" t="str">
        <f t="array" ref="B1767">IF(LEN(A1767)=0,"",INDEX('Smelter Look-up'!$A:$A,MATCH($A1767,'Smelter Look-up'!$E:$E,0)))</f>
        <v/>
      </c>
      <c r="C1767" s="234" t="str">
        <f t="array" ref="C1767">IF(LEN(A1767)=0,"",INDEX('Smelter Look-up'!$C:$C,MATCH($A1767,'Smelter Look-up'!$E:$E,0)))</f>
        <v/>
      </c>
      <c r="D1767" s="233"/>
      <c r="E1767" s="233" t="str">
        <f>IF(ISERROR($V1767),"",OFFSET('Smelter Look-up'!$D$4,$V1767-4,0)&amp;"")</f>
        <v/>
      </c>
      <c r="F1767" s="233" t="str">
        <f>IF(ISERROR($V1767),"",OFFSET('Smelter Look-up'!$E$4,$V1767-4,0))</f>
        <v/>
      </c>
      <c r="G1767" s="233" t="str">
        <f>IF(C1767=$X$4,IF(ISERROR($V1767),"Enter smelter details","RMI"),IF(ISERROR($V1767),"",OFFSET('Smelter Look-up'!$F$4,$V1767-4,0)))</f>
        <v/>
      </c>
      <c r="H1767" s="235" t="str">
        <f>IF(ISERROR($V1767),"",OFFSET('Smelter Look-up'!$G$4,$V1767-4,0))</f>
        <v/>
      </c>
      <c r="I1767" s="237" t="str">
        <f>IF(ISERROR($V1767),"",OFFSET('Smelter Look-up'!$H$4,$V1767-4,0))</f>
        <v/>
      </c>
      <c r="J1767" s="237" t="str">
        <f>IF(ISERROR($V1767),"",OFFSET('Smelter Look-up'!$I$4,$V1767-4,0))</f>
        <v/>
      </c>
      <c r="K1767" s="234"/>
      <c r="L1767" s="234"/>
      <c r="M1767" s="234"/>
      <c r="N1767" s="234"/>
      <c r="O1767" s="234"/>
      <c r="P1767" s="237"/>
      <c r="Q1767" s="238"/>
      <c r="R1767" s="233" t="str">
        <f>IF(ISERROR($V1767),"",OFFSET('Smelter Look-up'!$C$4,$V1767-4,0)&amp;"")</f>
        <v/>
      </c>
      <c r="S1767" s="239" t="str">
        <f t="array" ref="S1767">IF(B1767="","",IF(ISERROR(MATCH($E1767,CL,0)),"Unknown",INDIRECT("'C'!$A$"&amp;MATCH($E1767,CL,0)+1)))</f>
        <v/>
      </c>
      <c r="T1767" s="239" t="str">
        <f t="array" ref="T1767">IF(B1767="","",IF(ISERROR(MATCH($J1767,SorP!$B$1:$B$6226,0)),"",INDIRECT("'SorP'!$A$"&amp;MATCH($S1767&amp;$J1767,SorP!C:C,0))))</f>
        <v/>
      </c>
      <c r="U1767" s="240"/>
      <c r="V1767" s="228" t="str">
        <f>IF(C1767="",NA(),IF(OR(C1767="Smelter not listed",C1767="Smelter not yet identified"),MATCH($B1767&amp;$D1767,'Smelter Look-up'!$J:$J,0),MATCH($B1767&amp;$C1767,'Smelter Look-up'!$J:$J,0)))</f>
        <v>#N/A</v>
      </c>
      <c r="W1767" s="208"/>
      <c r="X1767" s="208">
        <f t="shared" si="1"/>
        <v>0</v>
      </c>
      <c r="Y1767" s="208"/>
      <c r="Z1767" s="208"/>
      <c r="AA1767" s="208"/>
      <c r="AB1767" s="241" t="str">
        <f t="shared" si="2"/>
        <v/>
      </c>
      <c r="AC1767" s="208"/>
      <c r="AD1767" s="208"/>
      <c r="AE1767" s="208"/>
      <c r="AF1767" s="208"/>
      <c r="AG1767" s="208"/>
      <c r="AH1767" s="208"/>
    </row>
    <row r="1768" ht="13.5" customHeight="1">
      <c r="A1768" s="239"/>
      <c r="B1768" s="233" t="str">
        <f t="array" ref="B1768">IF(LEN(A1768)=0,"",INDEX('Smelter Look-up'!$A:$A,MATCH($A1768,'Smelter Look-up'!$E:$E,0)))</f>
        <v/>
      </c>
      <c r="C1768" s="234" t="str">
        <f t="array" ref="C1768">IF(LEN(A1768)=0,"",INDEX('Smelter Look-up'!$C:$C,MATCH($A1768,'Smelter Look-up'!$E:$E,0)))</f>
        <v/>
      </c>
      <c r="D1768" s="233"/>
      <c r="E1768" s="233" t="str">
        <f>IF(ISERROR($V1768),"",OFFSET('Smelter Look-up'!$D$4,$V1768-4,0)&amp;"")</f>
        <v/>
      </c>
      <c r="F1768" s="233" t="str">
        <f>IF(ISERROR($V1768),"",OFFSET('Smelter Look-up'!$E$4,$V1768-4,0))</f>
        <v/>
      </c>
      <c r="G1768" s="233" t="str">
        <f>IF(C1768=$X$4,IF(ISERROR($V1768),"Enter smelter details","RMI"),IF(ISERROR($V1768),"",OFFSET('Smelter Look-up'!$F$4,$V1768-4,0)))</f>
        <v/>
      </c>
      <c r="H1768" s="235" t="str">
        <f>IF(ISERROR($V1768),"",OFFSET('Smelter Look-up'!$G$4,$V1768-4,0))</f>
        <v/>
      </c>
      <c r="I1768" s="237" t="str">
        <f>IF(ISERROR($V1768),"",OFFSET('Smelter Look-up'!$H$4,$V1768-4,0))</f>
        <v/>
      </c>
      <c r="J1768" s="237" t="str">
        <f>IF(ISERROR($V1768),"",OFFSET('Smelter Look-up'!$I$4,$V1768-4,0))</f>
        <v/>
      </c>
      <c r="K1768" s="234"/>
      <c r="L1768" s="234"/>
      <c r="M1768" s="234"/>
      <c r="N1768" s="234"/>
      <c r="O1768" s="234"/>
      <c r="P1768" s="237"/>
      <c r="Q1768" s="238"/>
      <c r="R1768" s="233" t="str">
        <f>IF(ISERROR($V1768),"",OFFSET('Smelter Look-up'!$C$4,$V1768-4,0)&amp;"")</f>
        <v/>
      </c>
      <c r="S1768" s="239" t="str">
        <f t="array" ref="S1768">IF(B1768="","",IF(ISERROR(MATCH($E1768,CL,0)),"Unknown",INDIRECT("'C'!$A$"&amp;MATCH($E1768,CL,0)+1)))</f>
        <v/>
      </c>
      <c r="T1768" s="239" t="str">
        <f t="array" ref="T1768">IF(B1768="","",IF(ISERROR(MATCH($J1768,SorP!$B$1:$B$6226,0)),"",INDIRECT("'SorP'!$A$"&amp;MATCH($S1768&amp;$J1768,SorP!C:C,0))))</f>
        <v/>
      </c>
      <c r="U1768" s="240"/>
      <c r="V1768" s="228" t="str">
        <f>IF(C1768="",NA(),IF(OR(C1768="Smelter not listed",C1768="Smelter not yet identified"),MATCH($B1768&amp;$D1768,'Smelter Look-up'!$J:$J,0),MATCH($B1768&amp;$C1768,'Smelter Look-up'!$J:$J,0)))</f>
        <v>#N/A</v>
      </c>
      <c r="W1768" s="208"/>
      <c r="X1768" s="208">
        <f t="shared" si="1"/>
        <v>0</v>
      </c>
      <c r="Y1768" s="208"/>
      <c r="Z1768" s="208"/>
      <c r="AA1768" s="208"/>
      <c r="AB1768" s="241" t="str">
        <f t="shared" si="2"/>
        <v/>
      </c>
      <c r="AC1768" s="208"/>
      <c r="AD1768" s="208"/>
      <c r="AE1768" s="208"/>
      <c r="AF1768" s="208"/>
      <c r="AG1768" s="208"/>
      <c r="AH1768" s="208"/>
    </row>
    <row r="1769" ht="13.5" customHeight="1">
      <c r="A1769" s="239"/>
      <c r="B1769" s="233" t="str">
        <f t="array" ref="B1769">IF(LEN(A1769)=0,"",INDEX('Smelter Look-up'!$A:$A,MATCH($A1769,'Smelter Look-up'!$E:$E,0)))</f>
        <v/>
      </c>
      <c r="C1769" s="234" t="str">
        <f t="array" ref="C1769">IF(LEN(A1769)=0,"",INDEX('Smelter Look-up'!$C:$C,MATCH($A1769,'Smelter Look-up'!$E:$E,0)))</f>
        <v/>
      </c>
      <c r="D1769" s="233"/>
      <c r="E1769" s="233" t="str">
        <f>IF(ISERROR($V1769),"",OFFSET('Smelter Look-up'!$D$4,$V1769-4,0)&amp;"")</f>
        <v/>
      </c>
      <c r="F1769" s="233" t="str">
        <f>IF(ISERROR($V1769),"",OFFSET('Smelter Look-up'!$E$4,$V1769-4,0))</f>
        <v/>
      </c>
      <c r="G1769" s="233" t="str">
        <f>IF(C1769=$X$4,IF(ISERROR($V1769),"Enter smelter details","RMI"),IF(ISERROR($V1769),"",OFFSET('Smelter Look-up'!$F$4,$V1769-4,0)))</f>
        <v/>
      </c>
      <c r="H1769" s="235" t="str">
        <f>IF(ISERROR($V1769),"",OFFSET('Smelter Look-up'!$G$4,$V1769-4,0))</f>
        <v/>
      </c>
      <c r="I1769" s="237" t="str">
        <f>IF(ISERROR($V1769),"",OFFSET('Smelter Look-up'!$H$4,$V1769-4,0))</f>
        <v/>
      </c>
      <c r="J1769" s="237" t="str">
        <f>IF(ISERROR($V1769),"",OFFSET('Smelter Look-up'!$I$4,$V1769-4,0))</f>
        <v/>
      </c>
      <c r="K1769" s="234"/>
      <c r="L1769" s="234"/>
      <c r="M1769" s="234"/>
      <c r="N1769" s="234"/>
      <c r="O1769" s="234"/>
      <c r="P1769" s="237"/>
      <c r="Q1769" s="238"/>
      <c r="R1769" s="233" t="str">
        <f>IF(ISERROR($V1769),"",OFFSET('Smelter Look-up'!$C$4,$V1769-4,0)&amp;"")</f>
        <v/>
      </c>
      <c r="S1769" s="239" t="str">
        <f t="array" ref="S1769">IF(B1769="","",IF(ISERROR(MATCH($E1769,CL,0)),"Unknown",INDIRECT("'C'!$A$"&amp;MATCH($E1769,CL,0)+1)))</f>
        <v/>
      </c>
      <c r="T1769" s="239" t="str">
        <f t="array" ref="T1769">IF(B1769="","",IF(ISERROR(MATCH($J1769,SorP!$B$1:$B$6226,0)),"",INDIRECT("'SorP'!$A$"&amp;MATCH($S1769&amp;$J1769,SorP!C:C,0))))</f>
        <v/>
      </c>
      <c r="U1769" s="240"/>
      <c r="V1769" s="228" t="str">
        <f>IF(C1769="",NA(),IF(OR(C1769="Smelter not listed",C1769="Smelter not yet identified"),MATCH($B1769&amp;$D1769,'Smelter Look-up'!$J:$J,0),MATCH($B1769&amp;$C1769,'Smelter Look-up'!$J:$J,0)))</f>
        <v>#N/A</v>
      </c>
      <c r="W1769" s="208"/>
      <c r="X1769" s="208">
        <f t="shared" si="1"/>
        <v>0</v>
      </c>
      <c r="Y1769" s="208"/>
      <c r="Z1769" s="208"/>
      <c r="AA1769" s="208"/>
      <c r="AB1769" s="241" t="str">
        <f t="shared" si="2"/>
        <v/>
      </c>
      <c r="AC1769" s="208"/>
      <c r="AD1769" s="208"/>
      <c r="AE1769" s="208"/>
      <c r="AF1769" s="208"/>
      <c r="AG1769" s="208"/>
      <c r="AH1769" s="208"/>
    </row>
    <row r="1770" ht="13.5" customHeight="1">
      <c r="A1770" s="239"/>
      <c r="B1770" s="233" t="str">
        <f t="array" ref="B1770">IF(LEN(A1770)=0,"",INDEX('Smelter Look-up'!$A:$A,MATCH($A1770,'Smelter Look-up'!$E:$E,0)))</f>
        <v/>
      </c>
      <c r="C1770" s="234" t="str">
        <f t="array" ref="C1770">IF(LEN(A1770)=0,"",INDEX('Smelter Look-up'!$C:$C,MATCH($A1770,'Smelter Look-up'!$E:$E,0)))</f>
        <v/>
      </c>
      <c r="D1770" s="233"/>
      <c r="E1770" s="233" t="str">
        <f>IF(ISERROR($V1770),"",OFFSET('Smelter Look-up'!$D$4,$V1770-4,0)&amp;"")</f>
        <v/>
      </c>
      <c r="F1770" s="233" t="str">
        <f>IF(ISERROR($V1770),"",OFFSET('Smelter Look-up'!$E$4,$V1770-4,0))</f>
        <v/>
      </c>
      <c r="G1770" s="233" t="str">
        <f>IF(C1770=$X$4,IF(ISERROR($V1770),"Enter smelter details","RMI"),IF(ISERROR($V1770),"",OFFSET('Smelter Look-up'!$F$4,$V1770-4,0)))</f>
        <v/>
      </c>
      <c r="H1770" s="235" t="str">
        <f>IF(ISERROR($V1770),"",OFFSET('Smelter Look-up'!$G$4,$V1770-4,0))</f>
        <v/>
      </c>
      <c r="I1770" s="237" t="str">
        <f>IF(ISERROR($V1770),"",OFFSET('Smelter Look-up'!$H$4,$V1770-4,0))</f>
        <v/>
      </c>
      <c r="J1770" s="237" t="str">
        <f>IF(ISERROR($V1770),"",OFFSET('Smelter Look-up'!$I$4,$V1770-4,0))</f>
        <v/>
      </c>
      <c r="K1770" s="234"/>
      <c r="L1770" s="234"/>
      <c r="M1770" s="234"/>
      <c r="N1770" s="234"/>
      <c r="O1770" s="234"/>
      <c r="P1770" s="237"/>
      <c r="Q1770" s="238"/>
      <c r="R1770" s="233" t="str">
        <f>IF(ISERROR($V1770),"",OFFSET('Smelter Look-up'!$C$4,$V1770-4,0)&amp;"")</f>
        <v/>
      </c>
      <c r="S1770" s="239" t="str">
        <f t="array" ref="S1770">IF(B1770="","",IF(ISERROR(MATCH($E1770,CL,0)),"Unknown",INDIRECT("'C'!$A$"&amp;MATCH($E1770,CL,0)+1)))</f>
        <v/>
      </c>
      <c r="T1770" s="239" t="str">
        <f t="array" ref="T1770">IF(B1770="","",IF(ISERROR(MATCH($J1770,SorP!$B$1:$B$6226,0)),"",INDIRECT("'SorP'!$A$"&amp;MATCH($S1770&amp;$J1770,SorP!C:C,0))))</f>
        <v/>
      </c>
      <c r="U1770" s="240"/>
      <c r="V1770" s="228" t="str">
        <f>IF(C1770="",NA(),IF(OR(C1770="Smelter not listed",C1770="Smelter not yet identified"),MATCH($B1770&amp;$D1770,'Smelter Look-up'!$J:$J,0),MATCH($B1770&amp;$C1770,'Smelter Look-up'!$J:$J,0)))</f>
        <v>#N/A</v>
      </c>
      <c r="W1770" s="208"/>
      <c r="X1770" s="208">
        <f t="shared" si="1"/>
        <v>0</v>
      </c>
      <c r="Y1770" s="208"/>
      <c r="Z1770" s="208"/>
      <c r="AA1770" s="208"/>
      <c r="AB1770" s="241" t="str">
        <f t="shared" si="2"/>
        <v/>
      </c>
      <c r="AC1770" s="208"/>
      <c r="AD1770" s="208"/>
      <c r="AE1770" s="208"/>
      <c r="AF1770" s="208"/>
      <c r="AG1770" s="208"/>
      <c r="AH1770" s="208"/>
    </row>
    <row r="1771" ht="13.5" customHeight="1">
      <c r="A1771" s="239"/>
      <c r="B1771" s="233" t="str">
        <f t="array" ref="B1771">IF(LEN(A1771)=0,"",INDEX('Smelter Look-up'!$A:$A,MATCH($A1771,'Smelter Look-up'!$E:$E,0)))</f>
        <v/>
      </c>
      <c r="C1771" s="234" t="str">
        <f t="array" ref="C1771">IF(LEN(A1771)=0,"",INDEX('Smelter Look-up'!$C:$C,MATCH($A1771,'Smelter Look-up'!$E:$E,0)))</f>
        <v/>
      </c>
      <c r="D1771" s="233"/>
      <c r="E1771" s="233" t="str">
        <f>IF(ISERROR($V1771),"",OFFSET('Smelter Look-up'!$D$4,$V1771-4,0)&amp;"")</f>
        <v/>
      </c>
      <c r="F1771" s="233" t="str">
        <f>IF(ISERROR($V1771),"",OFFSET('Smelter Look-up'!$E$4,$V1771-4,0))</f>
        <v/>
      </c>
      <c r="G1771" s="233" t="str">
        <f>IF(C1771=$X$4,IF(ISERROR($V1771),"Enter smelter details","RMI"),IF(ISERROR($V1771),"",OFFSET('Smelter Look-up'!$F$4,$V1771-4,0)))</f>
        <v/>
      </c>
      <c r="H1771" s="235" t="str">
        <f>IF(ISERROR($V1771),"",OFFSET('Smelter Look-up'!$G$4,$V1771-4,0))</f>
        <v/>
      </c>
      <c r="I1771" s="237" t="str">
        <f>IF(ISERROR($V1771),"",OFFSET('Smelter Look-up'!$H$4,$V1771-4,0))</f>
        <v/>
      </c>
      <c r="J1771" s="237" t="str">
        <f>IF(ISERROR($V1771),"",OFFSET('Smelter Look-up'!$I$4,$V1771-4,0))</f>
        <v/>
      </c>
      <c r="K1771" s="234"/>
      <c r="L1771" s="234"/>
      <c r="M1771" s="234"/>
      <c r="N1771" s="234"/>
      <c r="O1771" s="234"/>
      <c r="P1771" s="237"/>
      <c r="Q1771" s="238"/>
      <c r="R1771" s="233" t="str">
        <f>IF(ISERROR($V1771),"",OFFSET('Smelter Look-up'!$C$4,$V1771-4,0)&amp;"")</f>
        <v/>
      </c>
      <c r="S1771" s="239" t="str">
        <f t="array" ref="S1771">IF(B1771="","",IF(ISERROR(MATCH($E1771,CL,0)),"Unknown",INDIRECT("'C'!$A$"&amp;MATCH($E1771,CL,0)+1)))</f>
        <v/>
      </c>
      <c r="T1771" s="239" t="str">
        <f t="array" ref="T1771">IF(B1771="","",IF(ISERROR(MATCH($J1771,SorP!$B$1:$B$6226,0)),"",INDIRECT("'SorP'!$A$"&amp;MATCH($S1771&amp;$J1771,SorP!C:C,0))))</f>
        <v/>
      </c>
      <c r="U1771" s="240"/>
      <c r="V1771" s="228" t="str">
        <f>IF(C1771="",NA(),IF(OR(C1771="Smelter not listed",C1771="Smelter not yet identified"),MATCH($B1771&amp;$D1771,'Smelter Look-up'!$J:$J,0),MATCH($B1771&amp;$C1771,'Smelter Look-up'!$J:$J,0)))</f>
        <v>#N/A</v>
      </c>
      <c r="W1771" s="208"/>
      <c r="X1771" s="208">
        <f t="shared" si="1"/>
        <v>0</v>
      </c>
      <c r="Y1771" s="208"/>
      <c r="Z1771" s="208"/>
      <c r="AA1771" s="208"/>
      <c r="AB1771" s="241" t="str">
        <f t="shared" si="2"/>
        <v/>
      </c>
      <c r="AC1771" s="208"/>
      <c r="AD1771" s="208"/>
      <c r="AE1771" s="208"/>
      <c r="AF1771" s="208"/>
      <c r="AG1771" s="208"/>
      <c r="AH1771" s="208"/>
    </row>
    <row r="1772" ht="13.5" customHeight="1">
      <c r="A1772" s="239"/>
      <c r="B1772" s="233" t="str">
        <f t="array" ref="B1772">IF(LEN(A1772)=0,"",INDEX('Smelter Look-up'!$A:$A,MATCH($A1772,'Smelter Look-up'!$E:$E,0)))</f>
        <v/>
      </c>
      <c r="C1772" s="234" t="str">
        <f t="array" ref="C1772">IF(LEN(A1772)=0,"",INDEX('Smelter Look-up'!$C:$C,MATCH($A1772,'Smelter Look-up'!$E:$E,0)))</f>
        <v/>
      </c>
      <c r="D1772" s="233"/>
      <c r="E1772" s="233" t="str">
        <f>IF(ISERROR($V1772),"",OFFSET('Smelter Look-up'!$D$4,$V1772-4,0)&amp;"")</f>
        <v/>
      </c>
      <c r="F1772" s="233" t="str">
        <f>IF(ISERROR($V1772),"",OFFSET('Smelter Look-up'!$E$4,$V1772-4,0))</f>
        <v/>
      </c>
      <c r="G1772" s="233" t="str">
        <f>IF(C1772=$X$4,IF(ISERROR($V1772),"Enter smelter details","RMI"),IF(ISERROR($V1772),"",OFFSET('Smelter Look-up'!$F$4,$V1772-4,0)))</f>
        <v/>
      </c>
      <c r="H1772" s="235" t="str">
        <f>IF(ISERROR($V1772),"",OFFSET('Smelter Look-up'!$G$4,$V1772-4,0))</f>
        <v/>
      </c>
      <c r="I1772" s="237" t="str">
        <f>IF(ISERROR($V1772),"",OFFSET('Smelter Look-up'!$H$4,$V1772-4,0))</f>
        <v/>
      </c>
      <c r="J1772" s="237" t="str">
        <f>IF(ISERROR($V1772),"",OFFSET('Smelter Look-up'!$I$4,$V1772-4,0))</f>
        <v/>
      </c>
      <c r="K1772" s="234"/>
      <c r="L1772" s="234"/>
      <c r="M1772" s="234"/>
      <c r="N1772" s="234"/>
      <c r="O1772" s="234"/>
      <c r="P1772" s="237"/>
      <c r="Q1772" s="238"/>
      <c r="R1772" s="233" t="str">
        <f>IF(ISERROR($V1772),"",OFFSET('Smelter Look-up'!$C$4,$V1772-4,0)&amp;"")</f>
        <v/>
      </c>
      <c r="S1772" s="239" t="str">
        <f t="array" ref="S1772">IF(B1772="","",IF(ISERROR(MATCH($E1772,CL,0)),"Unknown",INDIRECT("'C'!$A$"&amp;MATCH($E1772,CL,0)+1)))</f>
        <v/>
      </c>
      <c r="T1772" s="239" t="str">
        <f t="array" ref="T1772">IF(B1772="","",IF(ISERROR(MATCH($J1772,SorP!$B$1:$B$6226,0)),"",INDIRECT("'SorP'!$A$"&amp;MATCH($S1772&amp;$J1772,SorP!C:C,0))))</f>
        <v/>
      </c>
      <c r="U1772" s="240"/>
      <c r="V1772" s="228" t="str">
        <f>IF(C1772="",NA(),IF(OR(C1772="Smelter not listed",C1772="Smelter not yet identified"),MATCH($B1772&amp;$D1772,'Smelter Look-up'!$J:$J,0),MATCH($B1772&amp;$C1772,'Smelter Look-up'!$J:$J,0)))</f>
        <v>#N/A</v>
      </c>
      <c r="W1772" s="208"/>
      <c r="X1772" s="208">
        <f t="shared" si="1"/>
        <v>0</v>
      </c>
      <c r="Y1772" s="208"/>
      <c r="Z1772" s="208"/>
      <c r="AA1772" s="208"/>
      <c r="AB1772" s="241" t="str">
        <f t="shared" si="2"/>
        <v/>
      </c>
      <c r="AC1772" s="208"/>
      <c r="AD1772" s="208"/>
      <c r="AE1772" s="208"/>
      <c r="AF1772" s="208"/>
      <c r="AG1772" s="208"/>
      <c r="AH1772" s="208"/>
    </row>
    <row r="1773" ht="13.5" customHeight="1">
      <c r="A1773" s="239"/>
      <c r="B1773" s="233" t="str">
        <f t="array" ref="B1773">IF(LEN(A1773)=0,"",INDEX('Smelter Look-up'!$A:$A,MATCH($A1773,'Smelter Look-up'!$E:$E,0)))</f>
        <v/>
      </c>
      <c r="C1773" s="234" t="str">
        <f t="array" ref="C1773">IF(LEN(A1773)=0,"",INDEX('Smelter Look-up'!$C:$C,MATCH($A1773,'Smelter Look-up'!$E:$E,0)))</f>
        <v/>
      </c>
      <c r="D1773" s="233"/>
      <c r="E1773" s="233" t="str">
        <f>IF(ISERROR($V1773),"",OFFSET('Smelter Look-up'!$D$4,$V1773-4,0)&amp;"")</f>
        <v/>
      </c>
      <c r="F1773" s="233" t="str">
        <f>IF(ISERROR($V1773),"",OFFSET('Smelter Look-up'!$E$4,$V1773-4,0))</f>
        <v/>
      </c>
      <c r="G1773" s="233" t="str">
        <f>IF(C1773=$X$4,IF(ISERROR($V1773),"Enter smelter details","RMI"),IF(ISERROR($V1773),"",OFFSET('Smelter Look-up'!$F$4,$V1773-4,0)))</f>
        <v/>
      </c>
      <c r="H1773" s="235" t="str">
        <f>IF(ISERROR($V1773),"",OFFSET('Smelter Look-up'!$G$4,$V1773-4,0))</f>
        <v/>
      </c>
      <c r="I1773" s="237" t="str">
        <f>IF(ISERROR($V1773),"",OFFSET('Smelter Look-up'!$H$4,$V1773-4,0))</f>
        <v/>
      </c>
      <c r="J1773" s="237" t="str">
        <f>IF(ISERROR($V1773),"",OFFSET('Smelter Look-up'!$I$4,$V1773-4,0))</f>
        <v/>
      </c>
      <c r="K1773" s="234"/>
      <c r="L1773" s="234"/>
      <c r="M1773" s="234"/>
      <c r="N1773" s="234"/>
      <c r="O1773" s="234"/>
      <c r="P1773" s="237"/>
      <c r="Q1773" s="238"/>
      <c r="R1773" s="233" t="str">
        <f>IF(ISERROR($V1773),"",OFFSET('Smelter Look-up'!$C$4,$V1773-4,0)&amp;"")</f>
        <v/>
      </c>
      <c r="S1773" s="239" t="str">
        <f t="array" ref="S1773">IF(B1773="","",IF(ISERROR(MATCH($E1773,CL,0)),"Unknown",INDIRECT("'C'!$A$"&amp;MATCH($E1773,CL,0)+1)))</f>
        <v/>
      </c>
      <c r="T1773" s="239" t="str">
        <f t="array" ref="T1773">IF(B1773="","",IF(ISERROR(MATCH($J1773,SorP!$B$1:$B$6226,0)),"",INDIRECT("'SorP'!$A$"&amp;MATCH($S1773&amp;$J1773,SorP!C:C,0))))</f>
        <v/>
      </c>
      <c r="U1773" s="240"/>
      <c r="V1773" s="228" t="str">
        <f>IF(C1773="",NA(),IF(OR(C1773="Smelter not listed",C1773="Smelter not yet identified"),MATCH($B1773&amp;$D1773,'Smelter Look-up'!$J:$J,0),MATCH($B1773&amp;$C1773,'Smelter Look-up'!$J:$J,0)))</f>
        <v>#N/A</v>
      </c>
      <c r="W1773" s="208"/>
      <c r="X1773" s="208">
        <f t="shared" si="1"/>
        <v>0</v>
      </c>
      <c r="Y1773" s="208"/>
      <c r="Z1773" s="208"/>
      <c r="AA1773" s="208"/>
      <c r="AB1773" s="241" t="str">
        <f t="shared" si="2"/>
        <v/>
      </c>
      <c r="AC1773" s="208"/>
      <c r="AD1773" s="208"/>
      <c r="AE1773" s="208"/>
      <c r="AF1773" s="208"/>
      <c r="AG1773" s="208"/>
      <c r="AH1773" s="208"/>
    </row>
    <row r="1774" ht="13.5" customHeight="1">
      <c r="A1774" s="239"/>
      <c r="B1774" s="233" t="str">
        <f t="array" ref="B1774">IF(LEN(A1774)=0,"",INDEX('Smelter Look-up'!$A:$A,MATCH($A1774,'Smelter Look-up'!$E:$E,0)))</f>
        <v/>
      </c>
      <c r="C1774" s="234" t="str">
        <f t="array" ref="C1774">IF(LEN(A1774)=0,"",INDEX('Smelter Look-up'!$C:$C,MATCH($A1774,'Smelter Look-up'!$E:$E,0)))</f>
        <v/>
      </c>
      <c r="D1774" s="233"/>
      <c r="E1774" s="233" t="str">
        <f>IF(ISERROR($V1774),"",OFFSET('Smelter Look-up'!$D$4,$V1774-4,0)&amp;"")</f>
        <v/>
      </c>
      <c r="F1774" s="233" t="str">
        <f>IF(ISERROR($V1774),"",OFFSET('Smelter Look-up'!$E$4,$V1774-4,0))</f>
        <v/>
      </c>
      <c r="G1774" s="233" t="str">
        <f>IF(C1774=$X$4,IF(ISERROR($V1774),"Enter smelter details","RMI"),IF(ISERROR($V1774),"",OFFSET('Smelter Look-up'!$F$4,$V1774-4,0)))</f>
        <v/>
      </c>
      <c r="H1774" s="235" t="str">
        <f>IF(ISERROR($V1774),"",OFFSET('Smelter Look-up'!$G$4,$V1774-4,0))</f>
        <v/>
      </c>
      <c r="I1774" s="237" t="str">
        <f>IF(ISERROR($V1774),"",OFFSET('Smelter Look-up'!$H$4,$V1774-4,0))</f>
        <v/>
      </c>
      <c r="J1774" s="237" t="str">
        <f>IF(ISERROR($V1774),"",OFFSET('Smelter Look-up'!$I$4,$V1774-4,0))</f>
        <v/>
      </c>
      <c r="K1774" s="234"/>
      <c r="L1774" s="234"/>
      <c r="M1774" s="234"/>
      <c r="N1774" s="234"/>
      <c r="O1774" s="234"/>
      <c r="P1774" s="237"/>
      <c r="Q1774" s="238"/>
      <c r="R1774" s="233" t="str">
        <f>IF(ISERROR($V1774),"",OFFSET('Smelter Look-up'!$C$4,$V1774-4,0)&amp;"")</f>
        <v/>
      </c>
      <c r="S1774" s="239" t="str">
        <f t="array" ref="S1774">IF(B1774="","",IF(ISERROR(MATCH($E1774,CL,0)),"Unknown",INDIRECT("'C'!$A$"&amp;MATCH($E1774,CL,0)+1)))</f>
        <v/>
      </c>
      <c r="T1774" s="239" t="str">
        <f t="array" ref="T1774">IF(B1774="","",IF(ISERROR(MATCH($J1774,SorP!$B$1:$B$6226,0)),"",INDIRECT("'SorP'!$A$"&amp;MATCH($S1774&amp;$J1774,SorP!C:C,0))))</f>
        <v/>
      </c>
      <c r="U1774" s="240"/>
      <c r="V1774" s="228" t="str">
        <f>IF(C1774="",NA(),IF(OR(C1774="Smelter not listed",C1774="Smelter not yet identified"),MATCH($B1774&amp;$D1774,'Smelter Look-up'!$J:$J,0),MATCH($B1774&amp;$C1774,'Smelter Look-up'!$J:$J,0)))</f>
        <v>#N/A</v>
      </c>
      <c r="W1774" s="208"/>
      <c r="X1774" s="208">
        <f t="shared" si="1"/>
        <v>0</v>
      </c>
      <c r="Y1774" s="208"/>
      <c r="Z1774" s="208"/>
      <c r="AA1774" s="208"/>
      <c r="AB1774" s="241" t="str">
        <f t="shared" si="2"/>
        <v/>
      </c>
      <c r="AC1774" s="208"/>
      <c r="AD1774" s="208"/>
      <c r="AE1774" s="208"/>
      <c r="AF1774" s="208"/>
      <c r="AG1774" s="208"/>
      <c r="AH1774" s="208"/>
    </row>
    <row r="1775" ht="13.5" customHeight="1">
      <c r="A1775" s="239"/>
      <c r="B1775" s="233" t="str">
        <f t="array" ref="B1775">IF(LEN(A1775)=0,"",INDEX('Smelter Look-up'!$A:$A,MATCH($A1775,'Smelter Look-up'!$E:$E,0)))</f>
        <v/>
      </c>
      <c r="C1775" s="234" t="str">
        <f t="array" ref="C1775">IF(LEN(A1775)=0,"",INDEX('Smelter Look-up'!$C:$C,MATCH($A1775,'Smelter Look-up'!$E:$E,0)))</f>
        <v/>
      </c>
      <c r="D1775" s="233"/>
      <c r="E1775" s="233" t="str">
        <f>IF(ISERROR($V1775),"",OFFSET('Smelter Look-up'!$D$4,$V1775-4,0)&amp;"")</f>
        <v/>
      </c>
      <c r="F1775" s="233" t="str">
        <f>IF(ISERROR($V1775),"",OFFSET('Smelter Look-up'!$E$4,$V1775-4,0))</f>
        <v/>
      </c>
      <c r="G1775" s="233" t="str">
        <f>IF(C1775=$X$4,IF(ISERROR($V1775),"Enter smelter details","RMI"),IF(ISERROR($V1775),"",OFFSET('Smelter Look-up'!$F$4,$V1775-4,0)))</f>
        <v/>
      </c>
      <c r="H1775" s="235" t="str">
        <f>IF(ISERROR($V1775),"",OFFSET('Smelter Look-up'!$G$4,$V1775-4,0))</f>
        <v/>
      </c>
      <c r="I1775" s="237" t="str">
        <f>IF(ISERROR($V1775),"",OFFSET('Smelter Look-up'!$H$4,$V1775-4,0))</f>
        <v/>
      </c>
      <c r="J1775" s="237" t="str">
        <f>IF(ISERROR($V1775),"",OFFSET('Smelter Look-up'!$I$4,$V1775-4,0))</f>
        <v/>
      </c>
      <c r="K1775" s="234"/>
      <c r="L1775" s="234"/>
      <c r="M1775" s="234"/>
      <c r="N1775" s="234"/>
      <c r="O1775" s="234"/>
      <c r="P1775" s="237"/>
      <c r="Q1775" s="238"/>
      <c r="R1775" s="233" t="str">
        <f>IF(ISERROR($V1775),"",OFFSET('Smelter Look-up'!$C$4,$V1775-4,0)&amp;"")</f>
        <v/>
      </c>
      <c r="S1775" s="239" t="str">
        <f t="array" ref="S1775">IF(B1775="","",IF(ISERROR(MATCH($E1775,CL,0)),"Unknown",INDIRECT("'C'!$A$"&amp;MATCH($E1775,CL,0)+1)))</f>
        <v/>
      </c>
      <c r="T1775" s="239" t="str">
        <f t="array" ref="T1775">IF(B1775="","",IF(ISERROR(MATCH($J1775,SorP!$B$1:$B$6226,0)),"",INDIRECT("'SorP'!$A$"&amp;MATCH($S1775&amp;$J1775,SorP!C:C,0))))</f>
        <v/>
      </c>
      <c r="U1775" s="240"/>
      <c r="V1775" s="228" t="str">
        <f>IF(C1775="",NA(),IF(OR(C1775="Smelter not listed",C1775="Smelter not yet identified"),MATCH($B1775&amp;$D1775,'Smelter Look-up'!$J:$J,0),MATCH($B1775&amp;$C1775,'Smelter Look-up'!$J:$J,0)))</f>
        <v>#N/A</v>
      </c>
      <c r="W1775" s="208"/>
      <c r="X1775" s="208">
        <f t="shared" si="1"/>
        <v>0</v>
      </c>
      <c r="Y1775" s="208"/>
      <c r="Z1775" s="208"/>
      <c r="AA1775" s="208"/>
      <c r="AB1775" s="241" t="str">
        <f t="shared" si="2"/>
        <v/>
      </c>
      <c r="AC1775" s="208"/>
      <c r="AD1775" s="208"/>
      <c r="AE1775" s="208"/>
      <c r="AF1775" s="208"/>
      <c r="AG1775" s="208"/>
      <c r="AH1775" s="208"/>
    </row>
    <row r="1776" ht="13.5" customHeight="1">
      <c r="A1776" s="239"/>
      <c r="B1776" s="233" t="str">
        <f t="array" ref="B1776">IF(LEN(A1776)=0,"",INDEX('Smelter Look-up'!$A:$A,MATCH($A1776,'Smelter Look-up'!$E:$E,0)))</f>
        <v/>
      </c>
      <c r="C1776" s="234" t="str">
        <f t="array" ref="C1776">IF(LEN(A1776)=0,"",INDEX('Smelter Look-up'!$C:$C,MATCH($A1776,'Smelter Look-up'!$E:$E,0)))</f>
        <v/>
      </c>
      <c r="D1776" s="233"/>
      <c r="E1776" s="233" t="str">
        <f>IF(ISERROR($V1776),"",OFFSET('Smelter Look-up'!$D$4,$V1776-4,0)&amp;"")</f>
        <v/>
      </c>
      <c r="F1776" s="233" t="str">
        <f>IF(ISERROR($V1776),"",OFFSET('Smelter Look-up'!$E$4,$V1776-4,0))</f>
        <v/>
      </c>
      <c r="G1776" s="233" t="str">
        <f>IF(C1776=$X$4,IF(ISERROR($V1776),"Enter smelter details","RMI"),IF(ISERROR($V1776),"",OFFSET('Smelter Look-up'!$F$4,$V1776-4,0)))</f>
        <v/>
      </c>
      <c r="H1776" s="235" t="str">
        <f>IF(ISERROR($V1776),"",OFFSET('Smelter Look-up'!$G$4,$V1776-4,0))</f>
        <v/>
      </c>
      <c r="I1776" s="237" t="str">
        <f>IF(ISERROR($V1776),"",OFFSET('Smelter Look-up'!$H$4,$V1776-4,0))</f>
        <v/>
      </c>
      <c r="J1776" s="237" t="str">
        <f>IF(ISERROR($V1776),"",OFFSET('Smelter Look-up'!$I$4,$V1776-4,0))</f>
        <v/>
      </c>
      <c r="K1776" s="234"/>
      <c r="L1776" s="234"/>
      <c r="M1776" s="234"/>
      <c r="N1776" s="234"/>
      <c r="O1776" s="234"/>
      <c r="P1776" s="237"/>
      <c r="Q1776" s="238"/>
      <c r="R1776" s="233" t="str">
        <f>IF(ISERROR($V1776),"",OFFSET('Smelter Look-up'!$C$4,$V1776-4,0)&amp;"")</f>
        <v/>
      </c>
      <c r="S1776" s="239" t="str">
        <f t="array" ref="S1776">IF(B1776="","",IF(ISERROR(MATCH($E1776,CL,0)),"Unknown",INDIRECT("'C'!$A$"&amp;MATCH($E1776,CL,0)+1)))</f>
        <v/>
      </c>
      <c r="T1776" s="239" t="str">
        <f t="array" ref="T1776">IF(B1776="","",IF(ISERROR(MATCH($J1776,SorP!$B$1:$B$6226,0)),"",INDIRECT("'SorP'!$A$"&amp;MATCH($S1776&amp;$J1776,SorP!C:C,0))))</f>
        <v/>
      </c>
      <c r="U1776" s="240"/>
      <c r="V1776" s="228" t="str">
        <f>IF(C1776="",NA(),IF(OR(C1776="Smelter not listed",C1776="Smelter not yet identified"),MATCH($B1776&amp;$D1776,'Smelter Look-up'!$J:$J,0),MATCH($B1776&amp;$C1776,'Smelter Look-up'!$J:$J,0)))</f>
        <v>#N/A</v>
      </c>
      <c r="W1776" s="208"/>
      <c r="X1776" s="208">
        <f t="shared" si="1"/>
        <v>0</v>
      </c>
      <c r="Y1776" s="208"/>
      <c r="Z1776" s="208"/>
      <c r="AA1776" s="208"/>
      <c r="AB1776" s="241" t="str">
        <f t="shared" si="2"/>
        <v/>
      </c>
      <c r="AC1776" s="208"/>
      <c r="AD1776" s="208"/>
      <c r="AE1776" s="208"/>
      <c r="AF1776" s="208"/>
      <c r="AG1776" s="208"/>
      <c r="AH1776" s="208"/>
    </row>
    <row r="1777" ht="13.5" customHeight="1">
      <c r="A1777" s="239"/>
      <c r="B1777" s="233" t="str">
        <f t="array" ref="B1777">IF(LEN(A1777)=0,"",INDEX('Smelter Look-up'!$A:$A,MATCH($A1777,'Smelter Look-up'!$E:$E,0)))</f>
        <v/>
      </c>
      <c r="C1777" s="234" t="str">
        <f t="array" ref="C1777">IF(LEN(A1777)=0,"",INDEX('Smelter Look-up'!$C:$C,MATCH($A1777,'Smelter Look-up'!$E:$E,0)))</f>
        <v/>
      </c>
      <c r="D1777" s="233"/>
      <c r="E1777" s="233" t="str">
        <f>IF(ISERROR($V1777),"",OFFSET('Smelter Look-up'!$D$4,$V1777-4,0)&amp;"")</f>
        <v/>
      </c>
      <c r="F1777" s="233" t="str">
        <f>IF(ISERROR($V1777),"",OFFSET('Smelter Look-up'!$E$4,$V1777-4,0))</f>
        <v/>
      </c>
      <c r="G1777" s="233" t="str">
        <f>IF(C1777=$X$4,IF(ISERROR($V1777),"Enter smelter details","RMI"),IF(ISERROR($V1777),"",OFFSET('Smelter Look-up'!$F$4,$V1777-4,0)))</f>
        <v/>
      </c>
      <c r="H1777" s="235" t="str">
        <f>IF(ISERROR($V1777),"",OFFSET('Smelter Look-up'!$G$4,$V1777-4,0))</f>
        <v/>
      </c>
      <c r="I1777" s="237" t="str">
        <f>IF(ISERROR($V1777),"",OFFSET('Smelter Look-up'!$H$4,$V1777-4,0))</f>
        <v/>
      </c>
      <c r="J1777" s="237" t="str">
        <f>IF(ISERROR($V1777),"",OFFSET('Smelter Look-up'!$I$4,$V1777-4,0))</f>
        <v/>
      </c>
      <c r="K1777" s="234"/>
      <c r="L1777" s="234"/>
      <c r="M1777" s="234"/>
      <c r="N1777" s="234"/>
      <c r="O1777" s="234"/>
      <c r="P1777" s="237"/>
      <c r="Q1777" s="238"/>
      <c r="R1777" s="233" t="str">
        <f>IF(ISERROR($V1777),"",OFFSET('Smelter Look-up'!$C$4,$V1777-4,0)&amp;"")</f>
        <v/>
      </c>
      <c r="S1777" s="239" t="str">
        <f t="array" ref="S1777">IF(B1777="","",IF(ISERROR(MATCH($E1777,CL,0)),"Unknown",INDIRECT("'C'!$A$"&amp;MATCH($E1777,CL,0)+1)))</f>
        <v/>
      </c>
      <c r="T1777" s="239" t="str">
        <f t="array" ref="T1777">IF(B1777="","",IF(ISERROR(MATCH($J1777,SorP!$B$1:$B$6226,0)),"",INDIRECT("'SorP'!$A$"&amp;MATCH($S1777&amp;$J1777,SorP!C:C,0))))</f>
        <v/>
      </c>
      <c r="U1777" s="240"/>
      <c r="V1777" s="228" t="str">
        <f>IF(C1777="",NA(),IF(OR(C1777="Smelter not listed",C1777="Smelter not yet identified"),MATCH($B1777&amp;$D1777,'Smelter Look-up'!$J:$J,0),MATCH($B1777&amp;$C1777,'Smelter Look-up'!$J:$J,0)))</f>
        <v>#N/A</v>
      </c>
      <c r="W1777" s="208"/>
      <c r="X1777" s="208">
        <f t="shared" si="1"/>
        <v>0</v>
      </c>
      <c r="Y1777" s="208"/>
      <c r="Z1777" s="208"/>
      <c r="AA1777" s="208"/>
      <c r="AB1777" s="241" t="str">
        <f t="shared" si="2"/>
        <v/>
      </c>
      <c r="AC1777" s="208"/>
      <c r="AD1777" s="208"/>
      <c r="AE1777" s="208"/>
      <c r="AF1777" s="208"/>
      <c r="AG1777" s="208"/>
      <c r="AH1777" s="208"/>
    </row>
    <row r="1778" ht="13.5" customHeight="1">
      <c r="A1778" s="239"/>
      <c r="B1778" s="233" t="str">
        <f t="array" ref="B1778">IF(LEN(A1778)=0,"",INDEX('Smelter Look-up'!$A:$A,MATCH($A1778,'Smelter Look-up'!$E:$E,0)))</f>
        <v/>
      </c>
      <c r="C1778" s="234" t="str">
        <f t="array" ref="C1778">IF(LEN(A1778)=0,"",INDEX('Smelter Look-up'!$C:$C,MATCH($A1778,'Smelter Look-up'!$E:$E,0)))</f>
        <v/>
      </c>
      <c r="D1778" s="233"/>
      <c r="E1778" s="233" t="str">
        <f>IF(ISERROR($V1778),"",OFFSET('Smelter Look-up'!$D$4,$V1778-4,0)&amp;"")</f>
        <v/>
      </c>
      <c r="F1778" s="233" t="str">
        <f>IF(ISERROR($V1778),"",OFFSET('Smelter Look-up'!$E$4,$V1778-4,0))</f>
        <v/>
      </c>
      <c r="G1778" s="233" t="str">
        <f>IF(C1778=$X$4,IF(ISERROR($V1778),"Enter smelter details","RMI"),IF(ISERROR($V1778),"",OFFSET('Smelter Look-up'!$F$4,$V1778-4,0)))</f>
        <v/>
      </c>
      <c r="H1778" s="235" t="str">
        <f>IF(ISERROR($V1778),"",OFFSET('Smelter Look-up'!$G$4,$V1778-4,0))</f>
        <v/>
      </c>
      <c r="I1778" s="237" t="str">
        <f>IF(ISERROR($V1778),"",OFFSET('Smelter Look-up'!$H$4,$V1778-4,0))</f>
        <v/>
      </c>
      <c r="J1778" s="237" t="str">
        <f>IF(ISERROR($V1778),"",OFFSET('Smelter Look-up'!$I$4,$V1778-4,0))</f>
        <v/>
      </c>
      <c r="K1778" s="234"/>
      <c r="L1778" s="234"/>
      <c r="M1778" s="234"/>
      <c r="N1778" s="234"/>
      <c r="O1778" s="234"/>
      <c r="P1778" s="237"/>
      <c r="Q1778" s="238"/>
      <c r="R1778" s="233" t="str">
        <f>IF(ISERROR($V1778),"",OFFSET('Smelter Look-up'!$C$4,$V1778-4,0)&amp;"")</f>
        <v/>
      </c>
      <c r="S1778" s="239" t="str">
        <f t="array" ref="S1778">IF(B1778="","",IF(ISERROR(MATCH($E1778,CL,0)),"Unknown",INDIRECT("'C'!$A$"&amp;MATCH($E1778,CL,0)+1)))</f>
        <v/>
      </c>
      <c r="T1778" s="239" t="str">
        <f t="array" ref="T1778">IF(B1778="","",IF(ISERROR(MATCH($J1778,SorP!$B$1:$B$6226,0)),"",INDIRECT("'SorP'!$A$"&amp;MATCH($S1778&amp;$J1778,SorP!C:C,0))))</f>
        <v/>
      </c>
      <c r="U1778" s="240"/>
      <c r="V1778" s="228" t="str">
        <f>IF(C1778="",NA(),IF(OR(C1778="Smelter not listed",C1778="Smelter not yet identified"),MATCH($B1778&amp;$D1778,'Smelter Look-up'!$J:$J,0),MATCH($B1778&amp;$C1778,'Smelter Look-up'!$J:$J,0)))</f>
        <v>#N/A</v>
      </c>
      <c r="W1778" s="208"/>
      <c r="X1778" s="208">
        <f t="shared" si="1"/>
        <v>0</v>
      </c>
      <c r="Y1778" s="208"/>
      <c r="Z1778" s="208"/>
      <c r="AA1778" s="208"/>
      <c r="AB1778" s="241" t="str">
        <f t="shared" si="2"/>
        <v/>
      </c>
      <c r="AC1778" s="208"/>
      <c r="AD1778" s="208"/>
      <c r="AE1778" s="208"/>
      <c r="AF1778" s="208"/>
      <c r="AG1778" s="208"/>
      <c r="AH1778" s="208"/>
    </row>
    <row r="1779" ht="13.5" customHeight="1">
      <c r="A1779" s="239"/>
      <c r="B1779" s="233" t="str">
        <f t="array" ref="B1779">IF(LEN(A1779)=0,"",INDEX('Smelter Look-up'!$A:$A,MATCH($A1779,'Smelter Look-up'!$E:$E,0)))</f>
        <v/>
      </c>
      <c r="C1779" s="234" t="str">
        <f t="array" ref="C1779">IF(LEN(A1779)=0,"",INDEX('Smelter Look-up'!$C:$C,MATCH($A1779,'Smelter Look-up'!$E:$E,0)))</f>
        <v/>
      </c>
      <c r="D1779" s="233"/>
      <c r="E1779" s="233" t="str">
        <f>IF(ISERROR($V1779),"",OFFSET('Smelter Look-up'!$D$4,$V1779-4,0)&amp;"")</f>
        <v/>
      </c>
      <c r="F1779" s="233" t="str">
        <f>IF(ISERROR($V1779),"",OFFSET('Smelter Look-up'!$E$4,$V1779-4,0))</f>
        <v/>
      </c>
      <c r="G1779" s="233" t="str">
        <f>IF(C1779=$X$4,IF(ISERROR($V1779),"Enter smelter details","RMI"),IF(ISERROR($V1779),"",OFFSET('Smelter Look-up'!$F$4,$V1779-4,0)))</f>
        <v/>
      </c>
      <c r="H1779" s="235" t="str">
        <f>IF(ISERROR($V1779),"",OFFSET('Smelter Look-up'!$G$4,$V1779-4,0))</f>
        <v/>
      </c>
      <c r="I1779" s="237" t="str">
        <f>IF(ISERROR($V1779),"",OFFSET('Smelter Look-up'!$H$4,$V1779-4,0))</f>
        <v/>
      </c>
      <c r="J1779" s="237" t="str">
        <f>IF(ISERROR($V1779),"",OFFSET('Smelter Look-up'!$I$4,$V1779-4,0))</f>
        <v/>
      </c>
      <c r="K1779" s="234"/>
      <c r="L1779" s="234"/>
      <c r="M1779" s="234"/>
      <c r="N1779" s="234"/>
      <c r="O1779" s="234"/>
      <c r="P1779" s="237"/>
      <c r="Q1779" s="238"/>
      <c r="R1779" s="233" t="str">
        <f>IF(ISERROR($V1779),"",OFFSET('Smelter Look-up'!$C$4,$V1779-4,0)&amp;"")</f>
        <v/>
      </c>
      <c r="S1779" s="239" t="str">
        <f t="array" ref="S1779">IF(B1779="","",IF(ISERROR(MATCH($E1779,CL,0)),"Unknown",INDIRECT("'C'!$A$"&amp;MATCH($E1779,CL,0)+1)))</f>
        <v/>
      </c>
      <c r="T1779" s="239" t="str">
        <f t="array" ref="T1779">IF(B1779="","",IF(ISERROR(MATCH($J1779,SorP!$B$1:$B$6226,0)),"",INDIRECT("'SorP'!$A$"&amp;MATCH($S1779&amp;$J1779,SorP!C:C,0))))</f>
        <v/>
      </c>
      <c r="U1779" s="240"/>
      <c r="V1779" s="228" t="str">
        <f>IF(C1779="",NA(),IF(OR(C1779="Smelter not listed",C1779="Smelter not yet identified"),MATCH($B1779&amp;$D1779,'Smelter Look-up'!$J:$J,0),MATCH($B1779&amp;$C1779,'Smelter Look-up'!$J:$J,0)))</f>
        <v>#N/A</v>
      </c>
      <c r="W1779" s="208"/>
      <c r="X1779" s="208">
        <f t="shared" si="1"/>
        <v>0</v>
      </c>
      <c r="Y1779" s="208"/>
      <c r="Z1779" s="208"/>
      <c r="AA1779" s="208"/>
      <c r="AB1779" s="241" t="str">
        <f t="shared" si="2"/>
        <v/>
      </c>
      <c r="AC1779" s="208"/>
      <c r="AD1779" s="208"/>
      <c r="AE1779" s="208"/>
      <c r="AF1779" s="208"/>
      <c r="AG1779" s="208"/>
      <c r="AH1779" s="208"/>
    </row>
    <row r="1780" ht="13.5" customHeight="1">
      <c r="A1780" s="239"/>
      <c r="B1780" s="233" t="str">
        <f t="array" ref="B1780">IF(LEN(A1780)=0,"",INDEX('Smelter Look-up'!$A:$A,MATCH($A1780,'Smelter Look-up'!$E:$E,0)))</f>
        <v/>
      </c>
      <c r="C1780" s="234" t="str">
        <f t="array" ref="C1780">IF(LEN(A1780)=0,"",INDEX('Smelter Look-up'!$C:$C,MATCH($A1780,'Smelter Look-up'!$E:$E,0)))</f>
        <v/>
      </c>
      <c r="D1780" s="233"/>
      <c r="E1780" s="233" t="str">
        <f>IF(ISERROR($V1780),"",OFFSET('Smelter Look-up'!$D$4,$V1780-4,0)&amp;"")</f>
        <v/>
      </c>
      <c r="F1780" s="233" t="str">
        <f>IF(ISERROR($V1780),"",OFFSET('Smelter Look-up'!$E$4,$V1780-4,0))</f>
        <v/>
      </c>
      <c r="G1780" s="233" t="str">
        <f>IF(C1780=$X$4,IF(ISERROR($V1780),"Enter smelter details","RMI"),IF(ISERROR($V1780),"",OFFSET('Smelter Look-up'!$F$4,$V1780-4,0)))</f>
        <v/>
      </c>
      <c r="H1780" s="235" t="str">
        <f>IF(ISERROR($V1780),"",OFFSET('Smelter Look-up'!$G$4,$V1780-4,0))</f>
        <v/>
      </c>
      <c r="I1780" s="237" t="str">
        <f>IF(ISERROR($V1780),"",OFFSET('Smelter Look-up'!$H$4,$V1780-4,0))</f>
        <v/>
      </c>
      <c r="J1780" s="237" t="str">
        <f>IF(ISERROR($V1780),"",OFFSET('Smelter Look-up'!$I$4,$V1780-4,0))</f>
        <v/>
      </c>
      <c r="K1780" s="234"/>
      <c r="L1780" s="234"/>
      <c r="M1780" s="234"/>
      <c r="N1780" s="234"/>
      <c r="O1780" s="234"/>
      <c r="P1780" s="237"/>
      <c r="Q1780" s="238"/>
      <c r="R1780" s="233" t="str">
        <f>IF(ISERROR($V1780),"",OFFSET('Smelter Look-up'!$C$4,$V1780-4,0)&amp;"")</f>
        <v/>
      </c>
      <c r="S1780" s="239" t="str">
        <f t="array" ref="S1780">IF(B1780="","",IF(ISERROR(MATCH($E1780,CL,0)),"Unknown",INDIRECT("'C'!$A$"&amp;MATCH($E1780,CL,0)+1)))</f>
        <v/>
      </c>
      <c r="T1780" s="239" t="str">
        <f t="array" ref="T1780">IF(B1780="","",IF(ISERROR(MATCH($J1780,SorP!$B$1:$B$6226,0)),"",INDIRECT("'SorP'!$A$"&amp;MATCH($S1780&amp;$J1780,SorP!C:C,0))))</f>
        <v/>
      </c>
      <c r="U1780" s="240"/>
      <c r="V1780" s="228" t="str">
        <f>IF(C1780="",NA(),IF(OR(C1780="Smelter not listed",C1780="Smelter not yet identified"),MATCH($B1780&amp;$D1780,'Smelter Look-up'!$J:$J,0),MATCH($B1780&amp;$C1780,'Smelter Look-up'!$J:$J,0)))</f>
        <v>#N/A</v>
      </c>
      <c r="W1780" s="208"/>
      <c r="X1780" s="208">
        <f t="shared" si="1"/>
        <v>0</v>
      </c>
      <c r="Y1780" s="208"/>
      <c r="Z1780" s="208"/>
      <c r="AA1780" s="208"/>
      <c r="AB1780" s="241" t="str">
        <f t="shared" si="2"/>
        <v/>
      </c>
      <c r="AC1780" s="208"/>
      <c r="AD1780" s="208"/>
      <c r="AE1780" s="208"/>
      <c r="AF1780" s="208"/>
      <c r="AG1780" s="208"/>
      <c r="AH1780" s="208"/>
    </row>
    <row r="1781" ht="13.5" customHeight="1">
      <c r="A1781" s="239"/>
      <c r="B1781" s="233" t="str">
        <f t="array" ref="B1781">IF(LEN(A1781)=0,"",INDEX('Smelter Look-up'!$A:$A,MATCH($A1781,'Smelter Look-up'!$E:$E,0)))</f>
        <v/>
      </c>
      <c r="C1781" s="234" t="str">
        <f t="array" ref="C1781">IF(LEN(A1781)=0,"",INDEX('Smelter Look-up'!$C:$C,MATCH($A1781,'Smelter Look-up'!$E:$E,0)))</f>
        <v/>
      </c>
      <c r="D1781" s="233"/>
      <c r="E1781" s="233" t="str">
        <f>IF(ISERROR($V1781),"",OFFSET('Smelter Look-up'!$D$4,$V1781-4,0)&amp;"")</f>
        <v/>
      </c>
      <c r="F1781" s="233" t="str">
        <f>IF(ISERROR($V1781),"",OFFSET('Smelter Look-up'!$E$4,$V1781-4,0))</f>
        <v/>
      </c>
      <c r="G1781" s="233" t="str">
        <f>IF(C1781=$X$4,IF(ISERROR($V1781),"Enter smelter details","RMI"),IF(ISERROR($V1781),"",OFFSET('Smelter Look-up'!$F$4,$V1781-4,0)))</f>
        <v/>
      </c>
      <c r="H1781" s="235" t="str">
        <f>IF(ISERROR($V1781),"",OFFSET('Smelter Look-up'!$G$4,$V1781-4,0))</f>
        <v/>
      </c>
      <c r="I1781" s="237" t="str">
        <f>IF(ISERROR($V1781),"",OFFSET('Smelter Look-up'!$H$4,$V1781-4,0))</f>
        <v/>
      </c>
      <c r="J1781" s="237" t="str">
        <f>IF(ISERROR($V1781),"",OFFSET('Smelter Look-up'!$I$4,$V1781-4,0))</f>
        <v/>
      </c>
      <c r="K1781" s="234"/>
      <c r="L1781" s="234"/>
      <c r="M1781" s="234"/>
      <c r="N1781" s="234"/>
      <c r="O1781" s="234"/>
      <c r="P1781" s="237"/>
      <c r="Q1781" s="238"/>
      <c r="R1781" s="233" t="str">
        <f>IF(ISERROR($V1781),"",OFFSET('Smelter Look-up'!$C$4,$V1781-4,0)&amp;"")</f>
        <v/>
      </c>
      <c r="S1781" s="239" t="str">
        <f t="array" ref="S1781">IF(B1781="","",IF(ISERROR(MATCH($E1781,CL,0)),"Unknown",INDIRECT("'C'!$A$"&amp;MATCH($E1781,CL,0)+1)))</f>
        <v/>
      </c>
      <c r="T1781" s="239" t="str">
        <f t="array" ref="T1781">IF(B1781="","",IF(ISERROR(MATCH($J1781,SorP!$B$1:$B$6226,0)),"",INDIRECT("'SorP'!$A$"&amp;MATCH($S1781&amp;$J1781,SorP!C:C,0))))</f>
        <v/>
      </c>
      <c r="U1781" s="240"/>
      <c r="V1781" s="228" t="str">
        <f>IF(C1781="",NA(),IF(OR(C1781="Smelter not listed",C1781="Smelter not yet identified"),MATCH($B1781&amp;$D1781,'Smelter Look-up'!$J:$J,0),MATCH($B1781&amp;$C1781,'Smelter Look-up'!$J:$J,0)))</f>
        <v>#N/A</v>
      </c>
      <c r="W1781" s="208"/>
      <c r="X1781" s="208">
        <f t="shared" si="1"/>
        <v>0</v>
      </c>
      <c r="Y1781" s="208"/>
      <c r="Z1781" s="208"/>
      <c r="AA1781" s="208"/>
      <c r="AB1781" s="241" t="str">
        <f t="shared" si="2"/>
        <v/>
      </c>
      <c r="AC1781" s="208"/>
      <c r="AD1781" s="208"/>
      <c r="AE1781" s="208"/>
      <c r="AF1781" s="208"/>
      <c r="AG1781" s="208"/>
      <c r="AH1781" s="208"/>
    </row>
    <row r="1782" ht="13.5" customHeight="1">
      <c r="A1782" s="239"/>
      <c r="B1782" s="233" t="str">
        <f t="array" ref="B1782">IF(LEN(A1782)=0,"",INDEX('Smelter Look-up'!$A:$A,MATCH($A1782,'Smelter Look-up'!$E:$E,0)))</f>
        <v/>
      </c>
      <c r="C1782" s="234" t="str">
        <f t="array" ref="C1782">IF(LEN(A1782)=0,"",INDEX('Smelter Look-up'!$C:$C,MATCH($A1782,'Smelter Look-up'!$E:$E,0)))</f>
        <v/>
      </c>
      <c r="D1782" s="233"/>
      <c r="E1782" s="233" t="str">
        <f>IF(ISERROR($V1782),"",OFFSET('Smelter Look-up'!$D$4,$V1782-4,0)&amp;"")</f>
        <v/>
      </c>
      <c r="F1782" s="233" t="str">
        <f>IF(ISERROR($V1782),"",OFFSET('Smelter Look-up'!$E$4,$V1782-4,0))</f>
        <v/>
      </c>
      <c r="G1782" s="233" t="str">
        <f>IF(C1782=$X$4,IF(ISERROR($V1782),"Enter smelter details","RMI"),IF(ISERROR($V1782),"",OFFSET('Smelter Look-up'!$F$4,$V1782-4,0)))</f>
        <v/>
      </c>
      <c r="H1782" s="235" t="str">
        <f>IF(ISERROR($V1782),"",OFFSET('Smelter Look-up'!$G$4,$V1782-4,0))</f>
        <v/>
      </c>
      <c r="I1782" s="237" t="str">
        <f>IF(ISERROR($V1782),"",OFFSET('Smelter Look-up'!$H$4,$V1782-4,0))</f>
        <v/>
      </c>
      <c r="J1782" s="237" t="str">
        <f>IF(ISERROR($V1782),"",OFFSET('Smelter Look-up'!$I$4,$V1782-4,0))</f>
        <v/>
      </c>
      <c r="K1782" s="234"/>
      <c r="L1782" s="234"/>
      <c r="M1782" s="234"/>
      <c r="N1782" s="234"/>
      <c r="O1782" s="234"/>
      <c r="P1782" s="237"/>
      <c r="Q1782" s="238"/>
      <c r="R1782" s="233" t="str">
        <f>IF(ISERROR($V1782),"",OFFSET('Smelter Look-up'!$C$4,$V1782-4,0)&amp;"")</f>
        <v/>
      </c>
      <c r="S1782" s="239" t="str">
        <f t="array" ref="S1782">IF(B1782="","",IF(ISERROR(MATCH($E1782,CL,0)),"Unknown",INDIRECT("'C'!$A$"&amp;MATCH($E1782,CL,0)+1)))</f>
        <v/>
      </c>
      <c r="T1782" s="239" t="str">
        <f t="array" ref="T1782">IF(B1782="","",IF(ISERROR(MATCH($J1782,SorP!$B$1:$B$6226,0)),"",INDIRECT("'SorP'!$A$"&amp;MATCH($S1782&amp;$J1782,SorP!C:C,0))))</f>
        <v/>
      </c>
      <c r="U1782" s="240"/>
      <c r="V1782" s="228" t="str">
        <f>IF(C1782="",NA(),IF(OR(C1782="Smelter not listed",C1782="Smelter not yet identified"),MATCH($B1782&amp;$D1782,'Smelter Look-up'!$J:$J,0),MATCH($B1782&amp;$C1782,'Smelter Look-up'!$J:$J,0)))</f>
        <v>#N/A</v>
      </c>
      <c r="W1782" s="208"/>
      <c r="X1782" s="208">
        <f t="shared" si="1"/>
        <v>0</v>
      </c>
      <c r="Y1782" s="208"/>
      <c r="Z1782" s="208"/>
      <c r="AA1782" s="208"/>
      <c r="AB1782" s="241" t="str">
        <f t="shared" si="2"/>
        <v/>
      </c>
      <c r="AC1782" s="208"/>
      <c r="AD1782" s="208"/>
      <c r="AE1782" s="208"/>
      <c r="AF1782" s="208"/>
      <c r="AG1782" s="208"/>
      <c r="AH1782" s="208"/>
    </row>
    <row r="1783" ht="13.5" customHeight="1">
      <c r="A1783" s="239"/>
      <c r="B1783" s="233" t="str">
        <f t="array" ref="B1783">IF(LEN(A1783)=0,"",INDEX('Smelter Look-up'!$A:$A,MATCH($A1783,'Smelter Look-up'!$E:$E,0)))</f>
        <v/>
      </c>
      <c r="C1783" s="234" t="str">
        <f t="array" ref="C1783">IF(LEN(A1783)=0,"",INDEX('Smelter Look-up'!$C:$C,MATCH($A1783,'Smelter Look-up'!$E:$E,0)))</f>
        <v/>
      </c>
      <c r="D1783" s="233"/>
      <c r="E1783" s="233" t="str">
        <f>IF(ISERROR($V1783),"",OFFSET('Smelter Look-up'!$D$4,$V1783-4,0)&amp;"")</f>
        <v/>
      </c>
      <c r="F1783" s="233" t="str">
        <f>IF(ISERROR($V1783),"",OFFSET('Smelter Look-up'!$E$4,$V1783-4,0))</f>
        <v/>
      </c>
      <c r="G1783" s="233" t="str">
        <f>IF(C1783=$X$4,IF(ISERROR($V1783),"Enter smelter details","RMI"),IF(ISERROR($V1783),"",OFFSET('Smelter Look-up'!$F$4,$V1783-4,0)))</f>
        <v/>
      </c>
      <c r="H1783" s="235" t="str">
        <f>IF(ISERROR($V1783),"",OFFSET('Smelter Look-up'!$G$4,$V1783-4,0))</f>
        <v/>
      </c>
      <c r="I1783" s="237" t="str">
        <f>IF(ISERROR($V1783),"",OFFSET('Smelter Look-up'!$H$4,$V1783-4,0))</f>
        <v/>
      </c>
      <c r="J1783" s="237" t="str">
        <f>IF(ISERROR($V1783),"",OFFSET('Smelter Look-up'!$I$4,$V1783-4,0))</f>
        <v/>
      </c>
      <c r="K1783" s="234"/>
      <c r="L1783" s="234"/>
      <c r="M1783" s="234"/>
      <c r="N1783" s="234"/>
      <c r="O1783" s="234"/>
      <c r="P1783" s="237"/>
      <c r="Q1783" s="238"/>
      <c r="R1783" s="233" t="str">
        <f>IF(ISERROR($V1783),"",OFFSET('Smelter Look-up'!$C$4,$V1783-4,0)&amp;"")</f>
        <v/>
      </c>
      <c r="S1783" s="239" t="str">
        <f t="array" ref="S1783">IF(B1783="","",IF(ISERROR(MATCH($E1783,CL,0)),"Unknown",INDIRECT("'C'!$A$"&amp;MATCH($E1783,CL,0)+1)))</f>
        <v/>
      </c>
      <c r="T1783" s="239" t="str">
        <f t="array" ref="T1783">IF(B1783="","",IF(ISERROR(MATCH($J1783,SorP!$B$1:$B$6226,0)),"",INDIRECT("'SorP'!$A$"&amp;MATCH($S1783&amp;$J1783,SorP!C:C,0))))</f>
        <v/>
      </c>
      <c r="U1783" s="240"/>
      <c r="V1783" s="228" t="str">
        <f>IF(C1783="",NA(),IF(OR(C1783="Smelter not listed",C1783="Smelter not yet identified"),MATCH($B1783&amp;$D1783,'Smelter Look-up'!$J:$J,0),MATCH($B1783&amp;$C1783,'Smelter Look-up'!$J:$J,0)))</f>
        <v>#N/A</v>
      </c>
      <c r="W1783" s="208"/>
      <c r="X1783" s="208">
        <f t="shared" si="1"/>
        <v>0</v>
      </c>
      <c r="Y1783" s="208"/>
      <c r="Z1783" s="208"/>
      <c r="AA1783" s="208"/>
      <c r="AB1783" s="241" t="str">
        <f t="shared" si="2"/>
        <v/>
      </c>
      <c r="AC1783" s="208"/>
      <c r="AD1783" s="208"/>
      <c r="AE1783" s="208"/>
      <c r="AF1783" s="208"/>
      <c r="AG1783" s="208"/>
      <c r="AH1783" s="208"/>
    </row>
    <row r="1784" ht="13.5" customHeight="1">
      <c r="A1784" s="239"/>
      <c r="B1784" s="233" t="str">
        <f t="array" ref="B1784">IF(LEN(A1784)=0,"",INDEX('Smelter Look-up'!$A:$A,MATCH($A1784,'Smelter Look-up'!$E:$E,0)))</f>
        <v/>
      </c>
      <c r="C1784" s="234" t="str">
        <f t="array" ref="C1784">IF(LEN(A1784)=0,"",INDEX('Smelter Look-up'!$C:$C,MATCH($A1784,'Smelter Look-up'!$E:$E,0)))</f>
        <v/>
      </c>
      <c r="D1784" s="233"/>
      <c r="E1784" s="233" t="str">
        <f>IF(ISERROR($V1784),"",OFFSET('Smelter Look-up'!$D$4,$V1784-4,0)&amp;"")</f>
        <v/>
      </c>
      <c r="F1784" s="233" t="str">
        <f>IF(ISERROR($V1784),"",OFFSET('Smelter Look-up'!$E$4,$V1784-4,0))</f>
        <v/>
      </c>
      <c r="G1784" s="233" t="str">
        <f>IF(C1784=$X$4,IF(ISERROR($V1784),"Enter smelter details","RMI"),IF(ISERROR($V1784),"",OFFSET('Smelter Look-up'!$F$4,$V1784-4,0)))</f>
        <v/>
      </c>
      <c r="H1784" s="235" t="str">
        <f>IF(ISERROR($V1784),"",OFFSET('Smelter Look-up'!$G$4,$V1784-4,0))</f>
        <v/>
      </c>
      <c r="I1784" s="237" t="str">
        <f>IF(ISERROR($V1784),"",OFFSET('Smelter Look-up'!$H$4,$V1784-4,0))</f>
        <v/>
      </c>
      <c r="J1784" s="237" t="str">
        <f>IF(ISERROR($V1784),"",OFFSET('Smelter Look-up'!$I$4,$V1784-4,0))</f>
        <v/>
      </c>
      <c r="K1784" s="234"/>
      <c r="L1784" s="234"/>
      <c r="M1784" s="234"/>
      <c r="N1784" s="234"/>
      <c r="O1784" s="234"/>
      <c r="P1784" s="237"/>
      <c r="Q1784" s="238"/>
      <c r="R1784" s="233" t="str">
        <f>IF(ISERROR($V1784),"",OFFSET('Smelter Look-up'!$C$4,$V1784-4,0)&amp;"")</f>
        <v/>
      </c>
      <c r="S1784" s="239" t="str">
        <f t="array" ref="S1784">IF(B1784="","",IF(ISERROR(MATCH($E1784,CL,0)),"Unknown",INDIRECT("'C'!$A$"&amp;MATCH($E1784,CL,0)+1)))</f>
        <v/>
      </c>
      <c r="T1784" s="239" t="str">
        <f t="array" ref="T1784">IF(B1784="","",IF(ISERROR(MATCH($J1784,SorP!$B$1:$B$6226,0)),"",INDIRECT("'SorP'!$A$"&amp;MATCH($S1784&amp;$J1784,SorP!C:C,0))))</f>
        <v/>
      </c>
      <c r="U1784" s="240"/>
      <c r="V1784" s="228" t="str">
        <f>IF(C1784="",NA(),IF(OR(C1784="Smelter not listed",C1784="Smelter not yet identified"),MATCH($B1784&amp;$D1784,'Smelter Look-up'!$J:$J,0),MATCH($B1784&amp;$C1784,'Smelter Look-up'!$J:$J,0)))</f>
        <v>#N/A</v>
      </c>
      <c r="W1784" s="208"/>
      <c r="X1784" s="208">
        <f t="shared" si="1"/>
        <v>0</v>
      </c>
      <c r="Y1784" s="208"/>
      <c r="Z1784" s="208"/>
      <c r="AA1784" s="208"/>
      <c r="AB1784" s="241" t="str">
        <f t="shared" si="2"/>
        <v/>
      </c>
      <c r="AC1784" s="208"/>
      <c r="AD1784" s="208"/>
      <c r="AE1784" s="208"/>
      <c r="AF1784" s="208"/>
      <c r="AG1784" s="208"/>
      <c r="AH1784" s="208"/>
    </row>
    <row r="1785" ht="13.5" customHeight="1">
      <c r="A1785" s="239"/>
      <c r="B1785" s="233" t="str">
        <f t="array" ref="B1785">IF(LEN(A1785)=0,"",INDEX('Smelter Look-up'!$A:$A,MATCH($A1785,'Smelter Look-up'!$E:$E,0)))</f>
        <v/>
      </c>
      <c r="C1785" s="234" t="str">
        <f t="array" ref="C1785">IF(LEN(A1785)=0,"",INDEX('Smelter Look-up'!$C:$C,MATCH($A1785,'Smelter Look-up'!$E:$E,0)))</f>
        <v/>
      </c>
      <c r="D1785" s="233"/>
      <c r="E1785" s="233" t="str">
        <f>IF(ISERROR($V1785),"",OFFSET('Smelter Look-up'!$D$4,$V1785-4,0)&amp;"")</f>
        <v/>
      </c>
      <c r="F1785" s="233" t="str">
        <f>IF(ISERROR($V1785),"",OFFSET('Smelter Look-up'!$E$4,$V1785-4,0))</f>
        <v/>
      </c>
      <c r="G1785" s="233" t="str">
        <f>IF(C1785=$X$4,IF(ISERROR($V1785),"Enter smelter details","RMI"),IF(ISERROR($V1785),"",OFFSET('Smelter Look-up'!$F$4,$V1785-4,0)))</f>
        <v/>
      </c>
      <c r="H1785" s="235" t="str">
        <f>IF(ISERROR($V1785),"",OFFSET('Smelter Look-up'!$G$4,$V1785-4,0))</f>
        <v/>
      </c>
      <c r="I1785" s="237" t="str">
        <f>IF(ISERROR($V1785),"",OFFSET('Smelter Look-up'!$H$4,$V1785-4,0))</f>
        <v/>
      </c>
      <c r="J1785" s="237" t="str">
        <f>IF(ISERROR($V1785),"",OFFSET('Smelter Look-up'!$I$4,$V1785-4,0))</f>
        <v/>
      </c>
      <c r="K1785" s="234"/>
      <c r="L1785" s="234"/>
      <c r="M1785" s="234"/>
      <c r="N1785" s="234"/>
      <c r="O1785" s="234"/>
      <c r="P1785" s="237"/>
      <c r="Q1785" s="238"/>
      <c r="R1785" s="233" t="str">
        <f>IF(ISERROR($V1785),"",OFFSET('Smelter Look-up'!$C$4,$V1785-4,0)&amp;"")</f>
        <v/>
      </c>
      <c r="S1785" s="239" t="str">
        <f t="array" ref="S1785">IF(B1785="","",IF(ISERROR(MATCH($E1785,CL,0)),"Unknown",INDIRECT("'C'!$A$"&amp;MATCH($E1785,CL,0)+1)))</f>
        <v/>
      </c>
      <c r="T1785" s="239" t="str">
        <f t="array" ref="T1785">IF(B1785="","",IF(ISERROR(MATCH($J1785,SorP!$B$1:$B$6226,0)),"",INDIRECT("'SorP'!$A$"&amp;MATCH($S1785&amp;$J1785,SorP!C:C,0))))</f>
        <v/>
      </c>
      <c r="U1785" s="240"/>
      <c r="V1785" s="228" t="str">
        <f>IF(C1785="",NA(),IF(OR(C1785="Smelter not listed",C1785="Smelter not yet identified"),MATCH($B1785&amp;$D1785,'Smelter Look-up'!$J:$J,0),MATCH($B1785&amp;$C1785,'Smelter Look-up'!$J:$J,0)))</f>
        <v>#N/A</v>
      </c>
      <c r="W1785" s="208"/>
      <c r="X1785" s="208">
        <f t="shared" si="1"/>
        <v>0</v>
      </c>
      <c r="Y1785" s="208"/>
      <c r="Z1785" s="208"/>
      <c r="AA1785" s="208"/>
      <c r="AB1785" s="241" t="str">
        <f t="shared" si="2"/>
        <v/>
      </c>
      <c r="AC1785" s="208"/>
      <c r="AD1785" s="208"/>
      <c r="AE1785" s="208"/>
      <c r="AF1785" s="208"/>
      <c r="AG1785" s="208"/>
      <c r="AH1785" s="208"/>
    </row>
    <row r="1786" ht="13.5" customHeight="1">
      <c r="A1786" s="239"/>
      <c r="B1786" s="233" t="str">
        <f t="array" ref="B1786">IF(LEN(A1786)=0,"",INDEX('Smelter Look-up'!$A:$A,MATCH($A1786,'Smelter Look-up'!$E:$E,0)))</f>
        <v/>
      </c>
      <c r="C1786" s="234" t="str">
        <f t="array" ref="C1786">IF(LEN(A1786)=0,"",INDEX('Smelter Look-up'!$C:$C,MATCH($A1786,'Smelter Look-up'!$E:$E,0)))</f>
        <v/>
      </c>
      <c r="D1786" s="233"/>
      <c r="E1786" s="233" t="str">
        <f>IF(ISERROR($V1786),"",OFFSET('Smelter Look-up'!$D$4,$V1786-4,0)&amp;"")</f>
        <v/>
      </c>
      <c r="F1786" s="233" t="str">
        <f>IF(ISERROR($V1786),"",OFFSET('Smelter Look-up'!$E$4,$V1786-4,0))</f>
        <v/>
      </c>
      <c r="G1786" s="233" t="str">
        <f>IF(C1786=$X$4,IF(ISERROR($V1786),"Enter smelter details","RMI"),IF(ISERROR($V1786),"",OFFSET('Smelter Look-up'!$F$4,$V1786-4,0)))</f>
        <v/>
      </c>
      <c r="H1786" s="235" t="str">
        <f>IF(ISERROR($V1786),"",OFFSET('Smelter Look-up'!$G$4,$V1786-4,0))</f>
        <v/>
      </c>
      <c r="I1786" s="237" t="str">
        <f>IF(ISERROR($V1786),"",OFFSET('Smelter Look-up'!$H$4,$V1786-4,0))</f>
        <v/>
      </c>
      <c r="J1786" s="237" t="str">
        <f>IF(ISERROR($V1786),"",OFFSET('Smelter Look-up'!$I$4,$V1786-4,0))</f>
        <v/>
      </c>
      <c r="K1786" s="234"/>
      <c r="L1786" s="234"/>
      <c r="M1786" s="234"/>
      <c r="N1786" s="234"/>
      <c r="O1786" s="234"/>
      <c r="P1786" s="237"/>
      <c r="Q1786" s="238"/>
      <c r="R1786" s="233" t="str">
        <f>IF(ISERROR($V1786),"",OFFSET('Smelter Look-up'!$C$4,$V1786-4,0)&amp;"")</f>
        <v/>
      </c>
      <c r="S1786" s="239" t="str">
        <f t="array" ref="S1786">IF(B1786="","",IF(ISERROR(MATCH($E1786,CL,0)),"Unknown",INDIRECT("'C'!$A$"&amp;MATCH($E1786,CL,0)+1)))</f>
        <v/>
      </c>
      <c r="T1786" s="239" t="str">
        <f t="array" ref="T1786">IF(B1786="","",IF(ISERROR(MATCH($J1786,SorP!$B$1:$B$6226,0)),"",INDIRECT("'SorP'!$A$"&amp;MATCH($S1786&amp;$J1786,SorP!C:C,0))))</f>
        <v/>
      </c>
      <c r="U1786" s="240"/>
      <c r="V1786" s="228" t="str">
        <f>IF(C1786="",NA(),IF(OR(C1786="Smelter not listed",C1786="Smelter not yet identified"),MATCH($B1786&amp;$D1786,'Smelter Look-up'!$J:$J,0),MATCH($B1786&amp;$C1786,'Smelter Look-up'!$J:$J,0)))</f>
        <v>#N/A</v>
      </c>
      <c r="W1786" s="208"/>
      <c r="X1786" s="208">
        <f t="shared" si="1"/>
        <v>0</v>
      </c>
      <c r="Y1786" s="208"/>
      <c r="Z1786" s="208"/>
      <c r="AA1786" s="208"/>
      <c r="AB1786" s="241" t="str">
        <f t="shared" si="2"/>
        <v/>
      </c>
      <c r="AC1786" s="208"/>
      <c r="AD1786" s="208"/>
      <c r="AE1786" s="208"/>
      <c r="AF1786" s="208"/>
      <c r="AG1786" s="208"/>
      <c r="AH1786" s="208"/>
    </row>
    <row r="1787" ht="13.5" customHeight="1">
      <c r="A1787" s="239"/>
      <c r="B1787" s="233" t="str">
        <f t="array" ref="B1787">IF(LEN(A1787)=0,"",INDEX('Smelter Look-up'!$A:$A,MATCH($A1787,'Smelter Look-up'!$E:$E,0)))</f>
        <v/>
      </c>
      <c r="C1787" s="234" t="str">
        <f t="array" ref="C1787">IF(LEN(A1787)=0,"",INDEX('Smelter Look-up'!$C:$C,MATCH($A1787,'Smelter Look-up'!$E:$E,0)))</f>
        <v/>
      </c>
      <c r="D1787" s="233"/>
      <c r="E1787" s="233" t="str">
        <f>IF(ISERROR($V1787),"",OFFSET('Smelter Look-up'!$D$4,$V1787-4,0)&amp;"")</f>
        <v/>
      </c>
      <c r="F1787" s="233" t="str">
        <f>IF(ISERROR($V1787),"",OFFSET('Smelter Look-up'!$E$4,$V1787-4,0))</f>
        <v/>
      </c>
      <c r="G1787" s="233" t="str">
        <f>IF(C1787=$X$4,IF(ISERROR($V1787),"Enter smelter details","RMI"),IF(ISERROR($V1787),"",OFFSET('Smelter Look-up'!$F$4,$V1787-4,0)))</f>
        <v/>
      </c>
      <c r="H1787" s="235" t="str">
        <f>IF(ISERROR($V1787),"",OFFSET('Smelter Look-up'!$G$4,$V1787-4,0))</f>
        <v/>
      </c>
      <c r="I1787" s="237" t="str">
        <f>IF(ISERROR($V1787),"",OFFSET('Smelter Look-up'!$H$4,$V1787-4,0))</f>
        <v/>
      </c>
      <c r="J1787" s="237" t="str">
        <f>IF(ISERROR($V1787),"",OFFSET('Smelter Look-up'!$I$4,$V1787-4,0))</f>
        <v/>
      </c>
      <c r="K1787" s="234"/>
      <c r="L1787" s="234"/>
      <c r="M1787" s="234"/>
      <c r="N1787" s="234"/>
      <c r="O1787" s="234"/>
      <c r="P1787" s="237"/>
      <c r="Q1787" s="238"/>
      <c r="R1787" s="233" t="str">
        <f>IF(ISERROR($V1787),"",OFFSET('Smelter Look-up'!$C$4,$V1787-4,0)&amp;"")</f>
        <v/>
      </c>
      <c r="S1787" s="239" t="str">
        <f t="array" ref="S1787">IF(B1787="","",IF(ISERROR(MATCH($E1787,CL,0)),"Unknown",INDIRECT("'C'!$A$"&amp;MATCH($E1787,CL,0)+1)))</f>
        <v/>
      </c>
      <c r="T1787" s="239" t="str">
        <f t="array" ref="T1787">IF(B1787="","",IF(ISERROR(MATCH($J1787,SorP!$B$1:$B$6226,0)),"",INDIRECT("'SorP'!$A$"&amp;MATCH($S1787&amp;$J1787,SorP!C:C,0))))</f>
        <v/>
      </c>
      <c r="U1787" s="240"/>
      <c r="V1787" s="228" t="str">
        <f>IF(C1787="",NA(),IF(OR(C1787="Smelter not listed",C1787="Smelter not yet identified"),MATCH($B1787&amp;$D1787,'Smelter Look-up'!$J:$J,0),MATCH($B1787&amp;$C1787,'Smelter Look-up'!$J:$J,0)))</f>
        <v>#N/A</v>
      </c>
      <c r="W1787" s="208"/>
      <c r="X1787" s="208">
        <f t="shared" si="1"/>
        <v>0</v>
      </c>
      <c r="Y1787" s="208"/>
      <c r="Z1787" s="208"/>
      <c r="AA1787" s="208"/>
      <c r="AB1787" s="241" t="str">
        <f t="shared" si="2"/>
        <v/>
      </c>
      <c r="AC1787" s="208"/>
      <c r="AD1787" s="208"/>
      <c r="AE1787" s="208"/>
      <c r="AF1787" s="208"/>
      <c r="AG1787" s="208"/>
      <c r="AH1787" s="208"/>
    </row>
    <row r="1788" ht="13.5" customHeight="1">
      <c r="A1788" s="239"/>
      <c r="B1788" s="233" t="str">
        <f t="array" ref="B1788">IF(LEN(A1788)=0,"",INDEX('Smelter Look-up'!$A:$A,MATCH($A1788,'Smelter Look-up'!$E:$E,0)))</f>
        <v/>
      </c>
      <c r="C1788" s="234" t="str">
        <f t="array" ref="C1788">IF(LEN(A1788)=0,"",INDEX('Smelter Look-up'!$C:$C,MATCH($A1788,'Smelter Look-up'!$E:$E,0)))</f>
        <v/>
      </c>
      <c r="D1788" s="233"/>
      <c r="E1788" s="233" t="str">
        <f>IF(ISERROR($V1788),"",OFFSET('Smelter Look-up'!$D$4,$V1788-4,0)&amp;"")</f>
        <v/>
      </c>
      <c r="F1788" s="233" t="str">
        <f>IF(ISERROR($V1788),"",OFFSET('Smelter Look-up'!$E$4,$V1788-4,0))</f>
        <v/>
      </c>
      <c r="G1788" s="233" t="str">
        <f>IF(C1788=$X$4,IF(ISERROR($V1788),"Enter smelter details","RMI"),IF(ISERROR($V1788),"",OFFSET('Smelter Look-up'!$F$4,$V1788-4,0)))</f>
        <v/>
      </c>
      <c r="H1788" s="235" t="str">
        <f>IF(ISERROR($V1788),"",OFFSET('Smelter Look-up'!$G$4,$V1788-4,0))</f>
        <v/>
      </c>
      <c r="I1788" s="237" t="str">
        <f>IF(ISERROR($V1788),"",OFFSET('Smelter Look-up'!$H$4,$V1788-4,0))</f>
        <v/>
      </c>
      <c r="J1788" s="237" t="str">
        <f>IF(ISERROR($V1788),"",OFFSET('Smelter Look-up'!$I$4,$V1788-4,0))</f>
        <v/>
      </c>
      <c r="K1788" s="234"/>
      <c r="L1788" s="234"/>
      <c r="M1788" s="234"/>
      <c r="N1788" s="234"/>
      <c r="O1788" s="234"/>
      <c r="P1788" s="237"/>
      <c r="Q1788" s="238"/>
      <c r="R1788" s="233" t="str">
        <f>IF(ISERROR($V1788),"",OFFSET('Smelter Look-up'!$C$4,$V1788-4,0)&amp;"")</f>
        <v/>
      </c>
      <c r="S1788" s="239" t="str">
        <f t="array" ref="S1788">IF(B1788="","",IF(ISERROR(MATCH($E1788,CL,0)),"Unknown",INDIRECT("'C'!$A$"&amp;MATCH($E1788,CL,0)+1)))</f>
        <v/>
      </c>
      <c r="T1788" s="239" t="str">
        <f t="array" ref="T1788">IF(B1788="","",IF(ISERROR(MATCH($J1788,SorP!$B$1:$B$6226,0)),"",INDIRECT("'SorP'!$A$"&amp;MATCH($S1788&amp;$J1788,SorP!C:C,0))))</f>
        <v/>
      </c>
      <c r="U1788" s="240"/>
      <c r="V1788" s="228" t="str">
        <f>IF(C1788="",NA(),IF(OR(C1788="Smelter not listed",C1788="Smelter not yet identified"),MATCH($B1788&amp;$D1788,'Smelter Look-up'!$J:$J,0),MATCH($B1788&amp;$C1788,'Smelter Look-up'!$J:$J,0)))</f>
        <v>#N/A</v>
      </c>
      <c r="W1788" s="208"/>
      <c r="X1788" s="208">
        <f t="shared" si="1"/>
        <v>0</v>
      </c>
      <c r="Y1788" s="208"/>
      <c r="Z1788" s="208"/>
      <c r="AA1788" s="208"/>
      <c r="AB1788" s="241" t="str">
        <f t="shared" si="2"/>
        <v/>
      </c>
      <c r="AC1788" s="208"/>
      <c r="AD1788" s="208"/>
      <c r="AE1788" s="208"/>
      <c r="AF1788" s="208"/>
      <c r="AG1788" s="208"/>
      <c r="AH1788" s="208"/>
    </row>
    <row r="1789" ht="13.5" customHeight="1">
      <c r="A1789" s="239"/>
      <c r="B1789" s="233" t="str">
        <f t="array" ref="B1789">IF(LEN(A1789)=0,"",INDEX('Smelter Look-up'!$A:$A,MATCH($A1789,'Smelter Look-up'!$E:$E,0)))</f>
        <v/>
      </c>
      <c r="C1789" s="234" t="str">
        <f t="array" ref="C1789">IF(LEN(A1789)=0,"",INDEX('Smelter Look-up'!$C:$C,MATCH($A1789,'Smelter Look-up'!$E:$E,0)))</f>
        <v/>
      </c>
      <c r="D1789" s="233"/>
      <c r="E1789" s="233" t="str">
        <f>IF(ISERROR($V1789),"",OFFSET('Smelter Look-up'!$D$4,$V1789-4,0)&amp;"")</f>
        <v/>
      </c>
      <c r="F1789" s="233" t="str">
        <f>IF(ISERROR($V1789),"",OFFSET('Smelter Look-up'!$E$4,$V1789-4,0))</f>
        <v/>
      </c>
      <c r="G1789" s="233" t="str">
        <f>IF(C1789=$X$4,IF(ISERROR($V1789),"Enter smelter details","RMI"),IF(ISERROR($V1789),"",OFFSET('Smelter Look-up'!$F$4,$V1789-4,0)))</f>
        <v/>
      </c>
      <c r="H1789" s="235" t="str">
        <f>IF(ISERROR($V1789),"",OFFSET('Smelter Look-up'!$G$4,$V1789-4,0))</f>
        <v/>
      </c>
      <c r="I1789" s="237" t="str">
        <f>IF(ISERROR($V1789),"",OFFSET('Smelter Look-up'!$H$4,$V1789-4,0))</f>
        <v/>
      </c>
      <c r="J1789" s="237" t="str">
        <f>IF(ISERROR($V1789),"",OFFSET('Smelter Look-up'!$I$4,$V1789-4,0))</f>
        <v/>
      </c>
      <c r="K1789" s="234"/>
      <c r="L1789" s="234"/>
      <c r="M1789" s="234"/>
      <c r="N1789" s="234"/>
      <c r="O1789" s="234"/>
      <c r="P1789" s="237"/>
      <c r="Q1789" s="238"/>
      <c r="R1789" s="233" t="str">
        <f>IF(ISERROR($V1789),"",OFFSET('Smelter Look-up'!$C$4,$V1789-4,0)&amp;"")</f>
        <v/>
      </c>
      <c r="S1789" s="239" t="str">
        <f t="array" ref="S1789">IF(B1789="","",IF(ISERROR(MATCH($E1789,CL,0)),"Unknown",INDIRECT("'C'!$A$"&amp;MATCH($E1789,CL,0)+1)))</f>
        <v/>
      </c>
      <c r="T1789" s="239" t="str">
        <f t="array" ref="T1789">IF(B1789="","",IF(ISERROR(MATCH($J1789,SorP!$B$1:$B$6226,0)),"",INDIRECT("'SorP'!$A$"&amp;MATCH($S1789&amp;$J1789,SorP!C:C,0))))</f>
        <v/>
      </c>
      <c r="U1789" s="240"/>
      <c r="V1789" s="228" t="str">
        <f>IF(C1789="",NA(),IF(OR(C1789="Smelter not listed",C1789="Smelter not yet identified"),MATCH($B1789&amp;$D1789,'Smelter Look-up'!$J:$J,0),MATCH($B1789&amp;$C1789,'Smelter Look-up'!$J:$J,0)))</f>
        <v>#N/A</v>
      </c>
      <c r="W1789" s="208"/>
      <c r="X1789" s="208">
        <f t="shared" si="1"/>
        <v>0</v>
      </c>
      <c r="Y1789" s="208"/>
      <c r="Z1789" s="208"/>
      <c r="AA1789" s="208"/>
      <c r="AB1789" s="241" t="str">
        <f t="shared" si="2"/>
        <v/>
      </c>
      <c r="AC1789" s="208"/>
      <c r="AD1789" s="208"/>
      <c r="AE1789" s="208"/>
      <c r="AF1789" s="208"/>
      <c r="AG1789" s="208"/>
      <c r="AH1789" s="208"/>
    </row>
    <row r="1790" ht="13.5" customHeight="1">
      <c r="A1790" s="239"/>
      <c r="B1790" s="233" t="str">
        <f t="array" ref="B1790">IF(LEN(A1790)=0,"",INDEX('Smelter Look-up'!$A:$A,MATCH($A1790,'Smelter Look-up'!$E:$E,0)))</f>
        <v/>
      </c>
      <c r="C1790" s="234" t="str">
        <f t="array" ref="C1790">IF(LEN(A1790)=0,"",INDEX('Smelter Look-up'!$C:$C,MATCH($A1790,'Smelter Look-up'!$E:$E,0)))</f>
        <v/>
      </c>
      <c r="D1790" s="233"/>
      <c r="E1790" s="233" t="str">
        <f>IF(ISERROR($V1790),"",OFFSET('Smelter Look-up'!$D$4,$V1790-4,0)&amp;"")</f>
        <v/>
      </c>
      <c r="F1790" s="233" t="str">
        <f>IF(ISERROR($V1790),"",OFFSET('Smelter Look-up'!$E$4,$V1790-4,0))</f>
        <v/>
      </c>
      <c r="G1790" s="233" t="str">
        <f>IF(C1790=$X$4,IF(ISERROR($V1790),"Enter smelter details","RMI"),IF(ISERROR($V1790),"",OFFSET('Smelter Look-up'!$F$4,$V1790-4,0)))</f>
        <v/>
      </c>
      <c r="H1790" s="235" t="str">
        <f>IF(ISERROR($V1790),"",OFFSET('Smelter Look-up'!$G$4,$V1790-4,0))</f>
        <v/>
      </c>
      <c r="I1790" s="237" t="str">
        <f>IF(ISERROR($V1790),"",OFFSET('Smelter Look-up'!$H$4,$V1790-4,0))</f>
        <v/>
      </c>
      <c r="J1790" s="237" t="str">
        <f>IF(ISERROR($V1790),"",OFFSET('Smelter Look-up'!$I$4,$V1790-4,0))</f>
        <v/>
      </c>
      <c r="K1790" s="234"/>
      <c r="L1790" s="234"/>
      <c r="M1790" s="234"/>
      <c r="N1790" s="234"/>
      <c r="O1790" s="234"/>
      <c r="P1790" s="237"/>
      <c r="Q1790" s="238"/>
      <c r="R1790" s="233" t="str">
        <f>IF(ISERROR($V1790),"",OFFSET('Smelter Look-up'!$C$4,$V1790-4,0)&amp;"")</f>
        <v/>
      </c>
      <c r="S1790" s="239" t="str">
        <f t="array" ref="S1790">IF(B1790="","",IF(ISERROR(MATCH($E1790,CL,0)),"Unknown",INDIRECT("'C'!$A$"&amp;MATCH($E1790,CL,0)+1)))</f>
        <v/>
      </c>
      <c r="T1790" s="239" t="str">
        <f t="array" ref="T1790">IF(B1790="","",IF(ISERROR(MATCH($J1790,SorP!$B$1:$B$6226,0)),"",INDIRECT("'SorP'!$A$"&amp;MATCH($S1790&amp;$J1790,SorP!C:C,0))))</f>
        <v/>
      </c>
      <c r="U1790" s="240"/>
      <c r="V1790" s="228" t="str">
        <f>IF(C1790="",NA(),IF(OR(C1790="Smelter not listed",C1790="Smelter not yet identified"),MATCH($B1790&amp;$D1790,'Smelter Look-up'!$J:$J,0),MATCH($B1790&amp;$C1790,'Smelter Look-up'!$J:$J,0)))</f>
        <v>#N/A</v>
      </c>
      <c r="W1790" s="208"/>
      <c r="X1790" s="208">
        <f t="shared" si="1"/>
        <v>0</v>
      </c>
      <c r="Y1790" s="208"/>
      <c r="Z1790" s="208"/>
      <c r="AA1790" s="208"/>
      <c r="AB1790" s="241" t="str">
        <f t="shared" si="2"/>
        <v/>
      </c>
      <c r="AC1790" s="208"/>
      <c r="AD1790" s="208"/>
      <c r="AE1790" s="208"/>
      <c r="AF1790" s="208"/>
      <c r="AG1790" s="208"/>
      <c r="AH1790" s="208"/>
    </row>
    <row r="1791" ht="13.5" customHeight="1">
      <c r="A1791" s="239"/>
      <c r="B1791" s="233" t="str">
        <f t="array" ref="B1791">IF(LEN(A1791)=0,"",INDEX('Smelter Look-up'!$A:$A,MATCH($A1791,'Smelter Look-up'!$E:$E,0)))</f>
        <v/>
      </c>
      <c r="C1791" s="234" t="str">
        <f t="array" ref="C1791">IF(LEN(A1791)=0,"",INDEX('Smelter Look-up'!$C:$C,MATCH($A1791,'Smelter Look-up'!$E:$E,0)))</f>
        <v/>
      </c>
      <c r="D1791" s="233"/>
      <c r="E1791" s="233" t="str">
        <f>IF(ISERROR($V1791),"",OFFSET('Smelter Look-up'!$D$4,$V1791-4,0)&amp;"")</f>
        <v/>
      </c>
      <c r="F1791" s="233" t="str">
        <f>IF(ISERROR($V1791),"",OFFSET('Smelter Look-up'!$E$4,$V1791-4,0))</f>
        <v/>
      </c>
      <c r="G1791" s="233" t="str">
        <f>IF(C1791=$X$4,IF(ISERROR($V1791),"Enter smelter details","RMI"),IF(ISERROR($V1791),"",OFFSET('Smelter Look-up'!$F$4,$V1791-4,0)))</f>
        <v/>
      </c>
      <c r="H1791" s="235" t="str">
        <f>IF(ISERROR($V1791),"",OFFSET('Smelter Look-up'!$G$4,$V1791-4,0))</f>
        <v/>
      </c>
      <c r="I1791" s="237" t="str">
        <f>IF(ISERROR($V1791),"",OFFSET('Smelter Look-up'!$H$4,$V1791-4,0))</f>
        <v/>
      </c>
      <c r="J1791" s="237" t="str">
        <f>IF(ISERROR($V1791),"",OFFSET('Smelter Look-up'!$I$4,$V1791-4,0))</f>
        <v/>
      </c>
      <c r="K1791" s="234"/>
      <c r="L1791" s="234"/>
      <c r="M1791" s="234"/>
      <c r="N1791" s="234"/>
      <c r="O1791" s="234"/>
      <c r="P1791" s="237"/>
      <c r="Q1791" s="238"/>
      <c r="R1791" s="233" t="str">
        <f>IF(ISERROR($V1791),"",OFFSET('Smelter Look-up'!$C$4,$V1791-4,0)&amp;"")</f>
        <v/>
      </c>
      <c r="S1791" s="239" t="str">
        <f t="array" ref="S1791">IF(B1791="","",IF(ISERROR(MATCH($E1791,CL,0)),"Unknown",INDIRECT("'C'!$A$"&amp;MATCH($E1791,CL,0)+1)))</f>
        <v/>
      </c>
      <c r="T1791" s="239" t="str">
        <f t="array" ref="T1791">IF(B1791="","",IF(ISERROR(MATCH($J1791,SorP!$B$1:$B$6226,0)),"",INDIRECT("'SorP'!$A$"&amp;MATCH($S1791&amp;$J1791,SorP!C:C,0))))</f>
        <v/>
      </c>
      <c r="U1791" s="240"/>
      <c r="V1791" s="228" t="str">
        <f>IF(C1791="",NA(),IF(OR(C1791="Smelter not listed",C1791="Smelter not yet identified"),MATCH($B1791&amp;$D1791,'Smelter Look-up'!$J:$J,0),MATCH($B1791&amp;$C1791,'Smelter Look-up'!$J:$J,0)))</f>
        <v>#N/A</v>
      </c>
      <c r="W1791" s="208"/>
      <c r="X1791" s="208">
        <f t="shared" si="1"/>
        <v>0</v>
      </c>
      <c r="Y1791" s="208"/>
      <c r="Z1791" s="208"/>
      <c r="AA1791" s="208"/>
      <c r="AB1791" s="241" t="str">
        <f t="shared" si="2"/>
        <v/>
      </c>
      <c r="AC1791" s="208"/>
      <c r="AD1791" s="208"/>
      <c r="AE1791" s="208"/>
      <c r="AF1791" s="208"/>
      <c r="AG1791" s="208"/>
      <c r="AH1791" s="208"/>
    </row>
    <row r="1792" ht="13.5" customHeight="1">
      <c r="A1792" s="239"/>
      <c r="B1792" s="233" t="str">
        <f t="array" ref="B1792">IF(LEN(A1792)=0,"",INDEX('Smelter Look-up'!$A:$A,MATCH($A1792,'Smelter Look-up'!$E:$E,0)))</f>
        <v/>
      </c>
      <c r="C1792" s="234" t="str">
        <f t="array" ref="C1792">IF(LEN(A1792)=0,"",INDEX('Smelter Look-up'!$C:$C,MATCH($A1792,'Smelter Look-up'!$E:$E,0)))</f>
        <v/>
      </c>
      <c r="D1792" s="233"/>
      <c r="E1792" s="233" t="str">
        <f>IF(ISERROR($V1792),"",OFFSET('Smelter Look-up'!$D$4,$V1792-4,0)&amp;"")</f>
        <v/>
      </c>
      <c r="F1792" s="233" t="str">
        <f>IF(ISERROR($V1792),"",OFFSET('Smelter Look-up'!$E$4,$V1792-4,0))</f>
        <v/>
      </c>
      <c r="G1792" s="233" t="str">
        <f>IF(C1792=$X$4,IF(ISERROR($V1792),"Enter smelter details","RMI"),IF(ISERROR($V1792),"",OFFSET('Smelter Look-up'!$F$4,$V1792-4,0)))</f>
        <v/>
      </c>
      <c r="H1792" s="235" t="str">
        <f>IF(ISERROR($V1792),"",OFFSET('Smelter Look-up'!$G$4,$V1792-4,0))</f>
        <v/>
      </c>
      <c r="I1792" s="237" t="str">
        <f>IF(ISERROR($V1792),"",OFFSET('Smelter Look-up'!$H$4,$V1792-4,0))</f>
        <v/>
      </c>
      <c r="J1792" s="237" t="str">
        <f>IF(ISERROR($V1792),"",OFFSET('Smelter Look-up'!$I$4,$V1792-4,0))</f>
        <v/>
      </c>
      <c r="K1792" s="234"/>
      <c r="L1792" s="234"/>
      <c r="M1792" s="234"/>
      <c r="N1792" s="234"/>
      <c r="O1792" s="234"/>
      <c r="P1792" s="237"/>
      <c r="Q1792" s="238"/>
      <c r="R1792" s="233" t="str">
        <f>IF(ISERROR($V1792),"",OFFSET('Smelter Look-up'!$C$4,$V1792-4,0)&amp;"")</f>
        <v/>
      </c>
      <c r="S1792" s="239" t="str">
        <f t="array" ref="S1792">IF(B1792="","",IF(ISERROR(MATCH($E1792,CL,0)),"Unknown",INDIRECT("'C'!$A$"&amp;MATCH($E1792,CL,0)+1)))</f>
        <v/>
      </c>
      <c r="T1792" s="239" t="str">
        <f t="array" ref="T1792">IF(B1792="","",IF(ISERROR(MATCH($J1792,SorP!$B$1:$B$6226,0)),"",INDIRECT("'SorP'!$A$"&amp;MATCH($S1792&amp;$J1792,SorP!C:C,0))))</f>
        <v/>
      </c>
      <c r="U1792" s="240"/>
      <c r="V1792" s="228" t="str">
        <f>IF(C1792="",NA(),IF(OR(C1792="Smelter not listed",C1792="Smelter not yet identified"),MATCH($B1792&amp;$D1792,'Smelter Look-up'!$J:$J,0),MATCH($B1792&amp;$C1792,'Smelter Look-up'!$J:$J,0)))</f>
        <v>#N/A</v>
      </c>
      <c r="W1792" s="208"/>
      <c r="X1792" s="208">
        <f t="shared" si="1"/>
        <v>0</v>
      </c>
      <c r="Y1792" s="208"/>
      <c r="Z1792" s="208"/>
      <c r="AA1792" s="208"/>
      <c r="AB1792" s="241" t="str">
        <f t="shared" si="2"/>
        <v/>
      </c>
      <c r="AC1792" s="208"/>
      <c r="AD1792" s="208"/>
      <c r="AE1792" s="208"/>
      <c r="AF1792" s="208"/>
      <c r="AG1792" s="208"/>
      <c r="AH1792" s="208"/>
    </row>
    <row r="1793" ht="13.5" customHeight="1">
      <c r="A1793" s="239"/>
      <c r="B1793" s="233" t="str">
        <f t="array" ref="B1793">IF(LEN(A1793)=0,"",INDEX('Smelter Look-up'!$A:$A,MATCH($A1793,'Smelter Look-up'!$E:$E,0)))</f>
        <v/>
      </c>
      <c r="C1793" s="234" t="str">
        <f t="array" ref="C1793">IF(LEN(A1793)=0,"",INDEX('Smelter Look-up'!$C:$C,MATCH($A1793,'Smelter Look-up'!$E:$E,0)))</f>
        <v/>
      </c>
      <c r="D1793" s="233"/>
      <c r="E1793" s="233" t="str">
        <f>IF(ISERROR($V1793),"",OFFSET('Smelter Look-up'!$D$4,$V1793-4,0)&amp;"")</f>
        <v/>
      </c>
      <c r="F1793" s="233" t="str">
        <f>IF(ISERROR($V1793),"",OFFSET('Smelter Look-up'!$E$4,$V1793-4,0))</f>
        <v/>
      </c>
      <c r="G1793" s="233" t="str">
        <f>IF(C1793=$X$4,IF(ISERROR($V1793),"Enter smelter details","RMI"),IF(ISERROR($V1793),"",OFFSET('Smelter Look-up'!$F$4,$V1793-4,0)))</f>
        <v/>
      </c>
      <c r="H1793" s="235" t="str">
        <f>IF(ISERROR($V1793),"",OFFSET('Smelter Look-up'!$G$4,$V1793-4,0))</f>
        <v/>
      </c>
      <c r="I1793" s="237" t="str">
        <f>IF(ISERROR($V1793),"",OFFSET('Smelter Look-up'!$H$4,$V1793-4,0))</f>
        <v/>
      </c>
      <c r="J1793" s="237" t="str">
        <f>IF(ISERROR($V1793),"",OFFSET('Smelter Look-up'!$I$4,$V1793-4,0))</f>
        <v/>
      </c>
      <c r="K1793" s="234"/>
      <c r="L1793" s="234"/>
      <c r="M1793" s="234"/>
      <c r="N1793" s="234"/>
      <c r="O1793" s="234"/>
      <c r="P1793" s="237"/>
      <c r="Q1793" s="238"/>
      <c r="R1793" s="233" t="str">
        <f>IF(ISERROR($V1793),"",OFFSET('Smelter Look-up'!$C$4,$V1793-4,0)&amp;"")</f>
        <v/>
      </c>
      <c r="S1793" s="239" t="str">
        <f t="array" ref="S1793">IF(B1793="","",IF(ISERROR(MATCH($E1793,CL,0)),"Unknown",INDIRECT("'C'!$A$"&amp;MATCH($E1793,CL,0)+1)))</f>
        <v/>
      </c>
      <c r="T1793" s="239" t="str">
        <f t="array" ref="T1793">IF(B1793="","",IF(ISERROR(MATCH($J1793,SorP!$B$1:$B$6226,0)),"",INDIRECT("'SorP'!$A$"&amp;MATCH($S1793&amp;$J1793,SorP!C:C,0))))</f>
        <v/>
      </c>
      <c r="U1793" s="240"/>
      <c r="V1793" s="228" t="str">
        <f>IF(C1793="",NA(),IF(OR(C1793="Smelter not listed",C1793="Smelter not yet identified"),MATCH($B1793&amp;$D1793,'Smelter Look-up'!$J:$J,0),MATCH($B1793&amp;$C1793,'Smelter Look-up'!$J:$J,0)))</f>
        <v>#N/A</v>
      </c>
      <c r="W1793" s="208"/>
      <c r="X1793" s="208">
        <f t="shared" si="1"/>
        <v>0</v>
      </c>
      <c r="Y1793" s="208"/>
      <c r="Z1793" s="208"/>
      <c r="AA1793" s="208"/>
      <c r="AB1793" s="241" t="str">
        <f t="shared" si="2"/>
        <v/>
      </c>
      <c r="AC1793" s="208"/>
      <c r="AD1793" s="208"/>
      <c r="AE1793" s="208"/>
      <c r="AF1793" s="208"/>
      <c r="AG1793" s="208"/>
      <c r="AH1793" s="208"/>
    </row>
    <row r="1794" ht="13.5" customHeight="1">
      <c r="A1794" s="239"/>
      <c r="B1794" s="233" t="str">
        <f t="array" ref="B1794">IF(LEN(A1794)=0,"",INDEX('Smelter Look-up'!$A:$A,MATCH($A1794,'Smelter Look-up'!$E:$E,0)))</f>
        <v/>
      </c>
      <c r="C1794" s="234" t="str">
        <f t="array" ref="C1794">IF(LEN(A1794)=0,"",INDEX('Smelter Look-up'!$C:$C,MATCH($A1794,'Smelter Look-up'!$E:$E,0)))</f>
        <v/>
      </c>
      <c r="D1794" s="233"/>
      <c r="E1794" s="233" t="str">
        <f>IF(ISERROR($V1794),"",OFFSET('Smelter Look-up'!$D$4,$V1794-4,0)&amp;"")</f>
        <v/>
      </c>
      <c r="F1794" s="233" t="str">
        <f>IF(ISERROR($V1794),"",OFFSET('Smelter Look-up'!$E$4,$V1794-4,0))</f>
        <v/>
      </c>
      <c r="G1794" s="233" t="str">
        <f>IF(C1794=$X$4,IF(ISERROR($V1794),"Enter smelter details","RMI"),IF(ISERROR($V1794),"",OFFSET('Smelter Look-up'!$F$4,$V1794-4,0)))</f>
        <v/>
      </c>
      <c r="H1794" s="235" t="str">
        <f>IF(ISERROR($V1794),"",OFFSET('Smelter Look-up'!$G$4,$V1794-4,0))</f>
        <v/>
      </c>
      <c r="I1794" s="237" t="str">
        <f>IF(ISERROR($V1794),"",OFFSET('Smelter Look-up'!$H$4,$V1794-4,0))</f>
        <v/>
      </c>
      <c r="J1794" s="237" t="str">
        <f>IF(ISERROR($V1794),"",OFFSET('Smelter Look-up'!$I$4,$V1794-4,0))</f>
        <v/>
      </c>
      <c r="K1794" s="234"/>
      <c r="L1794" s="234"/>
      <c r="M1794" s="234"/>
      <c r="N1794" s="234"/>
      <c r="O1794" s="234"/>
      <c r="P1794" s="237"/>
      <c r="Q1794" s="238"/>
      <c r="R1794" s="233" t="str">
        <f>IF(ISERROR($V1794),"",OFFSET('Smelter Look-up'!$C$4,$V1794-4,0)&amp;"")</f>
        <v/>
      </c>
      <c r="S1794" s="239" t="str">
        <f t="array" ref="S1794">IF(B1794="","",IF(ISERROR(MATCH($E1794,CL,0)),"Unknown",INDIRECT("'C'!$A$"&amp;MATCH($E1794,CL,0)+1)))</f>
        <v/>
      </c>
      <c r="T1794" s="239" t="str">
        <f t="array" ref="T1794">IF(B1794="","",IF(ISERROR(MATCH($J1794,SorP!$B$1:$B$6226,0)),"",INDIRECT("'SorP'!$A$"&amp;MATCH($S1794&amp;$J1794,SorP!C:C,0))))</f>
        <v/>
      </c>
      <c r="U1794" s="240"/>
      <c r="V1794" s="228" t="str">
        <f>IF(C1794="",NA(),IF(OR(C1794="Smelter not listed",C1794="Smelter not yet identified"),MATCH($B1794&amp;$D1794,'Smelter Look-up'!$J:$J,0),MATCH($B1794&amp;$C1794,'Smelter Look-up'!$J:$J,0)))</f>
        <v>#N/A</v>
      </c>
      <c r="W1794" s="208"/>
      <c r="X1794" s="208">
        <f t="shared" si="1"/>
        <v>0</v>
      </c>
      <c r="Y1794" s="208"/>
      <c r="Z1794" s="208"/>
      <c r="AA1794" s="208"/>
      <c r="AB1794" s="241" t="str">
        <f t="shared" si="2"/>
        <v/>
      </c>
      <c r="AC1794" s="208"/>
      <c r="AD1794" s="208"/>
      <c r="AE1794" s="208"/>
      <c r="AF1794" s="208"/>
      <c r="AG1794" s="208"/>
      <c r="AH1794" s="208"/>
    </row>
    <row r="1795" ht="13.5" customHeight="1">
      <c r="A1795" s="239"/>
      <c r="B1795" s="233" t="str">
        <f t="array" ref="B1795">IF(LEN(A1795)=0,"",INDEX('Smelter Look-up'!$A:$A,MATCH($A1795,'Smelter Look-up'!$E:$E,0)))</f>
        <v/>
      </c>
      <c r="C1795" s="234" t="str">
        <f t="array" ref="C1795">IF(LEN(A1795)=0,"",INDEX('Smelter Look-up'!$C:$C,MATCH($A1795,'Smelter Look-up'!$E:$E,0)))</f>
        <v/>
      </c>
      <c r="D1795" s="233"/>
      <c r="E1795" s="233" t="str">
        <f>IF(ISERROR($V1795),"",OFFSET('Smelter Look-up'!$D$4,$V1795-4,0)&amp;"")</f>
        <v/>
      </c>
      <c r="F1795" s="233" t="str">
        <f>IF(ISERROR($V1795),"",OFFSET('Smelter Look-up'!$E$4,$V1795-4,0))</f>
        <v/>
      </c>
      <c r="G1795" s="233" t="str">
        <f>IF(C1795=$X$4,IF(ISERROR($V1795),"Enter smelter details","RMI"),IF(ISERROR($V1795),"",OFFSET('Smelter Look-up'!$F$4,$V1795-4,0)))</f>
        <v/>
      </c>
      <c r="H1795" s="235" t="str">
        <f>IF(ISERROR($V1795),"",OFFSET('Smelter Look-up'!$G$4,$V1795-4,0))</f>
        <v/>
      </c>
      <c r="I1795" s="237" t="str">
        <f>IF(ISERROR($V1795),"",OFFSET('Smelter Look-up'!$H$4,$V1795-4,0))</f>
        <v/>
      </c>
      <c r="J1795" s="237" t="str">
        <f>IF(ISERROR($V1795),"",OFFSET('Smelter Look-up'!$I$4,$V1795-4,0))</f>
        <v/>
      </c>
      <c r="K1795" s="234"/>
      <c r="L1795" s="234"/>
      <c r="M1795" s="234"/>
      <c r="N1795" s="234"/>
      <c r="O1795" s="234"/>
      <c r="P1795" s="237"/>
      <c r="Q1795" s="238"/>
      <c r="R1795" s="233" t="str">
        <f>IF(ISERROR($V1795),"",OFFSET('Smelter Look-up'!$C$4,$V1795-4,0)&amp;"")</f>
        <v/>
      </c>
      <c r="S1795" s="239" t="str">
        <f t="array" ref="S1795">IF(B1795="","",IF(ISERROR(MATCH($E1795,CL,0)),"Unknown",INDIRECT("'C'!$A$"&amp;MATCH($E1795,CL,0)+1)))</f>
        <v/>
      </c>
      <c r="T1795" s="239" t="str">
        <f t="array" ref="T1795">IF(B1795="","",IF(ISERROR(MATCH($J1795,SorP!$B$1:$B$6226,0)),"",INDIRECT("'SorP'!$A$"&amp;MATCH($S1795&amp;$J1795,SorP!C:C,0))))</f>
        <v/>
      </c>
      <c r="U1795" s="240"/>
      <c r="V1795" s="228" t="str">
        <f>IF(C1795="",NA(),IF(OR(C1795="Smelter not listed",C1795="Smelter not yet identified"),MATCH($B1795&amp;$D1795,'Smelter Look-up'!$J:$J,0),MATCH($B1795&amp;$C1795,'Smelter Look-up'!$J:$J,0)))</f>
        <v>#N/A</v>
      </c>
      <c r="W1795" s="208"/>
      <c r="X1795" s="208">
        <f t="shared" si="1"/>
        <v>0</v>
      </c>
      <c r="Y1795" s="208"/>
      <c r="Z1795" s="208"/>
      <c r="AA1795" s="208"/>
      <c r="AB1795" s="241" t="str">
        <f t="shared" si="2"/>
        <v/>
      </c>
      <c r="AC1795" s="208"/>
      <c r="AD1795" s="208"/>
      <c r="AE1795" s="208"/>
      <c r="AF1795" s="208"/>
      <c r="AG1795" s="208"/>
      <c r="AH1795" s="208"/>
    </row>
    <row r="1796" ht="13.5" customHeight="1">
      <c r="A1796" s="239"/>
      <c r="B1796" s="233" t="str">
        <f t="array" ref="B1796">IF(LEN(A1796)=0,"",INDEX('Smelter Look-up'!$A:$A,MATCH($A1796,'Smelter Look-up'!$E:$E,0)))</f>
        <v/>
      </c>
      <c r="C1796" s="234" t="str">
        <f t="array" ref="C1796">IF(LEN(A1796)=0,"",INDEX('Smelter Look-up'!$C:$C,MATCH($A1796,'Smelter Look-up'!$E:$E,0)))</f>
        <v/>
      </c>
      <c r="D1796" s="233"/>
      <c r="E1796" s="233" t="str">
        <f>IF(ISERROR($V1796),"",OFFSET('Smelter Look-up'!$D$4,$V1796-4,0)&amp;"")</f>
        <v/>
      </c>
      <c r="F1796" s="233" t="str">
        <f>IF(ISERROR($V1796),"",OFFSET('Smelter Look-up'!$E$4,$V1796-4,0))</f>
        <v/>
      </c>
      <c r="G1796" s="233" t="str">
        <f>IF(C1796=$X$4,IF(ISERROR($V1796),"Enter smelter details","RMI"),IF(ISERROR($V1796),"",OFFSET('Smelter Look-up'!$F$4,$V1796-4,0)))</f>
        <v/>
      </c>
      <c r="H1796" s="235" t="str">
        <f>IF(ISERROR($V1796),"",OFFSET('Smelter Look-up'!$G$4,$V1796-4,0))</f>
        <v/>
      </c>
      <c r="I1796" s="237" t="str">
        <f>IF(ISERROR($V1796),"",OFFSET('Smelter Look-up'!$H$4,$V1796-4,0))</f>
        <v/>
      </c>
      <c r="J1796" s="237" t="str">
        <f>IF(ISERROR($V1796),"",OFFSET('Smelter Look-up'!$I$4,$V1796-4,0))</f>
        <v/>
      </c>
      <c r="K1796" s="234"/>
      <c r="L1796" s="234"/>
      <c r="M1796" s="234"/>
      <c r="N1796" s="234"/>
      <c r="O1796" s="234"/>
      <c r="P1796" s="237"/>
      <c r="Q1796" s="238"/>
      <c r="R1796" s="233" t="str">
        <f>IF(ISERROR($V1796),"",OFFSET('Smelter Look-up'!$C$4,$V1796-4,0)&amp;"")</f>
        <v/>
      </c>
      <c r="S1796" s="239" t="str">
        <f t="array" ref="S1796">IF(B1796="","",IF(ISERROR(MATCH($E1796,CL,0)),"Unknown",INDIRECT("'C'!$A$"&amp;MATCH($E1796,CL,0)+1)))</f>
        <v/>
      </c>
      <c r="T1796" s="239" t="str">
        <f t="array" ref="T1796">IF(B1796="","",IF(ISERROR(MATCH($J1796,SorP!$B$1:$B$6226,0)),"",INDIRECT("'SorP'!$A$"&amp;MATCH($S1796&amp;$J1796,SorP!C:C,0))))</f>
        <v/>
      </c>
      <c r="U1796" s="240"/>
      <c r="V1796" s="228" t="str">
        <f>IF(C1796="",NA(),IF(OR(C1796="Smelter not listed",C1796="Smelter not yet identified"),MATCH($B1796&amp;$D1796,'Smelter Look-up'!$J:$J,0),MATCH($B1796&amp;$C1796,'Smelter Look-up'!$J:$J,0)))</f>
        <v>#N/A</v>
      </c>
      <c r="W1796" s="208"/>
      <c r="X1796" s="208">
        <f t="shared" si="1"/>
        <v>0</v>
      </c>
      <c r="Y1796" s="208"/>
      <c r="Z1796" s="208"/>
      <c r="AA1796" s="208"/>
      <c r="AB1796" s="241" t="str">
        <f t="shared" si="2"/>
        <v/>
      </c>
      <c r="AC1796" s="208"/>
      <c r="AD1796" s="208"/>
      <c r="AE1796" s="208"/>
      <c r="AF1796" s="208"/>
      <c r="AG1796" s="208"/>
      <c r="AH1796" s="208"/>
    </row>
    <row r="1797" ht="13.5" customHeight="1">
      <c r="A1797" s="239"/>
      <c r="B1797" s="233" t="str">
        <f t="array" ref="B1797">IF(LEN(A1797)=0,"",INDEX('Smelter Look-up'!$A:$A,MATCH($A1797,'Smelter Look-up'!$E:$E,0)))</f>
        <v/>
      </c>
      <c r="C1797" s="234" t="str">
        <f t="array" ref="C1797">IF(LEN(A1797)=0,"",INDEX('Smelter Look-up'!$C:$C,MATCH($A1797,'Smelter Look-up'!$E:$E,0)))</f>
        <v/>
      </c>
      <c r="D1797" s="233"/>
      <c r="E1797" s="233" t="str">
        <f>IF(ISERROR($V1797),"",OFFSET('Smelter Look-up'!$D$4,$V1797-4,0)&amp;"")</f>
        <v/>
      </c>
      <c r="F1797" s="233" t="str">
        <f>IF(ISERROR($V1797),"",OFFSET('Smelter Look-up'!$E$4,$V1797-4,0))</f>
        <v/>
      </c>
      <c r="G1797" s="233" t="str">
        <f>IF(C1797=$X$4,IF(ISERROR($V1797),"Enter smelter details","RMI"),IF(ISERROR($V1797),"",OFFSET('Smelter Look-up'!$F$4,$V1797-4,0)))</f>
        <v/>
      </c>
      <c r="H1797" s="235" t="str">
        <f>IF(ISERROR($V1797),"",OFFSET('Smelter Look-up'!$G$4,$V1797-4,0))</f>
        <v/>
      </c>
      <c r="I1797" s="237" t="str">
        <f>IF(ISERROR($V1797),"",OFFSET('Smelter Look-up'!$H$4,$V1797-4,0))</f>
        <v/>
      </c>
      <c r="J1797" s="237" t="str">
        <f>IF(ISERROR($V1797),"",OFFSET('Smelter Look-up'!$I$4,$V1797-4,0))</f>
        <v/>
      </c>
      <c r="K1797" s="234"/>
      <c r="L1797" s="234"/>
      <c r="M1797" s="234"/>
      <c r="N1797" s="234"/>
      <c r="O1797" s="234"/>
      <c r="P1797" s="237"/>
      <c r="Q1797" s="238"/>
      <c r="R1797" s="233" t="str">
        <f>IF(ISERROR($V1797),"",OFFSET('Smelter Look-up'!$C$4,$V1797-4,0)&amp;"")</f>
        <v/>
      </c>
      <c r="S1797" s="239" t="str">
        <f t="array" ref="S1797">IF(B1797="","",IF(ISERROR(MATCH($E1797,CL,0)),"Unknown",INDIRECT("'C'!$A$"&amp;MATCH($E1797,CL,0)+1)))</f>
        <v/>
      </c>
      <c r="T1797" s="239" t="str">
        <f t="array" ref="T1797">IF(B1797="","",IF(ISERROR(MATCH($J1797,SorP!$B$1:$B$6226,0)),"",INDIRECT("'SorP'!$A$"&amp;MATCH($S1797&amp;$J1797,SorP!C:C,0))))</f>
        <v/>
      </c>
      <c r="U1797" s="240"/>
      <c r="V1797" s="228" t="str">
        <f>IF(C1797="",NA(),IF(OR(C1797="Smelter not listed",C1797="Smelter not yet identified"),MATCH($B1797&amp;$D1797,'Smelter Look-up'!$J:$J,0),MATCH($B1797&amp;$C1797,'Smelter Look-up'!$J:$J,0)))</f>
        <v>#N/A</v>
      </c>
      <c r="W1797" s="208"/>
      <c r="X1797" s="208">
        <f t="shared" si="1"/>
        <v>0</v>
      </c>
      <c r="Y1797" s="208"/>
      <c r="Z1797" s="208"/>
      <c r="AA1797" s="208"/>
      <c r="AB1797" s="241" t="str">
        <f t="shared" si="2"/>
        <v/>
      </c>
      <c r="AC1797" s="208"/>
      <c r="AD1797" s="208"/>
      <c r="AE1797" s="208"/>
      <c r="AF1797" s="208"/>
      <c r="AG1797" s="208"/>
      <c r="AH1797" s="208"/>
    </row>
    <row r="1798" ht="13.5" customHeight="1">
      <c r="A1798" s="239"/>
      <c r="B1798" s="233" t="str">
        <f t="array" ref="B1798">IF(LEN(A1798)=0,"",INDEX('Smelter Look-up'!$A:$A,MATCH($A1798,'Smelter Look-up'!$E:$E,0)))</f>
        <v/>
      </c>
      <c r="C1798" s="234" t="str">
        <f t="array" ref="C1798">IF(LEN(A1798)=0,"",INDEX('Smelter Look-up'!$C:$C,MATCH($A1798,'Smelter Look-up'!$E:$E,0)))</f>
        <v/>
      </c>
      <c r="D1798" s="233"/>
      <c r="E1798" s="233" t="str">
        <f>IF(ISERROR($V1798),"",OFFSET('Smelter Look-up'!$D$4,$V1798-4,0)&amp;"")</f>
        <v/>
      </c>
      <c r="F1798" s="233" t="str">
        <f>IF(ISERROR($V1798),"",OFFSET('Smelter Look-up'!$E$4,$V1798-4,0))</f>
        <v/>
      </c>
      <c r="G1798" s="233" t="str">
        <f>IF(C1798=$X$4,IF(ISERROR($V1798),"Enter smelter details","RMI"),IF(ISERROR($V1798),"",OFFSET('Smelter Look-up'!$F$4,$V1798-4,0)))</f>
        <v/>
      </c>
      <c r="H1798" s="235" t="str">
        <f>IF(ISERROR($V1798),"",OFFSET('Smelter Look-up'!$G$4,$V1798-4,0))</f>
        <v/>
      </c>
      <c r="I1798" s="237" t="str">
        <f>IF(ISERROR($V1798),"",OFFSET('Smelter Look-up'!$H$4,$V1798-4,0))</f>
        <v/>
      </c>
      <c r="J1798" s="237" t="str">
        <f>IF(ISERROR($V1798),"",OFFSET('Smelter Look-up'!$I$4,$V1798-4,0))</f>
        <v/>
      </c>
      <c r="K1798" s="234"/>
      <c r="L1798" s="234"/>
      <c r="M1798" s="234"/>
      <c r="N1798" s="234"/>
      <c r="O1798" s="234"/>
      <c r="P1798" s="237"/>
      <c r="Q1798" s="238"/>
      <c r="R1798" s="233" t="str">
        <f>IF(ISERROR($V1798),"",OFFSET('Smelter Look-up'!$C$4,$V1798-4,0)&amp;"")</f>
        <v/>
      </c>
      <c r="S1798" s="239" t="str">
        <f t="array" ref="S1798">IF(B1798="","",IF(ISERROR(MATCH($E1798,CL,0)),"Unknown",INDIRECT("'C'!$A$"&amp;MATCH($E1798,CL,0)+1)))</f>
        <v/>
      </c>
      <c r="T1798" s="239" t="str">
        <f t="array" ref="T1798">IF(B1798="","",IF(ISERROR(MATCH($J1798,SorP!$B$1:$B$6226,0)),"",INDIRECT("'SorP'!$A$"&amp;MATCH($S1798&amp;$J1798,SorP!C:C,0))))</f>
        <v/>
      </c>
      <c r="U1798" s="240"/>
      <c r="V1798" s="228" t="str">
        <f>IF(C1798="",NA(),IF(OR(C1798="Smelter not listed",C1798="Smelter not yet identified"),MATCH($B1798&amp;$D1798,'Smelter Look-up'!$J:$J,0),MATCH($B1798&amp;$C1798,'Smelter Look-up'!$J:$J,0)))</f>
        <v>#N/A</v>
      </c>
      <c r="W1798" s="208"/>
      <c r="X1798" s="208">
        <f t="shared" si="1"/>
        <v>0</v>
      </c>
      <c r="Y1798" s="208"/>
      <c r="Z1798" s="208"/>
      <c r="AA1798" s="208"/>
      <c r="AB1798" s="241" t="str">
        <f t="shared" si="2"/>
        <v/>
      </c>
      <c r="AC1798" s="208"/>
      <c r="AD1798" s="208"/>
      <c r="AE1798" s="208"/>
      <c r="AF1798" s="208"/>
      <c r="AG1798" s="208"/>
      <c r="AH1798" s="208"/>
    </row>
    <row r="1799" ht="13.5" customHeight="1">
      <c r="A1799" s="239"/>
      <c r="B1799" s="233" t="str">
        <f t="array" ref="B1799">IF(LEN(A1799)=0,"",INDEX('Smelter Look-up'!$A:$A,MATCH($A1799,'Smelter Look-up'!$E:$E,0)))</f>
        <v/>
      </c>
      <c r="C1799" s="234" t="str">
        <f t="array" ref="C1799">IF(LEN(A1799)=0,"",INDEX('Smelter Look-up'!$C:$C,MATCH($A1799,'Smelter Look-up'!$E:$E,0)))</f>
        <v/>
      </c>
      <c r="D1799" s="233"/>
      <c r="E1799" s="233" t="str">
        <f>IF(ISERROR($V1799),"",OFFSET('Smelter Look-up'!$D$4,$V1799-4,0)&amp;"")</f>
        <v/>
      </c>
      <c r="F1799" s="233" t="str">
        <f>IF(ISERROR($V1799),"",OFFSET('Smelter Look-up'!$E$4,$V1799-4,0))</f>
        <v/>
      </c>
      <c r="G1799" s="233" t="str">
        <f>IF(C1799=$X$4,IF(ISERROR($V1799),"Enter smelter details","RMI"),IF(ISERROR($V1799),"",OFFSET('Smelter Look-up'!$F$4,$V1799-4,0)))</f>
        <v/>
      </c>
      <c r="H1799" s="235" t="str">
        <f>IF(ISERROR($V1799),"",OFFSET('Smelter Look-up'!$G$4,$V1799-4,0))</f>
        <v/>
      </c>
      <c r="I1799" s="237" t="str">
        <f>IF(ISERROR($V1799),"",OFFSET('Smelter Look-up'!$H$4,$V1799-4,0))</f>
        <v/>
      </c>
      <c r="J1799" s="237" t="str">
        <f>IF(ISERROR($V1799),"",OFFSET('Smelter Look-up'!$I$4,$V1799-4,0))</f>
        <v/>
      </c>
      <c r="K1799" s="234"/>
      <c r="L1799" s="234"/>
      <c r="M1799" s="234"/>
      <c r="N1799" s="234"/>
      <c r="O1799" s="234"/>
      <c r="P1799" s="237"/>
      <c r="Q1799" s="238"/>
      <c r="R1799" s="233" t="str">
        <f>IF(ISERROR($V1799),"",OFFSET('Smelter Look-up'!$C$4,$V1799-4,0)&amp;"")</f>
        <v/>
      </c>
      <c r="S1799" s="239" t="str">
        <f t="array" ref="S1799">IF(B1799="","",IF(ISERROR(MATCH($E1799,CL,0)),"Unknown",INDIRECT("'C'!$A$"&amp;MATCH($E1799,CL,0)+1)))</f>
        <v/>
      </c>
      <c r="T1799" s="239" t="str">
        <f t="array" ref="T1799">IF(B1799="","",IF(ISERROR(MATCH($J1799,SorP!$B$1:$B$6226,0)),"",INDIRECT("'SorP'!$A$"&amp;MATCH($S1799&amp;$J1799,SorP!C:C,0))))</f>
        <v/>
      </c>
      <c r="U1799" s="240"/>
      <c r="V1799" s="228" t="str">
        <f>IF(C1799="",NA(),IF(OR(C1799="Smelter not listed",C1799="Smelter not yet identified"),MATCH($B1799&amp;$D1799,'Smelter Look-up'!$J:$J,0),MATCH($B1799&amp;$C1799,'Smelter Look-up'!$J:$J,0)))</f>
        <v>#N/A</v>
      </c>
      <c r="W1799" s="208"/>
      <c r="X1799" s="208">
        <f t="shared" si="1"/>
        <v>0</v>
      </c>
      <c r="Y1799" s="208"/>
      <c r="Z1799" s="208"/>
      <c r="AA1799" s="208"/>
      <c r="AB1799" s="241" t="str">
        <f t="shared" si="2"/>
        <v/>
      </c>
      <c r="AC1799" s="208"/>
      <c r="AD1799" s="208"/>
      <c r="AE1799" s="208"/>
      <c r="AF1799" s="208"/>
      <c r="AG1799" s="208"/>
      <c r="AH1799" s="208"/>
    </row>
    <row r="1800" ht="13.5" customHeight="1">
      <c r="A1800" s="239"/>
      <c r="B1800" s="233" t="str">
        <f t="array" ref="B1800">IF(LEN(A1800)=0,"",INDEX('Smelter Look-up'!$A:$A,MATCH($A1800,'Smelter Look-up'!$E:$E,0)))</f>
        <v/>
      </c>
      <c r="C1800" s="234" t="str">
        <f t="array" ref="C1800">IF(LEN(A1800)=0,"",INDEX('Smelter Look-up'!$C:$C,MATCH($A1800,'Smelter Look-up'!$E:$E,0)))</f>
        <v/>
      </c>
      <c r="D1800" s="233"/>
      <c r="E1800" s="233" t="str">
        <f>IF(ISERROR($V1800),"",OFFSET('Smelter Look-up'!$D$4,$V1800-4,0)&amp;"")</f>
        <v/>
      </c>
      <c r="F1800" s="233" t="str">
        <f>IF(ISERROR($V1800),"",OFFSET('Smelter Look-up'!$E$4,$V1800-4,0))</f>
        <v/>
      </c>
      <c r="G1800" s="233" t="str">
        <f>IF(C1800=$X$4,IF(ISERROR($V1800),"Enter smelter details","RMI"),IF(ISERROR($V1800),"",OFFSET('Smelter Look-up'!$F$4,$V1800-4,0)))</f>
        <v/>
      </c>
      <c r="H1800" s="235" t="str">
        <f>IF(ISERROR($V1800),"",OFFSET('Smelter Look-up'!$G$4,$V1800-4,0))</f>
        <v/>
      </c>
      <c r="I1800" s="237" t="str">
        <f>IF(ISERROR($V1800),"",OFFSET('Smelter Look-up'!$H$4,$V1800-4,0))</f>
        <v/>
      </c>
      <c r="J1800" s="237" t="str">
        <f>IF(ISERROR($V1800),"",OFFSET('Smelter Look-up'!$I$4,$V1800-4,0))</f>
        <v/>
      </c>
      <c r="K1800" s="234"/>
      <c r="L1800" s="234"/>
      <c r="M1800" s="234"/>
      <c r="N1800" s="234"/>
      <c r="O1800" s="234"/>
      <c r="P1800" s="237"/>
      <c r="Q1800" s="238"/>
      <c r="R1800" s="233" t="str">
        <f>IF(ISERROR($V1800),"",OFFSET('Smelter Look-up'!$C$4,$V1800-4,0)&amp;"")</f>
        <v/>
      </c>
      <c r="S1800" s="239" t="str">
        <f t="array" ref="S1800">IF(B1800="","",IF(ISERROR(MATCH($E1800,CL,0)),"Unknown",INDIRECT("'C'!$A$"&amp;MATCH($E1800,CL,0)+1)))</f>
        <v/>
      </c>
      <c r="T1800" s="239" t="str">
        <f t="array" ref="T1800">IF(B1800="","",IF(ISERROR(MATCH($J1800,SorP!$B$1:$B$6226,0)),"",INDIRECT("'SorP'!$A$"&amp;MATCH($S1800&amp;$J1800,SorP!C:C,0))))</f>
        <v/>
      </c>
      <c r="U1800" s="240"/>
      <c r="V1800" s="228" t="str">
        <f>IF(C1800="",NA(),IF(OR(C1800="Smelter not listed",C1800="Smelter not yet identified"),MATCH($B1800&amp;$D1800,'Smelter Look-up'!$J:$J,0),MATCH($B1800&amp;$C1800,'Smelter Look-up'!$J:$J,0)))</f>
        <v>#N/A</v>
      </c>
      <c r="W1800" s="208"/>
      <c r="X1800" s="208">
        <f t="shared" si="1"/>
        <v>0</v>
      </c>
      <c r="Y1800" s="208"/>
      <c r="Z1800" s="208"/>
      <c r="AA1800" s="208"/>
      <c r="AB1800" s="241" t="str">
        <f t="shared" si="2"/>
        <v/>
      </c>
      <c r="AC1800" s="208"/>
      <c r="AD1800" s="208"/>
      <c r="AE1800" s="208"/>
      <c r="AF1800" s="208"/>
      <c r="AG1800" s="208"/>
      <c r="AH1800" s="208"/>
    </row>
    <row r="1801" ht="13.5" customHeight="1">
      <c r="A1801" s="239"/>
      <c r="B1801" s="233" t="str">
        <f t="array" ref="B1801">IF(LEN(A1801)=0,"",INDEX('Smelter Look-up'!$A:$A,MATCH($A1801,'Smelter Look-up'!$E:$E,0)))</f>
        <v/>
      </c>
      <c r="C1801" s="234" t="str">
        <f t="array" ref="C1801">IF(LEN(A1801)=0,"",INDEX('Smelter Look-up'!$C:$C,MATCH($A1801,'Smelter Look-up'!$E:$E,0)))</f>
        <v/>
      </c>
      <c r="D1801" s="233"/>
      <c r="E1801" s="233" t="str">
        <f>IF(ISERROR($V1801),"",OFFSET('Smelter Look-up'!$D$4,$V1801-4,0)&amp;"")</f>
        <v/>
      </c>
      <c r="F1801" s="233" t="str">
        <f>IF(ISERROR($V1801),"",OFFSET('Smelter Look-up'!$E$4,$V1801-4,0))</f>
        <v/>
      </c>
      <c r="G1801" s="233" t="str">
        <f>IF(C1801=$X$4,IF(ISERROR($V1801),"Enter smelter details","RMI"),IF(ISERROR($V1801),"",OFFSET('Smelter Look-up'!$F$4,$V1801-4,0)))</f>
        <v/>
      </c>
      <c r="H1801" s="235" t="str">
        <f>IF(ISERROR($V1801),"",OFFSET('Smelter Look-up'!$G$4,$V1801-4,0))</f>
        <v/>
      </c>
      <c r="I1801" s="237" t="str">
        <f>IF(ISERROR($V1801),"",OFFSET('Smelter Look-up'!$H$4,$V1801-4,0))</f>
        <v/>
      </c>
      <c r="J1801" s="237" t="str">
        <f>IF(ISERROR($V1801),"",OFFSET('Smelter Look-up'!$I$4,$V1801-4,0))</f>
        <v/>
      </c>
      <c r="K1801" s="234"/>
      <c r="L1801" s="234"/>
      <c r="M1801" s="234"/>
      <c r="N1801" s="234"/>
      <c r="O1801" s="234"/>
      <c r="P1801" s="237"/>
      <c r="Q1801" s="238"/>
      <c r="R1801" s="233" t="str">
        <f>IF(ISERROR($V1801),"",OFFSET('Smelter Look-up'!$C$4,$V1801-4,0)&amp;"")</f>
        <v/>
      </c>
      <c r="S1801" s="239" t="str">
        <f t="array" ref="S1801">IF(B1801="","",IF(ISERROR(MATCH($E1801,CL,0)),"Unknown",INDIRECT("'C'!$A$"&amp;MATCH($E1801,CL,0)+1)))</f>
        <v/>
      </c>
      <c r="T1801" s="239" t="str">
        <f t="array" ref="T1801">IF(B1801="","",IF(ISERROR(MATCH($J1801,SorP!$B$1:$B$6226,0)),"",INDIRECT("'SorP'!$A$"&amp;MATCH($S1801&amp;$J1801,SorP!C:C,0))))</f>
        <v/>
      </c>
      <c r="U1801" s="240"/>
      <c r="V1801" s="228" t="str">
        <f>IF(C1801="",NA(),IF(OR(C1801="Smelter not listed",C1801="Smelter not yet identified"),MATCH($B1801&amp;$D1801,'Smelter Look-up'!$J:$J,0),MATCH($B1801&amp;$C1801,'Smelter Look-up'!$J:$J,0)))</f>
        <v>#N/A</v>
      </c>
      <c r="W1801" s="208"/>
      <c r="X1801" s="208">
        <f t="shared" si="1"/>
        <v>0</v>
      </c>
      <c r="Y1801" s="208"/>
      <c r="Z1801" s="208"/>
      <c r="AA1801" s="208"/>
      <c r="AB1801" s="241" t="str">
        <f t="shared" si="2"/>
        <v/>
      </c>
      <c r="AC1801" s="208"/>
      <c r="AD1801" s="208"/>
      <c r="AE1801" s="208"/>
      <c r="AF1801" s="208"/>
      <c r="AG1801" s="208"/>
      <c r="AH1801" s="208"/>
    </row>
    <row r="1802" ht="13.5" customHeight="1">
      <c r="A1802" s="239"/>
      <c r="B1802" s="233" t="str">
        <f t="array" ref="B1802">IF(LEN(A1802)=0,"",INDEX('Smelter Look-up'!$A:$A,MATCH($A1802,'Smelter Look-up'!$E:$E,0)))</f>
        <v/>
      </c>
      <c r="C1802" s="234" t="str">
        <f t="array" ref="C1802">IF(LEN(A1802)=0,"",INDEX('Smelter Look-up'!$C:$C,MATCH($A1802,'Smelter Look-up'!$E:$E,0)))</f>
        <v/>
      </c>
      <c r="D1802" s="233"/>
      <c r="E1802" s="233" t="str">
        <f>IF(ISERROR($V1802),"",OFFSET('Smelter Look-up'!$D$4,$V1802-4,0)&amp;"")</f>
        <v/>
      </c>
      <c r="F1802" s="233" t="str">
        <f>IF(ISERROR($V1802),"",OFFSET('Smelter Look-up'!$E$4,$V1802-4,0))</f>
        <v/>
      </c>
      <c r="G1802" s="233" t="str">
        <f>IF(C1802=$X$4,IF(ISERROR($V1802),"Enter smelter details","RMI"),IF(ISERROR($V1802),"",OFFSET('Smelter Look-up'!$F$4,$V1802-4,0)))</f>
        <v/>
      </c>
      <c r="H1802" s="235" t="str">
        <f>IF(ISERROR($V1802),"",OFFSET('Smelter Look-up'!$G$4,$V1802-4,0))</f>
        <v/>
      </c>
      <c r="I1802" s="237" t="str">
        <f>IF(ISERROR($V1802),"",OFFSET('Smelter Look-up'!$H$4,$V1802-4,0))</f>
        <v/>
      </c>
      <c r="J1802" s="237" t="str">
        <f>IF(ISERROR($V1802),"",OFFSET('Smelter Look-up'!$I$4,$V1802-4,0))</f>
        <v/>
      </c>
      <c r="K1802" s="234"/>
      <c r="L1802" s="234"/>
      <c r="M1802" s="234"/>
      <c r="N1802" s="234"/>
      <c r="O1802" s="234"/>
      <c r="P1802" s="237"/>
      <c r="Q1802" s="238"/>
      <c r="R1802" s="233" t="str">
        <f>IF(ISERROR($V1802),"",OFFSET('Smelter Look-up'!$C$4,$V1802-4,0)&amp;"")</f>
        <v/>
      </c>
      <c r="S1802" s="239" t="str">
        <f t="array" ref="S1802">IF(B1802="","",IF(ISERROR(MATCH($E1802,CL,0)),"Unknown",INDIRECT("'C'!$A$"&amp;MATCH($E1802,CL,0)+1)))</f>
        <v/>
      </c>
      <c r="T1802" s="239" t="str">
        <f t="array" ref="T1802">IF(B1802="","",IF(ISERROR(MATCH($J1802,SorP!$B$1:$B$6226,0)),"",INDIRECT("'SorP'!$A$"&amp;MATCH($S1802&amp;$J1802,SorP!C:C,0))))</f>
        <v/>
      </c>
      <c r="U1802" s="240"/>
      <c r="V1802" s="228" t="str">
        <f>IF(C1802="",NA(),IF(OR(C1802="Smelter not listed",C1802="Smelter not yet identified"),MATCH($B1802&amp;$D1802,'Smelter Look-up'!$J:$J,0),MATCH($B1802&amp;$C1802,'Smelter Look-up'!$J:$J,0)))</f>
        <v>#N/A</v>
      </c>
      <c r="W1802" s="208"/>
      <c r="X1802" s="208">
        <f t="shared" si="1"/>
        <v>0</v>
      </c>
      <c r="Y1802" s="208"/>
      <c r="Z1802" s="208"/>
      <c r="AA1802" s="208"/>
      <c r="AB1802" s="241" t="str">
        <f t="shared" si="2"/>
        <v/>
      </c>
      <c r="AC1802" s="208"/>
      <c r="AD1802" s="208"/>
      <c r="AE1802" s="208"/>
      <c r="AF1802" s="208"/>
      <c r="AG1802" s="208"/>
      <c r="AH1802" s="208"/>
    </row>
    <row r="1803" ht="13.5" customHeight="1">
      <c r="A1803" s="239"/>
      <c r="B1803" s="233" t="str">
        <f t="array" ref="B1803">IF(LEN(A1803)=0,"",INDEX('Smelter Look-up'!$A:$A,MATCH($A1803,'Smelter Look-up'!$E:$E,0)))</f>
        <v/>
      </c>
      <c r="C1803" s="234" t="str">
        <f t="array" ref="C1803">IF(LEN(A1803)=0,"",INDEX('Smelter Look-up'!$C:$C,MATCH($A1803,'Smelter Look-up'!$E:$E,0)))</f>
        <v/>
      </c>
      <c r="D1803" s="233"/>
      <c r="E1803" s="233" t="str">
        <f>IF(ISERROR($V1803),"",OFFSET('Smelter Look-up'!$D$4,$V1803-4,0)&amp;"")</f>
        <v/>
      </c>
      <c r="F1803" s="233" t="str">
        <f>IF(ISERROR($V1803),"",OFFSET('Smelter Look-up'!$E$4,$V1803-4,0))</f>
        <v/>
      </c>
      <c r="G1803" s="233" t="str">
        <f>IF(C1803=$X$4,IF(ISERROR($V1803),"Enter smelter details","RMI"),IF(ISERROR($V1803),"",OFFSET('Smelter Look-up'!$F$4,$V1803-4,0)))</f>
        <v/>
      </c>
      <c r="H1803" s="235" t="str">
        <f>IF(ISERROR($V1803),"",OFFSET('Smelter Look-up'!$G$4,$V1803-4,0))</f>
        <v/>
      </c>
      <c r="I1803" s="237" t="str">
        <f>IF(ISERROR($V1803),"",OFFSET('Smelter Look-up'!$H$4,$V1803-4,0))</f>
        <v/>
      </c>
      <c r="J1803" s="237" t="str">
        <f>IF(ISERROR($V1803),"",OFFSET('Smelter Look-up'!$I$4,$V1803-4,0))</f>
        <v/>
      </c>
      <c r="K1803" s="234"/>
      <c r="L1803" s="234"/>
      <c r="M1803" s="234"/>
      <c r="N1803" s="234"/>
      <c r="O1803" s="234"/>
      <c r="P1803" s="237"/>
      <c r="Q1803" s="238"/>
      <c r="R1803" s="233" t="str">
        <f>IF(ISERROR($V1803),"",OFFSET('Smelter Look-up'!$C$4,$V1803-4,0)&amp;"")</f>
        <v/>
      </c>
      <c r="S1803" s="239" t="str">
        <f t="array" ref="S1803">IF(B1803="","",IF(ISERROR(MATCH($E1803,CL,0)),"Unknown",INDIRECT("'C'!$A$"&amp;MATCH($E1803,CL,0)+1)))</f>
        <v/>
      </c>
      <c r="T1803" s="239" t="str">
        <f t="array" ref="T1803">IF(B1803="","",IF(ISERROR(MATCH($J1803,SorP!$B$1:$B$6226,0)),"",INDIRECT("'SorP'!$A$"&amp;MATCH($S1803&amp;$J1803,SorP!C:C,0))))</f>
        <v/>
      </c>
      <c r="U1803" s="240"/>
      <c r="V1803" s="228" t="str">
        <f>IF(C1803="",NA(),IF(OR(C1803="Smelter not listed",C1803="Smelter not yet identified"),MATCH($B1803&amp;$D1803,'Smelter Look-up'!$J:$J,0),MATCH($B1803&amp;$C1803,'Smelter Look-up'!$J:$J,0)))</f>
        <v>#N/A</v>
      </c>
      <c r="W1803" s="208"/>
      <c r="X1803" s="208">
        <f t="shared" si="1"/>
        <v>0</v>
      </c>
      <c r="Y1803" s="208"/>
      <c r="Z1803" s="208"/>
      <c r="AA1803" s="208"/>
      <c r="AB1803" s="241" t="str">
        <f t="shared" si="2"/>
        <v/>
      </c>
      <c r="AC1803" s="208"/>
      <c r="AD1803" s="208"/>
      <c r="AE1803" s="208"/>
      <c r="AF1803" s="208"/>
      <c r="AG1803" s="208"/>
      <c r="AH1803" s="208"/>
    </row>
    <row r="1804" ht="13.5" customHeight="1">
      <c r="A1804" s="239"/>
      <c r="B1804" s="233" t="str">
        <f t="array" ref="B1804">IF(LEN(A1804)=0,"",INDEX('Smelter Look-up'!$A:$A,MATCH($A1804,'Smelter Look-up'!$E:$E,0)))</f>
        <v/>
      </c>
      <c r="C1804" s="234" t="str">
        <f t="array" ref="C1804">IF(LEN(A1804)=0,"",INDEX('Smelter Look-up'!$C:$C,MATCH($A1804,'Smelter Look-up'!$E:$E,0)))</f>
        <v/>
      </c>
      <c r="D1804" s="233"/>
      <c r="E1804" s="233" t="str">
        <f>IF(ISERROR($V1804),"",OFFSET('Smelter Look-up'!$D$4,$V1804-4,0)&amp;"")</f>
        <v/>
      </c>
      <c r="F1804" s="233" t="str">
        <f>IF(ISERROR($V1804),"",OFFSET('Smelter Look-up'!$E$4,$V1804-4,0))</f>
        <v/>
      </c>
      <c r="G1804" s="233" t="str">
        <f>IF(C1804=$X$4,IF(ISERROR($V1804),"Enter smelter details","RMI"),IF(ISERROR($V1804),"",OFFSET('Smelter Look-up'!$F$4,$V1804-4,0)))</f>
        <v/>
      </c>
      <c r="H1804" s="235" t="str">
        <f>IF(ISERROR($V1804),"",OFFSET('Smelter Look-up'!$G$4,$V1804-4,0))</f>
        <v/>
      </c>
      <c r="I1804" s="237" t="str">
        <f>IF(ISERROR($V1804),"",OFFSET('Smelter Look-up'!$H$4,$V1804-4,0))</f>
        <v/>
      </c>
      <c r="J1804" s="237" t="str">
        <f>IF(ISERROR($V1804),"",OFFSET('Smelter Look-up'!$I$4,$V1804-4,0))</f>
        <v/>
      </c>
      <c r="K1804" s="234"/>
      <c r="L1804" s="234"/>
      <c r="M1804" s="234"/>
      <c r="N1804" s="234"/>
      <c r="O1804" s="234"/>
      <c r="P1804" s="237"/>
      <c r="Q1804" s="238"/>
      <c r="R1804" s="233" t="str">
        <f>IF(ISERROR($V1804),"",OFFSET('Smelter Look-up'!$C$4,$V1804-4,0)&amp;"")</f>
        <v/>
      </c>
      <c r="S1804" s="239" t="str">
        <f t="array" ref="S1804">IF(B1804="","",IF(ISERROR(MATCH($E1804,CL,0)),"Unknown",INDIRECT("'C'!$A$"&amp;MATCH($E1804,CL,0)+1)))</f>
        <v/>
      </c>
      <c r="T1804" s="239" t="str">
        <f t="array" ref="T1804">IF(B1804="","",IF(ISERROR(MATCH($J1804,SorP!$B$1:$B$6226,0)),"",INDIRECT("'SorP'!$A$"&amp;MATCH($S1804&amp;$J1804,SorP!C:C,0))))</f>
        <v/>
      </c>
      <c r="U1804" s="240"/>
      <c r="V1804" s="228" t="str">
        <f>IF(C1804="",NA(),IF(OR(C1804="Smelter not listed",C1804="Smelter not yet identified"),MATCH($B1804&amp;$D1804,'Smelter Look-up'!$J:$J,0),MATCH($B1804&amp;$C1804,'Smelter Look-up'!$J:$J,0)))</f>
        <v>#N/A</v>
      </c>
      <c r="W1804" s="208"/>
      <c r="X1804" s="208">
        <f t="shared" si="1"/>
        <v>0</v>
      </c>
      <c r="Y1804" s="208"/>
      <c r="Z1804" s="208"/>
      <c r="AA1804" s="208"/>
      <c r="AB1804" s="241" t="str">
        <f t="shared" si="2"/>
        <v/>
      </c>
      <c r="AC1804" s="208"/>
      <c r="AD1804" s="208"/>
      <c r="AE1804" s="208"/>
      <c r="AF1804" s="208"/>
      <c r="AG1804" s="208"/>
      <c r="AH1804" s="208"/>
    </row>
    <row r="1805" ht="13.5" customHeight="1">
      <c r="A1805" s="239"/>
      <c r="B1805" s="233" t="str">
        <f t="array" ref="B1805">IF(LEN(A1805)=0,"",INDEX('Smelter Look-up'!$A:$A,MATCH($A1805,'Smelter Look-up'!$E:$E,0)))</f>
        <v/>
      </c>
      <c r="C1805" s="234" t="str">
        <f t="array" ref="C1805">IF(LEN(A1805)=0,"",INDEX('Smelter Look-up'!$C:$C,MATCH($A1805,'Smelter Look-up'!$E:$E,0)))</f>
        <v/>
      </c>
      <c r="D1805" s="233"/>
      <c r="E1805" s="233" t="str">
        <f>IF(ISERROR($V1805),"",OFFSET('Smelter Look-up'!$D$4,$V1805-4,0)&amp;"")</f>
        <v/>
      </c>
      <c r="F1805" s="233" t="str">
        <f>IF(ISERROR($V1805),"",OFFSET('Smelter Look-up'!$E$4,$V1805-4,0))</f>
        <v/>
      </c>
      <c r="G1805" s="233" t="str">
        <f>IF(C1805=$X$4,IF(ISERROR($V1805),"Enter smelter details","RMI"),IF(ISERROR($V1805),"",OFFSET('Smelter Look-up'!$F$4,$V1805-4,0)))</f>
        <v/>
      </c>
      <c r="H1805" s="235" t="str">
        <f>IF(ISERROR($V1805),"",OFFSET('Smelter Look-up'!$G$4,$V1805-4,0))</f>
        <v/>
      </c>
      <c r="I1805" s="237" t="str">
        <f>IF(ISERROR($V1805),"",OFFSET('Smelter Look-up'!$H$4,$V1805-4,0))</f>
        <v/>
      </c>
      <c r="J1805" s="237" t="str">
        <f>IF(ISERROR($V1805),"",OFFSET('Smelter Look-up'!$I$4,$V1805-4,0))</f>
        <v/>
      </c>
      <c r="K1805" s="234"/>
      <c r="L1805" s="234"/>
      <c r="M1805" s="234"/>
      <c r="N1805" s="234"/>
      <c r="O1805" s="234"/>
      <c r="P1805" s="237"/>
      <c r="Q1805" s="238"/>
      <c r="R1805" s="233" t="str">
        <f>IF(ISERROR($V1805),"",OFFSET('Smelter Look-up'!$C$4,$V1805-4,0)&amp;"")</f>
        <v/>
      </c>
      <c r="S1805" s="239" t="str">
        <f t="array" ref="S1805">IF(B1805="","",IF(ISERROR(MATCH($E1805,CL,0)),"Unknown",INDIRECT("'C'!$A$"&amp;MATCH($E1805,CL,0)+1)))</f>
        <v/>
      </c>
      <c r="T1805" s="239" t="str">
        <f t="array" ref="T1805">IF(B1805="","",IF(ISERROR(MATCH($J1805,SorP!$B$1:$B$6226,0)),"",INDIRECT("'SorP'!$A$"&amp;MATCH($S1805&amp;$J1805,SorP!C:C,0))))</f>
        <v/>
      </c>
      <c r="U1805" s="240"/>
      <c r="V1805" s="228" t="str">
        <f>IF(C1805="",NA(),IF(OR(C1805="Smelter not listed",C1805="Smelter not yet identified"),MATCH($B1805&amp;$D1805,'Smelter Look-up'!$J:$J,0),MATCH($B1805&amp;$C1805,'Smelter Look-up'!$J:$J,0)))</f>
        <v>#N/A</v>
      </c>
      <c r="W1805" s="208"/>
      <c r="X1805" s="208">
        <f t="shared" si="1"/>
        <v>0</v>
      </c>
      <c r="Y1805" s="208"/>
      <c r="Z1805" s="208"/>
      <c r="AA1805" s="208"/>
      <c r="AB1805" s="241" t="str">
        <f t="shared" si="2"/>
        <v/>
      </c>
      <c r="AC1805" s="208"/>
      <c r="AD1805" s="208"/>
      <c r="AE1805" s="208"/>
      <c r="AF1805" s="208"/>
      <c r="AG1805" s="208"/>
      <c r="AH1805" s="208"/>
    </row>
    <row r="1806" ht="13.5" customHeight="1">
      <c r="A1806" s="239"/>
      <c r="B1806" s="233" t="str">
        <f t="array" ref="B1806">IF(LEN(A1806)=0,"",INDEX('Smelter Look-up'!$A:$A,MATCH($A1806,'Smelter Look-up'!$E:$E,0)))</f>
        <v/>
      </c>
      <c r="C1806" s="234" t="str">
        <f t="array" ref="C1806">IF(LEN(A1806)=0,"",INDEX('Smelter Look-up'!$C:$C,MATCH($A1806,'Smelter Look-up'!$E:$E,0)))</f>
        <v/>
      </c>
      <c r="D1806" s="233"/>
      <c r="E1806" s="233" t="str">
        <f>IF(ISERROR($V1806),"",OFFSET('Smelter Look-up'!$D$4,$V1806-4,0)&amp;"")</f>
        <v/>
      </c>
      <c r="F1806" s="233" t="str">
        <f>IF(ISERROR($V1806),"",OFFSET('Smelter Look-up'!$E$4,$V1806-4,0))</f>
        <v/>
      </c>
      <c r="G1806" s="233" t="str">
        <f>IF(C1806=$X$4,IF(ISERROR($V1806),"Enter smelter details","RMI"),IF(ISERROR($V1806),"",OFFSET('Smelter Look-up'!$F$4,$V1806-4,0)))</f>
        <v/>
      </c>
      <c r="H1806" s="235" t="str">
        <f>IF(ISERROR($V1806),"",OFFSET('Smelter Look-up'!$G$4,$V1806-4,0))</f>
        <v/>
      </c>
      <c r="I1806" s="237" t="str">
        <f>IF(ISERROR($V1806),"",OFFSET('Smelter Look-up'!$H$4,$V1806-4,0))</f>
        <v/>
      </c>
      <c r="J1806" s="237" t="str">
        <f>IF(ISERROR($V1806),"",OFFSET('Smelter Look-up'!$I$4,$V1806-4,0))</f>
        <v/>
      </c>
      <c r="K1806" s="234"/>
      <c r="L1806" s="234"/>
      <c r="M1806" s="234"/>
      <c r="N1806" s="234"/>
      <c r="O1806" s="234"/>
      <c r="P1806" s="237"/>
      <c r="Q1806" s="238"/>
      <c r="R1806" s="233" t="str">
        <f>IF(ISERROR($V1806),"",OFFSET('Smelter Look-up'!$C$4,$V1806-4,0)&amp;"")</f>
        <v/>
      </c>
      <c r="S1806" s="239" t="str">
        <f t="array" ref="S1806">IF(B1806="","",IF(ISERROR(MATCH($E1806,CL,0)),"Unknown",INDIRECT("'C'!$A$"&amp;MATCH($E1806,CL,0)+1)))</f>
        <v/>
      </c>
      <c r="T1806" s="239" t="str">
        <f t="array" ref="T1806">IF(B1806="","",IF(ISERROR(MATCH($J1806,SorP!$B$1:$B$6226,0)),"",INDIRECT("'SorP'!$A$"&amp;MATCH($S1806&amp;$J1806,SorP!C:C,0))))</f>
        <v/>
      </c>
      <c r="U1806" s="240"/>
      <c r="V1806" s="228" t="str">
        <f>IF(C1806="",NA(),IF(OR(C1806="Smelter not listed",C1806="Smelter not yet identified"),MATCH($B1806&amp;$D1806,'Smelter Look-up'!$J:$J,0),MATCH($B1806&amp;$C1806,'Smelter Look-up'!$J:$J,0)))</f>
        <v>#N/A</v>
      </c>
      <c r="W1806" s="208"/>
      <c r="X1806" s="208">
        <f t="shared" si="1"/>
        <v>0</v>
      </c>
      <c r="Y1806" s="208"/>
      <c r="Z1806" s="208"/>
      <c r="AA1806" s="208"/>
      <c r="AB1806" s="241" t="str">
        <f t="shared" si="2"/>
        <v/>
      </c>
      <c r="AC1806" s="208"/>
      <c r="AD1806" s="208"/>
      <c r="AE1806" s="208"/>
      <c r="AF1806" s="208"/>
      <c r="AG1806" s="208"/>
      <c r="AH1806" s="208"/>
    </row>
    <row r="1807" ht="13.5" customHeight="1">
      <c r="A1807" s="239"/>
      <c r="B1807" s="233" t="str">
        <f t="array" ref="B1807">IF(LEN(A1807)=0,"",INDEX('Smelter Look-up'!$A:$A,MATCH($A1807,'Smelter Look-up'!$E:$E,0)))</f>
        <v/>
      </c>
      <c r="C1807" s="234" t="str">
        <f t="array" ref="C1807">IF(LEN(A1807)=0,"",INDEX('Smelter Look-up'!$C:$C,MATCH($A1807,'Smelter Look-up'!$E:$E,0)))</f>
        <v/>
      </c>
      <c r="D1807" s="233"/>
      <c r="E1807" s="233" t="str">
        <f>IF(ISERROR($V1807),"",OFFSET('Smelter Look-up'!$D$4,$V1807-4,0)&amp;"")</f>
        <v/>
      </c>
      <c r="F1807" s="233" t="str">
        <f>IF(ISERROR($V1807),"",OFFSET('Smelter Look-up'!$E$4,$V1807-4,0))</f>
        <v/>
      </c>
      <c r="G1807" s="233" t="str">
        <f>IF(C1807=$X$4,IF(ISERROR($V1807),"Enter smelter details","RMI"),IF(ISERROR($V1807),"",OFFSET('Smelter Look-up'!$F$4,$V1807-4,0)))</f>
        <v/>
      </c>
      <c r="H1807" s="235" t="str">
        <f>IF(ISERROR($V1807),"",OFFSET('Smelter Look-up'!$G$4,$V1807-4,0))</f>
        <v/>
      </c>
      <c r="I1807" s="237" t="str">
        <f>IF(ISERROR($V1807),"",OFFSET('Smelter Look-up'!$H$4,$V1807-4,0))</f>
        <v/>
      </c>
      <c r="J1807" s="237" t="str">
        <f>IF(ISERROR($V1807),"",OFFSET('Smelter Look-up'!$I$4,$V1807-4,0))</f>
        <v/>
      </c>
      <c r="K1807" s="234"/>
      <c r="L1807" s="234"/>
      <c r="M1807" s="234"/>
      <c r="N1807" s="234"/>
      <c r="O1807" s="234"/>
      <c r="P1807" s="237"/>
      <c r="Q1807" s="238"/>
      <c r="R1807" s="233" t="str">
        <f>IF(ISERROR($V1807),"",OFFSET('Smelter Look-up'!$C$4,$V1807-4,0)&amp;"")</f>
        <v/>
      </c>
      <c r="S1807" s="239" t="str">
        <f t="array" ref="S1807">IF(B1807="","",IF(ISERROR(MATCH($E1807,CL,0)),"Unknown",INDIRECT("'C'!$A$"&amp;MATCH($E1807,CL,0)+1)))</f>
        <v/>
      </c>
      <c r="T1807" s="239" t="str">
        <f t="array" ref="T1807">IF(B1807="","",IF(ISERROR(MATCH($J1807,SorP!$B$1:$B$6226,0)),"",INDIRECT("'SorP'!$A$"&amp;MATCH($S1807&amp;$J1807,SorP!C:C,0))))</f>
        <v/>
      </c>
      <c r="U1807" s="240"/>
      <c r="V1807" s="228" t="str">
        <f>IF(C1807="",NA(),IF(OR(C1807="Smelter not listed",C1807="Smelter not yet identified"),MATCH($B1807&amp;$D1807,'Smelter Look-up'!$J:$J,0),MATCH($B1807&amp;$C1807,'Smelter Look-up'!$J:$J,0)))</f>
        <v>#N/A</v>
      </c>
      <c r="W1807" s="208"/>
      <c r="X1807" s="208">
        <f t="shared" si="1"/>
        <v>0</v>
      </c>
      <c r="Y1807" s="208"/>
      <c r="Z1807" s="208"/>
      <c r="AA1807" s="208"/>
      <c r="AB1807" s="241" t="str">
        <f t="shared" si="2"/>
        <v/>
      </c>
      <c r="AC1807" s="208"/>
      <c r="AD1807" s="208"/>
      <c r="AE1807" s="208"/>
      <c r="AF1807" s="208"/>
      <c r="AG1807" s="208"/>
      <c r="AH1807" s="208"/>
    </row>
    <row r="1808" ht="13.5" customHeight="1">
      <c r="A1808" s="239"/>
      <c r="B1808" s="233" t="str">
        <f t="array" ref="B1808">IF(LEN(A1808)=0,"",INDEX('Smelter Look-up'!$A:$A,MATCH($A1808,'Smelter Look-up'!$E:$E,0)))</f>
        <v/>
      </c>
      <c r="C1808" s="234" t="str">
        <f t="array" ref="C1808">IF(LEN(A1808)=0,"",INDEX('Smelter Look-up'!$C:$C,MATCH($A1808,'Smelter Look-up'!$E:$E,0)))</f>
        <v/>
      </c>
      <c r="D1808" s="233"/>
      <c r="E1808" s="233" t="str">
        <f>IF(ISERROR($V1808),"",OFFSET('Smelter Look-up'!$D$4,$V1808-4,0)&amp;"")</f>
        <v/>
      </c>
      <c r="F1808" s="233" t="str">
        <f>IF(ISERROR($V1808),"",OFFSET('Smelter Look-up'!$E$4,$V1808-4,0))</f>
        <v/>
      </c>
      <c r="G1808" s="233" t="str">
        <f>IF(C1808=$X$4,IF(ISERROR($V1808),"Enter smelter details","RMI"),IF(ISERROR($V1808),"",OFFSET('Smelter Look-up'!$F$4,$V1808-4,0)))</f>
        <v/>
      </c>
      <c r="H1808" s="235" t="str">
        <f>IF(ISERROR($V1808),"",OFFSET('Smelter Look-up'!$G$4,$V1808-4,0))</f>
        <v/>
      </c>
      <c r="I1808" s="237" t="str">
        <f>IF(ISERROR($V1808),"",OFFSET('Smelter Look-up'!$H$4,$V1808-4,0))</f>
        <v/>
      </c>
      <c r="J1808" s="237" t="str">
        <f>IF(ISERROR($V1808),"",OFFSET('Smelter Look-up'!$I$4,$V1808-4,0))</f>
        <v/>
      </c>
      <c r="K1808" s="234"/>
      <c r="L1808" s="234"/>
      <c r="M1808" s="234"/>
      <c r="N1808" s="234"/>
      <c r="O1808" s="234"/>
      <c r="P1808" s="237"/>
      <c r="Q1808" s="238"/>
      <c r="R1808" s="233" t="str">
        <f>IF(ISERROR($V1808),"",OFFSET('Smelter Look-up'!$C$4,$V1808-4,0)&amp;"")</f>
        <v/>
      </c>
      <c r="S1808" s="239" t="str">
        <f t="array" ref="S1808">IF(B1808="","",IF(ISERROR(MATCH($E1808,CL,0)),"Unknown",INDIRECT("'C'!$A$"&amp;MATCH($E1808,CL,0)+1)))</f>
        <v/>
      </c>
      <c r="T1808" s="239" t="str">
        <f t="array" ref="T1808">IF(B1808="","",IF(ISERROR(MATCH($J1808,SorP!$B$1:$B$6226,0)),"",INDIRECT("'SorP'!$A$"&amp;MATCH($S1808&amp;$J1808,SorP!C:C,0))))</f>
        <v/>
      </c>
      <c r="U1808" s="240"/>
      <c r="V1808" s="228" t="str">
        <f>IF(C1808="",NA(),IF(OR(C1808="Smelter not listed",C1808="Smelter not yet identified"),MATCH($B1808&amp;$D1808,'Smelter Look-up'!$J:$J,0),MATCH($B1808&amp;$C1808,'Smelter Look-up'!$J:$J,0)))</f>
        <v>#N/A</v>
      </c>
      <c r="W1808" s="208"/>
      <c r="X1808" s="208">
        <f t="shared" si="1"/>
        <v>0</v>
      </c>
      <c r="Y1808" s="208"/>
      <c r="Z1808" s="208"/>
      <c r="AA1808" s="208"/>
      <c r="AB1808" s="241" t="str">
        <f t="shared" si="2"/>
        <v/>
      </c>
      <c r="AC1808" s="208"/>
      <c r="AD1808" s="208"/>
      <c r="AE1808" s="208"/>
      <c r="AF1808" s="208"/>
      <c r="AG1808" s="208"/>
      <c r="AH1808" s="208"/>
    </row>
    <row r="1809" ht="13.5" customHeight="1">
      <c r="A1809" s="239"/>
      <c r="B1809" s="233" t="str">
        <f t="array" ref="B1809">IF(LEN(A1809)=0,"",INDEX('Smelter Look-up'!$A:$A,MATCH($A1809,'Smelter Look-up'!$E:$E,0)))</f>
        <v/>
      </c>
      <c r="C1809" s="234" t="str">
        <f t="array" ref="C1809">IF(LEN(A1809)=0,"",INDEX('Smelter Look-up'!$C:$C,MATCH($A1809,'Smelter Look-up'!$E:$E,0)))</f>
        <v/>
      </c>
      <c r="D1809" s="233"/>
      <c r="E1809" s="233" t="str">
        <f>IF(ISERROR($V1809),"",OFFSET('Smelter Look-up'!$D$4,$V1809-4,0)&amp;"")</f>
        <v/>
      </c>
      <c r="F1809" s="233" t="str">
        <f>IF(ISERROR($V1809),"",OFFSET('Smelter Look-up'!$E$4,$V1809-4,0))</f>
        <v/>
      </c>
      <c r="G1809" s="233" t="str">
        <f>IF(C1809=$X$4,IF(ISERROR($V1809),"Enter smelter details","RMI"),IF(ISERROR($V1809),"",OFFSET('Smelter Look-up'!$F$4,$V1809-4,0)))</f>
        <v/>
      </c>
      <c r="H1809" s="235" t="str">
        <f>IF(ISERROR($V1809),"",OFFSET('Smelter Look-up'!$G$4,$V1809-4,0))</f>
        <v/>
      </c>
      <c r="I1809" s="237" t="str">
        <f>IF(ISERROR($V1809),"",OFFSET('Smelter Look-up'!$H$4,$V1809-4,0))</f>
        <v/>
      </c>
      <c r="J1809" s="237" t="str">
        <f>IF(ISERROR($V1809),"",OFFSET('Smelter Look-up'!$I$4,$V1809-4,0))</f>
        <v/>
      </c>
      <c r="K1809" s="234"/>
      <c r="L1809" s="234"/>
      <c r="M1809" s="234"/>
      <c r="N1809" s="234"/>
      <c r="O1809" s="234"/>
      <c r="P1809" s="237"/>
      <c r="Q1809" s="238"/>
      <c r="R1809" s="233" t="str">
        <f>IF(ISERROR($V1809),"",OFFSET('Smelter Look-up'!$C$4,$V1809-4,0)&amp;"")</f>
        <v/>
      </c>
      <c r="S1809" s="239" t="str">
        <f t="array" ref="S1809">IF(B1809="","",IF(ISERROR(MATCH($E1809,CL,0)),"Unknown",INDIRECT("'C'!$A$"&amp;MATCH($E1809,CL,0)+1)))</f>
        <v/>
      </c>
      <c r="T1809" s="239" t="str">
        <f t="array" ref="T1809">IF(B1809="","",IF(ISERROR(MATCH($J1809,SorP!$B$1:$B$6226,0)),"",INDIRECT("'SorP'!$A$"&amp;MATCH($S1809&amp;$J1809,SorP!C:C,0))))</f>
        <v/>
      </c>
      <c r="U1809" s="240"/>
      <c r="V1809" s="228" t="str">
        <f>IF(C1809="",NA(),IF(OR(C1809="Smelter not listed",C1809="Smelter not yet identified"),MATCH($B1809&amp;$D1809,'Smelter Look-up'!$J:$J,0),MATCH($B1809&amp;$C1809,'Smelter Look-up'!$J:$J,0)))</f>
        <v>#N/A</v>
      </c>
      <c r="W1809" s="208"/>
      <c r="X1809" s="208">
        <f t="shared" si="1"/>
        <v>0</v>
      </c>
      <c r="Y1809" s="208"/>
      <c r="Z1809" s="208"/>
      <c r="AA1809" s="208"/>
      <c r="AB1809" s="241" t="str">
        <f t="shared" si="2"/>
        <v/>
      </c>
      <c r="AC1809" s="208"/>
      <c r="AD1809" s="208"/>
      <c r="AE1809" s="208"/>
      <c r="AF1809" s="208"/>
      <c r="AG1809" s="208"/>
      <c r="AH1809" s="208"/>
    </row>
    <row r="1810" ht="13.5" customHeight="1">
      <c r="A1810" s="239"/>
      <c r="B1810" s="233" t="str">
        <f t="array" ref="B1810">IF(LEN(A1810)=0,"",INDEX('Smelter Look-up'!$A:$A,MATCH($A1810,'Smelter Look-up'!$E:$E,0)))</f>
        <v/>
      </c>
      <c r="C1810" s="234" t="str">
        <f t="array" ref="C1810">IF(LEN(A1810)=0,"",INDEX('Smelter Look-up'!$C:$C,MATCH($A1810,'Smelter Look-up'!$E:$E,0)))</f>
        <v/>
      </c>
      <c r="D1810" s="233"/>
      <c r="E1810" s="233" t="str">
        <f>IF(ISERROR($V1810),"",OFFSET('Smelter Look-up'!$D$4,$V1810-4,0)&amp;"")</f>
        <v/>
      </c>
      <c r="F1810" s="233" t="str">
        <f>IF(ISERROR($V1810),"",OFFSET('Smelter Look-up'!$E$4,$V1810-4,0))</f>
        <v/>
      </c>
      <c r="G1810" s="233" t="str">
        <f>IF(C1810=$X$4,IF(ISERROR($V1810),"Enter smelter details","RMI"),IF(ISERROR($V1810),"",OFFSET('Smelter Look-up'!$F$4,$V1810-4,0)))</f>
        <v/>
      </c>
      <c r="H1810" s="235" t="str">
        <f>IF(ISERROR($V1810),"",OFFSET('Smelter Look-up'!$G$4,$V1810-4,0))</f>
        <v/>
      </c>
      <c r="I1810" s="237" t="str">
        <f>IF(ISERROR($V1810),"",OFFSET('Smelter Look-up'!$H$4,$V1810-4,0))</f>
        <v/>
      </c>
      <c r="J1810" s="237" t="str">
        <f>IF(ISERROR($V1810),"",OFFSET('Smelter Look-up'!$I$4,$V1810-4,0))</f>
        <v/>
      </c>
      <c r="K1810" s="234"/>
      <c r="L1810" s="234"/>
      <c r="M1810" s="234"/>
      <c r="N1810" s="234"/>
      <c r="O1810" s="234"/>
      <c r="P1810" s="237"/>
      <c r="Q1810" s="238"/>
      <c r="R1810" s="233" t="str">
        <f>IF(ISERROR($V1810),"",OFFSET('Smelter Look-up'!$C$4,$V1810-4,0)&amp;"")</f>
        <v/>
      </c>
      <c r="S1810" s="239" t="str">
        <f t="array" ref="S1810">IF(B1810="","",IF(ISERROR(MATCH($E1810,CL,0)),"Unknown",INDIRECT("'C'!$A$"&amp;MATCH($E1810,CL,0)+1)))</f>
        <v/>
      </c>
      <c r="T1810" s="239" t="str">
        <f t="array" ref="T1810">IF(B1810="","",IF(ISERROR(MATCH($J1810,SorP!$B$1:$B$6226,0)),"",INDIRECT("'SorP'!$A$"&amp;MATCH($S1810&amp;$J1810,SorP!C:C,0))))</f>
        <v/>
      </c>
      <c r="U1810" s="240"/>
      <c r="V1810" s="228" t="str">
        <f>IF(C1810="",NA(),IF(OR(C1810="Smelter not listed",C1810="Smelter not yet identified"),MATCH($B1810&amp;$D1810,'Smelter Look-up'!$J:$J,0),MATCH($B1810&amp;$C1810,'Smelter Look-up'!$J:$J,0)))</f>
        <v>#N/A</v>
      </c>
      <c r="W1810" s="208"/>
      <c r="X1810" s="208">
        <f t="shared" si="1"/>
        <v>0</v>
      </c>
      <c r="Y1810" s="208"/>
      <c r="Z1810" s="208"/>
      <c r="AA1810" s="208"/>
      <c r="AB1810" s="241" t="str">
        <f t="shared" si="2"/>
        <v/>
      </c>
      <c r="AC1810" s="208"/>
      <c r="AD1810" s="208"/>
      <c r="AE1810" s="208"/>
      <c r="AF1810" s="208"/>
      <c r="AG1810" s="208"/>
      <c r="AH1810" s="208"/>
    </row>
    <row r="1811" ht="13.5" customHeight="1">
      <c r="A1811" s="239"/>
      <c r="B1811" s="233" t="str">
        <f t="array" ref="B1811">IF(LEN(A1811)=0,"",INDEX('Smelter Look-up'!$A:$A,MATCH($A1811,'Smelter Look-up'!$E:$E,0)))</f>
        <v/>
      </c>
      <c r="C1811" s="234" t="str">
        <f t="array" ref="C1811">IF(LEN(A1811)=0,"",INDEX('Smelter Look-up'!$C:$C,MATCH($A1811,'Smelter Look-up'!$E:$E,0)))</f>
        <v/>
      </c>
      <c r="D1811" s="233"/>
      <c r="E1811" s="233" t="str">
        <f>IF(ISERROR($V1811),"",OFFSET('Smelter Look-up'!$D$4,$V1811-4,0)&amp;"")</f>
        <v/>
      </c>
      <c r="F1811" s="233" t="str">
        <f>IF(ISERROR($V1811),"",OFFSET('Smelter Look-up'!$E$4,$V1811-4,0))</f>
        <v/>
      </c>
      <c r="G1811" s="233" t="str">
        <f>IF(C1811=$X$4,IF(ISERROR($V1811),"Enter smelter details","RMI"),IF(ISERROR($V1811),"",OFFSET('Smelter Look-up'!$F$4,$V1811-4,0)))</f>
        <v/>
      </c>
      <c r="H1811" s="235" t="str">
        <f>IF(ISERROR($V1811),"",OFFSET('Smelter Look-up'!$G$4,$V1811-4,0))</f>
        <v/>
      </c>
      <c r="I1811" s="237" t="str">
        <f>IF(ISERROR($V1811),"",OFFSET('Smelter Look-up'!$H$4,$V1811-4,0))</f>
        <v/>
      </c>
      <c r="J1811" s="237" t="str">
        <f>IF(ISERROR($V1811),"",OFFSET('Smelter Look-up'!$I$4,$V1811-4,0))</f>
        <v/>
      </c>
      <c r="K1811" s="234"/>
      <c r="L1811" s="234"/>
      <c r="M1811" s="234"/>
      <c r="N1811" s="234"/>
      <c r="O1811" s="234"/>
      <c r="P1811" s="237"/>
      <c r="Q1811" s="238"/>
      <c r="R1811" s="233" t="str">
        <f>IF(ISERROR($V1811),"",OFFSET('Smelter Look-up'!$C$4,$V1811-4,0)&amp;"")</f>
        <v/>
      </c>
      <c r="S1811" s="239" t="str">
        <f t="array" ref="S1811">IF(B1811="","",IF(ISERROR(MATCH($E1811,CL,0)),"Unknown",INDIRECT("'C'!$A$"&amp;MATCH($E1811,CL,0)+1)))</f>
        <v/>
      </c>
      <c r="T1811" s="239" t="str">
        <f t="array" ref="T1811">IF(B1811="","",IF(ISERROR(MATCH($J1811,SorP!$B$1:$B$6226,0)),"",INDIRECT("'SorP'!$A$"&amp;MATCH($S1811&amp;$J1811,SorP!C:C,0))))</f>
        <v/>
      </c>
      <c r="U1811" s="240"/>
      <c r="V1811" s="228" t="str">
        <f>IF(C1811="",NA(),IF(OR(C1811="Smelter not listed",C1811="Smelter not yet identified"),MATCH($B1811&amp;$D1811,'Smelter Look-up'!$J:$J,0),MATCH($B1811&amp;$C1811,'Smelter Look-up'!$J:$J,0)))</f>
        <v>#N/A</v>
      </c>
      <c r="W1811" s="208"/>
      <c r="X1811" s="208">
        <f t="shared" si="1"/>
        <v>0</v>
      </c>
      <c r="Y1811" s="208"/>
      <c r="Z1811" s="208"/>
      <c r="AA1811" s="208"/>
      <c r="AB1811" s="241" t="str">
        <f t="shared" si="2"/>
        <v/>
      </c>
      <c r="AC1811" s="208"/>
      <c r="AD1811" s="208"/>
      <c r="AE1811" s="208"/>
      <c r="AF1811" s="208"/>
      <c r="AG1811" s="208"/>
      <c r="AH1811" s="208"/>
    </row>
    <row r="1812" ht="13.5" customHeight="1">
      <c r="A1812" s="239"/>
      <c r="B1812" s="233" t="str">
        <f t="array" ref="B1812">IF(LEN(A1812)=0,"",INDEX('Smelter Look-up'!$A:$A,MATCH($A1812,'Smelter Look-up'!$E:$E,0)))</f>
        <v/>
      </c>
      <c r="C1812" s="234" t="str">
        <f t="array" ref="C1812">IF(LEN(A1812)=0,"",INDEX('Smelter Look-up'!$C:$C,MATCH($A1812,'Smelter Look-up'!$E:$E,0)))</f>
        <v/>
      </c>
      <c r="D1812" s="233"/>
      <c r="E1812" s="233" t="str">
        <f>IF(ISERROR($V1812),"",OFFSET('Smelter Look-up'!$D$4,$V1812-4,0)&amp;"")</f>
        <v/>
      </c>
      <c r="F1812" s="233" t="str">
        <f>IF(ISERROR($V1812),"",OFFSET('Smelter Look-up'!$E$4,$V1812-4,0))</f>
        <v/>
      </c>
      <c r="G1812" s="233" t="str">
        <f>IF(C1812=$X$4,IF(ISERROR($V1812),"Enter smelter details","RMI"),IF(ISERROR($V1812),"",OFFSET('Smelter Look-up'!$F$4,$V1812-4,0)))</f>
        <v/>
      </c>
      <c r="H1812" s="235" t="str">
        <f>IF(ISERROR($V1812),"",OFFSET('Smelter Look-up'!$G$4,$V1812-4,0))</f>
        <v/>
      </c>
      <c r="I1812" s="237" t="str">
        <f>IF(ISERROR($V1812),"",OFFSET('Smelter Look-up'!$H$4,$V1812-4,0))</f>
        <v/>
      </c>
      <c r="J1812" s="237" t="str">
        <f>IF(ISERROR($V1812),"",OFFSET('Smelter Look-up'!$I$4,$V1812-4,0))</f>
        <v/>
      </c>
      <c r="K1812" s="234"/>
      <c r="L1812" s="234"/>
      <c r="M1812" s="234"/>
      <c r="N1812" s="234"/>
      <c r="O1812" s="234"/>
      <c r="P1812" s="237"/>
      <c r="Q1812" s="238"/>
      <c r="R1812" s="233" t="str">
        <f>IF(ISERROR($V1812),"",OFFSET('Smelter Look-up'!$C$4,$V1812-4,0)&amp;"")</f>
        <v/>
      </c>
      <c r="S1812" s="239" t="str">
        <f t="array" ref="S1812">IF(B1812="","",IF(ISERROR(MATCH($E1812,CL,0)),"Unknown",INDIRECT("'C'!$A$"&amp;MATCH($E1812,CL,0)+1)))</f>
        <v/>
      </c>
      <c r="T1812" s="239" t="str">
        <f t="array" ref="T1812">IF(B1812="","",IF(ISERROR(MATCH($J1812,SorP!$B$1:$B$6226,0)),"",INDIRECT("'SorP'!$A$"&amp;MATCH($S1812&amp;$J1812,SorP!C:C,0))))</f>
        <v/>
      </c>
      <c r="U1812" s="240"/>
      <c r="V1812" s="228" t="str">
        <f>IF(C1812="",NA(),IF(OR(C1812="Smelter not listed",C1812="Smelter not yet identified"),MATCH($B1812&amp;$D1812,'Smelter Look-up'!$J:$J,0),MATCH($B1812&amp;$C1812,'Smelter Look-up'!$J:$J,0)))</f>
        <v>#N/A</v>
      </c>
      <c r="W1812" s="208"/>
      <c r="X1812" s="208">
        <f t="shared" si="1"/>
        <v>0</v>
      </c>
      <c r="Y1812" s="208"/>
      <c r="Z1812" s="208"/>
      <c r="AA1812" s="208"/>
      <c r="AB1812" s="241" t="str">
        <f t="shared" si="2"/>
        <v/>
      </c>
      <c r="AC1812" s="208"/>
      <c r="AD1812" s="208"/>
      <c r="AE1812" s="208"/>
      <c r="AF1812" s="208"/>
      <c r="AG1812" s="208"/>
      <c r="AH1812" s="208"/>
    </row>
    <row r="1813" ht="13.5" customHeight="1">
      <c r="A1813" s="239"/>
      <c r="B1813" s="233" t="str">
        <f t="array" ref="B1813">IF(LEN(A1813)=0,"",INDEX('Smelter Look-up'!$A:$A,MATCH($A1813,'Smelter Look-up'!$E:$E,0)))</f>
        <v/>
      </c>
      <c r="C1813" s="234" t="str">
        <f t="array" ref="C1813">IF(LEN(A1813)=0,"",INDEX('Smelter Look-up'!$C:$C,MATCH($A1813,'Smelter Look-up'!$E:$E,0)))</f>
        <v/>
      </c>
      <c r="D1813" s="233"/>
      <c r="E1813" s="233" t="str">
        <f>IF(ISERROR($V1813),"",OFFSET('Smelter Look-up'!$D$4,$V1813-4,0)&amp;"")</f>
        <v/>
      </c>
      <c r="F1813" s="233" t="str">
        <f>IF(ISERROR($V1813),"",OFFSET('Smelter Look-up'!$E$4,$V1813-4,0))</f>
        <v/>
      </c>
      <c r="G1813" s="233" t="str">
        <f>IF(C1813=$X$4,IF(ISERROR($V1813),"Enter smelter details","RMI"),IF(ISERROR($V1813),"",OFFSET('Smelter Look-up'!$F$4,$V1813-4,0)))</f>
        <v/>
      </c>
      <c r="H1813" s="235" t="str">
        <f>IF(ISERROR($V1813),"",OFFSET('Smelter Look-up'!$G$4,$V1813-4,0))</f>
        <v/>
      </c>
      <c r="I1813" s="237" t="str">
        <f>IF(ISERROR($V1813),"",OFFSET('Smelter Look-up'!$H$4,$V1813-4,0))</f>
        <v/>
      </c>
      <c r="J1813" s="237" t="str">
        <f>IF(ISERROR($V1813),"",OFFSET('Smelter Look-up'!$I$4,$V1813-4,0))</f>
        <v/>
      </c>
      <c r="K1813" s="234"/>
      <c r="L1813" s="234"/>
      <c r="M1813" s="234"/>
      <c r="N1813" s="234"/>
      <c r="O1813" s="234"/>
      <c r="P1813" s="237"/>
      <c r="Q1813" s="238"/>
      <c r="R1813" s="233" t="str">
        <f>IF(ISERROR($V1813),"",OFFSET('Smelter Look-up'!$C$4,$V1813-4,0)&amp;"")</f>
        <v/>
      </c>
      <c r="S1813" s="239" t="str">
        <f t="array" ref="S1813">IF(B1813="","",IF(ISERROR(MATCH($E1813,CL,0)),"Unknown",INDIRECT("'C'!$A$"&amp;MATCH($E1813,CL,0)+1)))</f>
        <v/>
      </c>
      <c r="T1813" s="239" t="str">
        <f t="array" ref="T1813">IF(B1813="","",IF(ISERROR(MATCH($J1813,SorP!$B$1:$B$6226,0)),"",INDIRECT("'SorP'!$A$"&amp;MATCH($S1813&amp;$J1813,SorP!C:C,0))))</f>
        <v/>
      </c>
      <c r="U1813" s="240"/>
      <c r="V1813" s="228" t="str">
        <f>IF(C1813="",NA(),IF(OR(C1813="Smelter not listed",C1813="Smelter not yet identified"),MATCH($B1813&amp;$D1813,'Smelter Look-up'!$J:$J,0),MATCH($B1813&amp;$C1813,'Smelter Look-up'!$J:$J,0)))</f>
        <v>#N/A</v>
      </c>
      <c r="W1813" s="208"/>
      <c r="X1813" s="208">
        <f t="shared" si="1"/>
        <v>0</v>
      </c>
      <c r="Y1813" s="208"/>
      <c r="Z1813" s="208"/>
      <c r="AA1813" s="208"/>
      <c r="AB1813" s="241" t="str">
        <f t="shared" si="2"/>
        <v/>
      </c>
      <c r="AC1813" s="208"/>
      <c r="AD1813" s="208"/>
      <c r="AE1813" s="208"/>
      <c r="AF1813" s="208"/>
      <c r="AG1813" s="208"/>
      <c r="AH1813" s="208"/>
    </row>
    <row r="1814" ht="13.5" customHeight="1">
      <c r="A1814" s="239"/>
      <c r="B1814" s="233" t="str">
        <f t="array" ref="B1814">IF(LEN(A1814)=0,"",INDEX('Smelter Look-up'!$A:$A,MATCH($A1814,'Smelter Look-up'!$E:$E,0)))</f>
        <v/>
      </c>
      <c r="C1814" s="234" t="str">
        <f t="array" ref="C1814">IF(LEN(A1814)=0,"",INDEX('Smelter Look-up'!$C:$C,MATCH($A1814,'Smelter Look-up'!$E:$E,0)))</f>
        <v/>
      </c>
      <c r="D1814" s="233"/>
      <c r="E1814" s="233" t="str">
        <f>IF(ISERROR($V1814),"",OFFSET('Smelter Look-up'!$D$4,$V1814-4,0)&amp;"")</f>
        <v/>
      </c>
      <c r="F1814" s="233" t="str">
        <f>IF(ISERROR($V1814),"",OFFSET('Smelter Look-up'!$E$4,$V1814-4,0))</f>
        <v/>
      </c>
      <c r="G1814" s="233" t="str">
        <f>IF(C1814=$X$4,IF(ISERROR($V1814),"Enter smelter details","RMI"),IF(ISERROR($V1814),"",OFFSET('Smelter Look-up'!$F$4,$V1814-4,0)))</f>
        <v/>
      </c>
      <c r="H1814" s="235" t="str">
        <f>IF(ISERROR($V1814),"",OFFSET('Smelter Look-up'!$G$4,$V1814-4,0))</f>
        <v/>
      </c>
      <c r="I1814" s="237" t="str">
        <f>IF(ISERROR($V1814),"",OFFSET('Smelter Look-up'!$H$4,$V1814-4,0))</f>
        <v/>
      </c>
      <c r="J1814" s="237" t="str">
        <f>IF(ISERROR($V1814),"",OFFSET('Smelter Look-up'!$I$4,$V1814-4,0))</f>
        <v/>
      </c>
      <c r="K1814" s="234"/>
      <c r="L1814" s="234"/>
      <c r="M1814" s="234"/>
      <c r="N1814" s="234"/>
      <c r="O1814" s="234"/>
      <c r="P1814" s="237"/>
      <c r="Q1814" s="238"/>
      <c r="R1814" s="233" t="str">
        <f>IF(ISERROR($V1814),"",OFFSET('Smelter Look-up'!$C$4,$V1814-4,0)&amp;"")</f>
        <v/>
      </c>
      <c r="S1814" s="239" t="str">
        <f t="array" ref="S1814">IF(B1814="","",IF(ISERROR(MATCH($E1814,CL,0)),"Unknown",INDIRECT("'C'!$A$"&amp;MATCH($E1814,CL,0)+1)))</f>
        <v/>
      </c>
      <c r="T1814" s="239" t="str">
        <f t="array" ref="T1814">IF(B1814="","",IF(ISERROR(MATCH($J1814,SorP!$B$1:$B$6226,0)),"",INDIRECT("'SorP'!$A$"&amp;MATCH($S1814&amp;$J1814,SorP!C:C,0))))</f>
        <v/>
      </c>
      <c r="U1814" s="240"/>
      <c r="V1814" s="228" t="str">
        <f>IF(C1814="",NA(),IF(OR(C1814="Smelter not listed",C1814="Smelter not yet identified"),MATCH($B1814&amp;$D1814,'Smelter Look-up'!$J:$J,0),MATCH($B1814&amp;$C1814,'Smelter Look-up'!$J:$J,0)))</f>
        <v>#N/A</v>
      </c>
      <c r="W1814" s="208"/>
      <c r="X1814" s="208">
        <f t="shared" si="1"/>
        <v>0</v>
      </c>
      <c r="Y1814" s="208"/>
      <c r="Z1814" s="208"/>
      <c r="AA1814" s="208"/>
      <c r="AB1814" s="241" t="str">
        <f t="shared" si="2"/>
        <v/>
      </c>
      <c r="AC1814" s="208"/>
      <c r="AD1814" s="208"/>
      <c r="AE1814" s="208"/>
      <c r="AF1814" s="208"/>
      <c r="AG1814" s="208"/>
      <c r="AH1814" s="208"/>
    </row>
    <row r="1815" ht="13.5" customHeight="1">
      <c r="A1815" s="239"/>
      <c r="B1815" s="233" t="str">
        <f t="array" ref="B1815">IF(LEN(A1815)=0,"",INDEX('Smelter Look-up'!$A:$A,MATCH($A1815,'Smelter Look-up'!$E:$E,0)))</f>
        <v/>
      </c>
      <c r="C1815" s="234" t="str">
        <f t="array" ref="C1815">IF(LEN(A1815)=0,"",INDEX('Smelter Look-up'!$C:$C,MATCH($A1815,'Smelter Look-up'!$E:$E,0)))</f>
        <v/>
      </c>
      <c r="D1815" s="233"/>
      <c r="E1815" s="233" t="str">
        <f>IF(ISERROR($V1815),"",OFFSET('Smelter Look-up'!$D$4,$V1815-4,0)&amp;"")</f>
        <v/>
      </c>
      <c r="F1815" s="233" t="str">
        <f>IF(ISERROR($V1815),"",OFFSET('Smelter Look-up'!$E$4,$V1815-4,0))</f>
        <v/>
      </c>
      <c r="G1815" s="233" t="str">
        <f>IF(C1815=$X$4,IF(ISERROR($V1815),"Enter smelter details","RMI"),IF(ISERROR($V1815),"",OFFSET('Smelter Look-up'!$F$4,$V1815-4,0)))</f>
        <v/>
      </c>
      <c r="H1815" s="235" t="str">
        <f>IF(ISERROR($V1815),"",OFFSET('Smelter Look-up'!$G$4,$V1815-4,0))</f>
        <v/>
      </c>
      <c r="I1815" s="237" t="str">
        <f>IF(ISERROR($V1815),"",OFFSET('Smelter Look-up'!$H$4,$V1815-4,0))</f>
        <v/>
      </c>
      <c r="J1815" s="237" t="str">
        <f>IF(ISERROR($V1815),"",OFFSET('Smelter Look-up'!$I$4,$V1815-4,0))</f>
        <v/>
      </c>
      <c r="K1815" s="234"/>
      <c r="L1815" s="234"/>
      <c r="M1815" s="234"/>
      <c r="N1815" s="234"/>
      <c r="O1815" s="234"/>
      <c r="P1815" s="237"/>
      <c r="Q1815" s="238"/>
      <c r="R1815" s="233" t="str">
        <f>IF(ISERROR($V1815),"",OFFSET('Smelter Look-up'!$C$4,$V1815-4,0)&amp;"")</f>
        <v/>
      </c>
      <c r="S1815" s="239" t="str">
        <f t="array" ref="S1815">IF(B1815="","",IF(ISERROR(MATCH($E1815,CL,0)),"Unknown",INDIRECT("'C'!$A$"&amp;MATCH($E1815,CL,0)+1)))</f>
        <v/>
      </c>
      <c r="T1815" s="239" t="str">
        <f t="array" ref="T1815">IF(B1815="","",IF(ISERROR(MATCH($J1815,SorP!$B$1:$B$6226,0)),"",INDIRECT("'SorP'!$A$"&amp;MATCH($S1815&amp;$J1815,SorP!C:C,0))))</f>
        <v/>
      </c>
      <c r="U1815" s="240"/>
      <c r="V1815" s="228" t="str">
        <f>IF(C1815="",NA(),IF(OR(C1815="Smelter not listed",C1815="Smelter not yet identified"),MATCH($B1815&amp;$D1815,'Smelter Look-up'!$J:$J,0),MATCH($B1815&amp;$C1815,'Smelter Look-up'!$J:$J,0)))</f>
        <v>#N/A</v>
      </c>
      <c r="W1815" s="208"/>
      <c r="X1815" s="208">
        <f t="shared" si="1"/>
        <v>0</v>
      </c>
      <c r="Y1815" s="208"/>
      <c r="Z1815" s="208"/>
      <c r="AA1815" s="208"/>
      <c r="AB1815" s="241" t="str">
        <f t="shared" si="2"/>
        <v/>
      </c>
      <c r="AC1815" s="208"/>
      <c r="AD1815" s="208"/>
      <c r="AE1815" s="208"/>
      <c r="AF1815" s="208"/>
      <c r="AG1815" s="208"/>
      <c r="AH1815" s="208"/>
    </row>
    <row r="1816" ht="13.5" customHeight="1">
      <c r="A1816" s="239"/>
      <c r="B1816" s="233" t="str">
        <f t="array" ref="B1816">IF(LEN(A1816)=0,"",INDEX('Smelter Look-up'!$A:$A,MATCH($A1816,'Smelter Look-up'!$E:$E,0)))</f>
        <v/>
      </c>
      <c r="C1816" s="234" t="str">
        <f t="array" ref="C1816">IF(LEN(A1816)=0,"",INDEX('Smelter Look-up'!$C:$C,MATCH($A1816,'Smelter Look-up'!$E:$E,0)))</f>
        <v/>
      </c>
      <c r="D1816" s="233"/>
      <c r="E1816" s="233" t="str">
        <f>IF(ISERROR($V1816),"",OFFSET('Smelter Look-up'!$D$4,$V1816-4,0)&amp;"")</f>
        <v/>
      </c>
      <c r="F1816" s="233" t="str">
        <f>IF(ISERROR($V1816),"",OFFSET('Smelter Look-up'!$E$4,$V1816-4,0))</f>
        <v/>
      </c>
      <c r="G1816" s="233" t="str">
        <f>IF(C1816=$X$4,IF(ISERROR($V1816),"Enter smelter details","RMI"),IF(ISERROR($V1816),"",OFFSET('Smelter Look-up'!$F$4,$V1816-4,0)))</f>
        <v/>
      </c>
      <c r="H1816" s="235" t="str">
        <f>IF(ISERROR($V1816),"",OFFSET('Smelter Look-up'!$G$4,$V1816-4,0))</f>
        <v/>
      </c>
      <c r="I1816" s="237" t="str">
        <f>IF(ISERROR($V1816),"",OFFSET('Smelter Look-up'!$H$4,$V1816-4,0))</f>
        <v/>
      </c>
      <c r="J1816" s="237" t="str">
        <f>IF(ISERROR($V1816),"",OFFSET('Smelter Look-up'!$I$4,$V1816-4,0))</f>
        <v/>
      </c>
      <c r="K1816" s="234"/>
      <c r="L1816" s="234"/>
      <c r="M1816" s="234"/>
      <c r="N1816" s="234"/>
      <c r="O1816" s="234"/>
      <c r="P1816" s="237"/>
      <c r="Q1816" s="238"/>
      <c r="R1816" s="233" t="str">
        <f>IF(ISERROR($V1816),"",OFFSET('Smelter Look-up'!$C$4,$V1816-4,0)&amp;"")</f>
        <v/>
      </c>
      <c r="S1816" s="239" t="str">
        <f t="array" ref="S1816">IF(B1816="","",IF(ISERROR(MATCH($E1816,CL,0)),"Unknown",INDIRECT("'C'!$A$"&amp;MATCH($E1816,CL,0)+1)))</f>
        <v/>
      </c>
      <c r="T1816" s="239" t="str">
        <f t="array" ref="T1816">IF(B1816="","",IF(ISERROR(MATCH($J1816,SorP!$B$1:$B$6226,0)),"",INDIRECT("'SorP'!$A$"&amp;MATCH($S1816&amp;$J1816,SorP!C:C,0))))</f>
        <v/>
      </c>
      <c r="U1816" s="240"/>
      <c r="V1816" s="228" t="str">
        <f>IF(C1816="",NA(),IF(OR(C1816="Smelter not listed",C1816="Smelter not yet identified"),MATCH($B1816&amp;$D1816,'Smelter Look-up'!$J:$J,0),MATCH($B1816&amp;$C1816,'Smelter Look-up'!$J:$J,0)))</f>
        <v>#N/A</v>
      </c>
      <c r="W1816" s="208"/>
      <c r="X1816" s="208">
        <f t="shared" si="1"/>
        <v>0</v>
      </c>
      <c r="Y1816" s="208"/>
      <c r="Z1816" s="208"/>
      <c r="AA1816" s="208"/>
      <c r="AB1816" s="241" t="str">
        <f t="shared" si="2"/>
        <v/>
      </c>
      <c r="AC1816" s="208"/>
      <c r="AD1816" s="208"/>
      <c r="AE1816" s="208"/>
      <c r="AF1816" s="208"/>
      <c r="AG1816" s="208"/>
      <c r="AH1816" s="208"/>
    </row>
    <row r="1817" ht="13.5" customHeight="1">
      <c r="A1817" s="239"/>
      <c r="B1817" s="233" t="str">
        <f t="array" ref="B1817">IF(LEN(A1817)=0,"",INDEX('Smelter Look-up'!$A:$A,MATCH($A1817,'Smelter Look-up'!$E:$E,0)))</f>
        <v/>
      </c>
      <c r="C1817" s="234" t="str">
        <f t="array" ref="C1817">IF(LEN(A1817)=0,"",INDEX('Smelter Look-up'!$C:$C,MATCH($A1817,'Smelter Look-up'!$E:$E,0)))</f>
        <v/>
      </c>
      <c r="D1817" s="233"/>
      <c r="E1817" s="233" t="str">
        <f>IF(ISERROR($V1817),"",OFFSET('Smelter Look-up'!$D$4,$V1817-4,0)&amp;"")</f>
        <v/>
      </c>
      <c r="F1817" s="233" t="str">
        <f>IF(ISERROR($V1817),"",OFFSET('Smelter Look-up'!$E$4,$V1817-4,0))</f>
        <v/>
      </c>
      <c r="G1817" s="233" t="str">
        <f>IF(C1817=$X$4,IF(ISERROR($V1817),"Enter smelter details","RMI"),IF(ISERROR($V1817),"",OFFSET('Smelter Look-up'!$F$4,$V1817-4,0)))</f>
        <v/>
      </c>
      <c r="H1817" s="235" t="str">
        <f>IF(ISERROR($V1817),"",OFFSET('Smelter Look-up'!$G$4,$V1817-4,0))</f>
        <v/>
      </c>
      <c r="I1817" s="237" t="str">
        <f>IF(ISERROR($V1817),"",OFFSET('Smelter Look-up'!$H$4,$V1817-4,0))</f>
        <v/>
      </c>
      <c r="J1817" s="237" t="str">
        <f>IF(ISERROR($V1817),"",OFFSET('Smelter Look-up'!$I$4,$V1817-4,0))</f>
        <v/>
      </c>
      <c r="K1817" s="234"/>
      <c r="L1817" s="234"/>
      <c r="M1817" s="234"/>
      <c r="N1817" s="234"/>
      <c r="O1817" s="234"/>
      <c r="P1817" s="237"/>
      <c r="Q1817" s="238"/>
      <c r="R1817" s="233" t="str">
        <f>IF(ISERROR($V1817),"",OFFSET('Smelter Look-up'!$C$4,$V1817-4,0)&amp;"")</f>
        <v/>
      </c>
      <c r="S1817" s="239" t="str">
        <f t="array" ref="S1817">IF(B1817="","",IF(ISERROR(MATCH($E1817,CL,0)),"Unknown",INDIRECT("'C'!$A$"&amp;MATCH($E1817,CL,0)+1)))</f>
        <v/>
      </c>
      <c r="T1817" s="239" t="str">
        <f t="array" ref="T1817">IF(B1817="","",IF(ISERROR(MATCH($J1817,SorP!$B$1:$B$6226,0)),"",INDIRECT("'SorP'!$A$"&amp;MATCH($S1817&amp;$J1817,SorP!C:C,0))))</f>
        <v/>
      </c>
      <c r="U1817" s="240"/>
      <c r="V1817" s="228" t="str">
        <f>IF(C1817="",NA(),IF(OR(C1817="Smelter not listed",C1817="Smelter not yet identified"),MATCH($B1817&amp;$D1817,'Smelter Look-up'!$J:$J,0),MATCH($B1817&amp;$C1817,'Smelter Look-up'!$J:$J,0)))</f>
        <v>#N/A</v>
      </c>
      <c r="W1817" s="208"/>
      <c r="X1817" s="208">
        <f t="shared" si="1"/>
        <v>0</v>
      </c>
      <c r="Y1817" s="208"/>
      <c r="Z1817" s="208"/>
      <c r="AA1817" s="208"/>
      <c r="AB1817" s="241" t="str">
        <f t="shared" si="2"/>
        <v/>
      </c>
      <c r="AC1817" s="208"/>
      <c r="AD1817" s="208"/>
      <c r="AE1817" s="208"/>
      <c r="AF1817" s="208"/>
      <c r="AG1817" s="208"/>
      <c r="AH1817" s="208"/>
    </row>
    <row r="1818" ht="13.5" customHeight="1">
      <c r="A1818" s="239"/>
      <c r="B1818" s="233" t="str">
        <f t="array" ref="B1818">IF(LEN(A1818)=0,"",INDEX('Smelter Look-up'!$A:$A,MATCH($A1818,'Smelter Look-up'!$E:$E,0)))</f>
        <v/>
      </c>
      <c r="C1818" s="234" t="str">
        <f t="array" ref="C1818">IF(LEN(A1818)=0,"",INDEX('Smelter Look-up'!$C:$C,MATCH($A1818,'Smelter Look-up'!$E:$E,0)))</f>
        <v/>
      </c>
      <c r="D1818" s="233"/>
      <c r="E1818" s="233" t="str">
        <f>IF(ISERROR($V1818),"",OFFSET('Smelter Look-up'!$D$4,$V1818-4,0)&amp;"")</f>
        <v/>
      </c>
      <c r="F1818" s="233" t="str">
        <f>IF(ISERROR($V1818),"",OFFSET('Smelter Look-up'!$E$4,$V1818-4,0))</f>
        <v/>
      </c>
      <c r="G1818" s="233" t="str">
        <f>IF(C1818=$X$4,IF(ISERROR($V1818),"Enter smelter details","RMI"),IF(ISERROR($V1818),"",OFFSET('Smelter Look-up'!$F$4,$V1818-4,0)))</f>
        <v/>
      </c>
      <c r="H1818" s="235" t="str">
        <f>IF(ISERROR($V1818),"",OFFSET('Smelter Look-up'!$G$4,$V1818-4,0))</f>
        <v/>
      </c>
      <c r="I1818" s="237" t="str">
        <f>IF(ISERROR($V1818),"",OFFSET('Smelter Look-up'!$H$4,$V1818-4,0))</f>
        <v/>
      </c>
      <c r="J1818" s="237" t="str">
        <f>IF(ISERROR($V1818),"",OFFSET('Smelter Look-up'!$I$4,$V1818-4,0))</f>
        <v/>
      </c>
      <c r="K1818" s="234"/>
      <c r="L1818" s="234"/>
      <c r="M1818" s="234"/>
      <c r="N1818" s="234"/>
      <c r="O1818" s="234"/>
      <c r="P1818" s="237"/>
      <c r="Q1818" s="238"/>
      <c r="R1818" s="233" t="str">
        <f>IF(ISERROR($V1818),"",OFFSET('Smelter Look-up'!$C$4,$V1818-4,0)&amp;"")</f>
        <v/>
      </c>
      <c r="S1818" s="239" t="str">
        <f t="array" ref="S1818">IF(B1818="","",IF(ISERROR(MATCH($E1818,CL,0)),"Unknown",INDIRECT("'C'!$A$"&amp;MATCH($E1818,CL,0)+1)))</f>
        <v/>
      </c>
      <c r="T1818" s="239" t="str">
        <f t="array" ref="T1818">IF(B1818="","",IF(ISERROR(MATCH($J1818,SorP!$B$1:$B$6226,0)),"",INDIRECT("'SorP'!$A$"&amp;MATCH($S1818&amp;$J1818,SorP!C:C,0))))</f>
        <v/>
      </c>
      <c r="U1818" s="240"/>
      <c r="V1818" s="228" t="str">
        <f>IF(C1818="",NA(),IF(OR(C1818="Smelter not listed",C1818="Smelter not yet identified"),MATCH($B1818&amp;$D1818,'Smelter Look-up'!$J:$J,0),MATCH($B1818&amp;$C1818,'Smelter Look-up'!$J:$J,0)))</f>
        <v>#N/A</v>
      </c>
      <c r="W1818" s="208"/>
      <c r="X1818" s="208">
        <f t="shared" si="1"/>
        <v>0</v>
      </c>
      <c r="Y1818" s="208"/>
      <c r="Z1818" s="208"/>
      <c r="AA1818" s="208"/>
      <c r="AB1818" s="241" t="str">
        <f t="shared" si="2"/>
        <v/>
      </c>
      <c r="AC1818" s="208"/>
      <c r="AD1818" s="208"/>
      <c r="AE1818" s="208"/>
      <c r="AF1818" s="208"/>
      <c r="AG1818" s="208"/>
      <c r="AH1818" s="208"/>
    </row>
    <row r="1819" ht="13.5" customHeight="1">
      <c r="A1819" s="239"/>
      <c r="B1819" s="233" t="str">
        <f t="array" ref="B1819">IF(LEN(A1819)=0,"",INDEX('Smelter Look-up'!$A:$A,MATCH($A1819,'Smelter Look-up'!$E:$E,0)))</f>
        <v/>
      </c>
      <c r="C1819" s="234" t="str">
        <f t="array" ref="C1819">IF(LEN(A1819)=0,"",INDEX('Smelter Look-up'!$C:$C,MATCH($A1819,'Smelter Look-up'!$E:$E,0)))</f>
        <v/>
      </c>
      <c r="D1819" s="233"/>
      <c r="E1819" s="233" t="str">
        <f>IF(ISERROR($V1819),"",OFFSET('Smelter Look-up'!$D$4,$V1819-4,0)&amp;"")</f>
        <v/>
      </c>
      <c r="F1819" s="233" t="str">
        <f>IF(ISERROR($V1819),"",OFFSET('Smelter Look-up'!$E$4,$V1819-4,0))</f>
        <v/>
      </c>
      <c r="G1819" s="233" t="str">
        <f>IF(C1819=$X$4,IF(ISERROR($V1819),"Enter smelter details","RMI"),IF(ISERROR($V1819),"",OFFSET('Smelter Look-up'!$F$4,$V1819-4,0)))</f>
        <v/>
      </c>
      <c r="H1819" s="235" t="str">
        <f>IF(ISERROR($V1819),"",OFFSET('Smelter Look-up'!$G$4,$V1819-4,0))</f>
        <v/>
      </c>
      <c r="I1819" s="237" t="str">
        <f>IF(ISERROR($V1819),"",OFFSET('Smelter Look-up'!$H$4,$V1819-4,0))</f>
        <v/>
      </c>
      <c r="J1819" s="237" t="str">
        <f>IF(ISERROR($V1819),"",OFFSET('Smelter Look-up'!$I$4,$V1819-4,0))</f>
        <v/>
      </c>
      <c r="K1819" s="234"/>
      <c r="L1819" s="234"/>
      <c r="M1819" s="234"/>
      <c r="N1819" s="234"/>
      <c r="O1819" s="234"/>
      <c r="P1819" s="237"/>
      <c r="Q1819" s="238"/>
      <c r="R1819" s="233" t="str">
        <f>IF(ISERROR($V1819),"",OFFSET('Smelter Look-up'!$C$4,$V1819-4,0)&amp;"")</f>
        <v/>
      </c>
      <c r="S1819" s="239" t="str">
        <f t="array" ref="S1819">IF(B1819="","",IF(ISERROR(MATCH($E1819,CL,0)),"Unknown",INDIRECT("'C'!$A$"&amp;MATCH($E1819,CL,0)+1)))</f>
        <v/>
      </c>
      <c r="T1819" s="239" t="str">
        <f t="array" ref="T1819">IF(B1819="","",IF(ISERROR(MATCH($J1819,SorP!$B$1:$B$6226,0)),"",INDIRECT("'SorP'!$A$"&amp;MATCH($S1819&amp;$J1819,SorP!C:C,0))))</f>
        <v/>
      </c>
      <c r="U1819" s="240"/>
      <c r="V1819" s="228" t="str">
        <f>IF(C1819="",NA(),IF(OR(C1819="Smelter not listed",C1819="Smelter not yet identified"),MATCH($B1819&amp;$D1819,'Smelter Look-up'!$J:$J,0),MATCH($B1819&amp;$C1819,'Smelter Look-up'!$J:$J,0)))</f>
        <v>#N/A</v>
      </c>
      <c r="W1819" s="208"/>
      <c r="X1819" s="208">
        <f t="shared" si="1"/>
        <v>0</v>
      </c>
      <c r="Y1819" s="208"/>
      <c r="Z1819" s="208"/>
      <c r="AA1819" s="208"/>
      <c r="AB1819" s="241" t="str">
        <f t="shared" si="2"/>
        <v/>
      </c>
      <c r="AC1819" s="208"/>
      <c r="AD1819" s="208"/>
      <c r="AE1819" s="208"/>
      <c r="AF1819" s="208"/>
      <c r="AG1819" s="208"/>
      <c r="AH1819" s="208"/>
    </row>
    <row r="1820" ht="13.5" customHeight="1">
      <c r="A1820" s="239"/>
      <c r="B1820" s="233" t="str">
        <f t="array" ref="B1820">IF(LEN(A1820)=0,"",INDEX('Smelter Look-up'!$A:$A,MATCH($A1820,'Smelter Look-up'!$E:$E,0)))</f>
        <v/>
      </c>
      <c r="C1820" s="234" t="str">
        <f t="array" ref="C1820">IF(LEN(A1820)=0,"",INDEX('Smelter Look-up'!$C:$C,MATCH($A1820,'Smelter Look-up'!$E:$E,0)))</f>
        <v/>
      </c>
      <c r="D1820" s="233"/>
      <c r="E1820" s="233" t="str">
        <f>IF(ISERROR($V1820),"",OFFSET('Smelter Look-up'!$D$4,$V1820-4,0)&amp;"")</f>
        <v/>
      </c>
      <c r="F1820" s="233" t="str">
        <f>IF(ISERROR($V1820),"",OFFSET('Smelter Look-up'!$E$4,$V1820-4,0))</f>
        <v/>
      </c>
      <c r="G1820" s="233" t="str">
        <f>IF(C1820=$X$4,IF(ISERROR($V1820),"Enter smelter details","RMI"),IF(ISERROR($V1820),"",OFFSET('Smelter Look-up'!$F$4,$V1820-4,0)))</f>
        <v/>
      </c>
      <c r="H1820" s="235" t="str">
        <f>IF(ISERROR($V1820),"",OFFSET('Smelter Look-up'!$G$4,$V1820-4,0))</f>
        <v/>
      </c>
      <c r="I1820" s="237" t="str">
        <f>IF(ISERROR($V1820),"",OFFSET('Smelter Look-up'!$H$4,$V1820-4,0))</f>
        <v/>
      </c>
      <c r="J1820" s="237" t="str">
        <f>IF(ISERROR($V1820),"",OFFSET('Smelter Look-up'!$I$4,$V1820-4,0))</f>
        <v/>
      </c>
      <c r="K1820" s="234"/>
      <c r="L1820" s="234"/>
      <c r="M1820" s="234"/>
      <c r="N1820" s="234"/>
      <c r="O1820" s="234"/>
      <c r="P1820" s="237"/>
      <c r="Q1820" s="238"/>
      <c r="R1820" s="233" t="str">
        <f>IF(ISERROR($V1820),"",OFFSET('Smelter Look-up'!$C$4,$V1820-4,0)&amp;"")</f>
        <v/>
      </c>
      <c r="S1820" s="239" t="str">
        <f t="array" ref="S1820">IF(B1820="","",IF(ISERROR(MATCH($E1820,CL,0)),"Unknown",INDIRECT("'C'!$A$"&amp;MATCH($E1820,CL,0)+1)))</f>
        <v/>
      </c>
      <c r="T1820" s="239" t="str">
        <f t="array" ref="T1820">IF(B1820="","",IF(ISERROR(MATCH($J1820,SorP!$B$1:$B$6226,0)),"",INDIRECT("'SorP'!$A$"&amp;MATCH($S1820&amp;$J1820,SorP!C:C,0))))</f>
        <v/>
      </c>
      <c r="U1820" s="240"/>
      <c r="V1820" s="228" t="str">
        <f>IF(C1820="",NA(),IF(OR(C1820="Smelter not listed",C1820="Smelter not yet identified"),MATCH($B1820&amp;$D1820,'Smelter Look-up'!$J:$J,0),MATCH($B1820&amp;$C1820,'Smelter Look-up'!$J:$J,0)))</f>
        <v>#N/A</v>
      </c>
      <c r="W1820" s="208"/>
      <c r="X1820" s="208">
        <f t="shared" si="1"/>
        <v>0</v>
      </c>
      <c r="Y1820" s="208"/>
      <c r="Z1820" s="208"/>
      <c r="AA1820" s="208"/>
      <c r="AB1820" s="241" t="str">
        <f t="shared" si="2"/>
        <v/>
      </c>
      <c r="AC1820" s="208"/>
      <c r="AD1820" s="208"/>
      <c r="AE1820" s="208"/>
      <c r="AF1820" s="208"/>
      <c r="AG1820" s="208"/>
      <c r="AH1820" s="208"/>
    </row>
    <row r="1821" ht="13.5" customHeight="1">
      <c r="A1821" s="239"/>
      <c r="B1821" s="233" t="str">
        <f t="array" ref="B1821">IF(LEN(A1821)=0,"",INDEX('Smelter Look-up'!$A:$A,MATCH($A1821,'Smelter Look-up'!$E:$E,0)))</f>
        <v/>
      </c>
      <c r="C1821" s="234" t="str">
        <f t="array" ref="C1821">IF(LEN(A1821)=0,"",INDEX('Smelter Look-up'!$C:$C,MATCH($A1821,'Smelter Look-up'!$E:$E,0)))</f>
        <v/>
      </c>
      <c r="D1821" s="233"/>
      <c r="E1821" s="233" t="str">
        <f>IF(ISERROR($V1821),"",OFFSET('Smelter Look-up'!$D$4,$V1821-4,0)&amp;"")</f>
        <v/>
      </c>
      <c r="F1821" s="233" t="str">
        <f>IF(ISERROR($V1821),"",OFFSET('Smelter Look-up'!$E$4,$V1821-4,0))</f>
        <v/>
      </c>
      <c r="G1821" s="233" t="str">
        <f>IF(C1821=$X$4,IF(ISERROR($V1821),"Enter smelter details","RMI"),IF(ISERROR($V1821),"",OFFSET('Smelter Look-up'!$F$4,$V1821-4,0)))</f>
        <v/>
      </c>
      <c r="H1821" s="235" t="str">
        <f>IF(ISERROR($V1821),"",OFFSET('Smelter Look-up'!$G$4,$V1821-4,0))</f>
        <v/>
      </c>
      <c r="I1821" s="237" t="str">
        <f>IF(ISERROR($V1821),"",OFFSET('Smelter Look-up'!$H$4,$V1821-4,0))</f>
        <v/>
      </c>
      <c r="J1821" s="237" t="str">
        <f>IF(ISERROR($V1821),"",OFFSET('Smelter Look-up'!$I$4,$V1821-4,0))</f>
        <v/>
      </c>
      <c r="K1821" s="234"/>
      <c r="L1821" s="234"/>
      <c r="M1821" s="234"/>
      <c r="N1821" s="234"/>
      <c r="O1821" s="234"/>
      <c r="P1821" s="237"/>
      <c r="Q1821" s="238"/>
      <c r="R1821" s="233" t="str">
        <f>IF(ISERROR($V1821),"",OFFSET('Smelter Look-up'!$C$4,$V1821-4,0)&amp;"")</f>
        <v/>
      </c>
      <c r="S1821" s="239" t="str">
        <f t="array" ref="S1821">IF(B1821="","",IF(ISERROR(MATCH($E1821,CL,0)),"Unknown",INDIRECT("'C'!$A$"&amp;MATCH($E1821,CL,0)+1)))</f>
        <v/>
      </c>
      <c r="T1821" s="239" t="str">
        <f t="array" ref="T1821">IF(B1821="","",IF(ISERROR(MATCH($J1821,SorP!$B$1:$B$6226,0)),"",INDIRECT("'SorP'!$A$"&amp;MATCH($S1821&amp;$J1821,SorP!C:C,0))))</f>
        <v/>
      </c>
      <c r="U1821" s="240"/>
      <c r="V1821" s="228" t="str">
        <f>IF(C1821="",NA(),IF(OR(C1821="Smelter not listed",C1821="Smelter not yet identified"),MATCH($B1821&amp;$D1821,'Smelter Look-up'!$J:$J,0),MATCH($B1821&amp;$C1821,'Smelter Look-up'!$J:$J,0)))</f>
        <v>#N/A</v>
      </c>
      <c r="W1821" s="208"/>
      <c r="X1821" s="208">
        <f t="shared" si="1"/>
        <v>0</v>
      </c>
      <c r="Y1821" s="208"/>
      <c r="Z1821" s="208"/>
      <c r="AA1821" s="208"/>
      <c r="AB1821" s="241" t="str">
        <f t="shared" si="2"/>
        <v/>
      </c>
      <c r="AC1821" s="208"/>
      <c r="AD1821" s="208"/>
      <c r="AE1821" s="208"/>
      <c r="AF1821" s="208"/>
      <c r="AG1821" s="208"/>
      <c r="AH1821" s="208"/>
    </row>
    <row r="1822" ht="13.5" customHeight="1">
      <c r="A1822" s="239"/>
      <c r="B1822" s="233" t="str">
        <f t="array" ref="B1822">IF(LEN(A1822)=0,"",INDEX('Smelter Look-up'!$A:$A,MATCH($A1822,'Smelter Look-up'!$E:$E,0)))</f>
        <v/>
      </c>
      <c r="C1822" s="234" t="str">
        <f t="array" ref="C1822">IF(LEN(A1822)=0,"",INDEX('Smelter Look-up'!$C:$C,MATCH($A1822,'Smelter Look-up'!$E:$E,0)))</f>
        <v/>
      </c>
      <c r="D1822" s="233"/>
      <c r="E1822" s="233" t="str">
        <f>IF(ISERROR($V1822),"",OFFSET('Smelter Look-up'!$D$4,$V1822-4,0)&amp;"")</f>
        <v/>
      </c>
      <c r="F1822" s="233" t="str">
        <f>IF(ISERROR($V1822),"",OFFSET('Smelter Look-up'!$E$4,$V1822-4,0))</f>
        <v/>
      </c>
      <c r="G1822" s="233" t="str">
        <f>IF(C1822=$X$4,IF(ISERROR($V1822),"Enter smelter details","RMI"),IF(ISERROR($V1822),"",OFFSET('Smelter Look-up'!$F$4,$V1822-4,0)))</f>
        <v/>
      </c>
      <c r="H1822" s="235" t="str">
        <f>IF(ISERROR($V1822),"",OFFSET('Smelter Look-up'!$G$4,$V1822-4,0))</f>
        <v/>
      </c>
      <c r="I1822" s="237" t="str">
        <f>IF(ISERROR($V1822),"",OFFSET('Smelter Look-up'!$H$4,$V1822-4,0))</f>
        <v/>
      </c>
      <c r="J1822" s="237" t="str">
        <f>IF(ISERROR($V1822),"",OFFSET('Smelter Look-up'!$I$4,$V1822-4,0))</f>
        <v/>
      </c>
      <c r="K1822" s="234"/>
      <c r="L1822" s="234"/>
      <c r="M1822" s="234"/>
      <c r="N1822" s="234"/>
      <c r="O1822" s="234"/>
      <c r="P1822" s="237"/>
      <c r="Q1822" s="238"/>
      <c r="R1822" s="233" t="str">
        <f>IF(ISERROR($V1822),"",OFFSET('Smelter Look-up'!$C$4,$V1822-4,0)&amp;"")</f>
        <v/>
      </c>
      <c r="S1822" s="239" t="str">
        <f t="array" ref="S1822">IF(B1822="","",IF(ISERROR(MATCH($E1822,CL,0)),"Unknown",INDIRECT("'C'!$A$"&amp;MATCH($E1822,CL,0)+1)))</f>
        <v/>
      </c>
      <c r="T1822" s="239" t="str">
        <f t="array" ref="T1822">IF(B1822="","",IF(ISERROR(MATCH($J1822,SorP!$B$1:$B$6226,0)),"",INDIRECT("'SorP'!$A$"&amp;MATCH($S1822&amp;$J1822,SorP!C:C,0))))</f>
        <v/>
      </c>
      <c r="U1822" s="240"/>
      <c r="V1822" s="228" t="str">
        <f>IF(C1822="",NA(),IF(OR(C1822="Smelter not listed",C1822="Smelter not yet identified"),MATCH($B1822&amp;$D1822,'Smelter Look-up'!$J:$J,0),MATCH($B1822&amp;$C1822,'Smelter Look-up'!$J:$J,0)))</f>
        <v>#N/A</v>
      </c>
      <c r="W1822" s="208"/>
      <c r="X1822" s="208">
        <f t="shared" si="1"/>
        <v>0</v>
      </c>
      <c r="Y1822" s="208"/>
      <c r="Z1822" s="208"/>
      <c r="AA1822" s="208"/>
      <c r="AB1822" s="241" t="str">
        <f t="shared" si="2"/>
        <v/>
      </c>
      <c r="AC1822" s="208"/>
      <c r="AD1822" s="208"/>
      <c r="AE1822" s="208"/>
      <c r="AF1822" s="208"/>
      <c r="AG1822" s="208"/>
      <c r="AH1822" s="208"/>
    </row>
    <row r="1823" ht="13.5" customHeight="1">
      <c r="A1823" s="239"/>
      <c r="B1823" s="233" t="str">
        <f t="array" ref="B1823">IF(LEN(A1823)=0,"",INDEX('Smelter Look-up'!$A:$A,MATCH($A1823,'Smelter Look-up'!$E:$E,0)))</f>
        <v/>
      </c>
      <c r="C1823" s="234" t="str">
        <f t="array" ref="C1823">IF(LEN(A1823)=0,"",INDEX('Smelter Look-up'!$C:$C,MATCH($A1823,'Smelter Look-up'!$E:$E,0)))</f>
        <v/>
      </c>
      <c r="D1823" s="233"/>
      <c r="E1823" s="233" t="str">
        <f>IF(ISERROR($V1823),"",OFFSET('Smelter Look-up'!$D$4,$V1823-4,0)&amp;"")</f>
        <v/>
      </c>
      <c r="F1823" s="233" t="str">
        <f>IF(ISERROR($V1823),"",OFFSET('Smelter Look-up'!$E$4,$V1823-4,0))</f>
        <v/>
      </c>
      <c r="G1823" s="233" t="str">
        <f>IF(C1823=$X$4,IF(ISERROR($V1823),"Enter smelter details","RMI"),IF(ISERROR($V1823),"",OFFSET('Smelter Look-up'!$F$4,$V1823-4,0)))</f>
        <v/>
      </c>
      <c r="H1823" s="235" t="str">
        <f>IF(ISERROR($V1823),"",OFFSET('Smelter Look-up'!$G$4,$V1823-4,0))</f>
        <v/>
      </c>
      <c r="I1823" s="237" t="str">
        <f>IF(ISERROR($V1823),"",OFFSET('Smelter Look-up'!$H$4,$V1823-4,0))</f>
        <v/>
      </c>
      <c r="J1823" s="237" t="str">
        <f>IF(ISERROR($V1823),"",OFFSET('Smelter Look-up'!$I$4,$V1823-4,0))</f>
        <v/>
      </c>
      <c r="K1823" s="234"/>
      <c r="L1823" s="234"/>
      <c r="M1823" s="234"/>
      <c r="N1823" s="234"/>
      <c r="O1823" s="234"/>
      <c r="P1823" s="237"/>
      <c r="Q1823" s="238"/>
      <c r="R1823" s="233" t="str">
        <f>IF(ISERROR($V1823),"",OFFSET('Smelter Look-up'!$C$4,$V1823-4,0)&amp;"")</f>
        <v/>
      </c>
      <c r="S1823" s="239" t="str">
        <f t="array" ref="S1823">IF(B1823="","",IF(ISERROR(MATCH($E1823,CL,0)),"Unknown",INDIRECT("'C'!$A$"&amp;MATCH($E1823,CL,0)+1)))</f>
        <v/>
      </c>
      <c r="T1823" s="239" t="str">
        <f t="array" ref="T1823">IF(B1823="","",IF(ISERROR(MATCH($J1823,SorP!$B$1:$B$6226,0)),"",INDIRECT("'SorP'!$A$"&amp;MATCH($S1823&amp;$J1823,SorP!C:C,0))))</f>
        <v/>
      </c>
      <c r="U1823" s="240"/>
      <c r="V1823" s="228" t="str">
        <f>IF(C1823="",NA(),IF(OR(C1823="Smelter not listed",C1823="Smelter not yet identified"),MATCH($B1823&amp;$D1823,'Smelter Look-up'!$J:$J,0),MATCH($B1823&amp;$C1823,'Smelter Look-up'!$J:$J,0)))</f>
        <v>#N/A</v>
      </c>
      <c r="W1823" s="208"/>
      <c r="X1823" s="208">
        <f t="shared" si="1"/>
        <v>0</v>
      </c>
      <c r="Y1823" s="208"/>
      <c r="Z1823" s="208"/>
      <c r="AA1823" s="208"/>
      <c r="AB1823" s="241" t="str">
        <f t="shared" si="2"/>
        <v/>
      </c>
      <c r="AC1823" s="208"/>
      <c r="AD1823" s="208"/>
      <c r="AE1823" s="208"/>
      <c r="AF1823" s="208"/>
      <c r="AG1823" s="208"/>
      <c r="AH1823" s="208"/>
    </row>
    <row r="1824" ht="13.5" customHeight="1">
      <c r="A1824" s="239"/>
      <c r="B1824" s="233" t="str">
        <f t="array" ref="B1824">IF(LEN(A1824)=0,"",INDEX('Smelter Look-up'!$A:$A,MATCH($A1824,'Smelter Look-up'!$E:$E,0)))</f>
        <v/>
      </c>
      <c r="C1824" s="234" t="str">
        <f t="array" ref="C1824">IF(LEN(A1824)=0,"",INDEX('Smelter Look-up'!$C:$C,MATCH($A1824,'Smelter Look-up'!$E:$E,0)))</f>
        <v/>
      </c>
      <c r="D1824" s="233"/>
      <c r="E1824" s="233" t="str">
        <f>IF(ISERROR($V1824),"",OFFSET('Smelter Look-up'!$D$4,$V1824-4,0)&amp;"")</f>
        <v/>
      </c>
      <c r="F1824" s="233" t="str">
        <f>IF(ISERROR($V1824),"",OFFSET('Smelter Look-up'!$E$4,$V1824-4,0))</f>
        <v/>
      </c>
      <c r="G1824" s="233" t="str">
        <f>IF(C1824=$X$4,IF(ISERROR($V1824),"Enter smelter details","RMI"),IF(ISERROR($V1824),"",OFFSET('Smelter Look-up'!$F$4,$V1824-4,0)))</f>
        <v/>
      </c>
      <c r="H1824" s="235" t="str">
        <f>IF(ISERROR($V1824),"",OFFSET('Smelter Look-up'!$G$4,$V1824-4,0))</f>
        <v/>
      </c>
      <c r="I1824" s="237" t="str">
        <f>IF(ISERROR($V1824),"",OFFSET('Smelter Look-up'!$H$4,$V1824-4,0))</f>
        <v/>
      </c>
      <c r="J1824" s="237" t="str">
        <f>IF(ISERROR($V1824),"",OFFSET('Smelter Look-up'!$I$4,$V1824-4,0))</f>
        <v/>
      </c>
      <c r="K1824" s="234"/>
      <c r="L1824" s="234"/>
      <c r="M1824" s="234"/>
      <c r="N1824" s="234"/>
      <c r="O1824" s="234"/>
      <c r="P1824" s="237"/>
      <c r="Q1824" s="238"/>
      <c r="R1824" s="233" t="str">
        <f>IF(ISERROR($V1824),"",OFFSET('Smelter Look-up'!$C$4,$V1824-4,0)&amp;"")</f>
        <v/>
      </c>
      <c r="S1824" s="239" t="str">
        <f t="array" ref="S1824">IF(B1824="","",IF(ISERROR(MATCH($E1824,CL,0)),"Unknown",INDIRECT("'C'!$A$"&amp;MATCH($E1824,CL,0)+1)))</f>
        <v/>
      </c>
      <c r="T1824" s="239" t="str">
        <f t="array" ref="T1824">IF(B1824="","",IF(ISERROR(MATCH($J1824,SorP!$B$1:$B$6226,0)),"",INDIRECT("'SorP'!$A$"&amp;MATCH($S1824&amp;$J1824,SorP!C:C,0))))</f>
        <v/>
      </c>
      <c r="U1824" s="240"/>
      <c r="V1824" s="228" t="str">
        <f>IF(C1824="",NA(),IF(OR(C1824="Smelter not listed",C1824="Smelter not yet identified"),MATCH($B1824&amp;$D1824,'Smelter Look-up'!$J:$J,0),MATCH($B1824&amp;$C1824,'Smelter Look-up'!$J:$J,0)))</f>
        <v>#N/A</v>
      </c>
      <c r="W1824" s="208"/>
      <c r="X1824" s="208">
        <f t="shared" si="1"/>
        <v>0</v>
      </c>
      <c r="Y1824" s="208"/>
      <c r="Z1824" s="208"/>
      <c r="AA1824" s="208"/>
      <c r="AB1824" s="241" t="str">
        <f t="shared" si="2"/>
        <v/>
      </c>
      <c r="AC1824" s="208"/>
      <c r="AD1824" s="208"/>
      <c r="AE1824" s="208"/>
      <c r="AF1824" s="208"/>
      <c r="AG1824" s="208"/>
      <c r="AH1824" s="208"/>
    </row>
    <row r="1825" ht="13.5" customHeight="1">
      <c r="A1825" s="239"/>
      <c r="B1825" s="233" t="str">
        <f t="array" ref="B1825">IF(LEN(A1825)=0,"",INDEX('Smelter Look-up'!$A:$A,MATCH($A1825,'Smelter Look-up'!$E:$E,0)))</f>
        <v/>
      </c>
      <c r="C1825" s="234" t="str">
        <f t="array" ref="C1825">IF(LEN(A1825)=0,"",INDEX('Smelter Look-up'!$C:$C,MATCH($A1825,'Smelter Look-up'!$E:$E,0)))</f>
        <v/>
      </c>
      <c r="D1825" s="233"/>
      <c r="E1825" s="233" t="str">
        <f>IF(ISERROR($V1825),"",OFFSET('Smelter Look-up'!$D$4,$V1825-4,0)&amp;"")</f>
        <v/>
      </c>
      <c r="F1825" s="233" t="str">
        <f>IF(ISERROR($V1825),"",OFFSET('Smelter Look-up'!$E$4,$V1825-4,0))</f>
        <v/>
      </c>
      <c r="G1825" s="233" t="str">
        <f>IF(C1825=$X$4,IF(ISERROR($V1825),"Enter smelter details","RMI"),IF(ISERROR($V1825),"",OFFSET('Smelter Look-up'!$F$4,$V1825-4,0)))</f>
        <v/>
      </c>
      <c r="H1825" s="235" t="str">
        <f>IF(ISERROR($V1825),"",OFFSET('Smelter Look-up'!$G$4,$V1825-4,0))</f>
        <v/>
      </c>
      <c r="I1825" s="237" t="str">
        <f>IF(ISERROR($V1825),"",OFFSET('Smelter Look-up'!$H$4,$V1825-4,0))</f>
        <v/>
      </c>
      <c r="J1825" s="237" t="str">
        <f>IF(ISERROR($V1825),"",OFFSET('Smelter Look-up'!$I$4,$V1825-4,0))</f>
        <v/>
      </c>
      <c r="K1825" s="234"/>
      <c r="L1825" s="234"/>
      <c r="M1825" s="234"/>
      <c r="N1825" s="234"/>
      <c r="O1825" s="234"/>
      <c r="P1825" s="237"/>
      <c r="Q1825" s="238"/>
      <c r="R1825" s="233" t="str">
        <f>IF(ISERROR($V1825),"",OFFSET('Smelter Look-up'!$C$4,$V1825-4,0)&amp;"")</f>
        <v/>
      </c>
      <c r="S1825" s="239" t="str">
        <f t="array" ref="S1825">IF(B1825="","",IF(ISERROR(MATCH($E1825,CL,0)),"Unknown",INDIRECT("'C'!$A$"&amp;MATCH($E1825,CL,0)+1)))</f>
        <v/>
      </c>
      <c r="T1825" s="239" t="str">
        <f t="array" ref="T1825">IF(B1825="","",IF(ISERROR(MATCH($J1825,SorP!$B$1:$B$6226,0)),"",INDIRECT("'SorP'!$A$"&amp;MATCH($S1825&amp;$J1825,SorP!C:C,0))))</f>
        <v/>
      </c>
      <c r="U1825" s="240"/>
      <c r="V1825" s="228" t="str">
        <f>IF(C1825="",NA(),IF(OR(C1825="Smelter not listed",C1825="Smelter not yet identified"),MATCH($B1825&amp;$D1825,'Smelter Look-up'!$J:$J,0),MATCH($B1825&amp;$C1825,'Smelter Look-up'!$J:$J,0)))</f>
        <v>#N/A</v>
      </c>
      <c r="W1825" s="208"/>
      <c r="X1825" s="208">
        <f t="shared" si="1"/>
        <v>0</v>
      </c>
      <c r="Y1825" s="208"/>
      <c r="Z1825" s="208"/>
      <c r="AA1825" s="208"/>
      <c r="AB1825" s="241" t="str">
        <f t="shared" si="2"/>
        <v/>
      </c>
      <c r="AC1825" s="208"/>
      <c r="AD1825" s="208"/>
      <c r="AE1825" s="208"/>
      <c r="AF1825" s="208"/>
      <c r="AG1825" s="208"/>
      <c r="AH1825" s="208"/>
    </row>
    <row r="1826" ht="13.5" customHeight="1">
      <c r="A1826" s="239"/>
      <c r="B1826" s="233" t="str">
        <f t="array" ref="B1826">IF(LEN(A1826)=0,"",INDEX('Smelter Look-up'!$A:$A,MATCH($A1826,'Smelter Look-up'!$E:$E,0)))</f>
        <v/>
      </c>
      <c r="C1826" s="234" t="str">
        <f t="array" ref="C1826">IF(LEN(A1826)=0,"",INDEX('Smelter Look-up'!$C:$C,MATCH($A1826,'Smelter Look-up'!$E:$E,0)))</f>
        <v/>
      </c>
      <c r="D1826" s="233"/>
      <c r="E1826" s="233" t="str">
        <f>IF(ISERROR($V1826),"",OFFSET('Smelter Look-up'!$D$4,$V1826-4,0)&amp;"")</f>
        <v/>
      </c>
      <c r="F1826" s="233" t="str">
        <f>IF(ISERROR($V1826),"",OFFSET('Smelter Look-up'!$E$4,$V1826-4,0))</f>
        <v/>
      </c>
      <c r="G1826" s="233" t="str">
        <f>IF(C1826=$X$4,IF(ISERROR($V1826),"Enter smelter details","RMI"),IF(ISERROR($V1826),"",OFFSET('Smelter Look-up'!$F$4,$V1826-4,0)))</f>
        <v/>
      </c>
      <c r="H1826" s="235" t="str">
        <f>IF(ISERROR($V1826),"",OFFSET('Smelter Look-up'!$G$4,$V1826-4,0))</f>
        <v/>
      </c>
      <c r="I1826" s="237" t="str">
        <f>IF(ISERROR($V1826),"",OFFSET('Smelter Look-up'!$H$4,$V1826-4,0))</f>
        <v/>
      </c>
      <c r="J1826" s="237" t="str">
        <f>IF(ISERROR($V1826),"",OFFSET('Smelter Look-up'!$I$4,$V1826-4,0))</f>
        <v/>
      </c>
      <c r="K1826" s="234"/>
      <c r="L1826" s="234"/>
      <c r="M1826" s="234"/>
      <c r="N1826" s="234"/>
      <c r="O1826" s="234"/>
      <c r="P1826" s="237"/>
      <c r="Q1826" s="238"/>
      <c r="R1826" s="233" t="str">
        <f>IF(ISERROR($V1826),"",OFFSET('Smelter Look-up'!$C$4,$V1826-4,0)&amp;"")</f>
        <v/>
      </c>
      <c r="S1826" s="239" t="str">
        <f t="array" ref="S1826">IF(B1826="","",IF(ISERROR(MATCH($E1826,CL,0)),"Unknown",INDIRECT("'C'!$A$"&amp;MATCH($E1826,CL,0)+1)))</f>
        <v/>
      </c>
      <c r="T1826" s="239" t="str">
        <f t="array" ref="T1826">IF(B1826="","",IF(ISERROR(MATCH($J1826,SorP!$B$1:$B$6226,0)),"",INDIRECT("'SorP'!$A$"&amp;MATCH($S1826&amp;$J1826,SorP!C:C,0))))</f>
        <v/>
      </c>
      <c r="U1826" s="240"/>
      <c r="V1826" s="228" t="str">
        <f>IF(C1826="",NA(),IF(OR(C1826="Smelter not listed",C1826="Smelter not yet identified"),MATCH($B1826&amp;$D1826,'Smelter Look-up'!$J:$J,0),MATCH($B1826&amp;$C1826,'Smelter Look-up'!$J:$J,0)))</f>
        <v>#N/A</v>
      </c>
      <c r="W1826" s="208"/>
      <c r="X1826" s="208">
        <f t="shared" si="1"/>
        <v>0</v>
      </c>
      <c r="Y1826" s="208"/>
      <c r="Z1826" s="208"/>
      <c r="AA1826" s="208"/>
      <c r="AB1826" s="241" t="str">
        <f t="shared" si="2"/>
        <v/>
      </c>
      <c r="AC1826" s="208"/>
      <c r="AD1826" s="208"/>
      <c r="AE1826" s="208"/>
      <c r="AF1826" s="208"/>
      <c r="AG1826" s="208"/>
      <c r="AH1826" s="208"/>
    </row>
    <row r="1827" ht="13.5" customHeight="1">
      <c r="A1827" s="239"/>
      <c r="B1827" s="233" t="str">
        <f t="array" ref="B1827">IF(LEN(A1827)=0,"",INDEX('Smelter Look-up'!$A:$A,MATCH($A1827,'Smelter Look-up'!$E:$E,0)))</f>
        <v/>
      </c>
      <c r="C1827" s="234" t="str">
        <f t="array" ref="C1827">IF(LEN(A1827)=0,"",INDEX('Smelter Look-up'!$C:$C,MATCH($A1827,'Smelter Look-up'!$E:$E,0)))</f>
        <v/>
      </c>
      <c r="D1827" s="233"/>
      <c r="E1827" s="233" t="str">
        <f>IF(ISERROR($V1827),"",OFFSET('Smelter Look-up'!$D$4,$V1827-4,0)&amp;"")</f>
        <v/>
      </c>
      <c r="F1827" s="233" t="str">
        <f>IF(ISERROR($V1827),"",OFFSET('Smelter Look-up'!$E$4,$V1827-4,0))</f>
        <v/>
      </c>
      <c r="G1827" s="233" t="str">
        <f>IF(C1827=$X$4,IF(ISERROR($V1827),"Enter smelter details","RMI"),IF(ISERROR($V1827),"",OFFSET('Smelter Look-up'!$F$4,$V1827-4,0)))</f>
        <v/>
      </c>
      <c r="H1827" s="235" t="str">
        <f>IF(ISERROR($V1827),"",OFFSET('Smelter Look-up'!$G$4,$V1827-4,0))</f>
        <v/>
      </c>
      <c r="I1827" s="237" t="str">
        <f>IF(ISERROR($V1827),"",OFFSET('Smelter Look-up'!$H$4,$V1827-4,0))</f>
        <v/>
      </c>
      <c r="J1827" s="237" t="str">
        <f>IF(ISERROR($V1827),"",OFFSET('Smelter Look-up'!$I$4,$V1827-4,0))</f>
        <v/>
      </c>
      <c r="K1827" s="234"/>
      <c r="L1827" s="234"/>
      <c r="M1827" s="234"/>
      <c r="N1827" s="234"/>
      <c r="O1827" s="234"/>
      <c r="P1827" s="237"/>
      <c r="Q1827" s="238"/>
      <c r="R1827" s="233" t="str">
        <f>IF(ISERROR($V1827),"",OFFSET('Smelter Look-up'!$C$4,$V1827-4,0)&amp;"")</f>
        <v/>
      </c>
      <c r="S1827" s="239" t="str">
        <f t="array" ref="S1827">IF(B1827="","",IF(ISERROR(MATCH($E1827,CL,0)),"Unknown",INDIRECT("'C'!$A$"&amp;MATCH($E1827,CL,0)+1)))</f>
        <v/>
      </c>
      <c r="T1827" s="239" t="str">
        <f t="array" ref="T1827">IF(B1827="","",IF(ISERROR(MATCH($J1827,SorP!$B$1:$B$6226,0)),"",INDIRECT("'SorP'!$A$"&amp;MATCH($S1827&amp;$J1827,SorP!C:C,0))))</f>
        <v/>
      </c>
      <c r="U1827" s="240"/>
      <c r="V1827" s="228" t="str">
        <f>IF(C1827="",NA(),IF(OR(C1827="Smelter not listed",C1827="Smelter not yet identified"),MATCH($B1827&amp;$D1827,'Smelter Look-up'!$J:$J,0),MATCH($B1827&amp;$C1827,'Smelter Look-up'!$J:$J,0)))</f>
        <v>#N/A</v>
      </c>
      <c r="W1827" s="208"/>
      <c r="X1827" s="208">
        <f t="shared" si="1"/>
        <v>0</v>
      </c>
      <c r="Y1827" s="208"/>
      <c r="Z1827" s="208"/>
      <c r="AA1827" s="208"/>
      <c r="AB1827" s="241" t="str">
        <f t="shared" si="2"/>
        <v/>
      </c>
      <c r="AC1827" s="208"/>
      <c r="AD1827" s="208"/>
      <c r="AE1827" s="208"/>
      <c r="AF1827" s="208"/>
      <c r="AG1827" s="208"/>
      <c r="AH1827" s="208"/>
    </row>
    <row r="1828" ht="13.5" customHeight="1">
      <c r="A1828" s="239"/>
      <c r="B1828" s="233" t="str">
        <f t="array" ref="B1828">IF(LEN(A1828)=0,"",INDEX('Smelter Look-up'!$A:$A,MATCH($A1828,'Smelter Look-up'!$E:$E,0)))</f>
        <v/>
      </c>
      <c r="C1828" s="234" t="str">
        <f t="array" ref="C1828">IF(LEN(A1828)=0,"",INDEX('Smelter Look-up'!$C:$C,MATCH($A1828,'Smelter Look-up'!$E:$E,0)))</f>
        <v/>
      </c>
      <c r="D1828" s="233"/>
      <c r="E1828" s="233" t="str">
        <f>IF(ISERROR($V1828),"",OFFSET('Smelter Look-up'!$D$4,$V1828-4,0)&amp;"")</f>
        <v/>
      </c>
      <c r="F1828" s="233" t="str">
        <f>IF(ISERROR($V1828),"",OFFSET('Smelter Look-up'!$E$4,$V1828-4,0))</f>
        <v/>
      </c>
      <c r="G1828" s="233" t="str">
        <f>IF(C1828=$X$4,IF(ISERROR($V1828),"Enter smelter details","RMI"),IF(ISERROR($V1828),"",OFFSET('Smelter Look-up'!$F$4,$V1828-4,0)))</f>
        <v/>
      </c>
      <c r="H1828" s="235" t="str">
        <f>IF(ISERROR($V1828),"",OFFSET('Smelter Look-up'!$G$4,$V1828-4,0))</f>
        <v/>
      </c>
      <c r="I1828" s="237" t="str">
        <f>IF(ISERROR($V1828),"",OFFSET('Smelter Look-up'!$H$4,$V1828-4,0))</f>
        <v/>
      </c>
      <c r="J1828" s="237" t="str">
        <f>IF(ISERROR($V1828),"",OFFSET('Smelter Look-up'!$I$4,$V1828-4,0))</f>
        <v/>
      </c>
      <c r="K1828" s="234"/>
      <c r="L1828" s="234"/>
      <c r="M1828" s="234"/>
      <c r="N1828" s="234"/>
      <c r="O1828" s="234"/>
      <c r="P1828" s="237"/>
      <c r="Q1828" s="238"/>
      <c r="R1828" s="233" t="str">
        <f>IF(ISERROR($V1828),"",OFFSET('Smelter Look-up'!$C$4,$V1828-4,0)&amp;"")</f>
        <v/>
      </c>
      <c r="S1828" s="239" t="str">
        <f t="array" ref="S1828">IF(B1828="","",IF(ISERROR(MATCH($E1828,CL,0)),"Unknown",INDIRECT("'C'!$A$"&amp;MATCH($E1828,CL,0)+1)))</f>
        <v/>
      </c>
      <c r="T1828" s="239" t="str">
        <f t="array" ref="T1828">IF(B1828="","",IF(ISERROR(MATCH($J1828,SorP!$B$1:$B$6226,0)),"",INDIRECT("'SorP'!$A$"&amp;MATCH($S1828&amp;$J1828,SorP!C:C,0))))</f>
        <v/>
      </c>
      <c r="U1828" s="240"/>
      <c r="V1828" s="228" t="str">
        <f>IF(C1828="",NA(),IF(OR(C1828="Smelter not listed",C1828="Smelter not yet identified"),MATCH($B1828&amp;$D1828,'Smelter Look-up'!$J:$J,0),MATCH($B1828&amp;$C1828,'Smelter Look-up'!$J:$J,0)))</f>
        <v>#N/A</v>
      </c>
      <c r="W1828" s="208"/>
      <c r="X1828" s="208">
        <f t="shared" si="1"/>
        <v>0</v>
      </c>
      <c r="Y1828" s="208"/>
      <c r="Z1828" s="208"/>
      <c r="AA1828" s="208"/>
      <c r="AB1828" s="241" t="str">
        <f t="shared" si="2"/>
        <v/>
      </c>
      <c r="AC1828" s="208"/>
      <c r="AD1828" s="208"/>
      <c r="AE1828" s="208"/>
      <c r="AF1828" s="208"/>
      <c r="AG1828" s="208"/>
      <c r="AH1828" s="208"/>
    </row>
    <row r="1829" ht="13.5" customHeight="1">
      <c r="A1829" s="239"/>
      <c r="B1829" s="233" t="str">
        <f t="array" ref="B1829">IF(LEN(A1829)=0,"",INDEX('Smelter Look-up'!$A:$A,MATCH($A1829,'Smelter Look-up'!$E:$E,0)))</f>
        <v/>
      </c>
      <c r="C1829" s="234" t="str">
        <f t="array" ref="C1829">IF(LEN(A1829)=0,"",INDEX('Smelter Look-up'!$C:$C,MATCH($A1829,'Smelter Look-up'!$E:$E,0)))</f>
        <v/>
      </c>
      <c r="D1829" s="233"/>
      <c r="E1829" s="233" t="str">
        <f>IF(ISERROR($V1829),"",OFFSET('Smelter Look-up'!$D$4,$V1829-4,0)&amp;"")</f>
        <v/>
      </c>
      <c r="F1829" s="233" t="str">
        <f>IF(ISERROR($V1829),"",OFFSET('Smelter Look-up'!$E$4,$V1829-4,0))</f>
        <v/>
      </c>
      <c r="G1829" s="233" t="str">
        <f>IF(C1829=$X$4,IF(ISERROR($V1829),"Enter smelter details","RMI"),IF(ISERROR($V1829),"",OFFSET('Smelter Look-up'!$F$4,$V1829-4,0)))</f>
        <v/>
      </c>
      <c r="H1829" s="235" t="str">
        <f>IF(ISERROR($V1829),"",OFFSET('Smelter Look-up'!$G$4,$V1829-4,0))</f>
        <v/>
      </c>
      <c r="I1829" s="237" t="str">
        <f>IF(ISERROR($V1829),"",OFFSET('Smelter Look-up'!$H$4,$V1829-4,0))</f>
        <v/>
      </c>
      <c r="J1829" s="237" t="str">
        <f>IF(ISERROR($V1829),"",OFFSET('Smelter Look-up'!$I$4,$V1829-4,0))</f>
        <v/>
      </c>
      <c r="K1829" s="234"/>
      <c r="L1829" s="234"/>
      <c r="M1829" s="234"/>
      <c r="N1829" s="234"/>
      <c r="O1829" s="234"/>
      <c r="P1829" s="237"/>
      <c r="Q1829" s="238"/>
      <c r="R1829" s="233" t="str">
        <f>IF(ISERROR($V1829),"",OFFSET('Smelter Look-up'!$C$4,$V1829-4,0)&amp;"")</f>
        <v/>
      </c>
      <c r="S1829" s="239" t="str">
        <f t="array" ref="S1829">IF(B1829="","",IF(ISERROR(MATCH($E1829,CL,0)),"Unknown",INDIRECT("'C'!$A$"&amp;MATCH($E1829,CL,0)+1)))</f>
        <v/>
      </c>
      <c r="T1829" s="239" t="str">
        <f t="array" ref="T1829">IF(B1829="","",IF(ISERROR(MATCH($J1829,SorP!$B$1:$B$6226,0)),"",INDIRECT("'SorP'!$A$"&amp;MATCH($S1829&amp;$J1829,SorP!C:C,0))))</f>
        <v/>
      </c>
      <c r="U1829" s="240"/>
      <c r="V1829" s="228" t="str">
        <f>IF(C1829="",NA(),IF(OR(C1829="Smelter not listed",C1829="Smelter not yet identified"),MATCH($B1829&amp;$D1829,'Smelter Look-up'!$J:$J,0),MATCH($B1829&amp;$C1829,'Smelter Look-up'!$J:$J,0)))</f>
        <v>#N/A</v>
      </c>
      <c r="W1829" s="208"/>
      <c r="X1829" s="208">
        <f t="shared" si="1"/>
        <v>0</v>
      </c>
      <c r="Y1829" s="208"/>
      <c r="Z1829" s="208"/>
      <c r="AA1829" s="208"/>
      <c r="AB1829" s="241" t="str">
        <f t="shared" si="2"/>
        <v/>
      </c>
      <c r="AC1829" s="208"/>
      <c r="AD1829" s="208"/>
      <c r="AE1829" s="208"/>
      <c r="AF1829" s="208"/>
      <c r="AG1829" s="208"/>
      <c r="AH1829" s="208"/>
    </row>
    <row r="1830" ht="13.5" customHeight="1">
      <c r="A1830" s="239"/>
      <c r="B1830" s="233" t="str">
        <f t="array" ref="B1830">IF(LEN(A1830)=0,"",INDEX('Smelter Look-up'!$A:$A,MATCH($A1830,'Smelter Look-up'!$E:$E,0)))</f>
        <v/>
      </c>
      <c r="C1830" s="234" t="str">
        <f t="array" ref="C1830">IF(LEN(A1830)=0,"",INDEX('Smelter Look-up'!$C:$C,MATCH($A1830,'Smelter Look-up'!$E:$E,0)))</f>
        <v/>
      </c>
      <c r="D1830" s="233"/>
      <c r="E1830" s="233" t="str">
        <f>IF(ISERROR($V1830),"",OFFSET('Smelter Look-up'!$D$4,$V1830-4,0)&amp;"")</f>
        <v/>
      </c>
      <c r="F1830" s="233" t="str">
        <f>IF(ISERROR($V1830),"",OFFSET('Smelter Look-up'!$E$4,$V1830-4,0))</f>
        <v/>
      </c>
      <c r="G1830" s="233" t="str">
        <f>IF(C1830=$X$4,IF(ISERROR($V1830),"Enter smelter details","RMI"),IF(ISERROR($V1830),"",OFFSET('Smelter Look-up'!$F$4,$V1830-4,0)))</f>
        <v/>
      </c>
      <c r="H1830" s="235" t="str">
        <f>IF(ISERROR($V1830),"",OFFSET('Smelter Look-up'!$G$4,$V1830-4,0))</f>
        <v/>
      </c>
      <c r="I1830" s="237" t="str">
        <f>IF(ISERROR($V1830),"",OFFSET('Smelter Look-up'!$H$4,$V1830-4,0))</f>
        <v/>
      </c>
      <c r="J1830" s="237" t="str">
        <f>IF(ISERROR($V1830),"",OFFSET('Smelter Look-up'!$I$4,$V1830-4,0))</f>
        <v/>
      </c>
      <c r="K1830" s="234"/>
      <c r="L1830" s="234"/>
      <c r="M1830" s="234"/>
      <c r="N1830" s="234"/>
      <c r="O1830" s="234"/>
      <c r="P1830" s="237"/>
      <c r="Q1830" s="238"/>
      <c r="R1830" s="233" t="str">
        <f>IF(ISERROR($V1830),"",OFFSET('Smelter Look-up'!$C$4,$V1830-4,0)&amp;"")</f>
        <v/>
      </c>
      <c r="S1830" s="239" t="str">
        <f t="array" ref="S1830">IF(B1830="","",IF(ISERROR(MATCH($E1830,CL,0)),"Unknown",INDIRECT("'C'!$A$"&amp;MATCH($E1830,CL,0)+1)))</f>
        <v/>
      </c>
      <c r="T1830" s="239" t="str">
        <f t="array" ref="T1830">IF(B1830="","",IF(ISERROR(MATCH($J1830,SorP!$B$1:$B$6226,0)),"",INDIRECT("'SorP'!$A$"&amp;MATCH($S1830&amp;$J1830,SorP!C:C,0))))</f>
        <v/>
      </c>
      <c r="U1830" s="240"/>
      <c r="V1830" s="228" t="str">
        <f>IF(C1830="",NA(),IF(OR(C1830="Smelter not listed",C1830="Smelter not yet identified"),MATCH($B1830&amp;$D1830,'Smelter Look-up'!$J:$J,0),MATCH($B1830&amp;$C1830,'Smelter Look-up'!$J:$J,0)))</f>
        <v>#N/A</v>
      </c>
      <c r="W1830" s="208"/>
      <c r="X1830" s="208">
        <f t="shared" si="1"/>
        <v>0</v>
      </c>
      <c r="Y1830" s="208"/>
      <c r="Z1830" s="208"/>
      <c r="AA1830" s="208"/>
      <c r="AB1830" s="241" t="str">
        <f t="shared" si="2"/>
        <v/>
      </c>
      <c r="AC1830" s="208"/>
      <c r="AD1830" s="208"/>
      <c r="AE1830" s="208"/>
      <c r="AF1830" s="208"/>
      <c r="AG1830" s="208"/>
      <c r="AH1830" s="208"/>
    </row>
    <row r="1831" ht="13.5" customHeight="1">
      <c r="A1831" s="239"/>
      <c r="B1831" s="233" t="str">
        <f t="array" ref="B1831">IF(LEN(A1831)=0,"",INDEX('Smelter Look-up'!$A:$A,MATCH($A1831,'Smelter Look-up'!$E:$E,0)))</f>
        <v/>
      </c>
      <c r="C1831" s="234" t="str">
        <f t="array" ref="C1831">IF(LEN(A1831)=0,"",INDEX('Smelter Look-up'!$C:$C,MATCH($A1831,'Smelter Look-up'!$E:$E,0)))</f>
        <v/>
      </c>
      <c r="D1831" s="233"/>
      <c r="E1831" s="233" t="str">
        <f>IF(ISERROR($V1831),"",OFFSET('Smelter Look-up'!$D$4,$V1831-4,0)&amp;"")</f>
        <v/>
      </c>
      <c r="F1831" s="233" t="str">
        <f>IF(ISERROR($V1831),"",OFFSET('Smelter Look-up'!$E$4,$V1831-4,0))</f>
        <v/>
      </c>
      <c r="G1831" s="233" t="str">
        <f>IF(C1831=$X$4,IF(ISERROR($V1831),"Enter smelter details","RMI"),IF(ISERROR($V1831),"",OFFSET('Smelter Look-up'!$F$4,$V1831-4,0)))</f>
        <v/>
      </c>
      <c r="H1831" s="235" t="str">
        <f>IF(ISERROR($V1831),"",OFFSET('Smelter Look-up'!$G$4,$V1831-4,0))</f>
        <v/>
      </c>
      <c r="I1831" s="237" t="str">
        <f>IF(ISERROR($V1831),"",OFFSET('Smelter Look-up'!$H$4,$V1831-4,0))</f>
        <v/>
      </c>
      <c r="J1831" s="237" t="str">
        <f>IF(ISERROR($V1831),"",OFFSET('Smelter Look-up'!$I$4,$V1831-4,0))</f>
        <v/>
      </c>
      <c r="K1831" s="234"/>
      <c r="L1831" s="234"/>
      <c r="M1831" s="234"/>
      <c r="N1831" s="234"/>
      <c r="O1831" s="234"/>
      <c r="P1831" s="237"/>
      <c r="Q1831" s="238"/>
      <c r="R1831" s="233" t="str">
        <f>IF(ISERROR($V1831),"",OFFSET('Smelter Look-up'!$C$4,$V1831-4,0)&amp;"")</f>
        <v/>
      </c>
      <c r="S1831" s="239" t="str">
        <f t="array" ref="S1831">IF(B1831="","",IF(ISERROR(MATCH($E1831,CL,0)),"Unknown",INDIRECT("'C'!$A$"&amp;MATCH($E1831,CL,0)+1)))</f>
        <v/>
      </c>
      <c r="T1831" s="239" t="str">
        <f t="array" ref="T1831">IF(B1831="","",IF(ISERROR(MATCH($J1831,SorP!$B$1:$B$6226,0)),"",INDIRECT("'SorP'!$A$"&amp;MATCH($S1831&amp;$J1831,SorP!C:C,0))))</f>
        <v/>
      </c>
      <c r="U1831" s="240"/>
      <c r="V1831" s="228" t="str">
        <f>IF(C1831="",NA(),IF(OR(C1831="Smelter not listed",C1831="Smelter not yet identified"),MATCH($B1831&amp;$D1831,'Smelter Look-up'!$J:$J,0),MATCH($B1831&amp;$C1831,'Smelter Look-up'!$J:$J,0)))</f>
        <v>#N/A</v>
      </c>
      <c r="W1831" s="208"/>
      <c r="X1831" s="208">
        <f t="shared" si="1"/>
        <v>0</v>
      </c>
      <c r="Y1831" s="208"/>
      <c r="Z1831" s="208"/>
      <c r="AA1831" s="208"/>
      <c r="AB1831" s="241" t="str">
        <f t="shared" si="2"/>
        <v/>
      </c>
      <c r="AC1831" s="208"/>
      <c r="AD1831" s="208"/>
      <c r="AE1831" s="208"/>
      <c r="AF1831" s="208"/>
      <c r="AG1831" s="208"/>
      <c r="AH1831" s="208"/>
    </row>
    <row r="1832" ht="13.5" customHeight="1">
      <c r="A1832" s="239"/>
      <c r="B1832" s="233" t="str">
        <f t="array" ref="B1832">IF(LEN(A1832)=0,"",INDEX('Smelter Look-up'!$A:$A,MATCH($A1832,'Smelter Look-up'!$E:$E,0)))</f>
        <v/>
      </c>
      <c r="C1832" s="234" t="str">
        <f t="array" ref="C1832">IF(LEN(A1832)=0,"",INDEX('Smelter Look-up'!$C:$C,MATCH($A1832,'Smelter Look-up'!$E:$E,0)))</f>
        <v/>
      </c>
      <c r="D1832" s="233"/>
      <c r="E1832" s="233" t="str">
        <f>IF(ISERROR($V1832),"",OFFSET('Smelter Look-up'!$D$4,$V1832-4,0)&amp;"")</f>
        <v/>
      </c>
      <c r="F1832" s="233" t="str">
        <f>IF(ISERROR($V1832),"",OFFSET('Smelter Look-up'!$E$4,$V1832-4,0))</f>
        <v/>
      </c>
      <c r="G1832" s="233" t="str">
        <f>IF(C1832=$X$4,IF(ISERROR($V1832),"Enter smelter details","RMI"),IF(ISERROR($V1832),"",OFFSET('Smelter Look-up'!$F$4,$V1832-4,0)))</f>
        <v/>
      </c>
      <c r="H1832" s="235" t="str">
        <f>IF(ISERROR($V1832),"",OFFSET('Smelter Look-up'!$G$4,$V1832-4,0))</f>
        <v/>
      </c>
      <c r="I1832" s="237" t="str">
        <f>IF(ISERROR($V1832),"",OFFSET('Smelter Look-up'!$H$4,$V1832-4,0))</f>
        <v/>
      </c>
      <c r="J1832" s="237" t="str">
        <f>IF(ISERROR($V1832),"",OFFSET('Smelter Look-up'!$I$4,$V1832-4,0))</f>
        <v/>
      </c>
      <c r="K1832" s="234"/>
      <c r="L1832" s="234"/>
      <c r="M1832" s="234"/>
      <c r="N1832" s="234"/>
      <c r="O1832" s="234"/>
      <c r="P1832" s="237"/>
      <c r="Q1832" s="238"/>
      <c r="R1832" s="233" t="str">
        <f>IF(ISERROR($V1832),"",OFFSET('Smelter Look-up'!$C$4,$V1832-4,0)&amp;"")</f>
        <v/>
      </c>
      <c r="S1832" s="239" t="str">
        <f t="array" ref="S1832">IF(B1832="","",IF(ISERROR(MATCH($E1832,CL,0)),"Unknown",INDIRECT("'C'!$A$"&amp;MATCH($E1832,CL,0)+1)))</f>
        <v/>
      </c>
      <c r="T1832" s="239" t="str">
        <f t="array" ref="T1832">IF(B1832="","",IF(ISERROR(MATCH($J1832,SorP!$B$1:$B$6226,0)),"",INDIRECT("'SorP'!$A$"&amp;MATCH($S1832&amp;$J1832,SorP!C:C,0))))</f>
        <v/>
      </c>
      <c r="U1832" s="240"/>
      <c r="V1832" s="228" t="str">
        <f>IF(C1832="",NA(),IF(OR(C1832="Smelter not listed",C1832="Smelter not yet identified"),MATCH($B1832&amp;$D1832,'Smelter Look-up'!$J:$J,0),MATCH($B1832&amp;$C1832,'Smelter Look-up'!$J:$J,0)))</f>
        <v>#N/A</v>
      </c>
      <c r="W1832" s="208"/>
      <c r="X1832" s="208">
        <f t="shared" si="1"/>
        <v>0</v>
      </c>
      <c r="Y1832" s="208"/>
      <c r="Z1832" s="208"/>
      <c r="AA1832" s="208"/>
      <c r="AB1832" s="241" t="str">
        <f t="shared" si="2"/>
        <v/>
      </c>
      <c r="AC1832" s="208"/>
      <c r="AD1832" s="208"/>
      <c r="AE1832" s="208"/>
      <c r="AF1832" s="208"/>
      <c r="AG1832" s="208"/>
      <c r="AH1832" s="208"/>
    </row>
    <row r="1833" ht="13.5" customHeight="1">
      <c r="A1833" s="239"/>
      <c r="B1833" s="233" t="str">
        <f t="array" ref="B1833">IF(LEN(A1833)=0,"",INDEX('Smelter Look-up'!$A:$A,MATCH($A1833,'Smelter Look-up'!$E:$E,0)))</f>
        <v/>
      </c>
      <c r="C1833" s="234" t="str">
        <f t="array" ref="C1833">IF(LEN(A1833)=0,"",INDEX('Smelter Look-up'!$C:$C,MATCH($A1833,'Smelter Look-up'!$E:$E,0)))</f>
        <v/>
      </c>
      <c r="D1833" s="233"/>
      <c r="E1833" s="233" t="str">
        <f>IF(ISERROR($V1833),"",OFFSET('Smelter Look-up'!$D$4,$V1833-4,0)&amp;"")</f>
        <v/>
      </c>
      <c r="F1833" s="233" t="str">
        <f>IF(ISERROR($V1833),"",OFFSET('Smelter Look-up'!$E$4,$V1833-4,0))</f>
        <v/>
      </c>
      <c r="G1833" s="233" t="str">
        <f>IF(C1833=$X$4,IF(ISERROR($V1833),"Enter smelter details","RMI"),IF(ISERROR($V1833),"",OFFSET('Smelter Look-up'!$F$4,$V1833-4,0)))</f>
        <v/>
      </c>
      <c r="H1833" s="235" t="str">
        <f>IF(ISERROR($V1833),"",OFFSET('Smelter Look-up'!$G$4,$V1833-4,0))</f>
        <v/>
      </c>
      <c r="I1833" s="237" t="str">
        <f>IF(ISERROR($V1833),"",OFFSET('Smelter Look-up'!$H$4,$V1833-4,0))</f>
        <v/>
      </c>
      <c r="J1833" s="237" t="str">
        <f>IF(ISERROR($V1833),"",OFFSET('Smelter Look-up'!$I$4,$V1833-4,0))</f>
        <v/>
      </c>
      <c r="K1833" s="234"/>
      <c r="L1833" s="234"/>
      <c r="M1833" s="234"/>
      <c r="N1833" s="234"/>
      <c r="O1833" s="234"/>
      <c r="P1833" s="237"/>
      <c r="Q1833" s="238"/>
      <c r="R1833" s="233" t="str">
        <f>IF(ISERROR($V1833),"",OFFSET('Smelter Look-up'!$C$4,$V1833-4,0)&amp;"")</f>
        <v/>
      </c>
      <c r="S1833" s="239" t="str">
        <f t="array" ref="S1833">IF(B1833="","",IF(ISERROR(MATCH($E1833,CL,0)),"Unknown",INDIRECT("'C'!$A$"&amp;MATCH($E1833,CL,0)+1)))</f>
        <v/>
      </c>
      <c r="T1833" s="239" t="str">
        <f t="array" ref="T1833">IF(B1833="","",IF(ISERROR(MATCH($J1833,SorP!$B$1:$B$6226,0)),"",INDIRECT("'SorP'!$A$"&amp;MATCH($S1833&amp;$J1833,SorP!C:C,0))))</f>
        <v/>
      </c>
      <c r="U1833" s="240"/>
      <c r="V1833" s="228" t="str">
        <f>IF(C1833="",NA(),IF(OR(C1833="Smelter not listed",C1833="Smelter not yet identified"),MATCH($B1833&amp;$D1833,'Smelter Look-up'!$J:$J,0),MATCH($B1833&amp;$C1833,'Smelter Look-up'!$J:$J,0)))</f>
        <v>#N/A</v>
      </c>
      <c r="W1833" s="208"/>
      <c r="X1833" s="208">
        <f t="shared" si="1"/>
        <v>0</v>
      </c>
      <c r="Y1833" s="208"/>
      <c r="Z1833" s="208"/>
      <c r="AA1833" s="208"/>
      <c r="AB1833" s="241" t="str">
        <f t="shared" si="2"/>
        <v/>
      </c>
      <c r="AC1833" s="208"/>
      <c r="AD1833" s="208"/>
      <c r="AE1833" s="208"/>
      <c r="AF1833" s="208"/>
      <c r="AG1833" s="208"/>
      <c r="AH1833" s="208"/>
    </row>
    <row r="1834" ht="13.5" customHeight="1">
      <c r="A1834" s="239"/>
      <c r="B1834" s="233" t="str">
        <f t="array" ref="B1834">IF(LEN(A1834)=0,"",INDEX('Smelter Look-up'!$A:$A,MATCH($A1834,'Smelter Look-up'!$E:$E,0)))</f>
        <v/>
      </c>
      <c r="C1834" s="234" t="str">
        <f t="array" ref="C1834">IF(LEN(A1834)=0,"",INDEX('Smelter Look-up'!$C:$C,MATCH($A1834,'Smelter Look-up'!$E:$E,0)))</f>
        <v/>
      </c>
      <c r="D1834" s="233"/>
      <c r="E1834" s="233" t="str">
        <f>IF(ISERROR($V1834),"",OFFSET('Smelter Look-up'!$D$4,$V1834-4,0)&amp;"")</f>
        <v/>
      </c>
      <c r="F1834" s="233" t="str">
        <f>IF(ISERROR($V1834),"",OFFSET('Smelter Look-up'!$E$4,$V1834-4,0))</f>
        <v/>
      </c>
      <c r="G1834" s="233" t="str">
        <f>IF(C1834=$X$4,IF(ISERROR($V1834),"Enter smelter details","RMI"),IF(ISERROR($V1834),"",OFFSET('Smelter Look-up'!$F$4,$V1834-4,0)))</f>
        <v/>
      </c>
      <c r="H1834" s="235" t="str">
        <f>IF(ISERROR($V1834),"",OFFSET('Smelter Look-up'!$G$4,$V1834-4,0))</f>
        <v/>
      </c>
      <c r="I1834" s="237" t="str">
        <f>IF(ISERROR($V1834),"",OFFSET('Smelter Look-up'!$H$4,$V1834-4,0))</f>
        <v/>
      </c>
      <c r="J1834" s="237" t="str">
        <f>IF(ISERROR($V1834),"",OFFSET('Smelter Look-up'!$I$4,$V1834-4,0))</f>
        <v/>
      </c>
      <c r="K1834" s="234"/>
      <c r="L1834" s="234"/>
      <c r="M1834" s="234"/>
      <c r="N1834" s="234"/>
      <c r="O1834" s="234"/>
      <c r="P1834" s="237"/>
      <c r="Q1834" s="238"/>
      <c r="R1834" s="233" t="str">
        <f>IF(ISERROR($V1834),"",OFFSET('Smelter Look-up'!$C$4,$V1834-4,0)&amp;"")</f>
        <v/>
      </c>
      <c r="S1834" s="239" t="str">
        <f t="array" ref="S1834">IF(B1834="","",IF(ISERROR(MATCH($E1834,CL,0)),"Unknown",INDIRECT("'C'!$A$"&amp;MATCH($E1834,CL,0)+1)))</f>
        <v/>
      </c>
      <c r="T1834" s="239" t="str">
        <f t="array" ref="T1834">IF(B1834="","",IF(ISERROR(MATCH($J1834,SorP!$B$1:$B$6226,0)),"",INDIRECT("'SorP'!$A$"&amp;MATCH($S1834&amp;$J1834,SorP!C:C,0))))</f>
        <v/>
      </c>
      <c r="U1834" s="240"/>
      <c r="V1834" s="228" t="str">
        <f>IF(C1834="",NA(),IF(OR(C1834="Smelter not listed",C1834="Smelter not yet identified"),MATCH($B1834&amp;$D1834,'Smelter Look-up'!$J:$J,0),MATCH($B1834&amp;$C1834,'Smelter Look-up'!$J:$J,0)))</f>
        <v>#N/A</v>
      </c>
      <c r="W1834" s="208"/>
      <c r="X1834" s="208">
        <f t="shared" si="1"/>
        <v>0</v>
      </c>
      <c r="Y1834" s="208"/>
      <c r="Z1834" s="208"/>
      <c r="AA1834" s="208"/>
      <c r="AB1834" s="241" t="str">
        <f t="shared" si="2"/>
        <v/>
      </c>
      <c r="AC1834" s="208"/>
      <c r="AD1834" s="208"/>
      <c r="AE1834" s="208"/>
      <c r="AF1834" s="208"/>
      <c r="AG1834" s="208"/>
      <c r="AH1834" s="208"/>
    </row>
    <row r="1835" ht="13.5" customHeight="1">
      <c r="A1835" s="239"/>
      <c r="B1835" s="233" t="str">
        <f t="array" ref="B1835">IF(LEN(A1835)=0,"",INDEX('Smelter Look-up'!$A:$A,MATCH($A1835,'Smelter Look-up'!$E:$E,0)))</f>
        <v/>
      </c>
      <c r="C1835" s="234" t="str">
        <f t="array" ref="C1835">IF(LEN(A1835)=0,"",INDEX('Smelter Look-up'!$C:$C,MATCH($A1835,'Smelter Look-up'!$E:$E,0)))</f>
        <v/>
      </c>
      <c r="D1835" s="233"/>
      <c r="E1835" s="233" t="str">
        <f>IF(ISERROR($V1835),"",OFFSET('Smelter Look-up'!$D$4,$V1835-4,0)&amp;"")</f>
        <v/>
      </c>
      <c r="F1835" s="233" t="str">
        <f>IF(ISERROR($V1835),"",OFFSET('Smelter Look-up'!$E$4,$V1835-4,0))</f>
        <v/>
      </c>
      <c r="G1835" s="233" t="str">
        <f>IF(C1835=$X$4,IF(ISERROR($V1835),"Enter smelter details","RMI"),IF(ISERROR($V1835),"",OFFSET('Smelter Look-up'!$F$4,$V1835-4,0)))</f>
        <v/>
      </c>
      <c r="H1835" s="235" t="str">
        <f>IF(ISERROR($V1835),"",OFFSET('Smelter Look-up'!$G$4,$V1835-4,0))</f>
        <v/>
      </c>
      <c r="I1835" s="237" t="str">
        <f>IF(ISERROR($V1835),"",OFFSET('Smelter Look-up'!$H$4,$V1835-4,0))</f>
        <v/>
      </c>
      <c r="J1835" s="237" t="str">
        <f>IF(ISERROR($V1835),"",OFFSET('Smelter Look-up'!$I$4,$V1835-4,0))</f>
        <v/>
      </c>
      <c r="K1835" s="234"/>
      <c r="L1835" s="234"/>
      <c r="M1835" s="234"/>
      <c r="N1835" s="234"/>
      <c r="O1835" s="234"/>
      <c r="P1835" s="237"/>
      <c r="Q1835" s="238"/>
      <c r="R1835" s="233" t="str">
        <f>IF(ISERROR($V1835),"",OFFSET('Smelter Look-up'!$C$4,$V1835-4,0)&amp;"")</f>
        <v/>
      </c>
      <c r="S1835" s="239" t="str">
        <f t="array" ref="S1835">IF(B1835="","",IF(ISERROR(MATCH($E1835,CL,0)),"Unknown",INDIRECT("'C'!$A$"&amp;MATCH($E1835,CL,0)+1)))</f>
        <v/>
      </c>
      <c r="T1835" s="239" t="str">
        <f t="array" ref="T1835">IF(B1835="","",IF(ISERROR(MATCH($J1835,SorP!$B$1:$B$6226,0)),"",INDIRECT("'SorP'!$A$"&amp;MATCH($S1835&amp;$J1835,SorP!C:C,0))))</f>
        <v/>
      </c>
      <c r="U1835" s="240"/>
      <c r="V1835" s="228" t="str">
        <f>IF(C1835="",NA(),IF(OR(C1835="Smelter not listed",C1835="Smelter not yet identified"),MATCH($B1835&amp;$D1835,'Smelter Look-up'!$J:$J,0),MATCH($B1835&amp;$C1835,'Smelter Look-up'!$J:$J,0)))</f>
        <v>#N/A</v>
      </c>
      <c r="W1835" s="208"/>
      <c r="X1835" s="208">
        <f t="shared" si="1"/>
        <v>0</v>
      </c>
      <c r="Y1835" s="208"/>
      <c r="Z1835" s="208"/>
      <c r="AA1835" s="208"/>
      <c r="AB1835" s="241" t="str">
        <f t="shared" si="2"/>
        <v/>
      </c>
      <c r="AC1835" s="208"/>
      <c r="AD1835" s="208"/>
      <c r="AE1835" s="208"/>
      <c r="AF1835" s="208"/>
      <c r="AG1835" s="208"/>
      <c r="AH1835" s="208"/>
    </row>
    <row r="1836" ht="13.5" customHeight="1">
      <c r="A1836" s="239"/>
      <c r="B1836" s="233" t="str">
        <f t="array" ref="B1836">IF(LEN(A1836)=0,"",INDEX('Smelter Look-up'!$A:$A,MATCH($A1836,'Smelter Look-up'!$E:$E,0)))</f>
        <v/>
      </c>
      <c r="C1836" s="234" t="str">
        <f t="array" ref="C1836">IF(LEN(A1836)=0,"",INDEX('Smelter Look-up'!$C:$C,MATCH($A1836,'Smelter Look-up'!$E:$E,0)))</f>
        <v/>
      </c>
      <c r="D1836" s="233"/>
      <c r="E1836" s="233" t="str">
        <f>IF(ISERROR($V1836),"",OFFSET('Smelter Look-up'!$D$4,$V1836-4,0)&amp;"")</f>
        <v/>
      </c>
      <c r="F1836" s="233" t="str">
        <f>IF(ISERROR($V1836),"",OFFSET('Smelter Look-up'!$E$4,$V1836-4,0))</f>
        <v/>
      </c>
      <c r="G1836" s="233" t="str">
        <f>IF(C1836=$X$4,IF(ISERROR($V1836),"Enter smelter details","RMI"),IF(ISERROR($V1836),"",OFFSET('Smelter Look-up'!$F$4,$V1836-4,0)))</f>
        <v/>
      </c>
      <c r="H1836" s="235" t="str">
        <f>IF(ISERROR($V1836),"",OFFSET('Smelter Look-up'!$G$4,$V1836-4,0))</f>
        <v/>
      </c>
      <c r="I1836" s="237" t="str">
        <f>IF(ISERROR($V1836),"",OFFSET('Smelter Look-up'!$H$4,$V1836-4,0))</f>
        <v/>
      </c>
      <c r="J1836" s="237" t="str">
        <f>IF(ISERROR($V1836),"",OFFSET('Smelter Look-up'!$I$4,$V1836-4,0))</f>
        <v/>
      </c>
      <c r="K1836" s="234"/>
      <c r="L1836" s="234"/>
      <c r="M1836" s="234"/>
      <c r="N1836" s="234"/>
      <c r="O1836" s="234"/>
      <c r="P1836" s="237"/>
      <c r="Q1836" s="238"/>
      <c r="R1836" s="233" t="str">
        <f>IF(ISERROR($V1836),"",OFFSET('Smelter Look-up'!$C$4,$V1836-4,0)&amp;"")</f>
        <v/>
      </c>
      <c r="S1836" s="239" t="str">
        <f t="array" ref="S1836">IF(B1836="","",IF(ISERROR(MATCH($E1836,CL,0)),"Unknown",INDIRECT("'C'!$A$"&amp;MATCH($E1836,CL,0)+1)))</f>
        <v/>
      </c>
      <c r="T1836" s="239" t="str">
        <f t="array" ref="T1836">IF(B1836="","",IF(ISERROR(MATCH($J1836,SorP!$B$1:$B$6226,0)),"",INDIRECT("'SorP'!$A$"&amp;MATCH($S1836&amp;$J1836,SorP!C:C,0))))</f>
        <v/>
      </c>
      <c r="U1836" s="240"/>
      <c r="V1836" s="228" t="str">
        <f>IF(C1836="",NA(),IF(OR(C1836="Smelter not listed",C1836="Smelter not yet identified"),MATCH($B1836&amp;$D1836,'Smelter Look-up'!$J:$J,0),MATCH($B1836&amp;$C1836,'Smelter Look-up'!$J:$J,0)))</f>
        <v>#N/A</v>
      </c>
      <c r="W1836" s="208"/>
      <c r="X1836" s="208">
        <f t="shared" si="1"/>
        <v>0</v>
      </c>
      <c r="Y1836" s="208"/>
      <c r="Z1836" s="208"/>
      <c r="AA1836" s="208"/>
      <c r="AB1836" s="241" t="str">
        <f t="shared" si="2"/>
        <v/>
      </c>
      <c r="AC1836" s="208"/>
      <c r="AD1836" s="208"/>
      <c r="AE1836" s="208"/>
      <c r="AF1836" s="208"/>
      <c r="AG1836" s="208"/>
      <c r="AH1836" s="208"/>
    </row>
    <row r="1837" ht="13.5" customHeight="1">
      <c r="A1837" s="239"/>
      <c r="B1837" s="233" t="str">
        <f t="array" ref="B1837">IF(LEN(A1837)=0,"",INDEX('Smelter Look-up'!$A:$A,MATCH($A1837,'Smelter Look-up'!$E:$E,0)))</f>
        <v/>
      </c>
      <c r="C1837" s="234" t="str">
        <f t="array" ref="C1837">IF(LEN(A1837)=0,"",INDEX('Smelter Look-up'!$C:$C,MATCH($A1837,'Smelter Look-up'!$E:$E,0)))</f>
        <v/>
      </c>
      <c r="D1837" s="233"/>
      <c r="E1837" s="233" t="str">
        <f>IF(ISERROR($V1837),"",OFFSET('Smelter Look-up'!$D$4,$V1837-4,0)&amp;"")</f>
        <v/>
      </c>
      <c r="F1837" s="233" t="str">
        <f>IF(ISERROR($V1837),"",OFFSET('Smelter Look-up'!$E$4,$V1837-4,0))</f>
        <v/>
      </c>
      <c r="G1837" s="233" t="str">
        <f>IF(C1837=$X$4,IF(ISERROR($V1837),"Enter smelter details","RMI"),IF(ISERROR($V1837),"",OFFSET('Smelter Look-up'!$F$4,$V1837-4,0)))</f>
        <v/>
      </c>
      <c r="H1837" s="235" t="str">
        <f>IF(ISERROR($V1837),"",OFFSET('Smelter Look-up'!$G$4,$V1837-4,0))</f>
        <v/>
      </c>
      <c r="I1837" s="237" t="str">
        <f>IF(ISERROR($V1837),"",OFFSET('Smelter Look-up'!$H$4,$V1837-4,0))</f>
        <v/>
      </c>
      <c r="J1837" s="237" t="str">
        <f>IF(ISERROR($V1837),"",OFFSET('Smelter Look-up'!$I$4,$V1837-4,0))</f>
        <v/>
      </c>
      <c r="K1837" s="234"/>
      <c r="L1837" s="234"/>
      <c r="M1837" s="234"/>
      <c r="N1837" s="234"/>
      <c r="O1837" s="234"/>
      <c r="P1837" s="237"/>
      <c r="Q1837" s="238"/>
      <c r="R1837" s="233" t="str">
        <f>IF(ISERROR($V1837),"",OFFSET('Smelter Look-up'!$C$4,$V1837-4,0)&amp;"")</f>
        <v/>
      </c>
      <c r="S1837" s="239" t="str">
        <f t="array" ref="S1837">IF(B1837="","",IF(ISERROR(MATCH($E1837,CL,0)),"Unknown",INDIRECT("'C'!$A$"&amp;MATCH($E1837,CL,0)+1)))</f>
        <v/>
      </c>
      <c r="T1837" s="239" t="str">
        <f t="array" ref="T1837">IF(B1837="","",IF(ISERROR(MATCH($J1837,SorP!$B$1:$B$6226,0)),"",INDIRECT("'SorP'!$A$"&amp;MATCH($S1837&amp;$J1837,SorP!C:C,0))))</f>
        <v/>
      </c>
      <c r="U1837" s="240"/>
      <c r="V1837" s="228" t="str">
        <f>IF(C1837="",NA(),IF(OR(C1837="Smelter not listed",C1837="Smelter not yet identified"),MATCH($B1837&amp;$D1837,'Smelter Look-up'!$J:$J,0),MATCH($B1837&amp;$C1837,'Smelter Look-up'!$J:$J,0)))</f>
        <v>#N/A</v>
      </c>
      <c r="W1837" s="208"/>
      <c r="X1837" s="208">
        <f t="shared" si="1"/>
        <v>0</v>
      </c>
      <c r="Y1837" s="208"/>
      <c r="Z1837" s="208"/>
      <c r="AA1837" s="208"/>
      <c r="AB1837" s="241" t="str">
        <f t="shared" si="2"/>
        <v/>
      </c>
      <c r="AC1837" s="208"/>
      <c r="AD1837" s="208"/>
      <c r="AE1837" s="208"/>
      <c r="AF1837" s="208"/>
      <c r="AG1837" s="208"/>
      <c r="AH1837" s="208"/>
    </row>
    <row r="1838" ht="13.5" customHeight="1">
      <c r="A1838" s="239"/>
      <c r="B1838" s="233" t="str">
        <f t="array" ref="B1838">IF(LEN(A1838)=0,"",INDEX('Smelter Look-up'!$A:$A,MATCH($A1838,'Smelter Look-up'!$E:$E,0)))</f>
        <v/>
      </c>
      <c r="C1838" s="234" t="str">
        <f t="array" ref="C1838">IF(LEN(A1838)=0,"",INDEX('Smelter Look-up'!$C:$C,MATCH($A1838,'Smelter Look-up'!$E:$E,0)))</f>
        <v/>
      </c>
      <c r="D1838" s="233"/>
      <c r="E1838" s="233" t="str">
        <f>IF(ISERROR($V1838),"",OFFSET('Smelter Look-up'!$D$4,$V1838-4,0)&amp;"")</f>
        <v/>
      </c>
      <c r="F1838" s="233" t="str">
        <f>IF(ISERROR($V1838),"",OFFSET('Smelter Look-up'!$E$4,$V1838-4,0))</f>
        <v/>
      </c>
      <c r="G1838" s="233" t="str">
        <f>IF(C1838=$X$4,IF(ISERROR($V1838),"Enter smelter details","RMI"),IF(ISERROR($V1838),"",OFFSET('Smelter Look-up'!$F$4,$V1838-4,0)))</f>
        <v/>
      </c>
      <c r="H1838" s="235" t="str">
        <f>IF(ISERROR($V1838),"",OFFSET('Smelter Look-up'!$G$4,$V1838-4,0))</f>
        <v/>
      </c>
      <c r="I1838" s="237" t="str">
        <f>IF(ISERROR($V1838),"",OFFSET('Smelter Look-up'!$H$4,$V1838-4,0))</f>
        <v/>
      </c>
      <c r="J1838" s="237" t="str">
        <f>IF(ISERROR($V1838),"",OFFSET('Smelter Look-up'!$I$4,$V1838-4,0))</f>
        <v/>
      </c>
      <c r="K1838" s="234"/>
      <c r="L1838" s="234"/>
      <c r="M1838" s="234"/>
      <c r="N1838" s="234"/>
      <c r="O1838" s="234"/>
      <c r="P1838" s="237"/>
      <c r="Q1838" s="238"/>
      <c r="R1838" s="233" t="str">
        <f>IF(ISERROR($V1838),"",OFFSET('Smelter Look-up'!$C$4,$V1838-4,0)&amp;"")</f>
        <v/>
      </c>
      <c r="S1838" s="239" t="str">
        <f t="array" ref="S1838">IF(B1838="","",IF(ISERROR(MATCH($E1838,CL,0)),"Unknown",INDIRECT("'C'!$A$"&amp;MATCH($E1838,CL,0)+1)))</f>
        <v/>
      </c>
      <c r="T1838" s="239" t="str">
        <f t="array" ref="T1838">IF(B1838="","",IF(ISERROR(MATCH($J1838,SorP!$B$1:$B$6226,0)),"",INDIRECT("'SorP'!$A$"&amp;MATCH($S1838&amp;$J1838,SorP!C:C,0))))</f>
        <v/>
      </c>
      <c r="U1838" s="240"/>
      <c r="V1838" s="228" t="str">
        <f>IF(C1838="",NA(),IF(OR(C1838="Smelter not listed",C1838="Smelter not yet identified"),MATCH($B1838&amp;$D1838,'Smelter Look-up'!$J:$J,0),MATCH($B1838&amp;$C1838,'Smelter Look-up'!$J:$J,0)))</f>
        <v>#N/A</v>
      </c>
      <c r="W1838" s="208"/>
      <c r="X1838" s="208">
        <f t="shared" si="1"/>
        <v>0</v>
      </c>
      <c r="Y1838" s="208"/>
      <c r="Z1838" s="208"/>
      <c r="AA1838" s="208"/>
      <c r="AB1838" s="241" t="str">
        <f t="shared" si="2"/>
        <v/>
      </c>
      <c r="AC1838" s="208"/>
      <c r="AD1838" s="208"/>
      <c r="AE1838" s="208"/>
      <c r="AF1838" s="208"/>
      <c r="AG1838" s="208"/>
      <c r="AH1838" s="208"/>
    </row>
    <row r="1839" ht="13.5" customHeight="1">
      <c r="A1839" s="239"/>
      <c r="B1839" s="233" t="str">
        <f t="array" ref="B1839">IF(LEN(A1839)=0,"",INDEX('Smelter Look-up'!$A:$A,MATCH($A1839,'Smelter Look-up'!$E:$E,0)))</f>
        <v/>
      </c>
      <c r="C1839" s="234" t="str">
        <f t="array" ref="C1839">IF(LEN(A1839)=0,"",INDEX('Smelter Look-up'!$C:$C,MATCH($A1839,'Smelter Look-up'!$E:$E,0)))</f>
        <v/>
      </c>
      <c r="D1839" s="233"/>
      <c r="E1839" s="233" t="str">
        <f>IF(ISERROR($V1839),"",OFFSET('Smelter Look-up'!$D$4,$V1839-4,0)&amp;"")</f>
        <v/>
      </c>
      <c r="F1839" s="233" t="str">
        <f>IF(ISERROR($V1839),"",OFFSET('Smelter Look-up'!$E$4,$V1839-4,0))</f>
        <v/>
      </c>
      <c r="G1839" s="233" t="str">
        <f>IF(C1839=$X$4,IF(ISERROR($V1839),"Enter smelter details","RMI"),IF(ISERROR($V1839),"",OFFSET('Smelter Look-up'!$F$4,$V1839-4,0)))</f>
        <v/>
      </c>
      <c r="H1839" s="235" t="str">
        <f>IF(ISERROR($V1839),"",OFFSET('Smelter Look-up'!$G$4,$V1839-4,0))</f>
        <v/>
      </c>
      <c r="I1839" s="237" t="str">
        <f>IF(ISERROR($V1839),"",OFFSET('Smelter Look-up'!$H$4,$V1839-4,0))</f>
        <v/>
      </c>
      <c r="J1839" s="237" t="str">
        <f>IF(ISERROR($V1839),"",OFFSET('Smelter Look-up'!$I$4,$V1839-4,0))</f>
        <v/>
      </c>
      <c r="K1839" s="234"/>
      <c r="L1839" s="234"/>
      <c r="M1839" s="234"/>
      <c r="N1839" s="234"/>
      <c r="O1839" s="234"/>
      <c r="P1839" s="237"/>
      <c r="Q1839" s="238"/>
      <c r="R1839" s="233" t="str">
        <f>IF(ISERROR($V1839),"",OFFSET('Smelter Look-up'!$C$4,$V1839-4,0)&amp;"")</f>
        <v/>
      </c>
      <c r="S1839" s="239" t="str">
        <f t="array" ref="S1839">IF(B1839="","",IF(ISERROR(MATCH($E1839,CL,0)),"Unknown",INDIRECT("'C'!$A$"&amp;MATCH($E1839,CL,0)+1)))</f>
        <v/>
      </c>
      <c r="T1839" s="239" t="str">
        <f t="array" ref="T1839">IF(B1839="","",IF(ISERROR(MATCH($J1839,SorP!$B$1:$B$6226,0)),"",INDIRECT("'SorP'!$A$"&amp;MATCH($S1839&amp;$J1839,SorP!C:C,0))))</f>
        <v/>
      </c>
      <c r="U1839" s="240"/>
      <c r="V1839" s="228" t="str">
        <f>IF(C1839="",NA(),IF(OR(C1839="Smelter not listed",C1839="Smelter not yet identified"),MATCH($B1839&amp;$D1839,'Smelter Look-up'!$J:$J,0),MATCH($B1839&amp;$C1839,'Smelter Look-up'!$J:$J,0)))</f>
        <v>#N/A</v>
      </c>
      <c r="W1839" s="208"/>
      <c r="X1839" s="208">
        <f t="shared" si="1"/>
        <v>0</v>
      </c>
      <c r="Y1839" s="208"/>
      <c r="Z1839" s="208"/>
      <c r="AA1839" s="208"/>
      <c r="AB1839" s="241" t="str">
        <f t="shared" si="2"/>
        <v/>
      </c>
      <c r="AC1839" s="208"/>
      <c r="AD1839" s="208"/>
      <c r="AE1839" s="208"/>
      <c r="AF1839" s="208"/>
      <c r="AG1839" s="208"/>
      <c r="AH1839" s="208"/>
    </row>
    <row r="1840" ht="13.5" customHeight="1">
      <c r="A1840" s="239"/>
      <c r="B1840" s="233" t="str">
        <f t="array" ref="B1840">IF(LEN(A1840)=0,"",INDEX('Smelter Look-up'!$A:$A,MATCH($A1840,'Smelter Look-up'!$E:$E,0)))</f>
        <v/>
      </c>
      <c r="C1840" s="234" t="str">
        <f t="array" ref="C1840">IF(LEN(A1840)=0,"",INDEX('Smelter Look-up'!$C:$C,MATCH($A1840,'Smelter Look-up'!$E:$E,0)))</f>
        <v/>
      </c>
      <c r="D1840" s="233"/>
      <c r="E1840" s="233" t="str">
        <f>IF(ISERROR($V1840),"",OFFSET('Smelter Look-up'!$D$4,$V1840-4,0)&amp;"")</f>
        <v/>
      </c>
      <c r="F1840" s="233" t="str">
        <f>IF(ISERROR($V1840),"",OFFSET('Smelter Look-up'!$E$4,$V1840-4,0))</f>
        <v/>
      </c>
      <c r="G1840" s="233" t="str">
        <f>IF(C1840=$X$4,IF(ISERROR($V1840),"Enter smelter details","RMI"),IF(ISERROR($V1840),"",OFFSET('Smelter Look-up'!$F$4,$V1840-4,0)))</f>
        <v/>
      </c>
      <c r="H1840" s="235" t="str">
        <f>IF(ISERROR($V1840),"",OFFSET('Smelter Look-up'!$G$4,$V1840-4,0))</f>
        <v/>
      </c>
      <c r="I1840" s="237" t="str">
        <f>IF(ISERROR($V1840),"",OFFSET('Smelter Look-up'!$H$4,$V1840-4,0))</f>
        <v/>
      </c>
      <c r="J1840" s="237" t="str">
        <f>IF(ISERROR($V1840),"",OFFSET('Smelter Look-up'!$I$4,$V1840-4,0))</f>
        <v/>
      </c>
      <c r="K1840" s="234"/>
      <c r="L1840" s="234"/>
      <c r="M1840" s="234"/>
      <c r="N1840" s="234"/>
      <c r="O1840" s="234"/>
      <c r="P1840" s="237"/>
      <c r="Q1840" s="238"/>
      <c r="R1840" s="233" t="str">
        <f>IF(ISERROR($V1840),"",OFFSET('Smelter Look-up'!$C$4,$V1840-4,0)&amp;"")</f>
        <v/>
      </c>
      <c r="S1840" s="239" t="str">
        <f t="array" ref="S1840">IF(B1840="","",IF(ISERROR(MATCH($E1840,CL,0)),"Unknown",INDIRECT("'C'!$A$"&amp;MATCH($E1840,CL,0)+1)))</f>
        <v/>
      </c>
      <c r="T1840" s="239" t="str">
        <f t="array" ref="T1840">IF(B1840="","",IF(ISERROR(MATCH($J1840,SorP!$B$1:$B$6226,0)),"",INDIRECT("'SorP'!$A$"&amp;MATCH($S1840&amp;$J1840,SorP!C:C,0))))</f>
        <v/>
      </c>
      <c r="U1840" s="240"/>
      <c r="V1840" s="228" t="str">
        <f>IF(C1840="",NA(),IF(OR(C1840="Smelter not listed",C1840="Smelter not yet identified"),MATCH($B1840&amp;$D1840,'Smelter Look-up'!$J:$J,0),MATCH($B1840&amp;$C1840,'Smelter Look-up'!$J:$J,0)))</f>
        <v>#N/A</v>
      </c>
      <c r="W1840" s="208"/>
      <c r="X1840" s="208">
        <f t="shared" si="1"/>
        <v>0</v>
      </c>
      <c r="Y1840" s="208"/>
      <c r="Z1840" s="208"/>
      <c r="AA1840" s="208"/>
      <c r="AB1840" s="241" t="str">
        <f t="shared" si="2"/>
        <v/>
      </c>
      <c r="AC1840" s="208"/>
      <c r="AD1840" s="208"/>
      <c r="AE1840" s="208"/>
      <c r="AF1840" s="208"/>
      <c r="AG1840" s="208"/>
      <c r="AH1840" s="208"/>
    </row>
    <row r="1841" ht="13.5" customHeight="1">
      <c r="A1841" s="239"/>
      <c r="B1841" s="233" t="str">
        <f t="array" ref="B1841">IF(LEN(A1841)=0,"",INDEX('Smelter Look-up'!$A:$A,MATCH($A1841,'Smelter Look-up'!$E:$E,0)))</f>
        <v/>
      </c>
      <c r="C1841" s="234" t="str">
        <f t="array" ref="C1841">IF(LEN(A1841)=0,"",INDEX('Smelter Look-up'!$C:$C,MATCH($A1841,'Smelter Look-up'!$E:$E,0)))</f>
        <v/>
      </c>
      <c r="D1841" s="233"/>
      <c r="E1841" s="233" t="str">
        <f>IF(ISERROR($V1841),"",OFFSET('Smelter Look-up'!$D$4,$V1841-4,0)&amp;"")</f>
        <v/>
      </c>
      <c r="F1841" s="233" t="str">
        <f>IF(ISERROR($V1841),"",OFFSET('Smelter Look-up'!$E$4,$V1841-4,0))</f>
        <v/>
      </c>
      <c r="G1841" s="233" t="str">
        <f>IF(C1841=$X$4,IF(ISERROR($V1841),"Enter smelter details","RMI"),IF(ISERROR($V1841),"",OFFSET('Smelter Look-up'!$F$4,$V1841-4,0)))</f>
        <v/>
      </c>
      <c r="H1841" s="235" t="str">
        <f>IF(ISERROR($V1841),"",OFFSET('Smelter Look-up'!$G$4,$V1841-4,0))</f>
        <v/>
      </c>
      <c r="I1841" s="237" t="str">
        <f>IF(ISERROR($V1841),"",OFFSET('Smelter Look-up'!$H$4,$V1841-4,0))</f>
        <v/>
      </c>
      <c r="J1841" s="237" t="str">
        <f>IF(ISERROR($V1841),"",OFFSET('Smelter Look-up'!$I$4,$V1841-4,0))</f>
        <v/>
      </c>
      <c r="K1841" s="234"/>
      <c r="L1841" s="234"/>
      <c r="M1841" s="234"/>
      <c r="N1841" s="234"/>
      <c r="O1841" s="234"/>
      <c r="P1841" s="237"/>
      <c r="Q1841" s="238"/>
      <c r="R1841" s="233" t="str">
        <f>IF(ISERROR($V1841),"",OFFSET('Smelter Look-up'!$C$4,$V1841-4,0)&amp;"")</f>
        <v/>
      </c>
      <c r="S1841" s="239" t="str">
        <f t="array" ref="S1841">IF(B1841="","",IF(ISERROR(MATCH($E1841,CL,0)),"Unknown",INDIRECT("'C'!$A$"&amp;MATCH($E1841,CL,0)+1)))</f>
        <v/>
      </c>
      <c r="T1841" s="239" t="str">
        <f t="array" ref="T1841">IF(B1841="","",IF(ISERROR(MATCH($J1841,SorP!$B$1:$B$6226,0)),"",INDIRECT("'SorP'!$A$"&amp;MATCH($S1841&amp;$J1841,SorP!C:C,0))))</f>
        <v/>
      </c>
      <c r="U1841" s="240"/>
      <c r="V1841" s="228" t="str">
        <f>IF(C1841="",NA(),IF(OR(C1841="Smelter not listed",C1841="Smelter not yet identified"),MATCH($B1841&amp;$D1841,'Smelter Look-up'!$J:$J,0),MATCH($B1841&amp;$C1841,'Smelter Look-up'!$J:$J,0)))</f>
        <v>#N/A</v>
      </c>
      <c r="W1841" s="208"/>
      <c r="X1841" s="208">
        <f t="shared" si="1"/>
        <v>0</v>
      </c>
      <c r="Y1841" s="208"/>
      <c r="Z1841" s="208"/>
      <c r="AA1841" s="208"/>
      <c r="AB1841" s="241" t="str">
        <f t="shared" si="2"/>
        <v/>
      </c>
      <c r="AC1841" s="208"/>
      <c r="AD1841" s="208"/>
      <c r="AE1841" s="208"/>
      <c r="AF1841" s="208"/>
      <c r="AG1841" s="208"/>
      <c r="AH1841" s="208"/>
    </row>
    <row r="1842" ht="13.5" customHeight="1">
      <c r="A1842" s="239"/>
      <c r="B1842" s="233" t="str">
        <f t="array" ref="B1842">IF(LEN(A1842)=0,"",INDEX('Smelter Look-up'!$A:$A,MATCH($A1842,'Smelter Look-up'!$E:$E,0)))</f>
        <v/>
      </c>
      <c r="C1842" s="234" t="str">
        <f t="array" ref="C1842">IF(LEN(A1842)=0,"",INDEX('Smelter Look-up'!$C:$C,MATCH($A1842,'Smelter Look-up'!$E:$E,0)))</f>
        <v/>
      </c>
      <c r="D1842" s="233"/>
      <c r="E1842" s="233" t="str">
        <f>IF(ISERROR($V1842),"",OFFSET('Smelter Look-up'!$D$4,$V1842-4,0)&amp;"")</f>
        <v/>
      </c>
      <c r="F1842" s="233" t="str">
        <f>IF(ISERROR($V1842),"",OFFSET('Smelter Look-up'!$E$4,$V1842-4,0))</f>
        <v/>
      </c>
      <c r="G1842" s="233" t="str">
        <f>IF(C1842=$X$4,IF(ISERROR($V1842),"Enter smelter details","RMI"),IF(ISERROR($V1842),"",OFFSET('Smelter Look-up'!$F$4,$V1842-4,0)))</f>
        <v/>
      </c>
      <c r="H1842" s="235" t="str">
        <f>IF(ISERROR($V1842),"",OFFSET('Smelter Look-up'!$G$4,$V1842-4,0))</f>
        <v/>
      </c>
      <c r="I1842" s="237" t="str">
        <f>IF(ISERROR($V1842),"",OFFSET('Smelter Look-up'!$H$4,$V1842-4,0))</f>
        <v/>
      </c>
      <c r="J1842" s="237" t="str">
        <f>IF(ISERROR($V1842),"",OFFSET('Smelter Look-up'!$I$4,$V1842-4,0))</f>
        <v/>
      </c>
      <c r="K1842" s="234"/>
      <c r="L1842" s="234"/>
      <c r="M1842" s="234"/>
      <c r="N1842" s="234"/>
      <c r="O1842" s="234"/>
      <c r="P1842" s="237"/>
      <c r="Q1842" s="238"/>
      <c r="R1842" s="233" t="str">
        <f>IF(ISERROR($V1842),"",OFFSET('Smelter Look-up'!$C$4,$V1842-4,0)&amp;"")</f>
        <v/>
      </c>
      <c r="S1842" s="239" t="str">
        <f t="array" ref="S1842">IF(B1842="","",IF(ISERROR(MATCH($E1842,CL,0)),"Unknown",INDIRECT("'C'!$A$"&amp;MATCH($E1842,CL,0)+1)))</f>
        <v/>
      </c>
      <c r="T1842" s="239" t="str">
        <f t="array" ref="T1842">IF(B1842="","",IF(ISERROR(MATCH($J1842,SorP!$B$1:$B$6226,0)),"",INDIRECT("'SorP'!$A$"&amp;MATCH($S1842&amp;$J1842,SorP!C:C,0))))</f>
        <v/>
      </c>
      <c r="U1842" s="240"/>
      <c r="V1842" s="228" t="str">
        <f>IF(C1842="",NA(),IF(OR(C1842="Smelter not listed",C1842="Smelter not yet identified"),MATCH($B1842&amp;$D1842,'Smelter Look-up'!$J:$J,0),MATCH($B1842&amp;$C1842,'Smelter Look-up'!$J:$J,0)))</f>
        <v>#N/A</v>
      </c>
      <c r="W1842" s="208"/>
      <c r="X1842" s="208">
        <f t="shared" si="1"/>
        <v>0</v>
      </c>
      <c r="Y1842" s="208"/>
      <c r="Z1842" s="208"/>
      <c r="AA1842" s="208"/>
      <c r="AB1842" s="241" t="str">
        <f t="shared" si="2"/>
        <v/>
      </c>
      <c r="AC1842" s="208"/>
      <c r="AD1842" s="208"/>
      <c r="AE1842" s="208"/>
      <c r="AF1842" s="208"/>
      <c r="AG1842" s="208"/>
      <c r="AH1842" s="208"/>
    </row>
    <row r="1843" ht="13.5" customHeight="1">
      <c r="A1843" s="239"/>
      <c r="B1843" s="233" t="str">
        <f t="array" ref="B1843">IF(LEN(A1843)=0,"",INDEX('Smelter Look-up'!$A:$A,MATCH($A1843,'Smelter Look-up'!$E:$E,0)))</f>
        <v/>
      </c>
      <c r="C1843" s="234" t="str">
        <f t="array" ref="C1843">IF(LEN(A1843)=0,"",INDEX('Smelter Look-up'!$C:$C,MATCH($A1843,'Smelter Look-up'!$E:$E,0)))</f>
        <v/>
      </c>
      <c r="D1843" s="233"/>
      <c r="E1843" s="233" t="str">
        <f>IF(ISERROR($V1843),"",OFFSET('Smelter Look-up'!$D$4,$V1843-4,0)&amp;"")</f>
        <v/>
      </c>
      <c r="F1843" s="233" t="str">
        <f>IF(ISERROR($V1843),"",OFFSET('Smelter Look-up'!$E$4,$V1843-4,0))</f>
        <v/>
      </c>
      <c r="G1843" s="233" t="str">
        <f>IF(C1843=$X$4,IF(ISERROR($V1843),"Enter smelter details","RMI"),IF(ISERROR($V1843),"",OFFSET('Smelter Look-up'!$F$4,$V1843-4,0)))</f>
        <v/>
      </c>
      <c r="H1843" s="235" t="str">
        <f>IF(ISERROR($V1843),"",OFFSET('Smelter Look-up'!$G$4,$V1843-4,0))</f>
        <v/>
      </c>
      <c r="I1843" s="237" t="str">
        <f>IF(ISERROR($V1843),"",OFFSET('Smelter Look-up'!$H$4,$V1843-4,0))</f>
        <v/>
      </c>
      <c r="J1843" s="237" t="str">
        <f>IF(ISERROR($V1843),"",OFFSET('Smelter Look-up'!$I$4,$V1843-4,0))</f>
        <v/>
      </c>
      <c r="K1843" s="234"/>
      <c r="L1843" s="234"/>
      <c r="M1843" s="234"/>
      <c r="N1843" s="234"/>
      <c r="O1843" s="234"/>
      <c r="P1843" s="237"/>
      <c r="Q1843" s="238"/>
      <c r="R1843" s="233" t="str">
        <f>IF(ISERROR($V1843),"",OFFSET('Smelter Look-up'!$C$4,$V1843-4,0)&amp;"")</f>
        <v/>
      </c>
      <c r="S1843" s="239" t="str">
        <f t="array" ref="S1843">IF(B1843="","",IF(ISERROR(MATCH($E1843,CL,0)),"Unknown",INDIRECT("'C'!$A$"&amp;MATCH($E1843,CL,0)+1)))</f>
        <v/>
      </c>
      <c r="T1843" s="239" t="str">
        <f t="array" ref="T1843">IF(B1843="","",IF(ISERROR(MATCH($J1843,SorP!$B$1:$B$6226,0)),"",INDIRECT("'SorP'!$A$"&amp;MATCH($S1843&amp;$J1843,SorP!C:C,0))))</f>
        <v/>
      </c>
      <c r="U1843" s="240"/>
      <c r="V1843" s="228" t="str">
        <f>IF(C1843="",NA(),IF(OR(C1843="Smelter not listed",C1843="Smelter not yet identified"),MATCH($B1843&amp;$D1843,'Smelter Look-up'!$J:$J,0),MATCH($B1843&amp;$C1843,'Smelter Look-up'!$J:$J,0)))</f>
        <v>#N/A</v>
      </c>
      <c r="W1843" s="208"/>
      <c r="X1843" s="208">
        <f t="shared" si="1"/>
        <v>0</v>
      </c>
      <c r="Y1843" s="208"/>
      <c r="Z1843" s="208"/>
      <c r="AA1843" s="208"/>
      <c r="AB1843" s="241" t="str">
        <f t="shared" si="2"/>
        <v/>
      </c>
      <c r="AC1843" s="208"/>
      <c r="AD1843" s="208"/>
      <c r="AE1843" s="208"/>
      <c r="AF1843" s="208"/>
      <c r="AG1843" s="208"/>
      <c r="AH1843" s="208"/>
    </row>
    <row r="1844" ht="13.5" customHeight="1">
      <c r="A1844" s="239"/>
      <c r="B1844" s="233" t="str">
        <f t="array" ref="B1844">IF(LEN(A1844)=0,"",INDEX('Smelter Look-up'!$A:$A,MATCH($A1844,'Smelter Look-up'!$E:$E,0)))</f>
        <v/>
      </c>
      <c r="C1844" s="234" t="str">
        <f t="array" ref="C1844">IF(LEN(A1844)=0,"",INDEX('Smelter Look-up'!$C:$C,MATCH($A1844,'Smelter Look-up'!$E:$E,0)))</f>
        <v/>
      </c>
      <c r="D1844" s="233"/>
      <c r="E1844" s="233" t="str">
        <f>IF(ISERROR($V1844),"",OFFSET('Smelter Look-up'!$D$4,$V1844-4,0)&amp;"")</f>
        <v/>
      </c>
      <c r="F1844" s="233" t="str">
        <f>IF(ISERROR($V1844),"",OFFSET('Smelter Look-up'!$E$4,$V1844-4,0))</f>
        <v/>
      </c>
      <c r="G1844" s="233" t="str">
        <f>IF(C1844=$X$4,IF(ISERROR($V1844),"Enter smelter details","RMI"),IF(ISERROR($V1844),"",OFFSET('Smelter Look-up'!$F$4,$V1844-4,0)))</f>
        <v/>
      </c>
      <c r="H1844" s="235" t="str">
        <f>IF(ISERROR($V1844),"",OFFSET('Smelter Look-up'!$G$4,$V1844-4,0))</f>
        <v/>
      </c>
      <c r="I1844" s="237" t="str">
        <f>IF(ISERROR($V1844),"",OFFSET('Smelter Look-up'!$H$4,$V1844-4,0))</f>
        <v/>
      </c>
      <c r="J1844" s="237" t="str">
        <f>IF(ISERROR($V1844),"",OFFSET('Smelter Look-up'!$I$4,$V1844-4,0))</f>
        <v/>
      </c>
      <c r="K1844" s="234"/>
      <c r="L1844" s="234"/>
      <c r="M1844" s="234"/>
      <c r="N1844" s="234"/>
      <c r="O1844" s="234"/>
      <c r="P1844" s="237"/>
      <c r="Q1844" s="238"/>
      <c r="R1844" s="233" t="str">
        <f>IF(ISERROR($V1844),"",OFFSET('Smelter Look-up'!$C$4,$V1844-4,0)&amp;"")</f>
        <v/>
      </c>
      <c r="S1844" s="239" t="str">
        <f t="array" ref="S1844">IF(B1844="","",IF(ISERROR(MATCH($E1844,CL,0)),"Unknown",INDIRECT("'C'!$A$"&amp;MATCH($E1844,CL,0)+1)))</f>
        <v/>
      </c>
      <c r="T1844" s="239" t="str">
        <f t="array" ref="T1844">IF(B1844="","",IF(ISERROR(MATCH($J1844,SorP!$B$1:$B$6226,0)),"",INDIRECT("'SorP'!$A$"&amp;MATCH($S1844&amp;$J1844,SorP!C:C,0))))</f>
        <v/>
      </c>
      <c r="U1844" s="240"/>
      <c r="V1844" s="228" t="str">
        <f>IF(C1844="",NA(),IF(OR(C1844="Smelter not listed",C1844="Smelter not yet identified"),MATCH($B1844&amp;$D1844,'Smelter Look-up'!$J:$J,0),MATCH($B1844&amp;$C1844,'Smelter Look-up'!$J:$J,0)))</f>
        <v>#N/A</v>
      </c>
      <c r="W1844" s="208"/>
      <c r="X1844" s="208">
        <f t="shared" si="1"/>
        <v>0</v>
      </c>
      <c r="Y1844" s="208"/>
      <c r="Z1844" s="208"/>
      <c r="AA1844" s="208"/>
      <c r="AB1844" s="241" t="str">
        <f t="shared" si="2"/>
        <v/>
      </c>
      <c r="AC1844" s="208"/>
      <c r="AD1844" s="208"/>
      <c r="AE1844" s="208"/>
      <c r="AF1844" s="208"/>
      <c r="AG1844" s="208"/>
      <c r="AH1844" s="208"/>
    </row>
    <row r="1845" ht="13.5" customHeight="1">
      <c r="A1845" s="239"/>
      <c r="B1845" s="233" t="str">
        <f t="array" ref="B1845">IF(LEN(A1845)=0,"",INDEX('Smelter Look-up'!$A:$A,MATCH($A1845,'Smelter Look-up'!$E:$E,0)))</f>
        <v/>
      </c>
      <c r="C1845" s="234" t="str">
        <f t="array" ref="C1845">IF(LEN(A1845)=0,"",INDEX('Smelter Look-up'!$C:$C,MATCH($A1845,'Smelter Look-up'!$E:$E,0)))</f>
        <v/>
      </c>
      <c r="D1845" s="233"/>
      <c r="E1845" s="233" t="str">
        <f>IF(ISERROR($V1845),"",OFFSET('Smelter Look-up'!$D$4,$V1845-4,0)&amp;"")</f>
        <v/>
      </c>
      <c r="F1845" s="233" t="str">
        <f>IF(ISERROR($V1845),"",OFFSET('Smelter Look-up'!$E$4,$V1845-4,0))</f>
        <v/>
      </c>
      <c r="G1845" s="233" t="str">
        <f>IF(C1845=$X$4,IF(ISERROR($V1845),"Enter smelter details","RMI"),IF(ISERROR($V1845),"",OFFSET('Smelter Look-up'!$F$4,$V1845-4,0)))</f>
        <v/>
      </c>
      <c r="H1845" s="235" t="str">
        <f>IF(ISERROR($V1845),"",OFFSET('Smelter Look-up'!$G$4,$V1845-4,0))</f>
        <v/>
      </c>
      <c r="I1845" s="237" t="str">
        <f>IF(ISERROR($V1845),"",OFFSET('Smelter Look-up'!$H$4,$V1845-4,0))</f>
        <v/>
      </c>
      <c r="J1845" s="237" t="str">
        <f>IF(ISERROR($V1845),"",OFFSET('Smelter Look-up'!$I$4,$V1845-4,0))</f>
        <v/>
      </c>
      <c r="K1845" s="234"/>
      <c r="L1845" s="234"/>
      <c r="M1845" s="234"/>
      <c r="N1845" s="234"/>
      <c r="O1845" s="234"/>
      <c r="P1845" s="237"/>
      <c r="Q1845" s="238"/>
      <c r="R1845" s="233" t="str">
        <f>IF(ISERROR($V1845),"",OFFSET('Smelter Look-up'!$C$4,$V1845-4,0)&amp;"")</f>
        <v/>
      </c>
      <c r="S1845" s="239" t="str">
        <f t="array" ref="S1845">IF(B1845="","",IF(ISERROR(MATCH($E1845,CL,0)),"Unknown",INDIRECT("'C'!$A$"&amp;MATCH($E1845,CL,0)+1)))</f>
        <v/>
      </c>
      <c r="T1845" s="239" t="str">
        <f t="array" ref="T1845">IF(B1845="","",IF(ISERROR(MATCH($J1845,SorP!$B$1:$B$6226,0)),"",INDIRECT("'SorP'!$A$"&amp;MATCH($S1845&amp;$J1845,SorP!C:C,0))))</f>
        <v/>
      </c>
      <c r="U1845" s="240"/>
      <c r="V1845" s="228" t="str">
        <f>IF(C1845="",NA(),IF(OR(C1845="Smelter not listed",C1845="Smelter not yet identified"),MATCH($B1845&amp;$D1845,'Smelter Look-up'!$J:$J,0),MATCH($B1845&amp;$C1845,'Smelter Look-up'!$J:$J,0)))</f>
        <v>#N/A</v>
      </c>
      <c r="W1845" s="208"/>
      <c r="X1845" s="208">
        <f t="shared" si="1"/>
        <v>0</v>
      </c>
      <c r="Y1845" s="208"/>
      <c r="Z1845" s="208"/>
      <c r="AA1845" s="208"/>
      <c r="AB1845" s="241" t="str">
        <f t="shared" si="2"/>
        <v/>
      </c>
      <c r="AC1845" s="208"/>
      <c r="AD1845" s="208"/>
      <c r="AE1845" s="208"/>
      <c r="AF1845" s="208"/>
      <c r="AG1845" s="208"/>
      <c r="AH1845" s="208"/>
    </row>
    <row r="1846" ht="13.5" customHeight="1">
      <c r="A1846" s="239"/>
      <c r="B1846" s="233" t="str">
        <f t="array" ref="B1846">IF(LEN(A1846)=0,"",INDEX('Smelter Look-up'!$A:$A,MATCH($A1846,'Smelter Look-up'!$E:$E,0)))</f>
        <v/>
      </c>
      <c r="C1846" s="234" t="str">
        <f t="array" ref="C1846">IF(LEN(A1846)=0,"",INDEX('Smelter Look-up'!$C:$C,MATCH($A1846,'Smelter Look-up'!$E:$E,0)))</f>
        <v/>
      </c>
      <c r="D1846" s="233"/>
      <c r="E1846" s="233" t="str">
        <f>IF(ISERROR($V1846),"",OFFSET('Smelter Look-up'!$D$4,$V1846-4,0)&amp;"")</f>
        <v/>
      </c>
      <c r="F1846" s="233" t="str">
        <f>IF(ISERROR($V1846),"",OFFSET('Smelter Look-up'!$E$4,$V1846-4,0))</f>
        <v/>
      </c>
      <c r="G1846" s="233" t="str">
        <f>IF(C1846=$X$4,IF(ISERROR($V1846),"Enter smelter details","RMI"),IF(ISERROR($V1846),"",OFFSET('Smelter Look-up'!$F$4,$V1846-4,0)))</f>
        <v/>
      </c>
      <c r="H1846" s="235" t="str">
        <f>IF(ISERROR($V1846),"",OFFSET('Smelter Look-up'!$G$4,$V1846-4,0))</f>
        <v/>
      </c>
      <c r="I1846" s="237" t="str">
        <f>IF(ISERROR($V1846),"",OFFSET('Smelter Look-up'!$H$4,$V1846-4,0))</f>
        <v/>
      </c>
      <c r="J1846" s="237" t="str">
        <f>IF(ISERROR($V1846),"",OFFSET('Smelter Look-up'!$I$4,$V1846-4,0))</f>
        <v/>
      </c>
      <c r="K1846" s="234"/>
      <c r="L1846" s="234"/>
      <c r="M1846" s="234"/>
      <c r="N1846" s="234"/>
      <c r="O1846" s="234"/>
      <c r="P1846" s="237"/>
      <c r="Q1846" s="238"/>
      <c r="R1846" s="233" t="str">
        <f>IF(ISERROR($V1846),"",OFFSET('Smelter Look-up'!$C$4,$V1846-4,0)&amp;"")</f>
        <v/>
      </c>
      <c r="S1846" s="239" t="str">
        <f t="array" ref="S1846">IF(B1846="","",IF(ISERROR(MATCH($E1846,CL,0)),"Unknown",INDIRECT("'C'!$A$"&amp;MATCH($E1846,CL,0)+1)))</f>
        <v/>
      </c>
      <c r="T1846" s="239" t="str">
        <f t="array" ref="T1846">IF(B1846="","",IF(ISERROR(MATCH($J1846,SorP!$B$1:$B$6226,0)),"",INDIRECT("'SorP'!$A$"&amp;MATCH($S1846&amp;$J1846,SorP!C:C,0))))</f>
        <v/>
      </c>
      <c r="U1846" s="240"/>
      <c r="V1846" s="228" t="str">
        <f>IF(C1846="",NA(),IF(OR(C1846="Smelter not listed",C1846="Smelter not yet identified"),MATCH($B1846&amp;$D1846,'Smelter Look-up'!$J:$J,0),MATCH($B1846&amp;$C1846,'Smelter Look-up'!$J:$J,0)))</f>
        <v>#N/A</v>
      </c>
      <c r="W1846" s="208"/>
      <c r="X1846" s="208">
        <f t="shared" si="1"/>
        <v>0</v>
      </c>
      <c r="Y1846" s="208"/>
      <c r="Z1846" s="208"/>
      <c r="AA1846" s="208"/>
      <c r="AB1846" s="241" t="str">
        <f t="shared" si="2"/>
        <v/>
      </c>
      <c r="AC1846" s="208"/>
      <c r="AD1846" s="208"/>
      <c r="AE1846" s="208"/>
      <c r="AF1846" s="208"/>
      <c r="AG1846" s="208"/>
      <c r="AH1846" s="208"/>
    </row>
    <row r="1847" ht="13.5" customHeight="1">
      <c r="A1847" s="239"/>
      <c r="B1847" s="233" t="str">
        <f t="array" ref="B1847">IF(LEN(A1847)=0,"",INDEX('Smelter Look-up'!$A:$A,MATCH($A1847,'Smelter Look-up'!$E:$E,0)))</f>
        <v/>
      </c>
      <c r="C1847" s="234" t="str">
        <f t="array" ref="C1847">IF(LEN(A1847)=0,"",INDEX('Smelter Look-up'!$C:$C,MATCH($A1847,'Smelter Look-up'!$E:$E,0)))</f>
        <v/>
      </c>
      <c r="D1847" s="233"/>
      <c r="E1847" s="233" t="str">
        <f>IF(ISERROR($V1847),"",OFFSET('Smelter Look-up'!$D$4,$V1847-4,0)&amp;"")</f>
        <v/>
      </c>
      <c r="F1847" s="233" t="str">
        <f>IF(ISERROR($V1847),"",OFFSET('Smelter Look-up'!$E$4,$V1847-4,0))</f>
        <v/>
      </c>
      <c r="G1847" s="233" t="str">
        <f>IF(C1847=$X$4,IF(ISERROR($V1847),"Enter smelter details","RMI"),IF(ISERROR($V1847),"",OFFSET('Smelter Look-up'!$F$4,$V1847-4,0)))</f>
        <v/>
      </c>
      <c r="H1847" s="235" t="str">
        <f>IF(ISERROR($V1847),"",OFFSET('Smelter Look-up'!$G$4,$V1847-4,0))</f>
        <v/>
      </c>
      <c r="I1847" s="237" t="str">
        <f>IF(ISERROR($V1847),"",OFFSET('Smelter Look-up'!$H$4,$V1847-4,0))</f>
        <v/>
      </c>
      <c r="J1847" s="237" t="str">
        <f>IF(ISERROR($V1847),"",OFFSET('Smelter Look-up'!$I$4,$V1847-4,0))</f>
        <v/>
      </c>
      <c r="K1847" s="234"/>
      <c r="L1847" s="234"/>
      <c r="M1847" s="234"/>
      <c r="N1847" s="234"/>
      <c r="O1847" s="234"/>
      <c r="P1847" s="237"/>
      <c r="Q1847" s="238"/>
      <c r="R1847" s="233" t="str">
        <f>IF(ISERROR($V1847),"",OFFSET('Smelter Look-up'!$C$4,$V1847-4,0)&amp;"")</f>
        <v/>
      </c>
      <c r="S1847" s="239" t="str">
        <f t="array" ref="S1847">IF(B1847="","",IF(ISERROR(MATCH($E1847,CL,0)),"Unknown",INDIRECT("'C'!$A$"&amp;MATCH($E1847,CL,0)+1)))</f>
        <v/>
      </c>
      <c r="T1847" s="239" t="str">
        <f t="array" ref="T1847">IF(B1847="","",IF(ISERROR(MATCH($J1847,SorP!$B$1:$B$6226,0)),"",INDIRECT("'SorP'!$A$"&amp;MATCH($S1847&amp;$J1847,SorP!C:C,0))))</f>
        <v/>
      </c>
      <c r="U1847" s="240"/>
      <c r="V1847" s="228" t="str">
        <f>IF(C1847="",NA(),IF(OR(C1847="Smelter not listed",C1847="Smelter not yet identified"),MATCH($B1847&amp;$D1847,'Smelter Look-up'!$J:$J,0),MATCH($B1847&amp;$C1847,'Smelter Look-up'!$J:$J,0)))</f>
        <v>#N/A</v>
      </c>
      <c r="W1847" s="208"/>
      <c r="X1847" s="208">
        <f t="shared" si="1"/>
        <v>0</v>
      </c>
      <c r="Y1847" s="208"/>
      <c r="Z1847" s="208"/>
      <c r="AA1847" s="208"/>
      <c r="AB1847" s="241" t="str">
        <f t="shared" si="2"/>
        <v/>
      </c>
      <c r="AC1847" s="208"/>
      <c r="AD1847" s="208"/>
      <c r="AE1847" s="208"/>
      <c r="AF1847" s="208"/>
      <c r="AG1847" s="208"/>
      <c r="AH1847" s="208"/>
    </row>
    <row r="1848" ht="13.5" customHeight="1">
      <c r="A1848" s="239"/>
      <c r="B1848" s="233" t="str">
        <f t="array" ref="B1848">IF(LEN(A1848)=0,"",INDEX('Smelter Look-up'!$A:$A,MATCH($A1848,'Smelter Look-up'!$E:$E,0)))</f>
        <v/>
      </c>
      <c r="C1848" s="234" t="str">
        <f t="array" ref="C1848">IF(LEN(A1848)=0,"",INDEX('Smelter Look-up'!$C:$C,MATCH($A1848,'Smelter Look-up'!$E:$E,0)))</f>
        <v/>
      </c>
      <c r="D1848" s="233"/>
      <c r="E1848" s="233" t="str">
        <f>IF(ISERROR($V1848),"",OFFSET('Smelter Look-up'!$D$4,$V1848-4,0)&amp;"")</f>
        <v/>
      </c>
      <c r="F1848" s="233" t="str">
        <f>IF(ISERROR($V1848),"",OFFSET('Smelter Look-up'!$E$4,$V1848-4,0))</f>
        <v/>
      </c>
      <c r="G1848" s="233" t="str">
        <f>IF(C1848=$X$4,IF(ISERROR($V1848),"Enter smelter details","RMI"),IF(ISERROR($V1848),"",OFFSET('Smelter Look-up'!$F$4,$V1848-4,0)))</f>
        <v/>
      </c>
      <c r="H1848" s="235" t="str">
        <f>IF(ISERROR($V1848),"",OFFSET('Smelter Look-up'!$G$4,$V1848-4,0))</f>
        <v/>
      </c>
      <c r="I1848" s="237" t="str">
        <f>IF(ISERROR($V1848),"",OFFSET('Smelter Look-up'!$H$4,$V1848-4,0))</f>
        <v/>
      </c>
      <c r="J1848" s="237" t="str">
        <f>IF(ISERROR($V1848),"",OFFSET('Smelter Look-up'!$I$4,$V1848-4,0))</f>
        <v/>
      </c>
      <c r="K1848" s="234"/>
      <c r="L1848" s="234"/>
      <c r="M1848" s="234"/>
      <c r="N1848" s="234"/>
      <c r="O1848" s="234"/>
      <c r="P1848" s="237"/>
      <c r="Q1848" s="238"/>
      <c r="R1848" s="233" t="str">
        <f>IF(ISERROR($V1848),"",OFFSET('Smelter Look-up'!$C$4,$V1848-4,0)&amp;"")</f>
        <v/>
      </c>
      <c r="S1848" s="239" t="str">
        <f t="array" ref="S1848">IF(B1848="","",IF(ISERROR(MATCH($E1848,CL,0)),"Unknown",INDIRECT("'C'!$A$"&amp;MATCH($E1848,CL,0)+1)))</f>
        <v/>
      </c>
      <c r="T1848" s="239" t="str">
        <f t="array" ref="T1848">IF(B1848="","",IF(ISERROR(MATCH($J1848,SorP!$B$1:$B$6226,0)),"",INDIRECT("'SorP'!$A$"&amp;MATCH($S1848&amp;$J1848,SorP!C:C,0))))</f>
        <v/>
      </c>
      <c r="U1848" s="240"/>
      <c r="V1848" s="228" t="str">
        <f>IF(C1848="",NA(),IF(OR(C1848="Smelter not listed",C1848="Smelter not yet identified"),MATCH($B1848&amp;$D1848,'Smelter Look-up'!$J:$J,0),MATCH($B1848&amp;$C1848,'Smelter Look-up'!$J:$J,0)))</f>
        <v>#N/A</v>
      </c>
      <c r="W1848" s="208"/>
      <c r="X1848" s="208">
        <f t="shared" si="1"/>
        <v>0</v>
      </c>
      <c r="Y1848" s="208"/>
      <c r="Z1848" s="208"/>
      <c r="AA1848" s="208"/>
      <c r="AB1848" s="241" t="str">
        <f t="shared" si="2"/>
        <v/>
      </c>
      <c r="AC1848" s="208"/>
      <c r="AD1848" s="208"/>
      <c r="AE1848" s="208"/>
      <c r="AF1848" s="208"/>
      <c r="AG1848" s="208"/>
      <c r="AH1848" s="208"/>
    </row>
    <row r="1849" ht="13.5" customHeight="1">
      <c r="A1849" s="239"/>
      <c r="B1849" s="233" t="str">
        <f t="array" ref="B1849">IF(LEN(A1849)=0,"",INDEX('Smelter Look-up'!$A:$A,MATCH($A1849,'Smelter Look-up'!$E:$E,0)))</f>
        <v/>
      </c>
      <c r="C1849" s="234" t="str">
        <f t="array" ref="C1849">IF(LEN(A1849)=0,"",INDEX('Smelter Look-up'!$C:$C,MATCH($A1849,'Smelter Look-up'!$E:$E,0)))</f>
        <v/>
      </c>
      <c r="D1849" s="233"/>
      <c r="E1849" s="233" t="str">
        <f>IF(ISERROR($V1849),"",OFFSET('Smelter Look-up'!$D$4,$V1849-4,0)&amp;"")</f>
        <v/>
      </c>
      <c r="F1849" s="233" t="str">
        <f>IF(ISERROR($V1849),"",OFFSET('Smelter Look-up'!$E$4,$V1849-4,0))</f>
        <v/>
      </c>
      <c r="G1849" s="233" t="str">
        <f>IF(C1849=$X$4,IF(ISERROR($V1849),"Enter smelter details","RMI"),IF(ISERROR($V1849),"",OFFSET('Smelter Look-up'!$F$4,$V1849-4,0)))</f>
        <v/>
      </c>
      <c r="H1849" s="235" t="str">
        <f>IF(ISERROR($V1849),"",OFFSET('Smelter Look-up'!$G$4,$V1849-4,0))</f>
        <v/>
      </c>
      <c r="I1849" s="237" t="str">
        <f>IF(ISERROR($V1849),"",OFFSET('Smelter Look-up'!$H$4,$V1849-4,0))</f>
        <v/>
      </c>
      <c r="J1849" s="237" t="str">
        <f>IF(ISERROR($V1849),"",OFFSET('Smelter Look-up'!$I$4,$V1849-4,0))</f>
        <v/>
      </c>
      <c r="K1849" s="234"/>
      <c r="L1849" s="234"/>
      <c r="M1849" s="234"/>
      <c r="N1849" s="234"/>
      <c r="O1849" s="234"/>
      <c r="P1849" s="237"/>
      <c r="Q1849" s="238"/>
      <c r="R1849" s="233" t="str">
        <f>IF(ISERROR($V1849),"",OFFSET('Smelter Look-up'!$C$4,$V1849-4,0)&amp;"")</f>
        <v/>
      </c>
      <c r="S1849" s="239" t="str">
        <f t="array" ref="S1849">IF(B1849="","",IF(ISERROR(MATCH($E1849,CL,0)),"Unknown",INDIRECT("'C'!$A$"&amp;MATCH($E1849,CL,0)+1)))</f>
        <v/>
      </c>
      <c r="T1849" s="239" t="str">
        <f t="array" ref="T1849">IF(B1849="","",IF(ISERROR(MATCH($J1849,SorP!$B$1:$B$6226,0)),"",INDIRECT("'SorP'!$A$"&amp;MATCH($S1849&amp;$J1849,SorP!C:C,0))))</f>
        <v/>
      </c>
      <c r="U1849" s="240"/>
      <c r="V1849" s="228" t="str">
        <f>IF(C1849="",NA(),IF(OR(C1849="Smelter not listed",C1849="Smelter not yet identified"),MATCH($B1849&amp;$D1849,'Smelter Look-up'!$J:$J,0),MATCH($B1849&amp;$C1849,'Smelter Look-up'!$J:$J,0)))</f>
        <v>#N/A</v>
      </c>
      <c r="W1849" s="208"/>
      <c r="X1849" s="208">
        <f t="shared" si="1"/>
        <v>0</v>
      </c>
      <c r="Y1849" s="208"/>
      <c r="Z1849" s="208"/>
      <c r="AA1849" s="208"/>
      <c r="AB1849" s="241" t="str">
        <f t="shared" si="2"/>
        <v/>
      </c>
      <c r="AC1849" s="208"/>
      <c r="AD1849" s="208"/>
      <c r="AE1849" s="208"/>
      <c r="AF1849" s="208"/>
      <c r="AG1849" s="208"/>
      <c r="AH1849" s="208"/>
    </row>
    <row r="1850" ht="13.5" customHeight="1">
      <c r="A1850" s="239"/>
      <c r="B1850" s="233" t="str">
        <f t="array" ref="B1850">IF(LEN(A1850)=0,"",INDEX('Smelter Look-up'!$A:$A,MATCH($A1850,'Smelter Look-up'!$E:$E,0)))</f>
        <v/>
      </c>
      <c r="C1850" s="234" t="str">
        <f t="array" ref="C1850">IF(LEN(A1850)=0,"",INDEX('Smelter Look-up'!$C:$C,MATCH($A1850,'Smelter Look-up'!$E:$E,0)))</f>
        <v/>
      </c>
      <c r="D1850" s="233"/>
      <c r="E1850" s="233" t="str">
        <f>IF(ISERROR($V1850),"",OFFSET('Smelter Look-up'!$D$4,$V1850-4,0)&amp;"")</f>
        <v/>
      </c>
      <c r="F1850" s="233" t="str">
        <f>IF(ISERROR($V1850),"",OFFSET('Smelter Look-up'!$E$4,$V1850-4,0))</f>
        <v/>
      </c>
      <c r="G1850" s="233" t="str">
        <f>IF(C1850=$X$4,IF(ISERROR($V1850),"Enter smelter details","RMI"),IF(ISERROR($V1850),"",OFFSET('Smelter Look-up'!$F$4,$V1850-4,0)))</f>
        <v/>
      </c>
      <c r="H1850" s="235" t="str">
        <f>IF(ISERROR($V1850),"",OFFSET('Smelter Look-up'!$G$4,$V1850-4,0))</f>
        <v/>
      </c>
      <c r="I1850" s="237" t="str">
        <f>IF(ISERROR($V1850),"",OFFSET('Smelter Look-up'!$H$4,$V1850-4,0))</f>
        <v/>
      </c>
      <c r="J1850" s="237" t="str">
        <f>IF(ISERROR($V1850),"",OFFSET('Smelter Look-up'!$I$4,$V1850-4,0))</f>
        <v/>
      </c>
      <c r="K1850" s="234"/>
      <c r="L1850" s="234"/>
      <c r="M1850" s="234"/>
      <c r="N1850" s="234"/>
      <c r="O1850" s="234"/>
      <c r="P1850" s="237"/>
      <c r="Q1850" s="238"/>
      <c r="R1850" s="233" t="str">
        <f>IF(ISERROR($V1850),"",OFFSET('Smelter Look-up'!$C$4,$V1850-4,0)&amp;"")</f>
        <v/>
      </c>
      <c r="S1850" s="239" t="str">
        <f t="array" ref="S1850">IF(B1850="","",IF(ISERROR(MATCH($E1850,CL,0)),"Unknown",INDIRECT("'C'!$A$"&amp;MATCH($E1850,CL,0)+1)))</f>
        <v/>
      </c>
      <c r="T1850" s="239" t="str">
        <f t="array" ref="T1850">IF(B1850="","",IF(ISERROR(MATCH($J1850,SorP!$B$1:$B$6226,0)),"",INDIRECT("'SorP'!$A$"&amp;MATCH($S1850&amp;$J1850,SorP!C:C,0))))</f>
        <v/>
      </c>
      <c r="U1850" s="240"/>
      <c r="V1850" s="228" t="str">
        <f>IF(C1850="",NA(),IF(OR(C1850="Smelter not listed",C1850="Smelter not yet identified"),MATCH($B1850&amp;$D1850,'Smelter Look-up'!$J:$J,0),MATCH($B1850&amp;$C1850,'Smelter Look-up'!$J:$J,0)))</f>
        <v>#N/A</v>
      </c>
      <c r="W1850" s="208"/>
      <c r="X1850" s="208">
        <f t="shared" si="1"/>
        <v>0</v>
      </c>
      <c r="Y1850" s="208"/>
      <c r="Z1850" s="208"/>
      <c r="AA1850" s="208"/>
      <c r="AB1850" s="241" t="str">
        <f t="shared" si="2"/>
        <v/>
      </c>
      <c r="AC1850" s="208"/>
      <c r="AD1850" s="208"/>
      <c r="AE1850" s="208"/>
      <c r="AF1850" s="208"/>
      <c r="AG1850" s="208"/>
      <c r="AH1850" s="208"/>
    </row>
    <row r="1851" ht="13.5" customHeight="1">
      <c r="A1851" s="239"/>
      <c r="B1851" s="233" t="str">
        <f t="array" ref="B1851">IF(LEN(A1851)=0,"",INDEX('Smelter Look-up'!$A:$A,MATCH($A1851,'Smelter Look-up'!$E:$E,0)))</f>
        <v/>
      </c>
      <c r="C1851" s="234" t="str">
        <f t="array" ref="C1851">IF(LEN(A1851)=0,"",INDEX('Smelter Look-up'!$C:$C,MATCH($A1851,'Smelter Look-up'!$E:$E,0)))</f>
        <v/>
      </c>
      <c r="D1851" s="233"/>
      <c r="E1851" s="233" t="str">
        <f>IF(ISERROR($V1851),"",OFFSET('Smelter Look-up'!$D$4,$V1851-4,0)&amp;"")</f>
        <v/>
      </c>
      <c r="F1851" s="233" t="str">
        <f>IF(ISERROR($V1851),"",OFFSET('Smelter Look-up'!$E$4,$V1851-4,0))</f>
        <v/>
      </c>
      <c r="G1851" s="233" t="str">
        <f>IF(C1851=$X$4,IF(ISERROR($V1851),"Enter smelter details","RMI"),IF(ISERROR($V1851),"",OFFSET('Smelter Look-up'!$F$4,$V1851-4,0)))</f>
        <v/>
      </c>
      <c r="H1851" s="235" t="str">
        <f>IF(ISERROR($V1851),"",OFFSET('Smelter Look-up'!$G$4,$V1851-4,0))</f>
        <v/>
      </c>
      <c r="I1851" s="237" t="str">
        <f>IF(ISERROR($V1851),"",OFFSET('Smelter Look-up'!$H$4,$V1851-4,0))</f>
        <v/>
      </c>
      <c r="J1851" s="237" t="str">
        <f>IF(ISERROR($V1851),"",OFFSET('Smelter Look-up'!$I$4,$V1851-4,0))</f>
        <v/>
      </c>
      <c r="K1851" s="234"/>
      <c r="L1851" s="234"/>
      <c r="M1851" s="234"/>
      <c r="N1851" s="234"/>
      <c r="O1851" s="234"/>
      <c r="P1851" s="237"/>
      <c r="Q1851" s="238"/>
      <c r="R1851" s="233" t="str">
        <f>IF(ISERROR($V1851),"",OFFSET('Smelter Look-up'!$C$4,$V1851-4,0)&amp;"")</f>
        <v/>
      </c>
      <c r="S1851" s="239" t="str">
        <f t="array" ref="S1851">IF(B1851="","",IF(ISERROR(MATCH($E1851,CL,0)),"Unknown",INDIRECT("'C'!$A$"&amp;MATCH($E1851,CL,0)+1)))</f>
        <v/>
      </c>
      <c r="T1851" s="239" t="str">
        <f t="array" ref="T1851">IF(B1851="","",IF(ISERROR(MATCH($J1851,SorP!$B$1:$B$6226,0)),"",INDIRECT("'SorP'!$A$"&amp;MATCH($S1851&amp;$J1851,SorP!C:C,0))))</f>
        <v/>
      </c>
      <c r="U1851" s="240"/>
      <c r="V1851" s="228" t="str">
        <f>IF(C1851="",NA(),IF(OR(C1851="Smelter not listed",C1851="Smelter not yet identified"),MATCH($B1851&amp;$D1851,'Smelter Look-up'!$J:$J,0),MATCH($B1851&amp;$C1851,'Smelter Look-up'!$J:$J,0)))</f>
        <v>#N/A</v>
      </c>
      <c r="W1851" s="208"/>
      <c r="X1851" s="208">
        <f t="shared" si="1"/>
        <v>0</v>
      </c>
      <c r="Y1851" s="208"/>
      <c r="Z1851" s="208"/>
      <c r="AA1851" s="208"/>
      <c r="AB1851" s="241" t="str">
        <f t="shared" si="2"/>
        <v/>
      </c>
      <c r="AC1851" s="208"/>
      <c r="AD1851" s="208"/>
      <c r="AE1851" s="208"/>
      <c r="AF1851" s="208"/>
      <c r="AG1851" s="208"/>
      <c r="AH1851" s="208"/>
    </row>
    <row r="1852" ht="13.5" customHeight="1">
      <c r="A1852" s="239"/>
      <c r="B1852" s="233" t="str">
        <f t="array" ref="B1852">IF(LEN(A1852)=0,"",INDEX('Smelter Look-up'!$A:$A,MATCH($A1852,'Smelter Look-up'!$E:$E,0)))</f>
        <v/>
      </c>
      <c r="C1852" s="234" t="str">
        <f t="array" ref="C1852">IF(LEN(A1852)=0,"",INDEX('Smelter Look-up'!$C:$C,MATCH($A1852,'Smelter Look-up'!$E:$E,0)))</f>
        <v/>
      </c>
      <c r="D1852" s="233"/>
      <c r="E1852" s="233" t="str">
        <f>IF(ISERROR($V1852),"",OFFSET('Smelter Look-up'!$D$4,$V1852-4,0)&amp;"")</f>
        <v/>
      </c>
      <c r="F1852" s="233" t="str">
        <f>IF(ISERROR($V1852),"",OFFSET('Smelter Look-up'!$E$4,$V1852-4,0))</f>
        <v/>
      </c>
      <c r="G1852" s="233" t="str">
        <f>IF(C1852=$X$4,IF(ISERROR($V1852),"Enter smelter details","RMI"),IF(ISERROR($V1852),"",OFFSET('Smelter Look-up'!$F$4,$V1852-4,0)))</f>
        <v/>
      </c>
      <c r="H1852" s="235" t="str">
        <f>IF(ISERROR($V1852),"",OFFSET('Smelter Look-up'!$G$4,$V1852-4,0))</f>
        <v/>
      </c>
      <c r="I1852" s="237" t="str">
        <f>IF(ISERROR($V1852),"",OFFSET('Smelter Look-up'!$H$4,$V1852-4,0))</f>
        <v/>
      </c>
      <c r="J1852" s="237" t="str">
        <f>IF(ISERROR($V1852),"",OFFSET('Smelter Look-up'!$I$4,$V1852-4,0))</f>
        <v/>
      </c>
      <c r="K1852" s="234"/>
      <c r="L1852" s="234"/>
      <c r="M1852" s="234"/>
      <c r="N1852" s="234"/>
      <c r="O1852" s="234"/>
      <c r="P1852" s="237"/>
      <c r="Q1852" s="238"/>
      <c r="R1852" s="233" t="str">
        <f>IF(ISERROR($V1852),"",OFFSET('Smelter Look-up'!$C$4,$V1852-4,0)&amp;"")</f>
        <v/>
      </c>
      <c r="S1852" s="239" t="str">
        <f t="array" ref="S1852">IF(B1852="","",IF(ISERROR(MATCH($E1852,CL,0)),"Unknown",INDIRECT("'C'!$A$"&amp;MATCH($E1852,CL,0)+1)))</f>
        <v/>
      </c>
      <c r="T1852" s="239" t="str">
        <f t="array" ref="T1852">IF(B1852="","",IF(ISERROR(MATCH($J1852,SorP!$B$1:$B$6226,0)),"",INDIRECT("'SorP'!$A$"&amp;MATCH($S1852&amp;$J1852,SorP!C:C,0))))</f>
        <v/>
      </c>
      <c r="U1852" s="240"/>
      <c r="V1852" s="228" t="str">
        <f>IF(C1852="",NA(),IF(OR(C1852="Smelter not listed",C1852="Smelter not yet identified"),MATCH($B1852&amp;$D1852,'Smelter Look-up'!$J:$J,0),MATCH($B1852&amp;$C1852,'Smelter Look-up'!$J:$J,0)))</f>
        <v>#N/A</v>
      </c>
      <c r="W1852" s="208"/>
      <c r="X1852" s="208">
        <f t="shared" si="1"/>
        <v>0</v>
      </c>
      <c r="Y1852" s="208"/>
      <c r="Z1852" s="208"/>
      <c r="AA1852" s="208"/>
      <c r="AB1852" s="241" t="str">
        <f t="shared" si="2"/>
        <v/>
      </c>
      <c r="AC1852" s="208"/>
      <c r="AD1852" s="208"/>
      <c r="AE1852" s="208"/>
      <c r="AF1852" s="208"/>
      <c r="AG1852" s="208"/>
      <c r="AH1852" s="208"/>
    </row>
    <row r="1853" ht="13.5" customHeight="1">
      <c r="A1853" s="239"/>
      <c r="B1853" s="233" t="str">
        <f t="array" ref="B1853">IF(LEN(A1853)=0,"",INDEX('Smelter Look-up'!$A:$A,MATCH($A1853,'Smelter Look-up'!$E:$E,0)))</f>
        <v/>
      </c>
      <c r="C1853" s="234" t="str">
        <f t="array" ref="C1853">IF(LEN(A1853)=0,"",INDEX('Smelter Look-up'!$C:$C,MATCH($A1853,'Smelter Look-up'!$E:$E,0)))</f>
        <v/>
      </c>
      <c r="D1853" s="233"/>
      <c r="E1853" s="233" t="str">
        <f>IF(ISERROR($V1853),"",OFFSET('Smelter Look-up'!$D$4,$V1853-4,0)&amp;"")</f>
        <v/>
      </c>
      <c r="F1853" s="233" t="str">
        <f>IF(ISERROR($V1853),"",OFFSET('Smelter Look-up'!$E$4,$V1853-4,0))</f>
        <v/>
      </c>
      <c r="G1853" s="233" t="str">
        <f>IF(C1853=$X$4,IF(ISERROR($V1853),"Enter smelter details","RMI"),IF(ISERROR($V1853),"",OFFSET('Smelter Look-up'!$F$4,$V1853-4,0)))</f>
        <v/>
      </c>
      <c r="H1853" s="235" t="str">
        <f>IF(ISERROR($V1853),"",OFFSET('Smelter Look-up'!$G$4,$V1853-4,0))</f>
        <v/>
      </c>
      <c r="I1853" s="237" t="str">
        <f>IF(ISERROR($V1853),"",OFFSET('Smelter Look-up'!$H$4,$V1853-4,0))</f>
        <v/>
      </c>
      <c r="J1853" s="237" t="str">
        <f>IF(ISERROR($V1853),"",OFFSET('Smelter Look-up'!$I$4,$V1853-4,0))</f>
        <v/>
      </c>
      <c r="K1853" s="234"/>
      <c r="L1853" s="234"/>
      <c r="M1853" s="234"/>
      <c r="N1853" s="234"/>
      <c r="O1853" s="234"/>
      <c r="P1853" s="237"/>
      <c r="Q1853" s="238"/>
      <c r="R1853" s="233" t="str">
        <f>IF(ISERROR($V1853),"",OFFSET('Smelter Look-up'!$C$4,$V1853-4,0)&amp;"")</f>
        <v/>
      </c>
      <c r="S1853" s="239" t="str">
        <f t="array" ref="S1853">IF(B1853="","",IF(ISERROR(MATCH($E1853,CL,0)),"Unknown",INDIRECT("'C'!$A$"&amp;MATCH($E1853,CL,0)+1)))</f>
        <v/>
      </c>
      <c r="T1853" s="239" t="str">
        <f t="array" ref="T1853">IF(B1853="","",IF(ISERROR(MATCH($J1853,SorP!$B$1:$B$6226,0)),"",INDIRECT("'SorP'!$A$"&amp;MATCH($S1853&amp;$J1853,SorP!C:C,0))))</f>
        <v/>
      </c>
      <c r="U1853" s="240"/>
      <c r="V1853" s="228" t="str">
        <f>IF(C1853="",NA(),IF(OR(C1853="Smelter not listed",C1853="Smelter not yet identified"),MATCH($B1853&amp;$D1853,'Smelter Look-up'!$J:$J,0),MATCH($B1853&amp;$C1853,'Smelter Look-up'!$J:$J,0)))</f>
        <v>#N/A</v>
      </c>
      <c r="W1853" s="208"/>
      <c r="X1853" s="208">
        <f t="shared" si="1"/>
        <v>0</v>
      </c>
      <c r="Y1853" s="208"/>
      <c r="Z1853" s="208"/>
      <c r="AA1853" s="208"/>
      <c r="AB1853" s="241" t="str">
        <f t="shared" si="2"/>
        <v/>
      </c>
      <c r="AC1853" s="208"/>
      <c r="AD1853" s="208"/>
      <c r="AE1853" s="208"/>
      <c r="AF1853" s="208"/>
      <c r="AG1853" s="208"/>
      <c r="AH1853" s="208"/>
    </row>
    <row r="1854" ht="13.5" customHeight="1">
      <c r="A1854" s="239"/>
      <c r="B1854" s="233" t="str">
        <f t="array" ref="B1854">IF(LEN(A1854)=0,"",INDEX('Smelter Look-up'!$A:$A,MATCH($A1854,'Smelter Look-up'!$E:$E,0)))</f>
        <v/>
      </c>
      <c r="C1854" s="234" t="str">
        <f t="array" ref="C1854">IF(LEN(A1854)=0,"",INDEX('Smelter Look-up'!$C:$C,MATCH($A1854,'Smelter Look-up'!$E:$E,0)))</f>
        <v/>
      </c>
      <c r="D1854" s="233"/>
      <c r="E1854" s="233" t="str">
        <f>IF(ISERROR($V1854),"",OFFSET('Smelter Look-up'!$D$4,$V1854-4,0)&amp;"")</f>
        <v/>
      </c>
      <c r="F1854" s="233" t="str">
        <f>IF(ISERROR($V1854),"",OFFSET('Smelter Look-up'!$E$4,$V1854-4,0))</f>
        <v/>
      </c>
      <c r="G1854" s="233" t="str">
        <f>IF(C1854=$X$4,IF(ISERROR($V1854),"Enter smelter details","RMI"),IF(ISERROR($V1854),"",OFFSET('Smelter Look-up'!$F$4,$V1854-4,0)))</f>
        <v/>
      </c>
      <c r="H1854" s="235" t="str">
        <f>IF(ISERROR($V1854),"",OFFSET('Smelter Look-up'!$G$4,$V1854-4,0))</f>
        <v/>
      </c>
      <c r="I1854" s="237" t="str">
        <f>IF(ISERROR($V1854),"",OFFSET('Smelter Look-up'!$H$4,$V1854-4,0))</f>
        <v/>
      </c>
      <c r="J1854" s="237" t="str">
        <f>IF(ISERROR($V1854),"",OFFSET('Smelter Look-up'!$I$4,$V1854-4,0))</f>
        <v/>
      </c>
      <c r="K1854" s="234"/>
      <c r="L1854" s="234"/>
      <c r="M1854" s="234"/>
      <c r="N1854" s="234"/>
      <c r="O1854" s="234"/>
      <c r="P1854" s="237"/>
      <c r="Q1854" s="238"/>
      <c r="R1854" s="233" t="str">
        <f>IF(ISERROR($V1854),"",OFFSET('Smelter Look-up'!$C$4,$V1854-4,0)&amp;"")</f>
        <v/>
      </c>
      <c r="S1854" s="239" t="str">
        <f t="array" ref="S1854">IF(B1854="","",IF(ISERROR(MATCH($E1854,CL,0)),"Unknown",INDIRECT("'C'!$A$"&amp;MATCH($E1854,CL,0)+1)))</f>
        <v/>
      </c>
      <c r="T1854" s="239" t="str">
        <f t="array" ref="T1854">IF(B1854="","",IF(ISERROR(MATCH($J1854,SorP!$B$1:$B$6226,0)),"",INDIRECT("'SorP'!$A$"&amp;MATCH($S1854&amp;$J1854,SorP!C:C,0))))</f>
        <v/>
      </c>
      <c r="U1854" s="240"/>
      <c r="V1854" s="228" t="str">
        <f>IF(C1854="",NA(),IF(OR(C1854="Smelter not listed",C1854="Smelter not yet identified"),MATCH($B1854&amp;$D1854,'Smelter Look-up'!$J:$J,0),MATCH($B1854&amp;$C1854,'Smelter Look-up'!$J:$J,0)))</f>
        <v>#N/A</v>
      </c>
      <c r="W1854" s="208"/>
      <c r="X1854" s="208">
        <f t="shared" si="1"/>
        <v>0</v>
      </c>
      <c r="Y1854" s="208"/>
      <c r="Z1854" s="208"/>
      <c r="AA1854" s="208"/>
      <c r="AB1854" s="241" t="str">
        <f t="shared" si="2"/>
        <v/>
      </c>
      <c r="AC1854" s="208"/>
      <c r="AD1854" s="208"/>
      <c r="AE1854" s="208"/>
      <c r="AF1854" s="208"/>
      <c r="AG1854" s="208"/>
      <c r="AH1854" s="208"/>
    </row>
    <row r="1855" ht="13.5" customHeight="1">
      <c r="A1855" s="239"/>
      <c r="B1855" s="233" t="str">
        <f t="array" ref="B1855">IF(LEN(A1855)=0,"",INDEX('Smelter Look-up'!$A:$A,MATCH($A1855,'Smelter Look-up'!$E:$E,0)))</f>
        <v/>
      </c>
      <c r="C1855" s="234" t="str">
        <f t="array" ref="C1855">IF(LEN(A1855)=0,"",INDEX('Smelter Look-up'!$C:$C,MATCH($A1855,'Smelter Look-up'!$E:$E,0)))</f>
        <v/>
      </c>
      <c r="D1855" s="233"/>
      <c r="E1855" s="233" t="str">
        <f>IF(ISERROR($V1855),"",OFFSET('Smelter Look-up'!$D$4,$V1855-4,0)&amp;"")</f>
        <v/>
      </c>
      <c r="F1855" s="233" t="str">
        <f>IF(ISERROR($V1855),"",OFFSET('Smelter Look-up'!$E$4,$V1855-4,0))</f>
        <v/>
      </c>
      <c r="G1855" s="233" t="str">
        <f>IF(C1855=$X$4,IF(ISERROR($V1855),"Enter smelter details","RMI"),IF(ISERROR($V1855),"",OFFSET('Smelter Look-up'!$F$4,$V1855-4,0)))</f>
        <v/>
      </c>
      <c r="H1855" s="235" t="str">
        <f>IF(ISERROR($V1855),"",OFFSET('Smelter Look-up'!$G$4,$V1855-4,0))</f>
        <v/>
      </c>
      <c r="I1855" s="237" t="str">
        <f>IF(ISERROR($V1855),"",OFFSET('Smelter Look-up'!$H$4,$V1855-4,0))</f>
        <v/>
      </c>
      <c r="J1855" s="237" t="str">
        <f>IF(ISERROR($V1855),"",OFFSET('Smelter Look-up'!$I$4,$V1855-4,0))</f>
        <v/>
      </c>
      <c r="K1855" s="234"/>
      <c r="L1855" s="234"/>
      <c r="M1855" s="234"/>
      <c r="N1855" s="234"/>
      <c r="O1855" s="234"/>
      <c r="P1855" s="237"/>
      <c r="Q1855" s="238"/>
      <c r="R1855" s="233" t="str">
        <f>IF(ISERROR($V1855),"",OFFSET('Smelter Look-up'!$C$4,$V1855-4,0)&amp;"")</f>
        <v/>
      </c>
      <c r="S1855" s="239" t="str">
        <f t="array" ref="S1855">IF(B1855="","",IF(ISERROR(MATCH($E1855,CL,0)),"Unknown",INDIRECT("'C'!$A$"&amp;MATCH($E1855,CL,0)+1)))</f>
        <v/>
      </c>
      <c r="T1855" s="239" t="str">
        <f t="array" ref="T1855">IF(B1855="","",IF(ISERROR(MATCH($J1855,SorP!$B$1:$B$6226,0)),"",INDIRECT("'SorP'!$A$"&amp;MATCH($S1855&amp;$J1855,SorP!C:C,0))))</f>
        <v/>
      </c>
      <c r="U1855" s="240"/>
      <c r="V1855" s="228" t="str">
        <f>IF(C1855="",NA(),IF(OR(C1855="Smelter not listed",C1855="Smelter not yet identified"),MATCH($B1855&amp;$D1855,'Smelter Look-up'!$J:$J,0),MATCH($B1855&amp;$C1855,'Smelter Look-up'!$J:$J,0)))</f>
        <v>#N/A</v>
      </c>
      <c r="W1855" s="208"/>
      <c r="X1855" s="208">
        <f t="shared" si="1"/>
        <v>0</v>
      </c>
      <c r="Y1855" s="208"/>
      <c r="Z1855" s="208"/>
      <c r="AA1855" s="208"/>
      <c r="AB1855" s="241" t="str">
        <f t="shared" si="2"/>
        <v/>
      </c>
      <c r="AC1855" s="208"/>
      <c r="AD1855" s="208"/>
      <c r="AE1855" s="208"/>
      <c r="AF1855" s="208"/>
      <c r="AG1855" s="208"/>
      <c r="AH1855" s="208"/>
    </row>
    <row r="1856" ht="13.5" customHeight="1">
      <c r="A1856" s="239"/>
      <c r="B1856" s="233" t="str">
        <f t="array" ref="B1856">IF(LEN(A1856)=0,"",INDEX('Smelter Look-up'!$A:$A,MATCH($A1856,'Smelter Look-up'!$E:$E,0)))</f>
        <v/>
      </c>
      <c r="C1856" s="234" t="str">
        <f t="array" ref="C1856">IF(LEN(A1856)=0,"",INDEX('Smelter Look-up'!$C:$C,MATCH($A1856,'Smelter Look-up'!$E:$E,0)))</f>
        <v/>
      </c>
      <c r="D1856" s="233"/>
      <c r="E1856" s="233" t="str">
        <f>IF(ISERROR($V1856),"",OFFSET('Smelter Look-up'!$D$4,$V1856-4,0)&amp;"")</f>
        <v/>
      </c>
      <c r="F1856" s="233" t="str">
        <f>IF(ISERROR($V1856),"",OFFSET('Smelter Look-up'!$E$4,$V1856-4,0))</f>
        <v/>
      </c>
      <c r="G1856" s="233" t="str">
        <f>IF(C1856=$X$4,IF(ISERROR($V1856),"Enter smelter details","RMI"),IF(ISERROR($V1856),"",OFFSET('Smelter Look-up'!$F$4,$V1856-4,0)))</f>
        <v/>
      </c>
      <c r="H1856" s="235" t="str">
        <f>IF(ISERROR($V1856),"",OFFSET('Smelter Look-up'!$G$4,$V1856-4,0))</f>
        <v/>
      </c>
      <c r="I1856" s="237" t="str">
        <f>IF(ISERROR($V1856),"",OFFSET('Smelter Look-up'!$H$4,$V1856-4,0))</f>
        <v/>
      </c>
      <c r="J1856" s="237" t="str">
        <f>IF(ISERROR($V1856),"",OFFSET('Smelter Look-up'!$I$4,$V1856-4,0))</f>
        <v/>
      </c>
      <c r="K1856" s="234"/>
      <c r="L1856" s="234"/>
      <c r="M1856" s="234"/>
      <c r="N1856" s="234"/>
      <c r="O1856" s="234"/>
      <c r="P1856" s="237"/>
      <c r="Q1856" s="238"/>
      <c r="R1856" s="233" t="str">
        <f>IF(ISERROR($V1856),"",OFFSET('Smelter Look-up'!$C$4,$V1856-4,0)&amp;"")</f>
        <v/>
      </c>
      <c r="S1856" s="239" t="str">
        <f t="array" ref="S1856">IF(B1856="","",IF(ISERROR(MATCH($E1856,CL,0)),"Unknown",INDIRECT("'C'!$A$"&amp;MATCH($E1856,CL,0)+1)))</f>
        <v/>
      </c>
      <c r="T1856" s="239" t="str">
        <f t="array" ref="T1856">IF(B1856="","",IF(ISERROR(MATCH($J1856,SorP!$B$1:$B$6226,0)),"",INDIRECT("'SorP'!$A$"&amp;MATCH($S1856&amp;$J1856,SorP!C:C,0))))</f>
        <v/>
      </c>
      <c r="U1856" s="240"/>
      <c r="V1856" s="228" t="str">
        <f>IF(C1856="",NA(),IF(OR(C1856="Smelter not listed",C1856="Smelter not yet identified"),MATCH($B1856&amp;$D1856,'Smelter Look-up'!$J:$J,0),MATCH($B1856&amp;$C1856,'Smelter Look-up'!$J:$J,0)))</f>
        <v>#N/A</v>
      </c>
      <c r="W1856" s="208"/>
      <c r="X1856" s="208">
        <f t="shared" si="1"/>
        <v>0</v>
      </c>
      <c r="Y1856" s="208"/>
      <c r="Z1856" s="208"/>
      <c r="AA1856" s="208"/>
      <c r="AB1856" s="241" t="str">
        <f t="shared" si="2"/>
        <v/>
      </c>
      <c r="AC1856" s="208"/>
      <c r="AD1856" s="208"/>
      <c r="AE1856" s="208"/>
      <c r="AF1856" s="208"/>
      <c r="AG1856" s="208"/>
      <c r="AH1856" s="208"/>
    </row>
    <row r="1857" ht="13.5" customHeight="1">
      <c r="A1857" s="239"/>
      <c r="B1857" s="233" t="str">
        <f t="array" ref="B1857">IF(LEN(A1857)=0,"",INDEX('Smelter Look-up'!$A:$A,MATCH($A1857,'Smelter Look-up'!$E:$E,0)))</f>
        <v/>
      </c>
      <c r="C1857" s="234" t="str">
        <f t="array" ref="C1857">IF(LEN(A1857)=0,"",INDEX('Smelter Look-up'!$C:$C,MATCH($A1857,'Smelter Look-up'!$E:$E,0)))</f>
        <v/>
      </c>
      <c r="D1857" s="233"/>
      <c r="E1857" s="233" t="str">
        <f>IF(ISERROR($V1857),"",OFFSET('Smelter Look-up'!$D$4,$V1857-4,0)&amp;"")</f>
        <v/>
      </c>
      <c r="F1857" s="233" t="str">
        <f>IF(ISERROR($V1857),"",OFFSET('Smelter Look-up'!$E$4,$V1857-4,0))</f>
        <v/>
      </c>
      <c r="G1857" s="233" t="str">
        <f>IF(C1857=$X$4,IF(ISERROR($V1857),"Enter smelter details","RMI"),IF(ISERROR($V1857),"",OFFSET('Smelter Look-up'!$F$4,$V1857-4,0)))</f>
        <v/>
      </c>
      <c r="H1857" s="235" t="str">
        <f>IF(ISERROR($V1857),"",OFFSET('Smelter Look-up'!$G$4,$V1857-4,0))</f>
        <v/>
      </c>
      <c r="I1857" s="237" t="str">
        <f>IF(ISERROR($V1857),"",OFFSET('Smelter Look-up'!$H$4,$V1857-4,0))</f>
        <v/>
      </c>
      <c r="J1857" s="237" t="str">
        <f>IF(ISERROR($V1857),"",OFFSET('Smelter Look-up'!$I$4,$V1857-4,0))</f>
        <v/>
      </c>
      <c r="K1857" s="234"/>
      <c r="L1857" s="234"/>
      <c r="M1857" s="234"/>
      <c r="N1857" s="234"/>
      <c r="O1857" s="234"/>
      <c r="P1857" s="237"/>
      <c r="Q1857" s="238"/>
      <c r="R1857" s="233" t="str">
        <f>IF(ISERROR($V1857),"",OFFSET('Smelter Look-up'!$C$4,$V1857-4,0)&amp;"")</f>
        <v/>
      </c>
      <c r="S1857" s="239" t="str">
        <f t="array" ref="S1857">IF(B1857="","",IF(ISERROR(MATCH($E1857,CL,0)),"Unknown",INDIRECT("'C'!$A$"&amp;MATCH($E1857,CL,0)+1)))</f>
        <v/>
      </c>
      <c r="T1857" s="239" t="str">
        <f t="array" ref="T1857">IF(B1857="","",IF(ISERROR(MATCH($J1857,SorP!$B$1:$B$6226,0)),"",INDIRECT("'SorP'!$A$"&amp;MATCH($S1857&amp;$J1857,SorP!C:C,0))))</f>
        <v/>
      </c>
      <c r="U1857" s="240"/>
      <c r="V1857" s="228" t="str">
        <f>IF(C1857="",NA(),IF(OR(C1857="Smelter not listed",C1857="Smelter not yet identified"),MATCH($B1857&amp;$D1857,'Smelter Look-up'!$J:$J,0),MATCH($B1857&amp;$C1857,'Smelter Look-up'!$J:$J,0)))</f>
        <v>#N/A</v>
      </c>
      <c r="W1857" s="208"/>
      <c r="X1857" s="208">
        <f t="shared" si="1"/>
        <v>0</v>
      </c>
      <c r="Y1857" s="208"/>
      <c r="Z1857" s="208"/>
      <c r="AA1857" s="208"/>
      <c r="AB1857" s="241" t="str">
        <f t="shared" si="2"/>
        <v/>
      </c>
      <c r="AC1857" s="208"/>
      <c r="AD1857" s="208"/>
      <c r="AE1857" s="208"/>
      <c r="AF1857" s="208"/>
      <c r="AG1857" s="208"/>
      <c r="AH1857" s="208"/>
    </row>
    <row r="1858" ht="13.5" customHeight="1">
      <c r="A1858" s="239"/>
      <c r="B1858" s="233" t="str">
        <f t="array" ref="B1858">IF(LEN(A1858)=0,"",INDEX('Smelter Look-up'!$A:$A,MATCH($A1858,'Smelter Look-up'!$E:$E,0)))</f>
        <v/>
      </c>
      <c r="C1858" s="234" t="str">
        <f t="array" ref="C1858">IF(LEN(A1858)=0,"",INDEX('Smelter Look-up'!$C:$C,MATCH($A1858,'Smelter Look-up'!$E:$E,0)))</f>
        <v/>
      </c>
      <c r="D1858" s="233"/>
      <c r="E1858" s="233" t="str">
        <f>IF(ISERROR($V1858),"",OFFSET('Smelter Look-up'!$D$4,$V1858-4,0)&amp;"")</f>
        <v/>
      </c>
      <c r="F1858" s="233" t="str">
        <f>IF(ISERROR($V1858),"",OFFSET('Smelter Look-up'!$E$4,$V1858-4,0))</f>
        <v/>
      </c>
      <c r="G1858" s="233" t="str">
        <f>IF(C1858=$X$4,IF(ISERROR($V1858),"Enter smelter details","RMI"),IF(ISERROR($V1858),"",OFFSET('Smelter Look-up'!$F$4,$V1858-4,0)))</f>
        <v/>
      </c>
      <c r="H1858" s="235" t="str">
        <f>IF(ISERROR($V1858),"",OFFSET('Smelter Look-up'!$G$4,$V1858-4,0))</f>
        <v/>
      </c>
      <c r="I1858" s="237" t="str">
        <f>IF(ISERROR($V1858),"",OFFSET('Smelter Look-up'!$H$4,$V1858-4,0))</f>
        <v/>
      </c>
      <c r="J1858" s="237" t="str">
        <f>IF(ISERROR($V1858),"",OFFSET('Smelter Look-up'!$I$4,$V1858-4,0))</f>
        <v/>
      </c>
      <c r="K1858" s="234"/>
      <c r="L1858" s="234"/>
      <c r="M1858" s="234"/>
      <c r="N1858" s="234"/>
      <c r="O1858" s="234"/>
      <c r="P1858" s="237"/>
      <c r="Q1858" s="238"/>
      <c r="R1858" s="233" t="str">
        <f>IF(ISERROR($V1858),"",OFFSET('Smelter Look-up'!$C$4,$V1858-4,0)&amp;"")</f>
        <v/>
      </c>
      <c r="S1858" s="239" t="str">
        <f t="array" ref="S1858">IF(B1858="","",IF(ISERROR(MATCH($E1858,CL,0)),"Unknown",INDIRECT("'C'!$A$"&amp;MATCH($E1858,CL,0)+1)))</f>
        <v/>
      </c>
      <c r="T1858" s="239" t="str">
        <f t="array" ref="T1858">IF(B1858="","",IF(ISERROR(MATCH($J1858,SorP!$B$1:$B$6226,0)),"",INDIRECT("'SorP'!$A$"&amp;MATCH($S1858&amp;$J1858,SorP!C:C,0))))</f>
        <v/>
      </c>
      <c r="U1858" s="240"/>
      <c r="V1858" s="228" t="str">
        <f>IF(C1858="",NA(),IF(OR(C1858="Smelter not listed",C1858="Smelter not yet identified"),MATCH($B1858&amp;$D1858,'Smelter Look-up'!$J:$J,0),MATCH($B1858&amp;$C1858,'Smelter Look-up'!$J:$J,0)))</f>
        <v>#N/A</v>
      </c>
      <c r="W1858" s="208"/>
      <c r="X1858" s="208">
        <f t="shared" si="1"/>
        <v>0</v>
      </c>
      <c r="Y1858" s="208"/>
      <c r="Z1858" s="208"/>
      <c r="AA1858" s="208"/>
      <c r="AB1858" s="241" t="str">
        <f t="shared" si="2"/>
        <v/>
      </c>
      <c r="AC1858" s="208"/>
      <c r="AD1858" s="208"/>
      <c r="AE1858" s="208"/>
      <c r="AF1858" s="208"/>
      <c r="AG1858" s="208"/>
      <c r="AH1858" s="208"/>
    </row>
    <row r="1859" ht="13.5" customHeight="1">
      <c r="A1859" s="239"/>
      <c r="B1859" s="233" t="str">
        <f t="array" ref="B1859">IF(LEN(A1859)=0,"",INDEX('Smelter Look-up'!$A:$A,MATCH($A1859,'Smelter Look-up'!$E:$E,0)))</f>
        <v/>
      </c>
      <c r="C1859" s="234" t="str">
        <f t="array" ref="C1859">IF(LEN(A1859)=0,"",INDEX('Smelter Look-up'!$C:$C,MATCH($A1859,'Smelter Look-up'!$E:$E,0)))</f>
        <v/>
      </c>
      <c r="D1859" s="233"/>
      <c r="E1859" s="233" t="str">
        <f>IF(ISERROR($V1859),"",OFFSET('Smelter Look-up'!$D$4,$V1859-4,0)&amp;"")</f>
        <v/>
      </c>
      <c r="F1859" s="233" t="str">
        <f>IF(ISERROR($V1859),"",OFFSET('Smelter Look-up'!$E$4,$V1859-4,0))</f>
        <v/>
      </c>
      <c r="G1859" s="233" t="str">
        <f>IF(C1859=$X$4,IF(ISERROR($V1859),"Enter smelter details","RMI"),IF(ISERROR($V1859),"",OFFSET('Smelter Look-up'!$F$4,$V1859-4,0)))</f>
        <v/>
      </c>
      <c r="H1859" s="235" t="str">
        <f>IF(ISERROR($V1859),"",OFFSET('Smelter Look-up'!$G$4,$V1859-4,0))</f>
        <v/>
      </c>
      <c r="I1859" s="237" t="str">
        <f>IF(ISERROR($V1859),"",OFFSET('Smelter Look-up'!$H$4,$V1859-4,0))</f>
        <v/>
      </c>
      <c r="J1859" s="237" t="str">
        <f>IF(ISERROR($V1859),"",OFFSET('Smelter Look-up'!$I$4,$V1859-4,0))</f>
        <v/>
      </c>
      <c r="K1859" s="234"/>
      <c r="L1859" s="234"/>
      <c r="M1859" s="234"/>
      <c r="N1859" s="234"/>
      <c r="O1859" s="234"/>
      <c r="P1859" s="237"/>
      <c r="Q1859" s="238"/>
      <c r="R1859" s="233" t="str">
        <f>IF(ISERROR($V1859),"",OFFSET('Smelter Look-up'!$C$4,$V1859-4,0)&amp;"")</f>
        <v/>
      </c>
      <c r="S1859" s="239" t="str">
        <f t="array" ref="S1859">IF(B1859="","",IF(ISERROR(MATCH($E1859,CL,0)),"Unknown",INDIRECT("'C'!$A$"&amp;MATCH($E1859,CL,0)+1)))</f>
        <v/>
      </c>
      <c r="T1859" s="239" t="str">
        <f t="array" ref="T1859">IF(B1859="","",IF(ISERROR(MATCH($J1859,SorP!$B$1:$B$6226,0)),"",INDIRECT("'SorP'!$A$"&amp;MATCH($S1859&amp;$J1859,SorP!C:C,0))))</f>
        <v/>
      </c>
      <c r="U1859" s="240"/>
      <c r="V1859" s="228" t="str">
        <f>IF(C1859="",NA(),IF(OR(C1859="Smelter not listed",C1859="Smelter not yet identified"),MATCH($B1859&amp;$D1859,'Smelter Look-up'!$J:$J,0),MATCH($B1859&amp;$C1859,'Smelter Look-up'!$J:$J,0)))</f>
        <v>#N/A</v>
      </c>
      <c r="W1859" s="208"/>
      <c r="X1859" s="208">
        <f t="shared" si="1"/>
        <v>0</v>
      </c>
      <c r="Y1859" s="208"/>
      <c r="Z1859" s="208"/>
      <c r="AA1859" s="208"/>
      <c r="AB1859" s="241" t="str">
        <f t="shared" si="2"/>
        <v/>
      </c>
      <c r="AC1859" s="208"/>
      <c r="AD1859" s="208"/>
      <c r="AE1859" s="208"/>
      <c r="AF1859" s="208"/>
      <c r="AG1859" s="208"/>
      <c r="AH1859" s="208"/>
    </row>
    <row r="1860" ht="13.5" customHeight="1">
      <c r="A1860" s="239"/>
      <c r="B1860" s="233" t="str">
        <f t="array" ref="B1860">IF(LEN(A1860)=0,"",INDEX('Smelter Look-up'!$A:$A,MATCH($A1860,'Smelter Look-up'!$E:$E,0)))</f>
        <v/>
      </c>
      <c r="C1860" s="234" t="str">
        <f t="array" ref="C1860">IF(LEN(A1860)=0,"",INDEX('Smelter Look-up'!$C:$C,MATCH($A1860,'Smelter Look-up'!$E:$E,0)))</f>
        <v/>
      </c>
      <c r="D1860" s="233"/>
      <c r="E1860" s="233" t="str">
        <f>IF(ISERROR($V1860),"",OFFSET('Smelter Look-up'!$D$4,$V1860-4,0)&amp;"")</f>
        <v/>
      </c>
      <c r="F1860" s="233" t="str">
        <f>IF(ISERROR($V1860),"",OFFSET('Smelter Look-up'!$E$4,$V1860-4,0))</f>
        <v/>
      </c>
      <c r="G1860" s="233" t="str">
        <f>IF(C1860=$X$4,IF(ISERROR($V1860),"Enter smelter details","RMI"),IF(ISERROR($V1860),"",OFFSET('Smelter Look-up'!$F$4,$V1860-4,0)))</f>
        <v/>
      </c>
      <c r="H1860" s="235" t="str">
        <f>IF(ISERROR($V1860),"",OFFSET('Smelter Look-up'!$G$4,$V1860-4,0))</f>
        <v/>
      </c>
      <c r="I1860" s="237" t="str">
        <f>IF(ISERROR($V1860),"",OFFSET('Smelter Look-up'!$H$4,$V1860-4,0))</f>
        <v/>
      </c>
      <c r="J1860" s="237" t="str">
        <f>IF(ISERROR($V1860),"",OFFSET('Smelter Look-up'!$I$4,$V1860-4,0))</f>
        <v/>
      </c>
      <c r="K1860" s="234"/>
      <c r="L1860" s="234"/>
      <c r="M1860" s="234"/>
      <c r="N1860" s="234"/>
      <c r="O1860" s="234"/>
      <c r="P1860" s="237"/>
      <c r="Q1860" s="238"/>
      <c r="R1860" s="233" t="str">
        <f>IF(ISERROR($V1860),"",OFFSET('Smelter Look-up'!$C$4,$V1860-4,0)&amp;"")</f>
        <v/>
      </c>
      <c r="S1860" s="239" t="str">
        <f t="array" ref="S1860">IF(B1860="","",IF(ISERROR(MATCH($E1860,CL,0)),"Unknown",INDIRECT("'C'!$A$"&amp;MATCH($E1860,CL,0)+1)))</f>
        <v/>
      </c>
      <c r="T1860" s="239" t="str">
        <f t="array" ref="T1860">IF(B1860="","",IF(ISERROR(MATCH($J1860,SorP!$B$1:$B$6226,0)),"",INDIRECT("'SorP'!$A$"&amp;MATCH($S1860&amp;$J1860,SorP!C:C,0))))</f>
        <v/>
      </c>
      <c r="U1860" s="240"/>
      <c r="V1860" s="228" t="str">
        <f>IF(C1860="",NA(),IF(OR(C1860="Smelter not listed",C1860="Smelter not yet identified"),MATCH($B1860&amp;$D1860,'Smelter Look-up'!$J:$J,0),MATCH($B1860&amp;$C1860,'Smelter Look-up'!$J:$J,0)))</f>
        <v>#N/A</v>
      </c>
      <c r="W1860" s="208"/>
      <c r="X1860" s="208">
        <f t="shared" si="1"/>
        <v>0</v>
      </c>
      <c r="Y1860" s="208"/>
      <c r="Z1860" s="208"/>
      <c r="AA1860" s="208"/>
      <c r="AB1860" s="241" t="str">
        <f t="shared" si="2"/>
        <v/>
      </c>
      <c r="AC1860" s="208"/>
      <c r="AD1860" s="208"/>
      <c r="AE1860" s="208"/>
      <c r="AF1860" s="208"/>
      <c r="AG1860" s="208"/>
      <c r="AH1860" s="208"/>
    </row>
    <row r="1861" ht="13.5" customHeight="1">
      <c r="A1861" s="239"/>
      <c r="B1861" s="233" t="str">
        <f t="array" ref="B1861">IF(LEN(A1861)=0,"",INDEX('Smelter Look-up'!$A:$A,MATCH($A1861,'Smelter Look-up'!$E:$E,0)))</f>
        <v/>
      </c>
      <c r="C1861" s="234" t="str">
        <f t="array" ref="C1861">IF(LEN(A1861)=0,"",INDEX('Smelter Look-up'!$C:$C,MATCH($A1861,'Smelter Look-up'!$E:$E,0)))</f>
        <v/>
      </c>
      <c r="D1861" s="233"/>
      <c r="E1861" s="233" t="str">
        <f>IF(ISERROR($V1861),"",OFFSET('Smelter Look-up'!$D$4,$V1861-4,0)&amp;"")</f>
        <v/>
      </c>
      <c r="F1861" s="233" t="str">
        <f>IF(ISERROR($V1861),"",OFFSET('Smelter Look-up'!$E$4,$V1861-4,0))</f>
        <v/>
      </c>
      <c r="G1861" s="233" t="str">
        <f>IF(C1861=$X$4,IF(ISERROR($V1861),"Enter smelter details","RMI"),IF(ISERROR($V1861),"",OFFSET('Smelter Look-up'!$F$4,$V1861-4,0)))</f>
        <v/>
      </c>
      <c r="H1861" s="235" t="str">
        <f>IF(ISERROR($V1861),"",OFFSET('Smelter Look-up'!$G$4,$V1861-4,0))</f>
        <v/>
      </c>
      <c r="I1861" s="237" t="str">
        <f>IF(ISERROR($V1861),"",OFFSET('Smelter Look-up'!$H$4,$V1861-4,0))</f>
        <v/>
      </c>
      <c r="J1861" s="237" t="str">
        <f>IF(ISERROR($V1861),"",OFFSET('Smelter Look-up'!$I$4,$V1861-4,0))</f>
        <v/>
      </c>
      <c r="K1861" s="234"/>
      <c r="L1861" s="234"/>
      <c r="M1861" s="234"/>
      <c r="N1861" s="234"/>
      <c r="O1861" s="234"/>
      <c r="P1861" s="237"/>
      <c r="Q1861" s="238"/>
      <c r="R1861" s="233" t="str">
        <f>IF(ISERROR($V1861),"",OFFSET('Smelter Look-up'!$C$4,$V1861-4,0)&amp;"")</f>
        <v/>
      </c>
      <c r="S1861" s="239" t="str">
        <f t="array" ref="S1861">IF(B1861="","",IF(ISERROR(MATCH($E1861,CL,0)),"Unknown",INDIRECT("'C'!$A$"&amp;MATCH($E1861,CL,0)+1)))</f>
        <v/>
      </c>
      <c r="T1861" s="239" t="str">
        <f t="array" ref="T1861">IF(B1861="","",IF(ISERROR(MATCH($J1861,SorP!$B$1:$B$6226,0)),"",INDIRECT("'SorP'!$A$"&amp;MATCH($S1861&amp;$J1861,SorP!C:C,0))))</f>
        <v/>
      </c>
      <c r="U1861" s="240"/>
      <c r="V1861" s="228" t="str">
        <f>IF(C1861="",NA(),IF(OR(C1861="Smelter not listed",C1861="Smelter not yet identified"),MATCH($B1861&amp;$D1861,'Smelter Look-up'!$J:$J,0),MATCH($B1861&amp;$C1861,'Smelter Look-up'!$J:$J,0)))</f>
        <v>#N/A</v>
      </c>
      <c r="W1861" s="208"/>
      <c r="X1861" s="208">
        <f t="shared" si="1"/>
        <v>0</v>
      </c>
      <c r="Y1861" s="208"/>
      <c r="Z1861" s="208"/>
      <c r="AA1861" s="208"/>
      <c r="AB1861" s="241" t="str">
        <f t="shared" si="2"/>
        <v/>
      </c>
      <c r="AC1861" s="208"/>
      <c r="AD1861" s="208"/>
      <c r="AE1861" s="208"/>
      <c r="AF1861" s="208"/>
      <c r="AG1861" s="208"/>
      <c r="AH1861" s="208"/>
    </row>
    <row r="1862" ht="13.5" customHeight="1">
      <c r="A1862" s="239"/>
      <c r="B1862" s="233" t="str">
        <f t="array" ref="B1862">IF(LEN(A1862)=0,"",INDEX('Smelter Look-up'!$A:$A,MATCH($A1862,'Smelter Look-up'!$E:$E,0)))</f>
        <v/>
      </c>
      <c r="C1862" s="234" t="str">
        <f t="array" ref="C1862">IF(LEN(A1862)=0,"",INDEX('Smelter Look-up'!$C:$C,MATCH($A1862,'Smelter Look-up'!$E:$E,0)))</f>
        <v/>
      </c>
      <c r="D1862" s="233"/>
      <c r="E1862" s="233" t="str">
        <f>IF(ISERROR($V1862),"",OFFSET('Smelter Look-up'!$D$4,$V1862-4,0)&amp;"")</f>
        <v/>
      </c>
      <c r="F1862" s="233" t="str">
        <f>IF(ISERROR($V1862),"",OFFSET('Smelter Look-up'!$E$4,$V1862-4,0))</f>
        <v/>
      </c>
      <c r="G1862" s="233" t="str">
        <f>IF(C1862=$X$4,IF(ISERROR($V1862),"Enter smelter details","RMI"),IF(ISERROR($V1862),"",OFFSET('Smelter Look-up'!$F$4,$V1862-4,0)))</f>
        <v/>
      </c>
      <c r="H1862" s="235" t="str">
        <f>IF(ISERROR($V1862),"",OFFSET('Smelter Look-up'!$G$4,$V1862-4,0))</f>
        <v/>
      </c>
      <c r="I1862" s="237" t="str">
        <f>IF(ISERROR($V1862),"",OFFSET('Smelter Look-up'!$H$4,$V1862-4,0))</f>
        <v/>
      </c>
      <c r="J1862" s="237" t="str">
        <f>IF(ISERROR($V1862),"",OFFSET('Smelter Look-up'!$I$4,$V1862-4,0))</f>
        <v/>
      </c>
      <c r="K1862" s="234"/>
      <c r="L1862" s="234"/>
      <c r="M1862" s="234"/>
      <c r="N1862" s="234"/>
      <c r="O1862" s="234"/>
      <c r="P1862" s="237"/>
      <c r="Q1862" s="238"/>
      <c r="R1862" s="233" t="str">
        <f>IF(ISERROR($V1862),"",OFFSET('Smelter Look-up'!$C$4,$V1862-4,0)&amp;"")</f>
        <v/>
      </c>
      <c r="S1862" s="239" t="str">
        <f t="array" ref="S1862">IF(B1862="","",IF(ISERROR(MATCH($E1862,CL,0)),"Unknown",INDIRECT("'C'!$A$"&amp;MATCH($E1862,CL,0)+1)))</f>
        <v/>
      </c>
      <c r="T1862" s="239" t="str">
        <f t="array" ref="T1862">IF(B1862="","",IF(ISERROR(MATCH($J1862,SorP!$B$1:$B$6226,0)),"",INDIRECT("'SorP'!$A$"&amp;MATCH($S1862&amp;$J1862,SorP!C:C,0))))</f>
        <v/>
      </c>
      <c r="U1862" s="240"/>
      <c r="V1862" s="228" t="str">
        <f>IF(C1862="",NA(),IF(OR(C1862="Smelter not listed",C1862="Smelter not yet identified"),MATCH($B1862&amp;$D1862,'Smelter Look-up'!$J:$J,0),MATCH($B1862&amp;$C1862,'Smelter Look-up'!$J:$J,0)))</f>
        <v>#N/A</v>
      </c>
      <c r="W1862" s="208"/>
      <c r="X1862" s="208">
        <f t="shared" si="1"/>
        <v>0</v>
      </c>
      <c r="Y1862" s="208"/>
      <c r="Z1862" s="208"/>
      <c r="AA1862" s="208"/>
      <c r="AB1862" s="241" t="str">
        <f t="shared" si="2"/>
        <v/>
      </c>
      <c r="AC1862" s="208"/>
      <c r="AD1862" s="208"/>
      <c r="AE1862" s="208"/>
      <c r="AF1862" s="208"/>
      <c r="AG1862" s="208"/>
      <c r="AH1862" s="208"/>
    </row>
    <row r="1863" ht="13.5" customHeight="1">
      <c r="A1863" s="239"/>
      <c r="B1863" s="233" t="str">
        <f t="array" ref="B1863">IF(LEN(A1863)=0,"",INDEX('Smelter Look-up'!$A:$A,MATCH($A1863,'Smelter Look-up'!$E:$E,0)))</f>
        <v/>
      </c>
      <c r="C1863" s="234" t="str">
        <f t="array" ref="C1863">IF(LEN(A1863)=0,"",INDEX('Smelter Look-up'!$C:$C,MATCH($A1863,'Smelter Look-up'!$E:$E,0)))</f>
        <v/>
      </c>
      <c r="D1863" s="233"/>
      <c r="E1863" s="233" t="str">
        <f>IF(ISERROR($V1863),"",OFFSET('Smelter Look-up'!$D$4,$V1863-4,0)&amp;"")</f>
        <v/>
      </c>
      <c r="F1863" s="233" t="str">
        <f>IF(ISERROR($V1863),"",OFFSET('Smelter Look-up'!$E$4,$V1863-4,0))</f>
        <v/>
      </c>
      <c r="G1863" s="233" t="str">
        <f>IF(C1863=$X$4,IF(ISERROR($V1863),"Enter smelter details","RMI"),IF(ISERROR($V1863),"",OFFSET('Smelter Look-up'!$F$4,$V1863-4,0)))</f>
        <v/>
      </c>
      <c r="H1863" s="235" t="str">
        <f>IF(ISERROR($V1863),"",OFFSET('Smelter Look-up'!$G$4,$V1863-4,0))</f>
        <v/>
      </c>
      <c r="I1863" s="237" t="str">
        <f>IF(ISERROR($V1863),"",OFFSET('Smelter Look-up'!$H$4,$V1863-4,0))</f>
        <v/>
      </c>
      <c r="J1863" s="237" t="str">
        <f>IF(ISERROR($V1863),"",OFFSET('Smelter Look-up'!$I$4,$V1863-4,0))</f>
        <v/>
      </c>
      <c r="K1863" s="234"/>
      <c r="L1863" s="234"/>
      <c r="M1863" s="234"/>
      <c r="N1863" s="234"/>
      <c r="O1863" s="234"/>
      <c r="P1863" s="237"/>
      <c r="Q1863" s="238"/>
      <c r="R1863" s="233" t="str">
        <f>IF(ISERROR($V1863),"",OFFSET('Smelter Look-up'!$C$4,$V1863-4,0)&amp;"")</f>
        <v/>
      </c>
      <c r="S1863" s="239" t="str">
        <f t="array" ref="S1863">IF(B1863="","",IF(ISERROR(MATCH($E1863,CL,0)),"Unknown",INDIRECT("'C'!$A$"&amp;MATCH($E1863,CL,0)+1)))</f>
        <v/>
      </c>
      <c r="T1863" s="239" t="str">
        <f t="array" ref="T1863">IF(B1863="","",IF(ISERROR(MATCH($J1863,SorP!$B$1:$B$6226,0)),"",INDIRECT("'SorP'!$A$"&amp;MATCH($S1863&amp;$J1863,SorP!C:C,0))))</f>
        <v/>
      </c>
      <c r="U1863" s="240"/>
      <c r="V1863" s="228" t="str">
        <f>IF(C1863="",NA(),IF(OR(C1863="Smelter not listed",C1863="Smelter not yet identified"),MATCH($B1863&amp;$D1863,'Smelter Look-up'!$J:$J,0),MATCH($B1863&amp;$C1863,'Smelter Look-up'!$J:$J,0)))</f>
        <v>#N/A</v>
      </c>
      <c r="W1863" s="208"/>
      <c r="X1863" s="208">
        <f t="shared" si="1"/>
        <v>0</v>
      </c>
      <c r="Y1863" s="208"/>
      <c r="Z1863" s="208"/>
      <c r="AA1863" s="208"/>
      <c r="AB1863" s="241" t="str">
        <f t="shared" si="2"/>
        <v/>
      </c>
      <c r="AC1863" s="208"/>
      <c r="AD1863" s="208"/>
      <c r="AE1863" s="208"/>
      <c r="AF1863" s="208"/>
      <c r="AG1863" s="208"/>
      <c r="AH1863" s="208"/>
    </row>
    <row r="1864" ht="13.5" customHeight="1">
      <c r="A1864" s="239"/>
      <c r="B1864" s="233" t="str">
        <f t="array" ref="B1864">IF(LEN(A1864)=0,"",INDEX('Smelter Look-up'!$A:$A,MATCH($A1864,'Smelter Look-up'!$E:$E,0)))</f>
        <v/>
      </c>
      <c r="C1864" s="234" t="str">
        <f t="array" ref="C1864">IF(LEN(A1864)=0,"",INDEX('Smelter Look-up'!$C:$C,MATCH($A1864,'Smelter Look-up'!$E:$E,0)))</f>
        <v/>
      </c>
      <c r="D1864" s="233"/>
      <c r="E1864" s="233" t="str">
        <f>IF(ISERROR($V1864),"",OFFSET('Smelter Look-up'!$D$4,$V1864-4,0)&amp;"")</f>
        <v/>
      </c>
      <c r="F1864" s="233" t="str">
        <f>IF(ISERROR($V1864),"",OFFSET('Smelter Look-up'!$E$4,$V1864-4,0))</f>
        <v/>
      </c>
      <c r="G1864" s="233" t="str">
        <f>IF(C1864=$X$4,IF(ISERROR($V1864),"Enter smelter details","RMI"),IF(ISERROR($V1864),"",OFFSET('Smelter Look-up'!$F$4,$V1864-4,0)))</f>
        <v/>
      </c>
      <c r="H1864" s="235" t="str">
        <f>IF(ISERROR($V1864),"",OFFSET('Smelter Look-up'!$G$4,$V1864-4,0))</f>
        <v/>
      </c>
      <c r="I1864" s="237" t="str">
        <f>IF(ISERROR($V1864),"",OFFSET('Smelter Look-up'!$H$4,$V1864-4,0))</f>
        <v/>
      </c>
      <c r="J1864" s="237" t="str">
        <f>IF(ISERROR($V1864),"",OFFSET('Smelter Look-up'!$I$4,$V1864-4,0))</f>
        <v/>
      </c>
      <c r="K1864" s="234"/>
      <c r="L1864" s="234"/>
      <c r="M1864" s="234"/>
      <c r="N1864" s="234"/>
      <c r="O1864" s="234"/>
      <c r="P1864" s="237"/>
      <c r="Q1864" s="238"/>
      <c r="R1864" s="233" t="str">
        <f>IF(ISERROR($V1864),"",OFFSET('Smelter Look-up'!$C$4,$V1864-4,0)&amp;"")</f>
        <v/>
      </c>
      <c r="S1864" s="239" t="str">
        <f t="array" ref="S1864">IF(B1864="","",IF(ISERROR(MATCH($E1864,CL,0)),"Unknown",INDIRECT("'C'!$A$"&amp;MATCH($E1864,CL,0)+1)))</f>
        <v/>
      </c>
      <c r="T1864" s="239" t="str">
        <f t="array" ref="T1864">IF(B1864="","",IF(ISERROR(MATCH($J1864,SorP!$B$1:$B$6226,0)),"",INDIRECT("'SorP'!$A$"&amp;MATCH($S1864&amp;$J1864,SorP!C:C,0))))</f>
        <v/>
      </c>
      <c r="U1864" s="240"/>
      <c r="V1864" s="228" t="str">
        <f>IF(C1864="",NA(),IF(OR(C1864="Smelter not listed",C1864="Smelter not yet identified"),MATCH($B1864&amp;$D1864,'Smelter Look-up'!$J:$J,0),MATCH($B1864&amp;$C1864,'Smelter Look-up'!$J:$J,0)))</f>
        <v>#N/A</v>
      </c>
      <c r="W1864" s="208"/>
      <c r="X1864" s="208">
        <f t="shared" si="1"/>
        <v>0</v>
      </c>
      <c r="Y1864" s="208"/>
      <c r="Z1864" s="208"/>
      <c r="AA1864" s="208"/>
      <c r="AB1864" s="241" t="str">
        <f t="shared" si="2"/>
        <v/>
      </c>
      <c r="AC1864" s="208"/>
      <c r="AD1864" s="208"/>
      <c r="AE1864" s="208"/>
      <c r="AF1864" s="208"/>
      <c r="AG1864" s="208"/>
      <c r="AH1864" s="208"/>
    </row>
    <row r="1865" ht="13.5" customHeight="1">
      <c r="A1865" s="239"/>
      <c r="B1865" s="233" t="str">
        <f t="array" ref="B1865">IF(LEN(A1865)=0,"",INDEX('Smelter Look-up'!$A:$A,MATCH($A1865,'Smelter Look-up'!$E:$E,0)))</f>
        <v/>
      </c>
      <c r="C1865" s="234" t="str">
        <f t="array" ref="C1865">IF(LEN(A1865)=0,"",INDEX('Smelter Look-up'!$C:$C,MATCH($A1865,'Smelter Look-up'!$E:$E,0)))</f>
        <v/>
      </c>
      <c r="D1865" s="233"/>
      <c r="E1865" s="233" t="str">
        <f>IF(ISERROR($V1865),"",OFFSET('Smelter Look-up'!$D$4,$V1865-4,0)&amp;"")</f>
        <v/>
      </c>
      <c r="F1865" s="233" t="str">
        <f>IF(ISERROR($V1865),"",OFFSET('Smelter Look-up'!$E$4,$V1865-4,0))</f>
        <v/>
      </c>
      <c r="G1865" s="233" t="str">
        <f>IF(C1865=$X$4,IF(ISERROR($V1865),"Enter smelter details","RMI"),IF(ISERROR($V1865),"",OFFSET('Smelter Look-up'!$F$4,$V1865-4,0)))</f>
        <v/>
      </c>
      <c r="H1865" s="235" t="str">
        <f>IF(ISERROR($V1865),"",OFFSET('Smelter Look-up'!$G$4,$V1865-4,0))</f>
        <v/>
      </c>
      <c r="I1865" s="237" t="str">
        <f>IF(ISERROR($V1865),"",OFFSET('Smelter Look-up'!$H$4,$V1865-4,0))</f>
        <v/>
      </c>
      <c r="J1865" s="237" t="str">
        <f>IF(ISERROR($V1865),"",OFFSET('Smelter Look-up'!$I$4,$V1865-4,0))</f>
        <v/>
      </c>
      <c r="K1865" s="234"/>
      <c r="L1865" s="234"/>
      <c r="M1865" s="234"/>
      <c r="N1865" s="234"/>
      <c r="O1865" s="234"/>
      <c r="P1865" s="237"/>
      <c r="Q1865" s="238"/>
      <c r="R1865" s="233" t="str">
        <f>IF(ISERROR($V1865),"",OFFSET('Smelter Look-up'!$C$4,$V1865-4,0)&amp;"")</f>
        <v/>
      </c>
      <c r="S1865" s="239" t="str">
        <f t="array" ref="S1865">IF(B1865="","",IF(ISERROR(MATCH($E1865,CL,0)),"Unknown",INDIRECT("'C'!$A$"&amp;MATCH($E1865,CL,0)+1)))</f>
        <v/>
      </c>
      <c r="T1865" s="239" t="str">
        <f t="array" ref="T1865">IF(B1865="","",IF(ISERROR(MATCH($J1865,SorP!$B$1:$B$6226,0)),"",INDIRECT("'SorP'!$A$"&amp;MATCH($S1865&amp;$J1865,SorP!C:C,0))))</f>
        <v/>
      </c>
      <c r="U1865" s="240"/>
      <c r="V1865" s="228" t="str">
        <f>IF(C1865="",NA(),IF(OR(C1865="Smelter not listed",C1865="Smelter not yet identified"),MATCH($B1865&amp;$D1865,'Smelter Look-up'!$J:$J,0),MATCH($B1865&amp;$C1865,'Smelter Look-up'!$J:$J,0)))</f>
        <v>#N/A</v>
      </c>
      <c r="W1865" s="208"/>
      <c r="X1865" s="208">
        <f t="shared" si="1"/>
        <v>0</v>
      </c>
      <c r="Y1865" s="208"/>
      <c r="Z1865" s="208"/>
      <c r="AA1865" s="208"/>
      <c r="AB1865" s="241" t="str">
        <f t="shared" si="2"/>
        <v/>
      </c>
      <c r="AC1865" s="208"/>
      <c r="AD1865" s="208"/>
      <c r="AE1865" s="208"/>
      <c r="AF1865" s="208"/>
      <c r="AG1865" s="208"/>
      <c r="AH1865" s="208"/>
    </row>
    <row r="1866" ht="13.5" customHeight="1">
      <c r="A1866" s="239"/>
      <c r="B1866" s="233" t="str">
        <f t="array" ref="B1866">IF(LEN(A1866)=0,"",INDEX('Smelter Look-up'!$A:$A,MATCH($A1866,'Smelter Look-up'!$E:$E,0)))</f>
        <v/>
      </c>
      <c r="C1866" s="234" t="str">
        <f t="array" ref="C1866">IF(LEN(A1866)=0,"",INDEX('Smelter Look-up'!$C:$C,MATCH($A1866,'Smelter Look-up'!$E:$E,0)))</f>
        <v/>
      </c>
      <c r="D1866" s="233"/>
      <c r="E1866" s="233" t="str">
        <f>IF(ISERROR($V1866),"",OFFSET('Smelter Look-up'!$D$4,$V1866-4,0)&amp;"")</f>
        <v/>
      </c>
      <c r="F1866" s="233" t="str">
        <f>IF(ISERROR($V1866),"",OFFSET('Smelter Look-up'!$E$4,$V1866-4,0))</f>
        <v/>
      </c>
      <c r="G1866" s="233" t="str">
        <f>IF(C1866=$X$4,IF(ISERROR($V1866),"Enter smelter details","RMI"),IF(ISERROR($V1866),"",OFFSET('Smelter Look-up'!$F$4,$V1866-4,0)))</f>
        <v/>
      </c>
      <c r="H1866" s="235" t="str">
        <f>IF(ISERROR($V1866),"",OFFSET('Smelter Look-up'!$G$4,$V1866-4,0))</f>
        <v/>
      </c>
      <c r="I1866" s="237" t="str">
        <f>IF(ISERROR($V1866),"",OFFSET('Smelter Look-up'!$H$4,$V1866-4,0))</f>
        <v/>
      </c>
      <c r="J1866" s="237" t="str">
        <f>IF(ISERROR($V1866),"",OFFSET('Smelter Look-up'!$I$4,$V1866-4,0))</f>
        <v/>
      </c>
      <c r="K1866" s="234"/>
      <c r="L1866" s="234"/>
      <c r="M1866" s="234"/>
      <c r="N1866" s="234"/>
      <c r="O1866" s="234"/>
      <c r="P1866" s="237"/>
      <c r="Q1866" s="238"/>
      <c r="R1866" s="233" t="str">
        <f>IF(ISERROR($V1866),"",OFFSET('Smelter Look-up'!$C$4,$V1866-4,0)&amp;"")</f>
        <v/>
      </c>
      <c r="S1866" s="239" t="str">
        <f t="array" ref="S1866">IF(B1866="","",IF(ISERROR(MATCH($E1866,CL,0)),"Unknown",INDIRECT("'C'!$A$"&amp;MATCH($E1866,CL,0)+1)))</f>
        <v/>
      </c>
      <c r="T1866" s="239" t="str">
        <f t="array" ref="T1866">IF(B1866="","",IF(ISERROR(MATCH($J1866,SorP!$B$1:$B$6226,0)),"",INDIRECT("'SorP'!$A$"&amp;MATCH($S1866&amp;$J1866,SorP!C:C,0))))</f>
        <v/>
      </c>
      <c r="U1866" s="240"/>
      <c r="V1866" s="228" t="str">
        <f>IF(C1866="",NA(),IF(OR(C1866="Smelter not listed",C1866="Smelter not yet identified"),MATCH($B1866&amp;$D1866,'Smelter Look-up'!$J:$J,0),MATCH($B1866&amp;$C1866,'Smelter Look-up'!$J:$J,0)))</f>
        <v>#N/A</v>
      </c>
      <c r="W1866" s="208"/>
      <c r="X1866" s="208">
        <f t="shared" si="1"/>
        <v>0</v>
      </c>
      <c r="Y1866" s="208"/>
      <c r="Z1866" s="208"/>
      <c r="AA1866" s="208"/>
      <c r="AB1866" s="241" t="str">
        <f t="shared" si="2"/>
        <v/>
      </c>
      <c r="AC1866" s="208"/>
      <c r="AD1866" s="208"/>
      <c r="AE1866" s="208"/>
      <c r="AF1866" s="208"/>
      <c r="AG1866" s="208"/>
      <c r="AH1866" s="208"/>
    </row>
    <row r="1867" ht="13.5" customHeight="1">
      <c r="A1867" s="239"/>
      <c r="B1867" s="233" t="str">
        <f t="array" ref="B1867">IF(LEN(A1867)=0,"",INDEX('Smelter Look-up'!$A:$A,MATCH($A1867,'Smelter Look-up'!$E:$E,0)))</f>
        <v/>
      </c>
      <c r="C1867" s="234" t="str">
        <f t="array" ref="C1867">IF(LEN(A1867)=0,"",INDEX('Smelter Look-up'!$C:$C,MATCH($A1867,'Smelter Look-up'!$E:$E,0)))</f>
        <v/>
      </c>
      <c r="D1867" s="233"/>
      <c r="E1867" s="233" t="str">
        <f>IF(ISERROR($V1867),"",OFFSET('Smelter Look-up'!$D$4,$V1867-4,0)&amp;"")</f>
        <v/>
      </c>
      <c r="F1867" s="233" t="str">
        <f>IF(ISERROR($V1867),"",OFFSET('Smelter Look-up'!$E$4,$V1867-4,0))</f>
        <v/>
      </c>
      <c r="G1867" s="233" t="str">
        <f>IF(C1867=$X$4,IF(ISERROR($V1867),"Enter smelter details","RMI"),IF(ISERROR($V1867),"",OFFSET('Smelter Look-up'!$F$4,$V1867-4,0)))</f>
        <v/>
      </c>
      <c r="H1867" s="235" t="str">
        <f>IF(ISERROR($V1867),"",OFFSET('Smelter Look-up'!$G$4,$V1867-4,0))</f>
        <v/>
      </c>
      <c r="I1867" s="237" t="str">
        <f>IF(ISERROR($V1867),"",OFFSET('Smelter Look-up'!$H$4,$V1867-4,0))</f>
        <v/>
      </c>
      <c r="J1867" s="237" t="str">
        <f>IF(ISERROR($V1867),"",OFFSET('Smelter Look-up'!$I$4,$V1867-4,0))</f>
        <v/>
      </c>
      <c r="K1867" s="234"/>
      <c r="L1867" s="234"/>
      <c r="M1867" s="234"/>
      <c r="N1867" s="234"/>
      <c r="O1867" s="234"/>
      <c r="P1867" s="237"/>
      <c r="Q1867" s="238"/>
      <c r="R1867" s="233" t="str">
        <f>IF(ISERROR($V1867),"",OFFSET('Smelter Look-up'!$C$4,$V1867-4,0)&amp;"")</f>
        <v/>
      </c>
      <c r="S1867" s="239" t="str">
        <f t="array" ref="S1867">IF(B1867="","",IF(ISERROR(MATCH($E1867,CL,0)),"Unknown",INDIRECT("'C'!$A$"&amp;MATCH($E1867,CL,0)+1)))</f>
        <v/>
      </c>
      <c r="T1867" s="239" t="str">
        <f t="array" ref="T1867">IF(B1867="","",IF(ISERROR(MATCH($J1867,SorP!$B$1:$B$6226,0)),"",INDIRECT("'SorP'!$A$"&amp;MATCH($S1867&amp;$J1867,SorP!C:C,0))))</f>
        <v/>
      </c>
      <c r="U1867" s="240"/>
      <c r="V1867" s="228" t="str">
        <f>IF(C1867="",NA(),IF(OR(C1867="Smelter not listed",C1867="Smelter not yet identified"),MATCH($B1867&amp;$D1867,'Smelter Look-up'!$J:$J,0),MATCH($B1867&amp;$C1867,'Smelter Look-up'!$J:$J,0)))</f>
        <v>#N/A</v>
      </c>
      <c r="W1867" s="208"/>
      <c r="X1867" s="208">
        <f t="shared" si="1"/>
        <v>0</v>
      </c>
      <c r="Y1867" s="208"/>
      <c r="Z1867" s="208"/>
      <c r="AA1867" s="208"/>
      <c r="AB1867" s="241" t="str">
        <f t="shared" si="2"/>
        <v/>
      </c>
      <c r="AC1867" s="208"/>
      <c r="AD1867" s="208"/>
      <c r="AE1867" s="208"/>
      <c r="AF1867" s="208"/>
      <c r="AG1867" s="208"/>
      <c r="AH1867" s="208"/>
    </row>
    <row r="1868" ht="13.5" customHeight="1">
      <c r="A1868" s="239"/>
      <c r="B1868" s="233" t="str">
        <f t="array" ref="B1868">IF(LEN(A1868)=0,"",INDEX('Smelter Look-up'!$A:$A,MATCH($A1868,'Smelter Look-up'!$E:$E,0)))</f>
        <v/>
      </c>
      <c r="C1868" s="234" t="str">
        <f t="array" ref="C1868">IF(LEN(A1868)=0,"",INDEX('Smelter Look-up'!$C:$C,MATCH($A1868,'Smelter Look-up'!$E:$E,0)))</f>
        <v/>
      </c>
      <c r="D1868" s="233"/>
      <c r="E1868" s="233" t="str">
        <f>IF(ISERROR($V1868),"",OFFSET('Smelter Look-up'!$D$4,$V1868-4,0)&amp;"")</f>
        <v/>
      </c>
      <c r="F1868" s="233" t="str">
        <f>IF(ISERROR($V1868),"",OFFSET('Smelter Look-up'!$E$4,$V1868-4,0))</f>
        <v/>
      </c>
      <c r="G1868" s="233" t="str">
        <f>IF(C1868=$X$4,IF(ISERROR($V1868),"Enter smelter details","RMI"),IF(ISERROR($V1868),"",OFFSET('Smelter Look-up'!$F$4,$V1868-4,0)))</f>
        <v/>
      </c>
      <c r="H1868" s="235" t="str">
        <f>IF(ISERROR($V1868),"",OFFSET('Smelter Look-up'!$G$4,$V1868-4,0))</f>
        <v/>
      </c>
      <c r="I1868" s="237" t="str">
        <f>IF(ISERROR($V1868),"",OFFSET('Smelter Look-up'!$H$4,$V1868-4,0))</f>
        <v/>
      </c>
      <c r="J1868" s="237" t="str">
        <f>IF(ISERROR($V1868),"",OFFSET('Smelter Look-up'!$I$4,$V1868-4,0))</f>
        <v/>
      </c>
      <c r="K1868" s="234"/>
      <c r="L1868" s="234"/>
      <c r="M1868" s="234"/>
      <c r="N1868" s="234"/>
      <c r="O1868" s="234"/>
      <c r="P1868" s="237"/>
      <c r="Q1868" s="238"/>
      <c r="R1868" s="233" t="str">
        <f>IF(ISERROR($V1868),"",OFFSET('Smelter Look-up'!$C$4,$V1868-4,0)&amp;"")</f>
        <v/>
      </c>
      <c r="S1868" s="239" t="str">
        <f t="array" ref="S1868">IF(B1868="","",IF(ISERROR(MATCH($E1868,CL,0)),"Unknown",INDIRECT("'C'!$A$"&amp;MATCH($E1868,CL,0)+1)))</f>
        <v/>
      </c>
      <c r="T1868" s="239" t="str">
        <f t="array" ref="T1868">IF(B1868="","",IF(ISERROR(MATCH($J1868,SorP!$B$1:$B$6226,0)),"",INDIRECT("'SorP'!$A$"&amp;MATCH($S1868&amp;$J1868,SorP!C:C,0))))</f>
        <v/>
      </c>
      <c r="U1868" s="240"/>
      <c r="V1868" s="228" t="str">
        <f>IF(C1868="",NA(),IF(OR(C1868="Smelter not listed",C1868="Smelter not yet identified"),MATCH($B1868&amp;$D1868,'Smelter Look-up'!$J:$J,0),MATCH($B1868&amp;$C1868,'Smelter Look-up'!$J:$J,0)))</f>
        <v>#N/A</v>
      </c>
      <c r="W1868" s="208"/>
      <c r="X1868" s="208">
        <f t="shared" si="1"/>
        <v>0</v>
      </c>
      <c r="Y1868" s="208"/>
      <c r="Z1868" s="208"/>
      <c r="AA1868" s="208"/>
      <c r="AB1868" s="241" t="str">
        <f t="shared" si="2"/>
        <v/>
      </c>
      <c r="AC1868" s="208"/>
      <c r="AD1868" s="208"/>
      <c r="AE1868" s="208"/>
      <c r="AF1868" s="208"/>
      <c r="AG1868" s="208"/>
      <c r="AH1868" s="208"/>
    </row>
    <row r="1869" ht="13.5" customHeight="1">
      <c r="A1869" s="239"/>
      <c r="B1869" s="233" t="str">
        <f t="array" ref="B1869">IF(LEN(A1869)=0,"",INDEX('Smelter Look-up'!$A:$A,MATCH($A1869,'Smelter Look-up'!$E:$E,0)))</f>
        <v/>
      </c>
      <c r="C1869" s="234" t="str">
        <f t="array" ref="C1869">IF(LEN(A1869)=0,"",INDEX('Smelter Look-up'!$C:$C,MATCH($A1869,'Smelter Look-up'!$E:$E,0)))</f>
        <v/>
      </c>
      <c r="D1869" s="233"/>
      <c r="E1869" s="233" t="str">
        <f>IF(ISERROR($V1869),"",OFFSET('Smelter Look-up'!$D$4,$V1869-4,0)&amp;"")</f>
        <v/>
      </c>
      <c r="F1869" s="233" t="str">
        <f>IF(ISERROR($V1869),"",OFFSET('Smelter Look-up'!$E$4,$V1869-4,0))</f>
        <v/>
      </c>
      <c r="G1869" s="233" t="str">
        <f>IF(C1869=$X$4,IF(ISERROR($V1869),"Enter smelter details","RMI"),IF(ISERROR($V1869),"",OFFSET('Smelter Look-up'!$F$4,$V1869-4,0)))</f>
        <v/>
      </c>
      <c r="H1869" s="235" t="str">
        <f>IF(ISERROR($V1869),"",OFFSET('Smelter Look-up'!$G$4,$V1869-4,0))</f>
        <v/>
      </c>
      <c r="I1869" s="237" t="str">
        <f>IF(ISERROR($V1869),"",OFFSET('Smelter Look-up'!$H$4,$V1869-4,0))</f>
        <v/>
      </c>
      <c r="J1869" s="237" t="str">
        <f>IF(ISERROR($V1869),"",OFFSET('Smelter Look-up'!$I$4,$V1869-4,0))</f>
        <v/>
      </c>
      <c r="K1869" s="234"/>
      <c r="L1869" s="234"/>
      <c r="M1869" s="234"/>
      <c r="N1869" s="234"/>
      <c r="O1869" s="234"/>
      <c r="P1869" s="237"/>
      <c r="Q1869" s="238"/>
      <c r="R1869" s="233" t="str">
        <f>IF(ISERROR($V1869),"",OFFSET('Smelter Look-up'!$C$4,$V1869-4,0)&amp;"")</f>
        <v/>
      </c>
      <c r="S1869" s="239" t="str">
        <f t="array" ref="S1869">IF(B1869="","",IF(ISERROR(MATCH($E1869,CL,0)),"Unknown",INDIRECT("'C'!$A$"&amp;MATCH($E1869,CL,0)+1)))</f>
        <v/>
      </c>
      <c r="T1869" s="239" t="str">
        <f t="array" ref="T1869">IF(B1869="","",IF(ISERROR(MATCH($J1869,SorP!$B$1:$B$6226,0)),"",INDIRECT("'SorP'!$A$"&amp;MATCH($S1869&amp;$J1869,SorP!C:C,0))))</f>
        <v/>
      </c>
      <c r="U1869" s="240"/>
      <c r="V1869" s="228" t="str">
        <f>IF(C1869="",NA(),IF(OR(C1869="Smelter not listed",C1869="Smelter not yet identified"),MATCH($B1869&amp;$D1869,'Smelter Look-up'!$J:$J,0),MATCH($B1869&amp;$C1869,'Smelter Look-up'!$J:$J,0)))</f>
        <v>#N/A</v>
      </c>
      <c r="W1869" s="208"/>
      <c r="X1869" s="208">
        <f t="shared" si="1"/>
        <v>0</v>
      </c>
      <c r="Y1869" s="208"/>
      <c r="Z1869" s="208"/>
      <c r="AA1869" s="208"/>
      <c r="AB1869" s="241" t="str">
        <f t="shared" si="2"/>
        <v/>
      </c>
      <c r="AC1869" s="208"/>
      <c r="AD1869" s="208"/>
      <c r="AE1869" s="208"/>
      <c r="AF1869" s="208"/>
      <c r="AG1869" s="208"/>
      <c r="AH1869" s="208"/>
    </row>
    <row r="1870" ht="13.5" customHeight="1">
      <c r="A1870" s="239"/>
      <c r="B1870" s="233" t="str">
        <f t="array" ref="B1870">IF(LEN(A1870)=0,"",INDEX('Smelter Look-up'!$A:$A,MATCH($A1870,'Smelter Look-up'!$E:$E,0)))</f>
        <v/>
      </c>
      <c r="C1870" s="234" t="str">
        <f t="array" ref="C1870">IF(LEN(A1870)=0,"",INDEX('Smelter Look-up'!$C:$C,MATCH($A1870,'Smelter Look-up'!$E:$E,0)))</f>
        <v/>
      </c>
      <c r="D1870" s="233"/>
      <c r="E1870" s="233" t="str">
        <f>IF(ISERROR($V1870),"",OFFSET('Smelter Look-up'!$D$4,$V1870-4,0)&amp;"")</f>
        <v/>
      </c>
      <c r="F1870" s="233" t="str">
        <f>IF(ISERROR($V1870),"",OFFSET('Smelter Look-up'!$E$4,$V1870-4,0))</f>
        <v/>
      </c>
      <c r="G1870" s="233" t="str">
        <f>IF(C1870=$X$4,IF(ISERROR($V1870),"Enter smelter details","RMI"),IF(ISERROR($V1870),"",OFFSET('Smelter Look-up'!$F$4,$V1870-4,0)))</f>
        <v/>
      </c>
      <c r="H1870" s="235" t="str">
        <f>IF(ISERROR($V1870),"",OFFSET('Smelter Look-up'!$G$4,$V1870-4,0))</f>
        <v/>
      </c>
      <c r="I1870" s="237" t="str">
        <f>IF(ISERROR($V1870),"",OFFSET('Smelter Look-up'!$H$4,$V1870-4,0))</f>
        <v/>
      </c>
      <c r="J1870" s="237" t="str">
        <f>IF(ISERROR($V1870),"",OFFSET('Smelter Look-up'!$I$4,$V1870-4,0))</f>
        <v/>
      </c>
      <c r="K1870" s="234"/>
      <c r="L1870" s="234"/>
      <c r="M1870" s="234"/>
      <c r="N1870" s="234"/>
      <c r="O1870" s="234"/>
      <c r="P1870" s="237"/>
      <c r="Q1870" s="238"/>
      <c r="R1870" s="233" t="str">
        <f>IF(ISERROR($V1870),"",OFFSET('Smelter Look-up'!$C$4,$V1870-4,0)&amp;"")</f>
        <v/>
      </c>
      <c r="S1870" s="239" t="str">
        <f t="array" ref="S1870">IF(B1870="","",IF(ISERROR(MATCH($E1870,CL,0)),"Unknown",INDIRECT("'C'!$A$"&amp;MATCH($E1870,CL,0)+1)))</f>
        <v/>
      </c>
      <c r="T1870" s="239" t="str">
        <f t="array" ref="T1870">IF(B1870="","",IF(ISERROR(MATCH($J1870,SorP!$B$1:$B$6226,0)),"",INDIRECT("'SorP'!$A$"&amp;MATCH($S1870&amp;$J1870,SorP!C:C,0))))</f>
        <v/>
      </c>
      <c r="U1870" s="240"/>
      <c r="V1870" s="228" t="str">
        <f>IF(C1870="",NA(),IF(OR(C1870="Smelter not listed",C1870="Smelter not yet identified"),MATCH($B1870&amp;$D1870,'Smelter Look-up'!$J:$J,0),MATCH($B1870&amp;$C1870,'Smelter Look-up'!$J:$J,0)))</f>
        <v>#N/A</v>
      </c>
      <c r="W1870" s="208"/>
      <c r="X1870" s="208">
        <f t="shared" si="1"/>
        <v>0</v>
      </c>
      <c r="Y1870" s="208"/>
      <c r="Z1870" s="208"/>
      <c r="AA1870" s="208"/>
      <c r="AB1870" s="241" t="str">
        <f t="shared" si="2"/>
        <v/>
      </c>
      <c r="AC1870" s="208"/>
      <c r="AD1870" s="208"/>
      <c r="AE1870" s="208"/>
      <c r="AF1870" s="208"/>
      <c r="AG1870" s="208"/>
      <c r="AH1870" s="208"/>
    </row>
    <row r="1871" ht="13.5" customHeight="1">
      <c r="A1871" s="239"/>
      <c r="B1871" s="233" t="str">
        <f t="array" ref="B1871">IF(LEN(A1871)=0,"",INDEX('Smelter Look-up'!$A:$A,MATCH($A1871,'Smelter Look-up'!$E:$E,0)))</f>
        <v/>
      </c>
      <c r="C1871" s="234" t="str">
        <f t="array" ref="C1871">IF(LEN(A1871)=0,"",INDEX('Smelter Look-up'!$C:$C,MATCH($A1871,'Smelter Look-up'!$E:$E,0)))</f>
        <v/>
      </c>
      <c r="D1871" s="233"/>
      <c r="E1871" s="233" t="str">
        <f>IF(ISERROR($V1871),"",OFFSET('Smelter Look-up'!$D$4,$V1871-4,0)&amp;"")</f>
        <v/>
      </c>
      <c r="F1871" s="233" t="str">
        <f>IF(ISERROR($V1871),"",OFFSET('Smelter Look-up'!$E$4,$V1871-4,0))</f>
        <v/>
      </c>
      <c r="G1871" s="233" t="str">
        <f>IF(C1871=$X$4,IF(ISERROR($V1871),"Enter smelter details","RMI"),IF(ISERROR($V1871),"",OFFSET('Smelter Look-up'!$F$4,$V1871-4,0)))</f>
        <v/>
      </c>
      <c r="H1871" s="235" t="str">
        <f>IF(ISERROR($V1871),"",OFFSET('Smelter Look-up'!$G$4,$V1871-4,0))</f>
        <v/>
      </c>
      <c r="I1871" s="237" t="str">
        <f>IF(ISERROR($V1871),"",OFFSET('Smelter Look-up'!$H$4,$V1871-4,0))</f>
        <v/>
      </c>
      <c r="J1871" s="237" t="str">
        <f>IF(ISERROR($V1871),"",OFFSET('Smelter Look-up'!$I$4,$V1871-4,0))</f>
        <v/>
      </c>
      <c r="K1871" s="234"/>
      <c r="L1871" s="234"/>
      <c r="M1871" s="234"/>
      <c r="N1871" s="234"/>
      <c r="O1871" s="234"/>
      <c r="P1871" s="237"/>
      <c r="Q1871" s="238"/>
      <c r="R1871" s="233" t="str">
        <f>IF(ISERROR($V1871),"",OFFSET('Smelter Look-up'!$C$4,$V1871-4,0)&amp;"")</f>
        <v/>
      </c>
      <c r="S1871" s="239" t="str">
        <f t="array" ref="S1871">IF(B1871="","",IF(ISERROR(MATCH($E1871,CL,0)),"Unknown",INDIRECT("'C'!$A$"&amp;MATCH($E1871,CL,0)+1)))</f>
        <v/>
      </c>
      <c r="T1871" s="239" t="str">
        <f t="array" ref="T1871">IF(B1871="","",IF(ISERROR(MATCH($J1871,SorP!$B$1:$B$6226,0)),"",INDIRECT("'SorP'!$A$"&amp;MATCH($S1871&amp;$J1871,SorP!C:C,0))))</f>
        <v/>
      </c>
      <c r="U1871" s="240"/>
      <c r="V1871" s="228" t="str">
        <f>IF(C1871="",NA(),IF(OR(C1871="Smelter not listed",C1871="Smelter not yet identified"),MATCH($B1871&amp;$D1871,'Smelter Look-up'!$J:$J,0),MATCH($B1871&amp;$C1871,'Smelter Look-up'!$J:$J,0)))</f>
        <v>#N/A</v>
      </c>
      <c r="W1871" s="208"/>
      <c r="X1871" s="208">
        <f t="shared" si="1"/>
        <v>0</v>
      </c>
      <c r="Y1871" s="208"/>
      <c r="Z1871" s="208"/>
      <c r="AA1871" s="208"/>
      <c r="AB1871" s="241" t="str">
        <f t="shared" si="2"/>
        <v/>
      </c>
      <c r="AC1871" s="208"/>
      <c r="AD1871" s="208"/>
      <c r="AE1871" s="208"/>
      <c r="AF1871" s="208"/>
      <c r="AG1871" s="208"/>
      <c r="AH1871" s="208"/>
    </row>
    <row r="1872" ht="13.5" customHeight="1">
      <c r="A1872" s="239"/>
      <c r="B1872" s="233" t="str">
        <f t="array" ref="B1872">IF(LEN(A1872)=0,"",INDEX('Smelter Look-up'!$A:$A,MATCH($A1872,'Smelter Look-up'!$E:$E,0)))</f>
        <v/>
      </c>
      <c r="C1872" s="234" t="str">
        <f t="array" ref="C1872">IF(LEN(A1872)=0,"",INDEX('Smelter Look-up'!$C:$C,MATCH($A1872,'Smelter Look-up'!$E:$E,0)))</f>
        <v/>
      </c>
      <c r="D1872" s="233"/>
      <c r="E1872" s="233" t="str">
        <f>IF(ISERROR($V1872),"",OFFSET('Smelter Look-up'!$D$4,$V1872-4,0)&amp;"")</f>
        <v/>
      </c>
      <c r="F1872" s="233" t="str">
        <f>IF(ISERROR($V1872),"",OFFSET('Smelter Look-up'!$E$4,$V1872-4,0))</f>
        <v/>
      </c>
      <c r="G1872" s="233" t="str">
        <f>IF(C1872=$X$4,IF(ISERROR($V1872),"Enter smelter details","RMI"),IF(ISERROR($V1872),"",OFFSET('Smelter Look-up'!$F$4,$V1872-4,0)))</f>
        <v/>
      </c>
      <c r="H1872" s="235" t="str">
        <f>IF(ISERROR($V1872),"",OFFSET('Smelter Look-up'!$G$4,$V1872-4,0))</f>
        <v/>
      </c>
      <c r="I1872" s="237" t="str">
        <f>IF(ISERROR($V1872),"",OFFSET('Smelter Look-up'!$H$4,$V1872-4,0))</f>
        <v/>
      </c>
      <c r="J1872" s="237" t="str">
        <f>IF(ISERROR($V1872),"",OFFSET('Smelter Look-up'!$I$4,$V1872-4,0))</f>
        <v/>
      </c>
      <c r="K1872" s="234"/>
      <c r="L1872" s="234"/>
      <c r="M1872" s="234"/>
      <c r="N1872" s="234"/>
      <c r="O1872" s="234"/>
      <c r="P1872" s="237"/>
      <c r="Q1872" s="238"/>
      <c r="R1872" s="233" t="str">
        <f>IF(ISERROR($V1872),"",OFFSET('Smelter Look-up'!$C$4,$V1872-4,0)&amp;"")</f>
        <v/>
      </c>
      <c r="S1872" s="239" t="str">
        <f t="array" ref="S1872">IF(B1872="","",IF(ISERROR(MATCH($E1872,CL,0)),"Unknown",INDIRECT("'C'!$A$"&amp;MATCH($E1872,CL,0)+1)))</f>
        <v/>
      </c>
      <c r="T1872" s="239" t="str">
        <f t="array" ref="T1872">IF(B1872="","",IF(ISERROR(MATCH($J1872,SorP!$B$1:$B$6226,0)),"",INDIRECT("'SorP'!$A$"&amp;MATCH($S1872&amp;$J1872,SorP!C:C,0))))</f>
        <v/>
      </c>
      <c r="U1872" s="240"/>
      <c r="V1872" s="228" t="str">
        <f>IF(C1872="",NA(),IF(OR(C1872="Smelter not listed",C1872="Smelter not yet identified"),MATCH($B1872&amp;$D1872,'Smelter Look-up'!$J:$J,0),MATCH($B1872&amp;$C1872,'Smelter Look-up'!$J:$J,0)))</f>
        <v>#N/A</v>
      </c>
      <c r="W1872" s="208"/>
      <c r="X1872" s="208">
        <f t="shared" si="1"/>
        <v>0</v>
      </c>
      <c r="Y1872" s="208"/>
      <c r="Z1872" s="208"/>
      <c r="AA1872" s="208"/>
      <c r="AB1872" s="241" t="str">
        <f t="shared" si="2"/>
        <v/>
      </c>
      <c r="AC1872" s="208"/>
      <c r="AD1872" s="208"/>
      <c r="AE1872" s="208"/>
      <c r="AF1872" s="208"/>
      <c r="AG1872" s="208"/>
      <c r="AH1872" s="208"/>
    </row>
    <row r="1873" ht="13.5" customHeight="1">
      <c r="A1873" s="239"/>
      <c r="B1873" s="233" t="str">
        <f t="array" ref="B1873">IF(LEN(A1873)=0,"",INDEX('Smelter Look-up'!$A:$A,MATCH($A1873,'Smelter Look-up'!$E:$E,0)))</f>
        <v/>
      </c>
      <c r="C1873" s="234" t="str">
        <f t="array" ref="C1873">IF(LEN(A1873)=0,"",INDEX('Smelter Look-up'!$C:$C,MATCH($A1873,'Smelter Look-up'!$E:$E,0)))</f>
        <v/>
      </c>
      <c r="D1873" s="233"/>
      <c r="E1873" s="233" t="str">
        <f>IF(ISERROR($V1873),"",OFFSET('Smelter Look-up'!$D$4,$V1873-4,0)&amp;"")</f>
        <v/>
      </c>
      <c r="F1873" s="233" t="str">
        <f>IF(ISERROR($V1873),"",OFFSET('Smelter Look-up'!$E$4,$V1873-4,0))</f>
        <v/>
      </c>
      <c r="G1873" s="233" t="str">
        <f>IF(C1873=$X$4,IF(ISERROR($V1873),"Enter smelter details","RMI"),IF(ISERROR($V1873),"",OFFSET('Smelter Look-up'!$F$4,$V1873-4,0)))</f>
        <v/>
      </c>
      <c r="H1873" s="235" t="str">
        <f>IF(ISERROR($V1873),"",OFFSET('Smelter Look-up'!$G$4,$V1873-4,0))</f>
        <v/>
      </c>
      <c r="I1873" s="237" t="str">
        <f>IF(ISERROR($V1873),"",OFFSET('Smelter Look-up'!$H$4,$V1873-4,0))</f>
        <v/>
      </c>
      <c r="J1873" s="237" t="str">
        <f>IF(ISERROR($V1873),"",OFFSET('Smelter Look-up'!$I$4,$V1873-4,0))</f>
        <v/>
      </c>
      <c r="K1873" s="234"/>
      <c r="L1873" s="234"/>
      <c r="M1873" s="234"/>
      <c r="N1873" s="234"/>
      <c r="O1873" s="234"/>
      <c r="P1873" s="237"/>
      <c r="Q1873" s="238"/>
      <c r="R1873" s="233" t="str">
        <f>IF(ISERROR($V1873),"",OFFSET('Smelter Look-up'!$C$4,$V1873-4,0)&amp;"")</f>
        <v/>
      </c>
      <c r="S1873" s="239" t="str">
        <f t="array" ref="S1873">IF(B1873="","",IF(ISERROR(MATCH($E1873,CL,0)),"Unknown",INDIRECT("'C'!$A$"&amp;MATCH($E1873,CL,0)+1)))</f>
        <v/>
      </c>
      <c r="T1873" s="239" t="str">
        <f t="array" ref="T1873">IF(B1873="","",IF(ISERROR(MATCH($J1873,SorP!$B$1:$B$6226,0)),"",INDIRECT("'SorP'!$A$"&amp;MATCH($S1873&amp;$J1873,SorP!C:C,0))))</f>
        <v/>
      </c>
      <c r="U1873" s="240"/>
      <c r="V1873" s="228" t="str">
        <f>IF(C1873="",NA(),IF(OR(C1873="Smelter not listed",C1873="Smelter not yet identified"),MATCH($B1873&amp;$D1873,'Smelter Look-up'!$J:$J,0),MATCH($B1873&amp;$C1873,'Smelter Look-up'!$J:$J,0)))</f>
        <v>#N/A</v>
      </c>
      <c r="W1873" s="208"/>
      <c r="X1873" s="208">
        <f t="shared" si="1"/>
        <v>0</v>
      </c>
      <c r="Y1873" s="208"/>
      <c r="Z1873" s="208"/>
      <c r="AA1873" s="208"/>
      <c r="AB1873" s="241" t="str">
        <f t="shared" si="2"/>
        <v/>
      </c>
      <c r="AC1873" s="208"/>
      <c r="AD1873" s="208"/>
      <c r="AE1873" s="208"/>
      <c r="AF1873" s="208"/>
      <c r="AG1873" s="208"/>
      <c r="AH1873" s="208"/>
    </row>
    <row r="1874" ht="13.5" customHeight="1">
      <c r="A1874" s="239"/>
      <c r="B1874" s="233" t="str">
        <f t="array" ref="B1874">IF(LEN(A1874)=0,"",INDEX('Smelter Look-up'!$A:$A,MATCH($A1874,'Smelter Look-up'!$E:$E,0)))</f>
        <v/>
      </c>
      <c r="C1874" s="234" t="str">
        <f t="array" ref="C1874">IF(LEN(A1874)=0,"",INDEX('Smelter Look-up'!$C:$C,MATCH($A1874,'Smelter Look-up'!$E:$E,0)))</f>
        <v/>
      </c>
      <c r="D1874" s="233"/>
      <c r="E1874" s="233" t="str">
        <f>IF(ISERROR($V1874),"",OFFSET('Smelter Look-up'!$D$4,$V1874-4,0)&amp;"")</f>
        <v/>
      </c>
      <c r="F1874" s="233" t="str">
        <f>IF(ISERROR($V1874),"",OFFSET('Smelter Look-up'!$E$4,$V1874-4,0))</f>
        <v/>
      </c>
      <c r="G1874" s="233" t="str">
        <f>IF(C1874=$X$4,IF(ISERROR($V1874),"Enter smelter details","RMI"),IF(ISERROR($V1874),"",OFFSET('Smelter Look-up'!$F$4,$V1874-4,0)))</f>
        <v/>
      </c>
      <c r="H1874" s="235" t="str">
        <f>IF(ISERROR($V1874),"",OFFSET('Smelter Look-up'!$G$4,$V1874-4,0))</f>
        <v/>
      </c>
      <c r="I1874" s="237" t="str">
        <f>IF(ISERROR($V1874),"",OFFSET('Smelter Look-up'!$H$4,$V1874-4,0))</f>
        <v/>
      </c>
      <c r="J1874" s="237" t="str">
        <f>IF(ISERROR($V1874),"",OFFSET('Smelter Look-up'!$I$4,$V1874-4,0))</f>
        <v/>
      </c>
      <c r="K1874" s="234"/>
      <c r="L1874" s="234"/>
      <c r="M1874" s="234"/>
      <c r="N1874" s="234"/>
      <c r="O1874" s="234"/>
      <c r="P1874" s="237"/>
      <c r="Q1874" s="238"/>
      <c r="R1874" s="233" t="str">
        <f>IF(ISERROR($V1874),"",OFFSET('Smelter Look-up'!$C$4,$V1874-4,0)&amp;"")</f>
        <v/>
      </c>
      <c r="S1874" s="239" t="str">
        <f t="array" ref="S1874">IF(B1874="","",IF(ISERROR(MATCH($E1874,CL,0)),"Unknown",INDIRECT("'C'!$A$"&amp;MATCH($E1874,CL,0)+1)))</f>
        <v/>
      </c>
      <c r="T1874" s="239" t="str">
        <f t="array" ref="T1874">IF(B1874="","",IF(ISERROR(MATCH($J1874,SorP!$B$1:$B$6226,0)),"",INDIRECT("'SorP'!$A$"&amp;MATCH($S1874&amp;$J1874,SorP!C:C,0))))</f>
        <v/>
      </c>
      <c r="U1874" s="240"/>
      <c r="V1874" s="228" t="str">
        <f>IF(C1874="",NA(),IF(OR(C1874="Smelter not listed",C1874="Smelter not yet identified"),MATCH($B1874&amp;$D1874,'Smelter Look-up'!$J:$J,0),MATCH($B1874&amp;$C1874,'Smelter Look-up'!$J:$J,0)))</f>
        <v>#N/A</v>
      </c>
      <c r="W1874" s="208"/>
      <c r="X1874" s="208">
        <f t="shared" si="1"/>
        <v>0</v>
      </c>
      <c r="Y1874" s="208"/>
      <c r="Z1874" s="208"/>
      <c r="AA1874" s="208"/>
      <c r="AB1874" s="241" t="str">
        <f t="shared" si="2"/>
        <v/>
      </c>
      <c r="AC1874" s="208"/>
      <c r="AD1874" s="208"/>
      <c r="AE1874" s="208"/>
      <c r="AF1874" s="208"/>
      <c r="AG1874" s="208"/>
      <c r="AH1874" s="208"/>
    </row>
    <row r="1875" ht="13.5" customHeight="1">
      <c r="A1875" s="239"/>
      <c r="B1875" s="233" t="str">
        <f t="array" ref="B1875">IF(LEN(A1875)=0,"",INDEX('Smelter Look-up'!$A:$A,MATCH($A1875,'Smelter Look-up'!$E:$E,0)))</f>
        <v/>
      </c>
      <c r="C1875" s="234" t="str">
        <f t="array" ref="C1875">IF(LEN(A1875)=0,"",INDEX('Smelter Look-up'!$C:$C,MATCH($A1875,'Smelter Look-up'!$E:$E,0)))</f>
        <v/>
      </c>
      <c r="D1875" s="233"/>
      <c r="E1875" s="233" t="str">
        <f>IF(ISERROR($V1875),"",OFFSET('Smelter Look-up'!$D$4,$V1875-4,0)&amp;"")</f>
        <v/>
      </c>
      <c r="F1875" s="233" t="str">
        <f>IF(ISERROR($V1875),"",OFFSET('Smelter Look-up'!$E$4,$V1875-4,0))</f>
        <v/>
      </c>
      <c r="G1875" s="233" t="str">
        <f>IF(C1875=$X$4,IF(ISERROR($V1875),"Enter smelter details","RMI"),IF(ISERROR($V1875),"",OFFSET('Smelter Look-up'!$F$4,$V1875-4,0)))</f>
        <v/>
      </c>
      <c r="H1875" s="235" t="str">
        <f>IF(ISERROR($V1875),"",OFFSET('Smelter Look-up'!$G$4,$V1875-4,0))</f>
        <v/>
      </c>
      <c r="I1875" s="237" t="str">
        <f>IF(ISERROR($V1875),"",OFFSET('Smelter Look-up'!$H$4,$V1875-4,0))</f>
        <v/>
      </c>
      <c r="J1875" s="237" t="str">
        <f>IF(ISERROR($V1875),"",OFFSET('Smelter Look-up'!$I$4,$V1875-4,0))</f>
        <v/>
      </c>
      <c r="K1875" s="234"/>
      <c r="L1875" s="234"/>
      <c r="M1875" s="234"/>
      <c r="N1875" s="234"/>
      <c r="O1875" s="234"/>
      <c r="P1875" s="237"/>
      <c r="Q1875" s="238"/>
      <c r="R1875" s="233" t="str">
        <f>IF(ISERROR($V1875),"",OFFSET('Smelter Look-up'!$C$4,$V1875-4,0)&amp;"")</f>
        <v/>
      </c>
      <c r="S1875" s="239" t="str">
        <f t="array" ref="S1875">IF(B1875="","",IF(ISERROR(MATCH($E1875,CL,0)),"Unknown",INDIRECT("'C'!$A$"&amp;MATCH($E1875,CL,0)+1)))</f>
        <v/>
      </c>
      <c r="T1875" s="239" t="str">
        <f t="array" ref="T1875">IF(B1875="","",IF(ISERROR(MATCH($J1875,SorP!$B$1:$B$6226,0)),"",INDIRECT("'SorP'!$A$"&amp;MATCH($S1875&amp;$J1875,SorP!C:C,0))))</f>
        <v/>
      </c>
      <c r="U1875" s="240"/>
      <c r="V1875" s="228" t="str">
        <f>IF(C1875="",NA(),IF(OR(C1875="Smelter not listed",C1875="Smelter not yet identified"),MATCH($B1875&amp;$D1875,'Smelter Look-up'!$J:$J,0),MATCH($B1875&amp;$C1875,'Smelter Look-up'!$J:$J,0)))</f>
        <v>#N/A</v>
      </c>
      <c r="W1875" s="208"/>
      <c r="X1875" s="208">
        <f t="shared" si="1"/>
        <v>0</v>
      </c>
      <c r="Y1875" s="208"/>
      <c r="Z1875" s="208"/>
      <c r="AA1875" s="208"/>
      <c r="AB1875" s="241" t="str">
        <f t="shared" si="2"/>
        <v/>
      </c>
      <c r="AC1875" s="208"/>
      <c r="AD1875" s="208"/>
      <c r="AE1875" s="208"/>
      <c r="AF1875" s="208"/>
      <c r="AG1875" s="208"/>
      <c r="AH1875" s="208"/>
    </row>
    <row r="1876" ht="13.5" customHeight="1">
      <c r="A1876" s="239"/>
      <c r="B1876" s="233" t="str">
        <f t="array" ref="B1876">IF(LEN(A1876)=0,"",INDEX('Smelter Look-up'!$A:$A,MATCH($A1876,'Smelter Look-up'!$E:$E,0)))</f>
        <v/>
      </c>
      <c r="C1876" s="234" t="str">
        <f t="array" ref="C1876">IF(LEN(A1876)=0,"",INDEX('Smelter Look-up'!$C:$C,MATCH($A1876,'Smelter Look-up'!$E:$E,0)))</f>
        <v/>
      </c>
      <c r="D1876" s="233"/>
      <c r="E1876" s="233" t="str">
        <f>IF(ISERROR($V1876),"",OFFSET('Smelter Look-up'!$D$4,$V1876-4,0)&amp;"")</f>
        <v/>
      </c>
      <c r="F1876" s="233" t="str">
        <f>IF(ISERROR($V1876),"",OFFSET('Smelter Look-up'!$E$4,$V1876-4,0))</f>
        <v/>
      </c>
      <c r="G1876" s="233" t="str">
        <f>IF(C1876=$X$4,IF(ISERROR($V1876),"Enter smelter details","RMI"),IF(ISERROR($V1876),"",OFFSET('Smelter Look-up'!$F$4,$V1876-4,0)))</f>
        <v/>
      </c>
      <c r="H1876" s="235" t="str">
        <f>IF(ISERROR($V1876),"",OFFSET('Smelter Look-up'!$G$4,$V1876-4,0))</f>
        <v/>
      </c>
      <c r="I1876" s="237" t="str">
        <f>IF(ISERROR($V1876),"",OFFSET('Smelter Look-up'!$H$4,$V1876-4,0))</f>
        <v/>
      </c>
      <c r="J1876" s="237" t="str">
        <f>IF(ISERROR($V1876),"",OFFSET('Smelter Look-up'!$I$4,$V1876-4,0))</f>
        <v/>
      </c>
      <c r="K1876" s="234"/>
      <c r="L1876" s="234"/>
      <c r="M1876" s="234"/>
      <c r="N1876" s="234"/>
      <c r="O1876" s="234"/>
      <c r="P1876" s="237"/>
      <c r="Q1876" s="238"/>
      <c r="R1876" s="233" t="str">
        <f>IF(ISERROR($V1876),"",OFFSET('Smelter Look-up'!$C$4,$V1876-4,0)&amp;"")</f>
        <v/>
      </c>
      <c r="S1876" s="239" t="str">
        <f t="array" ref="S1876">IF(B1876="","",IF(ISERROR(MATCH($E1876,CL,0)),"Unknown",INDIRECT("'C'!$A$"&amp;MATCH($E1876,CL,0)+1)))</f>
        <v/>
      </c>
      <c r="T1876" s="239" t="str">
        <f t="array" ref="T1876">IF(B1876="","",IF(ISERROR(MATCH($J1876,SorP!$B$1:$B$6226,0)),"",INDIRECT("'SorP'!$A$"&amp;MATCH($S1876&amp;$J1876,SorP!C:C,0))))</f>
        <v/>
      </c>
      <c r="U1876" s="240"/>
      <c r="V1876" s="228" t="str">
        <f>IF(C1876="",NA(),IF(OR(C1876="Smelter not listed",C1876="Smelter not yet identified"),MATCH($B1876&amp;$D1876,'Smelter Look-up'!$J:$J,0),MATCH($B1876&amp;$C1876,'Smelter Look-up'!$J:$J,0)))</f>
        <v>#N/A</v>
      </c>
      <c r="W1876" s="208"/>
      <c r="X1876" s="208">
        <f t="shared" si="1"/>
        <v>0</v>
      </c>
      <c r="Y1876" s="208"/>
      <c r="Z1876" s="208"/>
      <c r="AA1876" s="208"/>
      <c r="AB1876" s="241" t="str">
        <f t="shared" si="2"/>
        <v/>
      </c>
      <c r="AC1876" s="208"/>
      <c r="AD1876" s="208"/>
      <c r="AE1876" s="208"/>
      <c r="AF1876" s="208"/>
      <c r="AG1876" s="208"/>
      <c r="AH1876" s="208"/>
    </row>
    <row r="1877" ht="13.5" customHeight="1">
      <c r="A1877" s="239"/>
      <c r="B1877" s="233" t="str">
        <f t="array" ref="B1877">IF(LEN(A1877)=0,"",INDEX('Smelter Look-up'!$A:$A,MATCH($A1877,'Smelter Look-up'!$E:$E,0)))</f>
        <v/>
      </c>
      <c r="C1877" s="234" t="str">
        <f t="array" ref="C1877">IF(LEN(A1877)=0,"",INDEX('Smelter Look-up'!$C:$C,MATCH($A1877,'Smelter Look-up'!$E:$E,0)))</f>
        <v/>
      </c>
      <c r="D1877" s="233"/>
      <c r="E1877" s="233" t="str">
        <f>IF(ISERROR($V1877),"",OFFSET('Smelter Look-up'!$D$4,$V1877-4,0)&amp;"")</f>
        <v/>
      </c>
      <c r="F1877" s="233" t="str">
        <f>IF(ISERROR($V1877),"",OFFSET('Smelter Look-up'!$E$4,$V1877-4,0))</f>
        <v/>
      </c>
      <c r="G1877" s="233" t="str">
        <f>IF(C1877=$X$4,IF(ISERROR($V1877),"Enter smelter details","RMI"),IF(ISERROR($V1877),"",OFFSET('Smelter Look-up'!$F$4,$V1877-4,0)))</f>
        <v/>
      </c>
      <c r="H1877" s="235" t="str">
        <f>IF(ISERROR($V1877),"",OFFSET('Smelter Look-up'!$G$4,$V1877-4,0))</f>
        <v/>
      </c>
      <c r="I1877" s="237" t="str">
        <f>IF(ISERROR($V1877),"",OFFSET('Smelter Look-up'!$H$4,$V1877-4,0))</f>
        <v/>
      </c>
      <c r="J1877" s="237" t="str">
        <f>IF(ISERROR($V1877),"",OFFSET('Smelter Look-up'!$I$4,$V1877-4,0))</f>
        <v/>
      </c>
      <c r="K1877" s="234"/>
      <c r="L1877" s="234"/>
      <c r="M1877" s="234"/>
      <c r="N1877" s="234"/>
      <c r="O1877" s="234"/>
      <c r="P1877" s="237"/>
      <c r="Q1877" s="238"/>
      <c r="R1877" s="233" t="str">
        <f>IF(ISERROR($V1877),"",OFFSET('Smelter Look-up'!$C$4,$V1877-4,0)&amp;"")</f>
        <v/>
      </c>
      <c r="S1877" s="239" t="str">
        <f t="array" ref="S1877">IF(B1877="","",IF(ISERROR(MATCH($E1877,CL,0)),"Unknown",INDIRECT("'C'!$A$"&amp;MATCH($E1877,CL,0)+1)))</f>
        <v/>
      </c>
      <c r="T1877" s="239" t="str">
        <f t="array" ref="T1877">IF(B1877="","",IF(ISERROR(MATCH($J1877,SorP!$B$1:$B$6226,0)),"",INDIRECT("'SorP'!$A$"&amp;MATCH($S1877&amp;$J1877,SorP!C:C,0))))</f>
        <v/>
      </c>
      <c r="U1877" s="240"/>
      <c r="V1877" s="228" t="str">
        <f>IF(C1877="",NA(),IF(OR(C1877="Smelter not listed",C1877="Smelter not yet identified"),MATCH($B1877&amp;$D1877,'Smelter Look-up'!$J:$J,0),MATCH($B1877&amp;$C1877,'Smelter Look-up'!$J:$J,0)))</f>
        <v>#N/A</v>
      </c>
      <c r="W1877" s="208"/>
      <c r="X1877" s="208">
        <f t="shared" si="1"/>
        <v>0</v>
      </c>
      <c r="Y1877" s="208"/>
      <c r="Z1877" s="208"/>
      <c r="AA1877" s="208"/>
      <c r="AB1877" s="241" t="str">
        <f t="shared" si="2"/>
        <v/>
      </c>
      <c r="AC1877" s="208"/>
      <c r="AD1877" s="208"/>
      <c r="AE1877" s="208"/>
      <c r="AF1877" s="208"/>
      <c r="AG1877" s="208"/>
      <c r="AH1877" s="208"/>
    </row>
    <row r="1878" ht="13.5" customHeight="1">
      <c r="A1878" s="239"/>
      <c r="B1878" s="233" t="str">
        <f t="array" ref="B1878">IF(LEN(A1878)=0,"",INDEX('Smelter Look-up'!$A:$A,MATCH($A1878,'Smelter Look-up'!$E:$E,0)))</f>
        <v/>
      </c>
      <c r="C1878" s="234" t="str">
        <f t="array" ref="C1878">IF(LEN(A1878)=0,"",INDEX('Smelter Look-up'!$C:$C,MATCH($A1878,'Smelter Look-up'!$E:$E,0)))</f>
        <v/>
      </c>
      <c r="D1878" s="233"/>
      <c r="E1878" s="233" t="str">
        <f>IF(ISERROR($V1878),"",OFFSET('Smelter Look-up'!$D$4,$V1878-4,0)&amp;"")</f>
        <v/>
      </c>
      <c r="F1878" s="233" t="str">
        <f>IF(ISERROR($V1878),"",OFFSET('Smelter Look-up'!$E$4,$V1878-4,0))</f>
        <v/>
      </c>
      <c r="G1878" s="233" t="str">
        <f>IF(C1878=$X$4,IF(ISERROR($V1878),"Enter smelter details","RMI"),IF(ISERROR($V1878),"",OFFSET('Smelter Look-up'!$F$4,$V1878-4,0)))</f>
        <v/>
      </c>
      <c r="H1878" s="235" t="str">
        <f>IF(ISERROR($V1878),"",OFFSET('Smelter Look-up'!$G$4,$V1878-4,0))</f>
        <v/>
      </c>
      <c r="I1878" s="237" t="str">
        <f>IF(ISERROR($V1878),"",OFFSET('Smelter Look-up'!$H$4,$V1878-4,0))</f>
        <v/>
      </c>
      <c r="J1878" s="237" t="str">
        <f>IF(ISERROR($V1878),"",OFFSET('Smelter Look-up'!$I$4,$V1878-4,0))</f>
        <v/>
      </c>
      <c r="K1878" s="234"/>
      <c r="L1878" s="234"/>
      <c r="M1878" s="234"/>
      <c r="N1878" s="234"/>
      <c r="O1878" s="234"/>
      <c r="P1878" s="237"/>
      <c r="Q1878" s="238"/>
      <c r="R1878" s="233" t="str">
        <f>IF(ISERROR($V1878),"",OFFSET('Smelter Look-up'!$C$4,$V1878-4,0)&amp;"")</f>
        <v/>
      </c>
      <c r="S1878" s="239" t="str">
        <f t="array" ref="S1878">IF(B1878="","",IF(ISERROR(MATCH($E1878,CL,0)),"Unknown",INDIRECT("'C'!$A$"&amp;MATCH($E1878,CL,0)+1)))</f>
        <v/>
      </c>
      <c r="T1878" s="239" t="str">
        <f t="array" ref="T1878">IF(B1878="","",IF(ISERROR(MATCH($J1878,SorP!$B$1:$B$6226,0)),"",INDIRECT("'SorP'!$A$"&amp;MATCH($S1878&amp;$J1878,SorP!C:C,0))))</f>
        <v/>
      </c>
      <c r="U1878" s="240"/>
      <c r="V1878" s="228" t="str">
        <f>IF(C1878="",NA(),IF(OR(C1878="Smelter not listed",C1878="Smelter not yet identified"),MATCH($B1878&amp;$D1878,'Smelter Look-up'!$J:$J,0),MATCH($B1878&amp;$C1878,'Smelter Look-up'!$J:$J,0)))</f>
        <v>#N/A</v>
      </c>
      <c r="W1878" s="208"/>
      <c r="X1878" s="208">
        <f t="shared" si="1"/>
        <v>0</v>
      </c>
      <c r="Y1878" s="208"/>
      <c r="Z1878" s="208"/>
      <c r="AA1878" s="208"/>
      <c r="AB1878" s="241" t="str">
        <f t="shared" si="2"/>
        <v/>
      </c>
      <c r="AC1878" s="208"/>
      <c r="AD1878" s="208"/>
      <c r="AE1878" s="208"/>
      <c r="AF1878" s="208"/>
      <c r="AG1878" s="208"/>
      <c r="AH1878" s="208"/>
    </row>
    <row r="1879" ht="13.5" customHeight="1">
      <c r="A1879" s="239"/>
      <c r="B1879" s="233" t="str">
        <f t="array" ref="B1879">IF(LEN(A1879)=0,"",INDEX('Smelter Look-up'!$A:$A,MATCH($A1879,'Smelter Look-up'!$E:$E,0)))</f>
        <v/>
      </c>
      <c r="C1879" s="234" t="str">
        <f t="array" ref="C1879">IF(LEN(A1879)=0,"",INDEX('Smelter Look-up'!$C:$C,MATCH($A1879,'Smelter Look-up'!$E:$E,0)))</f>
        <v/>
      </c>
      <c r="D1879" s="233"/>
      <c r="E1879" s="233" t="str">
        <f>IF(ISERROR($V1879),"",OFFSET('Smelter Look-up'!$D$4,$V1879-4,0)&amp;"")</f>
        <v/>
      </c>
      <c r="F1879" s="233" t="str">
        <f>IF(ISERROR($V1879),"",OFFSET('Smelter Look-up'!$E$4,$V1879-4,0))</f>
        <v/>
      </c>
      <c r="G1879" s="233" t="str">
        <f>IF(C1879=$X$4,IF(ISERROR($V1879),"Enter smelter details","RMI"),IF(ISERROR($V1879),"",OFFSET('Smelter Look-up'!$F$4,$V1879-4,0)))</f>
        <v/>
      </c>
      <c r="H1879" s="235" t="str">
        <f>IF(ISERROR($V1879),"",OFFSET('Smelter Look-up'!$G$4,$V1879-4,0))</f>
        <v/>
      </c>
      <c r="I1879" s="237" t="str">
        <f>IF(ISERROR($V1879),"",OFFSET('Smelter Look-up'!$H$4,$V1879-4,0))</f>
        <v/>
      </c>
      <c r="J1879" s="237" t="str">
        <f>IF(ISERROR($V1879),"",OFFSET('Smelter Look-up'!$I$4,$V1879-4,0))</f>
        <v/>
      </c>
      <c r="K1879" s="234"/>
      <c r="L1879" s="234"/>
      <c r="M1879" s="234"/>
      <c r="N1879" s="234"/>
      <c r="O1879" s="234"/>
      <c r="P1879" s="237"/>
      <c r="Q1879" s="238"/>
      <c r="R1879" s="233" t="str">
        <f>IF(ISERROR($V1879),"",OFFSET('Smelter Look-up'!$C$4,$V1879-4,0)&amp;"")</f>
        <v/>
      </c>
      <c r="S1879" s="239" t="str">
        <f t="array" ref="S1879">IF(B1879="","",IF(ISERROR(MATCH($E1879,CL,0)),"Unknown",INDIRECT("'C'!$A$"&amp;MATCH($E1879,CL,0)+1)))</f>
        <v/>
      </c>
      <c r="T1879" s="239" t="str">
        <f t="array" ref="T1879">IF(B1879="","",IF(ISERROR(MATCH($J1879,SorP!$B$1:$B$6226,0)),"",INDIRECT("'SorP'!$A$"&amp;MATCH($S1879&amp;$J1879,SorP!C:C,0))))</f>
        <v/>
      </c>
      <c r="U1879" s="240"/>
      <c r="V1879" s="228" t="str">
        <f>IF(C1879="",NA(),IF(OR(C1879="Smelter not listed",C1879="Smelter not yet identified"),MATCH($B1879&amp;$D1879,'Smelter Look-up'!$J:$J,0),MATCH($B1879&amp;$C1879,'Smelter Look-up'!$J:$J,0)))</f>
        <v>#N/A</v>
      </c>
      <c r="W1879" s="208"/>
      <c r="X1879" s="208">
        <f t="shared" si="1"/>
        <v>0</v>
      </c>
      <c r="Y1879" s="208"/>
      <c r="Z1879" s="208"/>
      <c r="AA1879" s="208"/>
      <c r="AB1879" s="241" t="str">
        <f t="shared" si="2"/>
        <v/>
      </c>
      <c r="AC1879" s="208"/>
      <c r="AD1879" s="208"/>
      <c r="AE1879" s="208"/>
      <c r="AF1879" s="208"/>
      <c r="AG1879" s="208"/>
      <c r="AH1879" s="208"/>
    </row>
    <row r="1880" ht="13.5" customHeight="1">
      <c r="A1880" s="239"/>
      <c r="B1880" s="233" t="str">
        <f t="array" ref="B1880">IF(LEN(A1880)=0,"",INDEX('Smelter Look-up'!$A:$A,MATCH($A1880,'Smelter Look-up'!$E:$E,0)))</f>
        <v/>
      </c>
      <c r="C1880" s="234" t="str">
        <f t="array" ref="C1880">IF(LEN(A1880)=0,"",INDEX('Smelter Look-up'!$C:$C,MATCH($A1880,'Smelter Look-up'!$E:$E,0)))</f>
        <v/>
      </c>
      <c r="D1880" s="233"/>
      <c r="E1880" s="233" t="str">
        <f>IF(ISERROR($V1880),"",OFFSET('Smelter Look-up'!$D$4,$V1880-4,0)&amp;"")</f>
        <v/>
      </c>
      <c r="F1880" s="233" t="str">
        <f>IF(ISERROR($V1880),"",OFFSET('Smelter Look-up'!$E$4,$V1880-4,0))</f>
        <v/>
      </c>
      <c r="G1880" s="233" t="str">
        <f>IF(C1880=$X$4,IF(ISERROR($V1880),"Enter smelter details","RMI"),IF(ISERROR($V1880),"",OFFSET('Smelter Look-up'!$F$4,$V1880-4,0)))</f>
        <v/>
      </c>
      <c r="H1880" s="235" t="str">
        <f>IF(ISERROR($V1880),"",OFFSET('Smelter Look-up'!$G$4,$V1880-4,0))</f>
        <v/>
      </c>
      <c r="I1880" s="237" t="str">
        <f>IF(ISERROR($V1880),"",OFFSET('Smelter Look-up'!$H$4,$V1880-4,0))</f>
        <v/>
      </c>
      <c r="J1880" s="237" t="str">
        <f>IF(ISERROR($V1880),"",OFFSET('Smelter Look-up'!$I$4,$V1880-4,0))</f>
        <v/>
      </c>
      <c r="K1880" s="234"/>
      <c r="L1880" s="234"/>
      <c r="M1880" s="234"/>
      <c r="N1880" s="234"/>
      <c r="O1880" s="234"/>
      <c r="P1880" s="237"/>
      <c r="Q1880" s="238"/>
      <c r="R1880" s="233" t="str">
        <f>IF(ISERROR($V1880),"",OFFSET('Smelter Look-up'!$C$4,$V1880-4,0)&amp;"")</f>
        <v/>
      </c>
      <c r="S1880" s="239" t="str">
        <f t="array" ref="S1880">IF(B1880="","",IF(ISERROR(MATCH($E1880,CL,0)),"Unknown",INDIRECT("'C'!$A$"&amp;MATCH($E1880,CL,0)+1)))</f>
        <v/>
      </c>
      <c r="T1880" s="239" t="str">
        <f t="array" ref="T1880">IF(B1880="","",IF(ISERROR(MATCH($J1880,SorP!$B$1:$B$6226,0)),"",INDIRECT("'SorP'!$A$"&amp;MATCH($S1880&amp;$J1880,SorP!C:C,0))))</f>
        <v/>
      </c>
      <c r="U1880" s="240"/>
      <c r="V1880" s="228" t="str">
        <f>IF(C1880="",NA(),IF(OR(C1880="Smelter not listed",C1880="Smelter not yet identified"),MATCH($B1880&amp;$D1880,'Smelter Look-up'!$J:$J,0),MATCH($B1880&amp;$C1880,'Smelter Look-up'!$J:$J,0)))</f>
        <v>#N/A</v>
      </c>
      <c r="W1880" s="208"/>
      <c r="X1880" s="208">
        <f t="shared" si="1"/>
        <v>0</v>
      </c>
      <c r="Y1880" s="208"/>
      <c r="Z1880" s="208"/>
      <c r="AA1880" s="208"/>
      <c r="AB1880" s="241" t="str">
        <f t="shared" si="2"/>
        <v/>
      </c>
      <c r="AC1880" s="208"/>
      <c r="AD1880" s="208"/>
      <c r="AE1880" s="208"/>
      <c r="AF1880" s="208"/>
      <c r="AG1880" s="208"/>
      <c r="AH1880" s="208"/>
    </row>
    <row r="1881" ht="13.5" customHeight="1">
      <c r="A1881" s="239"/>
      <c r="B1881" s="233" t="str">
        <f t="array" ref="B1881">IF(LEN(A1881)=0,"",INDEX('Smelter Look-up'!$A:$A,MATCH($A1881,'Smelter Look-up'!$E:$E,0)))</f>
        <v/>
      </c>
      <c r="C1881" s="234" t="str">
        <f t="array" ref="C1881">IF(LEN(A1881)=0,"",INDEX('Smelter Look-up'!$C:$C,MATCH($A1881,'Smelter Look-up'!$E:$E,0)))</f>
        <v/>
      </c>
      <c r="D1881" s="233"/>
      <c r="E1881" s="233" t="str">
        <f>IF(ISERROR($V1881),"",OFFSET('Smelter Look-up'!$D$4,$V1881-4,0)&amp;"")</f>
        <v/>
      </c>
      <c r="F1881" s="233" t="str">
        <f>IF(ISERROR($V1881),"",OFFSET('Smelter Look-up'!$E$4,$V1881-4,0))</f>
        <v/>
      </c>
      <c r="G1881" s="233" t="str">
        <f>IF(C1881=$X$4,IF(ISERROR($V1881),"Enter smelter details","RMI"),IF(ISERROR($V1881),"",OFFSET('Smelter Look-up'!$F$4,$V1881-4,0)))</f>
        <v/>
      </c>
      <c r="H1881" s="235" t="str">
        <f>IF(ISERROR($V1881),"",OFFSET('Smelter Look-up'!$G$4,$V1881-4,0))</f>
        <v/>
      </c>
      <c r="I1881" s="237" t="str">
        <f>IF(ISERROR($V1881),"",OFFSET('Smelter Look-up'!$H$4,$V1881-4,0))</f>
        <v/>
      </c>
      <c r="J1881" s="237" t="str">
        <f>IF(ISERROR($V1881),"",OFFSET('Smelter Look-up'!$I$4,$V1881-4,0))</f>
        <v/>
      </c>
      <c r="K1881" s="234"/>
      <c r="L1881" s="234"/>
      <c r="M1881" s="234"/>
      <c r="N1881" s="234"/>
      <c r="O1881" s="234"/>
      <c r="P1881" s="237"/>
      <c r="Q1881" s="238"/>
      <c r="R1881" s="233" t="str">
        <f>IF(ISERROR($V1881),"",OFFSET('Smelter Look-up'!$C$4,$V1881-4,0)&amp;"")</f>
        <v/>
      </c>
      <c r="S1881" s="239" t="str">
        <f t="array" ref="S1881">IF(B1881="","",IF(ISERROR(MATCH($E1881,CL,0)),"Unknown",INDIRECT("'C'!$A$"&amp;MATCH($E1881,CL,0)+1)))</f>
        <v/>
      </c>
      <c r="T1881" s="239" t="str">
        <f t="array" ref="T1881">IF(B1881="","",IF(ISERROR(MATCH($J1881,SorP!$B$1:$B$6226,0)),"",INDIRECT("'SorP'!$A$"&amp;MATCH($S1881&amp;$J1881,SorP!C:C,0))))</f>
        <v/>
      </c>
      <c r="U1881" s="240"/>
      <c r="V1881" s="228" t="str">
        <f>IF(C1881="",NA(),IF(OR(C1881="Smelter not listed",C1881="Smelter not yet identified"),MATCH($B1881&amp;$D1881,'Smelter Look-up'!$J:$J,0),MATCH($B1881&amp;$C1881,'Smelter Look-up'!$J:$J,0)))</f>
        <v>#N/A</v>
      </c>
      <c r="W1881" s="208"/>
      <c r="X1881" s="208">
        <f t="shared" si="1"/>
        <v>0</v>
      </c>
      <c r="Y1881" s="208"/>
      <c r="Z1881" s="208"/>
      <c r="AA1881" s="208"/>
      <c r="AB1881" s="241" t="str">
        <f t="shared" si="2"/>
        <v/>
      </c>
      <c r="AC1881" s="208"/>
      <c r="AD1881" s="208"/>
      <c r="AE1881" s="208"/>
      <c r="AF1881" s="208"/>
      <c r="AG1881" s="208"/>
      <c r="AH1881" s="208"/>
    </row>
    <row r="1882" ht="13.5" customHeight="1">
      <c r="A1882" s="239"/>
      <c r="B1882" s="233" t="str">
        <f t="array" ref="B1882">IF(LEN(A1882)=0,"",INDEX('Smelter Look-up'!$A:$A,MATCH($A1882,'Smelter Look-up'!$E:$E,0)))</f>
        <v/>
      </c>
      <c r="C1882" s="234" t="str">
        <f t="array" ref="C1882">IF(LEN(A1882)=0,"",INDEX('Smelter Look-up'!$C:$C,MATCH($A1882,'Smelter Look-up'!$E:$E,0)))</f>
        <v/>
      </c>
      <c r="D1882" s="233"/>
      <c r="E1882" s="233" t="str">
        <f>IF(ISERROR($V1882),"",OFFSET('Smelter Look-up'!$D$4,$V1882-4,0)&amp;"")</f>
        <v/>
      </c>
      <c r="F1882" s="233" t="str">
        <f>IF(ISERROR($V1882),"",OFFSET('Smelter Look-up'!$E$4,$V1882-4,0))</f>
        <v/>
      </c>
      <c r="G1882" s="233" t="str">
        <f>IF(C1882=$X$4,IF(ISERROR($V1882),"Enter smelter details","RMI"),IF(ISERROR($V1882),"",OFFSET('Smelter Look-up'!$F$4,$V1882-4,0)))</f>
        <v/>
      </c>
      <c r="H1882" s="235" t="str">
        <f>IF(ISERROR($V1882),"",OFFSET('Smelter Look-up'!$G$4,$V1882-4,0))</f>
        <v/>
      </c>
      <c r="I1882" s="237" t="str">
        <f>IF(ISERROR($V1882),"",OFFSET('Smelter Look-up'!$H$4,$V1882-4,0))</f>
        <v/>
      </c>
      <c r="J1882" s="237" t="str">
        <f>IF(ISERROR($V1882),"",OFFSET('Smelter Look-up'!$I$4,$V1882-4,0))</f>
        <v/>
      </c>
      <c r="K1882" s="234"/>
      <c r="L1882" s="234"/>
      <c r="M1882" s="234"/>
      <c r="N1882" s="234"/>
      <c r="O1882" s="234"/>
      <c r="P1882" s="237"/>
      <c r="Q1882" s="238"/>
      <c r="R1882" s="233" t="str">
        <f>IF(ISERROR($V1882),"",OFFSET('Smelter Look-up'!$C$4,$V1882-4,0)&amp;"")</f>
        <v/>
      </c>
      <c r="S1882" s="239" t="str">
        <f t="array" ref="S1882">IF(B1882="","",IF(ISERROR(MATCH($E1882,CL,0)),"Unknown",INDIRECT("'C'!$A$"&amp;MATCH($E1882,CL,0)+1)))</f>
        <v/>
      </c>
      <c r="T1882" s="239" t="str">
        <f t="array" ref="T1882">IF(B1882="","",IF(ISERROR(MATCH($J1882,SorP!$B$1:$B$6226,0)),"",INDIRECT("'SorP'!$A$"&amp;MATCH($S1882&amp;$J1882,SorP!C:C,0))))</f>
        <v/>
      </c>
      <c r="U1882" s="240"/>
      <c r="V1882" s="228" t="str">
        <f>IF(C1882="",NA(),IF(OR(C1882="Smelter not listed",C1882="Smelter not yet identified"),MATCH($B1882&amp;$D1882,'Smelter Look-up'!$J:$J,0),MATCH($B1882&amp;$C1882,'Smelter Look-up'!$J:$J,0)))</f>
        <v>#N/A</v>
      </c>
      <c r="W1882" s="208"/>
      <c r="X1882" s="208">
        <f t="shared" si="1"/>
        <v>0</v>
      </c>
      <c r="Y1882" s="208"/>
      <c r="Z1882" s="208"/>
      <c r="AA1882" s="208"/>
      <c r="AB1882" s="241" t="str">
        <f t="shared" si="2"/>
        <v/>
      </c>
      <c r="AC1882" s="208"/>
      <c r="AD1882" s="208"/>
      <c r="AE1882" s="208"/>
      <c r="AF1882" s="208"/>
      <c r="AG1882" s="208"/>
      <c r="AH1882" s="208"/>
    </row>
    <row r="1883" ht="13.5" customHeight="1">
      <c r="A1883" s="239"/>
      <c r="B1883" s="233" t="str">
        <f t="array" ref="B1883">IF(LEN(A1883)=0,"",INDEX('Smelter Look-up'!$A:$A,MATCH($A1883,'Smelter Look-up'!$E:$E,0)))</f>
        <v/>
      </c>
      <c r="C1883" s="234" t="str">
        <f t="array" ref="C1883">IF(LEN(A1883)=0,"",INDEX('Smelter Look-up'!$C:$C,MATCH($A1883,'Smelter Look-up'!$E:$E,0)))</f>
        <v/>
      </c>
      <c r="D1883" s="233"/>
      <c r="E1883" s="233" t="str">
        <f>IF(ISERROR($V1883),"",OFFSET('Smelter Look-up'!$D$4,$V1883-4,0)&amp;"")</f>
        <v/>
      </c>
      <c r="F1883" s="233" t="str">
        <f>IF(ISERROR($V1883),"",OFFSET('Smelter Look-up'!$E$4,$V1883-4,0))</f>
        <v/>
      </c>
      <c r="G1883" s="233" t="str">
        <f>IF(C1883=$X$4,IF(ISERROR($V1883),"Enter smelter details","RMI"),IF(ISERROR($V1883),"",OFFSET('Smelter Look-up'!$F$4,$V1883-4,0)))</f>
        <v/>
      </c>
      <c r="H1883" s="235" t="str">
        <f>IF(ISERROR($V1883),"",OFFSET('Smelter Look-up'!$G$4,$V1883-4,0))</f>
        <v/>
      </c>
      <c r="I1883" s="237" t="str">
        <f>IF(ISERROR($V1883),"",OFFSET('Smelter Look-up'!$H$4,$V1883-4,0))</f>
        <v/>
      </c>
      <c r="J1883" s="237" t="str">
        <f>IF(ISERROR($V1883),"",OFFSET('Smelter Look-up'!$I$4,$V1883-4,0))</f>
        <v/>
      </c>
      <c r="K1883" s="234"/>
      <c r="L1883" s="234"/>
      <c r="M1883" s="234"/>
      <c r="N1883" s="234"/>
      <c r="O1883" s="234"/>
      <c r="P1883" s="237"/>
      <c r="Q1883" s="238"/>
      <c r="R1883" s="233" t="str">
        <f>IF(ISERROR($V1883),"",OFFSET('Smelter Look-up'!$C$4,$V1883-4,0)&amp;"")</f>
        <v/>
      </c>
      <c r="S1883" s="239" t="str">
        <f t="array" ref="S1883">IF(B1883="","",IF(ISERROR(MATCH($E1883,CL,0)),"Unknown",INDIRECT("'C'!$A$"&amp;MATCH($E1883,CL,0)+1)))</f>
        <v/>
      </c>
      <c r="T1883" s="239" t="str">
        <f t="array" ref="T1883">IF(B1883="","",IF(ISERROR(MATCH($J1883,SorP!$B$1:$B$6226,0)),"",INDIRECT("'SorP'!$A$"&amp;MATCH($S1883&amp;$J1883,SorP!C:C,0))))</f>
        <v/>
      </c>
      <c r="U1883" s="240"/>
      <c r="V1883" s="228" t="str">
        <f>IF(C1883="",NA(),IF(OR(C1883="Smelter not listed",C1883="Smelter not yet identified"),MATCH($B1883&amp;$D1883,'Smelter Look-up'!$J:$J,0),MATCH($B1883&amp;$C1883,'Smelter Look-up'!$J:$J,0)))</f>
        <v>#N/A</v>
      </c>
      <c r="W1883" s="208"/>
      <c r="X1883" s="208">
        <f t="shared" si="1"/>
        <v>0</v>
      </c>
      <c r="Y1883" s="208"/>
      <c r="Z1883" s="208"/>
      <c r="AA1883" s="208"/>
      <c r="AB1883" s="241" t="str">
        <f t="shared" si="2"/>
        <v/>
      </c>
      <c r="AC1883" s="208"/>
      <c r="AD1883" s="208"/>
      <c r="AE1883" s="208"/>
      <c r="AF1883" s="208"/>
      <c r="AG1883" s="208"/>
      <c r="AH1883" s="208"/>
    </row>
    <row r="1884" ht="13.5" customHeight="1">
      <c r="A1884" s="239"/>
      <c r="B1884" s="233" t="str">
        <f t="array" ref="B1884">IF(LEN(A1884)=0,"",INDEX('Smelter Look-up'!$A:$A,MATCH($A1884,'Smelter Look-up'!$E:$E,0)))</f>
        <v/>
      </c>
      <c r="C1884" s="234" t="str">
        <f t="array" ref="C1884">IF(LEN(A1884)=0,"",INDEX('Smelter Look-up'!$C:$C,MATCH($A1884,'Smelter Look-up'!$E:$E,0)))</f>
        <v/>
      </c>
      <c r="D1884" s="233"/>
      <c r="E1884" s="233" t="str">
        <f>IF(ISERROR($V1884),"",OFFSET('Smelter Look-up'!$D$4,$V1884-4,0)&amp;"")</f>
        <v/>
      </c>
      <c r="F1884" s="233" t="str">
        <f>IF(ISERROR($V1884),"",OFFSET('Smelter Look-up'!$E$4,$V1884-4,0))</f>
        <v/>
      </c>
      <c r="G1884" s="233" t="str">
        <f>IF(C1884=$X$4,IF(ISERROR($V1884),"Enter smelter details","RMI"),IF(ISERROR($V1884),"",OFFSET('Smelter Look-up'!$F$4,$V1884-4,0)))</f>
        <v/>
      </c>
      <c r="H1884" s="235" t="str">
        <f>IF(ISERROR($V1884),"",OFFSET('Smelter Look-up'!$G$4,$V1884-4,0))</f>
        <v/>
      </c>
      <c r="I1884" s="237" t="str">
        <f>IF(ISERROR($V1884),"",OFFSET('Smelter Look-up'!$H$4,$V1884-4,0))</f>
        <v/>
      </c>
      <c r="J1884" s="237" t="str">
        <f>IF(ISERROR($V1884),"",OFFSET('Smelter Look-up'!$I$4,$V1884-4,0))</f>
        <v/>
      </c>
      <c r="K1884" s="234"/>
      <c r="L1884" s="234"/>
      <c r="M1884" s="234"/>
      <c r="N1884" s="234"/>
      <c r="O1884" s="234"/>
      <c r="P1884" s="237"/>
      <c r="Q1884" s="238"/>
      <c r="R1884" s="233" t="str">
        <f>IF(ISERROR($V1884),"",OFFSET('Smelter Look-up'!$C$4,$V1884-4,0)&amp;"")</f>
        <v/>
      </c>
      <c r="S1884" s="239" t="str">
        <f t="array" ref="S1884">IF(B1884="","",IF(ISERROR(MATCH($E1884,CL,0)),"Unknown",INDIRECT("'C'!$A$"&amp;MATCH($E1884,CL,0)+1)))</f>
        <v/>
      </c>
      <c r="T1884" s="239" t="str">
        <f t="array" ref="T1884">IF(B1884="","",IF(ISERROR(MATCH($J1884,SorP!$B$1:$B$6226,0)),"",INDIRECT("'SorP'!$A$"&amp;MATCH($S1884&amp;$J1884,SorP!C:C,0))))</f>
        <v/>
      </c>
      <c r="U1884" s="240"/>
      <c r="V1884" s="228" t="str">
        <f>IF(C1884="",NA(),IF(OR(C1884="Smelter not listed",C1884="Smelter not yet identified"),MATCH($B1884&amp;$D1884,'Smelter Look-up'!$J:$J,0),MATCH($B1884&amp;$C1884,'Smelter Look-up'!$J:$J,0)))</f>
        <v>#N/A</v>
      </c>
      <c r="W1884" s="208"/>
      <c r="X1884" s="208">
        <f t="shared" si="1"/>
        <v>0</v>
      </c>
      <c r="Y1884" s="208"/>
      <c r="Z1884" s="208"/>
      <c r="AA1884" s="208"/>
      <c r="AB1884" s="241" t="str">
        <f t="shared" si="2"/>
        <v/>
      </c>
      <c r="AC1884" s="208"/>
      <c r="AD1884" s="208"/>
      <c r="AE1884" s="208"/>
      <c r="AF1884" s="208"/>
      <c r="AG1884" s="208"/>
      <c r="AH1884" s="208"/>
    </row>
    <row r="1885" ht="13.5" customHeight="1">
      <c r="A1885" s="239"/>
      <c r="B1885" s="233" t="str">
        <f t="array" ref="B1885">IF(LEN(A1885)=0,"",INDEX('Smelter Look-up'!$A:$A,MATCH($A1885,'Smelter Look-up'!$E:$E,0)))</f>
        <v/>
      </c>
      <c r="C1885" s="234" t="str">
        <f t="array" ref="C1885">IF(LEN(A1885)=0,"",INDEX('Smelter Look-up'!$C:$C,MATCH($A1885,'Smelter Look-up'!$E:$E,0)))</f>
        <v/>
      </c>
      <c r="D1885" s="233"/>
      <c r="E1885" s="233" t="str">
        <f>IF(ISERROR($V1885),"",OFFSET('Smelter Look-up'!$D$4,$V1885-4,0)&amp;"")</f>
        <v/>
      </c>
      <c r="F1885" s="233" t="str">
        <f>IF(ISERROR($V1885),"",OFFSET('Smelter Look-up'!$E$4,$V1885-4,0))</f>
        <v/>
      </c>
      <c r="G1885" s="233" t="str">
        <f>IF(C1885=$X$4,IF(ISERROR($V1885),"Enter smelter details","RMI"),IF(ISERROR($V1885),"",OFFSET('Smelter Look-up'!$F$4,$V1885-4,0)))</f>
        <v/>
      </c>
      <c r="H1885" s="235" t="str">
        <f>IF(ISERROR($V1885),"",OFFSET('Smelter Look-up'!$G$4,$V1885-4,0))</f>
        <v/>
      </c>
      <c r="I1885" s="237" t="str">
        <f>IF(ISERROR($V1885),"",OFFSET('Smelter Look-up'!$H$4,$V1885-4,0))</f>
        <v/>
      </c>
      <c r="J1885" s="237" t="str">
        <f>IF(ISERROR($V1885),"",OFFSET('Smelter Look-up'!$I$4,$V1885-4,0))</f>
        <v/>
      </c>
      <c r="K1885" s="234"/>
      <c r="L1885" s="234"/>
      <c r="M1885" s="234"/>
      <c r="N1885" s="234"/>
      <c r="O1885" s="234"/>
      <c r="P1885" s="237"/>
      <c r="Q1885" s="238"/>
      <c r="R1885" s="233" t="str">
        <f>IF(ISERROR($V1885),"",OFFSET('Smelter Look-up'!$C$4,$V1885-4,0)&amp;"")</f>
        <v/>
      </c>
      <c r="S1885" s="239" t="str">
        <f t="array" ref="S1885">IF(B1885="","",IF(ISERROR(MATCH($E1885,CL,0)),"Unknown",INDIRECT("'C'!$A$"&amp;MATCH($E1885,CL,0)+1)))</f>
        <v/>
      </c>
      <c r="T1885" s="239" t="str">
        <f t="array" ref="T1885">IF(B1885="","",IF(ISERROR(MATCH($J1885,SorP!$B$1:$B$6226,0)),"",INDIRECT("'SorP'!$A$"&amp;MATCH($S1885&amp;$J1885,SorP!C:C,0))))</f>
        <v/>
      </c>
      <c r="U1885" s="240"/>
      <c r="V1885" s="228" t="str">
        <f>IF(C1885="",NA(),IF(OR(C1885="Smelter not listed",C1885="Smelter not yet identified"),MATCH($B1885&amp;$D1885,'Smelter Look-up'!$J:$J,0),MATCH($B1885&amp;$C1885,'Smelter Look-up'!$J:$J,0)))</f>
        <v>#N/A</v>
      </c>
      <c r="W1885" s="208"/>
      <c r="X1885" s="208">
        <f t="shared" si="1"/>
        <v>0</v>
      </c>
      <c r="Y1885" s="208"/>
      <c r="Z1885" s="208"/>
      <c r="AA1885" s="208"/>
      <c r="AB1885" s="241" t="str">
        <f t="shared" si="2"/>
        <v/>
      </c>
      <c r="AC1885" s="208"/>
      <c r="AD1885" s="208"/>
      <c r="AE1885" s="208"/>
      <c r="AF1885" s="208"/>
      <c r="AG1885" s="208"/>
      <c r="AH1885" s="208"/>
    </row>
    <row r="1886" ht="13.5" customHeight="1">
      <c r="A1886" s="239"/>
      <c r="B1886" s="233" t="str">
        <f t="array" ref="B1886">IF(LEN(A1886)=0,"",INDEX('Smelter Look-up'!$A:$A,MATCH($A1886,'Smelter Look-up'!$E:$E,0)))</f>
        <v/>
      </c>
      <c r="C1886" s="234" t="str">
        <f t="array" ref="C1886">IF(LEN(A1886)=0,"",INDEX('Smelter Look-up'!$C:$C,MATCH($A1886,'Smelter Look-up'!$E:$E,0)))</f>
        <v/>
      </c>
      <c r="D1886" s="233"/>
      <c r="E1886" s="233" t="str">
        <f>IF(ISERROR($V1886),"",OFFSET('Smelter Look-up'!$D$4,$V1886-4,0)&amp;"")</f>
        <v/>
      </c>
      <c r="F1886" s="233" t="str">
        <f>IF(ISERROR($V1886),"",OFFSET('Smelter Look-up'!$E$4,$V1886-4,0))</f>
        <v/>
      </c>
      <c r="G1886" s="233" t="str">
        <f>IF(C1886=$X$4,IF(ISERROR($V1886),"Enter smelter details","RMI"),IF(ISERROR($V1886),"",OFFSET('Smelter Look-up'!$F$4,$V1886-4,0)))</f>
        <v/>
      </c>
      <c r="H1886" s="235" t="str">
        <f>IF(ISERROR($V1886),"",OFFSET('Smelter Look-up'!$G$4,$V1886-4,0))</f>
        <v/>
      </c>
      <c r="I1886" s="237" t="str">
        <f>IF(ISERROR($V1886),"",OFFSET('Smelter Look-up'!$H$4,$V1886-4,0))</f>
        <v/>
      </c>
      <c r="J1886" s="237" t="str">
        <f>IF(ISERROR($V1886),"",OFFSET('Smelter Look-up'!$I$4,$V1886-4,0))</f>
        <v/>
      </c>
      <c r="K1886" s="234"/>
      <c r="L1886" s="234"/>
      <c r="M1886" s="234"/>
      <c r="N1886" s="234"/>
      <c r="O1886" s="234"/>
      <c r="P1886" s="237"/>
      <c r="Q1886" s="238"/>
      <c r="R1886" s="233" t="str">
        <f>IF(ISERROR($V1886),"",OFFSET('Smelter Look-up'!$C$4,$V1886-4,0)&amp;"")</f>
        <v/>
      </c>
      <c r="S1886" s="239" t="str">
        <f t="array" ref="S1886">IF(B1886="","",IF(ISERROR(MATCH($E1886,CL,0)),"Unknown",INDIRECT("'C'!$A$"&amp;MATCH($E1886,CL,0)+1)))</f>
        <v/>
      </c>
      <c r="T1886" s="239" t="str">
        <f t="array" ref="T1886">IF(B1886="","",IF(ISERROR(MATCH($J1886,SorP!$B$1:$B$6226,0)),"",INDIRECT("'SorP'!$A$"&amp;MATCH($S1886&amp;$J1886,SorP!C:C,0))))</f>
        <v/>
      </c>
      <c r="U1886" s="240"/>
      <c r="V1886" s="228" t="str">
        <f>IF(C1886="",NA(),IF(OR(C1886="Smelter not listed",C1886="Smelter not yet identified"),MATCH($B1886&amp;$D1886,'Smelter Look-up'!$J:$J,0),MATCH($B1886&amp;$C1886,'Smelter Look-up'!$J:$J,0)))</f>
        <v>#N/A</v>
      </c>
      <c r="W1886" s="208"/>
      <c r="X1886" s="208">
        <f t="shared" si="1"/>
        <v>0</v>
      </c>
      <c r="Y1886" s="208"/>
      <c r="Z1886" s="208"/>
      <c r="AA1886" s="208"/>
      <c r="AB1886" s="241" t="str">
        <f t="shared" si="2"/>
        <v/>
      </c>
      <c r="AC1886" s="208"/>
      <c r="AD1886" s="208"/>
      <c r="AE1886" s="208"/>
      <c r="AF1886" s="208"/>
      <c r="AG1886" s="208"/>
      <c r="AH1886" s="208"/>
    </row>
    <row r="1887" ht="13.5" customHeight="1">
      <c r="A1887" s="239"/>
      <c r="B1887" s="233" t="str">
        <f t="array" ref="B1887">IF(LEN(A1887)=0,"",INDEX('Smelter Look-up'!$A:$A,MATCH($A1887,'Smelter Look-up'!$E:$E,0)))</f>
        <v/>
      </c>
      <c r="C1887" s="234" t="str">
        <f t="array" ref="C1887">IF(LEN(A1887)=0,"",INDEX('Smelter Look-up'!$C:$C,MATCH($A1887,'Smelter Look-up'!$E:$E,0)))</f>
        <v/>
      </c>
      <c r="D1887" s="233"/>
      <c r="E1887" s="233" t="str">
        <f>IF(ISERROR($V1887),"",OFFSET('Smelter Look-up'!$D$4,$V1887-4,0)&amp;"")</f>
        <v/>
      </c>
      <c r="F1887" s="233" t="str">
        <f>IF(ISERROR($V1887),"",OFFSET('Smelter Look-up'!$E$4,$V1887-4,0))</f>
        <v/>
      </c>
      <c r="G1887" s="233" t="str">
        <f>IF(C1887=$X$4,IF(ISERROR($V1887),"Enter smelter details","RMI"),IF(ISERROR($V1887),"",OFFSET('Smelter Look-up'!$F$4,$V1887-4,0)))</f>
        <v/>
      </c>
      <c r="H1887" s="235" t="str">
        <f>IF(ISERROR($V1887),"",OFFSET('Smelter Look-up'!$G$4,$V1887-4,0))</f>
        <v/>
      </c>
      <c r="I1887" s="237" t="str">
        <f>IF(ISERROR($V1887),"",OFFSET('Smelter Look-up'!$H$4,$V1887-4,0))</f>
        <v/>
      </c>
      <c r="J1887" s="237" t="str">
        <f>IF(ISERROR($V1887),"",OFFSET('Smelter Look-up'!$I$4,$V1887-4,0))</f>
        <v/>
      </c>
      <c r="K1887" s="234"/>
      <c r="L1887" s="234"/>
      <c r="M1887" s="234"/>
      <c r="N1887" s="234"/>
      <c r="O1887" s="234"/>
      <c r="P1887" s="237"/>
      <c r="Q1887" s="238"/>
      <c r="R1887" s="233" t="str">
        <f>IF(ISERROR($V1887),"",OFFSET('Smelter Look-up'!$C$4,$V1887-4,0)&amp;"")</f>
        <v/>
      </c>
      <c r="S1887" s="239" t="str">
        <f t="array" ref="S1887">IF(B1887="","",IF(ISERROR(MATCH($E1887,CL,0)),"Unknown",INDIRECT("'C'!$A$"&amp;MATCH($E1887,CL,0)+1)))</f>
        <v/>
      </c>
      <c r="T1887" s="239" t="str">
        <f t="array" ref="T1887">IF(B1887="","",IF(ISERROR(MATCH($J1887,SorP!$B$1:$B$6226,0)),"",INDIRECT("'SorP'!$A$"&amp;MATCH($S1887&amp;$J1887,SorP!C:C,0))))</f>
        <v/>
      </c>
      <c r="U1887" s="240"/>
      <c r="V1887" s="228" t="str">
        <f>IF(C1887="",NA(),IF(OR(C1887="Smelter not listed",C1887="Smelter not yet identified"),MATCH($B1887&amp;$D1887,'Smelter Look-up'!$J:$J,0),MATCH($B1887&amp;$C1887,'Smelter Look-up'!$J:$J,0)))</f>
        <v>#N/A</v>
      </c>
      <c r="W1887" s="208"/>
      <c r="X1887" s="208">
        <f t="shared" si="1"/>
        <v>0</v>
      </c>
      <c r="Y1887" s="208"/>
      <c r="Z1887" s="208"/>
      <c r="AA1887" s="208"/>
      <c r="AB1887" s="241" t="str">
        <f t="shared" si="2"/>
        <v/>
      </c>
      <c r="AC1887" s="208"/>
      <c r="AD1887" s="208"/>
      <c r="AE1887" s="208"/>
      <c r="AF1887" s="208"/>
      <c r="AG1887" s="208"/>
      <c r="AH1887" s="208"/>
    </row>
    <row r="1888" ht="13.5" customHeight="1">
      <c r="A1888" s="239"/>
      <c r="B1888" s="233" t="str">
        <f t="array" ref="B1888">IF(LEN(A1888)=0,"",INDEX('Smelter Look-up'!$A:$A,MATCH($A1888,'Smelter Look-up'!$E:$E,0)))</f>
        <v/>
      </c>
      <c r="C1888" s="234" t="str">
        <f t="array" ref="C1888">IF(LEN(A1888)=0,"",INDEX('Smelter Look-up'!$C:$C,MATCH($A1888,'Smelter Look-up'!$E:$E,0)))</f>
        <v/>
      </c>
      <c r="D1888" s="233"/>
      <c r="E1888" s="233" t="str">
        <f>IF(ISERROR($V1888),"",OFFSET('Smelter Look-up'!$D$4,$V1888-4,0)&amp;"")</f>
        <v/>
      </c>
      <c r="F1888" s="233" t="str">
        <f>IF(ISERROR($V1888),"",OFFSET('Smelter Look-up'!$E$4,$V1888-4,0))</f>
        <v/>
      </c>
      <c r="G1888" s="233" t="str">
        <f>IF(C1888=$X$4,IF(ISERROR($V1888),"Enter smelter details","RMI"),IF(ISERROR($V1888),"",OFFSET('Smelter Look-up'!$F$4,$V1888-4,0)))</f>
        <v/>
      </c>
      <c r="H1888" s="235" t="str">
        <f>IF(ISERROR($V1888),"",OFFSET('Smelter Look-up'!$G$4,$V1888-4,0))</f>
        <v/>
      </c>
      <c r="I1888" s="237" t="str">
        <f>IF(ISERROR($V1888),"",OFFSET('Smelter Look-up'!$H$4,$V1888-4,0))</f>
        <v/>
      </c>
      <c r="J1888" s="237" t="str">
        <f>IF(ISERROR($V1888),"",OFFSET('Smelter Look-up'!$I$4,$V1888-4,0))</f>
        <v/>
      </c>
      <c r="K1888" s="234"/>
      <c r="L1888" s="234"/>
      <c r="M1888" s="234"/>
      <c r="N1888" s="234"/>
      <c r="O1888" s="234"/>
      <c r="P1888" s="237"/>
      <c r="Q1888" s="238"/>
      <c r="R1888" s="233" t="str">
        <f>IF(ISERROR($V1888),"",OFFSET('Smelter Look-up'!$C$4,$V1888-4,0)&amp;"")</f>
        <v/>
      </c>
      <c r="S1888" s="239" t="str">
        <f t="array" ref="S1888">IF(B1888="","",IF(ISERROR(MATCH($E1888,CL,0)),"Unknown",INDIRECT("'C'!$A$"&amp;MATCH($E1888,CL,0)+1)))</f>
        <v/>
      </c>
      <c r="T1888" s="239" t="str">
        <f t="array" ref="T1888">IF(B1888="","",IF(ISERROR(MATCH($J1888,SorP!$B$1:$B$6226,0)),"",INDIRECT("'SorP'!$A$"&amp;MATCH($S1888&amp;$J1888,SorP!C:C,0))))</f>
        <v/>
      </c>
      <c r="U1888" s="240"/>
      <c r="V1888" s="228" t="str">
        <f>IF(C1888="",NA(),IF(OR(C1888="Smelter not listed",C1888="Smelter not yet identified"),MATCH($B1888&amp;$D1888,'Smelter Look-up'!$J:$J,0),MATCH($B1888&amp;$C1888,'Smelter Look-up'!$J:$J,0)))</f>
        <v>#N/A</v>
      </c>
      <c r="W1888" s="208"/>
      <c r="X1888" s="208">
        <f t="shared" si="1"/>
        <v>0</v>
      </c>
      <c r="Y1888" s="208"/>
      <c r="Z1888" s="208"/>
      <c r="AA1888" s="208"/>
      <c r="AB1888" s="241" t="str">
        <f t="shared" si="2"/>
        <v/>
      </c>
      <c r="AC1888" s="208"/>
      <c r="AD1888" s="208"/>
      <c r="AE1888" s="208"/>
      <c r="AF1888" s="208"/>
      <c r="AG1888" s="208"/>
      <c r="AH1888" s="208"/>
    </row>
    <row r="1889" ht="13.5" customHeight="1">
      <c r="A1889" s="239"/>
      <c r="B1889" s="233" t="str">
        <f t="array" ref="B1889">IF(LEN(A1889)=0,"",INDEX('Smelter Look-up'!$A:$A,MATCH($A1889,'Smelter Look-up'!$E:$E,0)))</f>
        <v/>
      </c>
      <c r="C1889" s="234" t="str">
        <f t="array" ref="C1889">IF(LEN(A1889)=0,"",INDEX('Smelter Look-up'!$C:$C,MATCH($A1889,'Smelter Look-up'!$E:$E,0)))</f>
        <v/>
      </c>
      <c r="D1889" s="233"/>
      <c r="E1889" s="233" t="str">
        <f>IF(ISERROR($V1889),"",OFFSET('Smelter Look-up'!$D$4,$V1889-4,0)&amp;"")</f>
        <v/>
      </c>
      <c r="F1889" s="233" t="str">
        <f>IF(ISERROR($V1889),"",OFFSET('Smelter Look-up'!$E$4,$V1889-4,0))</f>
        <v/>
      </c>
      <c r="G1889" s="233" t="str">
        <f>IF(C1889=$X$4,IF(ISERROR($V1889),"Enter smelter details","RMI"),IF(ISERROR($V1889),"",OFFSET('Smelter Look-up'!$F$4,$V1889-4,0)))</f>
        <v/>
      </c>
      <c r="H1889" s="235" t="str">
        <f>IF(ISERROR($V1889),"",OFFSET('Smelter Look-up'!$G$4,$V1889-4,0))</f>
        <v/>
      </c>
      <c r="I1889" s="237" t="str">
        <f>IF(ISERROR($V1889),"",OFFSET('Smelter Look-up'!$H$4,$V1889-4,0))</f>
        <v/>
      </c>
      <c r="J1889" s="237" t="str">
        <f>IF(ISERROR($V1889),"",OFFSET('Smelter Look-up'!$I$4,$V1889-4,0))</f>
        <v/>
      </c>
      <c r="K1889" s="234"/>
      <c r="L1889" s="234"/>
      <c r="M1889" s="234"/>
      <c r="N1889" s="234"/>
      <c r="O1889" s="234"/>
      <c r="P1889" s="237"/>
      <c r="Q1889" s="238"/>
      <c r="R1889" s="233" t="str">
        <f>IF(ISERROR($V1889),"",OFFSET('Smelter Look-up'!$C$4,$V1889-4,0)&amp;"")</f>
        <v/>
      </c>
      <c r="S1889" s="239" t="str">
        <f t="array" ref="S1889">IF(B1889="","",IF(ISERROR(MATCH($E1889,CL,0)),"Unknown",INDIRECT("'C'!$A$"&amp;MATCH($E1889,CL,0)+1)))</f>
        <v/>
      </c>
      <c r="T1889" s="239" t="str">
        <f t="array" ref="T1889">IF(B1889="","",IF(ISERROR(MATCH($J1889,SorP!$B$1:$B$6226,0)),"",INDIRECT("'SorP'!$A$"&amp;MATCH($S1889&amp;$J1889,SorP!C:C,0))))</f>
        <v/>
      </c>
      <c r="U1889" s="240"/>
      <c r="V1889" s="228" t="str">
        <f>IF(C1889="",NA(),IF(OR(C1889="Smelter not listed",C1889="Smelter not yet identified"),MATCH($B1889&amp;$D1889,'Smelter Look-up'!$J:$J,0),MATCH($B1889&amp;$C1889,'Smelter Look-up'!$J:$J,0)))</f>
        <v>#N/A</v>
      </c>
      <c r="W1889" s="208"/>
      <c r="X1889" s="208">
        <f t="shared" si="1"/>
        <v>0</v>
      </c>
      <c r="Y1889" s="208"/>
      <c r="Z1889" s="208"/>
      <c r="AA1889" s="208"/>
      <c r="AB1889" s="241" t="str">
        <f t="shared" si="2"/>
        <v/>
      </c>
      <c r="AC1889" s="208"/>
      <c r="AD1889" s="208"/>
      <c r="AE1889" s="208"/>
      <c r="AF1889" s="208"/>
      <c r="AG1889" s="208"/>
      <c r="AH1889" s="208"/>
    </row>
    <row r="1890" ht="13.5" customHeight="1">
      <c r="A1890" s="239"/>
      <c r="B1890" s="233" t="str">
        <f t="array" ref="B1890">IF(LEN(A1890)=0,"",INDEX('Smelter Look-up'!$A:$A,MATCH($A1890,'Smelter Look-up'!$E:$E,0)))</f>
        <v/>
      </c>
      <c r="C1890" s="234" t="str">
        <f t="array" ref="C1890">IF(LEN(A1890)=0,"",INDEX('Smelter Look-up'!$C:$C,MATCH($A1890,'Smelter Look-up'!$E:$E,0)))</f>
        <v/>
      </c>
      <c r="D1890" s="233"/>
      <c r="E1890" s="233" t="str">
        <f>IF(ISERROR($V1890),"",OFFSET('Smelter Look-up'!$D$4,$V1890-4,0)&amp;"")</f>
        <v/>
      </c>
      <c r="F1890" s="233" t="str">
        <f>IF(ISERROR($V1890),"",OFFSET('Smelter Look-up'!$E$4,$V1890-4,0))</f>
        <v/>
      </c>
      <c r="G1890" s="233" t="str">
        <f>IF(C1890=$X$4,IF(ISERROR($V1890),"Enter smelter details","RMI"),IF(ISERROR($V1890),"",OFFSET('Smelter Look-up'!$F$4,$V1890-4,0)))</f>
        <v/>
      </c>
      <c r="H1890" s="235" t="str">
        <f>IF(ISERROR($V1890),"",OFFSET('Smelter Look-up'!$G$4,$V1890-4,0))</f>
        <v/>
      </c>
      <c r="I1890" s="237" t="str">
        <f>IF(ISERROR($V1890),"",OFFSET('Smelter Look-up'!$H$4,$V1890-4,0))</f>
        <v/>
      </c>
      <c r="J1890" s="237" t="str">
        <f>IF(ISERROR($V1890),"",OFFSET('Smelter Look-up'!$I$4,$V1890-4,0))</f>
        <v/>
      </c>
      <c r="K1890" s="234"/>
      <c r="L1890" s="234"/>
      <c r="M1890" s="234"/>
      <c r="N1890" s="234"/>
      <c r="O1890" s="234"/>
      <c r="P1890" s="237"/>
      <c r="Q1890" s="238"/>
      <c r="R1890" s="233" t="str">
        <f>IF(ISERROR($V1890),"",OFFSET('Smelter Look-up'!$C$4,$V1890-4,0)&amp;"")</f>
        <v/>
      </c>
      <c r="S1890" s="239" t="str">
        <f t="array" ref="S1890">IF(B1890="","",IF(ISERROR(MATCH($E1890,CL,0)),"Unknown",INDIRECT("'C'!$A$"&amp;MATCH($E1890,CL,0)+1)))</f>
        <v/>
      </c>
      <c r="T1890" s="239" t="str">
        <f t="array" ref="T1890">IF(B1890="","",IF(ISERROR(MATCH($J1890,SorP!$B$1:$B$6226,0)),"",INDIRECT("'SorP'!$A$"&amp;MATCH($S1890&amp;$J1890,SorP!C:C,0))))</f>
        <v/>
      </c>
      <c r="U1890" s="240"/>
      <c r="V1890" s="228" t="str">
        <f>IF(C1890="",NA(),IF(OR(C1890="Smelter not listed",C1890="Smelter not yet identified"),MATCH($B1890&amp;$D1890,'Smelter Look-up'!$J:$J,0),MATCH($B1890&amp;$C1890,'Smelter Look-up'!$J:$J,0)))</f>
        <v>#N/A</v>
      </c>
      <c r="W1890" s="208"/>
      <c r="X1890" s="208">
        <f t="shared" si="1"/>
        <v>0</v>
      </c>
      <c r="Y1890" s="208"/>
      <c r="Z1890" s="208"/>
      <c r="AA1890" s="208"/>
      <c r="AB1890" s="241" t="str">
        <f t="shared" si="2"/>
        <v/>
      </c>
      <c r="AC1890" s="208"/>
      <c r="AD1890" s="208"/>
      <c r="AE1890" s="208"/>
      <c r="AF1890" s="208"/>
      <c r="AG1890" s="208"/>
      <c r="AH1890" s="208"/>
    </row>
    <row r="1891" ht="13.5" customHeight="1">
      <c r="A1891" s="239"/>
      <c r="B1891" s="233" t="str">
        <f t="array" ref="B1891">IF(LEN(A1891)=0,"",INDEX('Smelter Look-up'!$A:$A,MATCH($A1891,'Smelter Look-up'!$E:$E,0)))</f>
        <v/>
      </c>
      <c r="C1891" s="234" t="str">
        <f t="array" ref="C1891">IF(LEN(A1891)=0,"",INDEX('Smelter Look-up'!$C:$C,MATCH($A1891,'Smelter Look-up'!$E:$E,0)))</f>
        <v/>
      </c>
      <c r="D1891" s="233"/>
      <c r="E1891" s="233" t="str">
        <f>IF(ISERROR($V1891),"",OFFSET('Smelter Look-up'!$D$4,$V1891-4,0)&amp;"")</f>
        <v/>
      </c>
      <c r="F1891" s="233" t="str">
        <f>IF(ISERROR($V1891),"",OFFSET('Smelter Look-up'!$E$4,$V1891-4,0))</f>
        <v/>
      </c>
      <c r="G1891" s="233" t="str">
        <f>IF(C1891=$X$4,IF(ISERROR($V1891),"Enter smelter details","RMI"),IF(ISERROR($V1891),"",OFFSET('Smelter Look-up'!$F$4,$V1891-4,0)))</f>
        <v/>
      </c>
      <c r="H1891" s="235" t="str">
        <f>IF(ISERROR($V1891),"",OFFSET('Smelter Look-up'!$G$4,$V1891-4,0))</f>
        <v/>
      </c>
      <c r="I1891" s="237" t="str">
        <f>IF(ISERROR($V1891),"",OFFSET('Smelter Look-up'!$H$4,$V1891-4,0))</f>
        <v/>
      </c>
      <c r="J1891" s="237" t="str">
        <f>IF(ISERROR($V1891),"",OFFSET('Smelter Look-up'!$I$4,$V1891-4,0))</f>
        <v/>
      </c>
      <c r="K1891" s="234"/>
      <c r="L1891" s="234"/>
      <c r="M1891" s="234"/>
      <c r="N1891" s="234"/>
      <c r="O1891" s="234"/>
      <c r="P1891" s="237"/>
      <c r="Q1891" s="238"/>
      <c r="R1891" s="233" t="str">
        <f>IF(ISERROR($V1891),"",OFFSET('Smelter Look-up'!$C$4,$V1891-4,0)&amp;"")</f>
        <v/>
      </c>
      <c r="S1891" s="239" t="str">
        <f t="array" ref="S1891">IF(B1891="","",IF(ISERROR(MATCH($E1891,CL,0)),"Unknown",INDIRECT("'C'!$A$"&amp;MATCH($E1891,CL,0)+1)))</f>
        <v/>
      </c>
      <c r="T1891" s="239" t="str">
        <f t="array" ref="T1891">IF(B1891="","",IF(ISERROR(MATCH($J1891,SorP!$B$1:$B$6226,0)),"",INDIRECT("'SorP'!$A$"&amp;MATCH($S1891&amp;$J1891,SorP!C:C,0))))</f>
        <v/>
      </c>
      <c r="U1891" s="240"/>
      <c r="V1891" s="228" t="str">
        <f>IF(C1891="",NA(),IF(OR(C1891="Smelter not listed",C1891="Smelter not yet identified"),MATCH($B1891&amp;$D1891,'Smelter Look-up'!$J:$J,0),MATCH($B1891&amp;$C1891,'Smelter Look-up'!$J:$J,0)))</f>
        <v>#N/A</v>
      </c>
      <c r="W1891" s="208"/>
      <c r="X1891" s="208">
        <f t="shared" si="1"/>
        <v>0</v>
      </c>
      <c r="Y1891" s="208"/>
      <c r="Z1891" s="208"/>
      <c r="AA1891" s="208"/>
      <c r="AB1891" s="241" t="str">
        <f t="shared" si="2"/>
        <v/>
      </c>
      <c r="AC1891" s="208"/>
      <c r="AD1891" s="208"/>
      <c r="AE1891" s="208"/>
      <c r="AF1891" s="208"/>
      <c r="AG1891" s="208"/>
      <c r="AH1891" s="208"/>
    </row>
    <row r="1892" ht="13.5" customHeight="1">
      <c r="A1892" s="239"/>
      <c r="B1892" s="233" t="str">
        <f t="array" ref="B1892">IF(LEN(A1892)=0,"",INDEX('Smelter Look-up'!$A:$A,MATCH($A1892,'Smelter Look-up'!$E:$E,0)))</f>
        <v/>
      </c>
      <c r="C1892" s="234" t="str">
        <f t="array" ref="C1892">IF(LEN(A1892)=0,"",INDEX('Smelter Look-up'!$C:$C,MATCH($A1892,'Smelter Look-up'!$E:$E,0)))</f>
        <v/>
      </c>
      <c r="D1892" s="233"/>
      <c r="E1892" s="233" t="str">
        <f>IF(ISERROR($V1892),"",OFFSET('Smelter Look-up'!$D$4,$V1892-4,0)&amp;"")</f>
        <v/>
      </c>
      <c r="F1892" s="233" t="str">
        <f>IF(ISERROR($V1892),"",OFFSET('Smelter Look-up'!$E$4,$V1892-4,0))</f>
        <v/>
      </c>
      <c r="G1892" s="233" t="str">
        <f>IF(C1892=$X$4,IF(ISERROR($V1892),"Enter smelter details","RMI"),IF(ISERROR($V1892),"",OFFSET('Smelter Look-up'!$F$4,$V1892-4,0)))</f>
        <v/>
      </c>
      <c r="H1892" s="235" t="str">
        <f>IF(ISERROR($V1892),"",OFFSET('Smelter Look-up'!$G$4,$V1892-4,0))</f>
        <v/>
      </c>
      <c r="I1892" s="237" t="str">
        <f>IF(ISERROR($V1892),"",OFFSET('Smelter Look-up'!$H$4,$V1892-4,0))</f>
        <v/>
      </c>
      <c r="J1892" s="237" t="str">
        <f>IF(ISERROR($V1892),"",OFFSET('Smelter Look-up'!$I$4,$V1892-4,0))</f>
        <v/>
      </c>
      <c r="K1892" s="234"/>
      <c r="L1892" s="234"/>
      <c r="M1892" s="234"/>
      <c r="N1892" s="234"/>
      <c r="O1892" s="234"/>
      <c r="P1892" s="237"/>
      <c r="Q1892" s="238"/>
      <c r="R1892" s="233" t="str">
        <f>IF(ISERROR($V1892),"",OFFSET('Smelter Look-up'!$C$4,$V1892-4,0)&amp;"")</f>
        <v/>
      </c>
      <c r="S1892" s="239" t="str">
        <f t="array" ref="S1892">IF(B1892="","",IF(ISERROR(MATCH($E1892,CL,0)),"Unknown",INDIRECT("'C'!$A$"&amp;MATCH($E1892,CL,0)+1)))</f>
        <v/>
      </c>
      <c r="T1892" s="239" t="str">
        <f t="array" ref="T1892">IF(B1892="","",IF(ISERROR(MATCH($J1892,SorP!$B$1:$B$6226,0)),"",INDIRECT("'SorP'!$A$"&amp;MATCH($S1892&amp;$J1892,SorP!C:C,0))))</f>
        <v/>
      </c>
      <c r="U1892" s="240"/>
      <c r="V1892" s="228" t="str">
        <f>IF(C1892="",NA(),IF(OR(C1892="Smelter not listed",C1892="Smelter not yet identified"),MATCH($B1892&amp;$D1892,'Smelter Look-up'!$J:$J,0),MATCH($B1892&amp;$C1892,'Smelter Look-up'!$J:$J,0)))</f>
        <v>#N/A</v>
      </c>
      <c r="W1892" s="208"/>
      <c r="X1892" s="208">
        <f t="shared" si="1"/>
        <v>0</v>
      </c>
      <c r="Y1892" s="208"/>
      <c r="Z1892" s="208"/>
      <c r="AA1892" s="208"/>
      <c r="AB1892" s="241" t="str">
        <f t="shared" si="2"/>
        <v/>
      </c>
      <c r="AC1892" s="208"/>
      <c r="AD1892" s="208"/>
      <c r="AE1892" s="208"/>
      <c r="AF1892" s="208"/>
      <c r="AG1892" s="208"/>
      <c r="AH1892" s="208"/>
    </row>
    <row r="1893" ht="13.5" customHeight="1">
      <c r="A1893" s="239"/>
      <c r="B1893" s="233" t="str">
        <f t="array" ref="B1893">IF(LEN(A1893)=0,"",INDEX('Smelter Look-up'!$A:$A,MATCH($A1893,'Smelter Look-up'!$E:$E,0)))</f>
        <v/>
      </c>
      <c r="C1893" s="234" t="str">
        <f t="array" ref="C1893">IF(LEN(A1893)=0,"",INDEX('Smelter Look-up'!$C:$C,MATCH($A1893,'Smelter Look-up'!$E:$E,0)))</f>
        <v/>
      </c>
      <c r="D1893" s="233"/>
      <c r="E1893" s="233" t="str">
        <f>IF(ISERROR($V1893),"",OFFSET('Smelter Look-up'!$D$4,$V1893-4,0)&amp;"")</f>
        <v/>
      </c>
      <c r="F1893" s="233" t="str">
        <f>IF(ISERROR($V1893),"",OFFSET('Smelter Look-up'!$E$4,$V1893-4,0))</f>
        <v/>
      </c>
      <c r="G1893" s="233" t="str">
        <f>IF(C1893=$X$4,IF(ISERROR($V1893),"Enter smelter details","RMI"),IF(ISERROR($V1893),"",OFFSET('Smelter Look-up'!$F$4,$V1893-4,0)))</f>
        <v/>
      </c>
      <c r="H1893" s="235" t="str">
        <f>IF(ISERROR($V1893),"",OFFSET('Smelter Look-up'!$G$4,$V1893-4,0))</f>
        <v/>
      </c>
      <c r="I1893" s="237" t="str">
        <f>IF(ISERROR($V1893),"",OFFSET('Smelter Look-up'!$H$4,$V1893-4,0))</f>
        <v/>
      </c>
      <c r="J1893" s="237" t="str">
        <f>IF(ISERROR($V1893),"",OFFSET('Smelter Look-up'!$I$4,$V1893-4,0))</f>
        <v/>
      </c>
      <c r="K1893" s="234"/>
      <c r="L1893" s="234"/>
      <c r="M1893" s="234"/>
      <c r="N1893" s="234"/>
      <c r="O1893" s="234"/>
      <c r="P1893" s="237"/>
      <c r="Q1893" s="238"/>
      <c r="R1893" s="233" t="str">
        <f>IF(ISERROR($V1893),"",OFFSET('Smelter Look-up'!$C$4,$V1893-4,0)&amp;"")</f>
        <v/>
      </c>
      <c r="S1893" s="239" t="str">
        <f t="array" ref="S1893">IF(B1893="","",IF(ISERROR(MATCH($E1893,CL,0)),"Unknown",INDIRECT("'C'!$A$"&amp;MATCH($E1893,CL,0)+1)))</f>
        <v/>
      </c>
      <c r="T1893" s="239" t="str">
        <f t="array" ref="T1893">IF(B1893="","",IF(ISERROR(MATCH($J1893,SorP!$B$1:$B$6226,0)),"",INDIRECT("'SorP'!$A$"&amp;MATCH($S1893&amp;$J1893,SorP!C:C,0))))</f>
        <v/>
      </c>
      <c r="U1893" s="240"/>
      <c r="V1893" s="228" t="str">
        <f>IF(C1893="",NA(),IF(OR(C1893="Smelter not listed",C1893="Smelter not yet identified"),MATCH($B1893&amp;$D1893,'Smelter Look-up'!$J:$J,0),MATCH($B1893&amp;$C1893,'Smelter Look-up'!$J:$J,0)))</f>
        <v>#N/A</v>
      </c>
      <c r="W1893" s="208"/>
      <c r="X1893" s="208">
        <f t="shared" si="1"/>
        <v>0</v>
      </c>
      <c r="Y1893" s="208"/>
      <c r="Z1893" s="208"/>
      <c r="AA1893" s="208"/>
      <c r="AB1893" s="241" t="str">
        <f t="shared" si="2"/>
        <v/>
      </c>
      <c r="AC1893" s="208"/>
      <c r="AD1893" s="208"/>
      <c r="AE1893" s="208"/>
      <c r="AF1893" s="208"/>
      <c r="AG1893" s="208"/>
      <c r="AH1893" s="208"/>
    </row>
    <row r="1894" ht="13.5" customHeight="1">
      <c r="A1894" s="239"/>
      <c r="B1894" s="233" t="str">
        <f t="array" ref="B1894">IF(LEN(A1894)=0,"",INDEX('Smelter Look-up'!$A:$A,MATCH($A1894,'Smelter Look-up'!$E:$E,0)))</f>
        <v/>
      </c>
      <c r="C1894" s="234" t="str">
        <f t="array" ref="C1894">IF(LEN(A1894)=0,"",INDEX('Smelter Look-up'!$C:$C,MATCH($A1894,'Smelter Look-up'!$E:$E,0)))</f>
        <v/>
      </c>
      <c r="D1894" s="233"/>
      <c r="E1894" s="233" t="str">
        <f>IF(ISERROR($V1894),"",OFFSET('Smelter Look-up'!$D$4,$V1894-4,0)&amp;"")</f>
        <v/>
      </c>
      <c r="F1894" s="233" t="str">
        <f>IF(ISERROR($V1894),"",OFFSET('Smelter Look-up'!$E$4,$V1894-4,0))</f>
        <v/>
      </c>
      <c r="G1894" s="233" t="str">
        <f>IF(C1894=$X$4,IF(ISERROR($V1894),"Enter smelter details","RMI"),IF(ISERROR($V1894),"",OFFSET('Smelter Look-up'!$F$4,$V1894-4,0)))</f>
        <v/>
      </c>
      <c r="H1894" s="235" t="str">
        <f>IF(ISERROR($V1894),"",OFFSET('Smelter Look-up'!$G$4,$V1894-4,0))</f>
        <v/>
      </c>
      <c r="I1894" s="237" t="str">
        <f>IF(ISERROR($V1894),"",OFFSET('Smelter Look-up'!$H$4,$V1894-4,0))</f>
        <v/>
      </c>
      <c r="J1894" s="237" t="str">
        <f>IF(ISERROR($V1894),"",OFFSET('Smelter Look-up'!$I$4,$V1894-4,0))</f>
        <v/>
      </c>
      <c r="K1894" s="234"/>
      <c r="L1894" s="234"/>
      <c r="M1894" s="234"/>
      <c r="N1894" s="234"/>
      <c r="O1894" s="234"/>
      <c r="P1894" s="237"/>
      <c r="Q1894" s="238"/>
      <c r="R1894" s="233" t="str">
        <f>IF(ISERROR($V1894),"",OFFSET('Smelter Look-up'!$C$4,$V1894-4,0)&amp;"")</f>
        <v/>
      </c>
      <c r="S1894" s="239" t="str">
        <f t="array" ref="S1894">IF(B1894="","",IF(ISERROR(MATCH($E1894,CL,0)),"Unknown",INDIRECT("'C'!$A$"&amp;MATCH($E1894,CL,0)+1)))</f>
        <v/>
      </c>
      <c r="T1894" s="239" t="str">
        <f t="array" ref="T1894">IF(B1894="","",IF(ISERROR(MATCH($J1894,SorP!$B$1:$B$6226,0)),"",INDIRECT("'SorP'!$A$"&amp;MATCH($S1894&amp;$J1894,SorP!C:C,0))))</f>
        <v/>
      </c>
      <c r="U1894" s="240"/>
      <c r="V1894" s="228" t="str">
        <f>IF(C1894="",NA(),IF(OR(C1894="Smelter not listed",C1894="Smelter not yet identified"),MATCH($B1894&amp;$D1894,'Smelter Look-up'!$J:$J,0),MATCH($B1894&amp;$C1894,'Smelter Look-up'!$J:$J,0)))</f>
        <v>#N/A</v>
      </c>
      <c r="W1894" s="208"/>
      <c r="X1894" s="208">
        <f t="shared" si="1"/>
        <v>0</v>
      </c>
      <c r="Y1894" s="208"/>
      <c r="Z1894" s="208"/>
      <c r="AA1894" s="208"/>
      <c r="AB1894" s="241" t="str">
        <f t="shared" si="2"/>
        <v/>
      </c>
      <c r="AC1894" s="208"/>
      <c r="AD1894" s="208"/>
      <c r="AE1894" s="208"/>
      <c r="AF1894" s="208"/>
      <c r="AG1894" s="208"/>
      <c r="AH1894" s="208"/>
    </row>
    <row r="1895" ht="13.5" customHeight="1">
      <c r="A1895" s="239"/>
      <c r="B1895" s="233" t="str">
        <f t="array" ref="B1895">IF(LEN(A1895)=0,"",INDEX('Smelter Look-up'!$A:$A,MATCH($A1895,'Smelter Look-up'!$E:$E,0)))</f>
        <v/>
      </c>
      <c r="C1895" s="234" t="str">
        <f t="array" ref="C1895">IF(LEN(A1895)=0,"",INDEX('Smelter Look-up'!$C:$C,MATCH($A1895,'Smelter Look-up'!$E:$E,0)))</f>
        <v/>
      </c>
      <c r="D1895" s="233"/>
      <c r="E1895" s="233" t="str">
        <f>IF(ISERROR($V1895),"",OFFSET('Smelter Look-up'!$D$4,$V1895-4,0)&amp;"")</f>
        <v/>
      </c>
      <c r="F1895" s="233" t="str">
        <f>IF(ISERROR($V1895),"",OFFSET('Smelter Look-up'!$E$4,$V1895-4,0))</f>
        <v/>
      </c>
      <c r="G1895" s="233" t="str">
        <f>IF(C1895=$X$4,IF(ISERROR($V1895),"Enter smelter details","RMI"),IF(ISERROR($V1895),"",OFFSET('Smelter Look-up'!$F$4,$V1895-4,0)))</f>
        <v/>
      </c>
      <c r="H1895" s="235" t="str">
        <f>IF(ISERROR($V1895),"",OFFSET('Smelter Look-up'!$G$4,$V1895-4,0))</f>
        <v/>
      </c>
      <c r="I1895" s="237" t="str">
        <f>IF(ISERROR($V1895),"",OFFSET('Smelter Look-up'!$H$4,$V1895-4,0))</f>
        <v/>
      </c>
      <c r="J1895" s="237" t="str">
        <f>IF(ISERROR($V1895),"",OFFSET('Smelter Look-up'!$I$4,$V1895-4,0))</f>
        <v/>
      </c>
      <c r="K1895" s="234"/>
      <c r="L1895" s="234"/>
      <c r="M1895" s="234"/>
      <c r="N1895" s="234"/>
      <c r="O1895" s="234"/>
      <c r="P1895" s="237"/>
      <c r="Q1895" s="238"/>
      <c r="R1895" s="233" t="str">
        <f>IF(ISERROR($V1895),"",OFFSET('Smelter Look-up'!$C$4,$V1895-4,0)&amp;"")</f>
        <v/>
      </c>
      <c r="S1895" s="239" t="str">
        <f t="array" ref="S1895">IF(B1895="","",IF(ISERROR(MATCH($E1895,CL,0)),"Unknown",INDIRECT("'C'!$A$"&amp;MATCH($E1895,CL,0)+1)))</f>
        <v/>
      </c>
      <c r="T1895" s="239" t="str">
        <f t="array" ref="T1895">IF(B1895="","",IF(ISERROR(MATCH($J1895,SorP!$B$1:$B$6226,0)),"",INDIRECT("'SorP'!$A$"&amp;MATCH($S1895&amp;$J1895,SorP!C:C,0))))</f>
        <v/>
      </c>
      <c r="U1895" s="240"/>
      <c r="V1895" s="228" t="str">
        <f>IF(C1895="",NA(),IF(OR(C1895="Smelter not listed",C1895="Smelter not yet identified"),MATCH($B1895&amp;$D1895,'Smelter Look-up'!$J:$J,0),MATCH($B1895&amp;$C1895,'Smelter Look-up'!$J:$J,0)))</f>
        <v>#N/A</v>
      </c>
      <c r="W1895" s="208"/>
      <c r="X1895" s="208">
        <f t="shared" si="1"/>
        <v>0</v>
      </c>
      <c r="Y1895" s="208"/>
      <c r="Z1895" s="208"/>
      <c r="AA1895" s="208"/>
      <c r="AB1895" s="241" t="str">
        <f t="shared" si="2"/>
        <v/>
      </c>
      <c r="AC1895" s="208"/>
      <c r="AD1895" s="208"/>
      <c r="AE1895" s="208"/>
      <c r="AF1895" s="208"/>
      <c r="AG1895" s="208"/>
      <c r="AH1895" s="208"/>
    </row>
    <row r="1896" ht="13.5" customHeight="1">
      <c r="A1896" s="239"/>
      <c r="B1896" s="233" t="str">
        <f t="array" ref="B1896">IF(LEN(A1896)=0,"",INDEX('Smelter Look-up'!$A:$A,MATCH($A1896,'Smelter Look-up'!$E:$E,0)))</f>
        <v/>
      </c>
      <c r="C1896" s="234" t="str">
        <f t="array" ref="C1896">IF(LEN(A1896)=0,"",INDEX('Smelter Look-up'!$C:$C,MATCH($A1896,'Smelter Look-up'!$E:$E,0)))</f>
        <v/>
      </c>
      <c r="D1896" s="233"/>
      <c r="E1896" s="233" t="str">
        <f>IF(ISERROR($V1896),"",OFFSET('Smelter Look-up'!$D$4,$V1896-4,0)&amp;"")</f>
        <v/>
      </c>
      <c r="F1896" s="233" t="str">
        <f>IF(ISERROR($V1896),"",OFFSET('Smelter Look-up'!$E$4,$V1896-4,0))</f>
        <v/>
      </c>
      <c r="G1896" s="233" t="str">
        <f>IF(C1896=$X$4,IF(ISERROR($V1896),"Enter smelter details","RMI"),IF(ISERROR($V1896),"",OFFSET('Smelter Look-up'!$F$4,$V1896-4,0)))</f>
        <v/>
      </c>
      <c r="H1896" s="235" t="str">
        <f>IF(ISERROR($V1896),"",OFFSET('Smelter Look-up'!$G$4,$V1896-4,0))</f>
        <v/>
      </c>
      <c r="I1896" s="237" t="str">
        <f>IF(ISERROR($V1896),"",OFFSET('Smelter Look-up'!$H$4,$V1896-4,0))</f>
        <v/>
      </c>
      <c r="J1896" s="237" t="str">
        <f>IF(ISERROR($V1896),"",OFFSET('Smelter Look-up'!$I$4,$V1896-4,0))</f>
        <v/>
      </c>
      <c r="K1896" s="234"/>
      <c r="L1896" s="234"/>
      <c r="M1896" s="234"/>
      <c r="N1896" s="234"/>
      <c r="O1896" s="234"/>
      <c r="P1896" s="237"/>
      <c r="Q1896" s="238"/>
      <c r="R1896" s="233" t="str">
        <f>IF(ISERROR($V1896),"",OFFSET('Smelter Look-up'!$C$4,$V1896-4,0)&amp;"")</f>
        <v/>
      </c>
      <c r="S1896" s="239" t="str">
        <f t="array" ref="S1896">IF(B1896="","",IF(ISERROR(MATCH($E1896,CL,0)),"Unknown",INDIRECT("'C'!$A$"&amp;MATCH($E1896,CL,0)+1)))</f>
        <v/>
      </c>
      <c r="T1896" s="239" t="str">
        <f t="array" ref="T1896">IF(B1896="","",IF(ISERROR(MATCH($J1896,SorP!$B$1:$B$6226,0)),"",INDIRECT("'SorP'!$A$"&amp;MATCH($S1896&amp;$J1896,SorP!C:C,0))))</f>
        <v/>
      </c>
      <c r="U1896" s="240"/>
      <c r="V1896" s="228" t="str">
        <f>IF(C1896="",NA(),IF(OR(C1896="Smelter not listed",C1896="Smelter not yet identified"),MATCH($B1896&amp;$D1896,'Smelter Look-up'!$J:$J,0),MATCH($B1896&amp;$C1896,'Smelter Look-up'!$J:$J,0)))</f>
        <v>#N/A</v>
      </c>
      <c r="W1896" s="208"/>
      <c r="X1896" s="208">
        <f t="shared" si="1"/>
        <v>0</v>
      </c>
      <c r="Y1896" s="208"/>
      <c r="Z1896" s="208"/>
      <c r="AA1896" s="208"/>
      <c r="AB1896" s="241" t="str">
        <f t="shared" si="2"/>
        <v/>
      </c>
      <c r="AC1896" s="208"/>
      <c r="AD1896" s="208"/>
      <c r="AE1896" s="208"/>
      <c r="AF1896" s="208"/>
      <c r="AG1896" s="208"/>
      <c r="AH1896" s="208"/>
    </row>
    <row r="1897" ht="13.5" customHeight="1">
      <c r="A1897" s="239"/>
      <c r="B1897" s="233" t="str">
        <f t="array" ref="B1897">IF(LEN(A1897)=0,"",INDEX('Smelter Look-up'!$A:$A,MATCH($A1897,'Smelter Look-up'!$E:$E,0)))</f>
        <v/>
      </c>
      <c r="C1897" s="234" t="str">
        <f t="array" ref="C1897">IF(LEN(A1897)=0,"",INDEX('Smelter Look-up'!$C:$C,MATCH($A1897,'Smelter Look-up'!$E:$E,0)))</f>
        <v/>
      </c>
      <c r="D1897" s="233"/>
      <c r="E1897" s="233" t="str">
        <f>IF(ISERROR($V1897),"",OFFSET('Smelter Look-up'!$D$4,$V1897-4,0)&amp;"")</f>
        <v/>
      </c>
      <c r="F1897" s="233" t="str">
        <f>IF(ISERROR($V1897),"",OFFSET('Smelter Look-up'!$E$4,$V1897-4,0))</f>
        <v/>
      </c>
      <c r="G1897" s="233" t="str">
        <f>IF(C1897=$X$4,IF(ISERROR($V1897),"Enter smelter details","RMI"),IF(ISERROR($V1897),"",OFFSET('Smelter Look-up'!$F$4,$V1897-4,0)))</f>
        <v/>
      </c>
      <c r="H1897" s="235" t="str">
        <f>IF(ISERROR($V1897),"",OFFSET('Smelter Look-up'!$G$4,$V1897-4,0))</f>
        <v/>
      </c>
      <c r="I1897" s="237" t="str">
        <f>IF(ISERROR($V1897),"",OFFSET('Smelter Look-up'!$H$4,$V1897-4,0))</f>
        <v/>
      </c>
      <c r="J1897" s="237" t="str">
        <f>IF(ISERROR($V1897),"",OFFSET('Smelter Look-up'!$I$4,$V1897-4,0))</f>
        <v/>
      </c>
      <c r="K1897" s="234"/>
      <c r="L1897" s="234"/>
      <c r="M1897" s="234"/>
      <c r="N1897" s="234"/>
      <c r="O1897" s="234"/>
      <c r="P1897" s="237"/>
      <c r="Q1897" s="238"/>
      <c r="R1897" s="233" t="str">
        <f>IF(ISERROR($V1897),"",OFFSET('Smelter Look-up'!$C$4,$V1897-4,0)&amp;"")</f>
        <v/>
      </c>
      <c r="S1897" s="239" t="str">
        <f t="array" ref="S1897">IF(B1897="","",IF(ISERROR(MATCH($E1897,CL,0)),"Unknown",INDIRECT("'C'!$A$"&amp;MATCH($E1897,CL,0)+1)))</f>
        <v/>
      </c>
      <c r="T1897" s="239" t="str">
        <f t="array" ref="T1897">IF(B1897="","",IF(ISERROR(MATCH($J1897,SorP!$B$1:$B$6226,0)),"",INDIRECT("'SorP'!$A$"&amp;MATCH($S1897&amp;$J1897,SorP!C:C,0))))</f>
        <v/>
      </c>
      <c r="U1897" s="240"/>
      <c r="V1897" s="228" t="str">
        <f>IF(C1897="",NA(),IF(OR(C1897="Smelter not listed",C1897="Smelter not yet identified"),MATCH($B1897&amp;$D1897,'Smelter Look-up'!$J:$J,0),MATCH($B1897&amp;$C1897,'Smelter Look-up'!$J:$J,0)))</f>
        <v>#N/A</v>
      </c>
      <c r="W1897" s="208"/>
      <c r="X1897" s="208">
        <f t="shared" si="1"/>
        <v>0</v>
      </c>
      <c r="Y1897" s="208"/>
      <c r="Z1897" s="208"/>
      <c r="AA1897" s="208"/>
      <c r="AB1897" s="241" t="str">
        <f t="shared" si="2"/>
        <v/>
      </c>
      <c r="AC1897" s="208"/>
      <c r="AD1897" s="208"/>
      <c r="AE1897" s="208"/>
      <c r="AF1897" s="208"/>
      <c r="AG1897" s="208"/>
      <c r="AH1897" s="208"/>
    </row>
    <row r="1898" ht="13.5" customHeight="1">
      <c r="A1898" s="239"/>
      <c r="B1898" s="233" t="str">
        <f t="array" ref="B1898">IF(LEN(A1898)=0,"",INDEX('Smelter Look-up'!$A:$A,MATCH($A1898,'Smelter Look-up'!$E:$E,0)))</f>
        <v/>
      </c>
      <c r="C1898" s="234" t="str">
        <f t="array" ref="C1898">IF(LEN(A1898)=0,"",INDEX('Smelter Look-up'!$C:$C,MATCH($A1898,'Smelter Look-up'!$E:$E,0)))</f>
        <v/>
      </c>
      <c r="D1898" s="233"/>
      <c r="E1898" s="233" t="str">
        <f>IF(ISERROR($V1898),"",OFFSET('Smelter Look-up'!$D$4,$V1898-4,0)&amp;"")</f>
        <v/>
      </c>
      <c r="F1898" s="233" t="str">
        <f>IF(ISERROR($V1898),"",OFFSET('Smelter Look-up'!$E$4,$V1898-4,0))</f>
        <v/>
      </c>
      <c r="G1898" s="233" t="str">
        <f>IF(C1898=$X$4,IF(ISERROR($V1898),"Enter smelter details","RMI"),IF(ISERROR($V1898),"",OFFSET('Smelter Look-up'!$F$4,$V1898-4,0)))</f>
        <v/>
      </c>
      <c r="H1898" s="235" t="str">
        <f>IF(ISERROR($V1898),"",OFFSET('Smelter Look-up'!$G$4,$V1898-4,0))</f>
        <v/>
      </c>
      <c r="I1898" s="237" t="str">
        <f>IF(ISERROR($V1898),"",OFFSET('Smelter Look-up'!$H$4,$V1898-4,0))</f>
        <v/>
      </c>
      <c r="J1898" s="237" t="str">
        <f>IF(ISERROR($V1898),"",OFFSET('Smelter Look-up'!$I$4,$V1898-4,0))</f>
        <v/>
      </c>
      <c r="K1898" s="234"/>
      <c r="L1898" s="234"/>
      <c r="M1898" s="234"/>
      <c r="N1898" s="234"/>
      <c r="O1898" s="234"/>
      <c r="P1898" s="237"/>
      <c r="Q1898" s="238"/>
      <c r="R1898" s="233" t="str">
        <f>IF(ISERROR($V1898),"",OFFSET('Smelter Look-up'!$C$4,$V1898-4,0)&amp;"")</f>
        <v/>
      </c>
      <c r="S1898" s="239" t="str">
        <f t="array" ref="S1898">IF(B1898="","",IF(ISERROR(MATCH($E1898,CL,0)),"Unknown",INDIRECT("'C'!$A$"&amp;MATCH($E1898,CL,0)+1)))</f>
        <v/>
      </c>
      <c r="T1898" s="239" t="str">
        <f t="array" ref="T1898">IF(B1898="","",IF(ISERROR(MATCH($J1898,SorP!$B$1:$B$6226,0)),"",INDIRECT("'SorP'!$A$"&amp;MATCH($S1898&amp;$J1898,SorP!C:C,0))))</f>
        <v/>
      </c>
      <c r="U1898" s="240"/>
      <c r="V1898" s="228" t="str">
        <f>IF(C1898="",NA(),IF(OR(C1898="Smelter not listed",C1898="Smelter not yet identified"),MATCH($B1898&amp;$D1898,'Smelter Look-up'!$J:$J,0),MATCH($B1898&amp;$C1898,'Smelter Look-up'!$J:$J,0)))</f>
        <v>#N/A</v>
      </c>
      <c r="W1898" s="208"/>
      <c r="X1898" s="208">
        <f t="shared" si="1"/>
        <v>0</v>
      </c>
      <c r="Y1898" s="208"/>
      <c r="Z1898" s="208"/>
      <c r="AA1898" s="208"/>
      <c r="AB1898" s="241" t="str">
        <f t="shared" si="2"/>
        <v/>
      </c>
      <c r="AC1898" s="208"/>
      <c r="AD1898" s="208"/>
      <c r="AE1898" s="208"/>
      <c r="AF1898" s="208"/>
      <c r="AG1898" s="208"/>
      <c r="AH1898" s="208"/>
    </row>
    <row r="1899" ht="13.5" customHeight="1">
      <c r="A1899" s="239"/>
      <c r="B1899" s="233" t="str">
        <f t="array" ref="B1899">IF(LEN(A1899)=0,"",INDEX('Smelter Look-up'!$A:$A,MATCH($A1899,'Smelter Look-up'!$E:$E,0)))</f>
        <v/>
      </c>
      <c r="C1899" s="234" t="str">
        <f t="array" ref="C1899">IF(LEN(A1899)=0,"",INDEX('Smelter Look-up'!$C:$C,MATCH($A1899,'Smelter Look-up'!$E:$E,0)))</f>
        <v/>
      </c>
      <c r="D1899" s="233"/>
      <c r="E1899" s="233" t="str">
        <f>IF(ISERROR($V1899),"",OFFSET('Smelter Look-up'!$D$4,$V1899-4,0)&amp;"")</f>
        <v/>
      </c>
      <c r="F1899" s="233" t="str">
        <f>IF(ISERROR($V1899),"",OFFSET('Smelter Look-up'!$E$4,$V1899-4,0))</f>
        <v/>
      </c>
      <c r="G1899" s="233" t="str">
        <f>IF(C1899=$X$4,IF(ISERROR($V1899),"Enter smelter details","RMI"),IF(ISERROR($V1899),"",OFFSET('Smelter Look-up'!$F$4,$V1899-4,0)))</f>
        <v/>
      </c>
      <c r="H1899" s="235" t="str">
        <f>IF(ISERROR($V1899),"",OFFSET('Smelter Look-up'!$G$4,$V1899-4,0))</f>
        <v/>
      </c>
      <c r="I1899" s="237" t="str">
        <f>IF(ISERROR($V1899),"",OFFSET('Smelter Look-up'!$H$4,$V1899-4,0))</f>
        <v/>
      </c>
      <c r="J1899" s="237" t="str">
        <f>IF(ISERROR($V1899),"",OFFSET('Smelter Look-up'!$I$4,$V1899-4,0))</f>
        <v/>
      </c>
      <c r="K1899" s="234"/>
      <c r="L1899" s="234"/>
      <c r="M1899" s="234"/>
      <c r="N1899" s="234"/>
      <c r="O1899" s="234"/>
      <c r="P1899" s="237"/>
      <c r="Q1899" s="238"/>
      <c r="R1899" s="233" t="str">
        <f>IF(ISERROR($V1899),"",OFFSET('Smelter Look-up'!$C$4,$V1899-4,0)&amp;"")</f>
        <v/>
      </c>
      <c r="S1899" s="239" t="str">
        <f t="array" ref="S1899">IF(B1899="","",IF(ISERROR(MATCH($E1899,CL,0)),"Unknown",INDIRECT("'C'!$A$"&amp;MATCH($E1899,CL,0)+1)))</f>
        <v/>
      </c>
      <c r="T1899" s="239" t="str">
        <f t="array" ref="T1899">IF(B1899="","",IF(ISERROR(MATCH($J1899,SorP!$B$1:$B$6226,0)),"",INDIRECT("'SorP'!$A$"&amp;MATCH($S1899&amp;$J1899,SorP!C:C,0))))</f>
        <v/>
      </c>
      <c r="U1899" s="240"/>
      <c r="V1899" s="228" t="str">
        <f>IF(C1899="",NA(),IF(OR(C1899="Smelter not listed",C1899="Smelter not yet identified"),MATCH($B1899&amp;$D1899,'Smelter Look-up'!$J:$J,0),MATCH($B1899&amp;$C1899,'Smelter Look-up'!$J:$J,0)))</f>
        <v>#N/A</v>
      </c>
      <c r="W1899" s="208"/>
      <c r="X1899" s="208">
        <f t="shared" si="1"/>
        <v>0</v>
      </c>
      <c r="Y1899" s="208"/>
      <c r="Z1899" s="208"/>
      <c r="AA1899" s="208"/>
      <c r="AB1899" s="241" t="str">
        <f t="shared" si="2"/>
        <v/>
      </c>
      <c r="AC1899" s="208"/>
      <c r="AD1899" s="208"/>
      <c r="AE1899" s="208"/>
      <c r="AF1899" s="208"/>
      <c r="AG1899" s="208"/>
      <c r="AH1899" s="208"/>
    </row>
    <row r="1900" ht="13.5" customHeight="1">
      <c r="A1900" s="239"/>
      <c r="B1900" s="233" t="str">
        <f t="array" ref="B1900">IF(LEN(A1900)=0,"",INDEX('Smelter Look-up'!$A:$A,MATCH($A1900,'Smelter Look-up'!$E:$E,0)))</f>
        <v/>
      </c>
      <c r="C1900" s="234" t="str">
        <f t="array" ref="C1900">IF(LEN(A1900)=0,"",INDEX('Smelter Look-up'!$C:$C,MATCH($A1900,'Smelter Look-up'!$E:$E,0)))</f>
        <v/>
      </c>
      <c r="D1900" s="233"/>
      <c r="E1900" s="233" t="str">
        <f>IF(ISERROR($V1900),"",OFFSET('Smelter Look-up'!$D$4,$V1900-4,0)&amp;"")</f>
        <v/>
      </c>
      <c r="F1900" s="233" t="str">
        <f>IF(ISERROR($V1900),"",OFFSET('Smelter Look-up'!$E$4,$V1900-4,0))</f>
        <v/>
      </c>
      <c r="G1900" s="233" t="str">
        <f>IF(C1900=$X$4,IF(ISERROR($V1900),"Enter smelter details","RMI"),IF(ISERROR($V1900),"",OFFSET('Smelter Look-up'!$F$4,$V1900-4,0)))</f>
        <v/>
      </c>
      <c r="H1900" s="235" t="str">
        <f>IF(ISERROR($V1900),"",OFFSET('Smelter Look-up'!$G$4,$V1900-4,0))</f>
        <v/>
      </c>
      <c r="I1900" s="237" t="str">
        <f>IF(ISERROR($V1900),"",OFFSET('Smelter Look-up'!$H$4,$V1900-4,0))</f>
        <v/>
      </c>
      <c r="J1900" s="237" t="str">
        <f>IF(ISERROR($V1900),"",OFFSET('Smelter Look-up'!$I$4,$V1900-4,0))</f>
        <v/>
      </c>
      <c r="K1900" s="234"/>
      <c r="L1900" s="234"/>
      <c r="M1900" s="234"/>
      <c r="N1900" s="234"/>
      <c r="O1900" s="234"/>
      <c r="P1900" s="237"/>
      <c r="Q1900" s="238"/>
      <c r="R1900" s="233" t="str">
        <f>IF(ISERROR($V1900),"",OFFSET('Smelter Look-up'!$C$4,$V1900-4,0)&amp;"")</f>
        <v/>
      </c>
      <c r="S1900" s="239" t="str">
        <f t="array" ref="S1900">IF(B1900="","",IF(ISERROR(MATCH($E1900,CL,0)),"Unknown",INDIRECT("'C'!$A$"&amp;MATCH($E1900,CL,0)+1)))</f>
        <v/>
      </c>
      <c r="T1900" s="239" t="str">
        <f t="array" ref="T1900">IF(B1900="","",IF(ISERROR(MATCH($J1900,SorP!$B$1:$B$6226,0)),"",INDIRECT("'SorP'!$A$"&amp;MATCH($S1900&amp;$J1900,SorP!C:C,0))))</f>
        <v/>
      </c>
      <c r="U1900" s="240"/>
      <c r="V1900" s="228" t="str">
        <f>IF(C1900="",NA(),IF(OR(C1900="Smelter not listed",C1900="Smelter not yet identified"),MATCH($B1900&amp;$D1900,'Smelter Look-up'!$J:$J,0),MATCH($B1900&amp;$C1900,'Smelter Look-up'!$J:$J,0)))</f>
        <v>#N/A</v>
      </c>
      <c r="W1900" s="208"/>
      <c r="X1900" s="208">
        <f t="shared" si="1"/>
        <v>0</v>
      </c>
      <c r="Y1900" s="208"/>
      <c r="Z1900" s="208"/>
      <c r="AA1900" s="208"/>
      <c r="AB1900" s="241" t="str">
        <f t="shared" si="2"/>
        <v/>
      </c>
      <c r="AC1900" s="208"/>
      <c r="AD1900" s="208"/>
      <c r="AE1900" s="208"/>
      <c r="AF1900" s="208"/>
      <c r="AG1900" s="208"/>
      <c r="AH1900" s="208"/>
    </row>
    <row r="1901" ht="13.5" customHeight="1">
      <c r="A1901" s="239"/>
      <c r="B1901" s="233" t="str">
        <f t="array" ref="B1901">IF(LEN(A1901)=0,"",INDEX('Smelter Look-up'!$A:$A,MATCH($A1901,'Smelter Look-up'!$E:$E,0)))</f>
        <v/>
      </c>
      <c r="C1901" s="234" t="str">
        <f t="array" ref="C1901">IF(LEN(A1901)=0,"",INDEX('Smelter Look-up'!$C:$C,MATCH($A1901,'Smelter Look-up'!$E:$E,0)))</f>
        <v/>
      </c>
      <c r="D1901" s="233"/>
      <c r="E1901" s="233" t="str">
        <f>IF(ISERROR($V1901),"",OFFSET('Smelter Look-up'!$D$4,$V1901-4,0)&amp;"")</f>
        <v/>
      </c>
      <c r="F1901" s="233" t="str">
        <f>IF(ISERROR($V1901),"",OFFSET('Smelter Look-up'!$E$4,$V1901-4,0))</f>
        <v/>
      </c>
      <c r="G1901" s="233" t="str">
        <f>IF(C1901=$X$4,IF(ISERROR($V1901),"Enter smelter details","RMI"),IF(ISERROR($V1901),"",OFFSET('Smelter Look-up'!$F$4,$V1901-4,0)))</f>
        <v/>
      </c>
      <c r="H1901" s="235" t="str">
        <f>IF(ISERROR($V1901),"",OFFSET('Smelter Look-up'!$G$4,$V1901-4,0))</f>
        <v/>
      </c>
      <c r="I1901" s="237" t="str">
        <f>IF(ISERROR($V1901),"",OFFSET('Smelter Look-up'!$H$4,$V1901-4,0))</f>
        <v/>
      </c>
      <c r="J1901" s="237" t="str">
        <f>IF(ISERROR($V1901),"",OFFSET('Smelter Look-up'!$I$4,$V1901-4,0))</f>
        <v/>
      </c>
      <c r="K1901" s="234"/>
      <c r="L1901" s="234"/>
      <c r="M1901" s="234"/>
      <c r="N1901" s="234"/>
      <c r="O1901" s="234"/>
      <c r="P1901" s="237"/>
      <c r="Q1901" s="238"/>
      <c r="R1901" s="233" t="str">
        <f>IF(ISERROR($V1901),"",OFFSET('Smelter Look-up'!$C$4,$V1901-4,0)&amp;"")</f>
        <v/>
      </c>
      <c r="S1901" s="239" t="str">
        <f t="array" ref="S1901">IF(B1901="","",IF(ISERROR(MATCH($E1901,CL,0)),"Unknown",INDIRECT("'C'!$A$"&amp;MATCH($E1901,CL,0)+1)))</f>
        <v/>
      </c>
      <c r="T1901" s="239" t="str">
        <f t="array" ref="T1901">IF(B1901="","",IF(ISERROR(MATCH($J1901,SorP!$B$1:$B$6226,0)),"",INDIRECT("'SorP'!$A$"&amp;MATCH($S1901&amp;$J1901,SorP!C:C,0))))</f>
        <v/>
      </c>
      <c r="U1901" s="240"/>
      <c r="V1901" s="228" t="str">
        <f>IF(C1901="",NA(),IF(OR(C1901="Smelter not listed",C1901="Smelter not yet identified"),MATCH($B1901&amp;$D1901,'Smelter Look-up'!$J:$J,0),MATCH($B1901&amp;$C1901,'Smelter Look-up'!$J:$J,0)))</f>
        <v>#N/A</v>
      </c>
      <c r="W1901" s="208"/>
      <c r="X1901" s="208">
        <f t="shared" si="1"/>
        <v>0</v>
      </c>
      <c r="Y1901" s="208"/>
      <c r="Z1901" s="208"/>
      <c r="AA1901" s="208"/>
      <c r="AB1901" s="241" t="str">
        <f t="shared" si="2"/>
        <v/>
      </c>
      <c r="AC1901" s="208"/>
      <c r="AD1901" s="208"/>
      <c r="AE1901" s="208"/>
      <c r="AF1901" s="208"/>
      <c r="AG1901" s="208"/>
      <c r="AH1901" s="208"/>
    </row>
    <row r="1902" ht="13.5" customHeight="1">
      <c r="A1902" s="239"/>
      <c r="B1902" s="233" t="str">
        <f t="array" ref="B1902">IF(LEN(A1902)=0,"",INDEX('Smelter Look-up'!$A:$A,MATCH($A1902,'Smelter Look-up'!$E:$E,0)))</f>
        <v/>
      </c>
      <c r="C1902" s="234" t="str">
        <f t="array" ref="C1902">IF(LEN(A1902)=0,"",INDEX('Smelter Look-up'!$C:$C,MATCH($A1902,'Smelter Look-up'!$E:$E,0)))</f>
        <v/>
      </c>
      <c r="D1902" s="233"/>
      <c r="E1902" s="233" t="str">
        <f>IF(ISERROR($V1902),"",OFFSET('Smelter Look-up'!$D$4,$V1902-4,0)&amp;"")</f>
        <v/>
      </c>
      <c r="F1902" s="233" t="str">
        <f>IF(ISERROR($V1902),"",OFFSET('Smelter Look-up'!$E$4,$V1902-4,0))</f>
        <v/>
      </c>
      <c r="G1902" s="233" t="str">
        <f>IF(C1902=$X$4,IF(ISERROR($V1902),"Enter smelter details","RMI"),IF(ISERROR($V1902),"",OFFSET('Smelter Look-up'!$F$4,$V1902-4,0)))</f>
        <v/>
      </c>
      <c r="H1902" s="235" t="str">
        <f>IF(ISERROR($V1902),"",OFFSET('Smelter Look-up'!$G$4,$V1902-4,0))</f>
        <v/>
      </c>
      <c r="I1902" s="237" t="str">
        <f>IF(ISERROR($V1902),"",OFFSET('Smelter Look-up'!$H$4,$V1902-4,0))</f>
        <v/>
      </c>
      <c r="J1902" s="237" t="str">
        <f>IF(ISERROR($V1902),"",OFFSET('Smelter Look-up'!$I$4,$V1902-4,0))</f>
        <v/>
      </c>
      <c r="K1902" s="234"/>
      <c r="L1902" s="234"/>
      <c r="M1902" s="234"/>
      <c r="N1902" s="234"/>
      <c r="O1902" s="234"/>
      <c r="P1902" s="237"/>
      <c r="Q1902" s="238"/>
      <c r="R1902" s="233" t="str">
        <f>IF(ISERROR($V1902),"",OFFSET('Smelter Look-up'!$C$4,$V1902-4,0)&amp;"")</f>
        <v/>
      </c>
      <c r="S1902" s="239" t="str">
        <f t="array" ref="S1902">IF(B1902="","",IF(ISERROR(MATCH($E1902,CL,0)),"Unknown",INDIRECT("'C'!$A$"&amp;MATCH($E1902,CL,0)+1)))</f>
        <v/>
      </c>
      <c r="T1902" s="239" t="str">
        <f t="array" ref="T1902">IF(B1902="","",IF(ISERROR(MATCH($J1902,SorP!$B$1:$B$6226,0)),"",INDIRECT("'SorP'!$A$"&amp;MATCH($S1902&amp;$J1902,SorP!C:C,0))))</f>
        <v/>
      </c>
      <c r="U1902" s="240"/>
      <c r="V1902" s="228" t="str">
        <f>IF(C1902="",NA(),IF(OR(C1902="Smelter not listed",C1902="Smelter not yet identified"),MATCH($B1902&amp;$D1902,'Smelter Look-up'!$J:$J,0),MATCH($B1902&amp;$C1902,'Smelter Look-up'!$J:$J,0)))</f>
        <v>#N/A</v>
      </c>
      <c r="W1902" s="208"/>
      <c r="X1902" s="208">
        <f t="shared" si="1"/>
        <v>0</v>
      </c>
      <c r="Y1902" s="208"/>
      <c r="Z1902" s="208"/>
      <c r="AA1902" s="208"/>
      <c r="AB1902" s="241" t="str">
        <f t="shared" si="2"/>
        <v/>
      </c>
      <c r="AC1902" s="208"/>
      <c r="AD1902" s="208"/>
      <c r="AE1902" s="208"/>
      <c r="AF1902" s="208"/>
      <c r="AG1902" s="208"/>
      <c r="AH1902" s="208"/>
    </row>
    <row r="1903" ht="13.5" customHeight="1">
      <c r="A1903" s="239"/>
      <c r="B1903" s="233" t="str">
        <f t="array" ref="B1903">IF(LEN(A1903)=0,"",INDEX('Smelter Look-up'!$A:$A,MATCH($A1903,'Smelter Look-up'!$E:$E,0)))</f>
        <v/>
      </c>
      <c r="C1903" s="234" t="str">
        <f t="array" ref="C1903">IF(LEN(A1903)=0,"",INDEX('Smelter Look-up'!$C:$C,MATCH($A1903,'Smelter Look-up'!$E:$E,0)))</f>
        <v/>
      </c>
      <c r="D1903" s="233"/>
      <c r="E1903" s="233" t="str">
        <f>IF(ISERROR($V1903),"",OFFSET('Smelter Look-up'!$D$4,$V1903-4,0)&amp;"")</f>
        <v/>
      </c>
      <c r="F1903" s="233" t="str">
        <f>IF(ISERROR($V1903),"",OFFSET('Smelter Look-up'!$E$4,$V1903-4,0))</f>
        <v/>
      </c>
      <c r="G1903" s="233" t="str">
        <f>IF(C1903=$X$4,IF(ISERROR($V1903),"Enter smelter details","RMI"),IF(ISERROR($V1903),"",OFFSET('Smelter Look-up'!$F$4,$V1903-4,0)))</f>
        <v/>
      </c>
      <c r="H1903" s="235" t="str">
        <f>IF(ISERROR($V1903),"",OFFSET('Smelter Look-up'!$G$4,$V1903-4,0))</f>
        <v/>
      </c>
      <c r="I1903" s="237" t="str">
        <f>IF(ISERROR($V1903),"",OFFSET('Smelter Look-up'!$H$4,$V1903-4,0))</f>
        <v/>
      </c>
      <c r="J1903" s="237" t="str">
        <f>IF(ISERROR($V1903),"",OFFSET('Smelter Look-up'!$I$4,$V1903-4,0))</f>
        <v/>
      </c>
      <c r="K1903" s="234"/>
      <c r="L1903" s="234"/>
      <c r="M1903" s="234"/>
      <c r="N1903" s="234"/>
      <c r="O1903" s="234"/>
      <c r="P1903" s="237"/>
      <c r="Q1903" s="238"/>
      <c r="R1903" s="233" t="str">
        <f>IF(ISERROR($V1903),"",OFFSET('Smelter Look-up'!$C$4,$V1903-4,0)&amp;"")</f>
        <v/>
      </c>
      <c r="S1903" s="239" t="str">
        <f t="array" ref="S1903">IF(B1903="","",IF(ISERROR(MATCH($E1903,CL,0)),"Unknown",INDIRECT("'C'!$A$"&amp;MATCH($E1903,CL,0)+1)))</f>
        <v/>
      </c>
      <c r="T1903" s="239" t="str">
        <f t="array" ref="T1903">IF(B1903="","",IF(ISERROR(MATCH($J1903,SorP!$B$1:$B$6226,0)),"",INDIRECT("'SorP'!$A$"&amp;MATCH($S1903&amp;$J1903,SorP!C:C,0))))</f>
        <v/>
      </c>
      <c r="U1903" s="240"/>
      <c r="V1903" s="228" t="str">
        <f>IF(C1903="",NA(),IF(OR(C1903="Smelter not listed",C1903="Smelter not yet identified"),MATCH($B1903&amp;$D1903,'Smelter Look-up'!$J:$J,0),MATCH($B1903&amp;$C1903,'Smelter Look-up'!$J:$J,0)))</f>
        <v>#N/A</v>
      </c>
      <c r="W1903" s="208"/>
      <c r="X1903" s="208">
        <f t="shared" si="1"/>
        <v>0</v>
      </c>
      <c r="Y1903" s="208"/>
      <c r="Z1903" s="208"/>
      <c r="AA1903" s="208"/>
      <c r="AB1903" s="241" t="str">
        <f t="shared" si="2"/>
        <v/>
      </c>
      <c r="AC1903" s="208"/>
      <c r="AD1903" s="208"/>
      <c r="AE1903" s="208"/>
      <c r="AF1903" s="208"/>
      <c r="AG1903" s="208"/>
      <c r="AH1903" s="208"/>
    </row>
    <row r="1904" ht="13.5" customHeight="1">
      <c r="A1904" s="239"/>
      <c r="B1904" s="233" t="str">
        <f t="array" ref="B1904">IF(LEN(A1904)=0,"",INDEX('Smelter Look-up'!$A:$A,MATCH($A1904,'Smelter Look-up'!$E:$E,0)))</f>
        <v/>
      </c>
      <c r="C1904" s="234" t="str">
        <f t="array" ref="C1904">IF(LEN(A1904)=0,"",INDEX('Smelter Look-up'!$C:$C,MATCH($A1904,'Smelter Look-up'!$E:$E,0)))</f>
        <v/>
      </c>
      <c r="D1904" s="233"/>
      <c r="E1904" s="233" t="str">
        <f>IF(ISERROR($V1904),"",OFFSET('Smelter Look-up'!$D$4,$V1904-4,0)&amp;"")</f>
        <v/>
      </c>
      <c r="F1904" s="233" t="str">
        <f>IF(ISERROR($V1904),"",OFFSET('Smelter Look-up'!$E$4,$V1904-4,0))</f>
        <v/>
      </c>
      <c r="G1904" s="233" t="str">
        <f>IF(C1904=$X$4,IF(ISERROR($V1904),"Enter smelter details","RMI"),IF(ISERROR($V1904),"",OFFSET('Smelter Look-up'!$F$4,$V1904-4,0)))</f>
        <v/>
      </c>
      <c r="H1904" s="235" t="str">
        <f>IF(ISERROR($V1904),"",OFFSET('Smelter Look-up'!$G$4,$V1904-4,0))</f>
        <v/>
      </c>
      <c r="I1904" s="237" t="str">
        <f>IF(ISERROR($V1904),"",OFFSET('Smelter Look-up'!$H$4,$V1904-4,0))</f>
        <v/>
      </c>
      <c r="J1904" s="237" t="str">
        <f>IF(ISERROR($V1904),"",OFFSET('Smelter Look-up'!$I$4,$V1904-4,0))</f>
        <v/>
      </c>
      <c r="K1904" s="234"/>
      <c r="L1904" s="234"/>
      <c r="M1904" s="234"/>
      <c r="N1904" s="234"/>
      <c r="O1904" s="234"/>
      <c r="P1904" s="237"/>
      <c r="Q1904" s="238"/>
      <c r="R1904" s="233" t="str">
        <f>IF(ISERROR($V1904),"",OFFSET('Smelter Look-up'!$C$4,$V1904-4,0)&amp;"")</f>
        <v/>
      </c>
      <c r="S1904" s="239" t="str">
        <f t="array" ref="S1904">IF(B1904="","",IF(ISERROR(MATCH($E1904,CL,0)),"Unknown",INDIRECT("'C'!$A$"&amp;MATCH($E1904,CL,0)+1)))</f>
        <v/>
      </c>
      <c r="T1904" s="239" t="str">
        <f t="array" ref="T1904">IF(B1904="","",IF(ISERROR(MATCH($J1904,SorP!$B$1:$B$6226,0)),"",INDIRECT("'SorP'!$A$"&amp;MATCH($S1904&amp;$J1904,SorP!C:C,0))))</f>
        <v/>
      </c>
      <c r="U1904" s="240"/>
      <c r="V1904" s="228" t="str">
        <f>IF(C1904="",NA(),IF(OR(C1904="Smelter not listed",C1904="Smelter not yet identified"),MATCH($B1904&amp;$D1904,'Smelter Look-up'!$J:$J,0),MATCH($B1904&amp;$C1904,'Smelter Look-up'!$J:$J,0)))</f>
        <v>#N/A</v>
      </c>
      <c r="W1904" s="208"/>
      <c r="X1904" s="208">
        <f t="shared" si="1"/>
        <v>0</v>
      </c>
      <c r="Y1904" s="208"/>
      <c r="Z1904" s="208"/>
      <c r="AA1904" s="208"/>
      <c r="AB1904" s="241" t="str">
        <f t="shared" si="2"/>
        <v/>
      </c>
      <c r="AC1904" s="208"/>
      <c r="AD1904" s="208"/>
      <c r="AE1904" s="208"/>
      <c r="AF1904" s="208"/>
      <c r="AG1904" s="208"/>
      <c r="AH1904" s="208"/>
    </row>
    <row r="1905" ht="13.5" customHeight="1">
      <c r="A1905" s="239"/>
      <c r="B1905" s="233" t="str">
        <f t="array" ref="B1905">IF(LEN(A1905)=0,"",INDEX('Smelter Look-up'!$A:$A,MATCH($A1905,'Smelter Look-up'!$E:$E,0)))</f>
        <v/>
      </c>
      <c r="C1905" s="234" t="str">
        <f t="array" ref="C1905">IF(LEN(A1905)=0,"",INDEX('Smelter Look-up'!$C:$C,MATCH($A1905,'Smelter Look-up'!$E:$E,0)))</f>
        <v/>
      </c>
      <c r="D1905" s="233"/>
      <c r="E1905" s="233" t="str">
        <f>IF(ISERROR($V1905),"",OFFSET('Smelter Look-up'!$D$4,$V1905-4,0)&amp;"")</f>
        <v/>
      </c>
      <c r="F1905" s="233" t="str">
        <f>IF(ISERROR($V1905),"",OFFSET('Smelter Look-up'!$E$4,$V1905-4,0))</f>
        <v/>
      </c>
      <c r="G1905" s="233" t="str">
        <f>IF(C1905=$X$4,IF(ISERROR($V1905),"Enter smelter details","RMI"),IF(ISERROR($V1905),"",OFFSET('Smelter Look-up'!$F$4,$V1905-4,0)))</f>
        <v/>
      </c>
      <c r="H1905" s="235" t="str">
        <f>IF(ISERROR($V1905),"",OFFSET('Smelter Look-up'!$G$4,$V1905-4,0))</f>
        <v/>
      </c>
      <c r="I1905" s="237" t="str">
        <f>IF(ISERROR($V1905),"",OFFSET('Smelter Look-up'!$H$4,$V1905-4,0))</f>
        <v/>
      </c>
      <c r="J1905" s="237" t="str">
        <f>IF(ISERROR($V1905),"",OFFSET('Smelter Look-up'!$I$4,$V1905-4,0))</f>
        <v/>
      </c>
      <c r="K1905" s="234"/>
      <c r="L1905" s="234"/>
      <c r="M1905" s="234"/>
      <c r="N1905" s="234"/>
      <c r="O1905" s="234"/>
      <c r="P1905" s="237"/>
      <c r="Q1905" s="238"/>
      <c r="R1905" s="233" t="str">
        <f>IF(ISERROR($V1905),"",OFFSET('Smelter Look-up'!$C$4,$V1905-4,0)&amp;"")</f>
        <v/>
      </c>
      <c r="S1905" s="239" t="str">
        <f t="array" ref="S1905">IF(B1905="","",IF(ISERROR(MATCH($E1905,CL,0)),"Unknown",INDIRECT("'C'!$A$"&amp;MATCH($E1905,CL,0)+1)))</f>
        <v/>
      </c>
      <c r="T1905" s="239" t="str">
        <f t="array" ref="T1905">IF(B1905="","",IF(ISERROR(MATCH($J1905,SorP!$B$1:$B$6226,0)),"",INDIRECT("'SorP'!$A$"&amp;MATCH($S1905&amp;$J1905,SorP!C:C,0))))</f>
        <v/>
      </c>
      <c r="U1905" s="240"/>
      <c r="V1905" s="228" t="str">
        <f>IF(C1905="",NA(),IF(OR(C1905="Smelter not listed",C1905="Smelter not yet identified"),MATCH($B1905&amp;$D1905,'Smelter Look-up'!$J:$J,0),MATCH($B1905&amp;$C1905,'Smelter Look-up'!$J:$J,0)))</f>
        <v>#N/A</v>
      </c>
      <c r="W1905" s="208"/>
      <c r="X1905" s="208">
        <f t="shared" si="1"/>
        <v>0</v>
      </c>
      <c r="Y1905" s="208"/>
      <c r="Z1905" s="208"/>
      <c r="AA1905" s="208"/>
      <c r="AB1905" s="241" t="str">
        <f t="shared" si="2"/>
        <v/>
      </c>
      <c r="AC1905" s="208"/>
      <c r="AD1905" s="208"/>
      <c r="AE1905" s="208"/>
      <c r="AF1905" s="208"/>
      <c r="AG1905" s="208"/>
      <c r="AH1905" s="208"/>
    </row>
    <row r="1906" ht="13.5" customHeight="1">
      <c r="A1906" s="239"/>
      <c r="B1906" s="233" t="str">
        <f t="array" ref="B1906">IF(LEN(A1906)=0,"",INDEX('Smelter Look-up'!$A:$A,MATCH($A1906,'Smelter Look-up'!$E:$E,0)))</f>
        <v/>
      </c>
      <c r="C1906" s="234" t="str">
        <f t="array" ref="C1906">IF(LEN(A1906)=0,"",INDEX('Smelter Look-up'!$C:$C,MATCH($A1906,'Smelter Look-up'!$E:$E,0)))</f>
        <v/>
      </c>
      <c r="D1906" s="233"/>
      <c r="E1906" s="233" t="str">
        <f>IF(ISERROR($V1906),"",OFFSET('Smelter Look-up'!$D$4,$V1906-4,0)&amp;"")</f>
        <v/>
      </c>
      <c r="F1906" s="233" t="str">
        <f>IF(ISERROR($V1906),"",OFFSET('Smelter Look-up'!$E$4,$V1906-4,0))</f>
        <v/>
      </c>
      <c r="G1906" s="233" t="str">
        <f>IF(C1906=$X$4,IF(ISERROR($V1906),"Enter smelter details","RMI"),IF(ISERROR($V1906),"",OFFSET('Smelter Look-up'!$F$4,$V1906-4,0)))</f>
        <v/>
      </c>
      <c r="H1906" s="235" t="str">
        <f>IF(ISERROR($V1906),"",OFFSET('Smelter Look-up'!$G$4,$V1906-4,0))</f>
        <v/>
      </c>
      <c r="I1906" s="237" t="str">
        <f>IF(ISERROR($V1906),"",OFFSET('Smelter Look-up'!$H$4,$V1906-4,0))</f>
        <v/>
      </c>
      <c r="J1906" s="237" t="str">
        <f>IF(ISERROR($V1906),"",OFFSET('Smelter Look-up'!$I$4,$V1906-4,0))</f>
        <v/>
      </c>
      <c r="K1906" s="234"/>
      <c r="L1906" s="234"/>
      <c r="M1906" s="234"/>
      <c r="N1906" s="234"/>
      <c r="O1906" s="234"/>
      <c r="P1906" s="237"/>
      <c r="Q1906" s="238"/>
      <c r="R1906" s="233" t="str">
        <f>IF(ISERROR($V1906),"",OFFSET('Smelter Look-up'!$C$4,$V1906-4,0)&amp;"")</f>
        <v/>
      </c>
      <c r="S1906" s="239" t="str">
        <f t="array" ref="S1906">IF(B1906="","",IF(ISERROR(MATCH($E1906,CL,0)),"Unknown",INDIRECT("'C'!$A$"&amp;MATCH($E1906,CL,0)+1)))</f>
        <v/>
      </c>
      <c r="T1906" s="239" t="str">
        <f t="array" ref="T1906">IF(B1906="","",IF(ISERROR(MATCH($J1906,SorP!$B$1:$B$6226,0)),"",INDIRECT("'SorP'!$A$"&amp;MATCH($S1906&amp;$J1906,SorP!C:C,0))))</f>
        <v/>
      </c>
      <c r="U1906" s="240"/>
      <c r="V1906" s="228" t="str">
        <f>IF(C1906="",NA(),IF(OR(C1906="Smelter not listed",C1906="Smelter not yet identified"),MATCH($B1906&amp;$D1906,'Smelter Look-up'!$J:$J,0),MATCH($B1906&amp;$C1906,'Smelter Look-up'!$J:$J,0)))</f>
        <v>#N/A</v>
      </c>
      <c r="W1906" s="208"/>
      <c r="X1906" s="208">
        <f t="shared" si="1"/>
        <v>0</v>
      </c>
      <c r="Y1906" s="208"/>
      <c r="Z1906" s="208"/>
      <c r="AA1906" s="208"/>
      <c r="AB1906" s="241" t="str">
        <f t="shared" si="2"/>
        <v/>
      </c>
      <c r="AC1906" s="208"/>
      <c r="AD1906" s="208"/>
      <c r="AE1906" s="208"/>
      <c r="AF1906" s="208"/>
      <c r="AG1906" s="208"/>
      <c r="AH1906" s="208"/>
    </row>
    <row r="1907" ht="13.5" customHeight="1">
      <c r="A1907" s="239"/>
      <c r="B1907" s="233" t="str">
        <f t="array" ref="B1907">IF(LEN(A1907)=0,"",INDEX('Smelter Look-up'!$A:$A,MATCH($A1907,'Smelter Look-up'!$E:$E,0)))</f>
        <v/>
      </c>
      <c r="C1907" s="234" t="str">
        <f t="array" ref="C1907">IF(LEN(A1907)=0,"",INDEX('Smelter Look-up'!$C:$C,MATCH($A1907,'Smelter Look-up'!$E:$E,0)))</f>
        <v/>
      </c>
      <c r="D1907" s="233"/>
      <c r="E1907" s="233" t="str">
        <f>IF(ISERROR($V1907),"",OFFSET('Smelter Look-up'!$D$4,$V1907-4,0)&amp;"")</f>
        <v/>
      </c>
      <c r="F1907" s="233" t="str">
        <f>IF(ISERROR($V1907),"",OFFSET('Smelter Look-up'!$E$4,$V1907-4,0))</f>
        <v/>
      </c>
      <c r="G1907" s="233" t="str">
        <f>IF(C1907=$X$4,IF(ISERROR($V1907),"Enter smelter details","RMI"),IF(ISERROR($V1907),"",OFFSET('Smelter Look-up'!$F$4,$V1907-4,0)))</f>
        <v/>
      </c>
      <c r="H1907" s="235" t="str">
        <f>IF(ISERROR($V1907),"",OFFSET('Smelter Look-up'!$G$4,$V1907-4,0))</f>
        <v/>
      </c>
      <c r="I1907" s="237" t="str">
        <f>IF(ISERROR($V1907),"",OFFSET('Smelter Look-up'!$H$4,$V1907-4,0))</f>
        <v/>
      </c>
      <c r="J1907" s="237" t="str">
        <f>IF(ISERROR($V1907),"",OFFSET('Smelter Look-up'!$I$4,$V1907-4,0))</f>
        <v/>
      </c>
      <c r="K1907" s="234"/>
      <c r="L1907" s="234"/>
      <c r="M1907" s="234"/>
      <c r="N1907" s="234"/>
      <c r="O1907" s="234"/>
      <c r="P1907" s="237"/>
      <c r="Q1907" s="238"/>
      <c r="R1907" s="233" t="str">
        <f>IF(ISERROR($V1907),"",OFFSET('Smelter Look-up'!$C$4,$V1907-4,0)&amp;"")</f>
        <v/>
      </c>
      <c r="S1907" s="239" t="str">
        <f t="array" ref="S1907">IF(B1907="","",IF(ISERROR(MATCH($E1907,CL,0)),"Unknown",INDIRECT("'C'!$A$"&amp;MATCH($E1907,CL,0)+1)))</f>
        <v/>
      </c>
      <c r="T1907" s="239" t="str">
        <f t="array" ref="T1907">IF(B1907="","",IF(ISERROR(MATCH($J1907,SorP!$B$1:$B$6226,0)),"",INDIRECT("'SorP'!$A$"&amp;MATCH($S1907&amp;$J1907,SorP!C:C,0))))</f>
        <v/>
      </c>
      <c r="U1907" s="240"/>
      <c r="V1907" s="228" t="str">
        <f>IF(C1907="",NA(),IF(OR(C1907="Smelter not listed",C1907="Smelter not yet identified"),MATCH($B1907&amp;$D1907,'Smelter Look-up'!$J:$J,0),MATCH($B1907&amp;$C1907,'Smelter Look-up'!$J:$J,0)))</f>
        <v>#N/A</v>
      </c>
      <c r="W1907" s="208"/>
      <c r="X1907" s="208">
        <f t="shared" si="1"/>
        <v>0</v>
      </c>
      <c r="Y1907" s="208"/>
      <c r="Z1907" s="208"/>
      <c r="AA1907" s="208"/>
      <c r="AB1907" s="241" t="str">
        <f t="shared" si="2"/>
        <v/>
      </c>
      <c r="AC1907" s="208"/>
      <c r="AD1907" s="208"/>
      <c r="AE1907" s="208"/>
      <c r="AF1907" s="208"/>
      <c r="AG1907" s="208"/>
      <c r="AH1907" s="208"/>
    </row>
    <row r="1908" ht="13.5" customHeight="1">
      <c r="A1908" s="239"/>
      <c r="B1908" s="233" t="str">
        <f t="array" ref="B1908">IF(LEN(A1908)=0,"",INDEX('Smelter Look-up'!$A:$A,MATCH($A1908,'Smelter Look-up'!$E:$E,0)))</f>
        <v/>
      </c>
      <c r="C1908" s="234" t="str">
        <f t="array" ref="C1908">IF(LEN(A1908)=0,"",INDEX('Smelter Look-up'!$C:$C,MATCH($A1908,'Smelter Look-up'!$E:$E,0)))</f>
        <v/>
      </c>
      <c r="D1908" s="233"/>
      <c r="E1908" s="233" t="str">
        <f>IF(ISERROR($V1908),"",OFFSET('Smelter Look-up'!$D$4,$V1908-4,0)&amp;"")</f>
        <v/>
      </c>
      <c r="F1908" s="233" t="str">
        <f>IF(ISERROR($V1908),"",OFFSET('Smelter Look-up'!$E$4,$V1908-4,0))</f>
        <v/>
      </c>
      <c r="G1908" s="233" t="str">
        <f>IF(C1908=$X$4,IF(ISERROR($V1908),"Enter smelter details","RMI"),IF(ISERROR($V1908),"",OFFSET('Smelter Look-up'!$F$4,$V1908-4,0)))</f>
        <v/>
      </c>
      <c r="H1908" s="235" t="str">
        <f>IF(ISERROR($V1908),"",OFFSET('Smelter Look-up'!$G$4,$V1908-4,0))</f>
        <v/>
      </c>
      <c r="I1908" s="237" t="str">
        <f>IF(ISERROR($V1908),"",OFFSET('Smelter Look-up'!$H$4,$V1908-4,0))</f>
        <v/>
      </c>
      <c r="J1908" s="237" t="str">
        <f>IF(ISERROR($V1908),"",OFFSET('Smelter Look-up'!$I$4,$V1908-4,0))</f>
        <v/>
      </c>
      <c r="K1908" s="234"/>
      <c r="L1908" s="234"/>
      <c r="M1908" s="234"/>
      <c r="N1908" s="234"/>
      <c r="O1908" s="234"/>
      <c r="P1908" s="237"/>
      <c r="Q1908" s="238"/>
      <c r="R1908" s="233" t="str">
        <f>IF(ISERROR($V1908),"",OFFSET('Smelter Look-up'!$C$4,$V1908-4,0)&amp;"")</f>
        <v/>
      </c>
      <c r="S1908" s="239" t="str">
        <f t="array" ref="S1908">IF(B1908="","",IF(ISERROR(MATCH($E1908,CL,0)),"Unknown",INDIRECT("'C'!$A$"&amp;MATCH($E1908,CL,0)+1)))</f>
        <v/>
      </c>
      <c r="T1908" s="239" t="str">
        <f t="array" ref="T1908">IF(B1908="","",IF(ISERROR(MATCH($J1908,SorP!$B$1:$B$6226,0)),"",INDIRECT("'SorP'!$A$"&amp;MATCH($S1908&amp;$J1908,SorP!C:C,0))))</f>
        <v/>
      </c>
      <c r="U1908" s="240"/>
      <c r="V1908" s="228" t="str">
        <f>IF(C1908="",NA(),IF(OR(C1908="Smelter not listed",C1908="Smelter not yet identified"),MATCH($B1908&amp;$D1908,'Smelter Look-up'!$J:$J,0),MATCH($B1908&amp;$C1908,'Smelter Look-up'!$J:$J,0)))</f>
        <v>#N/A</v>
      </c>
      <c r="W1908" s="208"/>
      <c r="X1908" s="208">
        <f t="shared" si="1"/>
        <v>0</v>
      </c>
      <c r="Y1908" s="208"/>
      <c r="Z1908" s="208"/>
      <c r="AA1908" s="208"/>
      <c r="AB1908" s="241" t="str">
        <f t="shared" si="2"/>
        <v/>
      </c>
      <c r="AC1908" s="208"/>
      <c r="AD1908" s="208"/>
      <c r="AE1908" s="208"/>
      <c r="AF1908" s="208"/>
      <c r="AG1908" s="208"/>
      <c r="AH1908" s="208"/>
    </row>
    <row r="1909" ht="13.5" customHeight="1">
      <c r="A1909" s="239"/>
      <c r="B1909" s="233" t="str">
        <f t="array" ref="B1909">IF(LEN(A1909)=0,"",INDEX('Smelter Look-up'!$A:$A,MATCH($A1909,'Smelter Look-up'!$E:$E,0)))</f>
        <v/>
      </c>
      <c r="C1909" s="234" t="str">
        <f t="array" ref="C1909">IF(LEN(A1909)=0,"",INDEX('Smelter Look-up'!$C:$C,MATCH($A1909,'Smelter Look-up'!$E:$E,0)))</f>
        <v/>
      </c>
      <c r="D1909" s="233"/>
      <c r="E1909" s="233" t="str">
        <f>IF(ISERROR($V1909),"",OFFSET('Smelter Look-up'!$D$4,$V1909-4,0)&amp;"")</f>
        <v/>
      </c>
      <c r="F1909" s="233" t="str">
        <f>IF(ISERROR($V1909),"",OFFSET('Smelter Look-up'!$E$4,$V1909-4,0))</f>
        <v/>
      </c>
      <c r="G1909" s="233" t="str">
        <f>IF(C1909=$X$4,IF(ISERROR($V1909),"Enter smelter details","RMI"),IF(ISERROR($V1909),"",OFFSET('Smelter Look-up'!$F$4,$V1909-4,0)))</f>
        <v/>
      </c>
      <c r="H1909" s="235" t="str">
        <f>IF(ISERROR($V1909),"",OFFSET('Smelter Look-up'!$G$4,$V1909-4,0))</f>
        <v/>
      </c>
      <c r="I1909" s="237" t="str">
        <f>IF(ISERROR($V1909),"",OFFSET('Smelter Look-up'!$H$4,$V1909-4,0))</f>
        <v/>
      </c>
      <c r="J1909" s="237" t="str">
        <f>IF(ISERROR($V1909),"",OFFSET('Smelter Look-up'!$I$4,$V1909-4,0))</f>
        <v/>
      </c>
      <c r="K1909" s="234"/>
      <c r="L1909" s="234"/>
      <c r="M1909" s="234"/>
      <c r="N1909" s="234"/>
      <c r="O1909" s="234"/>
      <c r="P1909" s="237"/>
      <c r="Q1909" s="238"/>
      <c r="R1909" s="233" t="str">
        <f>IF(ISERROR($V1909),"",OFFSET('Smelter Look-up'!$C$4,$V1909-4,0)&amp;"")</f>
        <v/>
      </c>
      <c r="S1909" s="239" t="str">
        <f t="array" ref="S1909">IF(B1909="","",IF(ISERROR(MATCH($E1909,CL,0)),"Unknown",INDIRECT("'C'!$A$"&amp;MATCH($E1909,CL,0)+1)))</f>
        <v/>
      </c>
      <c r="T1909" s="239" t="str">
        <f t="array" ref="T1909">IF(B1909="","",IF(ISERROR(MATCH($J1909,SorP!$B$1:$B$6226,0)),"",INDIRECT("'SorP'!$A$"&amp;MATCH($S1909&amp;$J1909,SorP!C:C,0))))</f>
        <v/>
      </c>
      <c r="U1909" s="240"/>
      <c r="V1909" s="228" t="str">
        <f>IF(C1909="",NA(),IF(OR(C1909="Smelter not listed",C1909="Smelter not yet identified"),MATCH($B1909&amp;$D1909,'Smelter Look-up'!$J:$J,0),MATCH($B1909&amp;$C1909,'Smelter Look-up'!$J:$J,0)))</f>
        <v>#N/A</v>
      </c>
      <c r="W1909" s="208"/>
      <c r="X1909" s="208">
        <f t="shared" si="1"/>
        <v>0</v>
      </c>
      <c r="Y1909" s="208"/>
      <c r="Z1909" s="208"/>
      <c r="AA1909" s="208"/>
      <c r="AB1909" s="241" t="str">
        <f t="shared" si="2"/>
        <v/>
      </c>
      <c r="AC1909" s="208"/>
      <c r="AD1909" s="208"/>
      <c r="AE1909" s="208"/>
      <c r="AF1909" s="208"/>
      <c r="AG1909" s="208"/>
      <c r="AH1909" s="208"/>
    </row>
    <row r="1910" ht="13.5" customHeight="1">
      <c r="A1910" s="239"/>
      <c r="B1910" s="233" t="str">
        <f t="array" ref="B1910">IF(LEN(A1910)=0,"",INDEX('Smelter Look-up'!$A:$A,MATCH($A1910,'Smelter Look-up'!$E:$E,0)))</f>
        <v/>
      </c>
      <c r="C1910" s="234" t="str">
        <f t="array" ref="C1910">IF(LEN(A1910)=0,"",INDEX('Smelter Look-up'!$C:$C,MATCH($A1910,'Smelter Look-up'!$E:$E,0)))</f>
        <v/>
      </c>
      <c r="D1910" s="233"/>
      <c r="E1910" s="233" t="str">
        <f>IF(ISERROR($V1910),"",OFFSET('Smelter Look-up'!$D$4,$V1910-4,0)&amp;"")</f>
        <v/>
      </c>
      <c r="F1910" s="233" t="str">
        <f>IF(ISERROR($V1910),"",OFFSET('Smelter Look-up'!$E$4,$V1910-4,0))</f>
        <v/>
      </c>
      <c r="G1910" s="233" t="str">
        <f>IF(C1910=$X$4,IF(ISERROR($V1910),"Enter smelter details","RMI"),IF(ISERROR($V1910),"",OFFSET('Smelter Look-up'!$F$4,$V1910-4,0)))</f>
        <v/>
      </c>
      <c r="H1910" s="235" t="str">
        <f>IF(ISERROR($V1910),"",OFFSET('Smelter Look-up'!$G$4,$V1910-4,0))</f>
        <v/>
      </c>
      <c r="I1910" s="237" t="str">
        <f>IF(ISERROR($V1910),"",OFFSET('Smelter Look-up'!$H$4,$V1910-4,0))</f>
        <v/>
      </c>
      <c r="J1910" s="237" t="str">
        <f>IF(ISERROR($V1910),"",OFFSET('Smelter Look-up'!$I$4,$V1910-4,0))</f>
        <v/>
      </c>
      <c r="K1910" s="234"/>
      <c r="L1910" s="234"/>
      <c r="M1910" s="234"/>
      <c r="N1910" s="234"/>
      <c r="O1910" s="234"/>
      <c r="P1910" s="237"/>
      <c r="Q1910" s="238"/>
      <c r="R1910" s="233" t="str">
        <f>IF(ISERROR($V1910),"",OFFSET('Smelter Look-up'!$C$4,$V1910-4,0)&amp;"")</f>
        <v/>
      </c>
      <c r="S1910" s="239" t="str">
        <f t="array" ref="S1910">IF(B1910="","",IF(ISERROR(MATCH($E1910,CL,0)),"Unknown",INDIRECT("'C'!$A$"&amp;MATCH($E1910,CL,0)+1)))</f>
        <v/>
      </c>
      <c r="T1910" s="239" t="str">
        <f t="array" ref="T1910">IF(B1910="","",IF(ISERROR(MATCH($J1910,SorP!$B$1:$B$6226,0)),"",INDIRECT("'SorP'!$A$"&amp;MATCH($S1910&amp;$J1910,SorP!C:C,0))))</f>
        <v/>
      </c>
      <c r="U1910" s="240"/>
      <c r="V1910" s="228" t="str">
        <f>IF(C1910="",NA(),IF(OR(C1910="Smelter not listed",C1910="Smelter not yet identified"),MATCH($B1910&amp;$D1910,'Smelter Look-up'!$J:$J,0),MATCH($B1910&amp;$C1910,'Smelter Look-up'!$J:$J,0)))</f>
        <v>#N/A</v>
      </c>
      <c r="W1910" s="208"/>
      <c r="X1910" s="208">
        <f t="shared" si="1"/>
        <v>0</v>
      </c>
      <c r="Y1910" s="208"/>
      <c r="Z1910" s="208"/>
      <c r="AA1910" s="208"/>
      <c r="AB1910" s="241" t="str">
        <f t="shared" si="2"/>
        <v/>
      </c>
      <c r="AC1910" s="208"/>
      <c r="AD1910" s="208"/>
      <c r="AE1910" s="208"/>
      <c r="AF1910" s="208"/>
      <c r="AG1910" s="208"/>
      <c r="AH1910" s="208"/>
    </row>
    <row r="1911" ht="13.5" customHeight="1">
      <c r="A1911" s="239"/>
      <c r="B1911" s="233" t="str">
        <f t="array" ref="B1911">IF(LEN(A1911)=0,"",INDEX('Smelter Look-up'!$A:$A,MATCH($A1911,'Smelter Look-up'!$E:$E,0)))</f>
        <v/>
      </c>
      <c r="C1911" s="234" t="str">
        <f t="array" ref="C1911">IF(LEN(A1911)=0,"",INDEX('Smelter Look-up'!$C:$C,MATCH($A1911,'Smelter Look-up'!$E:$E,0)))</f>
        <v/>
      </c>
      <c r="D1911" s="233"/>
      <c r="E1911" s="233" t="str">
        <f>IF(ISERROR($V1911),"",OFFSET('Smelter Look-up'!$D$4,$V1911-4,0)&amp;"")</f>
        <v/>
      </c>
      <c r="F1911" s="233" t="str">
        <f>IF(ISERROR($V1911),"",OFFSET('Smelter Look-up'!$E$4,$V1911-4,0))</f>
        <v/>
      </c>
      <c r="G1911" s="233" t="str">
        <f>IF(C1911=$X$4,IF(ISERROR($V1911),"Enter smelter details","RMI"),IF(ISERROR($V1911),"",OFFSET('Smelter Look-up'!$F$4,$V1911-4,0)))</f>
        <v/>
      </c>
      <c r="H1911" s="235" t="str">
        <f>IF(ISERROR($V1911),"",OFFSET('Smelter Look-up'!$G$4,$V1911-4,0))</f>
        <v/>
      </c>
      <c r="I1911" s="237" t="str">
        <f>IF(ISERROR($V1911),"",OFFSET('Smelter Look-up'!$H$4,$V1911-4,0))</f>
        <v/>
      </c>
      <c r="J1911" s="237" t="str">
        <f>IF(ISERROR($V1911),"",OFFSET('Smelter Look-up'!$I$4,$V1911-4,0))</f>
        <v/>
      </c>
      <c r="K1911" s="234"/>
      <c r="L1911" s="234"/>
      <c r="M1911" s="234"/>
      <c r="N1911" s="234"/>
      <c r="O1911" s="234"/>
      <c r="P1911" s="237"/>
      <c r="Q1911" s="238"/>
      <c r="R1911" s="233" t="str">
        <f>IF(ISERROR($V1911),"",OFFSET('Smelter Look-up'!$C$4,$V1911-4,0)&amp;"")</f>
        <v/>
      </c>
      <c r="S1911" s="239" t="str">
        <f t="array" ref="S1911">IF(B1911="","",IF(ISERROR(MATCH($E1911,CL,0)),"Unknown",INDIRECT("'C'!$A$"&amp;MATCH($E1911,CL,0)+1)))</f>
        <v/>
      </c>
      <c r="T1911" s="239" t="str">
        <f t="array" ref="T1911">IF(B1911="","",IF(ISERROR(MATCH($J1911,SorP!$B$1:$B$6226,0)),"",INDIRECT("'SorP'!$A$"&amp;MATCH($S1911&amp;$J1911,SorP!C:C,0))))</f>
        <v/>
      </c>
      <c r="U1911" s="240"/>
      <c r="V1911" s="228" t="str">
        <f>IF(C1911="",NA(),IF(OR(C1911="Smelter not listed",C1911="Smelter not yet identified"),MATCH($B1911&amp;$D1911,'Smelter Look-up'!$J:$J,0),MATCH($B1911&amp;$C1911,'Smelter Look-up'!$J:$J,0)))</f>
        <v>#N/A</v>
      </c>
      <c r="W1911" s="208"/>
      <c r="X1911" s="208">
        <f t="shared" si="1"/>
        <v>0</v>
      </c>
      <c r="Y1911" s="208"/>
      <c r="Z1911" s="208"/>
      <c r="AA1911" s="208"/>
      <c r="AB1911" s="241" t="str">
        <f t="shared" si="2"/>
        <v/>
      </c>
      <c r="AC1911" s="208"/>
      <c r="AD1911" s="208"/>
      <c r="AE1911" s="208"/>
      <c r="AF1911" s="208"/>
      <c r="AG1911" s="208"/>
      <c r="AH1911" s="208"/>
    </row>
    <row r="1912" ht="13.5" customHeight="1">
      <c r="A1912" s="239"/>
      <c r="B1912" s="233" t="str">
        <f t="array" ref="B1912">IF(LEN(A1912)=0,"",INDEX('Smelter Look-up'!$A:$A,MATCH($A1912,'Smelter Look-up'!$E:$E,0)))</f>
        <v/>
      </c>
      <c r="C1912" s="234" t="str">
        <f t="array" ref="C1912">IF(LEN(A1912)=0,"",INDEX('Smelter Look-up'!$C:$C,MATCH($A1912,'Smelter Look-up'!$E:$E,0)))</f>
        <v/>
      </c>
      <c r="D1912" s="233"/>
      <c r="E1912" s="233" t="str">
        <f>IF(ISERROR($V1912),"",OFFSET('Smelter Look-up'!$D$4,$V1912-4,0)&amp;"")</f>
        <v/>
      </c>
      <c r="F1912" s="233" t="str">
        <f>IF(ISERROR($V1912),"",OFFSET('Smelter Look-up'!$E$4,$V1912-4,0))</f>
        <v/>
      </c>
      <c r="G1912" s="233" t="str">
        <f>IF(C1912=$X$4,IF(ISERROR($V1912),"Enter smelter details","RMI"),IF(ISERROR($V1912),"",OFFSET('Smelter Look-up'!$F$4,$V1912-4,0)))</f>
        <v/>
      </c>
      <c r="H1912" s="235" t="str">
        <f>IF(ISERROR($V1912),"",OFFSET('Smelter Look-up'!$G$4,$V1912-4,0))</f>
        <v/>
      </c>
      <c r="I1912" s="237" t="str">
        <f>IF(ISERROR($V1912),"",OFFSET('Smelter Look-up'!$H$4,$V1912-4,0))</f>
        <v/>
      </c>
      <c r="J1912" s="237" t="str">
        <f>IF(ISERROR($V1912),"",OFFSET('Smelter Look-up'!$I$4,$V1912-4,0))</f>
        <v/>
      </c>
      <c r="K1912" s="234"/>
      <c r="L1912" s="234"/>
      <c r="M1912" s="234"/>
      <c r="N1912" s="234"/>
      <c r="O1912" s="234"/>
      <c r="P1912" s="237"/>
      <c r="Q1912" s="238"/>
      <c r="R1912" s="233" t="str">
        <f>IF(ISERROR($V1912),"",OFFSET('Smelter Look-up'!$C$4,$V1912-4,0)&amp;"")</f>
        <v/>
      </c>
      <c r="S1912" s="239" t="str">
        <f t="array" ref="S1912">IF(B1912="","",IF(ISERROR(MATCH($E1912,CL,0)),"Unknown",INDIRECT("'C'!$A$"&amp;MATCH($E1912,CL,0)+1)))</f>
        <v/>
      </c>
      <c r="T1912" s="239" t="str">
        <f t="array" ref="T1912">IF(B1912="","",IF(ISERROR(MATCH($J1912,SorP!$B$1:$B$6226,0)),"",INDIRECT("'SorP'!$A$"&amp;MATCH($S1912&amp;$J1912,SorP!C:C,0))))</f>
        <v/>
      </c>
      <c r="U1912" s="240"/>
      <c r="V1912" s="228" t="str">
        <f>IF(C1912="",NA(),IF(OR(C1912="Smelter not listed",C1912="Smelter not yet identified"),MATCH($B1912&amp;$D1912,'Smelter Look-up'!$J:$J,0),MATCH($B1912&amp;$C1912,'Smelter Look-up'!$J:$J,0)))</f>
        <v>#N/A</v>
      </c>
      <c r="W1912" s="208"/>
      <c r="X1912" s="208">
        <f t="shared" si="1"/>
        <v>0</v>
      </c>
      <c r="Y1912" s="208"/>
      <c r="Z1912" s="208"/>
      <c r="AA1912" s="208"/>
      <c r="AB1912" s="241" t="str">
        <f t="shared" si="2"/>
        <v/>
      </c>
      <c r="AC1912" s="208"/>
      <c r="AD1912" s="208"/>
      <c r="AE1912" s="208"/>
      <c r="AF1912" s="208"/>
      <c r="AG1912" s="208"/>
      <c r="AH1912" s="208"/>
    </row>
    <row r="1913" ht="13.5" customHeight="1">
      <c r="A1913" s="239"/>
      <c r="B1913" s="233" t="str">
        <f t="array" ref="B1913">IF(LEN(A1913)=0,"",INDEX('Smelter Look-up'!$A:$A,MATCH($A1913,'Smelter Look-up'!$E:$E,0)))</f>
        <v/>
      </c>
      <c r="C1913" s="234" t="str">
        <f t="array" ref="C1913">IF(LEN(A1913)=0,"",INDEX('Smelter Look-up'!$C:$C,MATCH($A1913,'Smelter Look-up'!$E:$E,0)))</f>
        <v/>
      </c>
      <c r="D1913" s="233"/>
      <c r="E1913" s="233" t="str">
        <f>IF(ISERROR($V1913),"",OFFSET('Smelter Look-up'!$D$4,$V1913-4,0)&amp;"")</f>
        <v/>
      </c>
      <c r="F1913" s="233" t="str">
        <f>IF(ISERROR($V1913),"",OFFSET('Smelter Look-up'!$E$4,$V1913-4,0))</f>
        <v/>
      </c>
      <c r="G1913" s="233" t="str">
        <f>IF(C1913=$X$4,IF(ISERROR($V1913),"Enter smelter details","RMI"),IF(ISERROR($V1913),"",OFFSET('Smelter Look-up'!$F$4,$V1913-4,0)))</f>
        <v/>
      </c>
      <c r="H1913" s="235" t="str">
        <f>IF(ISERROR($V1913),"",OFFSET('Smelter Look-up'!$G$4,$V1913-4,0))</f>
        <v/>
      </c>
      <c r="I1913" s="237" t="str">
        <f>IF(ISERROR($V1913),"",OFFSET('Smelter Look-up'!$H$4,$V1913-4,0))</f>
        <v/>
      </c>
      <c r="J1913" s="237" t="str">
        <f>IF(ISERROR($V1913),"",OFFSET('Smelter Look-up'!$I$4,$V1913-4,0))</f>
        <v/>
      </c>
      <c r="K1913" s="234"/>
      <c r="L1913" s="234"/>
      <c r="M1913" s="234"/>
      <c r="N1913" s="234"/>
      <c r="O1913" s="234"/>
      <c r="P1913" s="237"/>
      <c r="Q1913" s="238"/>
      <c r="R1913" s="233" t="str">
        <f>IF(ISERROR($V1913),"",OFFSET('Smelter Look-up'!$C$4,$V1913-4,0)&amp;"")</f>
        <v/>
      </c>
      <c r="S1913" s="239" t="str">
        <f t="array" ref="S1913">IF(B1913="","",IF(ISERROR(MATCH($E1913,CL,0)),"Unknown",INDIRECT("'C'!$A$"&amp;MATCH($E1913,CL,0)+1)))</f>
        <v/>
      </c>
      <c r="T1913" s="239" t="str">
        <f t="array" ref="T1913">IF(B1913="","",IF(ISERROR(MATCH($J1913,SorP!$B$1:$B$6226,0)),"",INDIRECT("'SorP'!$A$"&amp;MATCH($S1913&amp;$J1913,SorP!C:C,0))))</f>
        <v/>
      </c>
      <c r="U1913" s="240"/>
      <c r="V1913" s="228" t="str">
        <f>IF(C1913="",NA(),IF(OR(C1913="Smelter not listed",C1913="Smelter not yet identified"),MATCH($B1913&amp;$D1913,'Smelter Look-up'!$J:$J,0),MATCH($B1913&amp;$C1913,'Smelter Look-up'!$J:$J,0)))</f>
        <v>#N/A</v>
      </c>
      <c r="W1913" s="208"/>
      <c r="X1913" s="208">
        <f t="shared" si="1"/>
        <v>0</v>
      </c>
      <c r="Y1913" s="208"/>
      <c r="Z1913" s="208"/>
      <c r="AA1913" s="208"/>
      <c r="AB1913" s="241" t="str">
        <f t="shared" si="2"/>
        <v/>
      </c>
      <c r="AC1913" s="208"/>
      <c r="AD1913" s="208"/>
      <c r="AE1913" s="208"/>
      <c r="AF1913" s="208"/>
      <c r="AG1913" s="208"/>
      <c r="AH1913" s="208"/>
    </row>
    <row r="1914" ht="13.5" customHeight="1">
      <c r="A1914" s="239"/>
      <c r="B1914" s="233" t="str">
        <f t="array" ref="B1914">IF(LEN(A1914)=0,"",INDEX('Smelter Look-up'!$A:$A,MATCH($A1914,'Smelter Look-up'!$E:$E,0)))</f>
        <v/>
      </c>
      <c r="C1914" s="234" t="str">
        <f t="array" ref="C1914">IF(LEN(A1914)=0,"",INDEX('Smelter Look-up'!$C:$C,MATCH($A1914,'Smelter Look-up'!$E:$E,0)))</f>
        <v/>
      </c>
      <c r="D1914" s="233"/>
      <c r="E1914" s="233" t="str">
        <f>IF(ISERROR($V1914),"",OFFSET('Smelter Look-up'!$D$4,$V1914-4,0)&amp;"")</f>
        <v/>
      </c>
      <c r="F1914" s="233" t="str">
        <f>IF(ISERROR($V1914),"",OFFSET('Smelter Look-up'!$E$4,$V1914-4,0))</f>
        <v/>
      </c>
      <c r="G1914" s="233" t="str">
        <f>IF(C1914=$X$4,IF(ISERROR($V1914),"Enter smelter details","RMI"),IF(ISERROR($V1914),"",OFFSET('Smelter Look-up'!$F$4,$V1914-4,0)))</f>
        <v/>
      </c>
      <c r="H1914" s="235" t="str">
        <f>IF(ISERROR($V1914),"",OFFSET('Smelter Look-up'!$G$4,$V1914-4,0))</f>
        <v/>
      </c>
      <c r="I1914" s="237" t="str">
        <f>IF(ISERROR($V1914),"",OFFSET('Smelter Look-up'!$H$4,$V1914-4,0))</f>
        <v/>
      </c>
      <c r="J1914" s="237" t="str">
        <f>IF(ISERROR($V1914),"",OFFSET('Smelter Look-up'!$I$4,$V1914-4,0))</f>
        <v/>
      </c>
      <c r="K1914" s="234"/>
      <c r="L1914" s="234"/>
      <c r="M1914" s="234"/>
      <c r="N1914" s="234"/>
      <c r="O1914" s="234"/>
      <c r="P1914" s="237"/>
      <c r="Q1914" s="238"/>
      <c r="R1914" s="233" t="str">
        <f>IF(ISERROR($V1914),"",OFFSET('Smelter Look-up'!$C$4,$V1914-4,0)&amp;"")</f>
        <v/>
      </c>
      <c r="S1914" s="239" t="str">
        <f t="array" ref="S1914">IF(B1914="","",IF(ISERROR(MATCH($E1914,CL,0)),"Unknown",INDIRECT("'C'!$A$"&amp;MATCH($E1914,CL,0)+1)))</f>
        <v/>
      </c>
      <c r="T1914" s="239" t="str">
        <f t="array" ref="T1914">IF(B1914="","",IF(ISERROR(MATCH($J1914,SorP!$B$1:$B$6226,0)),"",INDIRECT("'SorP'!$A$"&amp;MATCH($S1914&amp;$J1914,SorP!C:C,0))))</f>
        <v/>
      </c>
      <c r="U1914" s="240"/>
      <c r="V1914" s="228" t="str">
        <f>IF(C1914="",NA(),IF(OR(C1914="Smelter not listed",C1914="Smelter not yet identified"),MATCH($B1914&amp;$D1914,'Smelter Look-up'!$J:$J,0),MATCH($B1914&amp;$C1914,'Smelter Look-up'!$J:$J,0)))</f>
        <v>#N/A</v>
      </c>
      <c r="W1914" s="208"/>
      <c r="X1914" s="208">
        <f t="shared" si="1"/>
        <v>0</v>
      </c>
      <c r="Y1914" s="208"/>
      <c r="Z1914" s="208"/>
      <c r="AA1914" s="208"/>
      <c r="AB1914" s="241" t="str">
        <f t="shared" si="2"/>
        <v/>
      </c>
      <c r="AC1914" s="208"/>
      <c r="AD1914" s="208"/>
      <c r="AE1914" s="208"/>
      <c r="AF1914" s="208"/>
      <c r="AG1914" s="208"/>
      <c r="AH1914" s="208"/>
    </row>
    <row r="1915" ht="13.5" customHeight="1">
      <c r="A1915" s="239"/>
      <c r="B1915" s="233" t="str">
        <f t="array" ref="B1915">IF(LEN(A1915)=0,"",INDEX('Smelter Look-up'!$A:$A,MATCH($A1915,'Smelter Look-up'!$E:$E,0)))</f>
        <v/>
      </c>
      <c r="C1915" s="234" t="str">
        <f t="array" ref="C1915">IF(LEN(A1915)=0,"",INDEX('Smelter Look-up'!$C:$C,MATCH($A1915,'Smelter Look-up'!$E:$E,0)))</f>
        <v/>
      </c>
      <c r="D1915" s="233"/>
      <c r="E1915" s="233" t="str">
        <f>IF(ISERROR($V1915),"",OFFSET('Smelter Look-up'!$D$4,$V1915-4,0)&amp;"")</f>
        <v/>
      </c>
      <c r="F1915" s="233" t="str">
        <f>IF(ISERROR($V1915),"",OFFSET('Smelter Look-up'!$E$4,$V1915-4,0))</f>
        <v/>
      </c>
      <c r="G1915" s="233" t="str">
        <f>IF(C1915=$X$4,IF(ISERROR($V1915),"Enter smelter details","RMI"),IF(ISERROR($V1915),"",OFFSET('Smelter Look-up'!$F$4,$V1915-4,0)))</f>
        <v/>
      </c>
      <c r="H1915" s="235" t="str">
        <f>IF(ISERROR($V1915),"",OFFSET('Smelter Look-up'!$G$4,$V1915-4,0))</f>
        <v/>
      </c>
      <c r="I1915" s="237" t="str">
        <f>IF(ISERROR($V1915),"",OFFSET('Smelter Look-up'!$H$4,$V1915-4,0))</f>
        <v/>
      </c>
      <c r="J1915" s="237" t="str">
        <f>IF(ISERROR($V1915),"",OFFSET('Smelter Look-up'!$I$4,$V1915-4,0))</f>
        <v/>
      </c>
      <c r="K1915" s="234"/>
      <c r="L1915" s="234"/>
      <c r="M1915" s="234"/>
      <c r="N1915" s="234"/>
      <c r="O1915" s="234"/>
      <c r="P1915" s="237"/>
      <c r="Q1915" s="238"/>
      <c r="R1915" s="233" t="str">
        <f>IF(ISERROR($V1915),"",OFFSET('Smelter Look-up'!$C$4,$V1915-4,0)&amp;"")</f>
        <v/>
      </c>
      <c r="S1915" s="239" t="str">
        <f t="array" ref="S1915">IF(B1915="","",IF(ISERROR(MATCH($E1915,CL,0)),"Unknown",INDIRECT("'C'!$A$"&amp;MATCH($E1915,CL,0)+1)))</f>
        <v/>
      </c>
      <c r="T1915" s="239" t="str">
        <f t="array" ref="T1915">IF(B1915="","",IF(ISERROR(MATCH($J1915,SorP!$B$1:$B$6226,0)),"",INDIRECT("'SorP'!$A$"&amp;MATCH($S1915&amp;$J1915,SorP!C:C,0))))</f>
        <v/>
      </c>
      <c r="U1915" s="240"/>
      <c r="V1915" s="228" t="str">
        <f>IF(C1915="",NA(),IF(OR(C1915="Smelter not listed",C1915="Smelter not yet identified"),MATCH($B1915&amp;$D1915,'Smelter Look-up'!$J:$J,0),MATCH($B1915&amp;$C1915,'Smelter Look-up'!$J:$J,0)))</f>
        <v>#N/A</v>
      </c>
      <c r="W1915" s="208"/>
      <c r="X1915" s="208">
        <f t="shared" si="1"/>
        <v>0</v>
      </c>
      <c r="Y1915" s="208"/>
      <c r="Z1915" s="208"/>
      <c r="AA1915" s="208"/>
      <c r="AB1915" s="241" t="str">
        <f t="shared" si="2"/>
        <v/>
      </c>
      <c r="AC1915" s="208"/>
      <c r="AD1915" s="208"/>
      <c r="AE1915" s="208"/>
      <c r="AF1915" s="208"/>
      <c r="AG1915" s="208"/>
      <c r="AH1915" s="208"/>
    </row>
    <row r="1916" ht="13.5" customHeight="1">
      <c r="A1916" s="239"/>
      <c r="B1916" s="233" t="str">
        <f t="array" ref="B1916">IF(LEN(A1916)=0,"",INDEX('Smelter Look-up'!$A:$A,MATCH($A1916,'Smelter Look-up'!$E:$E,0)))</f>
        <v/>
      </c>
      <c r="C1916" s="234" t="str">
        <f t="array" ref="C1916">IF(LEN(A1916)=0,"",INDEX('Smelter Look-up'!$C:$C,MATCH($A1916,'Smelter Look-up'!$E:$E,0)))</f>
        <v/>
      </c>
      <c r="D1916" s="233"/>
      <c r="E1916" s="233" t="str">
        <f>IF(ISERROR($V1916),"",OFFSET('Smelter Look-up'!$D$4,$V1916-4,0)&amp;"")</f>
        <v/>
      </c>
      <c r="F1916" s="233" t="str">
        <f>IF(ISERROR($V1916),"",OFFSET('Smelter Look-up'!$E$4,$V1916-4,0))</f>
        <v/>
      </c>
      <c r="G1916" s="233" t="str">
        <f>IF(C1916=$X$4,IF(ISERROR($V1916),"Enter smelter details","RMI"),IF(ISERROR($V1916),"",OFFSET('Smelter Look-up'!$F$4,$V1916-4,0)))</f>
        <v/>
      </c>
      <c r="H1916" s="235" t="str">
        <f>IF(ISERROR($V1916),"",OFFSET('Smelter Look-up'!$G$4,$V1916-4,0))</f>
        <v/>
      </c>
      <c r="I1916" s="237" t="str">
        <f>IF(ISERROR($V1916),"",OFFSET('Smelter Look-up'!$H$4,$V1916-4,0))</f>
        <v/>
      </c>
      <c r="J1916" s="237" t="str">
        <f>IF(ISERROR($V1916),"",OFFSET('Smelter Look-up'!$I$4,$V1916-4,0))</f>
        <v/>
      </c>
      <c r="K1916" s="234"/>
      <c r="L1916" s="234"/>
      <c r="M1916" s="234"/>
      <c r="N1916" s="234"/>
      <c r="O1916" s="234"/>
      <c r="P1916" s="237"/>
      <c r="Q1916" s="238"/>
      <c r="R1916" s="233" t="str">
        <f>IF(ISERROR($V1916),"",OFFSET('Smelter Look-up'!$C$4,$V1916-4,0)&amp;"")</f>
        <v/>
      </c>
      <c r="S1916" s="239" t="str">
        <f t="array" ref="S1916">IF(B1916="","",IF(ISERROR(MATCH($E1916,CL,0)),"Unknown",INDIRECT("'C'!$A$"&amp;MATCH($E1916,CL,0)+1)))</f>
        <v/>
      </c>
      <c r="T1916" s="239" t="str">
        <f t="array" ref="T1916">IF(B1916="","",IF(ISERROR(MATCH($J1916,SorP!$B$1:$B$6226,0)),"",INDIRECT("'SorP'!$A$"&amp;MATCH($S1916&amp;$J1916,SorP!C:C,0))))</f>
        <v/>
      </c>
      <c r="U1916" s="240"/>
      <c r="V1916" s="228" t="str">
        <f>IF(C1916="",NA(),IF(OR(C1916="Smelter not listed",C1916="Smelter not yet identified"),MATCH($B1916&amp;$D1916,'Smelter Look-up'!$J:$J,0),MATCH($B1916&amp;$C1916,'Smelter Look-up'!$J:$J,0)))</f>
        <v>#N/A</v>
      </c>
      <c r="W1916" s="208"/>
      <c r="X1916" s="208">
        <f t="shared" si="1"/>
        <v>0</v>
      </c>
      <c r="Y1916" s="208"/>
      <c r="Z1916" s="208"/>
      <c r="AA1916" s="208"/>
      <c r="AB1916" s="241" t="str">
        <f t="shared" si="2"/>
        <v/>
      </c>
      <c r="AC1916" s="208"/>
      <c r="AD1916" s="208"/>
      <c r="AE1916" s="208"/>
      <c r="AF1916" s="208"/>
      <c r="AG1916" s="208"/>
      <c r="AH1916" s="208"/>
    </row>
    <row r="1917" ht="13.5" customHeight="1">
      <c r="A1917" s="239"/>
      <c r="B1917" s="233" t="str">
        <f t="array" ref="B1917">IF(LEN(A1917)=0,"",INDEX('Smelter Look-up'!$A:$A,MATCH($A1917,'Smelter Look-up'!$E:$E,0)))</f>
        <v/>
      </c>
      <c r="C1917" s="234" t="str">
        <f t="array" ref="C1917">IF(LEN(A1917)=0,"",INDEX('Smelter Look-up'!$C:$C,MATCH($A1917,'Smelter Look-up'!$E:$E,0)))</f>
        <v/>
      </c>
      <c r="D1917" s="233"/>
      <c r="E1917" s="233" t="str">
        <f>IF(ISERROR($V1917),"",OFFSET('Smelter Look-up'!$D$4,$V1917-4,0)&amp;"")</f>
        <v/>
      </c>
      <c r="F1917" s="233" t="str">
        <f>IF(ISERROR($V1917),"",OFFSET('Smelter Look-up'!$E$4,$V1917-4,0))</f>
        <v/>
      </c>
      <c r="G1917" s="233" t="str">
        <f>IF(C1917=$X$4,IF(ISERROR($V1917),"Enter smelter details","RMI"),IF(ISERROR($V1917),"",OFFSET('Smelter Look-up'!$F$4,$V1917-4,0)))</f>
        <v/>
      </c>
      <c r="H1917" s="235" t="str">
        <f>IF(ISERROR($V1917),"",OFFSET('Smelter Look-up'!$G$4,$V1917-4,0))</f>
        <v/>
      </c>
      <c r="I1917" s="237" t="str">
        <f>IF(ISERROR($V1917),"",OFFSET('Smelter Look-up'!$H$4,$V1917-4,0))</f>
        <v/>
      </c>
      <c r="J1917" s="237" t="str">
        <f>IF(ISERROR($V1917),"",OFFSET('Smelter Look-up'!$I$4,$V1917-4,0))</f>
        <v/>
      </c>
      <c r="K1917" s="234"/>
      <c r="L1917" s="234"/>
      <c r="M1917" s="234"/>
      <c r="N1917" s="234"/>
      <c r="O1917" s="234"/>
      <c r="P1917" s="237"/>
      <c r="Q1917" s="238"/>
      <c r="R1917" s="233" t="str">
        <f>IF(ISERROR($V1917),"",OFFSET('Smelter Look-up'!$C$4,$V1917-4,0)&amp;"")</f>
        <v/>
      </c>
      <c r="S1917" s="239" t="str">
        <f t="array" ref="S1917">IF(B1917="","",IF(ISERROR(MATCH($E1917,CL,0)),"Unknown",INDIRECT("'C'!$A$"&amp;MATCH($E1917,CL,0)+1)))</f>
        <v/>
      </c>
      <c r="T1917" s="239" t="str">
        <f t="array" ref="T1917">IF(B1917="","",IF(ISERROR(MATCH($J1917,SorP!$B$1:$B$6226,0)),"",INDIRECT("'SorP'!$A$"&amp;MATCH($S1917&amp;$J1917,SorP!C:C,0))))</f>
        <v/>
      </c>
      <c r="U1917" s="240"/>
      <c r="V1917" s="228" t="str">
        <f>IF(C1917="",NA(),IF(OR(C1917="Smelter not listed",C1917="Smelter not yet identified"),MATCH($B1917&amp;$D1917,'Smelter Look-up'!$J:$J,0),MATCH($B1917&amp;$C1917,'Smelter Look-up'!$J:$J,0)))</f>
        <v>#N/A</v>
      </c>
      <c r="W1917" s="208"/>
      <c r="X1917" s="208">
        <f t="shared" si="1"/>
        <v>0</v>
      </c>
      <c r="Y1917" s="208"/>
      <c r="Z1917" s="208"/>
      <c r="AA1917" s="208"/>
      <c r="AB1917" s="241" t="str">
        <f t="shared" si="2"/>
        <v/>
      </c>
      <c r="AC1917" s="208"/>
      <c r="AD1917" s="208"/>
      <c r="AE1917" s="208"/>
      <c r="AF1917" s="208"/>
      <c r="AG1917" s="208"/>
      <c r="AH1917" s="208"/>
    </row>
    <row r="1918" ht="13.5" customHeight="1">
      <c r="A1918" s="239"/>
      <c r="B1918" s="233" t="str">
        <f t="array" ref="B1918">IF(LEN(A1918)=0,"",INDEX('Smelter Look-up'!$A:$A,MATCH($A1918,'Smelter Look-up'!$E:$E,0)))</f>
        <v/>
      </c>
      <c r="C1918" s="234" t="str">
        <f t="array" ref="C1918">IF(LEN(A1918)=0,"",INDEX('Smelter Look-up'!$C:$C,MATCH($A1918,'Smelter Look-up'!$E:$E,0)))</f>
        <v/>
      </c>
      <c r="D1918" s="233"/>
      <c r="E1918" s="233" t="str">
        <f>IF(ISERROR($V1918),"",OFFSET('Smelter Look-up'!$D$4,$V1918-4,0)&amp;"")</f>
        <v/>
      </c>
      <c r="F1918" s="233" t="str">
        <f>IF(ISERROR($V1918),"",OFFSET('Smelter Look-up'!$E$4,$V1918-4,0))</f>
        <v/>
      </c>
      <c r="G1918" s="233" t="str">
        <f>IF(C1918=$X$4,IF(ISERROR($V1918),"Enter smelter details","RMI"),IF(ISERROR($V1918),"",OFFSET('Smelter Look-up'!$F$4,$V1918-4,0)))</f>
        <v/>
      </c>
      <c r="H1918" s="235" t="str">
        <f>IF(ISERROR($V1918),"",OFFSET('Smelter Look-up'!$G$4,$V1918-4,0))</f>
        <v/>
      </c>
      <c r="I1918" s="237" t="str">
        <f>IF(ISERROR($V1918),"",OFFSET('Smelter Look-up'!$H$4,$V1918-4,0))</f>
        <v/>
      </c>
      <c r="J1918" s="237" t="str">
        <f>IF(ISERROR($V1918),"",OFFSET('Smelter Look-up'!$I$4,$V1918-4,0))</f>
        <v/>
      </c>
      <c r="K1918" s="234"/>
      <c r="L1918" s="234"/>
      <c r="M1918" s="234"/>
      <c r="N1918" s="234"/>
      <c r="O1918" s="234"/>
      <c r="P1918" s="237"/>
      <c r="Q1918" s="238"/>
      <c r="R1918" s="233" t="str">
        <f>IF(ISERROR($V1918),"",OFFSET('Smelter Look-up'!$C$4,$V1918-4,0)&amp;"")</f>
        <v/>
      </c>
      <c r="S1918" s="239" t="str">
        <f t="array" ref="S1918">IF(B1918="","",IF(ISERROR(MATCH($E1918,CL,0)),"Unknown",INDIRECT("'C'!$A$"&amp;MATCH($E1918,CL,0)+1)))</f>
        <v/>
      </c>
      <c r="T1918" s="239" t="str">
        <f t="array" ref="T1918">IF(B1918="","",IF(ISERROR(MATCH($J1918,SorP!$B$1:$B$6226,0)),"",INDIRECT("'SorP'!$A$"&amp;MATCH($S1918&amp;$J1918,SorP!C:C,0))))</f>
        <v/>
      </c>
      <c r="U1918" s="240"/>
      <c r="V1918" s="228" t="str">
        <f>IF(C1918="",NA(),IF(OR(C1918="Smelter not listed",C1918="Smelter not yet identified"),MATCH($B1918&amp;$D1918,'Smelter Look-up'!$J:$J,0),MATCH($B1918&amp;$C1918,'Smelter Look-up'!$J:$J,0)))</f>
        <v>#N/A</v>
      </c>
      <c r="W1918" s="208"/>
      <c r="X1918" s="208">
        <f t="shared" si="1"/>
        <v>0</v>
      </c>
      <c r="Y1918" s="208"/>
      <c r="Z1918" s="208"/>
      <c r="AA1918" s="208"/>
      <c r="AB1918" s="241" t="str">
        <f t="shared" si="2"/>
        <v/>
      </c>
      <c r="AC1918" s="208"/>
      <c r="AD1918" s="208"/>
      <c r="AE1918" s="208"/>
      <c r="AF1918" s="208"/>
      <c r="AG1918" s="208"/>
      <c r="AH1918" s="208"/>
    </row>
    <row r="1919" ht="13.5" customHeight="1">
      <c r="A1919" s="239"/>
      <c r="B1919" s="233" t="str">
        <f t="array" ref="B1919">IF(LEN(A1919)=0,"",INDEX('Smelter Look-up'!$A:$A,MATCH($A1919,'Smelter Look-up'!$E:$E,0)))</f>
        <v/>
      </c>
      <c r="C1919" s="234" t="str">
        <f t="array" ref="C1919">IF(LEN(A1919)=0,"",INDEX('Smelter Look-up'!$C:$C,MATCH($A1919,'Smelter Look-up'!$E:$E,0)))</f>
        <v/>
      </c>
      <c r="D1919" s="233"/>
      <c r="E1919" s="233" t="str">
        <f>IF(ISERROR($V1919),"",OFFSET('Smelter Look-up'!$D$4,$V1919-4,0)&amp;"")</f>
        <v/>
      </c>
      <c r="F1919" s="233" t="str">
        <f>IF(ISERROR($V1919),"",OFFSET('Smelter Look-up'!$E$4,$V1919-4,0))</f>
        <v/>
      </c>
      <c r="G1919" s="233" t="str">
        <f>IF(C1919=$X$4,IF(ISERROR($V1919),"Enter smelter details","RMI"),IF(ISERROR($V1919),"",OFFSET('Smelter Look-up'!$F$4,$V1919-4,0)))</f>
        <v/>
      </c>
      <c r="H1919" s="235" t="str">
        <f>IF(ISERROR($V1919),"",OFFSET('Smelter Look-up'!$G$4,$V1919-4,0))</f>
        <v/>
      </c>
      <c r="I1919" s="237" t="str">
        <f>IF(ISERROR($V1919),"",OFFSET('Smelter Look-up'!$H$4,$V1919-4,0))</f>
        <v/>
      </c>
      <c r="J1919" s="237" t="str">
        <f>IF(ISERROR($V1919),"",OFFSET('Smelter Look-up'!$I$4,$V1919-4,0))</f>
        <v/>
      </c>
      <c r="K1919" s="234"/>
      <c r="L1919" s="234"/>
      <c r="M1919" s="234"/>
      <c r="N1919" s="234"/>
      <c r="O1919" s="234"/>
      <c r="P1919" s="237"/>
      <c r="Q1919" s="238"/>
      <c r="R1919" s="233" t="str">
        <f>IF(ISERROR($V1919),"",OFFSET('Smelter Look-up'!$C$4,$V1919-4,0)&amp;"")</f>
        <v/>
      </c>
      <c r="S1919" s="239" t="str">
        <f t="array" ref="S1919">IF(B1919="","",IF(ISERROR(MATCH($E1919,CL,0)),"Unknown",INDIRECT("'C'!$A$"&amp;MATCH($E1919,CL,0)+1)))</f>
        <v/>
      </c>
      <c r="T1919" s="239" t="str">
        <f t="array" ref="T1919">IF(B1919="","",IF(ISERROR(MATCH($J1919,SorP!$B$1:$B$6226,0)),"",INDIRECT("'SorP'!$A$"&amp;MATCH($S1919&amp;$J1919,SorP!C:C,0))))</f>
        <v/>
      </c>
      <c r="U1919" s="240"/>
      <c r="V1919" s="228" t="str">
        <f>IF(C1919="",NA(),IF(OR(C1919="Smelter not listed",C1919="Smelter not yet identified"),MATCH($B1919&amp;$D1919,'Smelter Look-up'!$J:$J,0),MATCH($B1919&amp;$C1919,'Smelter Look-up'!$J:$J,0)))</f>
        <v>#N/A</v>
      </c>
      <c r="W1919" s="208"/>
      <c r="X1919" s="208">
        <f t="shared" si="1"/>
        <v>0</v>
      </c>
      <c r="Y1919" s="208"/>
      <c r="Z1919" s="208"/>
      <c r="AA1919" s="208"/>
      <c r="AB1919" s="241" t="str">
        <f t="shared" si="2"/>
        <v/>
      </c>
      <c r="AC1919" s="208"/>
      <c r="AD1919" s="208"/>
      <c r="AE1919" s="208"/>
      <c r="AF1919" s="208"/>
      <c r="AG1919" s="208"/>
      <c r="AH1919" s="208"/>
    </row>
    <row r="1920" ht="13.5" customHeight="1">
      <c r="A1920" s="239"/>
      <c r="B1920" s="233" t="str">
        <f t="array" ref="B1920">IF(LEN(A1920)=0,"",INDEX('Smelter Look-up'!$A:$A,MATCH($A1920,'Smelter Look-up'!$E:$E,0)))</f>
        <v/>
      </c>
      <c r="C1920" s="234" t="str">
        <f t="array" ref="C1920">IF(LEN(A1920)=0,"",INDEX('Smelter Look-up'!$C:$C,MATCH($A1920,'Smelter Look-up'!$E:$E,0)))</f>
        <v/>
      </c>
      <c r="D1920" s="233"/>
      <c r="E1920" s="233" t="str">
        <f>IF(ISERROR($V1920),"",OFFSET('Smelter Look-up'!$D$4,$V1920-4,0)&amp;"")</f>
        <v/>
      </c>
      <c r="F1920" s="233" t="str">
        <f>IF(ISERROR($V1920),"",OFFSET('Smelter Look-up'!$E$4,$V1920-4,0))</f>
        <v/>
      </c>
      <c r="G1920" s="233" t="str">
        <f>IF(C1920=$X$4,IF(ISERROR($V1920),"Enter smelter details","RMI"),IF(ISERROR($V1920),"",OFFSET('Smelter Look-up'!$F$4,$V1920-4,0)))</f>
        <v/>
      </c>
      <c r="H1920" s="235" t="str">
        <f>IF(ISERROR($V1920),"",OFFSET('Smelter Look-up'!$G$4,$V1920-4,0))</f>
        <v/>
      </c>
      <c r="I1920" s="237" t="str">
        <f>IF(ISERROR($V1920),"",OFFSET('Smelter Look-up'!$H$4,$V1920-4,0))</f>
        <v/>
      </c>
      <c r="J1920" s="237" t="str">
        <f>IF(ISERROR($V1920),"",OFFSET('Smelter Look-up'!$I$4,$V1920-4,0))</f>
        <v/>
      </c>
      <c r="K1920" s="234"/>
      <c r="L1920" s="234"/>
      <c r="M1920" s="234"/>
      <c r="N1920" s="234"/>
      <c r="O1920" s="234"/>
      <c r="P1920" s="237"/>
      <c r="Q1920" s="238"/>
      <c r="R1920" s="233" t="str">
        <f>IF(ISERROR($V1920),"",OFFSET('Smelter Look-up'!$C$4,$V1920-4,0)&amp;"")</f>
        <v/>
      </c>
      <c r="S1920" s="239" t="str">
        <f t="array" ref="S1920">IF(B1920="","",IF(ISERROR(MATCH($E1920,CL,0)),"Unknown",INDIRECT("'C'!$A$"&amp;MATCH($E1920,CL,0)+1)))</f>
        <v/>
      </c>
      <c r="T1920" s="239" t="str">
        <f t="array" ref="T1920">IF(B1920="","",IF(ISERROR(MATCH($J1920,SorP!$B$1:$B$6226,0)),"",INDIRECT("'SorP'!$A$"&amp;MATCH($S1920&amp;$J1920,SorP!C:C,0))))</f>
        <v/>
      </c>
      <c r="U1920" s="240"/>
      <c r="V1920" s="228" t="str">
        <f>IF(C1920="",NA(),IF(OR(C1920="Smelter not listed",C1920="Smelter not yet identified"),MATCH($B1920&amp;$D1920,'Smelter Look-up'!$J:$J,0),MATCH($B1920&amp;$C1920,'Smelter Look-up'!$J:$J,0)))</f>
        <v>#N/A</v>
      </c>
      <c r="W1920" s="208"/>
      <c r="X1920" s="208">
        <f t="shared" si="1"/>
        <v>0</v>
      </c>
      <c r="Y1920" s="208"/>
      <c r="Z1920" s="208"/>
      <c r="AA1920" s="208"/>
      <c r="AB1920" s="241" t="str">
        <f t="shared" si="2"/>
        <v/>
      </c>
      <c r="AC1920" s="208"/>
      <c r="AD1920" s="208"/>
      <c r="AE1920" s="208"/>
      <c r="AF1920" s="208"/>
      <c r="AG1920" s="208"/>
      <c r="AH1920" s="208"/>
    </row>
    <row r="1921" ht="13.5" customHeight="1">
      <c r="A1921" s="239"/>
      <c r="B1921" s="233" t="str">
        <f t="array" ref="B1921">IF(LEN(A1921)=0,"",INDEX('Smelter Look-up'!$A:$A,MATCH($A1921,'Smelter Look-up'!$E:$E,0)))</f>
        <v/>
      </c>
      <c r="C1921" s="234" t="str">
        <f t="array" ref="C1921">IF(LEN(A1921)=0,"",INDEX('Smelter Look-up'!$C:$C,MATCH($A1921,'Smelter Look-up'!$E:$E,0)))</f>
        <v/>
      </c>
      <c r="D1921" s="233"/>
      <c r="E1921" s="233" t="str">
        <f>IF(ISERROR($V1921),"",OFFSET('Smelter Look-up'!$D$4,$V1921-4,0)&amp;"")</f>
        <v/>
      </c>
      <c r="F1921" s="233" t="str">
        <f>IF(ISERROR($V1921),"",OFFSET('Smelter Look-up'!$E$4,$V1921-4,0))</f>
        <v/>
      </c>
      <c r="G1921" s="233" t="str">
        <f>IF(C1921=$X$4,IF(ISERROR($V1921),"Enter smelter details","RMI"),IF(ISERROR($V1921),"",OFFSET('Smelter Look-up'!$F$4,$V1921-4,0)))</f>
        <v/>
      </c>
      <c r="H1921" s="235" t="str">
        <f>IF(ISERROR($V1921),"",OFFSET('Smelter Look-up'!$G$4,$V1921-4,0))</f>
        <v/>
      </c>
      <c r="I1921" s="237" t="str">
        <f>IF(ISERROR($V1921),"",OFFSET('Smelter Look-up'!$H$4,$V1921-4,0))</f>
        <v/>
      </c>
      <c r="J1921" s="237" t="str">
        <f>IF(ISERROR($V1921),"",OFFSET('Smelter Look-up'!$I$4,$V1921-4,0))</f>
        <v/>
      </c>
      <c r="K1921" s="234"/>
      <c r="L1921" s="234"/>
      <c r="M1921" s="234"/>
      <c r="N1921" s="234"/>
      <c r="O1921" s="234"/>
      <c r="P1921" s="237"/>
      <c r="Q1921" s="238"/>
      <c r="R1921" s="233" t="str">
        <f>IF(ISERROR($V1921),"",OFFSET('Smelter Look-up'!$C$4,$V1921-4,0)&amp;"")</f>
        <v/>
      </c>
      <c r="S1921" s="239" t="str">
        <f t="array" ref="S1921">IF(B1921="","",IF(ISERROR(MATCH($E1921,CL,0)),"Unknown",INDIRECT("'C'!$A$"&amp;MATCH($E1921,CL,0)+1)))</f>
        <v/>
      </c>
      <c r="T1921" s="239" t="str">
        <f t="array" ref="T1921">IF(B1921="","",IF(ISERROR(MATCH($J1921,SorP!$B$1:$B$6226,0)),"",INDIRECT("'SorP'!$A$"&amp;MATCH($S1921&amp;$J1921,SorP!C:C,0))))</f>
        <v/>
      </c>
      <c r="U1921" s="240"/>
      <c r="V1921" s="228" t="str">
        <f>IF(C1921="",NA(),IF(OR(C1921="Smelter not listed",C1921="Smelter not yet identified"),MATCH($B1921&amp;$D1921,'Smelter Look-up'!$J:$J,0),MATCH($B1921&amp;$C1921,'Smelter Look-up'!$J:$J,0)))</f>
        <v>#N/A</v>
      </c>
      <c r="W1921" s="208"/>
      <c r="X1921" s="208">
        <f t="shared" si="1"/>
        <v>0</v>
      </c>
      <c r="Y1921" s="208"/>
      <c r="Z1921" s="208"/>
      <c r="AA1921" s="208"/>
      <c r="AB1921" s="241" t="str">
        <f t="shared" si="2"/>
        <v/>
      </c>
      <c r="AC1921" s="208"/>
      <c r="AD1921" s="208"/>
      <c r="AE1921" s="208"/>
      <c r="AF1921" s="208"/>
      <c r="AG1921" s="208"/>
      <c r="AH1921" s="208"/>
    </row>
    <row r="1922" ht="13.5" customHeight="1">
      <c r="A1922" s="239"/>
      <c r="B1922" s="233" t="str">
        <f t="array" ref="B1922">IF(LEN(A1922)=0,"",INDEX('Smelter Look-up'!$A:$A,MATCH($A1922,'Smelter Look-up'!$E:$E,0)))</f>
        <v/>
      </c>
      <c r="C1922" s="234" t="str">
        <f t="array" ref="C1922">IF(LEN(A1922)=0,"",INDEX('Smelter Look-up'!$C:$C,MATCH($A1922,'Smelter Look-up'!$E:$E,0)))</f>
        <v/>
      </c>
      <c r="D1922" s="233"/>
      <c r="E1922" s="233" t="str">
        <f>IF(ISERROR($V1922),"",OFFSET('Smelter Look-up'!$D$4,$V1922-4,0)&amp;"")</f>
        <v/>
      </c>
      <c r="F1922" s="233" t="str">
        <f>IF(ISERROR($V1922),"",OFFSET('Smelter Look-up'!$E$4,$V1922-4,0))</f>
        <v/>
      </c>
      <c r="G1922" s="233" t="str">
        <f>IF(C1922=$X$4,IF(ISERROR($V1922),"Enter smelter details","RMI"),IF(ISERROR($V1922),"",OFFSET('Smelter Look-up'!$F$4,$V1922-4,0)))</f>
        <v/>
      </c>
      <c r="H1922" s="235" t="str">
        <f>IF(ISERROR($V1922),"",OFFSET('Smelter Look-up'!$G$4,$V1922-4,0))</f>
        <v/>
      </c>
      <c r="I1922" s="237" t="str">
        <f>IF(ISERROR($V1922),"",OFFSET('Smelter Look-up'!$H$4,$V1922-4,0))</f>
        <v/>
      </c>
      <c r="J1922" s="237" t="str">
        <f>IF(ISERROR($V1922),"",OFFSET('Smelter Look-up'!$I$4,$V1922-4,0))</f>
        <v/>
      </c>
      <c r="K1922" s="234"/>
      <c r="L1922" s="234"/>
      <c r="M1922" s="234"/>
      <c r="N1922" s="234"/>
      <c r="O1922" s="234"/>
      <c r="P1922" s="237"/>
      <c r="Q1922" s="238"/>
      <c r="R1922" s="233" t="str">
        <f>IF(ISERROR($V1922),"",OFFSET('Smelter Look-up'!$C$4,$V1922-4,0)&amp;"")</f>
        <v/>
      </c>
      <c r="S1922" s="239" t="str">
        <f t="array" ref="S1922">IF(B1922="","",IF(ISERROR(MATCH($E1922,CL,0)),"Unknown",INDIRECT("'C'!$A$"&amp;MATCH($E1922,CL,0)+1)))</f>
        <v/>
      </c>
      <c r="T1922" s="239" t="str">
        <f t="array" ref="T1922">IF(B1922="","",IF(ISERROR(MATCH($J1922,SorP!$B$1:$B$6226,0)),"",INDIRECT("'SorP'!$A$"&amp;MATCH($S1922&amp;$J1922,SorP!C:C,0))))</f>
        <v/>
      </c>
      <c r="U1922" s="240"/>
      <c r="V1922" s="228" t="str">
        <f>IF(C1922="",NA(),IF(OR(C1922="Smelter not listed",C1922="Smelter not yet identified"),MATCH($B1922&amp;$D1922,'Smelter Look-up'!$J:$J,0),MATCH($B1922&amp;$C1922,'Smelter Look-up'!$J:$J,0)))</f>
        <v>#N/A</v>
      </c>
      <c r="W1922" s="208"/>
      <c r="X1922" s="208">
        <f t="shared" si="1"/>
        <v>0</v>
      </c>
      <c r="Y1922" s="208"/>
      <c r="Z1922" s="208"/>
      <c r="AA1922" s="208"/>
      <c r="AB1922" s="241" t="str">
        <f t="shared" si="2"/>
        <v/>
      </c>
      <c r="AC1922" s="208"/>
      <c r="AD1922" s="208"/>
      <c r="AE1922" s="208"/>
      <c r="AF1922" s="208"/>
      <c r="AG1922" s="208"/>
      <c r="AH1922" s="208"/>
    </row>
    <row r="1923" ht="13.5" customHeight="1">
      <c r="A1923" s="239"/>
      <c r="B1923" s="233" t="str">
        <f t="array" ref="B1923">IF(LEN(A1923)=0,"",INDEX('Smelter Look-up'!$A:$A,MATCH($A1923,'Smelter Look-up'!$E:$E,0)))</f>
        <v/>
      </c>
      <c r="C1923" s="234" t="str">
        <f t="array" ref="C1923">IF(LEN(A1923)=0,"",INDEX('Smelter Look-up'!$C:$C,MATCH($A1923,'Smelter Look-up'!$E:$E,0)))</f>
        <v/>
      </c>
      <c r="D1923" s="233"/>
      <c r="E1923" s="233" t="str">
        <f>IF(ISERROR($V1923),"",OFFSET('Smelter Look-up'!$D$4,$V1923-4,0)&amp;"")</f>
        <v/>
      </c>
      <c r="F1923" s="233" t="str">
        <f>IF(ISERROR($V1923),"",OFFSET('Smelter Look-up'!$E$4,$V1923-4,0))</f>
        <v/>
      </c>
      <c r="G1923" s="233" t="str">
        <f>IF(C1923=$X$4,IF(ISERROR($V1923),"Enter smelter details","RMI"),IF(ISERROR($V1923),"",OFFSET('Smelter Look-up'!$F$4,$V1923-4,0)))</f>
        <v/>
      </c>
      <c r="H1923" s="235" t="str">
        <f>IF(ISERROR($V1923),"",OFFSET('Smelter Look-up'!$G$4,$V1923-4,0))</f>
        <v/>
      </c>
      <c r="I1923" s="237" t="str">
        <f>IF(ISERROR($V1923),"",OFFSET('Smelter Look-up'!$H$4,$V1923-4,0))</f>
        <v/>
      </c>
      <c r="J1923" s="237" t="str">
        <f>IF(ISERROR($V1923),"",OFFSET('Smelter Look-up'!$I$4,$V1923-4,0))</f>
        <v/>
      </c>
      <c r="K1923" s="234"/>
      <c r="L1923" s="234"/>
      <c r="M1923" s="234"/>
      <c r="N1923" s="234"/>
      <c r="O1923" s="234"/>
      <c r="P1923" s="237"/>
      <c r="Q1923" s="238"/>
      <c r="R1923" s="233" t="str">
        <f>IF(ISERROR($V1923),"",OFFSET('Smelter Look-up'!$C$4,$V1923-4,0)&amp;"")</f>
        <v/>
      </c>
      <c r="S1923" s="239" t="str">
        <f t="array" ref="S1923">IF(B1923="","",IF(ISERROR(MATCH($E1923,CL,0)),"Unknown",INDIRECT("'C'!$A$"&amp;MATCH($E1923,CL,0)+1)))</f>
        <v/>
      </c>
      <c r="T1923" s="239" t="str">
        <f t="array" ref="T1923">IF(B1923="","",IF(ISERROR(MATCH($J1923,SorP!$B$1:$B$6226,0)),"",INDIRECT("'SorP'!$A$"&amp;MATCH($S1923&amp;$J1923,SorP!C:C,0))))</f>
        <v/>
      </c>
      <c r="U1923" s="240"/>
      <c r="V1923" s="228" t="str">
        <f>IF(C1923="",NA(),IF(OR(C1923="Smelter not listed",C1923="Smelter not yet identified"),MATCH($B1923&amp;$D1923,'Smelter Look-up'!$J:$J,0),MATCH($B1923&amp;$C1923,'Smelter Look-up'!$J:$J,0)))</f>
        <v>#N/A</v>
      </c>
      <c r="W1923" s="208"/>
      <c r="X1923" s="208">
        <f t="shared" si="1"/>
        <v>0</v>
      </c>
      <c r="Y1923" s="208"/>
      <c r="Z1923" s="208"/>
      <c r="AA1923" s="208"/>
      <c r="AB1923" s="241" t="str">
        <f t="shared" si="2"/>
        <v/>
      </c>
      <c r="AC1923" s="208"/>
      <c r="AD1923" s="208"/>
      <c r="AE1923" s="208"/>
      <c r="AF1923" s="208"/>
      <c r="AG1923" s="208"/>
      <c r="AH1923" s="208"/>
    </row>
    <row r="1924" ht="13.5" customHeight="1">
      <c r="A1924" s="239"/>
      <c r="B1924" s="233" t="str">
        <f t="array" ref="B1924">IF(LEN(A1924)=0,"",INDEX('Smelter Look-up'!$A:$A,MATCH($A1924,'Smelter Look-up'!$E:$E,0)))</f>
        <v/>
      </c>
      <c r="C1924" s="234" t="str">
        <f t="array" ref="C1924">IF(LEN(A1924)=0,"",INDEX('Smelter Look-up'!$C:$C,MATCH($A1924,'Smelter Look-up'!$E:$E,0)))</f>
        <v/>
      </c>
      <c r="D1924" s="233"/>
      <c r="E1924" s="233" t="str">
        <f>IF(ISERROR($V1924),"",OFFSET('Smelter Look-up'!$D$4,$V1924-4,0)&amp;"")</f>
        <v/>
      </c>
      <c r="F1924" s="233" t="str">
        <f>IF(ISERROR($V1924),"",OFFSET('Smelter Look-up'!$E$4,$V1924-4,0))</f>
        <v/>
      </c>
      <c r="G1924" s="233" t="str">
        <f>IF(C1924=$X$4,IF(ISERROR($V1924),"Enter smelter details","RMI"),IF(ISERROR($V1924),"",OFFSET('Smelter Look-up'!$F$4,$V1924-4,0)))</f>
        <v/>
      </c>
      <c r="H1924" s="235" t="str">
        <f>IF(ISERROR($V1924),"",OFFSET('Smelter Look-up'!$G$4,$V1924-4,0))</f>
        <v/>
      </c>
      <c r="I1924" s="237" t="str">
        <f>IF(ISERROR($V1924),"",OFFSET('Smelter Look-up'!$H$4,$V1924-4,0))</f>
        <v/>
      </c>
      <c r="J1924" s="237" t="str">
        <f>IF(ISERROR($V1924),"",OFFSET('Smelter Look-up'!$I$4,$V1924-4,0))</f>
        <v/>
      </c>
      <c r="K1924" s="234"/>
      <c r="L1924" s="234"/>
      <c r="M1924" s="234"/>
      <c r="N1924" s="234"/>
      <c r="O1924" s="234"/>
      <c r="P1924" s="237"/>
      <c r="Q1924" s="238"/>
      <c r="R1924" s="233" t="str">
        <f>IF(ISERROR($V1924),"",OFFSET('Smelter Look-up'!$C$4,$V1924-4,0)&amp;"")</f>
        <v/>
      </c>
      <c r="S1924" s="239" t="str">
        <f t="array" ref="S1924">IF(B1924="","",IF(ISERROR(MATCH($E1924,CL,0)),"Unknown",INDIRECT("'C'!$A$"&amp;MATCH($E1924,CL,0)+1)))</f>
        <v/>
      </c>
      <c r="T1924" s="239" t="str">
        <f t="array" ref="T1924">IF(B1924="","",IF(ISERROR(MATCH($J1924,SorP!$B$1:$B$6226,0)),"",INDIRECT("'SorP'!$A$"&amp;MATCH($S1924&amp;$J1924,SorP!C:C,0))))</f>
        <v/>
      </c>
      <c r="U1924" s="240"/>
      <c r="V1924" s="228" t="str">
        <f>IF(C1924="",NA(),IF(OR(C1924="Smelter not listed",C1924="Smelter not yet identified"),MATCH($B1924&amp;$D1924,'Smelter Look-up'!$J:$J,0),MATCH($B1924&amp;$C1924,'Smelter Look-up'!$J:$J,0)))</f>
        <v>#N/A</v>
      </c>
      <c r="W1924" s="208"/>
      <c r="X1924" s="208">
        <f t="shared" si="1"/>
        <v>0</v>
      </c>
      <c r="Y1924" s="208"/>
      <c r="Z1924" s="208"/>
      <c r="AA1924" s="208"/>
      <c r="AB1924" s="241" t="str">
        <f t="shared" si="2"/>
        <v/>
      </c>
      <c r="AC1924" s="208"/>
      <c r="AD1924" s="208"/>
      <c r="AE1924" s="208"/>
      <c r="AF1924" s="208"/>
      <c r="AG1924" s="208"/>
      <c r="AH1924" s="208"/>
    </row>
    <row r="1925" ht="13.5" customHeight="1">
      <c r="A1925" s="239"/>
      <c r="B1925" s="233" t="str">
        <f t="array" ref="B1925">IF(LEN(A1925)=0,"",INDEX('Smelter Look-up'!$A:$A,MATCH($A1925,'Smelter Look-up'!$E:$E,0)))</f>
        <v/>
      </c>
      <c r="C1925" s="234" t="str">
        <f t="array" ref="C1925">IF(LEN(A1925)=0,"",INDEX('Smelter Look-up'!$C:$C,MATCH($A1925,'Smelter Look-up'!$E:$E,0)))</f>
        <v/>
      </c>
      <c r="D1925" s="233"/>
      <c r="E1925" s="233" t="str">
        <f>IF(ISERROR($V1925),"",OFFSET('Smelter Look-up'!$D$4,$V1925-4,0)&amp;"")</f>
        <v/>
      </c>
      <c r="F1925" s="233" t="str">
        <f>IF(ISERROR($V1925),"",OFFSET('Smelter Look-up'!$E$4,$V1925-4,0))</f>
        <v/>
      </c>
      <c r="G1925" s="233" t="str">
        <f>IF(C1925=$X$4,IF(ISERROR($V1925),"Enter smelter details","RMI"),IF(ISERROR($V1925),"",OFFSET('Smelter Look-up'!$F$4,$V1925-4,0)))</f>
        <v/>
      </c>
      <c r="H1925" s="235" t="str">
        <f>IF(ISERROR($V1925),"",OFFSET('Smelter Look-up'!$G$4,$V1925-4,0))</f>
        <v/>
      </c>
      <c r="I1925" s="237" t="str">
        <f>IF(ISERROR($V1925),"",OFFSET('Smelter Look-up'!$H$4,$V1925-4,0))</f>
        <v/>
      </c>
      <c r="J1925" s="237" t="str">
        <f>IF(ISERROR($V1925),"",OFFSET('Smelter Look-up'!$I$4,$V1925-4,0))</f>
        <v/>
      </c>
      <c r="K1925" s="234"/>
      <c r="L1925" s="234"/>
      <c r="M1925" s="234"/>
      <c r="N1925" s="234"/>
      <c r="O1925" s="234"/>
      <c r="P1925" s="237"/>
      <c r="Q1925" s="238"/>
      <c r="R1925" s="233" t="str">
        <f>IF(ISERROR($V1925),"",OFFSET('Smelter Look-up'!$C$4,$V1925-4,0)&amp;"")</f>
        <v/>
      </c>
      <c r="S1925" s="239" t="str">
        <f t="array" ref="S1925">IF(B1925="","",IF(ISERROR(MATCH($E1925,CL,0)),"Unknown",INDIRECT("'C'!$A$"&amp;MATCH($E1925,CL,0)+1)))</f>
        <v/>
      </c>
      <c r="T1925" s="239" t="str">
        <f t="array" ref="T1925">IF(B1925="","",IF(ISERROR(MATCH($J1925,SorP!$B$1:$B$6226,0)),"",INDIRECT("'SorP'!$A$"&amp;MATCH($S1925&amp;$J1925,SorP!C:C,0))))</f>
        <v/>
      </c>
      <c r="U1925" s="240"/>
      <c r="V1925" s="228" t="str">
        <f>IF(C1925="",NA(),IF(OR(C1925="Smelter not listed",C1925="Smelter not yet identified"),MATCH($B1925&amp;$D1925,'Smelter Look-up'!$J:$J,0),MATCH($B1925&amp;$C1925,'Smelter Look-up'!$J:$J,0)))</f>
        <v>#N/A</v>
      </c>
      <c r="W1925" s="208"/>
      <c r="X1925" s="208">
        <f t="shared" si="1"/>
        <v>0</v>
      </c>
      <c r="Y1925" s="208"/>
      <c r="Z1925" s="208"/>
      <c r="AA1925" s="208"/>
      <c r="AB1925" s="241" t="str">
        <f t="shared" si="2"/>
        <v/>
      </c>
      <c r="AC1925" s="208"/>
      <c r="AD1925" s="208"/>
      <c r="AE1925" s="208"/>
      <c r="AF1925" s="208"/>
      <c r="AG1925" s="208"/>
      <c r="AH1925" s="208"/>
    </row>
    <row r="1926" ht="13.5" customHeight="1">
      <c r="A1926" s="239"/>
      <c r="B1926" s="233" t="str">
        <f t="array" ref="B1926">IF(LEN(A1926)=0,"",INDEX('Smelter Look-up'!$A:$A,MATCH($A1926,'Smelter Look-up'!$E:$E,0)))</f>
        <v/>
      </c>
      <c r="C1926" s="234" t="str">
        <f t="array" ref="C1926">IF(LEN(A1926)=0,"",INDEX('Smelter Look-up'!$C:$C,MATCH($A1926,'Smelter Look-up'!$E:$E,0)))</f>
        <v/>
      </c>
      <c r="D1926" s="233"/>
      <c r="E1926" s="233" t="str">
        <f>IF(ISERROR($V1926),"",OFFSET('Smelter Look-up'!$D$4,$V1926-4,0)&amp;"")</f>
        <v/>
      </c>
      <c r="F1926" s="233" t="str">
        <f>IF(ISERROR($V1926),"",OFFSET('Smelter Look-up'!$E$4,$V1926-4,0))</f>
        <v/>
      </c>
      <c r="G1926" s="233" t="str">
        <f>IF(C1926=$X$4,IF(ISERROR($V1926),"Enter smelter details","RMI"),IF(ISERROR($V1926),"",OFFSET('Smelter Look-up'!$F$4,$V1926-4,0)))</f>
        <v/>
      </c>
      <c r="H1926" s="235" t="str">
        <f>IF(ISERROR($V1926),"",OFFSET('Smelter Look-up'!$G$4,$V1926-4,0))</f>
        <v/>
      </c>
      <c r="I1926" s="237" t="str">
        <f>IF(ISERROR($V1926),"",OFFSET('Smelter Look-up'!$H$4,$V1926-4,0))</f>
        <v/>
      </c>
      <c r="J1926" s="237" t="str">
        <f>IF(ISERROR($V1926),"",OFFSET('Smelter Look-up'!$I$4,$V1926-4,0))</f>
        <v/>
      </c>
      <c r="K1926" s="234"/>
      <c r="L1926" s="234"/>
      <c r="M1926" s="234"/>
      <c r="N1926" s="234"/>
      <c r="O1926" s="234"/>
      <c r="P1926" s="237"/>
      <c r="Q1926" s="238"/>
      <c r="R1926" s="233" t="str">
        <f>IF(ISERROR($V1926),"",OFFSET('Smelter Look-up'!$C$4,$V1926-4,0)&amp;"")</f>
        <v/>
      </c>
      <c r="S1926" s="239" t="str">
        <f t="array" ref="S1926">IF(B1926="","",IF(ISERROR(MATCH($E1926,CL,0)),"Unknown",INDIRECT("'C'!$A$"&amp;MATCH($E1926,CL,0)+1)))</f>
        <v/>
      </c>
      <c r="T1926" s="239" t="str">
        <f t="array" ref="T1926">IF(B1926="","",IF(ISERROR(MATCH($J1926,SorP!$B$1:$B$6226,0)),"",INDIRECT("'SorP'!$A$"&amp;MATCH($S1926&amp;$J1926,SorP!C:C,0))))</f>
        <v/>
      </c>
      <c r="U1926" s="240"/>
      <c r="V1926" s="228" t="str">
        <f>IF(C1926="",NA(),IF(OR(C1926="Smelter not listed",C1926="Smelter not yet identified"),MATCH($B1926&amp;$D1926,'Smelter Look-up'!$J:$J,0),MATCH($B1926&amp;$C1926,'Smelter Look-up'!$J:$J,0)))</f>
        <v>#N/A</v>
      </c>
      <c r="W1926" s="208"/>
      <c r="X1926" s="208">
        <f t="shared" si="1"/>
        <v>0</v>
      </c>
      <c r="Y1926" s="208"/>
      <c r="Z1926" s="208"/>
      <c r="AA1926" s="208"/>
      <c r="AB1926" s="241" t="str">
        <f t="shared" si="2"/>
        <v/>
      </c>
      <c r="AC1926" s="208"/>
      <c r="AD1926" s="208"/>
      <c r="AE1926" s="208"/>
      <c r="AF1926" s="208"/>
      <c r="AG1926" s="208"/>
      <c r="AH1926" s="208"/>
    </row>
    <row r="1927" ht="13.5" customHeight="1">
      <c r="A1927" s="239"/>
      <c r="B1927" s="233" t="str">
        <f t="array" ref="B1927">IF(LEN(A1927)=0,"",INDEX('Smelter Look-up'!$A:$A,MATCH($A1927,'Smelter Look-up'!$E:$E,0)))</f>
        <v/>
      </c>
      <c r="C1927" s="234" t="str">
        <f t="array" ref="C1927">IF(LEN(A1927)=0,"",INDEX('Smelter Look-up'!$C:$C,MATCH($A1927,'Smelter Look-up'!$E:$E,0)))</f>
        <v/>
      </c>
      <c r="D1927" s="233"/>
      <c r="E1927" s="233" t="str">
        <f>IF(ISERROR($V1927),"",OFFSET('Smelter Look-up'!$D$4,$V1927-4,0)&amp;"")</f>
        <v/>
      </c>
      <c r="F1927" s="233" t="str">
        <f>IF(ISERROR($V1927),"",OFFSET('Smelter Look-up'!$E$4,$V1927-4,0))</f>
        <v/>
      </c>
      <c r="G1927" s="233" t="str">
        <f>IF(C1927=$X$4,IF(ISERROR($V1927),"Enter smelter details","RMI"),IF(ISERROR($V1927),"",OFFSET('Smelter Look-up'!$F$4,$V1927-4,0)))</f>
        <v/>
      </c>
      <c r="H1927" s="235" t="str">
        <f>IF(ISERROR($V1927),"",OFFSET('Smelter Look-up'!$G$4,$V1927-4,0))</f>
        <v/>
      </c>
      <c r="I1927" s="237" t="str">
        <f>IF(ISERROR($V1927),"",OFFSET('Smelter Look-up'!$H$4,$V1927-4,0))</f>
        <v/>
      </c>
      <c r="J1927" s="237" t="str">
        <f>IF(ISERROR($V1927),"",OFFSET('Smelter Look-up'!$I$4,$V1927-4,0))</f>
        <v/>
      </c>
      <c r="K1927" s="234"/>
      <c r="L1927" s="234"/>
      <c r="M1927" s="234"/>
      <c r="N1927" s="234"/>
      <c r="O1927" s="234"/>
      <c r="P1927" s="237"/>
      <c r="Q1927" s="238"/>
      <c r="R1927" s="233" t="str">
        <f>IF(ISERROR($V1927),"",OFFSET('Smelter Look-up'!$C$4,$V1927-4,0)&amp;"")</f>
        <v/>
      </c>
      <c r="S1927" s="239" t="str">
        <f t="array" ref="S1927">IF(B1927="","",IF(ISERROR(MATCH($E1927,CL,0)),"Unknown",INDIRECT("'C'!$A$"&amp;MATCH($E1927,CL,0)+1)))</f>
        <v/>
      </c>
      <c r="T1927" s="239" t="str">
        <f t="array" ref="T1927">IF(B1927="","",IF(ISERROR(MATCH($J1927,SorP!$B$1:$B$6226,0)),"",INDIRECT("'SorP'!$A$"&amp;MATCH($S1927&amp;$J1927,SorP!C:C,0))))</f>
        <v/>
      </c>
      <c r="U1927" s="240"/>
      <c r="V1927" s="228" t="str">
        <f>IF(C1927="",NA(),IF(OR(C1927="Smelter not listed",C1927="Smelter not yet identified"),MATCH($B1927&amp;$D1927,'Smelter Look-up'!$J:$J,0),MATCH($B1927&amp;$C1927,'Smelter Look-up'!$J:$J,0)))</f>
        <v>#N/A</v>
      </c>
      <c r="W1927" s="208"/>
      <c r="X1927" s="208">
        <f t="shared" si="1"/>
        <v>0</v>
      </c>
      <c r="Y1927" s="208"/>
      <c r="Z1927" s="208"/>
      <c r="AA1927" s="208"/>
      <c r="AB1927" s="241" t="str">
        <f t="shared" si="2"/>
        <v/>
      </c>
      <c r="AC1927" s="208"/>
      <c r="AD1927" s="208"/>
      <c r="AE1927" s="208"/>
      <c r="AF1927" s="208"/>
      <c r="AG1927" s="208"/>
      <c r="AH1927" s="208"/>
    </row>
    <row r="1928" ht="13.5" customHeight="1">
      <c r="A1928" s="239"/>
      <c r="B1928" s="233" t="str">
        <f t="array" ref="B1928">IF(LEN(A1928)=0,"",INDEX('Smelter Look-up'!$A:$A,MATCH($A1928,'Smelter Look-up'!$E:$E,0)))</f>
        <v/>
      </c>
      <c r="C1928" s="234" t="str">
        <f t="array" ref="C1928">IF(LEN(A1928)=0,"",INDEX('Smelter Look-up'!$C:$C,MATCH($A1928,'Smelter Look-up'!$E:$E,0)))</f>
        <v/>
      </c>
      <c r="D1928" s="233"/>
      <c r="E1928" s="233" t="str">
        <f>IF(ISERROR($V1928),"",OFFSET('Smelter Look-up'!$D$4,$V1928-4,0)&amp;"")</f>
        <v/>
      </c>
      <c r="F1928" s="233" t="str">
        <f>IF(ISERROR($V1928),"",OFFSET('Smelter Look-up'!$E$4,$V1928-4,0))</f>
        <v/>
      </c>
      <c r="G1928" s="233" t="str">
        <f>IF(C1928=$X$4,IF(ISERROR($V1928),"Enter smelter details","RMI"),IF(ISERROR($V1928),"",OFFSET('Smelter Look-up'!$F$4,$V1928-4,0)))</f>
        <v/>
      </c>
      <c r="H1928" s="235" t="str">
        <f>IF(ISERROR($V1928),"",OFFSET('Smelter Look-up'!$G$4,$V1928-4,0))</f>
        <v/>
      </c>
      <c r="I1928" s="237" t="str">
        <f>IF(ISERROR($V1928),"",OFFSET('Smelter Look-up'!$H$4,$V1928-4,0))</f>
        <v/>
      </c>
      <c r="J1928" s="237" t="str">
        <f>IF(ISERROR($V1928),"",OFFSET('Smelter Look-up'!$I$4,$V1928-4,0))</f>
        <v/>
      </c>
      <c r="K1928" s="234"/>
      <c r="L1928" s="234"/>
      <c r="M1928" s="234"/>
      <c r="N1928" s="234"/>
      <c r="O1928" s="234"/>
      <c r="P1928" s="237"/>
      <c r="Q1928" s="238"/>
      <c r="R1928" s="233" t="str">
        <f>IF(ISERROR($V1928),"",OFFSET('Smelter Look-up'!$C$4,$V1928-4,0)&amp;"")</f>
        <v/>
      </c>
      <c r="S1928" s="239" t="str">
        <f t="array" ref="S1928">IF(B1928="","",IF(ISERROR(MATCH($E1928,CL,0)),"Unknown",INDIRECT("'C'!$A$"&amp;MATCH($E1928,CL,0)+1)))</f>
        <v/>
      </c>
      <c r="T1928" s="239" t="str">
        <f t="array" ref="T1928">IF(B1928="","",IF(ISERROR(MATCH($J1928,SorP!$B$1:$B$6226,0)),"",INDIRECT("'SorP'!$A$"&amp;MATCH($S1928&amp;$J1928,SorP!C:C,0))))</f>
        <v/>
      </c>
      <c r="U1928" s="240"/>
      <c r="V1928" s="228" t="str">
        <f>IF(C1928="",NA(),IF(OR(C1928="Smelter not listed",C1928="Smelter not yet identified"),MATCH($B1928&amp;$D1928,'Smelter Look-up'!$J:$J,0),MATCH($B1928&amp;$C1928,'Smelter Look-up'!$J:$J,0)))</f>
        <v>#N/A</v>
      </c>
      <c r="W1928" s="208"/>
      <c r="X1928" s="208">
        <f t="shared" si="1"/>
        <v>0</v>
      </c>
      <c r="Y1928" s="208"/>
      <c r="Z1928" s="208"/>
      <c r="AA1928" s="208"/>
      <c r="AB1928" s="241" t="str">
        <f t="shared" si="2"/>
        <v/>
      </c>
      <c r="AC1928" s="208"/>
      <c r="AD1928" s="208"/>
      <c r="AE1928" s="208"/>
      <c r="AF1928" s="208"/>
      <c r="AG1928" s="208"/>
      <c r="AH1928" s="208"/>
    </row>
    <row r="1929" ht="13.5" customHeight="1">
      <c r="A1929" s="239"/>
      <c r="B1929" s="233" t="str">
        <f t="array" ref="B1929">IF(LEN(A1929)=0,"",INDEX('Smelter Look-up'!$A:$A,MATCH($A1929,'Smelter Look-up'!$E:$E,0)))</f>
        <v/>
      </c>
      <c r="C1929" s="234" t="str">
        <f t="array" ref="C1929">IF(LEN(A1929)=0,"",INDEX('Smelter Look-up'!$C:$C,MATCH($A1929,'Smelter Look-up'!$E:$E,0)))</f>
        <v/>
      </c>
      <c r="D1929" s="233"/>
      <c r="E1929" s="233" t="str">
        <f>IF(ISERROR($V1929),"",OFFSET('Smelter Look-up'!$D$4,$V1929-4,0)&amp;"")</f>
        <v/>
      </c>
      <c r="F1929" s="233" t="str">
        <f>IF(ISERROR($V1929),"",OFFSET('Smelter Look-up'!$E$4,$V1929-4,0))</f>
        <v/>
      </c>
      <c r="G1929" s="233" t="str">
        <f>IF(C1929=$X$4,IF(ISERROR($V1929),"Enter smelter details","RMI"),IF(ISERROR($V1929),"",OFFSET('Smelter Look-up'!$F$4,$V1929-4,0)))</f>
        <v/>
      </c>
      <c r="H1929" s="235" t="str">
        <f>IF(ISERROR($V1929),"",OFFSET('Smelter Look-up'!$G$4,$V1929-4,0))</f>
        <v/>
      </c>
      <c r="I1929" s="237" t="str">
        <f>IF(ISERROR($V1929),"",OFFSET('Smelter Look-up'!$H$4,$V1929-4,0))</f>
        <v/>
      </c>
      <c r="J1929" s="237" t="str">
        <f>IF(ISERROR($V1929),"",OFFSET('Smelter Look-up'!$I$4,$V1929-4,0))</f>
        <v/>
      </c>
      <c r="K1929" s="234"/>
      <c r="L1929" s="234"/>
      <c r="M1929" s="234"/>
      <c r="N1929" s="234"/>
      <c r="O1929" s="234"/>
      <c r="P1929" s="237"/>
      <c r="Q1929" s="238"/>
      <c r="R1929" s="233" t="str">
        <f>IF(ISERROR($V1929),"",OFFSET('Smelter Look-up'!$C$4,$V1929-4,0)&amp;"")</f>
        <v/>
      </c>
      <c r="S1929" s="239" t="str">
        <f t="array" ref="S1929">IF(B1929="","",IF(ISERROR(MATCH($E1929,CL,0)),"Unknown",INDIRECT("'C'!$A$"&amp;MATCH($E1929,CL,0)+1)))</f>
        <v/>
      </c>
      <c r="T1929" s="239" t="str">
        <f t="array" ref="T1929">IF(B1929="","",IF(ISERROR(MATCH($J1929,SorP!$B$1:$B$6226,0)),"",INDIRECT("'SorP'!$A$"&amp;MATCH($S1929&amp;$J1929,SorP!C:C,0))))</f>
        <v/>
      </c>
      <c r="U1929" s="240"/>
      <c r="V1929" s="228" t="str">
        <f>IF(C1929="",NA(),IF(OR(C1929="Smelter not listed",C1929="Smelter not yet identified"),MATCH($B1929&amp;$D1929,'Smelter Look-up'!$J:$J,0),MATCH($B1929&amp;$C1929,'Smelter Look-up'!$J:$J,0)))</f>
        <v>#N/A</v>
      </c>
      <c r="W1929" s="208"/>
      <c r="X1929" s="208">
        <f t="shared" si="1"/>
        <v>0</v>
      </c>
      <c r="Y1929" s="208"/>
      <c r="Z1929" s="208"/>
      <c r="AA1929" s="208"/>
      <c r="AB1929" s="241" t="str">
        <f t="shared" si="2"/>
        <v/>
      </c>
      <c r="AC1929" s="208"/>
      <c r="AD1929" s="208"/>
      <c r="AE1929" s="208"/>
      <c r="AF1929" s="208"/>
      <c r="AG1929" s="208"/>
      <c r="AH1929" s="208"/>
    </row>
    <row r="1930" ht="13.5" customHeight="1">
      <c r="A1930" s="239"/>
      <c r="B1930" s="233" t="str">
        <f t="array" ref="B1930">IF(LEN(A1930)=0,"",INDEX('Smelter Look-up'!$A:$A,MATCH($A1930,'Smelter Look-up'!$E:$E,0)))</f>
        <v/>
      </c>
      <c r="C1930" s="234" t="str">
        <f t="array" ref="C1930">IF(LEN(A1930)=0,"",INDEX('Smelter Look-up'!$C:$C,MATCH($A1930,'Smelter Look-up'!$E:$E,0)))</f>
        <v/>
      </c>
      <c r="D1930" s="233"/>
      <c r="E1930" s="233" t="str">
        <f>IF(ISERROR($V1930),"",OFFSET('Smelter Look-up'!$D$4,$V1930-4,0)&amp;"")</f>
        <v/>
      </c>
      <c r="F1930" s="233" t="str">
        <f>IF(ISERROR($V1930),"",OFFSET('Smelter Look-up'!$E$4,$V1930-4,0))</f>
        <v/>
      </c>
      <c r="G1930" s="233" t="str">
        <f>IF(C1930=$X$4,IF(ISERROR($V1930),"Enter smelter details","RMI"),IF(ISERROR($V1930),"",OFFSET('Smelter Look-up'!$F$4,$V1930-4,0)))</f>
        <v/>
      </c>
      <c r="H1930" s="235" t="str">
        <f>IF(ISERROR($V1930),"",OFFSET('Smelter Look-up'!$G$4,$V1930-4,0))</f>
        <v/>
      </c>
      <c r="I1930" s="237" t="str">
        <f>IF(ISERROR($V1930),"",OFFSET('Smelter Look-up'!$H$4,$V1930-4,0))</f>
        <v/>
      </c>
      <c r="J1930" s="237" t="str">
        <f>IF(ISERROR($V1930),"",OFFSET('Smelter Look-up'!$I$4,$V1930-4,0))</f>
        <v/>
      </c>
      <c r="K1930" s="234"/>
      <c r="L1930" s="234"/>
      <c r="M1930" s="234"/>
      <c r="N1930" s="234"/>
      <c r="O1930" s="234"/>
      <c r="P1930" s="237"/>
      <c r="Q1930" s="238"/>
      <c r="R1930" s="233" t="str">
        <f>IF(ISERROR($V1930),"",OFFSET('Smelter Look-up'!$C$4,$V1930-4,0)&amp;"")</f>
        <v/>
      </c>
      <c r="S1930" s="239" t="str">
        <f t="array" ref="S1930">IF(B1930="","",IF(ISERROR(MATCH($E1930,CL,0)),"Unknown",INDIRECT("'C'!$A$"&amp;MATCH($E1930,CL,0)+1)))</f>
        <v/>
      </c>
      <c r="T1930" s="239" t="str">
        <f t="array" ref="T1930">IF(B1930="","",IF(ISERROR(MATCH($J1930,SorP!$B$1:$B$6226,0)),"",INDIRECT("'SorP'!$A$"&amp;MATCH($S1930&amp;$J1930,SorP!C:C,0))))</f>
        <v/>
      </c>
      <c r="U1930" s="240"/>
      <c r="V1930" s="228" t="str">
        <f>IF(C1930="",NA(),IF(OR(C1930="Smelter not listed",C1930="Smelter not yet identified"),MATCH($B1930&amp;$D1930,'Smelter Look-up'!$J:$J,0),MATCH($B1930&amp;$C1930,'Smelter Look-up'!$J:$J,0)))</f>
        <v>#N/A</v>
      </c>
      <c r="W1930" s="208"/>
      <c r="X1930" s="208">
        <f t="shared" si="1"/>
        <v>0</v>
      </c>
      <c r="Y1930" s="208"/>
      <c r="Z1930" s="208"/>
      <c r="AA1930" s="208"/>
      <c r="AB1930" s="241" t="str">
        <f t="shared" si="2"/>
        <v/>
      </c>
      <c r="AC1930" s="208"/>
      <c r="AD1930" s="208"/>
      <c r="AE1930" s="208"/>
      <c r="AF1930" s="208"/>
      <c r="AG1930" s="208"/>
      <c r="AH1930" s="208"/>
    </row>
    <row r="1931" ht="13.5" customHeight="1">
      <c r="A1931" s="239"/>
      <c r="B1931" s="233" t="str">
        <f t="array" ref="B1931">IF(LEN(A1931)=0,"",INDEX('Smelter Look-up'!$A:$A,MATCH($A1931,'Smelter Look-up'!$E:$E,0)))</f>
        <v/>
      </c>
      <c r="C1931" s="234" t="str">
        <f t="array" ref="C1931">IF(LEN(A1931)=0,"",INDEX('Smelter Look-up'!$C:$C,MATCH($A1931,'Smelter Look-up'!$E:$E,0)))</f>
        <v/>
      </c>
      <c r="D1931" s="233"/>
      <c r="E1931" s="233" t="str">
        <f>IF(ISERROR($V1931),"",OFFSET('Smelter Look-up'!$D$4,$V1931-4,0)&amp;"")</f>
        <v/>
      </c>
      <c r="F1931" s="233" t="str">
        <f>IF(ISERROR($V1931),"",OFFSET('Smelter Look-up'!$E$4,$V1931-4,0))</f>
        <v/>
      </c>
      <c r="G1931" s="233" t="str">
        <f>IF(C1931=$X$4,IF(ISERROR($V1931),"Enter smelter details","RMI"),IF(ISERROR($V1931),"",OFFSET('Smelter Look-up'!$F$4,$V1931-4,0)))</f>
        <v/>
      </c>
      <c r="H1931" s="235" t="str">
        <f>IF(ISERROR($V1931),"",OFFSET('Smelter Look-up'!$G$4,$V1931-4,0))</f>
        <v/>
      </c>
      <c r="I1931" s="237" t="str">
        <f>IF(ISERROR($V1931),"",OFFSET('Smelter Look-up'!$H$4,$V1931-4,0))</f>
        <v/>
      </c>
      <c r="J1931" s="237" t="str">
        <f>IF(ISERROR($V1931),"",OFFSET('Smelter Look-up'!$I$4,$V1931-4,0))</f>
        <v/>
      </c>
      <c r="K1931" s="234"/>
      <c r="L1931" s="234"/>
      <c r="M1931" s="234"/>
      <c r="N1931" s="234"/>
      <c r="O1931" s="234"/>
      <c r="P1931" s="237"/>
      <c r="Q1931" s="238"/>
      <c r="R1931" s="233" t="str">
        <f>IF(ISERROR($V1931),"",OFFSET('Smelter Look-up'!$C$4,$V1931-4,0)&amp;"")</f>
        <v/>
      </c>
      <c r="S1931" s="239" t="str">
        <f t="array" ref="S1931">IF(B1931="","",IF(ISERROR(MATCH($E1931,CL,0)),"Unknown",INDIRECT("'C'!$A$"&amp;MATCH($E1931,CL,0)+1)))</f>
        <v/>
      </c>
      <c r="T1931" s="239" t="str">
        <f t="array" ref="T1931">IF(B1931="","",IF(ISERROR(MATCH($J1931,SorP!$B$1:$B$6226,0)),"",INDIRECT("'SorP'!$A$"&amp;MATCH($S1931&amp;$J1931,SorP!C:C,0))))</f>
        <v/>
      </c>
      <c r="U1931" s="240"/>
      <c r="V1931" s="228" t="str">
        <f>IF(C1931="",NA(),IF(OR(C1931="Smelter not listed",C1931="Smelter not yet identified"),MATCH($B1931&amp;$D1931,'Smelter Look-up'!$J:$J,0),MATCH($B1931&amp;$C1931,'Smelter Look-up'!$J:$J,0)))</f>
        <v>#N/A</v>
      </c>
      <c r="W1931" s="208"/>
      <c r="X1931" s="208">
        <f t="shared" si="1"/>
        <v>0</v>
      </c>
      <c r="Y1931" s="208"/>
      <c r="Z1931" s="208"/>
      <c r="AA1931" s="208"/>
      <c r="AB1931" s="241" t="str">
        <f t="shared" si="2"/>
        <v/>
      </c>
      <c r="AC1931" s="208"/>
      <c r="AD1931" s="208"/>
      <c r="AE1931" s="208"/>
      <c r="AF1931" s="208"/>
      <c r="AG1931" s="208"/>
      <c r="AH1931" s="208"/>
    </row>
    <row r="1932" ht="13.5" customHeight="1">
      <c r="A1932" s="239"/>
      <c r="B1932" s="233" t="str">
        <f t="array" ref="B1932">IF(LEN(A1932)=0,"",INDEX('Smelter Look-up'!$A:$A,MATCH($A1932,'Smelter Look-up'!$E:$E,0)))</f>
        <v/>
      </c>
      <c r="C1932" s="234" t="str">
        <f t="array" ref="C1932">IF(LEN(A1932)=0,"",INDEX('Smelter Look-up'!$C:$C,MATCH($A1932,'Smelter Look-up'!$E:$E,0)))</f>
        <v/>
      </c>
      <c r="D1932" s="233"/>
      <c r="E1932" s="233" t="str">
        <f>IF(ISERROR($V1932),"",OFFSET('Smelter Look-up'!$D$4,$V1932-4,0)&amp;"")</f>
        <v/>
      </c>
      <c r="F1932" s="233" t="str">
        <f>IF(ISERROR($V1932),"",OFFSET('Smelter Look-up'!$E$4,$V1932-4,0))</f>
        <v/>
      </c>
      <c r="G1932" s="233" t="str">
        <f>IF(C1932=$X$4,IF(ISERROR($V1932),"Enter smelter details","RMI"),IF(ISERROR($V1932),"",OFFSET('Smelter Look-up'!$F$4,$V1932-4,0)))</f>
        <v/>
      </c>
      <c r="H1932" s="235" t="str">
        <f>IF(ISERROR($V1932),"",OFFSET('Smelter Look-up'!$G$4,$V1932-4,0))</f>
        <v/>
      </c>
      <c r="I1932" s="237" t="str">
        <f>IF(ISERROR($V1932),"",OFFSET('Smelter Look-up'!$H$4,$V1932-4,0))</f>
        <v/>
      </c>
      <c r="J1932" s="237" t="str">
        <f>IF(ISERROR($V1932),"",OFFSET('Smelter Look-up'!$I$4,$V1932-4,0))</f>
        <v/>
      </c>
      <c r="K1932" s="234"/>
      <c r="L1932" s="234"/>
      <c r="M1932" s="234"/>
      <c r="N1932" s="234"/>
      <c r="O1932" s="234"/>
      <c r="P1932" s="237"/>
      <c r="Q1932" s="238"/>
      <c r="R1932" s="233" t="str">
        <f>IF(ISERROR($V1932),"",OFFSET('Smelter Look-up'!$C$4,$V1932-4,0)&amp;"")</f>
        <v/>
      </c>
      <c r="S1932" s="239" t="str">
        <f t="array" ref="S1932">IF(B1932="","",IF(ISERROR(MATCH($E1932,CL,0)),"Unknown",INDIRECT("'C'!$A$"&amp;MATCH($E1932,CL,0)+1)))</f>
        <v/>
      </c>
      <c r="T1932" s="239" t="str">
        <f t="array" ref="T1932">IF(B1932="","",IF(ISERROR(MATCH($J1932,SorP!$B$1:$B$6226,0)),"",INDIRECT("'SorP'!$A$"&amp;MATCH($S1932&amp;$J1932,SorP!C:C,0))))</f>
        <v/>
      </c>
      <c r="U1932" s="240"/>
      <c r="V1932" s="228" t="str">
        <f>IF(C1932="",NA(),IF(OR(C1932="Smelter not listed",C1932="Smelter not yet identified"),MATCH($B1932&amp;$D1932,'Smelter Look-up'!$J:$J,0),MATCH($B1932&amp;$C1932,'Smelter Look-up'!$J:$J,0)))</f>
        <v>#N/A</v>
      </c>
      <c r="W1932" s="208"/>
      <c r="X1932" s="208">
        <f t="shared" si="1"/>
        <v>0</v>
      </c>
      <c r="Y1932" s="208"/>
      <c r="Z1932" s="208"/>
      <c r="AA1932" s="208"/>
      <c r="AB1932" s="241" t="str">
        <f t="shared" si="2"/>
        <v/>
      </c>
      <c r="AC1932" s="208"/>
      <c r="AD1932" s="208"/>
      <c r="AE1932" s="208"/>
      <c r="AF1932" s="208"/>
      <c r="AG1932" s="208"/>
      <c r="AH1932" s="208"/>
    </row>
    <row r="1933" ht="13.5" customHeight="1">
      <c r="A1933" s="239"/>
      <c r="B1933" s="233" t="str">
        <f t="array" ref="B1933">IF(LEN(A1933)=0,"",INDEX('Smelter Look-up'!$A:$A,MATCH($A1933,'Smelter Look-up'!$E:$E,0)))</f>
        <v/>
      </c>
      <c r="C1933" s="234" t="str">
        <f t="array" ref="C1933">IF(LEN(A1933)=0,"",INDEX('Smelter Look-up'!$C:$C,MATCH($A1933,'Smelter Look-up'!$E:$E,0)))</f>
        <v/>
      </c>
      <c r="D1933" s="233"/>
      <c r="E1933" s="233" t="str">
        <f>IF(ISERROR($V1933),"",OFFSET('Smelter Look-up'!$D$4,$V1933-4,0)&amp;"")</f>
        <v/>
      </c>
      <c r="F1933" s="233" t="str">
        <f>IF(ISERROR($V1933),"",OFFSET('Smelter Look-up'!$E$4,$V1933-4,0))</f>
        <v/>
      </c>
      <c r="G1933" s="233" t="str">
        <f>IF(C1933=$X$4,IF(ISERROR($V1933),"Enter smelter details","RMI"),IF(ISERROR($V1933),"",OFFSET('Smelter Look-up'!$F$4,$V1933-4,0)))</f>
        <v/>
      </c>
      <c r="H1933" s="235" t="str">
        <f>IF(ISERROR($V1933),"",OFFSET('Smelter Look-up'!$G$4,$V1933-4,0))</f>
        <v/>
      </c>
      <c r="I1933" s="237" t="str">
        <f>IF(ISERROR($V1933),"",OFFSET('Smelter Look-up'!$H$4,$V1933-4,0))</f>
        <v/>
      </c>
      <c r="J1933" s="237" t="str">
        <f>IF(ISERROR($V1933),"",OFFSET('Smelter Look-up'!$I$4,$V1933-4,0))</f>
        <v/>
      </c>
      <c r="K1933" s="234"/>
      <c r="L1933" s="234"/>
      <c r="M1933" s="234"/>
      <c r="N1933" s="234"/>
      <c r="O1933" s="234"/>
      <c r="P1933" s="237"/>
      <c r="Q1933" s="238"/>
      <c r="R1933" s="233" t="str">
        <f>IF(ISERROR($V1933),"",OFFSET('Smelter Look-up'!$C$4,$V1933-4,0)&amp;"")</f>
        <v/>
      </c>
      <c r="S1933" s="239" t="str">
        <f t="array" ref="S1933">IF(B1933="","",IF(ISERROR(MATCH($E1933,CL,0)),"Unknown",INDIRECT("'C'!$A$"&amp;MATCH($E1933,CL,0)+1)))</f>
        <v/>
      </c>
      <c r="T1933" s="239" t="str">
        <f t="array" ref="T1933">IF(B1933="","",IF(ISERROR(MATCH($J1933,SorP!$B$1:$B$6226,0)),"",INDIRECT("'SorP'!$A$"&amp;MATCH($S1933&amp;$J1933,SorP!C:C,0))))</f>
        <v/>
      </c>
      <c r="U1933" s="240"/>
      <c r="V1933" s="228" t="str">
        <f>IF(C1933="",NA(),IF(OR(C1933="Smelter not listed",C1933="Smelter not yet identified"),MATCH($B1933&amp;$D1933,'Smelter Look-up'!$J:$J,0),MATCH($B1933&amp;$C1933,'Smelter Look-up'!$J:$J,0)))</f>
        <v>#N/A</v>
      </c>
      <c r="W1933" s="208"/>
      <c r="X1933" s="208">
        <f t="shared" si="1"/>
        <v>0</v>
      </c>
      <c r="Y1933" s="208"/>
      <c r="Z1933" s="208"/>
      <c r="AA1933" s="208"/>
      <c r="AB1933" s="241" t="str">
        <f t="shared" si="2"/>
        <v/>
      </c>
      <c r="AC1933" s="208"/>
      <c r="AD1933" s="208"/>
      <c r="AE1933" s="208"/>
      <c r="AF1933" s="208"/>
      <c r="AG1933" s="208"/>
      <c r="AH1933" s="208"/>
    </row>
    <row r="1934" ht="13.5" customHeight="1">
      <c r="A1934" s="239"/>
      <c r="B1934" s="233" t="str">
        <f t="array" ref="B1934">IF(LEN(A1934)=0,"",INDEX('Smelter Look-up'!$A:$A,MATCH($A1934,'Smelter Look-up'!$E:$E,0)))</f>
        <v/>
      </c>
      <c r="C1934" s="234" t="str">
        <f t="array" ref="C1934">IF(LEN(A1934)=0,"",INDEX('Smelter Look-up'!$C:$C,MATCH($A1934,'Smelter Look-up'!$E:$E,0)))</f>
        <v/>
      </c>
      <c r="D1934" s="233"/>
      <c r="E1934" s="233" t="str">
        <f>IF(ISERROR($V1934),"",OFFSET('Smelter Look-up'!$D$4,$V1934-4,0)&amp;"")</f>
        <v/>
      </c>
      <c r="F1934" s="233" t="str">
        <f>IF(ISERROR($V1934),"",OFFSET('Smelter Look-up'!$E$4,$V1934-4,0))</f>
        <v/>
      </c>
      <c r="G1934" s="233" t="str">
        <f>IF(C1934=$X$4,IF(ISERROR($V1934),"Enter smelter details","RMI"),IF(ISERROR($V1934),"",OFFSET('Smelter Look-up'!$F$4,$V1934-4,0)))</f>
        <v/>
      </c>
      <c r="H1934" s="235" t="str">
        <f>IF(ISERROR($V1934),"",OFFSET('Smelter Look-up'!$G$4,$V1934-4,0))</f>
        <v/>
      </c>
      <c r="I1934" s="237" t="str">
        <f>IF(ISERROR($V1934),"",OFFSET('Smelter Look-up'!$H$4,$V1934-4,0))</f>
        <v/>
      </c>
      <c r="J1934" s="237" t="str">
        <f>IF(ISERROR($V1934),"",OFFSET('Smelter Look-up'!$I$4,$V1934-4,0))</f>
        <v/>
      </c>
      <c r="K1934" s="234"/>
      <c r="L1934" s="234"/>
      <c r="M1934" s="234"/>
      <c r="N1934" s="234"/>
      <c r="O1934" s="234"/>
      <c r="P1934" s="237"/>
      <c r="Q1934" s="238"/>
      <c r="R1934" s="233" t="str">
        <f>IF(ISERROR($V1934),"",OFFSET('Smelter Look-up'!$C$4,$V1934-4,0)&amp;"")</f>
        <v/>
      </c>
      <c r="S1934" s="239" t="str">
        <f t="array" ref="S1934">IF(B1934="","",IF(ISERROR(MATCH($E1934,CL,0)),"Unknown",INDIRECT("'C'!$A$"&amp;MATCH($E1934,CL,0)+1)))</f>
        <v/>
      </c>
      <c r="T1934" s="239" t="str">
        <f t="array" ref="T1934">IF(B1934="","",IF(ISERROR(MATCH($J1934,SorP!$B$1:$B$6226,0)),"",INDIRECT("'SorP'!$A$"&amp;MATCH($S1934&amp;$J1934,SorP!C:C,0))))</f>
        <v/>
      </c>
      <c r="U1934" s="240"/>
      <c r="V1934" s="228" t="str">
        <f>IF(C1934="",NA(),IF(OR(C1934="Smelter not listed",C1934="Smelter not yet identified"),MATCH($B1934&amp;$D1934,'Smelter Look-up'!$J:$J,0),MATCH($B1934&amp;$C1934,'Smelter Look-up'!$J:$J,0)))</f>
        <v>#N/A</v>
      </c>
      <c r="W1934" s="208"/>
      <c r="X1934" s="208">
        <f t="shared" si="1"/>
        <v>0</v>
      </c>
      <c r="Y1934" s="208"/>
      <c r="Z1934" s="208"/>
      <c r="AA1934" s="208"/>
      <c r="AB1934" s="241" t="str">
        <f t="shared" si="2"/>
        <v/>
      </c>
      <c r="AC1934" s="208"/>
      <c r="AD1934" s="208"/>
      <c r="AE1934" s="208"/>
      <c r="AF1934" s="208"/>
      <c r="AG1934" s="208"/>
      <c r="AH1934" s="208"/>
    </row>
    <row r="1935" ht="13.5" customHeight="1">
      <c r="A1935" s="239"/>
      <c r="B1935" s="233" t="str">
        <f t="array" ref="B1935">IF(LEN(A1935)=0,"",INDEX('Smelter Look-up'!$A:$A,MATCH($A1935,'Smelter Look-up'!$E:$E,0)))</f>
        <v/>
      </c>
      <c r="C1935" s="234" t="str">
        <f t="array" ref="C1935">IF(LEN(A1935)=0,"",INDEX('Smelter Look-up'!$C:$C,MATCH($A1935,'Smelter Look-up'!$E:$E,0)))</f>
        <v/>
      </c>
      <c r="D1935" s="233"/>
      <c r="E1935" s="233" t="str">
        <f>IF(ISERROR($V1935),"",OFFSET('Smelter Look-up'!$D$4,$V1935-4,0)&amp;"")</f>
        <v/>
      </c>
      <c r="F1935" s="233" t="str">
        <f>IF(ISERROR($V1935),"",OFFSET('Smelter Look-up'!$E$4,$V1935-4,0))</f>
        <v/>
      </c>
      <c r="G1935" s="233" t="str">
        <f>IF(C1935=$X$4,IF(ISERROR($V1935),"Enter smelter details","RMI"),IF(ISERROR($V1935),"",OFFSET('Smelter Look-up'!$F$4,$V1935-4,0)))</f>
        <v/>
      </c>
      <c r="H1935" s="235" t="str">
        <f>IF(ISERROR($V1935),"",OFFSET('Smelter Look-up'!$G$4,$V1935-4,0))</f>
        <v/>
      </c>
      <c r="I1935" s="237" t="str">
        <f>IF(ISERROR($V1935),"",OFFSET('Smelter Look-up'!$H$4,$V1935-4,0))</f>
        <v/>
      </c>
      <c r="J1935" s="237" t="str">
        <f>IF(ISERROR($V1935),"",OFFSET('Smelter Look-up'!$I$4,$V1935-4,0))</f>
        <v/>
      </c>
      <c r="K1935" s="234"/>
      <c r="L1935" s="234"/>
      <c r="M1935" s="234"/>
      <c r="N1935" s="234"/>
      <c r="O1935" s="234"/>
      <c r="P1935" s="237"/>
      <c r="Q1935" s="238"/>
      <c r="R1935" s="233" t="str">
        <f>IF(ISERROR($V1935),"",OFFSET('Smelter Look-up'!$C$4,$V1935-4,0)&amp;"")</f>
        <v/>
      </c>
      <c r="S1935" s="239" t="str">
        <f t="array" ref="S1935">IF(B1935="","",IF(ISERROR(MATCH($E1935,CL,0)),"Unknown",INDIRECT("'C'!$A$"&amp;MATCH($E1935,CL,0)+1)))</f>
        <v/>
      </c>
      <c r="T1935" s="239" t="str">
        <f t="array" ref="T1935">IF(B1935="","",IF(ISERROR(MATCH($J1935,SorP!$B$1:$B$6226,0)),"",INDIRECT("'SorP'!$A$"&amp;MATCH($S1935&amp;$J1935,SorP!C:C,0))))</f>
        <v/>
      </c>
      <c r="U1935" s="240"/>
      <c r="V1935" s="228" t="str">
        <f>IF(C1935="",NA(),IF(OR(C1935="Smelter not listed",C1935="Smelter not yet identified"),MATCH($B1935&amp;$D1935,'Smelter Look-up'!$J:$J,0),MATCH($B1935&amp;$C1935,'Smelter Look-up'!$J:$J,0)))</f>
        <v>#N/A</v>
      </c>
      <c r="W1935" s="208"/>
      <c r="X1935" s="208">
        <f t="shared" si="1"/>
        <v>0</v>
      </c>
      <c r="Y1935" s="208"/>
      <c r="Z1935" s="208"/>
      <c r="AA1935" s="208"/>
      <c r="AB1935" s="241" t="str">
        <f t="shared" si="2"/>
        <v/>
      </c>
      <c r="AC1935" s="208"/>
      <c r="AD1935" s="208"/>
      <c r="AE1935" s="208"/>
      <c r="AF1935" s="208"/>
      <c r="AG1935" s="208"/>
      <c r="AH1935" s="208"/>
    </row>
    <row r="1936" ht="13.5" customHeight="1">
      <c r="A1936" s="239"/>
      <c r="B1936" s="233" t="str">
        <f t="array" ref="B1936">IF(LEN(A1936)=0,"",INDEX('Smelter Look-up'!$A:$A,MATCH($A1936,'Smelter Look-up'!$E:$E,0)))</f>
        <v/>
      </c>
      <c r="C1936" s="234" t="str">
        <f t="array" ref="C1936">IF(LEN(A1936)=0,"",INDEX('Smelter Look-up'!$C:$C,MATCH($A1936,'Smelter Look-up'!$E:$E,0)))</f>
        <v/>
      </c>
      <c r="D1936" s="233"/>
      <c r="E1936" s="233" t="str">
        <f>IF(ISERROR($V1936),"",OFFSET('Smelter Look-up'!$D$4,$V1936-4,0)&amp;"")</f>
        <v/>
      </c>
      <c r="F1936" s="233" t="str">
        <f>IF(ISERROR($V1936),"",OFFSET('Smelter Look-up'!$E$4,$V1936-4,0))</f>
        <v/>
      </c>
      <c r="G1936" s="233" t="str">
        <f>IF(C1936=$X$4,IF(ISERROR($V1936),"Enter smelter details","RMI"),IF(ISERROR($V1936),"",OFFSET('Smelter Look-up'!$F$4,$V1936-4,0)))</f>
        <v/>
      </c>
      <c r="H1936" s="235" t="str">
        <f>IF(ISERROR($V1936),"",OFFSET('Smelter Look-up'!$G$4,$V1936-4,0))</f>
        <v/>
      </c>
      <c r="I1936" s="237" t="str">
        <f>IF(ISERROR($V1936),"",OFFSET('Smelter Look-up'!$H$4,$V1936-4,0))</f>
        <v/>
      </c>
      <c r="J1936" s="237" t="str">
        <f>IF(ISERROR($V1936),"",OFFSET('Smelter Look-up'!$I$4,$V1936-4,0))</f>
        <v/>
      </c>
      <c r="K1936" s="234"/>
      <c r="L1936" s="234"/>
      <c r="M1936" s="234"/>
      <c r="N1936" s="234"/>
      <c r="O1936" s="234"/>
      <c r="P1936" s="237"/>
      <c r="Q1936" s="238"/>
      <c r="R1936" s="233" t="str">
        <f>IF(ISERROR($V1936),"",OFFSET('Smelter Look-up'!$C$4,$V1936-4,0)&amp;"")</f>
        <v/>
      </c>
      <c r="S1936" s="239" t="str">
        <f t="array" ref="S1936">IF(B1936="","",IF(ISERROR(MATCH($E1936,CL,0)),"Unknown",INDIRECT("'C'!$A$"&amp;MATCH($E1936,CL,0)+1)))</f>
        <v/>
      </c>
      <c r="T1936" s="239" t="str">
        <f t="array" ref="T1936">IF(B1936="","",IF(ISERROR(MATCH($J1936,SorP!$B$1:$B$6226,0)),"",INDIRECT("'SorP'!$A$"&amp;MATCH($S1936&amp;$J1936,SorP!C:C,0))))</f>
        <v/>
      </c>
      <c r="U1936" s="240"/>
      <c r="V1936" s="228" t="str">
        <f>IF(C1936="",NA(),IF(OR(C1936="Smelter not listed",C1936="Smelter not yet identified"),MATCH($B1936&amp;$D1936,'Smelter Look-up'!$J:$J,0),MATCH($B1936&amp;$C1936,'Smelter Look-up'!$J:$J,0)))</f>
        <v>#N/A</v>
      </c>
      <c r="W1936" s="208"/>
      <c r="X1936" s="208">
        <f t="shared" si="1"/>
        <v>0</v>
      </c>
      <c r="Y1936" s="208"/>
      <c r="Z1936" s="208"/>
      <c r="AA1936" s="208"/>
      <c r="AB1936" s="241" t="str">
        <f t="shared" si="2"/>
        <v/>
      </c>
      <c r="AC1936" s="208"/>
      <c r="AD1936" s="208"/>
      <c r="AE1936" s="208"/>
      <c r="AF1936" s="208"/>
      <c r="AG1936" s="208"/>
      <c r="AH1936" s="208"/>
    </row>
    <row r="1937" ht="13.5" customHeight="1">
      <c r="A1937" s="239"/>
      <c r="B1937" s="233" t="str">
        <f t="array" ref="B1937">IF(LEN(A1937)=0,"",INDEX('Smelter Look-up'!$A:$A,MATCH($A1937,'Smelter Look-up'!$E:$E,0)))</f>
        <v/>
      </c>
      <c r="C1937" s="234" t="str">
        <f t="array" ref="C1937">IF(LEN(A1937)=0,"",INDEX('Smelter Look-up'!$C:$C,MATCH($A1937,'Smelter Look-up'!$E:$E,0)))</f>
        <v/>
      </c>
      <c r="D1937" s="233"/>
      <c r="E1937" s="233" t="str">
        <f>IF(ISERROR($V1937),"",OFFSET('Smelter Look-up'!$D$4,$V1937-4,0)&amp;"")</f>
        <v/>
      </c>
      <c r="F1937" s="233" t="str">
        <f>IF(ISERROR($V1937),"",OFFSET('Smelter Look-up'!$E$4,$V1937-4,0))</f>
        <v/>
      </c>
      <c r="G1937" s="233" t="str">
        <f>IF(C1937=$X$4,IF(ISERROR($V1937),"Enter smelter details","RMI"),IF(ISERROR($V1937),"",OFFSET('Smelter Look-up'!$F$4,$V1937-4,0)))</f>
        <v/>
      </c>
      <c r="H1937" s="235" t="str">
        <f>IF(ISERROR($V1937),"",OFFSET('Smelter Look-up'!$G$4,$V1937-4,0))</f>
        <v/>
      </c>
      <c r="I1937" s="237" t="str">
        <f>IF(ISERROR($V1937),"",OFFSET('Smelter Look-up'!$H$4,$V1937-4,0))</f>
        <v/>
      </c>
      <c r="J1937" s="237" t="str">
        <f>IF(ISERROR($V1937),"",OFFSET('Smelter Look-up'!$I$4,$V1937-4,0))</f>
        <v/>
      </c>
      <c r="K1937" s="234"/>
      <c r="L1937" s="234"/>
      <c r="M1937" s="234"/>
      <c r="N1937" s="234"/>
      <c r="O1937" s="234"/>
      <c r="P1937" s="237"/>
      <c r="Q1937" s="238"/>
      <c r="R1937" s="233" t="str">
        <f>IF(ISERROR($V1937),"",OFFSET('Smelter Look-up'!$C$4,$V1937-4,0)&amp;"")</f>
        <v/>
      </c>
      <c r="S1937" s="239" t="str">
        <f t="array" ref="S1937">IF(B1937="","",IF(ISERROR(MATCH($E1937,CL,0)),"Unknown",INDIRECT("'C'!$A$"&amp;MATCH($E1937,CL,0)+1)))</f>
        <v/>
      </c>
      <c r="T1937" s="239" t="str">
        <f t="array" ref="T1937">IF(B1937="","",IF(ISERROR(MATCH($J1937,SorP!$B$1:$B$6226,0)),"",INDIRECT("'SorP'!$A$"&amp;MATCH($S1937&amp;$J1937,SorP!C:C,0))))</f>
        <v/>
      </c>
      <c r="U1937" s="240"/>
      <c r="V1937" s="228" t="str">
        <f>IF(C1937="",NA(),IF(OR(C1937="Smelter not listed",C1937="Smelter not yet identified"),MATCH($B1937&amp;$D1937,'Smelter Look-up'!$J:$J,0),MATCH($B1937&amp;$C1937,'Smelter Look-up'!$J:$J,0)))</f>
        <v>#N/A</v>
      </c>
      <c r="W1937" s="208"/>
      <c r="X1937" s="208">
        <f t="shared" si="1"/>
        <v>0</v>
      </c>
      <c r="Y1937" s="208"/>
      <c r="Z1937" s="208"/>
      <c r="AA1937" s="208"/>
      <c r="AB1937" s="241" t="str">
        <f t="shared" si="2"/>
        <v/>
      </c>
      <c r="AC1937" s="208"/>
      <c r="AD1937" s="208"/>
      <c r="AE1937" s="208"/>
      <c r="AF1937" s="208"/>
      <c r="AG1937" s="208"/>
      <c r="AH1937" s="208"/>
    </row>
    <row r="1938" ht="13.5" customHeight="1">
      <c r="A1938" s="239"/>
      <c r="B1938" s="233" t="str">
        <f t="array" ref="B1938">IF(LEN(A1938)=0,"",INDEX('Smelter Look-up'!$A:$A,MATCH($A1938,'Smelter Look-up'!$E:$E,0)))</f>
        <v/>
      </c>
      <c r="C1938" s="234" t="str">
        <f t="array" ref="C1938">IF(LEN(A1938)=0,"",INDEX('Smelter Look-up'!$C:$C,MATCH($A1938,'Smelter Look-up'!$E:$E,0)))</f>
        <v/>
      </c>
      <c r="D1938" s="233"/>
      <c r="E1938" s="233" t="str">
        <f>IF(ISERROR($V1938),"",OFFSET('Smelter Look-up'!$D$4,$V1938-4,0)&amp;"")</f>
        <v/>
      </c>
      <c r="F1938" s="233" t="str">
        <f>IF(ISERROR($V1938),"",OFFSET('Smelter Look-up'!$E$4,$V1938-4,0))</f>
        <v/>
      </c>
      <c r="G1938" s="233" t="str">
        <f>IF(C1938=$X$4,IF(ISERROR($V1938),"Enter smelter details","RMI"),IF(ISERROR($V1938),"",OFFSET('Smelter Look-up'!$F$4,$V1938-4,0)))</f>
        <v/>
      </c>
      <c r="H1938" s="235" t="str">
        <f>IF(ISERROR($V1938),"",OFFSET('Smelter Look-up'!$G$4,$V1938-4,0))</f>
        <v/>
      </c>
      <c r="I1938" s="237" t="str">
        <f>IF(ISERROR($V1938),"",OFFSET('Smelter Look-up'!$H$4,$V1938-4,0))</f>
        <v/>
      </c>
      <c r="J1938" s="237" t="str">
        <f>IF(ISERROR($V1938),"",OFFSET('Smelter Look-up'!$I$4,$V1938-4,0))</f>
        <v/>
      </c>
      <c r="K1938" s="234"/>
      <c r="L1938" s="234"/>
      <c r="M1938" s="234"/>
      <c r="N1938" s="234"/>
      <c r="O1938" s="234"/>
      <c r="P1938" s="237"/>
      <c r="Q1938" s="238"/>
      <c r="R1938" s="233" t="str">
        <f>IF(ISERROR($V1938),"",OFFSET('Smelter Look-up'!$C$4,$V1938-4,0)&amp;"")</f>
        <v/>
      </c>
      <c r="S1938" s="239" t="str">
        <f t="array" ref="S1938">IF(B1938="","",IF(ISERROR(MATCH($E1938,CL,0)),"Unknown",INDIRECT("'C'!$A$"&amp;MATCH($E1938,CL,0)+1)))</f>
        <v/>
      </c>
      <c r="T1938" s="239" t="str">
        <f t="array" ref="T1938">IF(B1938="","",IF(ISERROR(MATCH($J1938,SorP!$B$1:$B$6226,0)),"",INDIRECT("'SorP'!$A$"&amp;MATCH($S1938&amp;$J1938,SorP!C:C,0))))</f>
        <v/>
      </c>
      <c r="U1938" s="240"/>
      <c r="V1938" s="228" t="str">
        <f>IF(C1938="",NA(),IF(OR(C1938="Smelter not listed",C1938="Smelter not yet identified"),MATCH($B1938&amp;$D1938,'Smelter Look-up'!$J:$J,0),MATCH($B1938&amp;$C1938,'Smelter Look-up'!$J:$J,0)))</f>
        <v>#N/A</v>
      </c>
      <c r="W1938" s="208"/>
      <c r="X1938" s="208">
        <f t="shared" si="1"/>
        <v>0</v>
      </c>
      <c r="Y1938" s="208"/>
      <c r="Z1938" s="208"/>
      <c r="AA1938" s="208"/>
      <c r="AB1938" s="241" t="str">
        <f t="shared" si="2"/>
        <v/>
      </c>
      <c r="AC1938" s="208"/>
      <c r="AD1938" s="208"/>
      <c r="AE1938" s="208"/>
      <c r="AF1938" s="208"/>
      <c r="AG1938" s="208"/>
      <c r="AH1938" s="208"/>
    </row>
    <row r="1939" ht="13.5" customHeight="1">
      <c r="A1939" s="239"/>
      <c r="B1939" s="233" t="str">
        <f t="array" ref="B1939">IF(LEN(A1939)=0,"",INDEX('Smelter Look-up'!$A:$A,MATCH($A1939,'Smelter Look-up'!$E:$E,0)))</f>
        <v/>
      </c>
      <c r="C1939" s="234" t="str">
        <f t="array" ref="C1939">IF(LEN(A1939)=0,"",INDEX('Smelter Look-up'!$C:$C,MATCH($A1939,'Smelter Look-up'!$E:$E,0)))</f>
        <v/>
      </c>
      <c r="D1939" s="233"/>
      <c r="E1939" s="233" t="str">
        <f>IF(ISERROR($V1939),"",OFFSET('Smelter Look-up'!$D$4,$V1939-4,0)&amp;"")</f>
        <v/>
      </c>
      <c r="F1939" s="233" t="str">
        <f>IF(ISERROR($V1939),"",OFFSET('Smelter Look-up'!$E$4,$V1939-4,0))</f>
        <v/>
      </c>
      <c r="G1939" s="233" t="str">
        <f>IF(C1939=$X$4,IF(ISERROR($V1939),"Enter smelter details","RMI"),IF(ISERROR($V1939),"",OFFSET('Smelter Look-up'!$F$4,$V1939-4,0)))</f>
        <v/>
      </c>
      <c r="H1939" s="235" t="str">
        <f>IF(ISERROR($V1939),"",OFFSET('Smelter Look-up'!$G$4,$V1939-4,0))</f>
        <v/>
      </c>
      <c r="I1939" s="237" t="str">
        <f>IF(ISERROR($V1939),"",OFFSET('Smelter Look-up'!$H$4,$V1939-4,0))</f>
        <v/>
      </c>
      <c r="J1939" s="237" t="str">
        <f>IF(ISERROR($V1939),"",OFFSET('Smelter Look-up'!$I$4,$V1939-4,0))</f>
        <v/>
      </c>
      <c r="K1939" s="234"/>
      <c r="L1939" s="234"/>
      <c r="M1939" s="234"/>
      <c r="N1939" s="234"/>
      <c r="O1939" s="234"/>
      <c r="P1939" s="237"/>
      <c r="Q1939" s="238"/>
      <c r="R1939" s="233" t="str">
        <f>IF(ISERROR($V1939),"",OFFSET('Smelter Look-up'!$C$4,$V1939-4,0)&amp;"")</f>
        <v/>
      </c>
      <c r="S1939" s="239" t="str">
        <f t="array" ref="S1939">IF(B1939="","",IF(ISERROR(MATCH($E1939,CL,0)),"Unknown",INDIRECT("'C'!$A$"&amp;MATCH($E1939,CL,0)+1)))</f>
        <v/>
      </c>
      <c r="T1939" s="239" t="str">
        <f t="array" ref="T1939">IF(B1939="","",IF(ISERROR(MATCH($J1939,SorP!$B$1:$B$6226,0)),"",INDIRECT("'SorP'!$A$"&amp;MATCH($S1939&amp;$J1939,SorP!C:C,0))))</f>
        <v/>
      </c>
      <c r="U1939" s="240"/>
      <c r="V1939" s="228" t="str">
        <f>IF(C1939="",NA(),IF(OR(C1939="Smelter not listed",C1939="Smelter not yet identified"),MATCH($B1939&amp;$D1939,'Smelter Look-up'!$J:$J,0),MATCH($B1939&amp;$C1939,'Smelter Look-up'!$J:$J,0)))</f>
        <v>#N/A</v>
      </c>
      <c r="W1939" s="208"/>
      <c r="X1939" s="208">
        <f t="shared" si="1"/>
        <v>0</v>
      </c>
      <c r="Y1939" s="208"/>
      <c r="Z1939" s="208"/>
      <c r="AA1939" s="208"/>
      <c r="AB1939" s="241" t="str">
        <f t="shared" si="2"/>
        <v/>
      </c>
      <c r="AC1939" s="208"/>
      <c r="AD1939" s="208"/>
      <c r="AE1939" s="208"/>
      <c r="AF1939" s="208"/>
      <c r="AG1939" s="208"/>
      <c r="AH1939" s="208"/>
    </row>
    <row r="1940" ht="13.5" customHeight="1">
      <c r="A1940" s="239"/>
      <c r="B1940" s="233" t="str">
        <f t="array" ref="B1940">IF(LEN(A1940)=0,"",INDEX('Smelter Look-up'!$A:$A,MATCH($A1940,'Smelter Look-up'!$E:$E,0)))</f>
        <v/>
      </c>
      <c r="C1940" s="234" t="str">
        <f t="array" ref="C1940">IF(LEN(A1940)=0,"",INDEX('Smelter Look-up'!$C:$C,MATCH($A1940,'Smelter Look-up'!$E:$E,0)))</f>
        <v/>
      </c>
      <c r="D1940" s="233"/>
      <c r="E1940" s="233" t="str">
        <f>IF(ISERROR($V1940),"",OFFSET('Smelter Look-up'!$D$4,$V1940-4,0)&amp;"")</f>
        <v/>
      </c>
      <c r="F1940" s="233" t="str">
        <f>IF(ISERROR($V1940),"",OFFSET('Smelter Look-up'!$E$4,$V1940-4,0))</f>
        <v/>
      </c>
      <c r="G1940" s="233" t="str">
        <f>IF(C1940=$X$4,IF(ISERROR($V1940),"Enter smelter details","RMI"),IF(ISERROR($V1940),"",OFFSET('Smelter Look-up'!$F$4,$V1940-4,0)))</f>
        <v/>
      </c>
      <c r="H1940" s="235" t="str">
        <f>IF(ISERROR($V1940),"",OFFSET('Smelter Look-up'!$G$4,$V1940-4,0))</f>
        <v/>
      </c>
      <c r="I1940" s="237" t="str">
        <f>IF(ISERROR($V1940),"",OFFSET('Smelter Look-up'!$H$4,$V1940-4,0))</f>
        <v/>
      </c>
      <c r="J1940" s="237" t="str">
        <f>IF(ISERROR($V1940),"",OFFSET('Smelter Look-up'!$I$4,$V1940-4,0))</f>
        <v/>
      </c>
      <c r="K1940" s="234"/>
      <c r="L1940" s="234"/>
      <c r="M1940" s="234"/>
      <c r="N1940" s="234"/>
      <c r="O1940" s="234"/>
      <c r="P1940" s="237"/>
      <c r="Q1940" s="238"/>
      <c r="R1940" s="233" t="str">
        <f>IF(ISERROR($V1940),"",OFFSET('Smelter Look-up'!$C$4,$V1940-4,0)&amp;"")</f>
        <v/>
      </c>
      <c r="S1940" s="239" t="str">
        <f t="array" ref="S1940">IF(B1940="","",IF(ISERROR(MATCH($E1940,CL,0)),"Unknown",INDIRECT("'C'!$A$"&amp;MATCH($E1940,CL,0)+1)))</f>
        <v/>
      </c>
      <c r="T1940" s="239" t="str">
        <f t="array" ref="T1940">IF(B1940="","",IF(ISERROR(MATCH($J1940,SorP!$B$1:$B$6226,0)),"",INDIRECT("'SorP'!$A$"&amp;MATCH($S1940&amp;$J1940,SorP!C:C,0))))</f>
        <v/>
      </c>
      <c r="U1940" s="240"/>
      <c r="V1940" s="228" t="str">
        <f>IF(C1940="",NA(),IF(OR(C1940="Smelter not listed",C1940="Smelter not yet identified"),MATCH($B1940&amp;$D1940,'Smelter Look-up'!$J:$J,0),MATCH($B1940&amp;$C1940,'Smelter Look-up'!$J:$J,0)))</f>
        <v>#N/A</v>
      </c>
      <c r="W1940" s="208"/>
      <c r="X1940" s="208">
        <f t="shared" si="1"/>
        <v>0</v>
      </c>
      <c r="Y1940" s="208"/>
      <c r="Z1940" s="208"/>
      <c r="AA1940" s="208"/>
      <c r="AB1940" s="241" t="str">
        <f t="shared" si="2"/>
        <v/>
      </c>
      <c r="AC1940" s="208"/>
      <c r="AD1940" s="208"/>
      <c r="AE1940" s="208"/>
      <c r="AF1940" s="208"/>
      <c r="AG1940" s="208"/>
      <c r="AH1940" s="208"/>
    </row>
    <row r="1941" ht="13.5" customHeight="1">
      <c r="A1941" s="239"/>
      <c r="B1941" s="233" t="str">
        <f t="array" ref="B1941">IF(LEN(A1941)=0,"",INDEX('Smelter Look-up'!$A:$A,MATCH($A1941,'Smelter Look-up'!$E:$E,0)))</f>
        <v/>
      </c>
      <c r="C1941" s="234" t="str">
        <f t="array" ref="C1941">IF(LEN(A1941)=0,"",INDEX('Smelter Look-up'!$C:$C,MATCH($A1941,'Smelter Look-up'!$E:$E,0)))</f>
        <v/>
      </c>
      <c r="D1941" s="233"/>
      <c r="E1941" s="233" t="str">
        <f>IF(ISERROR($V1941),"",OFFSET('Smelter Look-up'!$D$4,$V1941-4,0)&amp;"")</f>
        <v/>
      </c>
      <c r="F1941" s="233" t="str">
        <f>IF(ISERROR($V1941),"",OFFSET('Smelter Look-up'!$E$4,$V1941-4,0))</f>
        <v/>
      </c>
      <c r="G1941" s="233" t="str">
        <f>IF(C1941=$X$4,IF(ISERROR($V1941),"Enter smelter details","RMI"),IF(ISERROR($V1941),"",OFFSET('Smelter Look-up'!$F$4,$V1941-4,0)))</f>
        <v/>
      </c>
      <c r="H1941" s="235" t="str">
        <f>IF(ISERROR($V1941),"",OFFSET('Smelter Look-up'!$G$4,$V1941-4,0))</f>
        <v/>
      </c>
      <c r="I1941" s="237" t="str">
        <f>IF(ISERROR($V1941),"",OFFSET('Smelter Look-up'!$H$4,$V1941-4,0))</f>
        <v/>
      </c>
      <c r="J1941" s="237" t="str">
        <f>IF(ISERROR($V1941),"",OFFSET('Smelter Look-up'!$I$4,$V1941-4,0))</f>
        <v/>
      </c>
      <c r="K1941" s="234"/>
      <c r="L1941" s="234"/>
      <c r="M1941" s="234"/>
      <c r="N1941" s="234"/>
      <c r="O1941" s="234"/>
      <c r="P1941" s="237"/>
      <c r="Q1941" s="238"/>
      <c r="R1941" s="233" t="str">
        <f>IF(ISERROR($V1941),"",OFFSET('Smelter Look-up'!$C$4,$V1941-4,0)&amp;"")</f>
        <v/>
      </c>
      <c r="S1941" s="239" t="str">
        <f t="array" ref="S1941">IF(B1941="","",IF(ISERROR(MATCH($E1941,CL,0)),"Unknown",INDIRECT("'C'!$A$"&amp;MATCH($E1941,CL,0)+1)))</f>
        <v/>
      </c>
      <c r="T1941" s="239" t="str">
        <f t="array" ref="T1941">IF(B1941="","",IF(ISERROR(MATCH($J1941,SorP!$B$1:$B$6226,0)),"",INDIRECT("'SorP'!$A$"&amp;MATCH($S1941&amp;$J1941,SorP!C:C,0))))</f>
        <v/>
      </c>
      <c r="U1941" s="240"/>
      <c r="V1941" s="228" t="str">
        <f>IF(C1941="",NA(),IF(OR(C1941="Smelter not listed",C1941="Smelter not yet identified"),MATCH($B1941&amp;$D1941,'Smelter Look-up'!$J:$J,0),MATCH($B1941&amp;$C1941,'Smelter Look-up'!$J:$J,0)))</f>
        <v>#N/A</v>
      </c>
      <c r="W1941" s="208"/>
      <c r="X1941" s="208">
        <f t="shared" si="1"/>
        <v>0</v>
      </c>
      <c r="Y1941" s="208"/>
      <c r="Z1941" s="208"/>
      <c r="AA1941" s="208"/>
      <c r="AB1941" s="241" t="str">
        <f t="shared" si="2"/>
        <v/>
      </c>
      <c r="AC1941" s="208"/>
      <c r="AD1941" s="208"/>
      <c r="AE1941" s="208"/>
      <c r="AF1941" s="208"/>
      <c r="AG1941" s="208"/>
      <c r="AH1941" s="208"/>
    </row>
    <row r="1942" ht="13.5" customHeight="1">
      <c r="A1942" s="239"/>
      <c r="B1942" s="233" t="str">
        <f t="array" ref="B1942">IF(LEN(A1942)=0,"",INDEX('Smelter Look-up'!$A:$A,MATCH($A1942,'Smelter Look-up'!$E:$E,0)))</f>
        <v/>
      </c>
      <c r="C1942" s="234" t="str">
        <f t="array" ref="C1942">IF(LEN(A1942)=0,"",INDEX('Smelter Look-up'!$C:$C,MATCH($A1942,'Smelter Look-up'!$E:$E,0)))</f>
        <v/>
      </c>
      <c r="D1942" s="233"/>
      <c r="E1942" s="233" t="str">
        <f>IF(ISERROR($V1942),"",OFFSET('Smelter Look-up'!$D$4,$V1942-4,0)&amp;"")</f>
        <v/>
      </c>
      <c r="F1942" s="233" t="str">
        <f>IF(ISERROR($V1942),"",OFFSET('Smelter Look-up'!$E$4,$V1942-4,0))</f>
        <v/>
      </c>
      <c r="G1942" s="233" t="str">
        <f>IF(C1942=$X$4,IF(ISERROR($V1942),"Enter smelter details","RMI"),IF(ISERROR($V1942),"",OFFSET('Smelter Look-up'!$F$4,$V1942-4,0)))</f>
        <v/>
      </c>
      <c r="H1942" s="235" t="str">
        <f>IF(ISERROR($V1942),"",OFFSET('Smelter Look-up'!$G$4,$V1942-4,0))</f>
        <v/>
      </c>
      <c r="I1942" s="237" t="str">
        <f>IF(ISERROR($V1942),"",OFFSET('Smelter Look-up'!$H$4,$V1942-4,0))</f>
        <v/>
      </c>
      <c r="J1942" s="237" t="str">
        <f>IF(ISERROR($V1942),"",OFFSET('Smelter Look-up'!$I$4,$V1942-4,0))</f>
        <v/>
      </c>
      <c r="K1942" s="234"/>
      <c r="L1942" s="234"/>
      <c r="M1942" s="234"/>
      <c r="N1942" s="234"/>
      <c r="O1942" s="234"/>
      <c r="P1942" s="237"/>
      <c r="Q1942" s="238"/>
      <c r="R1942" s="233" t="str">
        <f>IF(ISERROR($V1942),"",OFFSET('Smelter Look-up'!$C$4,$V1942-4,0)&amp;"")</f>
        <v/>
      </c>
      <c r="S1942" s="239" t="str">
        <f t="array" ref="S1942">IF(B1942="","",IF(ISERROR(MATCH($E1942,CL,0)),"Unknown",INDIRECT("'C'!$A$"&amp;MATCH($E1942,CL,0)+1)))</f>
        <v/>
      </c>
      <c r="T1942" s="239" t="str">
        <f t="array" ref="T1942">IF(B1942="","",IF(ISERROR(MATCH($J1942,SorP!$B$1:$B$6226,0)),"",INDIRECT("'SorP'!$A$"&amp;MATCH($S1942&amp;$J1942,SorP!C:C,0))))</f>
        <v/>
      </c>
      <c r="U1942" s="240"/>
      <c r="V1942" s="228" t="str">
        <f>IF(C1942="",NA(),IF(OR(C1942="Smelter not listed",C1942="Smelter not yet identified"),MATCH($B1942&amp;$D1942,'Smelter Look-up'!$J:$J,0),MATCH($B1942&amp;$C1942,'Smelter Look-up'!$J:$J,0)))</f>
        <v>#N/A</v>
      </c>
      <c r="W1942" s="208"/>
      <c r="X1942" s="208">
        <f t="shared" si="1"/>
        <v>0</v>
      </c>
      <c r="Y1942" s="208"/>
      <c r="Z1942" s="208"/>
      <c r="AA1942" s="208"/>
      <c r="AB1942" s="241" t="str">
        <f t="shared" si="2"/>
        <v/>
      </c>
      <c r="AC1942" s="208"/>
      <c r="AD1942" s="208"/>
      <c r="AE1942" s="208"/>
      <c r="AF1942" s="208"/>
      <c r="AG1942" s="208"/>
      <c r="AH1942" s="208"/>
    </row>
    <row r="1943" ht="13.5" customHeight="1">
      <c r="A1943" s="239"/>
      <c r="B1943" s="233" t="str">
        <f t="array" ref="B1943">IF(LEN(A1943)=0,"",INDEX('Smelter Look-up'!$A:$A,MATCH($A1943,'Smelter Look-up'!$E:$E,0)))</f>
        <v/>
      </c>
      <c r="C1943" s="234" t="str">
        <f t="array" ref="C1943">IF(LEN(A1943)=0,"",INDEX('Smelter Look-up'!$C:$C,MATCH($A1943,'Smelter Look-up'!$E:$E,0)))</f>
        <v/>
      </c>
      <c r="D1943" s="233"/>
      <c r="E1943" s="233" t="str">
        <f>IF(ISERROR($V1943),"",OFFSET('Smelter Look-up'!$D$4,$V1943-4,0)&amp;"")</f>
        <v/>
      </c>
      <c r="F1943" s="233" t="str">
        <f>IF(ISERROR($V1943),"",OFFSET('Smelter Look-up'!$E$4,$V1943-4,0))</f>
        <v/>
      </c>
      <c r="G1943" s="233" t="str">
        <f>IF(C1943=$X$4,IF(ISERROR($V1943),"Enter smelter details","RMI"),IF(ISERROR($V1943),"",OFFSET('Smelter Look-up'!$F$4,$V1943-4,0)))</f>
        <v/>
      </c>
      <c r="H1943" s="235" t="str">
        <f>IF(ISERROR($V1943),"",OFFSET('Smelter Look-up'!$G$4,$V1943-4,0))</f>
        <v/>
      </c>
      <c r="I1943" s="237" t="str">
        <f>IF(ISERROR($V1943),"",OFFSET('Smelter Look-up'!$H$4,$V1943-4,0))</f>
        <v/>
      </c>
      <c r="J1943" s="237" t="str">
        <f>IF(ISERROR($V1943),"",OFFSET('Smelter Look-up'!$I$4,$V1943-4,0))</f>
        <v/>
      </c>
      <c r="K1943" s="234"/>
      <c r="L1943" s="234"/>
      <c r="M1943" s="234"/>
      <c r="N1943" s="234"/>
      <c r="O1943" s="234"/>
      <c r="P1943" s="237"/>
      <c r="Q1943" s="238"/>
      <c r="R1943" s="233" t="str">
        <f>IF(ISERROR($V1943),"",OFFSET('Smelter Look-up'!$C$4,$V1943-4,0)&amp;"")</f>
        <v/>
      </c>
      <c r="S1943" s="239" t="str">
        <f t="array" ref="S1943">IF(B1943="","",IF(ISERROR(MATCH($E1943,CL,0)),"Unknown",INDIRECT("'C'!$A$"&amp;MATCH($E1943,CL,0)+1)))</f>
        <v/>
      </c>
      <c r="T1943" s="239" t="str">
        <f t="array" ref="T1943">IF(B1943="","",IF(ISERROR(MATCH($J1943,SorP!$B$1:$B$6226,0)),"",INDIRECT("'SorP'!$A$"&amp;MATCH($S1943&amp;$J1943,SorP!C:C,0))))</f>
        <v/>
      </c>
      <c r="U1943" s="240"/>
      <c r="V1943" s="228" t="str">
        <f>IF(C1943="",NA(),IF(OR(C1943="Smelter not listed",C1943="Smelter not yet identified"),MATCH($B1943&amp;$D1943,'Smelter Look-up'!$J:$J,0),MATCH($B1943&amp;$C1943,'Smelter Look-up'!$J:$J,0)))</f>
        <v>#N/A</v>
      </c>
      <c r="W1943" s="208"/>
      <c r="X1943" s="208">
        <f t="shared" si="1"/>
        <v>0</v>
      </c>
      <c r="Y1943" s="208"/>
      <c r="Z1943" s="208"/>
      <c r="AA1943" s="208"/>
      <c r="AB1943" s="241" t="str">
        <f t="shared" si="2"/>
        <v/>
      </c>
      <c r="AC1943" s="208"/>
      <c r="AD1943" s="208"/>
      <c r="AE1943" s="208"/>
      <c r="AF1943" s="208"/>
      <c r="AG1943" s="208"/>
      <c r="AH1943" s="208"/>
    </row>
    <row r="1944" ht="13.5" customHeight="1">
      <c r="A1944" s="239"/>
      <c r="B1944" s="233" t="str">
        <f t="array" ref="B1944">IF(LEN(A1944)=0,"",INDEX('Smelter Look-up'!$A:$A,MATCH($A1944,'Smelter Look-up'!$E:$E,0)))</f>
        <v/>
      </c>
      <c r="C1944" s="234" t="str">
        <f t="array" ref="C1944">IF(LEN(A1944)=0,"",INDEX('Smelter Look-up'!$C:$C,MATCH($A1944,'Smelter Look-up'!$E:$E,0)))</f>
        <v/>
      </c>
      <c r="D1944" s="233"/>
      <c r="E1944" s="233" t="str">
        <f>IF(ISERROR($V1944),"",OFFSET('Smelter Look-up'!$D$4,$V1944-4,0)&amp;"")</f>
        <v/>
      </c>
      <c r="F1944" s="233" t="str">
        <f>IF(ISERROR($V1944),"",OFFSET('Smelter Look-up'!$E$4,$V1944-4,0))</f>
        <v/>
      </c>
      <c r="G1944" s="233" t="str">
        <f>IF(C1944=$X$4,IF(ISERROR($V1944),"Enter smelter details","RMI"),IF(ISERROR($V1944),"",OFFSET('Smelter Look-up'!$F$4,$V1944-4,0)))</f>
        <v/>
      </c>
      <c r="H1944" s="235" t="str">
        <f>IF(ISERROR($V1944),"",OFFSET('Smelter Look-up'!$G$4,$V1944-4,0))</f>
        <v/>
      </c>
      <c r="I1944" s="237" t="str">
        <f>IF(ISERROR($V1944),"",OFFSET('Smelter Look-up'!$H$4,$V1944-4,0))</f>
        <v/>
      </c>
      <c r="J1944" s="237" t="str">
        <f>IF(ISERROR($V1944),"",OFFSET('Smelter Look-up'!$I$4,$V1944-4,0))</f>
        <v/>
      </c>
      <c r="K1944" s="234"/>
      <c r="L1944" s="234"/>
      <c r="M1944" s="234"/>
      <c r="N1944" s="234"/>
      <c r="O1944" s="234"/>
      <c r="P1944" s="237"/>
      <c r="Q1944" s="238"/>
      <c r="R1944" s="233" t="str">
        <f>IF(ISERROR($V1944),"",OFFSET('Smelter Look-up'!$C$4,$V1944-4,0)&amp;"")</f>
        <v/>
      </c>
      <c r="S1944" s="239" t="str">
        <f t="array" ref="S1944">IF(B1944="","",IF(ISERROR(MATCH($E1944,CL,0)),"Unknown",INDIRECT("'C'!$A$"&amp;MATCH($E1944,CL,0)+1)))</f>
        <v/>
      </c>
      <c r="T1944" s="239" t="str">
        <f t="array" ref="T1944">IF(B1944="","",IF(ISERROR(MATCH($J1944,SorP!$B$1:$B$6226,0)),"",INDIRECT("'SorP'!$A$"&amp;MATCH($S1944&amp;$J1944,SorP!C:C,0))))</f>
        <v/>
      </c>
      <c r="U1944" s="240"/>
      <c r="V1944" s="228" t="str">
        <f>IF(C1944="",NA(),IF(OR(C1944="Smelter not listed",C1944="Smelter not yet identified"),MATCH($B1944&amp;$D1944,'Smelter Look-up'!$J:$J,0),MATCH($B1944&amp;$C1944,'Smelter Look-up'!$J:$J,0)))</f>
        <v>#N/A</v>
      </c>
      <c r="W1944" s="208"/>
      <c r="X1944" s="208">
        <f t="shared" si="1"/>
        <v>0</v>
      </c>
      <c r="Y1944" s="208"/>
      <c r="Z1944" s="208"/>
      <c r="AA1944" s="208"/>
      <c r="AB1944" s="241" t="str">
        <f t="shared" si="2"/>
        <v/>
      </c>
      <c r="AC1944" s="208"/>
      <c r="AD1944" s="208"/>
      <c r="AE1944" s="208"/>
      <c r="AF1944" s="208"/>
      <c r="AG1944" s="208"/>
      <c r="AH1944" s="208"/>
    </row>
    <row r="1945" ht="13.5" customHeight="1">
      <c r="A1945" s="239"/>
      <c r="B1945" s="233" t="str">
        <f t="array" ref="B1945">IF(LEN(A1945)=0,"",INDEX('Smelter Look-up'!$A:$A,MATCH($A1945,'Smelter Look-up'!$E:$E,0)))</f>
        <v/>
      </c>
      <c r="C1945" s="234" t="str">
        <f t="array" ref="C1945">IF(LEN(A1945)=0,"",INDEX('Smelter Look-up'!$C:$C,MATCH($A1945,'Smelter Look-up'!$E:$E,0)))</f>
        <v/>
      </c>
      <c r="D1945" s="233"/>
      <c r="E1945" s="233" t="str">
        <f>IF(ISERROR($V1945),"",OFFSET('Smelter Look-up'!$D$4,$V1945-4,0)&amp;"")</f>
        <v/>
      </c>
      <c r="F1945" s="233" t="str">
        <f>IF(ISERROR($V1945),"",OFFSET('Smelter Look-up'!$E$4,$V1945-4,0))</f>
        <v/>
      </c>
      <c r="G1945" s="233" t="str">
        <f>IF(C1945=$X$4,IF(ISERROR($V1945),"Enter smelter details","RMI"),IF(ISERROR($V1945),"",OFFSET('Smelter Look-up'!$F$4,$V1945-4,0)))</f>
        <v/>
      </c>
      <c r="H1945" s="235" t="str">
        <f>IF(ISERROR($V1945),"",OFFSET('Smelter Look-up'!$G$4,$V1945-4,0))</f>
        <v/>
      </c>
      <c r="I1945" s="237" t="str">
        <f>IF(ISERROR($V1945),"",OFFSET('Smelter Look-up'!$H$4,$V1945-4,0))</f>
        <v/>
      </c>
      <c r="J1945" s="237" t="str">
        <f>IF(ISERROR($V1945),"",OFFSET('Smelter Look-up'!$I$4,$V1945-4,0))</f>
        <v/>
      </c>
      <c r="K1945" s="234"/>
      <c r="L1945" s="234"/>
      <c r="M1945" s="234"/>
      <c r="N1945" s="234"/>
      <c r="O1945" s="234"/>
      <c r="P1945" s="237"/>
      <c r="Q1945" s="238"/>
      <c r="R1945" s="233" t="str">
        <f>IF(ISERROR($V1945),"",OFFSET('Smelter Look-up'!$C$4,$V1945-4,0)&amp;"")</f>
        <v/>
      </c>
      <c r="S1945" s="239" t="str">
        <f t="array" ref="S1945">IF(B1945="","",IF(ISERROR(MATCH($E1945,CL,0)),"Unknown",INDIRECT("'C'!$A$"&amp;MATCH($E1945,CL,0)+1)))</f>
        <v/>
      </c>
      <c r="T1945" s="239" t="str">
        <f t="array" ref="T1945">IF(B1945="","",IF(ISERROR(MATCH($J1945,SorP!$B$1:$B$6226,0)),"",INDIRECT("'SorP'!$A$"&amp;MATCH($S1945&amp;$J1945,SorP!C:C,0))))</f>
        <v/>
      </c>
      <c r="U1945" s="240"/>
      <c r="V1945" s="228" t="str">
        <f>IF(C1945="",NA(),IF(OR(C1945="Smelter not listed",C1945="Smelter not yet identified"),MATCH($B1945&amp;$D1945,'Smelter Look-up'!$J:$J,0),MATCH($B1945&amp;$C1945,'Smelter Look-up'!$J:$J,0)))</f>
        <v>#N/A</v>
      </c>
      <c r="W1945" s="208"/>
      <c r="X1945" s="208">
        <f t="shared" si="1"/>
        <v>0</v>
      </c>
      <c r="Y1945" s="208"/>
      <c r="Z1945" s="208"/>
      <c r="AA1945" s="208"/>
      <c r="AB1945" s="241" t="str">
        <f t="shared" si="2"/>
        <v/>
      </c>
      <c r="AC1945" s="208"/>
      <c r="AD1945" s="208"/>
      <c r="AE1945" s="208"/>
      <c r="AF1945" s="208"/>
      <c r="AG1945" s="208"/>
      <c r="AH1945" s="208"/>
    </row>
    <row r="1946" ht="13.5" customHeight="1">
      <c r="A1946" s="239"/>
      <c r="B1946" s="233" t="str">
        <f t="array" ref="B1946">IF(LEN(A1946)=0,"",INDEX('Smelter Look-up'!$A:$A,MATCH($A1946,'Smelter Look-up'!$E:$E,0)))</f>
        <v/>
      </c>
      <c r="C1946" s="234" t="str">
        <f t="array" ref="C1946">IF(LEN(A1946)=0,"",INDEX('Smelter Look-up'!$C:$C,MATCH($A1946,'Smelter Look-up'!$E:$E,0)))</f>
        <v/>
      </c>
      <c r="D1946" s="233"/>
      <c r="E1946" s="233" t="str">
        <f>IF(ISERROR($V1946),"",OFFSET('Smelter Look-up'!$D$4,$V1946-4,0)&amp;"")</f>
        <v/>
      </c>
      <c r="F1946" s="233" t="str">
        <f>IF(ISERROR($V1946),"",OFFSET('Smelter Look-up'!$E$4,$V1946-4,0))</f>
        <v/>
      </c>
      <c r="G1946" s="233" t="str">
        <f>IF(C1946=$X$4,IF(ISERROR($V1946),"Enter smelter details","RMI"),IF(ISERROR($V1946),"",OFFSET('Smelter Look-up'!$F$4,$V1946-4,0)))</f>
        <v/>
      </c>
      <c r="H1946" s="235" t="str">
        <f>IF(ISERROR($V1946),"",OFFSET('Smelter Look-up'!$G$4,$V1946-4,0))</f>
        <v/>
      </c>
      <c r="I1946" s="237" t="str">
        <f>IF(ISERROR($V1946),"",OFFSET('Smelter Look-up'!$H$4,$V1946-4,0))</f>
        <v/>
      </c>
      <c r="J1946" s="237" t="str">
        <f>IF(ISERROR($V1946),"",OFFSET('Smelter Look-up'!$I$4,$V1946-4,0))</f>
        <v/>
      </c>
      <c r="K1946" s="234"/>
      <c r="L1946" s="234"/>
      <c r="M1946" s="234"/>
      <c r="N1946" s="234"/>
      <c r="O1946" s="234"/>
      <c r="P1946" s="237"/>
      <c r="Q1946" s="238"/>
      <c r="R1946" s="233" t="str">
        <f>IF(ISERROR($V1946),"",OFFSET('Smelter Look-up'!$C$4,$V1946-4,0)&amp;"")</f>
        <v/>
      </c>
      <c r="S1946" s="239" t="str">
        <f t="array" ref="S1946">IF(B1946="","",IF(ISERROR(MATCH($E1946,CL,0)),"Unknown",INDIRECT("'C'!$A$"&amp;MATCH($E1946,CL,0)+1)))</f>
        <v/>
      </c>
      <c r="T1946" s="239" t="str">
        <f t="array" ref="T1946">IF(B1946="","",IF(ISERROR(MATCH($J1946,SorP!$B$1:$B$6226,0)),"",INDIRECT("'SorP'!$A$"&amp;MATCH($S1946&amp;$J1946,SorP!C:C,0))))</f>
        <v/>
      </c>
      <c r="U1946" s="240"/>
      <c r="V1946" s="228" t="str">
        <f>IF(C1946="",NA(),IF(OR(C1946="Smelter not listed",C1946="Smelter not yet identified"),MATCH($B1946&amp;$D1946,'Smelter Look-up'!$J:$J,0),MATCH($B1946&amp;$C1946,'Smelter Look-up'!$J:$J,0)))</f>
        <v>#N/A</v>
      </c>
      <c r="W1946" s="208"/>
      <c r="X1946" s="208">
        <f t="shared" si="1"/>
        <v>0</v>
      </c>
      <c r="Y1946" s="208"/>
      <c r="Z1946" s="208"/>
      <c r="AA1946" s="208"/>
      <c r="AB1946" s="241" t="str">
        <f t="shared" si="2"/>
        <v/>
      </c>
      <c r="AC1946" s="208"/>
      <c r="AD1946" s="208"/>
      <c r="AE1946" s="208"/>
      <c r="AF1946" s="208"/>
      <c r="AG1946" s="208"/>
      <c r="AH1946" s="208"/>
    </row>
    <row r="1947" ht="13.5" customHeight="1">
      <c r="A1947" s="239"/>
      <c r="B1947" s="233" t="str">
        <f t="array" ref="B1947">IF(LEN(A1947)=0,"",INDEX('Smelter Look-up'!$A:$A,MATCH($A1947,'Smelter Look-up'!$E:$E,0)))</f>
        <v/>
      </c>
      <c r="C1947" s="234" t="str">
        <f t="array" ref="C1947">IF(LEN(A1947)=0,"",INDEX('Smelter Look-up'!$C:$C,MATCH($A1947,'Smelter Look-up'!$E:$E,0)))</f>
        <v/>
      </c>
      <c r="D1947" s="233"/>
      <c r="E1947" s="233" t="str">
        <f>IF(ISERROR($V1947),"",OFFSET('Smelter Look-up'!$D$4,$V1947-4,0)&amp;"")</f>
        <v/>
      </c>
      <c r="F1947" s="233" t="str">
        <f>IF(ISERROR($V1947),"",OFFSET('Smelter Look-up'!$E$4,$V1947-4,0))</f>
        <v/>
      </c>
      <c r="G1947" s="233" t="str">
        <f>IF(C1947=$X$4,IF(ISERROR($V1947),"Enter smelter details","RMI"),IF(ISERROR($V1947),"",OFFSET('Smelter Look-up'!$F$4,$V1947-4,0)))</f>
        <v/>
      </c>
      <c r="H1947" s="235" t="str">
        <f>IF(ISERROR($V1947),"",OFFSET('Smelter Look-up'!$G$4,$V1947-4,0))</f>
        <v/>
      </c>
      <c r="I1947" s="237" t="str">
        <f>IF(ISERROR($V1947),"",OFFSET('Smelter Look-up'!$H$4,$V1947-4,0))</f>
        <v/>
      </c>
      <c r="J1947" s="237" t="str">
        <f>IF(ISERROR($V1947),"",OFFSET('Smelter Look-up'!$I$4,$V1947-4,0))</f>
        <v/>
      </c>
      <c r="K1947" s="234"/>
      <c r="L1947" s="234"/>
      <c r="M1947" s="234"/>
      <c r="N1947" s="234"/>
      <c r="O1947" s="234"/>
      <c r="P1947" s="237"/>
      <c r="Q1947" s="238"/>
      <c r="R1947" s="233" t="str">
        <f>IF(ISERROR($V1947),"",OFFSET('Smelter Look-up'!$C$4,$V1947-4,0)&amp;"")</f>
        <v/>
      </c>
      <c r="S1947" s="239" t="str">
        <f t="array" ref="S1947">IF(B1947="","",IF(ISERROR(MATCH($E1947,CL,0)),"Unknown",INDIRECT("'C'!$A$"&amp;MATCH($E1947,CL,0)+1)))</f>
        <v/>
      </c>
      <c r="T1947" s="239" t="str">
        <f t="array" ref="T1947">IF(B1947="","",IF(ISERROR(MATCH($J1947,SorP!$B$1:$B$6226,0)),"",INDIRECT("'SorP'!$A$"&amp;MATCH($S1947&amp;$J1947,SorP!C:C,0))))</f>
        <v/>
      </c>
      <c r="U1947" s="240"/>
      <c r="V1947" s="228" t="str">
        <f>IF(C1947="",NA(),IF(OR(C1947="Smelter not listed",C1947="Smelter not yet identified"),MATCH($B1947&amp;$D1947,'Smelter Look-up'!$J:$J,0),MATCH($B1947&amp;$C1947,'Smelter Look-up'!$J:$J,0)))</f>
        <v>#N/A</v>
      </c>
      <c r="W1947" s="208"/>
      <c r="X1947" s="208">
        <f t="shared" si="1"/>
        <v>0</v>
      </c>
      <c r="Y1947" s="208"/>
      <c r="Z1947" s="208"/>
      <c r="AA1947" s="208"/>
      <c r="AB1947" s="241" t="str">
        <f t="shared" si="2"/>
        <v/>
      </c>
      <c r="AC1947" s="208"/>
      <c r="AD1947" s="208"/>
      <c r="AE1947" s="208"/>
      <c r="AF1947" s="208"/>
      <c r="AG1947" s="208"/>
      <c r="AH1947" s="208"/>
    </row>
    <row r="1948" ht="13.5" customHeight="1">
      <c r="A1948" s="239"/>
      <c r="B1948" s="233" t="str">
        <f t="array" ref="B1948">IF(LEN(A1948)=0,"",INDEX('Smelter Look-up'!$A:$A,MATCH($A1948,'Smelter Look-up'!$E:$E,0)))</f>
        <v/>
      </c>
      <c r="C1948" s="234" t="str">
        <f t="array" ref="C1948">IF(LEN(A1948)=0,"",INDEX('Smelter Look-up'!$C:$C,MATCH($A1948,'Smelter Look-up'!$E:$E,0)))</f>
        <v/>
      </c>
      <c r="D1948" s="233"/>
      <c r="E1948" s="233" t="str">
        <f>IF(ISERROR($V1948),"",OFFSET('Smelter Look-up'!$D$4,$V1948-4,0)&amp;"")</f>
        <v/>
      </c>
      <c r="F1948" s="233" t="str">
        <f>IF(ISERROR($V1948),"",OFFSET('Smelter Look-up'!$E$4,$V1948-4,0))</f>
        <v/>
      </c>
      <c r="G1948" s="233" t="str">
        <f>IF(C1948=$X$4,IF(ISERROR($V1948),"Enter smelter details","RMI"),IF(ISERROR($V1948),"",OFFSET('Smelter Look-up'!$F$4,$V1948-4,0)))</f>
        <v/>
      </c>
      <c r="H1948" s="235" t="str">
        <f>IF(ISERROR($V1948),"",OFFSET('Smelter Look-up'!$G$4,$V1948-4,0))</f>
        <v/>
      </c>
      <c r="I1948" s="237" t="str">
        <f>IF(ISERROR($V1948),"",OFFSET('Smelter Look-up'!$H$4,$V1948-4,0))</f>
        <v/>
      </c>
      <c r="J1948" s="237" t="str">
        <f>IF(ISERROR($V1948),"",OFFSET('Smelter Look-up'!$I$4,$V1948-4,0))</f>
        <v/>
      </c>
      <c r="K1948" s="234"/>
      <c r="L1948" s="234"/>
      <c r="M1948" s="234"/>
      <c r="N1948" s="234"/>
      <c r="O1948" s="234"/>
      <c r="P1948" s="237"/>
      <c r="Q1948" s="238"/>
      <c r="R1948" s="233" t="str">
        <f>IF(ISERROR($V1948),"",OFFSET('Smelter Look-up'!$C$4,$V1948-4,0)&amp;"")</f>
        <v/>
      </c>
      <c r="S1948" s="239" t="str">
        <f t="array" ref="S1948">IF(B1948="","",IF(ISERROR(MATCH($E1948,CL,0)),"Unknown",INDIRECT("'C'!$A$"&amp;MATCH($E1948,CL,0)+1)))</f>
        <v/>
      </c>
      <c r="T1948" s="239" t="str">
        <f t="array" ref="T1948">IF(B1948="","",IF(ISERROR(MATCH($J1948,SorP!$B$1:$B$6226,0)),"",INDIRECT("'SorP'!$A$"&amp;MATCH($S1948&amp;$J1948,SorP!C:C,0))))</f>
        <v/>
      </c>
      <c r="U1948" s="240"/>
      <c r="V1948" s="228" t="str">
        <f>IF(C1948="",NA(),IF(OR(C1948="Smelter not listed",C1948="Smelter not yet identified"),MATCH($B1948&amp;$D1948,'Smelter Look-up'!$J:$J,0),MATCH($B1948&amp;$C1948,'Smelter Look-up'!$J:$J,0)))</f>
        <v>#N/A</v>
      </c>
      <c r="W1948" s="208"/>
      <c r="X1948" s="208">
        <f t="shared" si="1"/>
        <v>0</v>
      </c>
      <c r="Y1948" s="208"/>
      <c r="Z1948" s="208"/>
      <c r="AA1948" s="208"/>
      <c r="AB1948" s="241" t="str">
        <f t="shared" si="2"/>
        <v/>
      </c>
      <c r="AC1948" s="208"/>
      <c r="AD1948" s="208"/>
      <c r="AE1948" s="208"/>
      <c r="AF1948" s="208"/>
      <c r="AG1948" s="208"/>
      <c r="AH1948" s="208"/>
    </row>
    <row r="1949" ht="13.5" customHeight="1">
      <c r="A1949" s="239"/>
      <c r="B1949" s="233" t="str">
        <f t="array" ref="B1949">IF(LEN(A1949)=0,"",INDEX('Smelter Look-up'!$A:$A,MATCH($A1949,'Smelter Look-up'!$E:$E,0)))</f>
        <v/>
      </c>
      <c r="C1949" s="234" t="str">
        <f t="array" ref="C1949">IF(LEN(A1949)=0,"",INDEX('Smelter Look-up'!$C:$C,MATCH($A1949,'Smelter Look-up'!$E:$E,0)))</f>
        <v/>
      </c>
      <c r="D1949" s="233"/>
      <c r="E1949" s="233" t="str">
        <f>IF(ISERROR($V1949),"",OFFSET('Smelter Look-up'!$D$4,$V1949-4,0)&amp;"")</f>
        <v/>
      </c>
      <c r="F1949" s="233" t="str">
        <f>IF(ISERROR($V1949),"",OFFSET('Smelter Look-up'!$E$4,$V1949-4,0))</f>
        <v/>
      </c>
      <c r="G1949" s="233" t="str">
        <f>IF(C1949=$X$4,IF(ISERROR($V1949),"Enter smelter details","RMI"),IF(ISERROR($V1949),"",OFFSET('Smelter Look-up'!$F$4,$V1949-4,0)))</f>
        <v/>
      </c>
      <c r="H1949" s="235" t="str">
        <f>IF(ISERROR($V1949),"",OFFSET('Smelter Look-up'!$G$4,$V1949-4,0))</f>
        <v/>
      </c>
      <c r="I1949" s="237" t="str">
        <f>IF(ISERROR($V1949),"",OFFSET('Smelter Look-up'!$H$4,$V1949-4,0))</f>
        <v/>
      </c>
      <c r="J1949" s="237" t="str">
        <f>IF(ISERROR($V1949),"",OFFSET('Smelter Look-up'!$I$4,$V1949-4,0))</f>
        <v/>
      </c>
      <c r="K1949" s="234"/>
      <c r="L1949" s="234"/>
      <c r="M1949" s="234"/>
      <c r="N1949" s="234"/>
      <c r="O1949" s="234"/>
      <c r="P1949" s="237"/>
      <c r="Q1949" s="238"/>
      <c r="R1949" s="233" t="str">
        <f>IF(ISERROR($V1949),"",OFFSET('Smelter Look-up'!$C$4,$V1949-4,0)&amp;"")</f>
        <v/>
      </c>
      <c r="S1949" s="239" t="str">
        <f t="array" ref="S1949">IF(B1949="","",IF(ISERROR(MATCH($E1949,CL,0)),"Unknown",INDIRECT("'C'!$A$"&amp;MATCH($E1949,CL,0)+1)))</f>
        <v/>
      </c>
      <c r="T1949" s="239" t="str">
        <f t="array" ref="T1949">IF(B1949="","",IF(ISERROR(MATCH($J1949,SorP!$B$1:$B$6226,0)),"",INDIRECT("'SorP'!$A$"&amp;MATCH($S1949&amp;$J1949,SorP!C:C,0))))</f>
        <v/>
      </c>
      <c r="U1949" s="240"/>
      <c r="V1949" s="228" t="str">
        <f>IF(C1949="",NA(),IF(OR(C1949="Smelter not listed",C1949="Smelter not yet identified"),MATCH($B1949&amp;$D1949,'Smelter Look-up'!$J:$J,0),MATCH($B1949&amp;$C1949,'Smelter Look-up'!$J:$J,0)))</f>
        <v>#N/A</v>
      </c>
      <c r="W1949" s="208"/>
      <c r="X1949" s="208">
        <f t="shared" si="1"/>
        <v>0</v>
      </c>
      <c r="Y1949" s="208"/>
      <c r="Z1949" s="208"/>
      <c r="AA1949" s="208"/>
      <c r="AB1949" s="241" t="str">
        <f t="shared" si="2"/>
        <v/>
      </c>
      <c r="AC1949" s="208"/>
      <c r="AD1949" s="208"/>
      <c r="AE1949" s="208"/>
      <c r="AF1949" s="208"/>
      <c r="AG1949" s="208"/>
      <c r="AH1949" s="208"/>
    </row>
    <row r="1950" ht="13.5" customHeight="1">
      <c r="A1950" s="239"/>
      <c r="B1950" s="233" t="str">
        <f t="array" ref="B1950">IF(LEN(A1950)=0,"",INDEX('Smelter Look-up'!$A:$A,MATCH($A1950,'Smelter Look-up'!$E:$E,0)))</f>
        <v/>
      </c>
      <c r="C1950" s="234" t="str">
        <f t="array" ref="C1950">IF(LEN(A1950)=0,"",INDEX('Smelter Look-up'!$C:$C,MATCH($A1950,'Smelter Look-up'!$E:$E,0)))</f>
        <v/>
      </c>
      <c r="D1950" s="233"/>
      <c r="E1950" s="233" t="str">
        <f>IF(ISERROR($V1950),"",OFFSET('Smelter Look-up'!$D$4,$V1950-4,0)&amp;"")</f>
        <v/>
      </c>
      <c r="F1950" s="233" t="str">
        <f>IF(ISERROR($V1950),"",OFFSET('Smelter Look-up'!$E$4,$V1950-4,0))</f>
        <v/>
      </c>
      <c r="G1950" s="233" t="str">
        <f>IF(C1950=$X$4,IF(ISERROR($V1950),"Enter smelter details","RMI"),IF(ISERROR($V1950),"",OFFSET('Smelter Look-up'!$F$4,$V1950-4,0)))</f>
        <v/>
      </c>
      <c r="H1950" s="235" t="str">
        <f>IF(ISERROR($V1950),"",OFFSET('Smelter Look-up'!$G$4,$V1950-4,0))</f>
        <v/>
      </c>
      <c r="I1950" s="237" t="str">
        <f>IF(ISERROR($V1950),"",OFFSET('Smelter Look-up'!$H$4,$V1950-4,0))</f>
        <v/>
      </c>
      <c r="J1950" s="237" t="str">
        <f>IF(ISERROR($V1950),"",OFFSET('Smelter Look-up'!$I$4,$V1950-4,0))</f>
        <v/>
      </c>
      <c r="K1950" s="234"/>
      <c r="L1950" s="234"/>
      <c r="M1950" s="234"/>
      <c r="N1950" s="234"/>
      <c r="O1950" s="234"/>
      <c r="P1950" s="237"/>
      <c r="Q1950" s="238"/>
      <c r="R1950" s="233" t="str">
        <f>IF(ISERROR($V1950),"",OFFSET('Smelter Look-up'!$C$4,$V1950-4,0)&amp;"")</f>
        <v/>
      </c>
      <c r="S1950" s="239" t="str">
        <f t="array" ref="S1950">IF(B1950="","",IF(ISERROR(MATCH($E1950,CL,0)),"Unknown",INDIRECT("'C'!$A$"&amp;MATCH($E1950,CL,0)+1)))</f>
        <v/>
      </c>
      <c r="T1950" s="239" t="str">
        <f t="array" ref="T1950">IF(B1950="","",IF(ISERROR(MATCH($J1950,SorP!$B$1:$B$6226,0)),"",INDIRECT("'SorP'!$A$"&amp;MATCH($S1950&amp;$J1950,SorP!C:C,0))))</f>
        <v/>
      </c>
      <c r="U1950" s="240"/>
      <c r="V1950" s="228" t="str">
        <f>IF(C1950="",NA(),IF(OR(C1950="Smelter not listed",C1950="Smelter not yet identified"),MATCH($B1950&amp;$D1950,'Smelter Look-up'!$J:$J,0),MATCH($B1950&amp;$C1950,'Smelter Look-up'!$J:$J,0)))</f>
        <v>#N/A</v>
      </c>
      <c r="W1950" s="208"/>
      <c r="X1950" s="208">
        <f t="shared" si="1"/>
        <v>0</v>
      </c>
      <c r="Y1950" s="208"/>
      <c r="Z1950" s="208"/>
      <c r="AA1950" s="208"/>
      <c r="AB1950" s="241" t="str">
        <f t="shared" si="2"/>
        <v/>
      </c>
      <c r="AC1950" s="208"/>
      <c r="AD1950" s="208"/>
      <c r="AE1950" s="208"/>
      <c r="AF1950" s="208"/>
      <c r="AG1950" s="208"/>
      <c r="AH1950" s="208"/>
    </row>
    <row r="1951" ht="13.5" customHeight="1">
      <c r="A1951" s="239"/>
      <c r="B1951" s="233" t="str">
        <f t="array" ref="B1951">IF(LEN(A1951)=0,"",INDEX('Smelter Look-up'!$A:$A,MATCH($A1951,'Smelter Look-up'!$E:$E,0)))</f>
        <v/>
      </c>
      <c r="C1951" s="234" t="str">
        <f t="array" ref="C1951">IF(LEN(A1951)=0,"",INDEX('Smelter Look-up'!$C:$C,MATCH($A1951,'Smelter Look-up'!$E:$E,0)))</f>
        <v/>
      </c>
      <c r="D1951" s="233"/>
      <c r="E1951" s="233" t="str">
        <f>IF(ISERROR($V1951),"",OFFSET('Smelter Look-up'!$D$4,$V1951-4,0)&amp;"")</f>
        <v/>
      </c>
      <c r="F1951" s="233" t="str">
        <f>IF(ISERROR($V1951),"",OFFSET('Smelter Look-up'!$E$4,$V1951-4,0))</f>
        <v/>
      </c>
      <c r="G1951" s="233" t="str">
        <f>IF(C1951=$X$4,IF(ISERROR($V1951),"Enter smelter details","RMI"),IF(ISERROR($V1951),"",OFFSET('Smelter Look-up'!$F$4,$V1951-4,0)))</f>
        <v/>
      </c>
      <c r="H1951" s="235" t="str">
        <f>IF(ISERROR($V1951),"",OFFSET('Smelter Look-up'!$G$4,$V1951-4,0))</f>
        <v/>
      </c>
      <c r="I1951" s="237" t="str">
        <f>IF(ISERROR($V1951),"",OFFSET('Smelter Look-up'!$H$4,$V1951-4,0))</f>
        <v/>
      </c>
      <c r="J1951" s="237" t="str">
        <f>IF(ISERROR($V1951),"",OFFSET('Smelter Look-up'!$I$4,$V1951-4,0))</f>
        <v/>
      </c>
      <c r="K1951" s="234"/>
      <c r="L1951" s="234"/>
      <c r="M1951" s="234"/>
      <c r="N1951" s="234"/>
      <c r="O1951" s="234"/>
      <c r="P1951" s="237"/>
      <c r="Q1951" s="238"/>
      <c r="R1951" s="233" t="str">
        <f>IF(ISERROR($V1951),"",OFFSET('Smelter Look-up'!$C$4,$V1951-4,0)&amp;"")</f>
        <v/>
      </c>
      <c r="S1951" s="239" t="str">
        <f t="array" ref="S1951">IF(B1951="","",IF(ISERROR(MATCH($E1951,CL,0)),"Unknown",INDIRECT("'C'!$A$"&amp;MATCH($E1951,CL,0)+1)))</f>
        <v/>
      </c>
      <c r="T1951" s="239" t="str">
        <f t="array" ref="T1951">IF(B1951="","",IF(ISERROR(MATCH($J1951,SorP!$B$1:$B$6226,0)),"",INDIRECT("'SorP'!$A$"&amp;MATCH($S1951&amp;$J1951,SorP!C:C,0))))</f>
        <v/>
      </c>
      <c r="U1951" s="240"/>
      <c r="V1951" s="228" t="str">
        <f>IF(C1951="",NA(),IF(OR(C1951="Smelter not listed",C1951="Smelter not yet identified"),MATCH($B1951&amp;$D1951,'Smelter Look-up'!$J:$J,0),MATCH($B1951&amp;$C1951,'Smelter Look-up'!$J:$J,0)))</f>
        <v>#N/A</v>
      </c>
      <c r="W1951" s="208"/>
      <c r="X1951" s="208">
        <f t="shared" si="1"/>
        <v>0</v>
      </c>
      <c r="Y1951" s="208"/>
      <c r="Z1951" s="208"/>
      <c r="AA1951" s="208"/>
      <c r="AB1951" s="241" t="str">
        <f t="shared" si="2"/>
        <v/>
      </c>
      <c r="AC1951" s="208"/>
      <c r="AD1951" s="208"/>
      <c r="AE1951" s="208"/>
      <c r="AF1951" s="208"/>
      <c r="AG1951" s="208"/>
      <c r="AH1951" s="208"/>
    </row>
    <row r="1952" ht="13.5" customHeight="1">
      <c r="A1952" s="239"/>
      <c r="B1952" s="233" t="str">
        <f t="array" ref="B1952">IF(LEN(A1952)=0,"",INDEX('Smelter Look-up'!$A:$A,MATCH($A1952,'Smelter Look-up'!$E:$E,0)))</f>
        <v/>
      </c>
      <c r="C1952" s="234" t="str">
        <f t="array" ref="C1952">IF(LEN(A1952)=0,"",INDEX('Smelter Look-up'!$C:$C,MATCH($A1952,'Smelter Look-up'!$E:$E,0)))</f>
        <v/>
      </c>
      <c r="D1952" s="233"/>
      <c r="E1952" s="233" t="str">
        <f>IF(ISERROR($V1952),"",OFFSET('Smelter Look-up'!$D$4,$V1952-4,0)&amp;"")</f>
        <v/>
      </c>
      <c r="F1952" s="233" t="str">
        <f>IF(ISERROR($V1952),"",OFFSET('Smelter Look-up'!$E$4,$V1952-4,0))</f>
        <v/>
      </c>
      <c r="G1952" s="233" t="str">
        <f>IF(C1952=$X$4,IF(ISERROR($V1952),"Enter smelter details","RMI"),IF(ISERROR($V1952),"",OFFSET('Smelter Look-up'!$F$4,$V1952-4,0)))</f>
        <v/>
      </c>
      <c r="H1952" s="235" t="str">
        <f>IF(ISERROR($V1952),"",OFFSET('Smelter Look-up'!$G$4,$V1952-4,0))</f>
        <v/>
      </c>
      <c r="I1952" s="237" t="str">
        <f>IF(ISERROR($V1952),"",OFFSET('Smelter Look-up'!$H$4,$V1952-4,0))</f>
        <v/>
      </c>
      <c r="J1952" s="237" t="str">
        <f>IF(ISERROR($V1952),"",OFFSET('Smelter Look-up'!$I$4,$V1952-4,0))</f>
        <v/>
      </c>
      <c r="K1952" s="234"/>
      <c r="L1952" s="234"/>
      <c r="M1952" s="234"/>
      <c r="N1952" s="234"/>
      <c r="O1952" s="234"/>
      <c r="P1952" s="237"/>
      <c r="Q1952" s="238"/>
      <c r="R1952" s="233" t="str">
        <f>IF(ISERROR($V1952),"",OFFSET('Smelter Look-up'!$C$4,$V1952-4,0)&amp;"")</f>
        <v/>
      </c>
      <c r="S1952" s="239" t="str">
        <f t="array" ref="S1952">IF(B1952="","",IF(ISERROR(MATCH($E1952,CL,0)),"Unknown",INDIRECT("'C'!$A$"&amp;MATCH($E1952,CL,0)+1)))</f>
        <v/>
      </c>
      <c r="T1952" s="239" t="str">
        <f t="array" ref="T1952">IF(B1952="","",IF(ISERROR(MATCH($J1952,SorP!$B$1:$B$6226,0)),"",INDIRECT("'SorP'!$A$"&amp;MATCH($S1952&amp;$J1952,SorP!C:C,0))))</f>
        <v/>
      </c>
      <c r="U1952" s="240"/>
      <c r="V1952" s="228" t="str">
        <f>IF(C1952="",NA(),IF(OR(C1952="Smelter not listed",C1952="Smelter not yet identified"),MATCH($B1952&amp;$D1952,'Smelter Look-up'!$J:$J,0),MATCH($B1952&amp;$C1952,'Smelter Look-up'!$J:$J,0)))</f>
        <v>#N/A</v>
      </c>
      <c r="W1952" s="208"/>
      <c r="X1952" s="208">
        <f t="shared" si="1"/>
        <v>0</v>
      </c>
      <c r="Y1952" s="208"/>
      <c r="Z1952" s="208"/>
      <c r="AA1952" s="208"/>
      <c r="AB1952" s="241" t="str">
        <f t="shared" si="2"/>
        <v/>
      </c>
      <c r="AC1952" s="208"/>
      <c r="AD1952" s="208"/>
      <c r="AE1952" s="208"/>
      <c r="AF1952" s="208"/>
      <c r="AG1952" s="208"/>
      <c r="AH1952" s="208"/>
    </row>
    <row r="1953" ht="13.5" customHeight="1">
      <c r="A1953" s="239"/>
      <c r="B1953" s="233" t="str">
        <f t="array" ref="B1953">IF(LEN(A1953)=0,"",INDEX('Smelter Look-up'!$A:$A,MATCH($A1953,'Smelter Look-up'!$E:$E,0)))</f>
        <v/>
      </c>
      <c r="C1953" s="234" t="str">
        <f t="array" ref="C1953">IF(LEN(A1953)=0,"",INDEX('Smelter Look-up'!$C:$C,MATCH($A1953,'Smelter Look-up'!$E:$E,0)))</f>
        <v/>
      </c>
      <c r="D1953" s="233"/>
      <c r="E1953" s="233" t="str">
        <f>IF(ISERROR($V1953),"",OFFSET('Smelter Look-up'!$D$4,$V1953-4,0)&amp;"")</f>
        <v/>
      </c>
      <c r="F1953" s="233" t="str">
        <f>IF(ISERROR($V1953),"",OFFSET('Smelter Look-up'!$E$4,$V1953-4,0))</f>
        <v/>
      </c>
      <c r="G1953" s="233" t="str">
        <f>IF(C1953=$X$4,IF(ISERROR($V1953),"Enter smelter details","RMI"),IF(ISERROR($V1953),"",OFFSET('Smelter Look-up'!$F$4,$V1953-4,0)))</f>
        <v/>
      </c>
      <c r="H1953" s="235" t="str">
        <f>IF(ISERROR($V1953),"",OFFSET('Smelter Look-up'!$G$4,$V1953-4,0))</f>
        <v/>
      </c>
      <c r="I1953" s="237" t="str">
        <f>IF(ISERROR($V1953),"",OFFSET('Smelter Look-up'!$H$4,$V1953-4,0))</f>
        <v/>
      </c>
      <c r="J1953" s="237" t="str">
        <f>IF(ISERROR($V1953),"",OFFSET('Smelter Look-up'!$I$4,$V1953-4,0))</f>
        <v/>
      </c>
      <c r="K1953" s="234"/>
      <c r="L1953" s="234"/>
      <c r="M1953" s="234"/>
      <c r="N1953" s="234"/>
      <c r="O1953" s="234"/>
      <c r="P1953" s="237"/>
      <c r="Q1953" s="238"/>
      <c r="R1953" s="233" t="str">
        <f>IF(ISERROR($V1953),"",OFFSET('Smelter Look-up'!$C$4,$V1953-4,0)&amp;"")</f>
        <v/>
      </c>
      <c r="S1953" s="239" t="str">
        <f t="array" ref="S1953">IF(B1953="","",IF(ISERROR(MATCH($E1953,CL,0)),"Unknown",INDIRECT("'C'!$A$"&amp;MATCH($E1953,CL,0)+1)))</f>
        <v/>
      </c>
      <c r="T1953" s="239" t="str">
        <f t="array" ref="T1953">IF(B1953="","",IF(ISERROR(MATCH($J1953,SorP!$B$1:$B$6226,0)),"",INDIRECT("'SorP'!$A$"&amp;MATCH($S1953&amp;$J1953,SorP!C:C,0))))</f>
        <v/>
      </c>
      <c r="U1953" s="240"/>
      <c r="V1953" s="228" t="str">
        <f>IF(C1953="",NA(),IF(OR(C1953="Smelter not listed",C1953="Smelter not yet identified"),MATCH($B1953&amp;$D1953,'Smelter Look-up'!$J:$J,0),MATCH($B1953&amp;$C1953,'Smelter Look-up'!$J:$J,0)))</f>
        <v>#N/A</v>
      </c>
      <c r="W1953" s="208"/>
      <c r="X1953" s="208">
        <f t="shared" si="1"/>
        <v>0</v>
      </c>
      <c r="Y1953" s="208"/>
      <c r="Z1953" s="208"/>
      <c r="AA1953" s="208"/>
      <c r="AB1953" s="241" t="str">
        <f t="shared" si="2"/>
        <v/>
      </c>
      <c r="AC1953" s="208"/>
      <c r="AD1953" s="208"/>
      <c r="AE1953" s="208"/>
      <c r="AF1953" s="208"/>
      <c r="AG1953" s="208"/>
      <c r="AH1953" s="208"/>
    </row>
    <row r="1954" ht="13.5" customHeight="1">
      <c r="A1954" s="239"/>
      <c r="B1954" s="233" t="str">
        <f t="array" ref="B1954">IF(LEN(A1954)=0,"",INDEX('Smelter Look-up'!$A:$A,MATCH($A1954,'Smelter Look-up'!$E:$E,0)))</f>
        <v/>
      </c>
      <c r="C1954" s="234" t="str">
        <f t="array" ref="C1954">IF(LEN(A1954)=0,"",INDEX('Smelter Look-up'!$C:$C,MATCH($A1954,'Smelter Look-up'!$E:$E,0)))</f>
        <v/>
      </c>
      <c r="D1954" s="233"/>
      <c r="E1954" s="233" t="str">
        <f>IF(ISERROR($V1954),"",OFFSET('Smelter Look-up'!$D$4,$V1954-4,0)&amp;"")</f>
        <v/>
      </c>
      <c r="F1954" s="233" t="str">
        <f>IF(ISERROR($V1954),"",OFFSET('Smelter Look-up'!$E$4,$V1954-4,0))</f>
        <v/>
      </c>
      <c r="G1954" s="233" t="str">
        <f>IF(C1954=$X$4,IF(ISERROR($V1954),"Enter smelter details","RMI"),IF(ISERROR($V1954),"",OFFSET('Smelter Look-up'!$F$4,$V1954-4,0)))</f>
        <v/>
      </c>
      <c r="H1954" s="235" t="str">
        <f>IF(ISERROR($V1954),"",OFFSET('Smelter Look-up'!$G$4,$V1954-4,0))</f>
        <v/>
      </c>
      <c r="I1954" s="237" t="str">
        <f>IF(ISERROR($V1954),"",OFFSET('Smelter Look-up'!$H$4,$V1954-4,0))</f>
        <v/>
      </c>
      <c r="J1954" s="237" t="str">
        <f>IF(ISERROR($V1954),"",OFFSET('Smelter Look-up'!$I$4,$V1954-4,0))</f>
        <v/>
      </c>
      <c r="K1954" s="234"/>
      <c r="L1954" s="234"/>
      <c r="M1954" s="234"/>
      <c r="N1954" s="234"/>
      <c r="O1954" s="234"/>
      <c r="P1954" s="237"/>
      <c r="Q1954" s="238"/>
      <c r="R1954" s="233" t="str">
        <f>IF(ISERROR($V1954),"",OFFSET('Smelter Look-up'!$C$4,$V1954-4,0)&amp;"")</f>
        <v/>
      </c>
      <c r="S1954" s="239" t="str">
        <f t="array" ref="S1954">IF(B1954="","",IF(ISERROR(MATCH($E1954,CL,0)),"Unknown",INDIRECT("'C'!$A$"&amp;MATCH($E1954,CL,0)+1)))</f>
        <v/>
      </c>
      <c r="T1954" s="239" t="str">
        <f t="array" ref="T1954">IF(B1954="","",IF(ISERROR(MATCH($J1954,SorP!$B$1:$B$6226,0)),"",INDIRECT("'SorP'!$A$"&amp;MATCH($S1954&amp;$J1954,SorP!C:C,0))))</f>
        <v/>
      </c>
      <c r="U1954" s="240"/>
      <c r="V1954" s="228" t="str">
        <f>IF(C1954="",NA(),IF(OR(C1954="Smelter not listed",C1954="Smelter not yet identified"),MATCH($B1954&amp;$D1954,'Smelter Look-up'!$J:$J,0),MATCH($B1954&amp;$C1954,'Smelter Look-up'!$J:$J,0)))</f>
        <v>#N/A</v>
      </c>
      <c r="W1954" s="208"/>
      <c r="X1954" s="208">
        <f t="shared" si="1"/>
        <v>0</v>
      </c>
      <c r="Y1954" s="208"/>
      <c r="Z1954" s="208"/>
      <c r="AA1954" s="208"/>
      <c r="AB1954" s="241" t="str">
        <f t="shared" si="2"/>
        <v/>
      </c>
      <c r="AC1954" s="208"/>
      <c r="AD1954" s="208"/>
      <c r="AE1954" s="208"/>
      <c r="AF1954" s="208"/>
      <c r="AG1954" s="208"/>
      <c r="AH1954" s="208"/>
    </row>
    <row r="1955" ht="13.5" customHeight="1">
      <c r="A1955" s="239"/>
      <c r="B1955" s="233" t="str">
        <f t="array" ref="B1955">IF(LEN(A1955)=0,"",INDEX('Smelter Look-up'!$A:$A,MATCH($A1955,'Smelter Look-up'!$E:$E,0)))</f>
        <v/>
      </c>
      <c r="C1955" s="234" t="str">
        <f t="array" ref="C1955">IF(LEN(A1955)=0,"",INDEX('Smelter Look-up'!$C:$C,MATCH($A1955,'Smelter Look-up'!$E:$E,0)))</f>
        <v/>
      </c>
      <c r="D1955" s="233"/>
      <c r="E1955" s="233" t="str">
        <f>IF(ISERROR($V1955),"",OFFSET('Smelter Look-up'!$D$4,$V1955-4,0)&amp;"")</f>
        <v/>
      </c>
      <c r="F1955" s="233" t="str">
        <f>IF(ISERROR($V1955),"",OFFSET('Smelter Look-up'!$E$4,$V1955-4,0))</f>
        <v/>
      </c>
      <c r="G1955" s="233" t="str">
        <f>IF(C1955=$X$4,IF(ISERROR($V1955),"Enter smelter details","RMI"),IF(ISERROR($V1955),"",OFFSET('Smelter Look-up'!$F$4,$V1955-4,0)))</f>
        <v/>
      </c>
      <c r="H1955" s="235" t="str">
        <f>IF(ISERROR($V1955),"",OFFSET('Smelter Look-up'!$G$4,$V1955-4,0))</f>
        <v/>
      </c>
      <c r="I1955" s="237" t="str">
        <f>IF(ISERROR($V1955),"",OFFSET('Smelter Look-up'!$H$4,$V1955-4,0))</f>
        <v/>
      </c>
      <c r="J1955" s="237" t="str">
        <f>IF(ISERROR($V1955),"",OFFSET('Smelter Look-up'!$I$4,$V1955-4,0))</f>
        <v/>
      </c>
      <c r="K1955" s="234"/>
      <c r="L1955" s="234"/>
      <c r="M1955" s="234"/>
      <c r="N1955" s="234"/>
      <c r="O1955" s="234"/>
      <c r="P1955" s="237"/>
      <c r="Q1955" s="238"/>
      <c r="R1955" s="233" t="str">
        <f>IF(ISERROR($V1955),"",OFFSET('Smelter Look-up'!$C$4,$V1955-4,0)&amp;"")</f>
        <v/>
      </c>
      <c r="S1955" s="239" t="str">
        <f t="array" ref="S1955">IF(B1955="","",IF(ISERROR(MATCH($E1955,CL,0)),"Unknown",INDIRECT("'C'!$A$"&amp;MATCH($E1955,CL,0)+1)))</f>
        <v/>
      </c>
      <c r="T1955" s="239" t="str">
        <f t="array" ref="T1955">IF(B1955="","",IF(ISERROR(MATCH($J1955,SorP!$B$1:$B$6226,0)),"",INDIRECT("'SorP'!$A$"&amp;MATCH($S1955&amp;$J1955,SorP!C:C,0))))</f>
        <v/>
      </c>
      <c r="U1955" s="240"/>
      <c r="V1955" s="228" t="str">
        <f>IF(C1955="",NA(),IF(OR(C1955="Smelter not listed",C1955="Smelter not yet identified"),MATCH($B1955&amp;$D1955,'Smelter Look-up'!$J:$J,0),MATCH($B1955&amp;$C1955,'Smelter Look-up'!$J:$J,0)))</f>
        <v>#N/A</v>
      </c>
      <c r="W1955" s="208"/>
      <c r="X1955" s="208">
        <f t="shared" si="1"/>
        <v>0</v>
      </c>
      <c r="Y1955" s="208"/>
      <c r="Z1955" s="208"/>
      <c r="AA1955" s="208"/>
      <c r="AB1955" s="241" t="str">
        <f t="shared" si="2"/>
        <v/>
      </c>
      <c r="AC1955" s="208"/>
      <c r="AD1955" s="208"/>
      <c r="AE1955" s="208"/>
      <c r="AF1955" s="208"/>
      <c r="AG1955" s="208"/>
      <c r="AH1955" s="208"/>
    </row>
    <row r="1956" ht="13.5" customHeight="1">
      <c r="A1956" s="239"/>
      <c r="B1956" s="233" t="str">
        <f t="array" ref="B1956">IF(LEN(A1956)=0,"",INDEX('Smelter Look-up'!$A:$A,MATCH($A1956,'Smelter Look-up'!$E:$E,0)))</f>
        <v/>
      </c>
      <c r="C1956" s="234" t="str">
        <f t="array" ref="C1956">IF(LEN(A1956)=0,"",INDEX('Smelter Look-up'!$C:$C,MATCH($A1956,'Smelter Look-up'!$E:$E,0)))</f>
        <v/>
      </c>
      <c r="D1956" s="233"/>
      <c r="E1956" s="233" t="str">
        <f>IF(ISERROR($V1956),"",OFFSET('Smelter Look-up'!$D$4,$V1956-4,0)&amp;"")</f>
        <v/>
      </c>
      <c r="F1956" s="233" t="str">
        <f>IF(ISERROR($V1956),"",OFFSET('Smelter Look-up'!$E$4,$V1956-4,0))</f>
        <v/>
      </c>
      <c r="G1956" s="233" t="str">
        <f>IF(C1956=$X$4,IF(ISERROR($V1956),"Enter smelter details","RMI"),IF(ISERROR($V1956),"",OFFSET('Smelter Look-up'!$F$4,$V1956-4,0)))</f>
        <v/>
      </c>
      <c r="H1956" s="235" t="str">
        <f>IF(ISERROR($V1956),"",OFFSET('Smelter Look-up'!$G$4,$V1956-4,0))</f>
        <v/>
      </c>
      <c r="I1956" s="237" t="str">
        <f>IF(ISERROR($V1956),"",OFFSET('Smelter Look-up'!$H$4,$V1956-4,0))</f>
        <v/>
      </c>
      <c r="J1956" s="237" t="str">
        <f>IF(ISERROR($V1956),"",OFFSET('Smelter Look-up'!$I$4,$V1956-4,0))</f>
        <v/>
      </c>
      <c r="K1956" s="234"/>
      <c r="L1956" s="234"/>
      <c r="M1956" s="234"/>
      <c r="N1956" s="234"/>
      <c r="O1956" s="234"/>
      <c r="P1956" s="237"/>
      <c r="Q1956" s="238"/>
      <c r="R1956" s="233" t="str">
        <f>IF(ISERROR($V1956),"",OFFSET('Smelter Look-up'!$C$4,$V1956-4,0)&amp;"")</f>
        <v/>
      </c>
      <c r="S1956" s="239" t="str">
        <f t="array" ref="S1956">IF(B1956="","",IF(ISERROR(MATCH($E1956,CL,0)),"Unknown",INDIRECT("'C'!$A$"&amp;MATCH($E1956,CL,0)+1)))</f>
        <v/>
      </c>
      <c r="T1956" s="239" t="str">
        <f t="array" ref="T1956">IF(B1956="","",IF(ISERROR(MATCH($J1956,SorP!$B$1:$B$6226,0)),"",INDIRECT("'SorP'!$A$"&amp;MATCH($S1956&amp;$J1956,SorP!C:C,0))))</f>
        <v/>
      </c>
      <c r="U1956" s="240"/>
      <c r="V1956" s="228" t="str">
        <f>IF(C1956="",NA(),IF(OR(C1956="Smelter not listed",C1956="Smelter not yet identified"),MATCH($B1956&amp;$D1956,'Smelter Look-up'!$J:$J,0),MATCH($B1956&amp;$C1956,'Smelter Look-up'!$J:$J,0)))</f>
        <v>#N/A</v>
      </c>
      <c r="W1956" s="208"/>
      <c r="X1956" s="208">
        <f t="shared" si="1"/>
        <v>0</v>
      </c>
      <c r="Y1956" s="208"/>
      <c r="Z1956" s="208"/>
      <c r="AA1956" s="208"/>
      <c r="AB1956" s="241" t="str">
        <f t="shared" si="2"/>
        <v/>
      </c>
      <c r="AC1956" s="208"/>
      <c r="AD1956" s="208"/>
      <c r="AE1956" s="208"/>
      <c r="AF1956" s="208"/>
      <c r="AG1956" s="208"/>
      <c r="AH1956" s="208"/>
    </row>
    <row r="1957" ht="13.5" customHeight="1">
      <c r="A1957" s="239"/>
      <c r="B1957" s="233" t="str">
        <f t="array" ref="B1957">IF(LEN(A1957)=0,"",INDEX('Smelter Look-up'!$A:$A,MATCH($A1957,'Smelter Look-up'!$E:$E,0)))</f>
        <v/>
      </c>
      <c r="C1957" s="234" t="str">
        <f t="array" ref="C1957">IF(LEN(A1957)=0,"",INDEX('Smelter Look-up'!$C:$C,MATCH($A1957,'Smelter Look-up'!$E:$E,0)))</f>
        <v/>
      </c>
      <c r="D1957" s="233"/>
      <c r="E1957" s="233" t="str">
        <f>IF(ISERROR($V1957),"",OFFSET('Smelter Look-up'!$D$4,$V1957-4,0)&amp;"")</f>
        <v/>
      </c>
      <c r="F1957" s="233" t="str">
        <f>IF(ISERROR($V1957),"",OFFSET('Smelter Look-up'!$E$4,$V1957-4,0))</f>
        <v/>
      </c>
      <c r="G1957" s="233" t="str">
        <f>IF(C1957=$X$4,IF(ISERROR($V1957),"Enter smelter details","RMI"),IF(ISERROR($V1957),"",OFFSET('Smelter Look-up'!$F$4,$V1957-4,0)))</f>
        <v/>
      </c>
      <c r="H1957" s="235" t="str">
        <f>IF(ISERROR($V1957),"",OFFSET('Smelter Look-up'!$G$4,$V1957-4,0))</f>
        <v/>
      </c>
      <c r="I1957" s="237" t="str">
        <f>IF(ISERROR($V1957),"",OFFSET('Smelter Look-up'!$H$4,$V1957-4,0))</f>
        <v/>
      </c>
      <c r="J1957" s="237" t="str">
        <f>IF(ISERROR($V1957),"",OFFSET('Smelter Look-up'!$I$4,$V1957-4,0))</f>
        <v/>
      </c>
      <c r="K1957" s="234"/>
      <c r="L1957" s="234"/>
      <c r="M1957" s="234"/>
      <c r="N1957" s="234"/>
      <c r="O1957" s="234"/>
      <c r="P1957" s="237"/>
      <c r="Q1957" s="238"/>
      <c r="R1957" s="233" t="str">
        <f>IF(ISERROR($V1957),"",OFFSET('Smelter Look-up'!$C$4,$V1957-4,0)&amp;"")</f>
        <v/>
      </c>
      <c r="S1957" s="239" t="str">
        <f t="array" ref="S1957">IF(B1957="","",IF(ISERROR(MATCH($E1957,CL,0)),"Unknown",INDIRECT("'C'!$A$"&amp;MATCH($E1957,CL,0)+1)))</f>
        <v/>
      </c>
      <c r="T1957" s="239" t="str">
        <f t="array" ref="T1957">IF(B1957="","",IF(ISERROR(MATCH($J1957,SorP!$B$1:$B$6226,0)),"",INDIRECT("'SorP'!$A$"&amp;MATCH($S1957&amp;$J1957,SorP!C:C,0))))</f>
        <v/>
      </c>
      <c r="U1957" s="240"/>
      <c r="V1957" s="228" t="str">
        <f>IF(C1957="",NA(),IF(OR(C1957="Smelter not listed",C1957="Smelter not yet identified"),MATCH($B1957&amp;$D1957,'Smelter Look-up'!$J:$J,0),MATCH($B1957&amp;$C1957,'Smelter Look-up'!$J:$J,0)))</f>
        <v>#N/A</v>
      </c>
      <c r="W1957" s="208"/>
      <c r="X1957" s="208">
        <f t="shared" si="1"/>
        <v>0</v>
      </c>
      <c r="Y1957" s="208"/>
      <c r="Z1957" s="208"/>
      <c r="AA1957" s="208"/>
      <c r="AB1957" s="241" t="str">
        <f t="shared" si="2"/>
        <v/>
      </c>
      <c r="AC1957" s="208"/>
      <c r="AD1957" s="208"/>
      <c r="AE1957" s="208"/>
      <c r="AF1957" s="208"/>
      <c r="AG1957" s="208"/>
      <c r="AH1957" s="208"/>
    </row>
    <row r="1958" ht="13.5" customHeight="1">
      <c r="A1958" s="239"/>
      <c r="B1958" s="233" t="str">
        <f t="array" ref="B1958">IF(LEN(A1958)=0,"",INDEX('Smelter Look-up'!$A:$A,MATCH($A1958,'Smelter Look-up'!$E:$E,0)))</f>
        <v/>
      </c>
      <c r="C1958" s="234" t="str">
        <f t="array" ref="C1958">IF(LEN(A1958)=0,"",INDEX('Smelter Look-up'!$C:$C,MATCH($A1958,'Smelter Look-up'!$E:$E,0)))</f>
        <v/>
      </c>
      <c r="D1958" s="233"/>
      <c r="E1958" s="233" t="str">
        <f>IF(ISERROR($V1958),"",OFFSET('Smelter Look-up'!$D$4,$V1958-4,0)&amp;"")</f>
        <v/>
      </c>
      <c r="F1958" s="233" t="str">
        <f>IF(ISERROR($V1958),"",OFFSET('Smelter Look-up'!$E$4,$V1958-4,0))</f>
        <v/>
      </c>
      <c r="G1958" s="233" t="str">
        <f>IF(C1958=$X$4,IF(ISERROR($V1958),"Enter smelter details","RMI"),IF(ISERROR($V1958),"",OFFSET('Smelter Look-up'!$F$4,$V1958-4,0)))</f>
        <v/>
      </c>
      <c r="H1958" s="235" t="str">
        <f>IF(ISERROR($V1958),"",OFFSET('Smelter Look-up'!$G$4,$V1958-4,0))</f>
        <v/>
      </c>
      <c r="I1958" s="237" t="str">
        <f>IF(ISERROR($V1958),"",OFFSET('Smelter Look-up'!$H$4,$V1958-4,0))</f>
        <v/>
      </c>
      <c r="J1958" s="237" t="str">
        <f>IF(ISERROR($V1958),"",OFFSET('Smelter Look-up'!$I$4,$V1958-4,0))</f>
        <v/>
      </c>
      <c r="K1958" s="234"/>
      <c r="L1958" s="234"/>
      <c r="M1958" s="234"/>
      <c r="N1958" s="234"/>
      <c r="O1958" s="234"/>
      <c r="P1958" s="237"/>
      <c r="Q1958" s="238"/>
      <c r="R1958" s="233" t="str">
        <f>IF(ISERROR($V1958),"",OFFSET('Smelter Look-up'!$C$4,$V1958-4,0)&amp;"")</f>
        <v/>
      </c>
      <c r="S1958" s="239" t="str">
        <f t="array" ref="S1958">IF(B1958="","",IF(ISERROR(MATCH($E1958,CL,0)),"Unknown",INDIRECT("'C'!$A$"&amp;MATCH($E1958,CL,0)+1)))</f>
        <v/>
      </c>
      <c r="T1958" s="239" t="str">
        <f t="array" ref="T1958">IF(B1958="","",IF(ISERROR(MATCH($J1958,SorP!$B$1:$B$6226,0)),"",INDIRECT("'SorP'!$A$"&amp;MATCH($S1958&amp;$J1958,SorP!C:C,0))))</f>
        <v/>
      </c>
      <c r="U1958" s="240"/>
      <c r="V1958" s="228" t="str">
        <f>IF(C1958="",NA(),IF(OR(C1958="Smelter not listed",C1958="Smelter not yet identified"),MATCH($B1958&amp;$D1958,'Smelter Look-up'!$J:$J,0),MATCH($B1958&amp;$C1958,'Smelter Look-up'!$J:$J,0)))</f>
        <v>#N/A</v>
      </c>
      <c r="W1958" s="208"/>
      <c r="X1958" s="208">
        <f t="shared" si="1"/>
        <v>0</v>
      </c>
      <c r="Y1958" s="208"/>
      <c r="Z1958" s="208"/>
      <c r="AA1958" s="208"/>
      <c r="AB1958" s="241" t="str">
        <f t="shared" si="2"/>
        <v/>
      </c>
      <c r="AC1958" s="208"/>
      <c r="AD1958" s="208"/>
      <c r="AE1958" s="208"/>
      <c r="AF1958" s="208"/>
      <c r="AG1958" s="208"/>
      <c r="AH1958" s="208"/>
    </row>
    <row r="1959" ht="13.5" customHeight="1">
      <c r="A1959" s="239"/>
      <c r="B1959" s="233" t="str">
        <f t="array" ref="B1959">IF(LEN(A1959)=0,"",INDEX('Smelter Look-up'!$A:$A,MATCH($A1959,'Smelter Look-up'!$E:$E,0)))</f>
        <v/>
      </c>
      <c r="C1959" s="234" t="str">
        <f t="array" ref="C1959">IF(LEN(A1959)=0,"",INDEX('Smelter Look-up'!$C:$C,MATCH($A1959,'Smelter Look-up'!$E:$E,0)))</f>
        <v/>
      </c>
      <c r="D1959" s="233"/>
      <c r="E1959" s="233" t="str">
        <f>IF(ISERROR($V1959),"",OFFSET('Smelter Look-up'!$D$4,$V1959-4,0)&amp;"")</f>
        <v/>
      </c>
      <c r="F1959" s="233" t="str">
        <f>IF(ISERROR($V1959),"",OFFSET('Smelter Look-up'!$E$4,$V1959-4,0))</f>
        <v/>
      </c>
      <c r="G1959" s="233" t="str">
        <f>IF(C1959=$X$4,IF(ISERROR($V1959),"Enter smelter details","RMI"),IF(ISERROR($V1959),"",OFFSET('Smelter Look-up'!$F$4,$V1959-4,0)))</f>
        <v/>
      </c>
      <c r="H1959" s="235" t="str">
        <f>IF(ISERROR($V1959),"",OFFSET('Smelter Look-up'!$G$4,$V1959-4,0))</f>
        <v/>
      </c>
      <c r="I1959" s="237" t="str">
        <f>IF(ISERROR($V1959),"",OFFSET('Smelter Look-up'!$H$4,$V1959-4,0))</f>
        <v/>
      </c>
      <c r="J1959" s="237" t="str">
        <f>IF(ISERROR($V1959),"",OFFSET('Smelter Look-up'!$I$4,$V1959-4,0))</f>
        <v/>
      </c>
      <c r="K1959" s="234"/>
      <c r="L1959" s="234"/>
      <c r="M1959" s="234"/>
      <c r="N1959" s="234"/>
      <c r="O1959" s="234"/>
      <c r="P1959" s="237"/>
      <c r="Q1959" s="238"/>
      <c r="R1959" s="233" t="str">
        <f>IF(ISERROR($V1959),"",OFFSET('Smelter Look-up'!$C$4,$V1959-4,0)&amp;"")</f>
        <v/>
      </c>
      <c r="S1959" s="239" t="str">
        <f t="array" ref="S1959">IF(B1959="","",IF(ISERROR(MATCH($E1959,CL,0)),"Unknown",INDIRECT("'C'!$A$"&amp;MATCH($E1959,CL,0)+1)))</f>
        <v/>
      </c>
      <c r="T1959" s="239" t="str">
        <f t="array" ref="T1959">IF(B1959="","",IF(ISERROR(MATCH($J1959,SorP!$B$1:$B$6226,0)),"",INDIRECT("'SorP'!$A$"&amp;MATCH($S1959&amp;$J1959,SorP!C:C,0))))</f>
        <v/>
      </c>
      <c r="U1959" s="240"/>
      <c r="V1959" s="228" t="str">
        <f>IF(C1959="",NA(),IF(OR(C1959="Smelter not listed",C1959="Smelter not yet identified"),MATCH($B1959&amp;$D1959,'Smelter Look-up'!$J:$J,0),MATCH($B1959&amp;$C1959,'Smelter Look-up'!$J:$J,0)))</f>
        <v>#N/A</v>
      </c>
      <c r="W1959" s="208"/>
      <c r="X1959" s="208">
        <f t="shared" si="1"/>
        <v>0</v>
      </c>
      <c r="Y1959" s="208"/>
      <c r="Z1959" s="208"/>
      <c r="AA1959" s="208"/>
      <c r="AB1959" s="241" t="str">
        <f t="shared" si="2"/>
        <v/>
      </c>
      <c r="AC1959" s="208"/>
      <c r="AD1959" s="208"/>
      <c r="AE1959" s="208"/>
      <c r="AF1959" s="208"/>
      <c r="AG1959" s="208"/>
      <c r="AH1959" s="208"/>
    </row>
    <row r="1960" ht="13.5" customHeight="1">
      <c r="A1960" s="239"/>
      <c r="B1960" s="233" t="str">
        <f t="array" ref="B1960">IF(LEN(A1960)=0,"",INDEX('Smelter Look-up'!$A:$A,MATCH($A1960,'Smelter Look-up'!$E:$E,0)))</f>
        <v/>
      </c>
      <c r="C1960" s="234" t="str">
        <f t="array" ref="C1960">IF(LEN(A1960)=0,"",INDEX('Smelter Look-up'!$C:$C,MATCH($A1960,'Smelter Look-up'!$E:$E,0)))</f>
        <v/>
      </c>
      <c r="D1960" s="233"/>
      <c r="E1960" s="233" t="str">
        <f>IF(ISERROR($V1960),"",OFFSET('Smelter Look-up'!$D$4,$V1960-4,0)&amp;"")</f>
        <v/>
      </c>
      <c r="F1960" s="233" t="str">
        <f>IF(ISERROR($V1960),"",OFFSET('Smelter Look-up'!$E$4,$V1960-4,0))</f>
        <v/>
      </c>
      <c r="G1960" s="233" t="str">
        <f>IF(C1960=$X$4,IF(ISERROR($V1960),"Enter smelter details","RMI"),IF(ISERROR($V1960),"",OFFSET('Smelter Look-up'!$F$4,$V1960-4,0)))</f>
        <v/>
      </c>
      <c r="H1960" s="235" t="str">
        <f>IF(ISERROR($V1960),"",OFFSET('Smelter Look-up'!$G$4,$V1960-4,0))</f>
        <v/>
      </c>
      <c r="I1960" s="237" t="str">
        <f>IF(ISERROR($V1960),"",OFFSET('Smelter Look-up'!$H$4,$V1960-4,0))</f>
        <v/>
      </c>
      <c r="J1960" s="237" t="str">
        <f>IF(ISERROR($V1960),"",OFFSET('Smelter Look-up'!$I$4,$V1960-4,0))</f>
        <v/>
      </c>
      <c r="K1960" s="234"/>
      <c r="L1960" s="234"/>
      <c r="M1960" s="234"/>
      <c r="N1960" s="234"/>
      <c r="O1960" s="234"/>
      <c r="P1960" s="237"/>
      <c r="Q1960" s="238"/>
      <c r="R1960" s="233" t="str">
        <f>IF(ISERROR($V1960),"",OFFSET('Smelter Look-up'!$C$4,$V1960-4,0)&amp;"")</f>
        <v/>
      </c>
      <c r="S1960" s="239" t="str">
        <f t="array" ref="S1960">IF(B1960="","",IF(ISERROR(MATCH($E1960,CL,0)),"Unknown",INDIRECT("'C'!$A$"&amp;MATCH($E1960,CL,0)+1)))</f>
        <v/>
      </c>
      <c r="T1960" s="239" t="str">
        <f t="array" ref="T1960">IF(B1960="","",IF(ISERROR(MATCH($J1960,SorP!$B$1:$B$6226,0)),"",INDIRECT("'SorP'!$A$"&amp;MATCH($S1960&amp;$J1960,SorP!C:C,0))))</f>
        <v/>
      </c>
      <c r="U1960" s="240"/>
      <c r="V1960" s="228" t="str">
        <f>IF(C1960="",NA(),IF(OR(C1960="Smelter not listed",C1960="Smelter not yet identified"),MATCH($B1960&amp;$D1960,'Smelter Look-up'!$J:$J,0),MATCH($B1960&amp;$C1960,'Smelter Look-up'!$J:$J,0)))</f>
        <v>#N/A</v>
      </c>
      <c r="W1960" s="208"/>
      <c r="X1960" s="208">
        <f t="shared" si="1"/>
        <v>0</v>
      </c>
      <c r="Y1960" s="208"/>
      <c r="Z1960" s="208"/>
      <c r="AA1960" s="208"/>
      <c r="AB1960" s="241" t="str">
        <f t="shared" si="2"/>
        <v/>
      </c>
      <c r="AC1960" s="208"/>
      <c r="AD1960" s="208"/>
      <c r="AE1960" s="208"/>
      <c r="AF1960" s="208"/>
      <c r="AG1960" s="208"/>
      <c r="AH1960" s="208"/>
    </row>
    <row r="1961" ht="13.5" customHeight="1">
      <c r="A1961" s="239"/>
      <c r="B1961" s="233" t="str">
        <f t="array" ref="B1961">IF(LEN(A1961)=0,"",INDEX('Smelter Look-up'!$A:$A,MATCH($A1961,'Smelter Look-up'!$E:$E,0)))</f>
        <v/>
      </c>
      <c r="C1961" s="234" t="str">
        <f t="array" ref="C1961">IF(LEN(A1961)=0,"",INDEX('Smelter Look-up'!$C:$C,MATCH($A1961,'Smelter Look-up'!$E:$E,0)))</f>
        <v/>
      </c>
      <c r="D1961" s="233"/>
      <c r="E1961" s="233" t="str">
        <f>IF(ISERROR($V1961),"",OFFSET('Smelter Look-up'!$D$4,$V1961-4,0)&amp;"")</f>
        <v/>
      </c>
      <c r="F1961" s="233" t="str">
        <f>IF(ISERROR($V1961),"",OFFSET('Smelter Look-up'!$E$4,$V1961-4,0))</f>
        <v/>
      </c>
      <c r="G1961" s="233" t="str">
        <f>IF(C1961=$X$4,IF(ISERROR($V1961),"Enter smelter details","RMI"),IF(ISERROR($V1961),"",OFFSET('Smelter Look-up'!$F$4,$V1961-4,0)))</f>
        <v/>
      </c>
      <c r="H1961" s="235" t="str">
        <f>IF(ISERROR($V1961),"",OFFSET('Smelter Look-up'!$G$4,$V1961-4,0))</f>
        <v/>
      </c>
      <c r="I1961" s="237" t="str">
        <f>IF(ISERROR($V1961),"",OFFSET('Smelter Look-up'!$H$4,$V1961-4,0))</f>
        <v/>
      </c>
      <c r="J1961" s="237" t="str">
        <f>IF(ISERROR($V1961),"",OFFSET('Smelter Look-up'!$I$4,$V1961-4,0))</f>
        <v/>
      </c>
      <c r="K1961" s="234"/>
      <c r="L1961" s="234"/>
      <c r="M1961" s="234"/>
      <c r="N1961" s="234"/>
      <c r="O1961" s="234"/>
      <c r="P1961" s="237"/>
      <c r="Q1961" s="238"/>
      <c r="R1961" s="233" t="str">
        <f>IF(ISERROR($V1961),"",OFFSET('Smelter Look-up'!$C$4,$V1961-4,0)&amp;"")</f>
        <v/>
      </c>
      <c r="S1961" s="239" t="str">
        <f t="array" ref="S1961">IF(B1961="","",IF(ISERROR(MATCH($E1961,CL,0)),"Unknown",INDIRECT("'C'!$A$"&amp;MATCH($E1961,CL,0)+1)))</f>
        <v/>
      </c>
      <c r="T1961" s="239" t="str">
        <f t="array" ref="T1961">IF(B1961="","",IF(ISERROR(MATCH($J1961,SorP!$B$1:$B$6226,0)),"",INDIRECT("'SorP'!$A$"&amp;MATCH($S1961&amp;$J1961,SorP!C:C,0))))</f>
        <v/>
      </c>
      <c r="U1961" s="240"/>
      <c r="V1961" s="228" t="str">
        <f>IF(C1961="",NA(),IF(OR(C1961="Smelter not listed",C1961="Smelter not yet identified"),MATCH($B1961&amp;$D1961,'Smelter Look-up'!$J:$J,0),MATCH($B1961&amp;$C1961,'Smelter Look-up'!$J:$J,0)))</f>
        <v>#N/A</v>
      </c>
      <c r="W1961" s="208"/>
      <c r="X1961" s="208">
        <f t="shared" si="1"/>
        <v>0</v>
      </c>
      <c r="Y1961" s="208"/>
      <c r="Z1961" s="208"/>
      <c r="AA1961" s="208"/>
      <c r="AB1961" s="241" t="str">
        <f t="shared" si="2"/>
        <v/>
      </c>
      <c r="AC1961" s="208"/>
      <c r="AD1961" s="208"/>
      <c r="AE1961" s="208"/>
      <c r="AF1961" s="208"/>
      <c r="AG1961" s="208"/>
      <c r="AH1961" s="208"/>
    </row>
    <row r="1962" ht="13.5" customHeight="1">
      <c r="A1962" s="239"/>
      <c r="B1962" s="233" t="str">
        <f t="array" ref="B1962">IF(LEN(A1962)=0,"",INDEX('Smelter Look-up'!$A:$A,MATCH($A1962,'Smelter Look-up'!$E:$E,0)))</f>
        <v/>
      </c>
      <c r="C1962" s="234" t="str">
        <f t="array" ref="C1962">IF(LEN(A1962)=0,"",INDEX('Smelter Look-up'!$C:$C,MATCH($A1962,'Smelter Look-up'!$E:$E,0)))</f>
        <v/>
      </c>
      <c r="D1962" s="233"/>
      <c r="E1962" s="233" t="str">
        <f>IF(ISERROR($V1962),"",OFFSET('Smelter Look-up'!$D$4,$V1962-4,0)&amp;"")</f>
        <v/>
      </c>
      <c r="F1962" s="233" t="str">
        <f>IF(ISERROR($V1962),"",OFFSET('Smelter Look-up'!$E$4,$V1962-4,0))</f>
        <v/>
      </c>
      <c r="G1962" s="233" t="str">
        <f>IF(C1962=$X$4,IF(ISERROR($V1962),"Enter smelter details","RMI"),IF(ISERROR($V1962),"",OFFSET('Smelter Look-up'!$F$4,$V1962-4,0)))</f>
        <v/>
      </c>
      <c r="H1962" s="235" t="str">
        <f>IF(ISERROR($V1962),"",OFFSET('Smelter Look-up'!$G$4,$V1962-4,0))</f>
        <v/>
      </c>
      <c r="I1962" s="237" t="str">
        <f>IF(ISERROR($V1962),"",OFFSET('Smelter Look-up'!$H$4,$V1962-4,0))</f>
        <v/>
      </c>
      <c r="J1962" s="237" t="str">
        <f>IF(ISERROR($V1962),"",OFFSET('Smelter Look-up'!$I$4,$V1962-4,0))</f>
        <v/>
      </c>
      <c r="K1962" s="234"/>
      <c r="L1962" s="234"/>
      <c r="M1962" s="234"/>
      <c r="N1962" s="234"/>
      <c r="O1962" s="234"/>
      <c r="P1962" s="237"/>
      <c r="Q1962" s="238"/>
      <c r="R1962" s="233" t="str">
        <f>IF(ISERROR($V1962),"",OFFSET('Smelter Look-up'!$C$4,$V1962-4,0)&amp;"")</f>
        <v/>
      </c>
      <c r="S1962" s="239" t="str">
        <f t="array" ref="S1962">IF(B1962="","",IF(ISERROR(MATCH($E1962,CL,0)),"Unknown",INDIRECT("'C'!$A$"&amp;MATCH($E1962,CL,0)+1)))</f>
        <v/>
      </c>
      <c r="T1962" s="239" t="str">
        <f t="array" ref="T1962">IF(B1962="","",IF(ISERROR(MATCH($J1962,SorP!$B$1:$B$6226,0)),"",INDIRECT("'SorP'!$A$"&amp;MATCH($S1962&amp;$J1962,SorP!C:C,0))))</f>
        <v/>
      </c>
      <c r="U1962" s="240"/>
      <c r="V1962" s="228" t="str">
        <f>IF(C1962="",NA(),IF(OR(C1962="Smelter not listed",C1962="Smelter not yet identified"),MATCH($B1962&amp;$D1962,'Smelter Look-up'!$J:$J,0),MATCH($B1962&amp;$C1962,'Smelter Look-up'!$J:$J,0)))</f>
        <v>#N/A</v>
      </c>
      <c r="W1962" s="208"/>
      <c r="X1962" s="208">
        <f t="shared" si="1"/>
        <v>0</v>
      </c>
      <c r="Y1962" s="208"/>
      <c r="Z1962" s="208"/>
      <c r="AA1962" s="208"/>
      <c r="AB1962" s="241" t="str">
        <f t="shared" si="2"/>
        <v/>
      </c>
      <c r="AC1962" s="208"/>
      <c r="AD1962" s="208"/>
      <c r="AE1962" s="208"/>
      <c r="AF1962" s="208"/>
      <c r="AG1962" s="208"/>
      <c r="AH1962" s="208"/>
    </row>
    <row r="1963" ht="13.5" customHeight="1">
      <c r="A1963" s="239"/>
      <c r="B1963" s="233" t="str">
        <f t="array" ref="B1963">IF(LEN(A1963)=0,"",INDEX('Smelter Look-up'!$A:$A,MATCH($A1963,'Smelter Look-up'!$E:$E,0)))</f>
        <v/>
      </c>
      <c r="C1963" s="234" t="str">
        <f t="array" ref="C1963">IF(LEN(A1963)=0,"",INDEX('Smelter Look-up'!$C:$C,MATCH($A1963,'Smelter Look-up'!$E:$E,0)))</f>
        <v/>
      </c>
      <c r="D1963" s="233"/>
      <c r="E1963" s="233" t="str">
        <f>IF(ISERROR($V1963),"",OFFSET('Smelter Look-up'!$D$4,$V1963-4,0)&amp;"")</f>
        <v/>
      </c>
      <c r="F1963" s="233" t="str">
        <f>IF(ISERROR($V1963),"",OFFSET('Smelter Look-up'!$E$4,$V1963-4,0))</f>
        <v/>
      </c>
      <c r="G1963" s="233" t="str">
        <f>IF(C1963=$X$4,IF(ISERROR($V1963),"Enter smelter details","RMI"),IF(ISERROR($V1963),"",OFFSET('Smelter Look-up'!$F$4,$V1963-4,0)))</f>
        <v/>
      </c>
      <c r="H1963" s="235" t="str">
        <f>IF(ISERROR($V1963),"",OFFSET('Smelter Look-up'!$G$4,$V1963-4,0))</f>
        <v/>
      </c>
      <c r="I1963" s="237" t="str">
        <f>IF(ISERROR($V1963),"",OFFSET('Smelter Look-up'!$H$4,$V1963-4,0))</f>
        <v/>
      </c>
      <c r="J1963" s="237" t="str">
        <f>IF(ISERROR($V1963),"",OFFSET('Smelter Look-up'!$I$4,$V1963-4,0))</f>
        <v/>
      </c>
      <c r="K1963" s="234"/>
      <c r="L1963" s="234"/>
      <c r="M1963" s="234"/>
      <c r="N1963" s="234"/>
      <c r="O1963" s="234"/>
      <c r="P1963" s="237"/>
      <c r="Q1963" s="238"/>
      <c r="R1963" s="233" t="str">
        <f>IF(ISERROR($V1963),"",OFFSET('Smelter Look-up'!$C$4,$V1963-4,0)&amp;"")</f>
        <v/>
      </c>
      <c r="S1963" s="239" t="str">
        <f t="array" ref="S1963">IF(B1963="","",IF(ISERROR(MATCH($E1963,CL,0)),"Unknown",INDIRECT("'C'!$A$"&amp;MATCH($E1963,CL,0)+1)))</f>
        <v/>
      </c>
      <c r="T1963" s="239" t="str">
        <f t="array" ref="T1963">IF(B1963="","",IF(ISERROR(MATCH($J1963,SorP!$B$1:$B$6226,0)),"",INDIRECT("'SorP'!$A$"&amp;MATCH($S1963&amp;$J1963,SorP!C:C,0))))</f>
        <v/>
      </c>
      <c r="U1963" s="240"/>
      <c r="V1963" s="228" t="str">
        <f>IF(C1963="",NA(),IF(OR(C1963="Smelter not listed",C1963="Smelter not yet identified"),MATCH($B1963&amp;$D1963,'Smelter Look-up'!$J:$J,0),MATCH($B1963&amp;$C1963,'Smelter Look-up'!$J:$J,0)))</f>
        <v>#N/A</v>
      </c>
      <c r="W1963" s="208"/>
      <c r="X1963" s="208">
        <f t="shared" si="1"/>
        <v>0</v>
      </c>
      <c r="Y1963" s="208"/>
      <c r="Z1963" s="208"/>
      <c r="AA1963" s="208"/>
      <c r="AB1963" s="241" t="str">
        <f t="shared" si="2"/>
        <v/>
      </c>
      <c r="AC1963" s="208"/>
      <c r="AD1963" s="208"/>
      <c r="AE1963" s="208"/>
      <c r="AF1963" s="208"/>
      <c r="AG1963" s="208"/>
      <c r="AH1963" s="208"/>
    </row>
    <row r="1964" ht="13.5" customHeight="1">
      <c r="A1964" s="239"/>
      <c r="B1964" s="233" t="str">
        <f t="array" ref="B1964">IF(LEN(A1964)=0,"",INDEX('Smelter Look-up'!$A:$A,MATCH($A1964,'Smelter Look-up'!$E:$E,0)))</f>
        <v/>
      </c>
      <c r="C1964" s="234" t="str">
        <f t="array" ref="C1964">IF(LEN(A1964)=0,"",INDEX('Smelter Look-up'!$C:$C,MATCH($A1964,'Smelter Look-up'!$E:$E,0)))</f>
        <v/>
      </c>
      <c r="D1964" s="233"/>
      <c r="E1964" s="233" t="str">
        <f>IF(ISERROR($V1964),"",OFFSET('Smelter Look-up'!$D$4,$V1964-4,0)&amp;"")</f>
        <v/>
      </c>
      <c r="F1964" s="233" t="str">
        <f>IF(ISERROR($V1964),"",OFFSET('Smelter Look-up'!$E$4,$V1964-4,0))</f>
        <v/>
      </c>
      <c r="G1964" s="233" t="str">
        <f>IF(C1964=$X$4,IF(ISERROR($V1964),"Enter smelter details","RMI"),IF(ISERROR($V1964),"",OFFSET('Smelter Look-up'!$F$4,$V1964-4,0)))</f>
        <v/>
      </c>
      <c r="H1964" s="235" t="str">
        <f>IF(ISERROR($V1964),"",OFFSET('Smelter Look-up'!$G$4,$V1964-4,0))</f>
        <v/>
      </c>
      <c r="I1964" s="237" t="str">
        <f>IF(ISERROR($V1964),"",OFFSET('Smelter Look-up'!$H$4,$V1964-4,0))</f>
        <v/>
      </c>
      <c r="J1964" s="237" t="str">
        <f>IF(ISERROR($V1964),"",OFFSET('Smelter Look-up'!$I$4,$V1964-4,0))</f>
        <v/>
      </c>
      <c r="K1964" s="234"/>
      <c r="L1964" s="234"/>
      <c r="M1964" s="234"/>
      <c r="N1964" s="234"/>
      <c r="O1964" s="234"/>
      <c r="P1964" s="237"/>
      <c r="Q1964" s="238"/>
      <c r="R1964" s="233" t="str">
        <f>IF(ISERROR($V1964),"",OFFSET('Smelter Look-up'!$C$4,$V1964-4,0)&amp;"")</f>
        <v/>
      </c>
      <c r="S1964" s="239" t="str">
        <f t="array" ref="S1964">IF(B1964="","",IF(ISERROR(MATCH($E1964,CL,0)),"Unknown",INDIRECT("'C'!$A$"&amp;MATCH($E1964,CL,0)+1)))</f>
        <v/>
      </c>
      <c r="T1964" s="239" t="str">
        <f t="array" ref="T1964">IF(B1964="","",IF(ISERROR(MATCH($J1964,SorP!$B$1:$B$6226,0)),"",INDIRECT("'SorP'!$A$"&amp;MATCH($S1964&amp;$J1964,SorP!C:C,0))))</f>
        <v/>
      </c>
      <c r="U1964" s="240"/>
      <c r="V1964" s="228" t="str">
        <f>IF(C1964="",NA(),IF(OR(C1964="Smelter not listed",C1964="Smelter not yet identified"),MATCH($B1964&amp;$D1964,'Smelter Look-up'!$J:$J,0),MATCH($B1964&amp;$C1964,'Smelter Look-up'!$J:$J,0)))</f>
        <v>#N/A</v>
      </c>
      <c r="W1964" s="208"/>
      <c r="X1964" s="208">
        <f t="shared" si="1"/>
        <v>0</v>
      </c>
      <c r="Y1964" s="208"/>
      <c r="Z1964" s="208"/>
      <c r="AA1964" s="208"/>
      <c r="AB1964" s="241" t="str">
        <f t="shared" si="2"/>
        <v/>
      </c>
      <c r="AC1964" s="208"/>
      <c r="AD1964" s="208"/>
      <c r="AE1964" s="208"/>
      <c r="AF1964" s="208"/>
      <c r="AG1964" s="208"/>
      <c r="AH1964" s="208"/>
    </row>
    <row r="1965" ht="13.5" customHeight="1">
      <c r="A1965" s="239"/>
      <c r="B1965" s="233" t="str">
        <f t="array" ref="B1965">IF(LEN(A1965)=0,"",INDEX('Smelter Look-up'!$A:$A,MATCH($A1965,'Smelter Look-up'!$E:$E,0)))</f>
        <v/>
      </c>
      <c r="C1965" s="234" t="str">
        <f t="array" ref="C1965">IF(LEN(A1965)=0,"",INDEX('Smelter Look-up'!$C:$C,MATCH($A1965,'Smelter Look-up'!$E:$E,0)))</f>
        <v/>
      </c>
      <c r="D1965" s="233"/>
      <c r="E1965" s="233" t="str">
        <f>IF(ISERROR($V1965),"",OFFSET('Smelter Look-up'!$D$4,$V1965-4,0)&amp;"")</f>
        <v/>
      </c>
      <c r="F1965" s="233" t="str">
        <f>IF(ISERROR($V1965),"",OFFSET('Smelter Look-up'!$E$4,$V1965-4,0))</f>
        <v/>
      </c>
      <c r="G1965" s="233" t="str">
        <f>IF(C1965=$X$4,IF(ISERROR($V1965),"Enter smelter details","RMI"),IF(ISERROR($V1965),"",OFFSET('Smelter Look-up'!$F$4,$V1965-4,0)))</f>
        <v/>
      </c>
      <c r="H1965" s="235" t="str">
        <f>IF(ISERROR($V1965),"",OFFSET('Smelter Look-up'!$G$4,$V1965-4,0))</f>
        <v/>
      </c>
      <c r="I1965" s="237" t="str">
        <f>IF(ISERROR($V1965),"",OFFSET('Smelter Look-up'!$H$4,$V1965-4,0))</f>
        <v/>
      </c>
      <c r="J1965" s="237" t="str">
        <f>IF(ISERROR($V1965),"",OFFSET('Smelter Look-up'!$I$4,$V1965-4,0))</f>
        <v/>
      </c>
      <c r="K1965" s="234"/>
      <c r="L1965" s="234"/>
      <c r="M1965" s="234"/>
      <c r="N1965" s="234"/>
      <c r="O1965" s="234"/>
      <c r="P1965" s="237"/>
      <c r="Q1965" s="238"/>
      <c r="R1965" s="233" t="str">
        <f>IF(ISERROR($V1965),"",OFFSET('Smelter Look-up'!$C$4,$V1965-4,0)&amp;"")</f>
        <v/>
      </c>
      <c r="S1965" s="239" t="str">
        <f t="array" ref="S1965">IF(B1965="","",IF(ISERROR(MATCH($E1965,CL,0)),"Unknown",INDIRECT("'C'!$A$"&amp;MATCH($E1965,CL,0)+1)))</f>
        <v/>
      </c>
      <c r="T1965" s="239" t="str">
        <f t="array" ref="T1965">IF(B1965="","",IF(ISERROR(MATCH($J1965,SorP!$B$1:$B$6226,0)),"",INDIRECT("'SorP'!$A$"&amp;MATCH($S1965&amp;$J1965,SorP!C:C,0))))</f>
        <v/>
      </c>
      <c r="U1965" s="240"/>
      <c r="V1965" s="228" t="str">
        <f>IF(C1965="",NA(),IF(OR(C1965="Smelter not listed",C1965="Smelter not yet identified"),MATCH($B1965&amp;$D1965,'Smelter Look-up'!$J:$J,0),MATCH($B1965&amp;$C1965,'Smelter Look-up'!$J:$J,0)))</f>
        <v>#N/A</v>
      </c>
      <c r="W1965" s="208"/>
      <c r="X1965" s="208">
        <f t="shared" si="1"/>
        <v>0</v>
      </c>
      <c r="Y1965" s="208"/>
      <c r="Z1965" s="208"/>
      <c r="AA1965" s="208"/>
      <c r="AB1965" s="241" t="str">
        <f t="shared" si="2"/>
        <v/>
      </c>
      <c r="AC1965" s="208"/>
      <c r="AD1965" s="208"/>
      <c r="AE1965" s="208"/>
      <c r="AF1965" s="208"/>
      <c r="AG1965" s="208"/>
      <c r="AH1965" s="208"/>
    </row>
    <row r="1966" ht="13.5" customHeight="1">
      <c r="A1966" s="239"/>
      <c r="B1966" s="233" t="str">
        <f t="array" ref="B1966">IF(LEN(A1966)=0,"",INDEX('Smelter Look-up'!$A:$A,MATCH($A1966,'Smelter Look-up'!$E:$E,0)))</f>
        <v/>
      </c>
      <c r="C1966" s="234" t="str">
        <f t="array" ref="C1966">IF(LEN(A1966)=0,"",INDEX('Smelter Look-up'!$C:$C,MATCH($A1966,'Smelter Look-up'!$E:$E,0)))</f>
        <v/>
      </c>
      <c r="D1966" s="233"/>
      <c r="E1966" s="233" t="str">
        <f>IF(ISERROR($V1966),"",OFFSET('Smelter Look-up'!$D$4,$V1966-4,0)&amp;"")</f>
        <v/>
      </c>
      <c r="F1966" s="233" t="str">
        <f>IF(ISERROR($V1966),"",OFFSET('Smelter Look-up'!$E$4,$V1966-4,0))</f>
        <v/>
      </c>
      <c r="G1966" s="233" t="str">
        <f>IF(C1966=$X$4,IF(ISERROR($V1966),"Enter smelter details","RMI"),IF(ISERROR($V1966),"",OFFSET('Smelter Look-up'!$F$4,$V1966-4,0)))</f>
        <v/>
      </c>
      <c r="H1966" s="235" t="str">
        <f>IF(ISERROR($V1966),"",OFFSET('Smelter Look-up'!$G$4,$V1966-4,0))</f>
        <v/>
      </c>
      <c r="I1966" s="237" t="str">
        <f>IF(ISERROR($V1966),"",OFFSET('Smelter Look-up'!$H$4,$V1966-4,0))</f>
        <v/>
      </c>
      <c r="J1966" s="237" t="str">
        <f>IF(ISERROR($V1966),"",OFFSET('Smelter Look-up'!$I$4,$V1966-4,0))</f>
        <v/>
      </c>
      <c r="K1966" s="234"/>
      <c r="L1966" s="234"/>
      <c r="M1966" s="234"/>
      <c r="N1966" s="234"/>
      <c r="O1966" s="234"/>
      <c r="P1966" s="237"/>
      <c r="Q1966" s="238"/>
      <c r="R1966" s="233" t="str">
        <f>IF(ISERROR($V1966),"",OFFSET('Smelter Look-up'!$C$4,$V1966-4,0)&amp;"")</f>
        <v/>
      </c>
      <c r="S1966" s="239" t="str">
        <f t="array" ref="S1966">IF(B1966="","",IF(ISERROR(MATCH($E1966,CL,0)),"Unknown",INDIRECT("'C'!$A$"&amp;MATCH($E1966,CL,0)+1)))</f>
        <v/>
      </c>
      <c r="T1966" s="239" t="str">
        <f t="array" ref="T1966">IF(B1966="","",IF(ISERROR(MATCH($J1966,SorP!$B$1:$B$6226,0)),"",INDIRECT("'SorP'!$A$"&amp;MATCH($S1966&amp;$J1966,SorP!C:C,0))))</f>
        <v/>
      </c>
      <c r="U1966" s="240"/>
      <c r="V1966" s="228" t="str">
        <f>IF(C1966="",NA(),IF(OR(C1966="Smelter not listed",C1966="Smelter not yet identified"),MATCH($B1966&amp;$D1966,'Smelter Look-up'!$J:$J,0),MATCH($B1966&amp;$C1966,'Smelter Look-up'!$J:$J,0)))</f>
        <v>#N/A</v>
      </c>
      <c r="W1966" s="208"/>
      <c r="X1966" s="208">
        <f t="shared" si="1"/>
        <v>0</v>
      </c>
      <c r="Y1966" s="208"/>
      <c r="Z1966" s="208"/>
      <c r="AA1966" s="208"/>
      <c r="AB1966" s="241" t="str">
        <f t="shared" si="2"/>
        <v/>
      </c>
      <c r="AC1966" s="208"/>
      <c r="AD1966" s="208"/>
      <c r="AE1966" s="208"/>
      <c r="AF1966" s="208"/>
      <c r="AG1966" s="208"/>
      <c r="AH1966" s="208"/>
    </row>
    <row r="1967" ht="13.5" customHeight="1">
      <c r="A1967" s="239"/>
      <c r="B1967" s="233" t="str">
        <f t="array" ref="B1967">IF(LEN(A1967)=0,"",INDEX('Smelter Look-up'!$A:$A,MATCH($A1967,'Smelter Look-up'!$E:$E,0)))</f>
        <v/>
      </c>
      <c r="C1967" s="234" t="str">
        <f t="array" ref="C1967">IF(LEN(A1967)=0,"",INDEX('Smelter Look-up'!$C:$C,MATCH($A1967,'Smelter Look-up'!$E:$E,0)))</f>
        <v/>
      </c>
      <c r="D1967" s="233"/>
      <c r="E1967" s="233" t="str">
        <f>IF(ISERROR($V1967),"",OFFSET('Smelter Look-up'!$D$4,$V1967-4,0)&amp;"")</f>
        <v/>
      </c>
      <c r="F1967" s="233" t="str">
        <f>IF(ISERROR($V1967),"",OFFSET('Smelter Look-up'!$E$4,$V1967-4,0))</f>
        <v/>
      </c>
      <c r="G1967" s="233" t="str">
        <f>IF(C1967=$X$4,IF(ISERROR($V1967),"Enter smelter details","RMI"),IF(ISERROR($V1967),"",OFFSET('Smelter Look-up'!$F$4,$V1967-4,0)))</f>
        <v/>
      </c>
      <c r="H1967" s="235" t="str">
        <f>IF(ISERROR($V1967),"",OFFSET('Smelter Look-up'!$G$4,$V1967-4,0))</f>
        <v/>
      </c>
      <c r="I1967" s="237" t="str">
        <f>IF(ISERROR($V1967),"",OFFSET('Smelter Look-up'!$H$4,$V1967-4,0))</f>
        <v/>
      </c>
      <c r="J1967" s="237" t="str">
        <f>IF(ISERROR($V1967),"",OFFSET('Smelter Look-up'!$I$4,$V1967-4,0))</f>
        <v/>
      </c>
      <c r="K1967" s="234"/>
      <c r="L1967" s="234"/>
      <c r="M1967" s="234"/>
      <c r="N1967" s="234"/>
      <c r="O1967" s="234"/>
      <c r="P1967" s="237"/>
      <c r="Q1967" s="238"/>
      <c r="R1967" s="233" t="str">
        <f>IF(ISERROR($V1967),"",OFFSET('Smelter Look-up'!$C$4,$V1967-4,0)&amp;"")</f>
        <v/>
      </c>
      <c r="S1967" s="239" t="str">
        <f t="array" ref="S1967">IF(B1967="","",IF(ISERROR(MATCH($E1967,CL,0)),"Unknown",INDIRECT("'C'!$A$"&amp;MATCH($E1967,CL,0)+1)))</f>
        <v/>
      </c>
      <c r="T1967" s="239" t="str">
        <f t="array" ref="T1967">IF(B1967="","",IF(ISERROR(MATCH($J1967,SorP!$B$1:$B$6226,0)),"",INDIRECT("'SorP'!$A$"&amp;MATCH($S1967&amp;$J1967,SorP!C:C,0))))</f>
        <v/>
      </c>
      <c r="U1967" s="240"/>
      <c r="V1967" s="228" t="str">
        <f>IF(C1967="",NA(),IF(OR(C1967="Smelter not listed",C1967="Smelter not yet identified"),MATCH($B1967&amp;$D1967,'Smelter Look-up'!$J:$J,0),MATCH($B1967&amp;$C1967,'Smelter Look-up'!$J:$J,0)))</f>
        <v>#N/A</v>
      </c>
      <c r="W1967" s="208"/>
      <c r="X1967" s="208">
        <f t="shared" si="1"/>
        <v>0</v>
      </c>
      <c r="Y1967" s="208"/>
      <c r="Z1967" s="208"/>
      <c r="AA1967" s="208"/>
      <c r="AB1967" s="241" t="str">
        <f t="shared" si="2"/>
        <v/>
      </c>
      <c r="AC1967" s="208"/>
      <c r="AD1967" s="208"/>
      <c r="AE1967" s="208"/>
      <c r="AF1967" s="208"/>
      <c r="AG1967" s="208"/>
      <c r="AH1967" s="208"/>
    </row>
    <row r="1968" ht="13.5" customHeight="1">
      <c r="A1968" s="239"/>
      <c r="B1968" s="233" t="str">
        <f t="array" ref="B1968">IF(LEN(A1968)=0,"",INDEX('Smelter Look-up'!$A:$A,MATCH($A1968,'Smelter Look-up'!$E:$E,0)))</f>
        <v/>
      </c>
      <c r="C1968" s="234" t="str">
        <f t="array" ref="C1968">IF(LEN(A1968)=0,"",INDEX('Smelter Look-up'!$C:$C,MATCH($A1968,'Smelter Look-up'!$E:$E,0)))</f>
        <v/>
      </c>
      <c r="D1968" s="233"/>
      <c r="E1968" s="233" t="str">
        <f>IF(ISERROR($V1968),"",OFFSET('Smelter Look-up'!$D$4,$V1968-4,0)&amp;"")</f>
        <v/>
      </c>
      <c r="F1968" s="233" t="str">
        <f>IF(ISERROR($V1968),"",OFFSET('Smelter Look-up'!$E$4,$V1968-4,0))</f>
        <v/>
      </c>
      <c r="G1968" s="233" t="str">
        <f>IF(C1968=$X$4,IF(ISERROR($V1968),"Enter smelter details","RMI"),IF(ISERROR($V1968),"",OFFSET('Smelter Look-up'!$F$4,$V1968-4,0)))</f>
        <v/>
      </c>
      <c r="H1968" s="235" t="str">
        <f>IF(ISERROR($V1968),"",OFFSET('Smelter Look-up'!$G$4,$V1968-4,0))</f>
        <v/>
      </c>
      <c r="I1968" s="237" t="str">
        <f>IF(ISERROR($V1968),"",OFFSET('Smelter Look-up'!$H$4,$V1968-4,0))</f>
        <v/>
      </c>
      <c r="J1968" s="237" t="str">
        <f>IF(ISERROR($V1968),"",OFFSET('Smelter Look-up'!$I$4,$V1968-4,0))</f>
        <v/>
      </c>
      <c r="K1968" s="234"/>
      <c r="L1968" s="234"/>
      <c r="M1968" s="234"/>
      <c r="N1968" s="234"/>
      <c r="O1968" s="234"/>
      <c r="P1968" s="237"/>
      <c r="Q1968" s="238"/>
      <c r="R1968" s="233" t="str">
        <f>IF(ISERROR($V1968),"",OFFSET('Smelter Look-up'!$C$4,$V1968-4,0)&amp;"")</f>
        <v/>
      </c>
      <c r="S1968" s="239" t="str">
        <f t="array" ref="S1968">IF(B1968="","",IF(ISERROR(MATCH($E1968,CL,0)),"Unknown",INDIRECT("'C'!$A$"&amp;MATCH($E1968,CL,0)+1)))</f>
        <v/>
      </c>
      <c r="T1968" s="239" t="str">
        <f t="array" ref="T1968">IF(B1968="","",IF(ISERROR(MATCH($J1968,SorP!$B$1:$B$6226,0)),"",INDIRECT("'SorP'!$A$"&amp;MATCH($S1968&amp;$J1968,SorP!C:C,0))))</f>
        <v/>
      </c>
      <c r="U1968" s="240"/>
      <c r="V1968" s="228" t="str">
        <f>IF(C1968="",NA(),IF(OR(C1968="Smelter not listed",C1968="Smelter not yet identified"),MATCH($B1968&amp;$D1968,'Smelter Look-up'!$J:$J,0),MATCH($B1968&amp;$C1968,'Smelter Look-up'!$J:$J,0)))</f>
        <v>#N/A</v>
      </c>
      <c r="W1968" s="208"/>
      <c r="X1968" s="208">
        <f t="shared" si="1"/>
        <v>0</v>
      </c>
      <c r="Y1968" s="208"/>
      <c r="Z1968" s="208"/>
      <c r="AA1968" s="208"/>
      <c r="AB1968" s="241" t="str">
        <f t="shared" si="2"/>
        <v/>
      </c>
      <c r="AC1968" s="208"/>
      <c r="AD1968" s="208"/>
      <c r="AE1968" s="208"/>
      <c r="AF1968" s="208"/>
      <c r="AG1968" s="208"/>
      <c r="AH1968" s="208"/>
    </row>
    <row r="1969" ht="13.5" customHeight="1">
      <c r="A1969" s="239"/>
      <c r="B1969" s="233" t="str">
        <f t="array" ref="B1969">IF(LEN(A1969)=0,"",INDEX('Smelter Look-up'!$A:$A,MATCH($A1969,'Smelter Look-up'!$E:$E,0)))</f>
        <v/>
      </c>
      <c r="C1969" s="234" t="str">
        <f t="array" ref="C1969">IF(LEN(A1969)=0,"",INDEX('Smelter Look-up'!$C:$C,MATCH($A1969,'Smelter Look-up'!$E:$E,0)))</f>
        <v/>
      </c>
      <c r="D1969" s="233"/>
      <c r="E1969" s="233" t="str">
        <f>IF(ISERROR($V1969),"",OFFSET('Smelter Look-up'!$D$4,$V1969-4,0)&amp;"")</f>
        <v/>
      </c>
      <c r="F1969" s="233" t="str">
        <f>IF(ISERROR($V1969),"",OFFSET('Smelter Look-up'!$E$4,$V1969-4,0))</f>
        <v/>
      </c>
      <c r="G1969" s="233" t="str">
        <f>IF(C1969=$X$4,IF(ISERROR($V1969),"Enter smelter details","RMI"),IF(ISERROR($V1969),"",OFFSET('Smelter Look-up'!$F$4,$V1969-4,0)))</f>
        <v/>
      </c>
      <c r="H1969" s="235" t="str">
        <f>IF(ISERROR($V1969),"",OFFSET('Smelter Look-up'!$G$4,$V1969-4,0))</f>
        <v/>
      </c>
      <c r="I1969" s="237" t="str">
        <f>IF(ISERROR($V1969),"",OFFSET('Smelter Look-up'!$H$4,$V1969-4,0))</f>
        <v/>
      </c>
      <c r="J1969" s="237" t="str">
        <f>IF(ISERROR($V1969),"",OFFSET('Smelter Look-up'!$I$4,$V1969-4,0))</f>
        <v/>
      </c>
      <c r="K1969" s="234"/>
      <c r="L1969" s="234"/>
      <c r="M1969" s="234"/>
      <c r="N1969" s="234"/>
      <c r="O1969" s="234"/>
      <c r="P1969" s="237"/>
      <c r="Q1969" s="238"/>
      <c r="R1969" s="233" t="str">
        <f>IF(ISERROR($V1969),"",OFFSET('Smelter Look-up'!$C$4,$V1969-4,0)&amp;"")</f>
        <v/>
      </c>
      <c r="S1969" s="239" t="str">
        <f t="array" ref="S1969">IF(B1969="","",IF(ISERROR(MATCH($E1969,CL,0)),"Unknown",INDIRECT("'C'!$A$"&amp;MATCH($E1969,CL,0)+1)))</f>
        <v/>
      </c>
      <c r="T1969" s="239" t="str">
        <f t="array" ref="T1969">IF(B1969="","",IF(ISERROR(MATCH($J1969,SorP!$B$1:$B$6226,0)),"",INDIRECT("'SorP'!$A$"&amp;MATCH($S1969&amp;$J1969,SorP!C:C,0))))</f>
        <v/>
      </c>
      <c r="U1969" s="240"/>
      <c r="V1969" s="228" t="str">
        <f>IF(C1969="",NA(),IF(OR(C1969="Smelter not listed",C1969="Smelter not yet identified"),MATCH($B1969&amp;$D1969,'Smelter Look-up'!$J:$J,0),MATCH($B1969&amp;$C1969,'Smelter Look-up'!$J:$J,0)))</f>
        <v>#N/A</v>
      </c>
      <c r="W1969" s="208"/>
      <c r="X1969" s="208">
        <f t="shared" si="1"/>
        <v>0</v>
      </c>
      <c r="Y1969" s="208"/>
      <c r="Z1969" s="208"/>
      <c r="AA1969" s="208"/>
      <c r="AB1969" s="241" t="str">
        <f t="shared" si="2"/>
        <v/>
      </c>
      <c r="AC1969" s="208"/>
      <c r="AD1969" s="208"/>
      <c r="AE1969" s="208"/>
      <c r="AF1969" s="208"/>
      <c r="AG1969" s="208"/>
      <c r="AH1969" s="208"/>
    </row>
    <row r="1970" ht="13.5" customHeight="1">
      <c r="A1970" s="239"/>
      <c r="B1970" s="233" t="str">
        <f t="array" ref="B1970">IF(LEN(A1970)=0,"",INDEX('Smelter Look-up'!$A:$A,MATCH($A1970,'Smelter Look-up'!$E:$E,0)))</f>
        <v/>
      </c>
      <c r="C1970" s="234" t="str">
        <f t="array" ref="C1970">IF(LEN(A1970)=0,"",INDEX('Smelter Look-up'!$C:$C,MATCH($A1970,'Smelter Look-up'!$E:$E,0)))</f>
        <v/>
      </c>
      <c r="D1970" s="233"/>
      <c r="E1970" s="233" t="str">
        <f>IF(ISERROR($V1970),"",OFFSET('Smelter Look-up'!$D$4,$V1970-4,0)&amp;"")</f>
        <v/>
      </c>
      <c r="F1970" s="233" t="str">
        <f>IF(ISERROR($V1970),"",OFFSET('Smelter Look-up'!$E$4,$V1970-4,0))</f>
        <v/>
      </c>
      <c r="G1970" s="233" t="str">
        <f>IF(C1970=$X$4,IF(ISERROR($V1970),"Enter smelter details","RMI"),IF(ISERROR($V1970),"",OFFSET('Smelter Look-up'!$F$4,$V1970-4,0)))</f>
        <v/>
      </c>
      <c r="H1970" s="235" t="str">
        <f>IF(ISERROR($V1970),"",OFFSET('Smelter Look-up'!$G$4,$V1970-4,0))</f>
        <v/>
      </c>
      <c r="I1970" s="237" t="str">
        <f>IF(ISERROR($V1970),"",OFFSET('Smelter Look-up'!$H$4,$V1970-4,0))</f>
        <v/>
      </c>
      <c r="J1970" s="237" t="str">
        <f>IF(ISERROR($V1970),"",OFFSET('Smelter Look-up'!$I$4,$V1970-4,0))</f>
        <v/>
      </c>
      <c r="K1970" s="234"/>
      <c r="L1970" s="234"/>
      <c r="M1970" s="234"/>
      <c r="N1970" s="234"/>
      <c r="O1970" s="234"/>
      <c r="P1970" s="237"/>
      <c r="Q1970" s="238"/>
      <c r="R1970" s="233" t="str">
        <f>IF(ISERROR($V1970),"",OFFSET('Smelter Look-up'!$C$4,$V1970-4,0)&amp;"")</f>
        <v/>
      </c>
      <c r="S1970" s="239" t="str">
        <f t="array" ref="S1970">IF(B1970="","",IF(ISERROR(MATCH($E1970,CL,0)),"Unknown",INDIRECT("'C'!$A$"&amp;MATCH($E1970,CL,0)+1)))</f>
        <v/>
      </c>
      <c r="T1970" s="239" t="str">
        <f t="array" ref="T1970">IF(B1970="","",IF(ISERROR(MATCH($J1970,SorP!$B$1:$B$6226,0)),"",INDIRECT("'SorP'!$A$"&amp;MATCH($S1970&amp;$J1970,SorP!C:C,0))))</f>
        <v/>
      </c>
      <c r="U1970" s="240"/>
      <c r="V1970" s="228" t="str">
        <f>IF(C1970="",NA(),IF(OR(C1970="Smelter not listed",C1970="Smelter not yet identified"),MATCH($B1970&amp;$D1970,'Smelter Look-up'!$J:$J,0),MATCH($B1970&amp;$C1970,'Smelter Look-up'!$J:$J,0)))</f>
        <v>#N/A</v>
      </c>
      <c r="W1970" s="208"/>
      <c r="X1970" s="208">
        <f t="shared" si="1"/>
        <v>0</v>
      </c>
      <c r="Y1970" s="208"/>
      <c r="Z1970" s="208"/>
      <c r="AA1970" s="208"/>
      <c r="AB1970" s="241" t="str">
        <f t="shared" si="2"/>
        <v/>
      </c>
      <c r="AC1970" s="208"/>
      <c r="AD1970" s="208"/>
      <c r="AE1970" s="208"/>
      <c r="AF1970" s="208"/>
      <c r="AG1970" s="208"/>
      <c r="AH1970" s="208"/>
    </row>
    <row r="1971" ht="13.5" customHeight="1">
      <c r="A1971" s="239"/>
      <c r="B1971" s="233" t="str">
        <f t="array" ref="B1971">IF(LEN(A1971)=0,"",INDEX('Smelter Look-up'!$A:$A,MATCH($A1971,'Smelter Look-up'!$E:$E,0)))</f>
        <v/>
      </c>
      <c r="C1971" s="234" t="str">
        <f t="array" ref="C1971">IF(LEN(A1971)=0,"",INDEX('Smelter Look-up'!$C:$C,MATCH($A1971,'Smelter Look-up'!$E:$E,0)))</f>
        <v/>
      </c>
      <c r="D1971" s="233"/>
      <c r="E1971" s="233" t="str">
        <f>IF(ISERROR($V1971),"",OFFSET('Smelter Look-up'!$D$4,$V1971-4,0)&amp;"")</f>
        <v/>
      </c>
      <c r="F1971" s="233" t="str">
        <f>IF(ISERROR($V1971),"",OFFSET('Smelter Look-up'!$E$4,$V1971-4,0))</f>
        <v/>
      </c>
      <c r="G1971" s="233" t="str">
        <f>IF(C1971=$X$4,IF(ISERROR($V1971),"Enter smelter details","RMI"),IF(ISERROR($V1971),"",OFFSET('Smelter Look-up'!$F$4,$V1971-4,0)))</f>
        <v/>
      </c>
      <c r="H1971" s="235" t="str">
        <f>IF(ISERROR($V1971),"",OFFSET('Smelter Look-up'!$G$4,$V1971-4,0))</f>
        <v/>
      </c>
      <c r="I1971" s="237" t="str">
        <f>IF(ISERROR($V1971),"",OFFSET('Smelter Look-up'!$H$4,$V1971-4,0))</f>
        <v/>
      </c>
      <c r="J1971" s="237" t="str">
        <f>IF(ISERROR($V1971),"",OFFSET('Smelter Look-up'!$I$4,$V1971-4,0))</f>
        <v/>
      </c>
      <c r="K1971" s="234"/>
      <c r="L1971" s="234"/>
      <c r="M1971" s="234"/>
      <c r="N1971" s="234"/>
      <c r="O1971" s="234"/>
      <c r="P1971" s="237"/>
      <c r="Q1971" s="238"/>
      <c r="R1971" s="233" t="str">
        <f>IF(ISERROR($V1971),"",OFFSET('Smelter Look-up'!$C$4,$V1971-4,0)&amp;"")</f>
        <v/>
      </c>
      <c r="S1971" s="239" t="str">
        <f t="array" ref="S1971">IF(B1971="","",IF(ISERROR(MATCH($E1971,CL,0)),"Unknown",INDIRECT("'C'!$A$"&amp;MATCH($E1971,CL,0)+1)))</f>
        <v/>
      </c>
      <c r="T1971" s="239" t="str">
        <f t="array" ref="T1971">IF(B1971="","",IF(ISERROR(MATCH($J1971,SorP!$B$1:$B$6226,0)),"",INDIRECT("'SorP'!$A$"&amp;MATCH($S1971&amp;$J1971,SorP!C:C,0))))</f>
        <v/>
      </c>
      <c r="U1971" s="240"/>
      <c r="V1971" s="228" t="str">
        <f>IF(C1971="",NA(),IF(OR(C1971="Smelter not listed",C1971="Smelter not yet identified"),MATCH($B1971&amp;$D1971,'Smelter Look-up'!$J:$J,0),MATCH($B1971&amp;$C1971,'Smelter Look-up'!$J:$J,0)))</f>
        <v>#N/A</v>
      </c>
      <c r="W1971" s="208"/>
      <c r="X1971" s="208">
        <f t="shared" si="1"/>
        <v>0</v>
      </c>
      <c r="Y1971" s="208"/>
      <c r="Z1971" s="208"/>
      <c r="AA1971" s="208"/>
      <c r="AB1971" s="241" t="str">
        <f t="shared" si="2"/>
        <v/>
      </c>
      <c r="AC1971" s="208"/>
      <c r="AD1971" s="208"/>
      <c r="AE1971" s="208"/>
      <c r="AF1971" s="208"/>
      <c r="AG1971" s="208"/>
      <c r="AH1971" s="208"/>
    </row>
    <row r="1972" ht="13.5" customHeight="1">
      <c r="A1972" s="239"/>
      <c r="B1972" s="233" t="str">
        <f t="array" ref="B1972">IF(LEN(A1972)=0,"",INDEX('Smelter Look-up'!$A:$A,MATCH($A1972,'Smelter Look-up'!$E:$E,0)))</f>
        <v/>
      </c>
      <c r="C1972" s="234" t="str">
        <f t="array" ref="C1972">IF(LEN(A1972)=0,"",INDEX('Smelter Look-up'!$C:$C,MATCH($A1972,'Smelter Look-up'!$E:$E,0)))</f>
        <v/>
      </c>
      <c r="D1972" s="233"/>
      <c r="E1972" s="233" t="str">
        <f>IF(ISERROR($V1972),"",OFFSET('Smelter Look-up'!$D$4,$V1972-4,0)&amp;"")</f>
        <v/>
      </c>
      <c r="F1972" s="233" t="str">
        <f>IF(ISERROR($V1972),"",OFFSET('Smelter Look-up'!$E$4,$V1972-4,0))</f>
        <v/>
      </c>
      <c r="G1972" s="233" t="str">
        <f>IF(C1972=$X$4,IF(ISERROR($V1972),"Enter smelter details","RMI"),IF(ISERROR($V1972),"",OFFSET('Smelter Look-up'!$F$4,$V1972-4,0)))</f>
        <v/>
      </c>
      <c r="H1972" s="235" t="str">
        <f>IF(ISERROR($V1972),"",OFFSET('Smelter Look-up'!$G$4,$V1972-4,0))</f>
        <v/>
      </c>
      <c r="I1972" s="237" t="str">
        <f>IF(ISERROR($V1972),"",OFFSET('Smelter Look-up'!$H$4,$V1972-4,0))</f>
        <v/>
      </c>
      <c r="J1972" s="237" t="str">
        <f>IF(ISERROR($V1972),"",OFFSET('Smelter Look-up'!$I$4,$V1972-4,0))</f>
        <v/>
      </c>
      <c r="K1972" s="234"/>
      <c r="L1972" s="234"/>
      <c r="M1972" s="234"/>
      <c r="N1972" s="234"/>
      <c r="O1972" s="234"/>
      <c r="P1972" s="237"/>
      <c r="Q1972" s="238"/>
      <c r="R1972" s="233" t="str">
        <f>IF(ISERROR($V1972),"",OFFSET('Smelter Look-up'!$C$4,$V1972-4,0)&amp;"")</f>
        <v/>
      </c>
      <c r="S1972" s="239" t="str">
        <f t="array" ref="S1972">IF(B1972="","",IF(ISERROR(MATCH($E1972,CL,0)),"Unknown",INDIRECT("'C'!$A$"&amp;MATCH($E1972,CL,0)+1)))</f>
        <v/>
      </c>
      <c r="T1972" s="239" t="str">
        <f t="array" ref="T1972">IF(B1972="","",IF(ISERROR(MATCH($J1972,SorP!$B$1:$B$6226,0)),"",INDIRECT("'SorP'!$A$"&amp;MATCH($S1972&amp;$J1972,SorP!C:C,0))))</f>
        <v/>
      </c>
      <c r="U1972" s="240"/>
      <c r="V1972" s="228" t="str">
        <f>IF(C1972="",NA(),IF(OR(C1972="Smelter not listed",C1972="Smelter not yet identified"),MATCH($B1972&amp;$D1972,'Smelter Look-up'!$J:$J,0),MATCH($B1972&amp;$C1972,'Smelter Look-up'!$J:$J,0)))</f>
        <v>#N/A</v>
      </c>
      <c r="W1972" s="208"/>
      <c r="X1972" s="208">
        <f t="shared" si="1"/>
        <v>0</v>
      </c>
      <c r="Y1972" s="208"/>
      <c r="Z1972" s="208"/>
      <c r="AA1972" s="208"/>
      <c r="AB1972" s="241" t="str">
        <f t="shared" si="2"/>
        <v/>
      </c>
      <c r="AC1972" s="208"/>
      <c r="AD1972" s="208"/>
      <c r="AE1972" s="208"/>
      <c r="AF1972" s="208"/>
      <c r="AG1972" s="208"/>
      <c r="AH1972" s="208"/>
    </row>
    <row r="1973" ht="13.5" customHeight="1">
      <c r="A1973" s="239"/>
      <c r="B1973" s="233" t="str">
        <f t="array" ref="B1973">IF(LEN(A1973)=0,"",INDEX('Smelter Look-up'!$A:$A,MATCH($A1973,'Smelter Look-up'!$E:$E,0)))</f>
        <v/>
      </c>
      <c r="C1973" s="234" t="str">
        <f t="array" ref="C1973">IF(LEN(A1973)=0,"",INDEX('Smelter Look-up'!$C:$C,MATCH($A1973,'Smelter Look-up'!$E:$E,0)))</f>
        <v/>
      </c>
      <c r="D1973" s="233"/>
      <c r="E1973" s="233" t="str">
        <f>IF(ISERROR($V1973),"",OFFSET('Smelter Look-up'!$D$4,$V1973-4,0)&amp;"")</f>
        <v/>
      </c>
      <c r="F1973" s="233" t="str">
        <f>IF(ISERROR($V1973),"",OFFSET('Smelter Look-up'!$E$4,$V1973-4,0))</f>
        <v/>
      </c>
      <c r="G1973" s="233" t="str">
        <f>IF(C1973=$X$4,IF(ISERROR($V1973),"Enter smelter details","RMI"),IF(ISERROR($V1973),"",OFFSET('Smelter Look-up'!$F$4,$V1973-4,0)))</f>
        <v/>
      </c>
      <c r="H1973" s="235" t="str">
        <f>IF(ISERROR($V1973),"",OFFSET('Smelter Look-up'!$G$4,$V1973-4,0))</f>
        <v/>
      </c>
      <c r="I1973" s="237" t="str">
        <f>IF(ISERROR($V1973),"",OFFSET('Smelter Look-up'!$H$4,$V1973-4,0))</f>
        <v/>
      </c>
      <c r="J1973" s="237" t="str">
        <f>IF(ISERROR($V1973),"",OFFSET('Smelter Look-up'!$I$4,$V1973-4,0))</f>
        <v/>
      </c>
      <c r="K1973" s="234"/>
      <c r="L1973" s="234"/>
      <c r="M1973" s="234"/>
      <c r="N1973" s="234"/>
      <c r="O1973" s="234"/>
      <c r="P1973" s="237"/>
      <c r="Q1973" s="238"/>
      <c r="R1973" s="233" t="str">
        <f>IF(ISERROR($V1973),"",OFFSET('Smelter Look-up'!$C$4,$V1973-4,0)&amp;"")</f>
        <v/>
      </c>
      <c r="S1973" s="239" t="str">
        <f t="array" ref="S1973">IF(B1973="","",IF(ISERROR(MATCH($E1973,CL,0)),"Unknown",INDIRECT("'C'!$A$"&amp;MATCH($E1973,CL,0)+1)))</f>
        <v/>
      </c>
      <c r="T1973" s="239" t="str">
        <f t="array" ref="T1973">IF(B1973="","",IF(ISERROR(MATCH($J1973,SorP!$B$1:$B$6226,0)),"",INDIRECT("'SorP'!$A$"&amp;MATCH($S1973&amp;$J1973,SorP!C:C,0))))</f>
        <v/>
      </c>
      <c r="U1973" s="240"/>
      <c r="V1973" s="228" t="str">
        <f>IF(C1973="",NA(),IF(OR(C1973="Smelter not listed",C1973="Smelter not yet identified"),MATCH($B1973&amp;$D1973,'Smelter Look-up'!$J:$J,0),MATCH($B1973&amp;$C1973,'Smelter Look-up'!$J:$J,0)))</f>
        <v>#N/A</v>
      </c>
      <c r="W1973" s="208"/>
      <c r="X1973" s="208">
        <f t="shared" si="1"/>
        <v>0</v>
      </c>
      <c r="Y1973" s="208"/>
      <c r="Z1973" s="208"/>
      <c r="AA1973" s="208"/>
      <c r="AB1973" s="241" t="str">
        <f t="shared" si="2"/>
        <v/>
      </c>
      <c r="AC1973" s="208"/>
      <c r="AD1973" s="208"/>
      <c r="AE1973" s="208"/>
      <c r="AF1973" s="208"/>
      <c r="AG1973" s="208"/>
      <c r="AH1973" s="208"/>
    </row>
    <row r="1974" ht="13.5" customHeight="1">
      <c r="A1974" s="239"/>
      <c r="B1974" s="233" t="str">
        <f t="array" ref="B1974">IF(LEN(A1974)=0,"",INDEX('Smelter Look-up'!$A:$A,MATCH($A1974,'Smelter Look-up'!$E:$E,0)))</f>
        <v/>
      </c>
      <c r="C1974" s="234" t="str">
        <f t="array" ref="C1974">IF(LEN(A1974)=0,"",INDEX('Smelter Look-up'!$C:$C,MATCH($A1974,'Smelter Look-up'!$E:$E,0)))</f>
        <v/>
      </c>
      <c r="D1974" s="233"/>
      <c r="E1974" s="233" t="str">
        <f>IF(ISERROR($V1974),"",OFFSET('Smelter Look-up'!$D$4,$V1974-4,0)&amp;"")</f>
        <v/>
      </c>
      <c r="F1974" s="233" t="str">
        <f>IF(ISERROR($V1974),"",OFFSET('Smelter Look-up'!$E$4,$V1974-4,0))</f>
        <v/>
      </c>
      <c r="G1974" s="233" t="str">
        <f>IF(C1974=$X$4,IF(ISERROR($V1974),"Enter smelter details","RMI"),IF(ISERROR($V1974),"",OFFSET('Smelter Look-up'!$F$4,$V1974-4,0)))</f>
        <v/>
      </c>
      <c r="H1974" s="235" t="str">
        <f>IF(ISERROR($V1974),"",OFFSET('Smelter Look-up'!$G$4,$V1974-4,0))</f>
        <v/>
      </c>
      <c r="I1974" s="237" t="str">
        <f>IF(ISERROR($V1974),"",OFFSET('Smelter Look-up'!$H$4,$V1974-4,0))</f>
        <v/>
      </c>
      <c r="J1974" s="237" t="str">
        <f>IF(ISERROR($V1974),"",OFFSET('Smelter Look-up'!$I$4,$V1974-4,0))</f>
        <v/>
      </c>
      <c r="K1974" s="234"/>
      <c r="L1974" s="234"/>
      <c r="M1974" s="234"/>
      <c r="N1974" s="234"/>
      <c r="O1974" s="234"/>
      <c r="P1974" s="237"/>
      <c r="Q1974" s="238"/>
      <c r="R1974" s="233" t="str">
        <f>IF(ISERROR($V1974),"",OFFSET('Smelter Look-up'!$C$4,$V1974-4,0)&amp;"")</f>
        <v/>
      </c>
      <c r="S1974" s="239" t="str">
        <f t="array" ref="S1974">IF(B1974="","",IF(ISERROR(MATCH($E1974,CL,0)),"Unknown",INDIRECT("'C'!$A$"&amp;MATCH($E1974,CL,0)+1)))</f>
        <v/>
      </c>
      <c r="T1974" s="239" t="str">
        <f t="array" ref="T1974">IF(B1974="","",IF(ISERROR(MATCH($J1974,SorP!$B$1:$B$6226,0)),"",INDIRECT("'SorP'!$A$"&amp;MATCH($S1974&amp;$J1974,SorP!C:C,0))))</f>
        <v/>
      </c>
      <c r="U1974" s="240"/>
      <c r="V1974" s="228" t="str">
        <f>IF(C1974="",NA(),IF(OR(C1974="Smelter not listed",C1974="Smelter not yet identified"),MATCH($B1974&amp;$D1974,'Smelter Look-up'!$J:$J,0),MATCH($B1974&amp;$C1974,'Smelter Look-up'!$J:$J,0)))</f>
        <v>#N/A</v>
      </c>
      <c r="W1974" s="208"/>
      <c r="X1974" s="208">
        <f t="shared" si="1"/>
        <v>0</v>
      </c>
      <c r="Y1974" s="208"/>
      <c r="Z1974" s="208"/>
      <c r="AA1974" s="208"/>
      <c r="AB1974" s="241" t="str">
        <f t="shared" si="2"/>
        <v/>
      </c>
      <c r="AC1974" s="208"/>
      <c r="AD1974" s="208"/>
      <c r="AE1974" s="208"/>
      <c r="AF1974" s="208"/>
      <c r="AG1974" s="208"/>
      <c r="AH1974" s="208"/>
    </row>
    <row r="1975" ht="13.5" customHeight="1">
      <c r="A1975" s="239"/>
      <c r="B1975" s="233" t="str">
        <f t="array" ref="B1975">IF(LEN(A1975)=0,"",INDEX('Smelter Look-up'!$A:$A,MATCH($A1975,'Smelter Look-up'!$E:$E,0)))</f>
        <v/>
      </c>
      <c r="C1975" s="234" t="str">
        <f t="array" ref="C1975">IF(LEN(A1975)=0,"",INDEX('Smelter Look-up'!$C:$C,MATCH($A1975,'Smelter Look-up'!$E:$E,0)))</f>
        <v/>
      </c>
      <c r="D1975" s="233"/>
      <c r="E1975" s="233" t="str">
        <f>IF(ISERROR($V1975),"",OFFSET('Smelter Look-up'!$D$4,$V1975-4,0)&amp;"")</f>
        <v/>
      </c>
      <c r="F1975" s="233" t="str">
        <f>IF(ISERROR($V1975),"",OFFSET('Smelter Look-up'!$E$4,$V1975-4,0))</f>
        <v/>
      </c>
      <c r="G1975" s="233" t="str">
        <f>IF(C1975=$X$4,IF(ISERROR($V1975),"Enter smelter details","RMI"),IF(ISERROR($V1975),"",OFFSET('Smelter Look-up'!$F$4,$V1975-4,0)))</f>
        <v/>
      </c>
      <c r="H1975" s="235" t="str">
        <f>IF(ISERROR($V1975),"",OFFSET('Smelter Look-up'!$G$4,$V1975-4,0))</f>
        <v/>
      </c>
      <c r="I1975" s="237" t="str">
        <f>IF(ISERROR($V1975),"",OFFSET('Smelter Look-up'!$H$4,$V1975-4,0))</f>
        <v/>
      </c>
      <c r="J1975" s="237" t="str">
        <f>IF(ISERROR($V1975),"",OFFSET('Smelter Look-up'!$I$4,$V1975-4,0))</f>
        <v/>
      </c>
      <c r="K1975" s="234"/>
      <c r="L1975" s="234"/>
      <c r="M1975" s="234"/>
      <c r="N1975" s="234"/>
      <c r="O1975" s="234"/>
      <c r="P1975" s="237"/>
      <c r="Q1975" s="238"/>
      <c r="R1975" s="233" t="str">
        <f>IF(ISERROR($V1975),"",OFFSET('Smelter Look-up'!$C$4,$V1975-4,0)&amp;"")</f>
        <v/>
      </c>
      <c r="S1975" s="239" t="str">
        <f t="array" ref="S1975">IF(B1975="","",IF(ISERROR(MATCH($E1975,CL,0)),"Unknown",INDIRECT("'C'!$A$"&amp;MATCH($E1975,CL,0)+1)))</f>
        <v/>
      </c>
      <c r="T1975" s="239" t="str">
        <f t="array" ref="T1975">IF(B1975="","",IF(ISERROR(MATCH($J1975,SorP!$B$1:$B$6226,0)),"",INDIRECT("'SorP'!$A$"&amp;MATCH($S1975&amp;$J1975,SorP!C:C,0))))</f>
        <v/>
      </c>
      <c r="U1975" s="240"/>
      <c r="V1975" s="228" t="str">
        <f>IF(C1975="",NA(),IF(OR(C1975="Smelter not listed",C1975="Smelter not yet identified"),MATCH($B1975&amp;$D1975,'Smelter Look-up'!$J:$J,0),MATCH($B1975&amp;$C1975,'Smelter Look-up'!$J:$J,0)))</f>
        <v>#N/A</v>
      </c>
      <c r="W1975" s="208"/>
      <c r="X1975" s="208">
        <f t="shared" si="1"/>
        <v>0</v>
      </c>
      <c r="Y1975" s="208"/>
      <c r="Z1975" s="208"/>
      <c r="AA1975" s="208"/>
      <c r="AB1975" s="241" t="str">
        <f t="shared" si="2"/>
        <v/>
      </c>
      <c r="AC1975" s="208"/>
      <c r="AD1975" s="208"/>
      <c r="AE1975" s="208"/>
      <c r="AF1975" s="208"/>
      <c r="AG1975" s="208"/>
      <c r="AH1975" s="208"/>
    </row>
    <row r="1976" ht="13.5" customHeight="1">
      <c r="A1976" s="239"/>
      <c r="B1976" s="233" t="str">
        <f t="array" ref="B1976">IF(LEN(A1976)=0,"",INDEX('Smelter Look-up'!$A:$A,MATCH($A1976,'Smelter Look-up'!$E:$E,0)))</f>
        <v/>
      </c>
      <c r="C1976" s="234" t="str">
        <f t="array" ref="C1976">IF(LEN(A1976)=0,"",INDEX('Smelter Look-up'!$C:$C,MATCH($A1976,'Smelter Look-up'!$E:$E,0)))</f>
        <v/>
      </c>
      <c r="D1976" s="233"/>
      <c r="E1976" s="233" t="str">
        <f>IF(ISERROR($V1976),"",OFFSET('Smelter Look-up'!$D$4,$V1976-4,0)&amp;"")</f>
        <v/>
      </c>
      <c r="F1976" s="233" t="str">
        <f>IF(ISERROR($V1976),"",OFFSET('Smelter Look-up'!$E$4,$V1976-4,0))</f>
        <v/>
      </c>
      <c r="G1976" s="233" t="str">
        <f>IF(C1976=$X$4,IF(ISERROR($V1976),"Enter smelter details","RMI"),IF(ISERROR($V1976),"",OFFSET('Smelter Look-up'!$F$4,$V1976-4,0)))</f>
        <v/>
      </c>
      <c r="H1976" s="235" t="str">
        <f>IF(ISERROR($V1976),"",OFFSET('Smelter Look-up'!$G$4,$V1976-4,0))</f>
        <v/>
      </c>
      <c r="I1976" s="237" t="str">
        <f>IF(ISERROR($V1976),"",OFFSET('Smelter Look-up'!$H$4,$V1976-4,0))</f>
        <v/>
      </c>
      <c r="J1976" s="237" t="str">
        <f>IF(ISERROR($V1976),"",OFFSET('Smelter Look-up'!$I$4,$V1976-4,0))</f>
        <v/>
      </c>
      <c r="K1976" s="234"/>
      <c r="L1976" s="234"/>
      <c r="M1976" s="234"/>
      <c r="N1976" s="234"/>
      <c r="O1976" s="234"/>
      <c r="P1976" s="237"/>
      <c r="Q1976" s="238"/>
      <c r="R1976" s="233" t="str">
        <f>IF(ISERROR($V1976),"",OFFSET('Smelter Look-up'!$C$4,$V1976-4,0)&amp;"")</f>
        <v/>
      </c>
      <c r="S1976" s="239" t="str">
        <f t="array" ref="S1976">IF(B1976="","",IF(ISERROR(MATCH($E1976,CL,0)),"Unknown",INDIRECT("'C'!$A$"&amp;MATCH($E1976,CL,0)+1)))</f>
        <v/>
      </c>
      <c r="T1976" s="239" t="str">
        <f t="array" ref="T1976">IF(B1976="","",IF(ISERROR(MATCH($J1976,SorP!$B$1:$B$6226,0)),"",INDIRECT("'SorP'!$A$"&amp;MATCH($S1976&amp;$J1976,SorP!C:C,0))))</f>
        <v/>
      </c>
      <c r="U1976" s="240"/>
      <c r="V1976" s="228" t="str">
        <f>IF(C1976="",NA(),IF(OR(C1976="Smelter not listed",C1976="Smelter not yet identified"),MATCH($B1976&amp;$D1976,'Smelter Look-up'!$J:$J,0),MATCH($B1976&amp;$C1976,'Smelter Look-up'!$J:$J,0)))</f>
        <v>#N/A</v>
      </c>
      <c r="W1976" s="208"/>
      <c r="X1976" s="208">
        <f t="shared" si="1"/>
        <v>0</v>
      </c>
      <c r="Y1976" s="208"/>
      <c r="Z1976" s="208"/>
      <c r="AA1976" s="208"/>
      <c r="AB1976" s="241" t="str">
        <f t="shared" si="2"/>
        <v/>
      </c>
      <c r="AC1976" s="208"/>
      <c r="AD1976" s="208"/>
      <c r="AE1976" s="208"/>
      <c r="AF1976" s="208"/>
      <c r="AG1976" s="208"/>
      <c r="AH1976" s="208"/>
    </row>
    <row r="1977" ht="13.5" customHeight="1">
      <c r="A1977" s="239"/>
      <c r="B1977" s="233" t="str">
        <f t="array" ref="B1977">IF(LEN(A1977)=0,"",INDEX('Smelter Look-up'!$A:$A,MATCH($A1977,'Smelter Look-up'!$E:$E,0)))</f>
        <v/>
      </c>
      <c r="C1977" s="234" t="str">
        <f t="array" ref="C1977">IF(LEN(A1977)=0,"",INDEX('Smelter Look-up'!$C:$C,MATCH($A1977,'Smelter Look-up'!$E:$E,0)))</f>
        <v/>
      </c>
      <c r="D1977" s="233"/>
      <c r="E1977" s="233" t="str">
        <f>IF(ISERROR($V1977),"",OFFSET('Smelter Look-up'!$D$4,$V1977-4,0)&amp;"")</f>
        <v/>
      </c>
      <c r="F1977" s="233" t="str">
        <f>IF(ISERROR($V1977),"",OFFSET('Smelter Look-up'!$E$4,$V1977-4,0))</f>
        <v/>
      </c>
      <c r="G1977" s="233" t="str">
        <f>IF(C1977=$X$4,IF(ISERROR($V1977),"Enter smelter details","RMI"),IF(ISERROR($V1977),"",OFFSET('Smelter Look-up'!$F$4,$V1977-4,0)))</f>
        <v/>
      </c>
      <c r="H1977" s="235" t="str">
        <f>IF(ISERROR($V1977),"",OFFSET('Smelter Look-up'!$G$4,$V1977-4,0))</f>
        <v/>
      </c>
      <c r="I1977" s="237" t="str">
        <f>IF(ISERROR($V1977),"",OFFSET('Smelter Look-up'!$H$4,$V1977-4,0))</f>
        <v/>
      </c>
      <c r="J1977" s="237" t="str">
        <f>IF(ISERROR($V1977),"",OFFSET('Smelter Look-up'!$I$4,$V1977-4,0))</f>
        <v/>
      </c>
      <c r="K1977" s="234"/>
      <c r="L1977" s="234"/>
      <c r="M1977" s="234"/>
      <c r="N1977" s="234"/>
      <c r="O1977" s="234"/>
      <c r="P1977" s="237"/>
      <c r="Q1977" s="238"/>
      <c r="R1977" s="233" t="str">
        <f>IF(ISERROR($V1977),"",OFFSET('Smelter Look-up'!$C$4,$V1977-4,0)&amp;"")</f>
        <v/>
      </c>
      <c r="S1977" s="239" t="str">
        <f t="array" ref="S1977">IF(B1977="","",IF(ISERROR(MATCH($E1977,CL,0)),"Unknown",INDIRECT("'C'!$A$"&amp;MATCH($E1977,CL,0)+1)))</f>
        <v/>
      </c>
      <c r="T1977" s="239" t="str">
        <f t="array" ref="T1977">IF(B1977="","",IF(ISERROR(MATCH($J1977,SorP!$B$1:$B$6226,0)),"",INDIRECT("'SorP'!$A$"&amp;MATCH($S1977&amp;$J1977,SorP!C:C,0))))</f>
        <v/>
      </c>
      <c r="U1977" s="240"/>
      <c r="V1977" s="228" t="str">
        <f>IF(C1977="",NA(),IF(OR(C1977="Smelter not listed",C1977="Smelter not yet identified"),MATCH($B1977&amp;$D1977,'Smelter Look-up'!$J:$J,0),MATCH($B1977&amp;$C1977,'Smelter Look-up'!$J:$J,0)))</f>
        <v>#N/A</v>
      </c>
      <c r="W1977" s="208"/>
      <c r="X1977" s="208">
        <f t="shared" si="1"/>
        <v>0</v>
      </c>
      <c r="Y1977" s="208"/>
      <c r="Z1977" s="208"/>
      <c r="AA1977" s="208"/>
      <c r="AB1977" s="241" t="str">
        <f t="shared" si="2"/>
        <v/>
      </c>
      <c r="AC1977" s="208"/>
      <c r="AD1977" s="208"/>
      <c r="AE1977" s="208"/>
      <c r="AF1977" s="208"/>
      <c r="AG1977" s="208"/>
      <c r="AH1977" s="208"/>
    </row>
    <row r="1978" ht="13.5" customHeight="1">
      <c r="A1978" s="239"/>
      <c r="B1978" s="233" t="str">
        <f t="array" ref="B1978">IF(LEN(A1978)=0,"",INDEX('Smelter Look-up'!$A:$A,MATCH($A1978,'Smelter Look-up'!$E:$E,0)))</f>
        <v/>
      </c>
      <c r="C1978" s="234" t="str">
        <f t="array" ref="C1978">IF(LEN(A1978)=0,"",INDEX('Smelter Look-up'!$C:$C,MATCH($A1978,'Smelter Look-up'!$E:$E,0)))</f>
        <v/>
      </c>
      <c r="D1978" s="233"/>
      <c r="E1978" s="233" t="str">
        <f>IF(ISERROR($V1978),"",OFFSET('Smelter Look-up'!$D$4,$V1978-4,0)&amp;"")</f>
        <v/>
      </c>
      <c r="F1978" s="233" t="str">
        <f>IF(ISERROR($V1978),"",OFFSET('Smelter Look-up'!$E$4,$V1978-4,0))</f>
        <v/>
      </c>
      <c r="G1978" s="233" t="str">
        <f>IF(C1978=$X$4,IF(ISERROR($V1978),"Enter smelter details","RMI"),IF(ISERROR($V1978),"",OFFSET('Smelter Look-up'!$F$4,$V1978-4,0)))</f>
        <v/>
      </c>
      <c r="H1978" s="235" t="str">
        <f>IF(ISERROR($V1978),"",OFFSET('Smelter Look-up'!$G$4,$V1978-4,0))</f>
        <v/>
      </c>
      <c r="I1978" s="237" t="str">
        <f>IF(ISERROR($V1978),"",OFFSET('Smelter Look-up'!$H$4,$V1978-4,0))</f>
        <v/>
      </c>
      <c r="J1978" s="237" t="str">
        <f>IF(ISERROR($V1978),"",OFFSET('Smelter Look-up'!$I$4,$V1978-4,0))</f>
        <v/>
      </c>
      <c r="K1978" s="234"/>
      <c r="L1978" s="234"/>
      <c r="M1978" s="234"/>
      <c r="N1978" s="234"/>
      <c r="O1978" s="234"/>
      <c r="P1978" s="237"/>
      <c r="Q1978" s="238"/>
      <c r="R1978" s="233" t="str">
        <f>IF(ISERROR($V1978),"",OFFSET('Smelter Look-up'!$C$4,$V1978-4,0)&amp;"")</f>
        <v/>
      </c>
      <c r="S1978" s="239" t="str">
        <f t="array" ref="S1978">IF(B1978="","",IF(ISERROR(MATCH($E1978,CL,0)),"Unknown",INDIRECT("'C'!$A$"&amp;MATCH($E1978,CL,0)+1)))</f>
        <v/>
      </c>
      <c r="T1978" s="239" t="str">
        <f t="array" ref="T1978">IF(B1978="","",IF(ISERROR(MATCH($J1978,SorP!$B$1:$B$6226,0)),"",INDIRECT("'SorP'!$A$"&amp;MATCH($S1978&amp;$J1978,SorP!C:C,0))))</f>
        <v/>
      </c>
      <c r="U1978" s="240"/>
      <c r="V1978" s="228" t="str">
        <f>IF(C1978="",NA(),IF(OR(C1978="Smelter not listed",C1978="Smelter not yet identified"),MATCH($B1978&amp;$D1978,'Smelter Look-up'!$J:$J,0),MATCH($B1978&amp;$C1978,'Smelter Look-up'!$J:$J,0)))</f>
        <v>#N/A</v>
      </c>
      <c r="W1978" s="208"/>
      <c r="X1978" s="208">
        <f t="shared" si="1"/>
        <v>0</v>
      </c>
      <c r="Y1978" s="208"/>
      <c r="Z1978" s="208"/>
      <c r="AA1978" s="208"/>
      <c r="AB1978" s="241" t="str">
        <f t="shared" si="2"/>
        <v/>
      </c>
      <c r="AC1978" s="208"/>
      <c r="AD1978" s="208"/>
      <c r="AE1978" s="208"/>
      <c r="AF1978" s="208"/>
      <c r="AG1978" s="208"/>
      <c r="AH1978" s="208"/>
    </row>
    <row r="1979" ht="13.5" customHeight="1">
      <c r="A1979" s="239"/>
      <c r="B1979" s="233" t="str">
        <f t="array" ref="B1979">IF(LEN(A1979)=0,"",INDEX('Smelter Look-up'!$A:$A,MATCH($A1979,'Smelter Look-up'!$E:$E,0)))</f>
        <v/>
      </c>
      <c r="C1979" s="234" t="str">
        <f t="array" ref="C1979">IF(LEN(A1979)=0,"",INDEX('Smelter Look-up'!$C:$C,MATCH($A1979,'Smelter Look-up'!$E:$E,0)))</f>
        <v/>
      </c>
      <c r="D1979" s="233"/>
      <c r="E1979" s="233" t="str">
        <f>IF(ISERROR($V1979),"",OFFSET('Smelter Look-up'!$D$4,$V1979-4,0)&amp;"")</f>
        <v/>
      </c>
      <c r="F1979" s="233" t="str">
        <f>IF(ISERROR($V1979),"",OFFSET('Smelter Look-up'!$E$4,$V1979-4,0))</f>
        <v/>
      </c>
      <c r="G1979" s="233" t="str">
        <f>IF(C1979=$X$4,IF(ISERROR($V1979),"Enter smelter details","RMI"),IF(ISERROR($V1979),"",OFFSET('Smelter Look-up'!$F$4,$V1979-4,0)))</f>
        <v/>
      </c>
      <c r="H1979" s="235" t="str">
        <f>IF(ISERROR($V1979),"",OFFSET('Smelter Look-up'!$G$4,$V1979-4,0))</f>
        <v/>
      </c>
      <c r="I1979" s="237" t="str">
        <f>IF(ISERROR($V1979),"",OFFSET('Smelter Look-up'!$H$4,$V1979-4,0))</f>
        <v/>
      </c>
      <c r="J1979" s="237" t="str">
        <f>IF(ISERROR($V1979),"",OFFSET('Smelter Look-up'!$I$4,$V1979-4,0))</f>
        <v/>
      </c>
      <c r="K1979" s="234"/>
      <c r="L1979" s="234"/>
      <c r="M1979" s="234"/>
      <c r="N1979" s="234"/>
      <c r="O1979" s="234"/>
      <c r="P1979" s="237"/>
      <c r="Q1979" s="238"/>
      <c r="R1979" s="233" t="str">
        <f>IF(ISERROR($V1979),"",OFFSET('Smelter Look-up'!$C$4,$V1979-4,0)&amp;"")</f>
        <v/>
      </c>
      <c r="S1979" s="239" t="str">
        <f t="array" ref="S1979">IF(B1979="","",IF(ISERROR(MATCH($E1979,CL,0)),"Unknown",INDIRECT("'C'!$A$"&amp;MATCH($E1979,CL,0)+1)))</f>
        <v/>
      </c>
      <c r="T1979" s="239" t="str">
        <f t="array" ref="T1979">IF(B1979="","",IF(ISERROR(MATCH($J1979,SorP!$B$1:$B$6226,0)),"",INDIRECT("'SorP'!$A$"&amp;MATCH($S1979&amp;$J1979,SorP!C:C,0))))</f>
        <v/>
      </c>
      <c r="U1979" s="240"/>
      <c r="V1979" s="228" t="str">
        <f>IF(C1979="",NA(),IF(OR(C1979="Smelter not listed",C1979="Smelter not yet identified"),MATCH($B1979&amp;$D1979,'Smelter Look-up'!$J:$J,0),MATCH($B1979&amp;$C1979,'Smelter Look-up'!$J:$J,0)))</f>
        <v>#N/A</v>
      </c>
      <c r="W1979" s="208"/>
      <c r="X1979" s="208">
        <f t="shared" si="1"/>
        <v>0</v>
      </c>
      <c r="Y1979" s="208"/>
      <c r="Z1979" s="208"/>
      <c r="AA1979" s="208"/>
      <c r="AB1979" s="241" t="str">
        <f t="shared" si="2"/>
        <v/>
      </c>
      <c r="AC1979" s="208"/>
      <c r="AD1979" s="208"/>
      <c r="AE1979" s="208"/>
      <c r="AF1979" s="208"/>
      <c r="AG1979" s="208"/>
      <c r="AH1979" s="208"/>
    </row>
    <row r="1980" ht="13.5" customHeight="1">
      <c r="A1980" s="239"/>
      <c r="B1980" s="233" t="str">
        <f t="array" ref="B1980">IF(LEN(A1980)=0,"",INDEX('Smelter Look-up'!$A:$A,MATCH($A1980,'Smelter Look-up'!$E:$E,0)))</f>
        <v/>
      </c>
      <c r="C1980" s="234" t="str">
        <f t="array" ref="C1980">IF(LEN(A1980)=0,"",INDEX('Smelter Look-up'!$C:$C,MATCH($A1980,'Smelter Look-up'!$E:$E,0)))</f>
        <v/>
      </c>
      <c r="D1980" s="233"/>
      <c r="E1980" s="233" t="str">
        <f>IF(ISERROR($V1980),"",OFFSET('Smelter Look-up'!$D$4,$V1980-4,0)&amp;"")</f>
        <v/>
      </c>
      <c r="F1980" s="233" t="str">
        <f>IF(ISERROR($V1980),"",OFFSET('Smelter Look-up'!$E$4,$V1980-4,0))</f>
        <v/>
      </c>
      <c r="G1980" s="233" t="str">
        <f>IF(C1980=$X$4,IF(ISERROR($V1980),"Enter smelter details","RMI"),IF(ISERROR($V1980),"",OFFSET('Smelter Look-up'!$F$4,$V1980-4,0)))</f>
        <v/>
      </c>
      <c r="H1980" s="235" t="str">
        <f>IF(ISERROR($V1980),"",OFFSET('Smelter Look-up'!$G$4,$V1980-4,0))</f>
        <v/>
      </c>
      <c r="I1980" s="237" t="str">
        <f>IF(ISERROR($V1980),"",OFFSET('Smelter Look-up'!$H$4,$V1980-4,0))</f>
        <v/>
      </c>
      <c r="J1980" s="237" t="str">
        <f>IF(ISERROR($V1980),"",OFFSET('Smelter Look-up'!$I$4,$V1980-4,0))</f>
        <v/>
      </c>
      <c r="K1980" s="234"/>
      <c r="L1980" s="234"/>
      <c r="M1980" s="234"/>
      <c r="N1980" s="234"/>
      <c r="O1980" s="234"/>
      <c r="P1980" s="237"/>
      <c r="Q1980" s="238"/>
      <c r="R1980" s="233" t="str">
        <f>IF(ISERROR($V1980),"",OFFSET('Smelter Look-up'!$C$4,$V1980-4,0)&amp;"")</f>
        <v/>
      </c>
      <c r="S1980" s="239" t="str">
        <f t="array" ref="S1980">IF(B1980="","",IF(ISERROR(MATCH($E1980,CL,0)),"Unknown",INDIRECT("'C'!$A$"&amp;MATCH($E1980,CL,0)+1)))</f>
        <v/>
      </c>
      <c r="T1980" s="239" t="str">
        <f t="array" ref="T1980">IF(B1980="","",IF(ISERROR(MATCH($J1980,SorP!$B$1:$B$6226,0)),"",INDIRECT("'SorP'!$A$"&amp;MATCH($S1980&amp;$J1980,SorP!C:C,0))))</f>
        <v/>
      </c>
      <c r="U1980" s="240"/>
      <c r="V1980" s="228" t="str">
        <f>IF(C1980="",NA(),IF(OR(C1980="Smelter not listed",C1980="Smelter not yet identified"),MATCH($B1980&amp;$D1980,'Smelter Look-up'!$J:$J,0),MATCH($B1980&amp;$C1980,'Smelter Look-up'!$J:$J,0)))</f>
        <v>#N/A</v>
      </c>
      <c r="W1980" s="208"/>
      <c r="X1980" s="208">
        <f t="shared" si="1"/>
        <v>0</v>
      </c>
      <c r="Y1980" s="208"/>
      <c r="Z1980" s="208"/>
      <c r="AA1980" s="208"/>
      <c r="AB1980" s="241" t="str">
        <f t="shared" si="2"/>
        <v/>
      </c>
      <c r="AC1980" s="208"/>
      <c r="AD1980" s="208"/>
      <c r="AE1980" s="208"/>
      <c r="AF1980" s="208"/>
      <c r="AG1980" s="208"/>
      <c r="AH1980" s="208"/>
    </row>
    <row r="1981" ht="13.5" customHeight="1">
      <c r="A1981" s="239"/>
      <c r="B1981" s="233" t="str">
        <f t="array" ref="B1981">IF(LEN(A1981)=0,"",INDEX('Smelter Look-up'!$A:$A,MATCH($A1981,'Smelter Look-up'!$E:$E,0)))</f>
        <v/>
      </c>
      <c r="C1981" s="234" t="str">
        <f t="array" ref="C1981">IF(LEN(A1981)=0,"",INDEX('Smelter Look-up'!$C:$C,MATCH($A1981,'Smelter Look-up'!$E:$E,0)))</f>
        <v/>
      </c>
      <c r="D1981" s="233"/>
      <c r="E1981" s="233" t="str">
        <f>IF(ISERROR($V1981),"",OFFSET('Smelter Look-up'!$D$4,$V1981-4,0)&amp;"")</f>
        <v/>
      </c>
      <c r="F1981" s="233" t="str">
        <f>IF(ISERROR($V1981),"",OFFSET('Smelter Look-up'!$E$4,$V1981-4,0))</f>
        <v/>
      </c>
      <c r="G1981" s="233" t="str">
        <f>IF(C1981=$X$4,IF(ISERROR($V1981),"Enter smelter details","RMI"),IF(ISERROR($V1981),"",OFFSET('Smelter Look-up'!$F$4,$V1981-4,0)))</f>
        <v/>
      </c>
      <c r="H1981" s="235" t="str">
        <f>IF(ISERROR($V1981),"",OFFSET('Smelter Look-up'!$G$4,$V1981-4,0))</f>
        <v/>
      </c>
      <c r="I1981" s="237" t="str">
        <f>IF(ISERROR($V1981),"",OFFSET('Smelter Look-up'!$H$4,$V1981-4,0))</f>
        <v/>
      </c>
      <c r="J1981" s="237" t="str">
        <f>IF(ISERROR($V1981),"",OFFSET('Smelter Look-up'!$I$4,$V1981-4,0))</f>
        <v/>
      </c>
      <c r="K1981" s="234"/>
      <c r="L1981" s="234"/>
      <c r="M1981" s="234"/>
      <c r="N1981" s="234"/>
      <c r="O1981" s="234"/>
      <c r="P1981" s="237"/>
      <c r="Q1981" s="238"/>
      <c r="R1981" s="233" t="str">
        <f>IF(ISERROR($V1981),"",OFFSET('Smelter Look-up'!$C$4,$V1981-4,0)&amp;"")</f>
        <v/>
      </c>
      <c r="S1981" s="239" t="str">
        <f t="array" ref="S1981">IF(B1981="","",IF(ISERROR(MATCH($E1981,CL,0)),"Unknown",INDIRECT("'C'!$A$"&amp;MATCH($E1981,CL,0)+1)))</f>
        <v/>
      </c>
      <c r="T1981" s="239" t="str">
        <f t="array" ref="T1981">IF(B1981="","",IF(ISERROR(MATCH($J1981,SorP!$B$1:$B$6226,0)),"",INDIRECT("'SorP'!$A$"&amp;MATCH($S1981&amp;$J1981,SorP!C:C,0))))</f>
        <v/>
      </c>
      <c r="U1981" s="240"/>
      <c r="V1981" s="228" t="str">
        <f>IF(C1981="",NA(),IF(OR(C1981="Smelter not listed",C1981="Smelter not yet identified"),MATCH($B1981&amp;$D1981,'Smelter Look-up'!$J:$J,0),MATCH($B1981&amp;$C1981,'Smelter Look-up'!$J:$J,0)))</f>
        <v>#N/A</v>
      </c>
      <c r="W1981" s="208"/>
      <c r="X1981" s="208">
        <f t="shared" si="1"/>
        <v>0</v>
      </c>
      <c r="Y1981" s="208"/>
      <c r="Z1981" s="208"/>
      <c r="AA1981" s="208"/>
      <c r="AB1981" s="241" t="str">
        <f t="shared" si="2"/>
        <v/>
      </c>
      <c r="AC1981" s="208"/>
      <c r="AD1981" s="208"/>
      <c r="AE1981" s="208"/>
      <c r="AF1981" s="208"/>
      <c r="AG1981" s="208"/>
      <c r="AH1981" s="208"/>
    </row>
    <row r="1982" ht="13.5" customHeight="1">
      <c r="A1982" s="239"/>
      <c r="B1982" s="233" t="str">
        <f t="array" ref="B1982">IF(LEN(A1982)=0,"",INDEX('Smelter Look-up'!$A:$A,MATCH($A1982,'Smelter Look-up'!$E:$E,0)))</f>
        <v/>
      </c>
      <c r="C1982" s="234" t="str">
        <f t="array" ref="C1982">IF(LEN(A1982)=0,"",INDEX('Smelter Look-up'!$C:$C,MATCH($A1982,'Smelter Look-up'!$E:$E,0)))</f>
        <v/>
      </c>
      <c r="D1982" s="233"/>
      <c r="E1982" s="233" t="str">
        <f>IF(ISERROR($V1982),"",OFFSET('Smelter Look-up'!$D$4,$V1982-4,0)&amp;"")</f>
        <v/>
      </c>
      <c r="F1982" s="233" t="str">
        <f>IF(ISERROR($V1982),"",OFFSET('Smelter Look-up'!$E$4,$V1982-4,0))</f>
        <v/>
      </c>
      <c r="G1982" s="233" t="str">
        <f>IF(C1982=$X$4,IF(ISERROR($V1982),"Enter smelter details","RMI"),IF(ISERROR($V1982),"",OFFSET('Smelter Look-up'!$F$4,$V1982-4,0)))</f>
        <v/>
      </c>
      <c r="H1982" s="235" t="str">
        <f>IF(ISERROR($V1982),"",OFFSET('Smelter Look-up'!$G$4,$V1982-4,0))</f>
        <v/>
      </c>
      <c r="I1982" s="237" t="str">
        <f>IF(ISERROR($V1982),"",OFFSET('Smelter Look-up'!$H$4,$V1982-4,0))</f>
        <v/>
      </c>
      <c r="J1982" s="237" t="str">
        <f>IF(ISERROR($V1982),"",OFFSET('Smelter Look-up'!$I$4,$V1982-4,0))</f>
        <v/>
      </c>
      <c r="K1982" s="234"/>
      <c r="L1982" s="234"/>
      <c r="M1982" s="234"/>
      <c r="N1982" s="234"/>
      <c r="O1982" s="234"/>
      <c r="P1982" s="237"/>
      <c r="Q1982" s="238"/>
      <c r="R1982" s="233" t="str">
        <f>IF(ISERROR($V1982),"",OFFSET('Smelter Look-up'!$C$4,$V1982-4,0)&amp;"")</f>
        <v/>
      </c>
      <c r="S1982" s="239" t="str">
        <f t="array" ref="S1982">IF(B1982="","",IF(ISERROR(MATCH($E1982,CL,0)),"Unknown",INDIRECT("'C'!$A$"&amp;MATCH($E1982,CL,0)+1)))</f>
        <v/>
      </c>
      <c r="T1982" s="239" t="str">
        <f t="array" ref="T1982">IF(B1982="","",IF(ISERROR(MATCH($J1982,SorP!$B$1:$B$6226,0)),"",INDIRECT("'SorP'!$A$"&amp;MATCH($S1982&amp;$J1982,SorP!C:C,0))))</f>
        <v/>
      </c>
      <c r="U1982" s="240"/>
      <c r="V1982" s="228" t="str">
        <f>IF(C1982="",NA(),IF(OR(C1982="Smelter not listed",C1982="Smelter not yet identified"),MATCH($B1982&amp;$D1982,'Smelter Look-up'!$J:$J,0),MATCH($B1982&amp;$C1982,'Smelter Look-up'!$J:$J,0)))</f>
        <v>#N/A</v>
      </c>
      <c r="W1982" s="208"/>
      <c r="X1982" s="208">
        <f t="shared" si="1"/>
        <v>0</v>
      </c>
      <c r="Y1982" s="208"/>
      <c r="Z1982" s="208"/>
      <c r="AA1982" s="208"/>
      <c r="AB1982" s="241" t="str">
        <f t="shared" si="2"/>
        <v/>
      </c>
      <c r="AC1982" s="208"/>
      <c r="AD1982" s="208"/>
      <c r="AE1982" s="208"/>
      <c r="AF1982" s="208"/>
      <c r="AG1982" s="208"/>
      <c r="AH1982" s="208"/>
    </row>
    <row r="1983" ht="13.5" customHeight="1">
      <c r="A1983" s="239"/>
      <c r="B1983" s="233" t="str">
        <f t="array" ref="B1983">IF(LEN(A1983)=0,"",INDEX('Smelter Look-up'!$A:$A,MATCH($A1983,'Smelter Look-up'!$E:$E,0)))</f>
        <v/>
      </c>
      <c r="C1983" s="234" t="str">
        <f t="array" ref="C1983">IF(LEN(A1983)=0,"",INDEX('Smelter Look-up'!$C:$C,MATCH($A1983,'Smelter Look-up'!$E:$E,0)))</f>
        <v/>
      </c>
      <c r="D1983" s="233"/>
      <c r="E1983" s="233" t="str">
        <f>IF(ISERROR($V1983),"",OFFSET('Smelter Look-up'!$D$4,$V1983-4,0)&amp;"")</f>
        <v/>
      </c>
      <c r="F1983" s="233" t="str">
        <f>IF(ISERROR($V1983),"",OFFSET('Smelter Look-up'!$E$4,$V1983-4,0))</f>
        <v/>
      </c>
      <c r="G1983" s="233" t="str">
        <f>IF(C1983=$X$4,IF(ISERROR($V1983),"Enter smelter details","RMI"),IF(ISERROR($V1983),"",OFFSET('Smelter Look-up'!$F$4,$V1983-4,0)))</f>
        <v/>
      </c>
      <c r="H1983" s="235" t="str">
        <f>IF(ISERROR($V1983),"",OFFSET('Smelter Look-up'!$G$4,$V1983-4,0))</f>
        <v/>
      </c>
      <c r="I1983" s="237" t="str">
        <f>IF(ISERROR($V1983),"",OFFSET('Smelter Look-up'!$H$4,$V1983-4,0))</f>
        <v/>
      </c>
      <c r="J1983" s="237" t="str">
        <f>IF(ISERROR($V1983),"",OFFSET('Smelter Look-up'!$I$4,$V1983-4,0))</f>
        <v/>
      </c>
      <c r="K1983" s="234"/>
      <c r="L1983" s="234"/>
      <c r="M1983" s="234"/>
      <c r="N1983" s="234"/>
      <c r="O1983" s="234"/>
      <c r="P1983" s="237"/>
      <c r="Q1983" s="238"/>
      <c r="R1983" s="233" t="str">
        <f>IF(ISERROR($V1983),"",OFFSET('Smelter Look-up'!$C$4,$V1983-4,0)&amp;"")</f>
        <v/>
      </c>
      <c r="S1983" s="239" t="str">
        <f t="array" ref="S1983">IF(B1983="","",IF(ISERROR(MATCH($E1983,CL,0)),"Unknown",INDIRECT("'C'!$A$"&amp;MATCH($E1983,CL,0)+1)))</f>
        <v/>
      </c>
      <c r="T1983" s="239" t="str">
        <f t="array" ref="T1983">IF(B1983="","",IF(ISERROR(MATCH($J1983,SorP!$B$1:$B$6226,0)),"",INDIRECT("'SorP'!$A$"&amp;MATCH($S1983&amp;$J1983,SorP!C:C,0))))</f>
        <v/>
      </c>
      <c r="U1983" s="240"/>
      <c r="V1983" s="228" t="str">
        <f>IF(C1983="",NA(),IF(OR(C1983="Smelter not listed",C1983="Smelter not yet identified"),MATCH($B1983&amp;$D1983,'Smelter Look-up'!$J:$J,0),MATCH($B1983&amp;$C1983,'Smelter Look-up'!$J:$J,0)))</f>
        <v>#N/A</v>
      </c>
      <c r="W1983" s="208"/>
      <c r="X1983" s="208">
        <f t="shared" si="1"/>
        <v>0</v>
      </c>
      <c r="Y1983" s="208"/>
      <c r="Z1983" s="208"/>
      <c r="AA1983" s="208"/>
      <c r="AB1983" s="241" t="str">
        <f t="shared" si="2"/>
        <v/>
      </c>
      <c r="AC1983" s="208"/>
      <c r="AD1983" s="208"/>
      <c r="AE1983" s="208"/>
      <c r="AF1983" s="208"/>
      <c r="AG1983" s="208"/>
      <c r="AH1983" s="208"/>
    </row>
    <row r="1984" ht="13.5" customHeight="1">
      <c r="A1984" s="239"/>
      <c r="B1984" s="233" t="str">
        <f t="array" ref="B1984">IF(LEN(A1984)=0,"",INDEX('Smelter Look-up'!$A:$A,MATCH($A1984,'Smelter Look-up'!$E:$E,0)))</f>
        <v/>
      </c>
      <c r="C1984" s="234" t="str">
        <f t="array" ref="C1984">IF(LEN(A1984)=0,"",INDEX('Smelter Look-up'!$C:$C,MATCH($A1984,'Smelter Look-up'!$E:$E,0)))</f>
        <v/>
      </c>
      <c r="D1984" s="233"/>
      <c r="E1984" s="233" t="str">
        <f>IF(ISERROR($V1984),"",OFFSET('Smelter Look-up'!$D$4,$V1984-4,0)&amp;"")</f>
        <v/>
      </c>
      <c r="F1984" s="233" t="str">
        <f>IF(ISERROR($V1984),"",OFFSET('Smelter Look-up'!$E$4,$V1984-4,0))</f>
        <v/>
      </c>
      <c r="G1984" s="233" t="str">
        <f>IF(C1984=$X$4,IF(ISERROR($V1984),"Enter smelter details","RMI"),IF(ISERROR($V1984),"",OFFSET('Smelter Look-up'!$F$4,$V1984-4,0)))</f>
        <v/>
      </c>
      <c r="H1984" s="235" t="str">
        <f>IF(ISERROR($V1984),"",OFFSET('Smelter Look-up'!$G$4,$V1984-4,0))</f>
        <v/>
      </c>
      <c r="I1984" s="237" t="str">
        <f>IF(ISERROR($V1984),"",OFFSET('Smelter Look-up'!$H$4,$V1984-4,0))</f>
        <v/>
      </c>
      <c r="J1984" s="237" t="str">
        <f>IF(ISERROR($V1984),"",OFFSET('Smelter Look-up'!$I$4,$V1984-4,0))</f>
        <v/>
      </c>
      <c r="K1984" s="234"/>
      <c r="L1984" s="234"/>
      <c r="M1984" s="234"/>
      <c r="N1984" s="234"/>
      <c r="O1984" s="234"/>
      <c r="P1984" s="237"/>
      <c r="Q1984" s="238"/>
      <c r="R1984" s="233" t="str">
        <f>IF(ISERROR($V1984),"",OFFSET('Smelter Look-up'!$C$4,$V1984-4,0)&amp;"")</f>
        <v/>
      </c>
      <c r="S1984" s="239" t="str">
        <f t="array" ref="S1984">IF(B1984="","",IF(ISERROR(MATCH($E1984,CL,0)),"Unknown",INDIRECT("'C'!$A$"&amp;MATCH($E1984,CL,0)+1)))</f>
        <v/>
      </c>
      <c r="T1984" s="239" t="str">
        <f t="array" ref="T1984">IF(B1984="","",IF(ISERROR(MATCH($J1984,SorP!$B$1:$B$6226,0)),"",INDIRECT("'SorP'!$A$"&amp;MATCH($S1984&amp;$J1984,SorP!C:C,0))))</f>
        <v/>
      </c>
      <c r="U1984" s="240"/>
      <c r="V1984" s="228" t="str">
        <f>IF(C1984="",NA(),IF(OR(C1984="Smelter not listed",C1984="Smelter not yet identified"),MATCH($B1984&amp;$D1984,'Smelter Look-up'!$J:$J,0),MATCH($B1984&amp;$C1984,'Smelter Look-up'!$J:$J,0)))</f>
        <v>#N/A</v>
      </c>
      <c r="W1984" s="208"/>
      <c r="X1984" s="208">
        <f t="shared" si="1"/>
        <v>0</v>
      </c>
      <c r="Y1984" s="208"/>
      <c r="Z1984" s="208"/>
      <c r="AA1984" s="208"/>
      <c r="AB1984" s="241" t="str">
        <f t="shared" si="2"/>
        <v/>
      </c>
      <c r="AC1984" s="208"/>
      <c r="AD1984" s="208"/>
      <c r="AE1984" s="208"/>
      <c r="AF1984" s="208"/>
      <c r="AG1984" s="208"/>
      <c r="AH1984" s="208"/>
    </row>
    <row r="1985" ht="13.5" customHeight="1">
      <c r="A1985" s="239"/>
      <c r="B1985" s="233" t="str">
        <f t="array" ref="B1985">IF(LEN(A1985)=0,"",INDEX('Smelter Look-up'!$A:$A,MATCH($A1985,'Smelter Look-up'!$E:$E,0)))</f>
        <v/>
      </c>
      <c r="C1985" s="234" t="str">
        <f t="array" ref="C1985">IF(LEN(A1985)=0,"",INDEX('Smelter Look-up'!$C:$C,MATCH($A1985,'Smelter Look-up'!$E:$E,0)))</f>
        <v/>
      </c>
      <c r="D1985" s="233"/>
      <c r="E1985" s="233" t="str">
        <f>IF(ISERROR($V1985),"",OFFSET('Smelter Look-up'!$D$4,$V1985-4,0)&amp;"")</f>
        <v/>
      </c>
      <c r="F1985" s="233" t="str">
        <f>IF(ISERROR($V1985),"",OFFSET('Smelter Look-up'!$E$4,$V1985-4,0))</f>
        <v/>
      </c>
      <c r="G1985" s="233" t="str">
        <f>IF(C1985=$X$4,IF(ISERROR($V1985),"Enter smelter details","RMI"),IF(ISERROR($V1985),"",OFFSET('Smelter Look-up'!$F$4,$V1985-4,0)))</f>
        <v/>
      </c>
      <c r="H1985" s="235" t="str">
        <f>IF(ISERROR($V1985),"",OFFSET('Smelter Look-up'!$G$4,$V1985-4,0))</f>
        <v/>
      </c>
      <c r="I1985" s="237" t="str">
        <f>IF(ISERROR($V1985),"",OFFSET('Smelter Look-up'!$H$4,$V1985-4,0))</f>
        <v/>
      </c>
      <c r="J1985" s="237" t="str">
        <f>IF(ISERROR($V1985),"",OFFSET('Smelter Look-up'!$I$4,$V1985-4,0))</f>
        <v/>
      </c>
      <c r="K1985" s="234"/>
      <c r="L1985" s="234"/>
      <c r="M1985" s="234"/>
      <c r="N1985" s="234"/>
      <c r="O1985" s="234"/>
      <c r="P1985" s="237"/>
      <c r="Q1985" s="238"/>
      <c r="R1985" s="233" t="str">
        <f>IF(ISERROR($V1985),"",OFFSET('Smelter Look-up'!$C$4,$V1985-4,0)&amp;"")</f>
        <v/>
      </c>
      <c r="S1985" s="239" t="str">
        <f t="array" ref="S1985">IF(B1985="","",IF(ISERROR(MATCH($E1985,CL,0)),"Unknown",INDIRECT("'C'!$A$"&amp;MATCH($E1985,CL,0)+1)))</f>
        <v/>
      </c>
      <c r="T1985" s="239" t="str">
        <f t="array" ref="T1985">IF(B1985="","",IF(ISERROR(MATCH($J1985,SorP!$B$1:$B$6226,0)),"",INDIRECT("'SorP'!$A$"&amp;MATCH($S1985&amp;$J1985,SorP!C:C,0))))</f>
        <v/>
      </c>
      <c r="U1985" s="240"/>
      <c r="V1985" s="228" t="str">
        <f>IF(C1985="",NA(),IF(OR(C1985="Smelter not listed",C1985="Smelter not yet identified"),MATCH($B1985&amp;$D1985,'Smelter Look-up'!$J:$J,0),MATCH($B1985&amp;$C1985,'Smelter Look-up'!$J:$J,0)))</f>
        <v>#N/A</v>
      </c>
      <c r="W1985" s="208"/>
      <c r="X1985" s="208">
        <f t="shared" si="1"/>
        <v>0</v>
      </c>
      <c r="Y1985" s="208"/>
      <c r="Z1985" s="208"/>
      <c r="AA1985" s="208"/>
      <c r="AB1985" s="241" t="str">
        <f t="shared" si="2"/>
        <v/>
      </c>
      <c r="AC1985" s="208"/>
      <c r="AD1985" s="208"/>
      <c r="AE1985" s="208"/>
      <c r="AF1985" s="208"/>
      <c r="AG1985" s="208"/>
      <c r="AH1985" s="208"/>
    </row>
    <row r="1986" ht="13.5" customHeight="1">
      <c r="A1986" s="239"/>
      <c r="B1986" s="233" t="str">
        <f t="array" ref="B1986">IF(LEN(A1986)=0,"",INDEX('Smelter Look-up'!$A:$A,MATCH($A1986,'Smelter Look-up'!$E:$E,0)))</f>
        <v/>
      </c>
      <c r="C1986" s="234" t="str">
        <f t="array" ref="C1986">IF(LEN(A1986)=0,"",INDEX('Smelter Look-up'!$C:$C,MATCH($A1986,'Smelter Look-up'!$E:$E,0)))</f>
        <v/>
      </c>
      <c r="D1986" s="233"/>
      <c r="E1986" s="233" t="str">
        <f>IF(ISERROR($V1986),"",OFFSET('Smelter Look-up'!$D$4,$V1986-4,0)&amp;"")</f>
        <v/>
      </c>
      <c r="F1986" s="233" t="str">
        <f>IF(ISERROR($V1986),"",OFFSET('Smelter Look-up'!$E$4,$V1986-4,0))</f>
        <v/>
      </c>
      <c r="G1986" s="233" t="str">
        <f>IF(C1986=$X$4,IF(ISERROR($V1986),"Enter smelter details","RMI"),IF(ISERROR($V1986),"",OFFSET('Smelter Look-up'!$F$4,$V1986-4,0)))</f>
        <v/>
      </c>
      <c r="H1986" s="235" t="str">
        <f>IF(ISERROR($V1986),"",OFFSET('Smelter Look-up'!$G$4,$V1986-4,0))</f>
        <v/>
      </c>
      <c r="I1986" s="237" t="str">
        <f>IF(ISERROR($V1986),"",OFFSET('Smelter Look-up'!$H$4,$V1986-4,0))</f>
        <v/>
      </c>
      <c r="J1986" s="237" t="str">
        <f>IF(ISERROR($V1986),"",OFFSET('Smelter Look-up'!$I$4,$V1986-4,0))</f>
        <v/>
      </c>
      <c r="K1986" s="234"/>
      <c r="L1986" s="234"/>
      <c r="M1986" s="234"/>
      <c r="N1986" s="234"/>
      <c r="O1986" s="234"/>
      <c r="P1986" s="237"/>
      <c r="Q1986" s="238"/>
      <c r="R1986" s="233" t="str">
        <f>IF(ISERROR($V1986),"",OFFSET('Smelter Look-up'!$C$4,$V1986-4,0)&amp;"")</f>
        <v/>
      </c>
      <c r="S1986" s="239" t="str">
        <f t="array" ref="S1986">IF(B1986="","",IF(ISERROR(MATCH($E1986,CL,0)),"Unknown",INDIRECT("'C'!$A$"&amp;MATCH($E1986,CL,0)+1)))</f>
        <v/>
      </c>
      <c r="T1986" s="239" t="str">
        <f t="array" ref="T1986">IF(B1986="","",IF(ISERROR(MATCH($J1986,SorP!$B$1:$B$6226,0)),"",INDIRECT("'SorP'!$A$"&amp;MATCH($S1986&amp;$J1986,SorP!C:C,0))))</f>
        <v/>
      </c>
      <c r="U1986" s="240"/>
      <c r="V1986" s="228" t="str">
        <f>IF(C1986="",NA(),IF(OR(C1986="Smelter not listed",C1986="Smelter not yet identified"),MATCH($B1986&amp;$D1986,'Smelter Look-up'!$J:$J,0),MATCH($B1986&amp;$C1986,'Smelter Look-up'!$J:$J,0)))</f>
        <v>#N/A</v>
      </c>
      <c r="W1986" s="208"/>
      <c r="X1986" s="208">
        <f t="shared" si="1"/>
        <v>0</v>
      </c>
      <c r="Y1986" s="208"/>
      <c r="Z1986" s="208"/>
      <c r="AA1986" s="208"/>
      <c r="AB1986" s="241" t="str">
        <f t="shared" si="2"/>
        <v/>
      </c>
      <c r="AC1986" s="208"/>
      <c r="AD1986" s="208"/>
      <c r="AE1986" s="208"/>
      <c r="AF1986" s="208"/>
      <c r="AG1986" s="208"/>
      <c r="AH1986" s="208"/>
    </row>
    <row r="1987" ht="13.5" customHeight="1">
      <c r="A1987" s="239"/>
      <c r="B1987" s="233" t="str">
        <f t="array" ref="B1987">IF(LEN(A1987)=0,"",INDEX('Smelter Look-up'!$A:$A,MATCH($A1987,'Smelter Look-up'!$E:$E,0)))</f>
        <v/>
      </c>
      <c r="C1987" s="234" t="str">
        <f t="array" ref="C1987">IF(LEN(A1987)=0,"",INDEX('Smelter Look-up'!$C:$C,MATCH($A1987,'Smelter Look-up'!$E:$E,0)))</f>
        <v/>
      </c>
      <c r="D1987" s="233"/>
      <c r="E1987" s="233" t="str">
        <f>IF(ISERROR($V1987),"",OFFSET('Smelter Look-up'!$D$4,$V1987-4,0)&amp;"")</f>
        <v/>
      </c>
      <c r="F1987" s="233" t="str">
        <f>IF(ISERROR($V1987),"",OFFSET('Smelter Look-up'!$E$4,$V1987-4,0))</f>
        <v/>
      </c>
      <c r="G1987" s="233" t="str">
        <f>IF(C1987=$X$4,IF(ISERROR($V1987),"Enter smelter details","RMI"),IF(ISERROR($V1987),"",OFFSET('Smelter Look-up'!$F$4,$V1987-4,0)))</f>
        <v/>
      </c>
      <c r="H1987" s="235" t="str">
        <f>IF(ISERROR($V1987),"",OFFSET('Smelter Look-up'!$G$4,$V1987-4,0))</f>
        <v/>
      </c>
      <c r="I1987" s="237" t="str">
        <f>IF(ISERROR($V1987),"",OFFSET('Smelter Look-up'!$H$4,$V1987-4,0))</f>
        <v/>
      </c>
      <c r="J1987" s="237" t="str">
        <f>IF(ISERROR($V1987),"",OFFSET('Smelter Look-up'!$I$4,$V1987-4,0))</f>
        <v/>
      </c>
      <c r="K1987" s="234"/>
      <c r="L1987" s="234"/>
      <c r="M1987" s="234"/>
      <c r="N1987" s="234"/>
      <c r="O1987" s="234"/>
      <c r="P1987" s="237"/>
      <c r="Q1987" s="238"/>
      <c r="R1987" s="233" t="str">
        <f>IF(ISERROR($V1987),"",OFFSET('Smelter Look-up'!$C$4,$V1987-4,0)&amp;"")</f>
        <v/>
      </c>
      <c r="S1987" s="239" t="str">
        <f t="array" ref="S1987">IF(B1987="","",IF(ISERROR(MATCH($E1987,CL,0)),"Unknown",INDIRECT("'C'!$A$"&amp;MATCH($E1987,CL,0)+1)))</f>
        <v/>
      </c>
      <c r="T1987" s="239" t="str">
        <f t="array" ref="T1987">IF(B1987="","",IF(ISERROR(MATCH($J1987,SorP!$B$1:$B$6226,0)),"",INDIRECT("'SorP'!$A$"&amp;MATCH($S1987&amp;$J1987,SorP!C:C,0))))</f>
        <v/>
      </c>
      <c r="U1987" s="240"/>
      <c r="V1987" s="228" t="str">
        <f>IF(C1987="",NA(),IF(OR(C1987="Smelter not listed",C1987="Smelter not yet identified"),MATCH($B1987&amp;$D1987,'Smelter Look-up'!$J:$J,0),MATCH($B1987&amp;$C1987,'Smelter Look-up'!$J:$J,0)))</f>
        <v>#N/A</v>
      </c>
      <c r="W1987" s="208"/>
      <c r="X1987" s="208">
        <f t="shared" si="1"/>
        <v>0</v>
      </c>
      <c r="Y1987" s="208"/>
      <c r="Z1987" s="208"/>
      <c r="AA1987" s="208"/>
      <c r="AB1987" s="241" t="str">
        <f t="shared" si="2"/>
        <v/>
      </c>
      <c r="AC1987" s="208"/>
      <c r="AD1987" s="208"/>
      <c r="AE1987" s="208"/>
      <c r="AF1987" s="208"/>
      <c r="AG1987" s="208"/>
      <c r="AH1987" s="208"/>
    </row>
    <row r="1988" ht="13.5" customHeight="1">
      <c r="A1988" s="239"/>
      <c r="B1988" s="233" t="str">
        <f t="array" ref="B1988">IF(LEN(A1988)=0,"",INDEX('Smelter Look-up'!$A:$A,MATCH($A1988,'Smelter Look-up'!$E:$E,0)))</f>
        <v/>
      </c>
      <c r="C1988" s="234" t="str">
        <f t="array" ref="C1988">IF(LEN(A1988)=0,"",INDEX('Smelter Look-up'!$C:$C,MATCH($A1988,'Smelter Look-up'!$E:$E,0)))</f>
        <v/>
      </c>
      <c r="D1988" s="233"/>
      <c r="E1988" s="233" t="str">
        <f>IF(ISERROR($V1988),"",OFFSET('Smelter Look-up'!$D$4,$V1988-4,0)&amp;"")</f>
        <v/>
      </c>
      <c r="F1988" s="233" t="str">
        <f>IF(ISERROR($V1988),"",OFFSET('Smelter Look-up'!$E$4,$V1988-4,0))</f>
        <v/>
      </c>
      <c r="G1988" s="233" t="str">
        <f>IF(C1988=$X$4,IF(ISERROR($V1988),"Enter smelter details","RMI"),IF(ISERROR($V1988),"",OFFSET('Smelter Look-up'!$F$4,$V1988-4,0)))</f>
        <v/>
      </c>
      <c r="H1988" s="235" t="str">
        <f>IF(ISERROR($V1988),"",OFFSET('Smelter Look-up'!$G$4,$V1988-4,0))</f>
        <v/>
      </c>
      <c r="I1988" s="237" t="str">
        <f>IF(ISERROR($V1988),"",OFFSET('Smelter Look-up'!$H$4,$V1988-4,0))</f>
        <v/>
      </c>
      <c r="J1988" s="237" t="str">
        <f>IF(ISERROR($V1988),"",OFFSET('Smelter Look-up'!$I$4,$V1988-4,0))</f>
        <v/>
      </c>
      <c r="K1988" s="234"/>
      <c r="L1988" s="234"/>
      <c r="M1988" s="234"/>
      <c r="N1988" s="234"/>
      <c r="O1988" s="234"/>
      <c r="P1988" s="237"/>
      <c r="Q1988" s="238"/>
      <c r="R1988" s="233" t="str">
        <f>IF(ISERROR($V1988),"",OFFSET('Smelter Look-up'!$C$4,$V1988-4,0)&amp;"")</f>
        <v/>
      </c>
      <c r="S1988" s="239" t="str">
        <f t="array" ref="S1988">IF(B1988="","",IF(ISERROR(MATCH($E1988,CL,0)),"Unknown",INDIRECT("'C'!$A$"&amp;MATCH($E1988,CL,0)+1)))</f>
        <v/>
      </c>
      <c r="T1988" s="239" t="str">
        <f t="array" ref="T1988">IF(B1988="","",IF(ISERROR(MATCH($J1988,SorP!$B$1:$B$6226,0)),"",INDIRECT("'SorP'!$A$"&amp;MATCH($S1988&amp;$J1988,SorP!C:C,0))))</f>
        <v/>
      </c>
      <c r="U1988" s="240"/>
      <c r="V1988" s="228" t="str">
        <f>IF(C1988="",NA(),IF(OR(C1988="Smelter not listed",C1988="Smelter not yet identified"),MATCH($B1988&amp;$D1988,'Smelter Look-up'!$J:$J,0),MATCH($B1988&amp;$C1988,'Smelter Look-up'!$J:$J,0)))</f>
        <v>#N/A</v>
      </c>
      <c r="W1988" s="208"/>
      <c r="X1988" s="208">
        <f t="shared" si="1"/>
        <v>0</v>
      </c>
      <c r="Y1988" s="208"/>
      <c r="Z1988" s="208"/>
      <c r="AA1988" s="208"/>
      <c r="AB1988" s="241" t="str">
        <f t="shared" si="2"/>
        <v/>
      </c>
      <c r="AC1988" s="208"/>
      <c r="AD1988" s="208"/>
      <c r="AE1988" s="208"/>
      <c r="AF1988" s="208"/>
      <c r="AG1988" s="208"/>
      <c r="AH1988" s="208"/>
    </row>
    <row r="1989" ht="13.5" customHeight="1">
      <c r="A1989" s="239"/>
      <c r="B1989" s="233" t="str">
        <f t="array" ref="B1989">IF(LEN(A1989)=0,"",INDEX('Smelter Look-up'!$A:$A,MATCH($A1989,'Smelter Look-up'!$E:$E,0)))</f>
        <v/>
      </c>
      <c r="C1989" s="234" t="str">
        <f t="array" ref="C1989">IF(LEN(A1989)=0,"",INDEX('Smelter Look-up'!$C:$C,MATCH($A1989,'Smelter Look-up'!$E:$E,0)))</f>
        <v/>
      </c>
      <c r="D1989" s="233"/>
      <c r="E1989" s="233" t="str">
        <f>IF(ISERROR($V1989),"",OFFSET('Smelter Look-up'!$D$4,$V1989-4,0)&amp;"")</f>
        <v/>
      </c>
      <c r="F1989" s="233" t="str">
        <f>IF(ISERROR($V1989),"",OFFSET('Smelter Look-up'!$E$4,$V1989-4,0))</f>
        <v/>
      </c>
      <c r="G1989" s="233" t="str">
        <f>IF(C1989=$X$4,IF(ISERROR($V1989),"Enter smelter details","RMI"),IF(ISERROR($V1989),"",OFFSET('Smelter Look-up'!$F$4,$V1989-4,0)))</f>
        <v/>
      </c>
      <c r="H1989" s="235" t="str">
        <f>IF(ISERROR($V1989),"",OFFSET('Smelter Look-up'!$G$4,$V1989-4,0))</f>
        <v/>
      </c>
      <c r="I1989" s="237" t="str">
        <f>IF(ISERROR($V1989),"",OFFSET('Smelter Look-up'!$H$4,$V1989-4,0))</f>
        <v/>
      </c>
      <c r="J1989" s="237" t="str">
        <f>IF(ISERROR($V1989),"",OFFSET('Smelter Look-up'!$I$4,$V1989-4,0))</f>
        <v/>
      </c>
      <c r="K1989" s="234"/>
      <c r="L1989" s="234"/>
      <c r="M1989" s="234"/>
      <c r="N1989" s="234"/>
      <c r="O1989" s="234"/>
      <c r="P1989" s="237"/>
      <c r="Q1989" s="238"/>
      <c r="R1989" s="233" t="str">
        <f>IF(ISERROR($V1989),"",OFFSET('Smelter Look-up'!$C$4,$V1989-4,0)&amp;"")</f>
        <v/>
      </c>
      <c r="S1989" s="239" t="str">
        <f t="array" ref="S1989">IF(B1989="","",IF(ISERROR(MATCH($E1989,CL,0)),"Unknown",INDIRECT("'C'!$A$"&amp;MATCH($E1989,CL,0)+1)))</f>
        <v/>
      </c>
      <c r="T1989" s="239" t="str">
        <f t="array" ref="T1989">IF(B1989="","",IF(ISERROR(MATCH($J1989,SorP!$B$1:$B$6226,0)),"",INDIRECT("'SorP'!$A$"&amp;MATCH($S1989&amp;$J1989,SorP!C:C,0))))</f>
        <v/>
      </c>
      <c r="U1989" s="240"/>
      <c r="V1989" s="228" t="str">
        <f>IF(C1989="",NA(),IF(OR(C1989="Smelter not listed",C1989="Smelter not yet identified"),MATCH($B1989&amp;$D1989,'Smelter Look-up'!$J:$J,0),MATCH($B1989&amp;$C1989,'Smelter Look-up'!$J:$J,0)))</f>
        <v>#N/A</v>
      </c>
      <c r="W1989" s="208"/>
      <c r="X1989" s="208">
        <f t="shared" si="1"/>
        <v>0</v>
      </c>
      <c r="Y1989" s="208"/>
      <c r="Z1989" s="208"/>
      <c r="AA1989" s="208"/>
      <c r="AB1989" s="241" t="str">
        <f t="shared" si="2"/>
        <v/>
      </c>
      <c r="AC1989" s="208"/>
      <c r="AD1989" s="208"/>
      <c r="AE1989" s="208"/>
      <c r="AF1989" s="208"/>
      <c r="AG1989" s="208"/>
      <c r="AH1989" s="208"/>
    </row>
    <row r="1990" ht="13.5" customHeight="1">
      <c r="A1990" s="239"/>
      <c r="B1990" s="233" t="str">
        <f t="array" ref="B1990">IF(LEN(A1990)=0,"",INDEX('Smelter Look-up'!$A:$A,MATCH($A1990,'Smelter Look-up'!$E:$E,0)))</f>
        <v/>
      </c>
      <c r="C1990" s="234" t="str">
        <f t="array" ref="C1990">IF(LEN(A1990)=0,"",INDEX('Smelter Look-up'!$C:$C,MATCH($A1990,'Smelter Look-up'!$E:$E,0)))</f>
        <v/>
      </c>
      <c r="D1990" s="233"/>
      <c r="E1990" s="233" t="str">
        <f>IF(ISERROR($V1990),"",OFFSET('Smelter Look-up'!$D$4,$V1990-4,0)&amp;"")</f>
        <v/>
      </c>
      <c r="F1990" s="233" t="str">
        <f>IF(ISERROR($V1990),"",OFFSET('Smelter Look-up'!$E$4,$V1990-4,0))</f>
        <v/>
      </c>
      <c r="G1990" s="233" t="str">
        <f>IF(C1990=$X$4,IF(ISERROR($V1990),"Enter smelter details","RMI"),IF(ISERROR($V1990),"",OFFSET('Smelter Look-up'!$F$4,$V1990-4,0)))</f>
        <v/>
      </c>
      <c r="H1990" s="235" t="str">
        <f>IF(ISERROR($V1990),"",OFFSET('Smelter Look-up'!$G$4,$V1990-4,0))</f>
        <v/>
      </c>
      <c r="I1990" s="237" t="str">
        <f>IF(ISERROR($V1990),"",OFFSET('Smelter Look-up'!$H$4,$V1990-4,0))</f>
        <v/>
      </c>
      <c r="J1990" s="237" t="str">
        <f>IF(ISERROR($V1990),"",OFFSET('Smelter Look-up'!$I$4,$V1990-4,0))</f>
        <v/>
      </c>
      <c r="K1990" s="234"/>
      <c r="L1990" s="234"/>
      <c r="M1990" s="234"/>
      <c r="N1990" s="234"/>
      <c r="O1990" s="234"/>
      <c r="P1990" s="237"/>
      <c r="Q1990" s="238"/>
      <c r="R1990" s="233" t="str">
        <f>IF(ISERROR($V1990),"",OFFSET('Smelter Look-up'!$C$4,$V1990-4,0)&amp;"")</f>
        <v/>
      </c>
      <c r="S1990" s="239" t="str">
        <f t="array" ref="S1990">IF(B1990="","",IF(ISERROR(MATCH($E1990,CL,0)),"Unknown",INDIRECT("'C'!$A$"&amp;MATCH($E1990,CL,0)+1)))</f>
        <v/>
      </c>
      <c r="T1990" s="239" t="str">
        <f t="array" ref="T1990">IF(B1990="","",IF(ISERROR(MATCH($J1990,SorP!$B$1:$B$6226,0)),"",INDIRECT("'SorP'!$A$"&amp;MATCH($S1990&amp;$J1990,SorP!C:C,0))))</f>
        <v/>
      </c>
      <c r="U1990" s="240"/>
      <c r="V1990" s="228" t="str">
        <f>IF(C1990="",NA(),IF(OR(C1990="Smelter not listed",C1990="Smelter not yet identified"),MATCH($B1990&amp;$D1990,'Smelter Look-up'!$J:$J,0),MATCH($B1990&amp;$C1990,'Smelter Look-up'!$J:$J,0)))</f>
        <v>#N/A</v>
      </c>
      <c r="W1990" s="208"/>
      <c r="X1990" s="208">
        <f t="shared" si="1"/>
        <v>0</v>
      </c>
      <c r="Y1990" s="208"/>
      <c r="Z1990" s="208"/>
      <c r="AA1990" s="208"/>
      <c r="AB1990" s="241" t="str">
        <f t="shared" si="2"/>
        <v/>
      </c>
      <c r="AC1990" s="208"/>
      <c r="AD1990" s="208"/>
      <c r="AE1990" s="208"/>
      <c r="AF1990" s="208"/>
      <c r="AG1990" s="208"/>
      <c r="AH1990" s="208"/>
    </row>
    <row r="1991" ht="13.5" customHeight="1">
      <c r="A1991" s="239"/>
      <c r="B1991" s="233" t="str">
        <f t="array" ref="B1991">IF(LEN(A1991)=0,"",INDEX('Smelter Look-up'!$A:$A,MATCH($A1991,'Smelter Look-up'!$E:$E,0)))</f>
        <v/>
      </c>
      <c r="C1991" s="234" t="str">
        <f t="array" ref="C1991">IF(LEN(A1991)=0,"",INDEX('Smelter Look-up'!$C:$C,MATCH($A1991,'Smelter Look-up'!$E:$E,0)))</f>
        <v/>
      </c>
      <c r="D1991" s="233"/>
      <c r="E1991" s="233" t="str">
        <f>IF(ISERROR($V1991),"",OFFSET('Smelter Look-up'!$D$4,$V1991-4,0)&amp;"")</f>
        <v/>
      </c>
      <c r="F1991" s="233" t="str">
        <f>IF(ISERROR($V1991),"",OFFSET('Smelter Look-up'!$E$4,$V1991-4,0))</f>
        <v/>
      </c>
      <c r="G1991" s="233" t="str">
        <f>IF(C1991=$X$4,IF(ISERROR($V1991),"Enter smelter details","RMI"),IF(ISERROR($V1991),"",OFFSET('Smelter Look-up'!$F$4,$V1991-4,0)))</f>
        <v/>
      </c>
      <c r="H1991" s="235" t="str">
        <f>IF(ISERROR($V1991),"",OFFSET('Smelter Look-up'!$G$4,$V1991-4,0))</f>
        <v/>
      </c>
      <c r="I1991" s="237" t="str">
        <f>IF(ISERROR($V1991),"",OFFSET('Smelter Look-up'!$H$4,$V1991-4,0))</f>
        <v/>
      </c>
      <c r="J1991" s="237" t="str">
        <f>IF(ISERROR($V1991),"",OFFSET('Smelter Look-up'!$I$4,$V1991-4,0))</f>
        <v/>
      </c>
      <c r="K1991" s="234"/>
      <c r="L1991" s="234"/>
      <c r="M1991" s="234"/>
      <c r="N1991" s="234"/>
      <c r="O1991" s="234"/>
      <c r="P1991" s="237"/>
      <c r="Q1991" s="238"/>
      <c r="R1991" s="233" t="str">
        <f>IF(ISERROR($V1991),"",OFFSET('Smelter Look-up'!$C$4,$V1991-4,0)&amp;"")</f>
        <v/>
      </c>
      <c r="S1991" s="239" t="str">
        <f t="array" ref="S1991">IF(B1991="","",IF(ISERROR(MATCH($E1991,CL,0)),"Unknown",INDIRECT("'C'!$A$"&amp;MATCH($E1991,CL,0)+1)))</f>
        <v/>
      </c>
      <c r="T1991" s="239" t="str">
        <f t="array" ref="T1991">IF(B1991="","",IF(ISERROR(MATCH($J1991,SorP!$B$1:$B$6226,0)),"",INDIRECT("'SorP'!$A$"&amp;MATCH($S1991&amp;$J1991,SorP!C:C,0))))</f>
        <v/>
      </c>
      <c r="U1991" s="240"/>
      <c r="V1991" s="228" t="str">
        <f>IF(C1991="",NA(),IF(OR(C1991="Smelter not listed",C1991="Smelter not yet identified"),MATCH($B1991&amp;$D1991,'Smelter Look-up'!$J:$J,0),MATCH($B1991&amp;$C1991,'Smelter Look-up'!$J:$J,0)))</f>
        <v>#N/A</v>
      </c>
      <c r="W1991" s="208"/>
      <c r="X1991" s="208">
        <f t="shared" si="1"/>
        <v>0</v>
      </c>
      <c r="Y1991" s="208"/>
      <c r="Z1991" s="208"/>
      <c r="AA1991" s="208"/>
      <c r="AB1991" s="241" t="str">
        <f t="shared" si="2"/>
        <v/>
      </c>
      <c r="AC1991" s="208"/>
      <c r="AD1991" s="208"/>
      <c r="AE1991" s="208"/>
      <c r="AF1991" s="208"/>
      <c r="AG1991" s="208"/>
      <c r="AH1991" s="208"/>
    </row>
    <row r="1992" ht="13.5" customHeight="1">
      <c r="A1992" s="239"/>
      <c r="B1992" s="233" t="str">
        <f t="array" ref="B1992">IF(LEN(A1992)=0,"",INDEX('Smelter Look-up'!$A:$A,MATCH($A1992,'Smelter Look-up'!$E:$E,0)))</f>
        <v/>
      </c>
      <c r="C1992" s="234" t="str">
        <f t="array" ref="C1992">IF(LEN(A1992)=0,"",INDEX('Smelter Look-up'!$C:$C,MATCH($A1992,'Smelter Look-up'!$E:$E,0)))</f>
        <v/>
      </c>
      <c r="D1992" s="233"/>
      <c r="E1992" s="233" t="str">
        <f>IF(ISERROR($V1992),"",OFFSET('Smelter Look-up'!$D$4,$V1992-4,0)&amp;"")</f>
        <v/>
      </c>
      <c r="F1992" s="233" t="str">
        <f>IF(ISERROR($V1992),"",OFFSET('Smelter Look-up'!$E$4,$V1992-4,0))</f>
        <v/>
      </c>
      <c r="G1992" s="233" t="str">
        <f>IF(C1992=$X$4,IF(ISERROR($V1992),"Enter smelter details","RMI"),IF(ISERROR($V1992),"",OFFSET('Smelter Look-up'!$F$4,$V1992-4,0)))</f>
        <v/>
      </c>
      <c r="H1992" s="235" t="str">
        <f>IF(ISERROR($V1992),"",OFFSET('Smelter Look-up'!$G$4,$V1992-4,0))</f>
        <v/>
      </c>
      <c r="I1992" s="237" t="str">
        <f>IF(ISERROR($V1992),"",OFFSET('Smelter Look-up'!$H$4,$V1992-4,0))</f>
        <v/>
      </c>
      <c r="J1992" s="237" t="str">
        <f>IF(ISERROR($V1992),"",OFFSET('Smelter Look-up'!$I$4,$V1992-4,0))</f>
        <v/>
      </c>
      <c r="K1992" s="234"/>
      <c r="L1992" s="234"/>
      <c r="M1992" s="234"/>
      <c r="N1992" s="234"/>
      <c r="O1992" s="234"/>
      <c r="P1992" s="237"/>
      <c r="Q1992" s="238"/>
      <c r="R1992" s="233" t="str">
        <f>IF(ISERROR($V1992),"",OFFSET('Smelter Look-up'!$C$4,$V1992-4,0)&amp;"")</f>
        <v/>
      </c>
      <c r="S1992" s="239" t="str">
        <f t="array" ref="S1992">IF(B1992="","",IF(ISERROR(MATCH($E1992,CL,0)),"Unknown",INDIRECT("'C'!$A$"&amp;MATCH($E1992,CL,0)+1)))</f>
        <v/>
      </c>
      <c r="T1992" s="239" t="str">
        <f t="array" ref="T1992">IF(B1992="","",IF(ISERROR(MATCH($J1992,SorP!$B$1:$B$6226,0)),"",INDIRECT("'SorP'!$A$"&amp;MATCH($S1992&amp;$J1992,SorP!C:C,0))))</f>
        <v/>
      </c>
      <c r="U1992" s="240"/>
      <c r="V1992" s="228" t="str">
        <f>IF(C1992="",NA(),IF(OR(C1992="Smelter not listed",C1992="Smelter not yet identified"),MATCH($B1992&amp;$D1992,'Smelter Look-up'!$J:$J,0),MATCH($B1992&amp;$C1992,'Smelter Look-up'!$J:$J,0)))</f>
        <v>#N/A</v>
      </c>
      <c r="W1992" s="208"/>
      <c r="X1992" s="208">
        <f t="shared" si="1"/>
        <v>0</v>
      </c>
      <c r="Y1992" s="208"/>
      <c r="Z1992" s="208"/>
      <c r="AA1992" s="208"/>
      <c r="AB1992" s="241" t="str">
        <f t="shared" si="2"/>
        <v/>
      </c>
      <c r="AC1992" s="208"/>
      <c r="AD1992" s="208"/>
      <c r="AE1992" s="208"/>
      <c r="AF1992" s="208"/>
      <c r="AG1992" s="208"/>
      <c r="AH1992" s="208"/>
    </row>
    <row r="1993" ht="13.5" customHeight="1">
      <c r="A1993" s="239"/>
      <c r="B1993" s="233" t="str">
        <f t="array" ref="B1993">IF(LEN(A1993)=0,"",INDEX('Smelter Look-up'!$A:$A,MATCH($A1993,'Smelter Look-up'!$E:$E,0)))</f>
        <v/>
      </c>
      <c r="C1993" s="234" t="str">
        <f t="array" ref="C1993">IF(LEN(A1993)=0,"",INDEX('Smelter Look-up'!$C:$C,MATCH($A1993,'Smelter Look-up'!$E:$E,0)))</f>
        <v/>
      </c>
      <c r="D1993" s="233"/>
      <c r="E1993" s="233" t="str">
        <f>IF(ISERROR($V1993),"",OFFSET('Smelter Look-up'!$D$4,$V1993-4,0)&amp;"")</f>
        <v/>
      </c>
      <c r="F1993" s="233" t="str">
        <f>IF(ISERROR($V1993),"",OFFSET('Smelter Look-up'!$E$4,$V1993-4,0))</f>
        <v/>
      </c>
      <c r="G1993" s="233" t="str">
        <f>IF(C1993=$X$4,IF(ISERROR($V1993),"Enter smelter details","RMI"),IF(ISERROR($V1993),"",OFFSET('Smelter Look-up'!$F$4,$V1993-4,0)))</f>
        <v/>
      </c>
      <c r="H1993" s="235" t="str">
        <f>IF(ISERROR($V1993),"",OFFSET('Smelter Look-up'!$G$4,$V1993-4,0))</f>
        <v/>
      </c>
      <c r="I1993" s="237" t="str">
        <f>IF(ISERROR($V1993),"",OFFSET('Smelter Look-up'!$H$4,$V1993-4,0))</f>
        <v/>
      </c>
      <c r="J1993" s="237" t="str">
        <f>IF(ISERROR($V1993),"",OFFSET('Smelter Look-up'!$I$4,$V1993-4,0))</f>
        <v/>
      </c>
      <c r="K1993" s="234"/>
      <c r="L1993" s="234"/>
      <c r="M1993" s="234"/>
      <c r="N1993" s="234"/>
      <c r="O1993" s="234"/>
      <c r="P1993" s="237"/>
      <c r="Q1993" s="238"/>
      <c r="R1993" s="233" t="str">
        <f>IF(ISERROR($V1993),"",OFFSET('Smelter Look-up'!$C$4,$V1993-4,0)&amp;"")</f>
        <v/>
      </c>
      <c r="S1993" s="239" t="str">
        <f t="array" ref="S1993">IF(B1993="","",IF(ISERROR(MATCH($E1993,CL,0)),"Unknown",INDIRECT("'C'!$A$"&amp;MATCH($E1993,CL,0)+1)))</f>
        <v/>
      </c>
      <c r="T1993" s="239" t="str">
        <f t="array" ref="T1993">IF(B1993="","",IF(ISERROR(MATCH($J1993,SorP!$B$1:$B$6226,0)),"",INDIRECT("'SorP'!$A$"&amp;MATCH($S1993&amp;$J1993,SorP!C:C,0))))</f>
        <v/>
      </c>
      <c r="U1993" s="240"/>
      <c r="V1993" s="228" t="str">
        <f>IF(C1993="",NA(),IF(OR(C1993="Smelter not listed",C1993="Smelter not yet identified"),MATCH($B1993&amp;$D1993,'Smelter Look-up'!$J:$J,0),MATCH($B1993&amp;$C1993,'Smelter Look-up'!$J:$J,0)))</f>
        <v>#N/A</v>
      </c>
      <c r="W1993" s="208"/>
      <c r="X1993" s="208">
        <f t="shared" si="1"/>
        <v>0</v>
      </c>
      <c r="Y1993" s="208"/>
      <c r="Z1993" s="208"/>
      <c r="AA1993" s="208"/>
      <c r="AB1993" s="241" t="str">
        <f t="shared" si="2"/>
        <v/>
      </c>
      <c r="AC1993" s="208"/>
      <c r="AD1993" s="208"/>
      <c r="AE1993" s="208"/>
      <c r="AF1993" s="208"/>
      <c r="AG1993" s="208"/>
      <c r="AH1993" s="208"/>
    </row>
    <row r="1994" ht="13.5" customHeight="1">
      <c r="A1994" s="239"/>
      <c r="B1994" s="233" t="str">
        <f t="array" ref="B1994">IF(LEN(A1994)=0,"",INDEX('Smelter Look-up'!$A:$A,MATCH($A1994,'Smelter Look-up'!$E:$E,0)))</f>
        <v/>
      </c>
      <c r="C1994" s="234" t="str">
        <f t="array" ref="C1994">IF(LEN(A1994)=0,"",INDEX('Smelter Look-up'!$C:$C,MATCH($A1994,'Smelter Look-up'!$E:$E,0)))</f>
        <v/>
      </c>
      <c r="D1994" s="233"/>
      <c r="E1994" s="233" t="str">
        <f>IF(ISERROR($V1994),"",OFFSET('Smelter Look-up'!$D$4,$V1994-4,0)&amp;"")</f>
        <v/>
      </c>
      <c r="F1994" s="233" t="str">
        <f>IF(ISERROR($V1994),"",OFFSET('Smelter Look-up'!$E$4,$V1994-4,0))</f>
        <v/>
      </c>
      <c r="G1994" s="233" t="str">
        <f>IF(C1994=$X$4,IF(ISERROR($V1994),"Enter smelter details","RMI"),IF(ISERROR($V1994),"",OFFSET('Smelter Look-up'!$F$4,$V1994-4,0)))</f>
        <v/>
      </c>
      <c r="H1994" s="235" t="str">
        <f>IF(ISERROR($V1994),"",OFFSET('Smelter Look-up'!$G$4,$V1994-4,0))</f>
        <v/>
      </c>
      <c r="I1994" s="237" t="str">
        <f>IF(ISERROR($V1994),"",OFFSET('Smelter Look-up'!$H$4,$V1994-4,0))</f>
        <v/>
      </c>
      <c r="J1994" s="237" t="str">
        <f>IF(ISERROR($V1994),"",OFFSET('Smelter Look-up'!$I$4,$V1994-4,0))</f>
        <v/>
      </c>
      <c r="K1994" s="234"/>
      <c r="L1994" s="234"/>
      <c r="M1994" s="234"/>
      <c r="N1994" s="234"/>
      <c r="O1994" s="234"/>
      <c r="P1994" s="237"/>
      <c r="Q1994" s="238"/>
      <c r="R1994" s="233" t="str">
        <f>IF(ISERROR($V1994),"",OFFSET('Smelter Look-up'!$C$4,$V1994-4,0)&amp;"")</f>
        <v/>
      </c>
      <c r="S1994" s="239" t="str">
        <f t="array" ref="S1994">IF(B1994="","",IF(ISERROR(MATCH($E1994,CL,0)),"Unknown",INDIRECT("'C'!$A$"&amp;MATCH($E1994,CL,0)+1)))</f>
        <v/>
      </c>
      <c r="T1994" s="239" t="str">
        <f t="array" ref="T1994">IF(B1994="","",IF(ISERROR(MATCH($J1994,SorP!$B$1:$B$6226,0)),"",INDIRECT("'SorP'!$A$"&amp;MATCH($S1994&amp;$J1994,SorP!C:C,0))))</f>
        <v/>
      </c>
      <c r="U1994" s="240"/>
      <c r="V1994" s="228" t="str">
        <f>IF(C1994="",NA(),IF(OR(C1994="Smelter not listed",C1994="Smelter not yet identified"),MATCH($B1994&amp;$D1994,'Smelter Look-up'!$J:$J,0),MATCH($B1994&amp;$C1994,'Smelter Look-up'!$J:$J,0)))</f>
        <v>#N/A</v>
      </c>
      <c r="W1994" s="208"/>
      <c r="X1994" s="208">
        <f t="shared" si="1"/>
        <v>0</v>
      </c>
      <c r="Y1994" s="208"/>
      <c r="Z1994" s="208"/>
      <c r="AA1994" s="208"/>
      <c r="AB1994" s="241" t="str">
        <f t="shared" si="2"/>
        <v/>
      </c>
      <c r="AC1994" s="208"/>
      <c r="AD1994" s="208"/>
      <c r="AE1994" s="208"/>
      <c r="AF1994" s="208"/>
      <c r="AG1994" s="208"/>
      <c r="AH1994" s="208"/>
    </row>
    <row r="1995" ht="13.5" customHeight="1">
      <c r="A1995" s="239"/>
      <c r="B1995" s="233" t="str">
        <f t="array" ref="B1995">IF(LEN(A1995)=0,"",INDEX('Smelter Look-up'!$A:$A,MATCH($A1995,'Smelter Look-up'!$E:$E,0)))</f>
        <v/>
      </c>
      <c r="C1995" s="234" t="str">
        <f t="array" ref="C1995">IF(LEN(A1995)=0,"",INDEX('Smelter Look-up'!$C:$C,MATCH($A1995,'Smelter Look-up'!$E:$E,0)))</f>
        <v/>
      </c>
      <c r="D1995" s="233"/>
      <c r="E1995" s="233" t="str">
        <f>IF(ISERROR($V1995),"",OFFSET('Smelter Look-up'!$D$4,$V1995-4,0)&amp;"")</f>
        <v/>
      </c>
      <c r="F1995" s="233" t="str">
        <f>IF(ISERROR($V1995),"",OFFSET('Smelter Look-up'!$E$4,$V1995-4,0))</f>
        <v/>
      </c>
      <c r="G1995" s="233" t="str">
        <f>IF(C1995=$X$4,IF(ISERROR($V1995),"Enter smelter details","RMI"),IF(ISERROR($V1995),"",OFFSET('Smelter Look-up'!$F$4,$V1995-4,0)))</f>
        <v/>
      </c>
      <c r="H1995" s="235" t="str">
        <f>IF(ISERROR($V1995),"",OFFSET('Smelter Look-up'!$G$4,$V1995-4,0))</f>
        <v/>
      </c>
      <c r="I1995" s="237" t="str">
        <f>IF(ISERROR($V1995),"",OFFSET('Smelter Look-up'!$H$4,$V1995-4,0))</f>
        <v/>
      </c>
      <c r="J1995" s="237" t="str">
        <f>IF(ISERROR($V1995),"",OFFSET('Smelter Look-up'!$I$4,$V1995-4,0))</f>
        <v/>
      </c>
      <c r="K1995" s="234"/>
      <c r="L1995" s="234"/>
      <c r="M1995" s="234"/>
      <c r="N1995" s="234"/>
      <c r="O1995" s="234"/>
      <c r="P1995" s="237"/>
      <c r="Q1995" s="238"/>
      <c r="R1995" s="233" t="str">
        <f>IF(ISERROR($V1995),"",OFFSET('Smelter Look-up'!$C$4,$V1995-4,0)&amp;"")</f>
        <v/>
      </c>
      <c r="S1995" s="239" t="str">
        <f t="array" ref="S1995">IF(B1995="","",IF(ISERROR(MATCH($E1995,CL,0)),"Unknown",INDIRECT("'C'!$A$"&amp;MATCH($E1995,CL,0)+1)))</f>
        <v/>
      </c>
      <c r="T1995" s="239" t="str">
        <f t="array" ref="T1995">IF(B1995="","",IF(ISERROR(MATCH($J1995,SorP!$B$1:$B$6226,0)),"",INDIRECT("'SorP'!$A$"&amp;MATCH($S1995&amp;$J1995,SorP!C:C,0))))</f>
        <v/>
      </c>
      <c r="U1995" s="240"/>
      <c r="V1995" s="228" t="str">
        <f>IF(C1995="",NA(),IF(OR(C1995="Smelter not listed",C1995="Smelter not yet identified"),MATCH($B1995&amp;$D1995,'Smelter Look-up'!$J:$J,0),MATCH($B1995&amp;$C1995,'Smelter Look-up'!$J:$J,0)))</f>
        <v>#N/A</v>
      </c>
      <c r="W1995" s="208"/>
      <c r="X1995" s="208">
        <f t="shared" si="1"/>
        <v>0</v>
      </c>
      <c r="Y1995" s="208"/>
      <c r="Z1995" s="208"/>
      <c r="AA1995" s="208"/>
      <c r="AB1995" s="241" t="str">
        <f t="shared" si="2"/>
        <v/>
      </c>
      <c r="AC1995" s="208"/>
      <c r="AD1995" s="208"/>
      <c r="AE1995" s="208"/>
      <c r="AF1995" s="208"/>
      <c r="AG1995" s="208"/>
      <c r="AH1995" s="208"/>
    </row>
    <row r="1996" ht="13.5" customHeight="1">
      <c r="A1996" s="239"/>
      <c r="B1996" s="233" t="str">
        <f t="array" ref="B1996">IF(LEN(A1996)=0,"",INDEX('Smelter Look-up'!$A:$A,MATCH($A1996,'Smelter Look-up'!$E:$E,0)))</f>
        <v/>
      </c>
      <c r="C1996" s="234" t="str">
        <f t="array" ref="C1996">IF(LEN(A1996)=0,"",INDEX('Smelter Look-up'!$C:$C,MATCH($A1996,'Smelter Look-up'!$E:$E,0)))</f>
        <v/>
      </c>
      <c r="D1996" s="233"/>
      <c r="E1996" s="233" t="str">
        <f>IF(ISERROR($V1996),"",OFFSET('Smelter Look-up'!$D$4,$V1996-4,0)&amp;"")</f>
        <v/>
      </c>
      <c r="F1996" s="233" t="str">
        <f>IF(ISERROR($V1996),"",OFFSET('Smelter Look-up'!$E$4,$V1996-4,0))</f>
        <v/>
      </c>
      <c r="G1996" s="233" t="str">
        <f>IF(C1996=$X$4,IF(ISERROR($V1996),"Enter smelter details","RMI"),IF(ISERROR($V1996),"",OFFSET('Smelter Look-up'!$F$4,$V1996-4,0)))</f>
        <v/>
      </c>
      <c r="H1996" s="235" t="str">
        <f>IF(ISERROR($V1996),"",OFFSET('Smelter Look-up'!$G$4,$V1996-4,0))</f>
        <v/>
      </c>
      <c r="I1996" s="237" t="str">
        <f>IF(ISERROR($V1996),"",OFFSET('Smelter Look-up'!$H$4,$V1996-4,0))</f>
        <v/>
      </c>
      <c r="J1996" s="237" t="str">
        <f>IF(ISERROR($V1996),"",OFFSET('Smelter Look-up'!$I$4,$V1996-4,0))</f>
        <v/>
      </c>
      <c r="K1996" s="234"/>
      <c r="L1996" s="234"/>
      <c r="M1996" s="234"/>
      <c r="N1996" s="234"/>
      <c r="O1996" s="234"/>
      <c r="P1996" s="237"/>
      <c r="Q1996" s="238"/>
      <c r="R1996" s="233" t="str">
        <f>IF(ISERROR($V1996),"",OFFSET('Smelter Look-up'!$C$4,$V1996-4,0)&amp;"")</f>
        <v/>
      </c>
      <c r="S1996" s="239" t="str">
        <f t="array" ref="S1996">IF(B1996="","",IF(ISERROR(MATCH($E1996,CL,0)),"Unknown",INDIRECT("'C'!$A$"&amp;MATCH($E1996,CL,0)+1)))</f>
        <v/>
      </c>
      <c r="T1996" s="239" t="str">
        <f t="array" ref="T1996">IF(B1996="","",IF(ISERROR(MATCH($J1996,SorP!$B$1:$B$6226,0)),"",INDIRECT("'SorP'!$A$"&amp;MATCH($S1996&amp;$J1996,SorP!C:C,0))))</f>
        <v/>
      </c>
      <c r="U1996" s="240"/>
      <c r="V1996" s="228" t="str">
        <f>IF(C1996="",NA(),IF(OR(C1996="Smelter not listed",C1996="Smelter not yet identified"),MATCH($B1996&amp;$D1996,'Smelter Look-up'!$J:$J,0),MATCH($B1996&amp;$C1996,'Smelter Look-up'!$J:$J,0)))</f>
        <v>#N/A</v>
      </c>
      <c r="W1996" s="208"/>
      <c r="X1996" s="208">
        <f t="shared" si="1"/>
        <v>0</v>
      </c>
      <c r="Y1996" s="208"/>
      <c r="Z1996" s="208"/>
      <c r="AA1996" s="208"/>
      <c r="AB1996" s="241" t="str">
        <f t="shared" si="2"/>
        <v/>
      </c>
      <c r="AC1996" s="208"/>
      <c r="AD1996" s="208"/>
      <c r="AE1996" s="208"/>
      <c r="AF1996" s="208"/>
      <c r="AG1996" s="208"/>
      <c r="AH1996" s="208"/>
    </row>
    <row r="1997" ht="13.5" customHeight="1">
      <c r="A1997" s="239"/>
      <c r="B1997" s="233" t="str">
        <f t="array" ref="B1997">IF(LEN(A1997)=0,"",INDEX('Smelter Look-up'!$A:$A,MATCH($A1997,'Smelter Look-up'!$E:$E,0)))</f>
        <v/>
      </c>
      <c r="C1997" s="234" t="str">
        <f t="array" ref="C1997">IF(LEN(A1997)=0,"",INDEX('Smelter Look-up'!$C:$C,MATCH($A1997,'Smelter Look-up'!$E:$E,0)))</f>
        <v/>
      </c>
      <c r="D1997" s="233"/>
      <c r="E1997" s="233" t="str">
        <f>IF(ISERROR($V1997),"",OFFSET('Smelter Look-up'!$D$4,$V1997-4,0)&amp;"")</f>
        <v/>
      </c>
      <c r="F1997" s="233" t="str">
        <f>IF(ISERROR($V1997),"",OFFSET('Smelter Look-up'!$E$4,$V1997-4,0))</f>
        <v/>
      </c>
      <c r="G1997" s="233" t="str">
        <f>IF(C1997=$X$4,IF(ISERROR($V1997),"Enter smelter details","RMI"),IF(ISERROR($V1997),"",OFFSET('Smelter Look-up'!$F$4,$V1997-4,0)))</f>
        <v/>
      </c>
      <c r="H1997" s="235" t="str">
        <f>IF(ISERROR($V1997),"",OFFSET('Smelter Look-up'!$G$4,$V1997-4,0))</f>
        <v/>
      </c>
      <c r="I1997" s="237" t="str">
        <f>IF(ISERROR($V1997),"",OFFSET('Smelter Look-up'!$H$4,$V1997-4,0))</f>
        <v/>
      </c>
      <c r="J1997" s="237" t="str">
        <f>IF(ISERROR($V1997),"",OFFSET('Smelter Look-up'!$I$4,$V1997-4,0))</f>
        <v/>
      </c>
      <c r="K1997" s="234"/>
      <c r="L1997" s="234"/>
      <c r="M1997" s="234"/>
      <c r="N1997" s="234"/>
      <c r="O1997" s="234"/>
      <c r="P1997" s="237"/>
      <c r="Q1997" s="238"/>
      <c r="R1997" s="233" t="str">
        <f>IF(ISERROR($V1997),"",OFFSET('Smelter Look-up'!$C$4,$V1997-4,0)&amp;"")</f>
        <v/>
      </c>
      <c r="S1997" s="239" t="str">
        <f t="array" ref="S1997">IF(B1997="","",IF(ISERROR(MATCH($E1997,CL,0)),"Unknown",INDIRECT("'C'!$A$"&amp;MATCH($E1997,CL,0)+1)))</f>
        <v/>
      </c>
      <c r="T1997" s="239" t="str">
        <f t="array" ref="T1997">IF(B1997="","",IF(ISERROR(MATCH($J1997,SorP!$B$1:$B$6226,0)),"",INDIRECT("'SorP'!$A$"&amp;MATCH($S1997&amp;$J1997,SorP!C:C,0))))</f>
        <v/>
      </c>
      <c r="U1997" s="240"/>
      <c r="V1997" s="228" t="str">
        <f>IF(C1997="",NA(),IF(OR(C1997="Smelter not listed",C1997="Smelter not yet identified"),MATCH($B1997&amp;$D1997,'Smelter Look-up'!$J:$J,0),MATCH($B1997&amp;$C1997,'Smelter Look-up'!$J:$J,0)))</f>
        <v>#N/A</v>
      </c>
      <c r="W1997" s="208"/>
      <c r="X1997" s="208">
        <f t="shared" si="1"/>
        <v>0</v>
      </c>
      <c r="Y1997" s="208"/>
      <c r="Z1997" s="208"/>
      <c r="AA1997" s="208"/>
      <c r="AB1997" s="241" t="str">
        <f t="shared" si="2"/>
        <v/>
      </c>
      <c r="AC1997" s="208"/>
      <c r="AD1997" s="208"/>
      <c r="AE1997" s="208"/>
      <c r="AF1997" s="208"/>
      <c r="AG1997" s="208"/>
      <c r="AH1997" s="208"/>
    </row>
    <row r="1998" ht="13.5" customHeight="1">
      <c r="A1998" s="239"/>
      <c r="B1998" s="233" t="str">
        <f t="array" ref="B1998">IF(LEN(A1998)=0,"",INDEX('Smelter Look-up'!$A:$A,MATCH($A1998,'Smelter Look-up'!$E:$E,0)))</f>
        <v/>
      </c>
      <c r="C1998" s="234" t="str">
        <f t="array" ref="C1998">IF(LEN(A1998)=0,"",INDEX('Smelter Look-up'!$C:$C,MATCH($A1998,'Smelter Look-up'!$E:$E,0)))</f>
        <v/>
      </c>
      <c r="D1998" s="233"/>
      <c r="E1998" s="233" t="str">
        <f>IF(ISERROR($V1998),"",OFFSET('Smelter Look-up'!$D$4,$V1998-4,0)&amp;"")</f>
        <v/>
      </c>
      <c r="F1998" s="233" t="str">
        <f>IF(ISERROR($V1998),"",OFFSET('Smelter Look-up'!$E$4,$V1998-4,0))</f>
        <v/>
      </c>
      <c r="G1998" s="233" t="str">
        <f>IF(C1998=$X$4,IF(ISERROR($V1998),"Enter smelter details","RMI"),IF(ISERROR($V1998),"",OFFSET('Smelter Look-up'!$F$4,$V1998-4,0)))</f>
        <v/>
      </c>
      <c r="H1998" s="235" t="str">
        <f>IF(ISERROR($V1998),"",OFFSET('Smelter Look-up'!$G$4,$V1998-4,0))</f>
        <v/>
      </c>
      <c r="I1998" s="237" t="str">
        <f>IF(ISERROR($V1998),"",OFFSET('Smelter Look-up'!$H$4,$V1998-4,0))</f>
        <v/>
      </c>
      <c r="J1998" s="237" t="str">
        <f>IF(ISERROR($V1998),"",OFFSET('Smelter Look-up'!$I$4,$V1998-4,0))</f>
        <v/>
      </c>
      <c r="K1998" s="234"/>
      <c r="L1998" s="234"/>
      <c r="M1998" s="234"/>
      <c r="N1998" s="234"/>
      <c r="O1998" s="234"/>
      <c r="P1998" s="237"/>
      <c r="Q1998" s="238"/>
      <c r="R1998" s="233" t="str">
        <f>IF(ISERROR($V1998),"",OFFSET('Smelter Look-up'!$C$4,$V1998-4,0)&amp;"")</f>
        <v/>
      </c>
      <c r="S1998" s="239" t="str">
        <f t="array" ref="S1998">IF(B1998="","",IF(ISERROR(MATCH($E1998,CL,0)),"Unknown",INDIRECT("'C'!$A$"&amp;MATCH($E1998,CL,0)+1)))</f>
        <v/>
      </c>
      <c r="T1998" s="239" t="str">
        <f t="array" ref="T1998">IF(B1998="","",IF(ISERROR(MATCH($J1998,SorP!$B$1:$B$6226,0)),"",INDIRECT("'SorP'!$A$"&amp;MATCH($S1998&amp;$J1998,SorP!C:C,0))))</f>
        <v/>
      </c>
      <c r="U1998" s="240"/>
      <c r="V1998" s="228" t="str">
        <f>IF(C1998="",NA(),IF(OR(C1998="Smelter not listed",C1998="Smelter not yet identified"),MATCH($B1998&amp;$D1998,'Smelter Look-up'!$J:$J,0),MATCH($B1998&amp;$C1998,'Smelter Look-up'!$J:$J,0)))</f>
        <v>#N/A</v>
      </c>
      <c r="W1998" s="208"/>
      <c r="X1998" s="208">
        <f t="shared" si="1"/>
        <v>0</v>
      </c>
      <c r="Y1998" s="208"/>
      <c r="Z1998" s="208"/>
      <c r="AA1998" s="208"/>
      <c r="AB1998" s="241" t="str">
        <f t="shared" si="2"/>
        <v/>
      </c>
      <c r="AC1998" s="208"/>
      <c r="AD1998" s="208"/>
      <c r="AE1998" s="208"/>
      <c r="AF1998" s="208"/>
      <c r="AG1998" s="208"/>
      <c r="AH1998" s="208"/>
    </row>
    <row r="1999" ht="13.5" customHeight="1">
      <c r="A1999" s="239"/>
      <c r="B1999" s="233" t="str">
        <f t="array" ref="B1999">IF(LEN(A1999)=0,"",INDEX('Smelter Look-up'!$A:$A,MATCH($A1999,'Smelter Look-up'!$E:$E,0)))</f>
        <v/>
      </c>
      <c r="C1999" s="234" t="str">
        <f t="array" ref="C1999">IF(LEN(A1999)=0,"",INDEX('Smelter Look-up'!$C:$C,MATCH($A1999,'Smelter Look-up'!$E:$E,0)))</f>
        <v/>
      </c>
      <c r="D1999" s="233"/>
      <c r="E1999" s="233" t="str">
        <f>IF(ISERROR($V1999),"",OFFSET('Smelter Look-up'!$D$4,$V1999-4,0)&amp;"")</f>
        <v/>
      </c>
      <c r="F1999" s="233" t="str">
        <f>IF(ISERROR($V1999),"",OFFSET('Smelter Look-up'!$E$4,$V1999-4,0))</f>
        <v/>
      </c>
      <c r="G1999" s="233" t="str">
        <f>IF(C1999=$X$4,IF(ISERROR($V1999),"Enter smelter details","RMI"),IF(ISERROR($V1999),"",OFFSET('Smelter Look-up'!$F$4,$V1999-4,0)))</f>
        <v/>
      </c>
      <c r="H1999" s="235" t="str">
        <f>IF(ISERROR($V1999),"",OFFSET('Smelter Look-up'!$G$4,$V1999-4,0))</f>
        <v/>
      </c>
      <c r="I1999" s="237" t="str">
        <f>IF(ISERROR($V1999),"",OFFSET('Smelter Look-up'!$H$4,$V1999-4,0))</f>
        <v/>
      </c>
      <c r="J1999" s="237" t="str">
        <f>IF(ISERROR($V1999),"",OFFSET('Smelter Look-up'!$I$4,$V1999-4,0))</f>
        <v/>
      </c>
      <c r="K1999" s="234"/>
      <c r="L1999" s="234"/>
      <c r="M1999" s="234"/>
      <c r="N1999" s="234"/>
      <c r="O1999" s="234"/>
      <c r="P1999" s="237"/>
      <c r="Q1999" s="238"/>
      <c r="R1999" s="233" t="str">
        <f>IF(ISERROR($V1999),"",OFFSET('Smelter Look-up'!$C$4,$V1999-4,0)&amp;"")</f>
        <v/>
      </c>
      <c r="S1999" s="239" t="str">
        <f t="array" ref="S1999">IF(B1999="","",IF(ISERROR(MATCH($E1999,CL,0)),"Unknown",INDIRECT("'C'!$A$"&amp;MATCH($E1999,CL,0)+1)))</f>
        <v/>
      </c>
      <c r="T1999" s="239" t="str">
        <f t="array" ref="T1999">IF(B1999="","",IF(ISERROR(MATCH($J1999,SorP!$B$1:$B$6226,0)),"",INDIRECT("'SorP'!$A$"&amp;MATCH($S1999&amp;$J1999,SorP!C:C,0))))</f>
        <v/>
      </c>
      <c r="U1999" s="240"/>
      <c r="V1999" s="228" t="str">
        <f>IF(C1999="",NA(),IF(OR(C1999="Smelter not listed",C1999="Smelter not yet identified"),MATCH($B1999&amp;$D1999,'Smelter Look-up'!$J:$J,0),MATCH($B1999&amp;$C1999,'Smelter Look-up'!$J:$J,0)))</f>
        <v>#N/A</v>
      </c>
      <c r="W1999" s="208"/>
      <c r="X1999" s="208">
        <f t="shared" si="1"/>
        <v>0</v>
      </c>
      <c r="Y1999" s="208"/>
      <c r="Z1999" s="208"/>
      <c r="AA1999" s="208"/>
      <c r="AB1999" s="241" t="str">
        <f t="shared" si="2"/>
        <v/>
      </c>
      <c r="AC1999" s="208"/>
      <c r="AD1999" s="208"/>
      <c r="AE1999" s="208"/>
      <c r="AF1999" s="208"/>
      <c r="AG1999" s="208"/>
      <c r="AH1999" s="208"/>
    </row>
    <row r="2000" ht="13.5" customHeight="1">
      <c r="A2000" s="239"/>
      <c r="B2000" s="233" t="str">
        <f t="array" ref="B2000">IF(LEN(A2000)=0,"",INDEX('Smelter Look-up'!$A:$A,MATCH($A2000,'Smelter Look-up'!$E:$E,0)))</f>
        <v/>
      </c>
      <c r="C2000" s="234" t="str">
        <f t="array" ref="C2000">IF(LEN(A2000)=0,"",INDEX('Smelter Look-up'!$C:$C,MATCH($A2000,'Smelter Look-up'!$E:$E,0)))</f>
        <v/>
      </c>
      <c r="D2000" s="233"/>
      <c r="E2000" s="233" t="str">
        <f>IF(ISERROR($V2000),"",OFFSET('Smelter Look-up'!$D$4,$V2000-4,0)&amp;"")</f>
        <v/>
      </c>
      <c r="F2000" s="233" t="str">
        <f>IF(ISERROR($V2000),"",OFFSET('Smelter Look-up'!$E$4,$V2000-4,0))</f>
        <v/>
      </c>
      <c r="G2000" s="233" t="str">
        <f>IF(C2000=$X$4,IF(ISERROR($V2000),"Enter smelter details","RMI"),IF(ISERROR($V2000),"",OFFSET('Smelter Look-up'!$F$4,$V2000-4,0)))</f>
        <v/>
      </c>
      <c r="H2000" s="235" t="str">
        <f>IF(ISERROR($V2000),"",OFFSET('Smelter Look-up'!$G$4,$V2000-4,0))</f>
        <v/>
      </c>
      <c r="I2000" s="237" t="str">
        <f>IF(ISERROR($V2000),"",OFFSET('Smelter Look-up'!$H$4,$V2000-4,0))</f>
        <v/>
      </c>
      <c r="J2000" s="237" t="str">
        <f>IF(ISERROR($V2000),"",OFFSET('Smelter Look-up'!$I$4,$V2000-4,0))</f>
        <v/>
      </c>
      <c r="K2000" s="234"/>
      <c r="L2000" s="234"/>
      <c r="M2000" s="234"/>
      <c r="N2000" s="234"/>
      <c r="O2000" s="234"/>
      <c r="P2000" s="237"/>
      <c r="Q2000" s="238"/>
      <c r="R2000" s="233" t="str">
        <f>IF(ISERROR($V2000),"",OFFSET('Smelter Look-up'!$C$4,$V2000-4,0)&amp;"")</f>
        <v/>
      </c>
      <c r="S2000" s="239" t="str">
        <f t="array" ref="S2000">IF(B2000="","",IF(ISERROR(MATCH($E2000,CL,0)),"Unknown",INDIRECT("'C'!$A$"&amp;MATCH($E2000,CL,0)+1)))</f>
        <v/>
      </c>
      <c r="T2000" s="239" t="str">
        <f t="array" ref="T2000">IF(B2000="","",IF(ISERROR(MATCH($J2000,SorP!$B$1:$B$6226,0)),"",INDIRECT("'SorP'!$A$"&amp;MATCH($S2000&amp;$J2000,SorP!C:C,0))))</f>
        <v/>
      </c>
      <c r="U2000" s="240"/>
      <c r="V2000" s="228" t="str">
        <f>IF(C2000="",NA(),IF(OR(C2000="Smelter not listed",C2000="Smelter not yet identified"),MATCH($B2000&amp;$D2000,'Smelter Look-up'!$J:$J,0),MATCH($B2000&amp;$C2000,'Smelter Look-up'!$J:$J,0)))</f>
        <v>#N/A</v>
      </c>
      <c r="W2000" s="208"/>
      <c r="X2000" s="208">
        <f t="shared" si="1"/>
        <v>0</v>
      </c>
      <c r="Y2000" s="208"/>
      <c r="Z2000" s="208"/>
      <c r="AA2000" s="208"/>
      <c r="AB2000" s="241" t="str">
        <f t="shared" si="2"/>
        <v/>
      </c>
      <c r="AC2000" s="208"/>
      <c r="AD2000" s="208"/>
      <c r="AE2000" s="208"/>
      <c r="AF2000" s="208"/>
      <c r="AG2000" s="208"/>
      <c r="AH2000" s="208"/>
    </row>
    <row r="2001" ht="13.5" customHeight="1">
      <c r="A2001" s="239"/>
      <c r="B2001" s="233" t="str">
        <f t="array" ref="B2001">IF(LEN(A2001)=0,"",INDEX('Smelter Look-up'!$A:$A,MATCH($A2001,'Smelter Look-up'!$E:$E,0)))</f>
        <v/>
      </c>
      <c r="C2001" s="234" t="str">
        <f t="array" ref="C2001">IF(LEN(A2001)=0,"",INDEX('Smelter Look-up'!$C:$C,MATCH($A2001,'Smelter Look-up'!$E:$E,0)))</f>
        <v/>
      </c>
      <c r="D2001" s="233"/>
      <c r="E2001" s="233" t="str">
        <f>IF(ISERROR($V2001),"",OFFSET('Smelter Look-up'!$D$4,$V2001-4,0)&amp;"")</f>
        <v/>
      </c>
      <c r="F2001" s="233" t="str">
        <f>IF(ISERROR($V2001),"",OFFSET('Smelter Look-up'!$E$4,$V2001-4,0))</f>
        <v/>
      </c>
      <c r="G2001" s="233" t="str">
        <f>IF(C2001=$X$4,IF(ISERROR($V2001),"Enter smelter details","RMI"),IF(ISERROR($V2001),"",OFFSET('Smelter Look-up'!$F$4,$V2001-4,0)))</f>
        <v/>
      </c>
      <c r="H2001" s="235" t="str">
        <f>IF(ISERROR($V2001),"",OFFSET('Smelter Look-up'!$G$4,$V2001-4,0))</f>
        <v/>
      </c>
      <c r="I2001" s="237" t="str">
        <f>IF(ISERROR($V2001),"",OFFSET('Smelter Look-up'!$H$4,$V2001-4,0))</f>
        <v/>
      </c>
      <c r="J2001" s="237" t="str">
        <f>IF(ISERROR($V2001),"",OFFSET('Smelter Look-up'!$I$4,$V2001-4,0))</f>
        <v/>
      </c>
      <c r="K2001" s="234"/>
      <c r="L2001" s="234"/>
      <c r="M2001" s="234"/>
      <c r="N2001" s="234"/>
      <c r="O2001" s="234"/>
      <c r="P2001" s="237"/>
      <c r="Q2001" s="238"/>
      <c r="R2001" s="233" t="str">
        <f>IF(ISERROR($V2001),"",OFFSET('Smelter Look-up'!$C$4,$V2001-4,0)&amp;"")</f>
        <v/>
      </c>
      <c r="S2001" s="239" t="str">
        <f t="array" ref="S2001">IF(B2001="","",IF(ISERROR(MATCH($E2001,CL,0)),"Unknown",INDIRECT("'C'!$A$"&amp;MATCH($E2001,CL,0)+1)))</f>
        <v/>
      </c>
      <c r="T2001" s="239" t="str">
        <f t="array" ref="T2001">IF(B2001="","",IF(ISERROR(MATCH($J2001,SorP!$B$1:$B$6226,0)),"",INDIRECT("'SorP'!$A$"&amp;MATCH($S2001&amp;$J2001,SorP!C:C,0))))</f>
        <v/>
      </c>
      <c r="U2001" s="240"/>
      <c r="V2001" s="228" t="str">
        <f>IF(C2001="",NA(),IF(OR(C2001="Smelter not listed",C2001="Smelter not yet identified"),MATCH($B2001&amp;$D2001,'Smelter Look-up'!$J:$J,0),MATCH($B2001&amp;$C2001,'Smelter Look-up'!$J:$J,0)))</f>
        <v>#N/A</v>
      </c>
      <c r="W2001" s="208"/>
      <c r="X2001" s="208">
        <f t="shared" si="1"/>
        <v>0</v>
      </c>
      <c r="Y2001" s="208"/>
      <c r="Z2001" s="208"/>
      <c r="AA2001" s="208"/>
      <c r="AB2001" s="241" t="str">
        <f t="shared" si="2"/>
        <v/>
      </c>
      <c r="AC2001" s="208"/>
      <c r="AD2001" s="208"/>
      <c r="AE2001" s="208"/>
      <c r="AF2001" s="208"/>
      <c r="AG2001" s="208"/>
      <c r="AH2001" s="208"/>
    </row>
    <row r="2002" ht="13.5" customHeight="1">
      <c r="A2002" s="239"/>
      <c r="B2002" s="233" t="str">
        <f t="array" ref="B2002">IF(LEN(A2002)=0,"",INDEX('Smelter Look-up'!$A:$A,MATCH($A2002,'Smelter Look-up'!$E:$E,0)))</f>
        <v/>
      </c>
      <c r="C2002" s="234" t="str">
        <f t="array" ref="C2002">IF(LEN(A2002)=0,"",INDEX('Smelter Look-up'!$C:$C,MATCH($A2002,'Smelter Look-up'!$E:$E,0)))</f>
        <v/>
      </c>
      <c r="D2002" s="233"/>
      <c r="E2002" s="233" t="str">
        <f>IF(ISERROR($V2002),"",OFFSET('Smelter Look-up'!$D$4,$V2002-4,0)&amp;"")</f>
        <v/>
      </c>
      <c r="F2002" s="233" t="str">
        <f>IF(ISERROR($V2002),"",OFFSET('Smelter Look-up'!$E$4,$V2002-4,0))</f>
        <v/>
      </c>
      <c r="G2002" s="233" t="str">
        <f>IF(C2002=$X$4,IF(ISERROR($V2002),"Enter smelter details","RMI"),IF(ISERROR($V2002),"",OFFSET('Smelter Look-up'!$F$4,$V2002-4,0)))</f>
        <v/>
      </c>
      <c r="H2002" s="235" t="str">
        <f>IF(ISERROR($V2002),"",OFFSET('Smelter Look-up'!$G$4,$V2002-4,0))</f>
        <v/>
      </c>
      <c r="I2002" s="237" t="str">
        <f>IF(ISERROR($V2002),"",OFFSET('Smelter Look-up'!$H$4,$V2002-4,0))</f>
        <v/>
      </c>
      <c r="J2002" s="237" t="str">
        <f>IF(ISERROR($V2002),"",OFFSET('Smelter Look-up'!$I$4,$V2002-4,0))</f>
        <v/>
      </c>
      <c r="K2002" s="234"/>
      <c r="L2002" s="234"/>
      <c r="M2002" s="234"/>
      <c r="N2002" s="234"/>
      <c r="O2002" s="234"/>
      <c r="P2002" s="237"/>
      <c r="Q2002" s="238"/>
      <c r="R2002" s="233" t="str">
        <f>IF(ISERROR($V2002),"",OFFSET('Smelter Look-up'!$C$4,$V2002-4,0)&amp;"")</f>
        <v/>
      </c>
      <c r="S2002" s="239" t="str">
        <f t="array" ref="S2002">IF(B2002="","",IF(ISERROR(MATCH($E2002,CL,0)),"Unknown",INDIRECT("'C'!$A$"&amp;MATCH($E2002,CL,0)+1)))</f>
        <v/>
      </c>
      <c r="T2002" s="239" t="str">
        <f t="array" ref="T2002">IF(B2002="","",IF(ISERROR(MATCH($J2002,SorP!$B$1:$B$6226,0)),"",INDIRECT("'SorP'!$A$"&amp;MATCH($S2002&amp;$J2002,SorP!C:C,0))))</f>
        <v/>
      </c>
      <c r="U2002" s="240"/>
      <c r="V2002" s="228" t="str">
        <f>IF(C2002="",NA(),IF(OR(C2002="Smelter not listed",C2002="Smelter not yet identified"),MATCH($B2002&amp;$D2002,'Smelter Look-up'!$J:$J,0),MATCH($B2002&amp;$C2002,'Smelter Look-up'!$J:$J,0)))</f>
        <v>#N/A</v>
      </c>
      <c r="W2002" s="208"/>
      <c r="X2002" s="208">
        <f t="shared" si="1"/>
        <v>0</v>
      </c>
      <c r="Y2002" s="208"/>
      <c r="Z2002" s="208"/>
      <c r="AA2002" s="208"/>
      <c r="AB2002" s="241" t="str">
        <f t="shared" si="2"/>
        <v/>
      </c>
      <c r="AC2002" s="208"/>
      <c r="AD2002" s="208"/>
      <c r="AE2002" s="208"/>
      <c r="AF2002" s="208"/>
      <c r="AG2002" s="208"/>
      <c r="AH2002" s="208"/>
    </row>
    <row r="2003" ht="13.5" customHeight="1">
      <c r="A2003" s="239"/>
      <c r="B2003" s="233" t="str">
        <f t="array" ref="B2003">IF(LEN(A2003)=0,"",INDEX('Smelter Look-up'!$A:$A,MATCH($A2003,'Smelter Look-up'!$E:$E,0)))</f>
        <v/>
      </c>
      <c r="C2003" s="234" t="str">
        <f t="array" ref="C2003">IF(LEN(A2003)=0,"",INDEX('Smelter Look-up'!$C:$C,MATCH($A2003,'Smelter Look-up'!$E:$E,0)))</f>
        <v/>
      </c>
      <c r="D2003" s="233"/>
      <c r="E2003" s="233" t="str">
        <f>IF(ISERROR($V2003),"",OFFSET('Smelter Look-up'!$D$4,$V2003-4,0)&amp;"")</f>
        <v/>
      </c>
      <c r="F2003" s="233" t="str">
        <f>IF(ISERROR($V2003),"",OFFSET('Smelter Look-up'!$E$4,$V2003-4,0))</f>
        <v/>
      </c>
      <c r="G2003" s="233" t="str">
        <f>IF(C2003=$X$4,IF(ISERROR($V2003),"Enter smelter details","RMI"),IF(ISERROR($V2003),"",OFFSET('Smelter Look-up'!$F$4,$V2003-4,0)))</f>
        <v/>
      </c>
      <c r="H2003" s="235" t="str">
        <f>IF(ISERROR($V2003),"",OFFSET('Smelter Look-up'!$G$4,$V2003-4,0))</f>
        <v/>
      </c>
      <c r="I2003" s="237" t="str">
        <f>IF(ISERROR($V2003),"",OFFSET('Smelter Look-up'!$H$4,$V2003-4,0))</f>
        <v/>
      </c>
      <c r="J2003" s="237" t="str">
        <f>IF(ISERROR($V2003),"",OFFSET('Smelter Look-up'!$I$4,$V2003-4,0))</f>
        <v/>
      </c>
      <c r="K2003" s="234"/>
      <c r="L2003" s="234"/>
      <c r="M2003" s="234"/>
      <c r="N2003" s="234"/>
      <c r="O2003" s="234"/>
      <c r="P2003" s="237"/>
      <c r="Q2003" s="238"/>
      <c r="R2003" s="233" t="str">
        <f>IF(ISERROR($V2003),"",OFFSET('Smelter Look-up'!$C$4,$V2003-4,0)&amp;"")</f>
        <v/>
      </c>
      <c r="S2003" s="239" t="str">
        <f t="array" ref="S2003">IF(B2003="","",IF(ISERROR(MATCH($E2003,CL,0)),"Unknown",INDIRECT("'C'!$A$"&amp;MATCH($E2003,CL,0)+1)))</f>
        <v/>
      </c>
      <c r="T2003" s="239" t="str">
        <f t="array" ref="T2003">IF(B2003="","",IF(ISERROR(MATCH($J2003,SorP!$B$1:$B$6226,0)),"",INDIRECT("'SorP'!$A$"&amp;MATCH($S2003&amp;$J2003,SorP!C:C,0))))</f>
        <v/>
      </c>
      <c r="U2003" s="240"/>
      <c r="V2003" s="228" t="str">
        <f>IF(C2003="",NA(),IF(OR(C2003="Smelter not listed",C2003="Smelter not yet identified"),MATCH($B2003&amp;$D2003,'Smelter Look-up'!$J:$J,0),MATCH($B2003&amp;$C2003,'Smelter Look-up'!$J:$J,0)))</f>
        <v>#N/A</v>
      </c>
      <c r="W2003" s="208"/>
      <c r="X2003" s="208">
        <f t="shared" si="1"/>
        <v>0</v>
      </c>
      <c r="Y2003" s="208"/>
      <c r="Z2003" s="208"/>
      <c r="AA2003" s="208"/>
      <c r="AB2003" s="241" t="str">
        <f t="shared" si="2"/>
        <v/>
      </c>
      <c r="AC2003" s="208"/>
      <c r="AD2003" s="208"/>
      <c r="AE2003" s="208"/>
      <c r="AF2003" s="208"/>
      <c r="AG2003" s="208"/>
      <c r="AH2003" s="208"/>
    </row>
    <row r="2004" ht="13.5" customHeight="1">
      <c r="A2004" s="239"/>
      <c r="B2004" s="233" t="str">
        <f t="array" ref="B2004">IF(LEN(A2004)=0,"",INDEX('Smelter Look-up'!$A:$A,MATCH($A2004,'Smelter Look-up'!$E:$E,0)))</f>
        <v/>
      </c>
      <c r="C2004" s="234" t="str">
        <f t="array" ref="C2004">IF(LEN(A2004)=0,"",INDEX('Smelter Look-up'!$C:$C,MATCH($A2004,'Smelter Look-up'!$E:$E,0)))</f>
        <v/>
      </c>
      <c r="D2004" s="233"/>
      <c r="E2004" s="233" t="str">
        <f>IF(ISERROR($V2004),"",OFFSET('Smelter Look-up'!$D$4,$V2004-4,0)&amp;"")</f>
        <v/>
      </c>
      <c r="F2004" s="233" t="str">
        <f>IF(ISERROR($V2004),"",OFFSET('Smelter Look-up'!$E$4,$V2004-4,0))</f>
        <v/>
      </c>
      <c r="G2004" s="233" t="str">
        <f>IF(C2004=$X$4,IF(ISERROR($V2004),"Enter smelter details","RMI"),IF(ISERROR($V2004),"",OFFSET('Smelter Look-up'!$F$4,$V2004-4,0)))</f>
        <v/>
      </c>
      <c r="H2004" s="235" t="str">
        <f>IF(ISERROR($V2004),"",OFFSET('Smelter Look-up'!$G$4,$V2004-4,0))</f>
        <v/>
      </c>
      <c r="I2004" s="237" t="str">
        <f>IF(ISERROR($V2004),"",OFFSET('Smelter Look-up'!$H$4,$V2004-4,0))</f>
        <v/>
      </c>
      <c r="J2004" s="237" t="str">
        <f>IF(ISERROR($V2004),"",OFFSET('Smelter Look-up'!$I$4,$V2004-4,0))</f>
        <v/>
      </c>
      <c r="K2004" s="234"/>
      <c r="L2004" s="234"/>
      <c r="M2004" s="234"/>
      <c r="N2004" s="234"/>
      <c r="O2004" s="234"/>
      <c r="P2004" s="237"/>
      <c r="Q2004" s="238"/>
      <c r="R2004" s="233" t="str">
        <f>IF(ISERROR($V2004),"",OFFSET('Smelter Look-up'!$C$4,$V2004-4,0)&amp;"")</f>
        <v/>
      </c>
      <c r="S2004" s="239" t="str">
        <f t="array" ref="S2004">IF(B2004="","",IF(ISERROR(MATCH($E2004,CL,0)),"Unknown",INDIRECT("'C'!$A$"&amp;MATCH($E2004,CL,0)+1)))</f>
        <v/>
      </c>
      <c r="T2004" s="239" t="str">
        <f t="array" ref="T2004">IF(B2004="","",IF(ISERROR(MATCH($J2004,SorP!$B$1:$B$6226,0)),"",INDIRECT("'SorP'!$A$"&amp;MATCH($S2004&amp;$J2004,SorP!C:C,0))))</f>
        <v/>
      </c>
      <c r="U2004" s="240"/>
      <c r="V2004" s="228" t="str">
        <f>IF(C2004="",NA(),IF(OR(C2004="Smelter not listed",C2004="Smelter not yet identified"),MATCH($B2004&amp;$D2004,'Smelter Look-up'!$J:$J,0),MATCH($B2004&amp;$C2004,'Smelter Look-up'!$J:$J,0)))</f>
        <v>#N/A</v>
      </c>
      <c r="W2004" s="208"/>
      <c r="X2004" s="208">
        <f t="shared" si="1"/>
        <v>0</v>
      </c>
      <c r="Y2004" s="208"/>
      <c r="Z2004" s="208"/>
      <c r="AA2004" s="208"/>
      <c r="AB2004" s="241" t="str">
        <f t="shared" si="2"/>
        <v/>
      </c>
      <c r="AC2004" s="208"/>
      <c r="AD2004" s="208"/>
      <c r="AE2004" s="208"/>
      <c r="AF2004" s="208"/>
      <c r="AG2004" s="208"/>
      <c r="AH2004" s="208"/>
    </row>
    <row r="2005" ht="13.5" customHeight="1">
      <c r="A2005" s="239"/>
      <c r="B2005" s="233" t="str">
        <f t="array" ref="B2005">IF(LEN(A2005)=0,"",INDEX('Smelter Look-up'!$A:$A,MATCH($A2005,'Smelter Look-up'!$E:$E,0)))</f>
        <v/>
      </c>
      <c r="C2005" s="234" t="str">
        <f t="array" ref="C2005">IF(LEN(A2005)=0,"",INDEX('Smelter Look-up'!$C:$C,MATCH($A2005,'Smelter Look-up'!$E:$E,0)))</f>
        <v/>
      </c>
      <c r="D2005" s="233"/>
      <c r="E2005" s="233" t="str">
        <f>IF(ISERROR($V2005),"",OFFSET('Smelter Look-up'!$D$4,$V2005-4,0)&amp;"")</f>
        <v/>
      </c>
      <c r="F2005" s="233" t="str">
        <f>IF(ISERROR($V2005),"",OFFSET('Smelter Look-up'!$E$4,$V2005-4,0))</f>
        <v/>
      </c>
      <c r="G2005" s="233" t="str">
        <f>IF(C2005=$X$4,IF(ISERROR($V2005),"Enter smelter details","RMI"),IF(ISERROR($V2005),"",OFFSET('Smelter Look-up'!$F$4,$V2005-4,0)))</f>
        <v/>
      </c>
      <c r="H2005" s="235" t="str">
        <f>IF(ISERROR($V2005),"",OFFSET('Smelter Look-up'!$G$4,$V2005-4,0))</f>
        <v/>
      </c>
      <c r="I2005" s="237" t="str">
        <f>IF(ISERROR($V2005),"",OFFSET('Smelter Look-up'!$H$4,$V2005-4,0))</f>
        <v/>
      </c>
      <c r="J2005" s="237" t="str">
        <f>IF(ISERROR($V2005),"",OFFSET('Smelter Look-up'!$I$4,$V2005-4,0))</f>
        <v/>
      </c>
      <c r="K2005" s="234"/>
      <c r="L2005" s="234"/>
      <c r="M2005" s="234"/>
      <c r="N2005" s="234"/>
      <c r="O2005" s="234"/>
      <c r="P2005" s="237"/>
      <c r="Q2005" s="238"/>
      <c r="R2005" s="233" t="str">
        <f>IF(ISERROR($V2005),"",OFFSET('Smelter Look-up'!$C$4,$V2005-4,0)&amp;"")</f>
        <v/>
      </c>
      <c r="S2005" s="239" t="str">
        <f t="array" ref="S2005">IF(B2005="","",IF(ISERROR(MATCH($E2005,CL,0)),"Unknown",INDIRECT("'C'!$A$"&amp;MATCH($E2005,CL,0)+1)))</f>
        <v/>
      </c>
      <c r="T2005" s="239" t="str">
        <f t="array" ref="T2005">IF(B2005="","",IF(ISERROR(MATCH($J2005,SorP!$B$1:$B$6226,0)),"",INDIRECT("'SorP'!$A$"&amp;MATCH($S2005&amp;$J2005,SorP!C:C,0))))</f>
        <v/>
      </c>
      <c r="U2005" s="240"/>
      <c r="V2005" s="228" t="str">
        <f>IF(C2005="",NA(),IF(OR(C2005="Smelter not listed",C2005="Smelter not yet identified"),MATCH($B2005&amp;$D2005,'Smelter Look-up'!$J:$J,0),MATCH($B2005&amp;$C2005,'Smelter Look-up'!$J:$J,0)))</f>
        <v>#N/A</v>
      </c>
      <c r="W2005" s="208"/>
      <c r="X2005" s="208">
        <f t="shared" si="1"/>
        <v>0</v>
      </c>
      <c r="Y2005" s="208"/>
      <c r="Z2005" s="208"/>
      <c r="AA2005" s="208"/>
      <c r="AB2005" s="241" t="str">
        <f t="shared" si="2"/>
        <v/>
      </c>
      <c r="AC2005" s="208"/>
      <c r="AD2005" s="208"/>
      <c r="AE2005" s="208"/>
      <c r="AF2005" s="208"/>
      <c r="AG2005" s="208"/>
      <c r="AH2005" s="208"/>
    </row>
    <row r="2006" ht="13.5" customHeight="1">
      <c r="A2006" s="239"/>
      <c r="B2006" s="233" t="str">
        <f t="array" ref="B2006">IF(LEN(A2006)=0,"",INDEX('Smelter Look-up'!$A:$A,MATCH($A2006,'Smelter Look-up'!$E:$E,0)))</f>
        <v/>
      </c>
      <c r="C2006" s="234" t="str">
        <f t="array" ref="C2006">IF(LEN(A2006)=0,"",INDEX('Smelter Look-up'!$C:$C,MATCH($A2006,'Smelter Look-up'!$E:$E,0)))</f>
        <v/>
      </c>
      <c r="D2006" s="233"/>
      <c r="E2006" s="233" t="str">
        <f>IF(ISERROR($V2006),"",OFFSET('Smelter Look-up'!$D$4,$V2006-4,0)&amp;"")</f>
        <v/>
      </c>
      <c r="F2006" s="233" t="str">
        <f>IF(ISERROR($V2006),"",OFFSET('Smelter Look-up'!$E$4,$V2006-4,0))</f>
        <v/>
      </c>
      <c r="G2006" s="233" t="str">
        <f>IF(C2006=$X$4,IF(ISERROR($V2006),"Enter smelter details","RMI"),IF(ISERROR($V2006),"",OFFSET('Smelter Look-up'!$F$4,$V2006-4,0)))</f>
        <v/>
      </c>
      <c r="H2006" s="235" t="str">
        <f>IF(ISERROR($V2006),"",OFFSET('Smelter Look-up'!$G$4,$V2006-4,0))</f>
        <v/>
      </c>
      <c r="I2006" s="237" t="str">
        <f>IF(ISERROR($V2006),"",OFFSET('Smelter Look-up'!$H$4,$V2006-4,0))</f>
        <v/>
      </c>
      <c r="J2006" s="237" t="str">
        <f>IF(ISERROR($V2006),"",OFFSET('Smelter Look-up'!$I$4,$V2006-4,0))</f>
        <v/>
      </c>
      <c r="K2006" s="234"/>
      <c r="L2006" s="234"/>
      <c r="M2006" s="234"/>
      <c r="N2006" s="234"/>
      <c r="O2006" s="234"/>
      <c r="P2006" s="237"/>
      <c r="Q2006" s="238"/>
      <c r="R2006" s="233" t="str">
        <f>IF(ISERROR($V2006),"",OFFSET('Smelter Look-up'!$C$4,$V2006-4,0)&amp;"")</f>
        <v/>
      </c>
      <c r="S2006" s="239" t="str">
        <f t="array" ref="S2006">IF(B2006="","",IF(ISERROR(MATCH($E2006,CL,0)),"Unknown",INDIRECT("'C'!$A$"&amp;MATCH($E2006,CL,0)+1)))</f>
        <v/>
      </c>
      <c r="T2006" s="239" t="str">
        <f t="array" ref="T2006">IF(B2006="","",IF(ISERROR(MATCH($J2006,SorP!$B$1:$B$6226,0)),"",INDIRECT("'SorP'!$A$"&amp;MATCH($S2006&amp;$J2006,SorP!C:C,0))))</f>
        <v/>
      </c>
      <c r="U2006" s="240"/>
      <c r="V2006" s="228" t="str">
        <f>IF(C2006="",NA(),IF(OR(C2006="Smelter not listed",C2006="Smelter not yet identified"),MATCH($B2006&amp;$D2006,'Smelter Look-up'!$J:$J,0),MATCH($B2006&amp;$C2006,'Smelter Look-up'!$J:$J,0)))</f>
        <v>#N/A</v>
      </c>
      <c r="W2006" s="208"/>
      <c r="X2006" s="208">
        <f t="shared" si="1"/>
        <v>0</v>
      </c>
      <c r="Y2006" s="208"/>
      <c r="Z2006" s="208"/>
      <c r="AA2006" s="208"/>
      <c r="AB2006" s="241" t="str">
        <f t="shared" si="2"/>
        <v/>
      </c>
      <c r="AC2006" s="208"/>
      <c r="AD2006" s="208"/>
      <c r="AE2006" s="208"/>
      <c r="AF2006" s="208"/>
      <c r="AG2006" s="208"/>
      <c r="AH2006" s="208"/>
    </row>
    <row r="2007" ht="13.5" customHeight="1">
      <c r="A2007" s="239"/>
      <c r="B2007" s="233" t="str">
        <f t="array" ref="B2007">IF(LEN(A2007)=0,"",INDEX('Smelter Look-up'!$A:$A,MATCH($A2007,'Smelter Look-up'!$E:$E,0)))</f>
        <v/>
      </c>
      <c r="C2007" s="234" t="str">
        <f t="array" ref="C2007">IF(LEN(A2007)=0,"",INDEX('Smelter Look-up'!$C:$C,MATCH($A2007,'Smelter Look-up'!$E:$E,0)))</f>
        <v/>
      </c>
      <c r="D2007" s="233"/>
      <c r="E2007" s="233" t="str">
        <f>IF(ISERROR($V2007),"",OFFSET('Smelter Look-up'!$D$4,$V2007-4,0)&amp;"")</f>
        <v/>
      </c>
      <c r="F2007" s="233" t="str">
        <f>IF(ISERROR($V2007),"",OFFSET('Smelter Look-up'!$E$4,$V2007-4,0))</f>
        <v/>
      </c>
      <c r="G2007" s="233" t="str">
        <f>IF(C2007=$X$4,IF(ISERROR($V2007),"Enter smelter details","RMI"),IF(ISERROR($V2007),"",OFFSET('Smelter Look-up'!$F$4,$V2007-4,0)))</f>
        <v/>
      </c>
      <c r="H2007" s="235" t="str">
        <f>IF(ISERROR($V2007),"",OFFSET('Smelter Look-up'!$G$4,$V2007-4,0))</f>
        <v/>
      </c>
      <c r="I2007" s="237" t="str">
        <f>IF(ISERROR($V2007),"",OFFSET('Smelter Look-up'!$H$4,$V2007-4,0))</f>
        <v/>
      </c>
      <c r="J2007" s="237" t="str">
        <f>IF(ISERROR($V2007),"",OFFSET('Smelter Look-up'!$I$4,$V2007-4,0))</f>
        <v/>
      </c>
      <c r="K2007" s="234"/>
      <c r="L2007" s="234"/>
      <c r="M2007" s="234"/>
      <c r="N2007" s="234"/>
      <c r="O2007" s="234"/>
      <c r="P2007" s="237"/>
      <c r="Q2007" s="238"/>
      <c r="R2007" s="233" t="str">
        <f>IF(ISERROR($V2007),"",OFFSET('Smelter Look-up'!$C$4,$V2007-4,0)&amp;"")</f>
        <v/>
      </c>
      <c r="S2007" s="239" t="str">
        <f t="array" ref="S2007">IF(B2007="","",IF(ISERROR(MATCH($E2007,CL,0)),"Unknown",INDIRECT("'C'!$A$"&amp;MATCH($E2007,CL,0)+1)))</f>
        <v/>
      </c>
      <c r="T2007" s="239" t="str">
        <f t="array" ref="T2007">IF(B2007="","",IF(ISERROR(MATCH($J2007,SorP!$B$1:$B$6226,0)),"",INDIRECT("'SorP'!$A$"&amp;MATCH($S2007&amp;$J2007,SorP!C:C,0))))</f>
        <v/>
      </c>
      <c r="U2007" s="240"/>
      <c r="V2007" s="228" t="str">
        <f>IF(C2007="",NA(),IF(OR(C2007="Smelter not listed",C2007="Smelter not yet identified"),MATCH($B2007&amp;$D2007,'Smelter Look-up'!$J:$J,0),MATCH($B2007&amp;$C2007,'Smelter Look-up'!$J:$J,0)))</f>
        <v>#N/A</v>
      </c>
      <c r="W2007" s="208"/>
      <c r="X2007" s="208">
        <f t="shared" si="1"/>
        <v>0</v>
      </c>
      <c r="Y2007" s="208"/>
      <c r="Z2007" s="208"/>
      <c r="AA2007" s="208"/>
      <c r="AB2007" s="241" t="str">
        <f t="shared" si="2"/>
        <v/>
      </c>
      <c r="AC2007" s="208"/>
      <c r="AD2007" s="208"/>
      <c r="AE2007" s="208"/>
      <c r="AF2007" s="208"/>
      <c r="AG2007" s="208"/>
      <c r="AH2007" s="208"/>
    </row>
    <row r="2008" ht="13.5" customHeight="1">
      <c r="A2008" s="239"/>
      <c r="B2008" s="233" t="str">
        <f t="array" ref="B2008">IF(LEN(A2008)=0,"",INDEX('Smelter Look-up'!$A:$A,MATCH($A2008,'Smelter Look-up'!$E:$E,0)))</f>
        <v/>
      </c>
      <c r="C2008" s="234" t="str">
        <f t="array" ref="C2008">IF(LEN(A2008)=0,"",INDEX('Smelter Look-up'!$C:$C,MATCH($A2008,'Smelter Look-up'!$E:$E,0)))</f>
        <v/>
      </c>
      <c r="D2008" s="233"/>
      <c r="E2008" s="233" t="str">
        <f>IF(ISERROR($V2008),"",OFFSET('Smelter Look-up'!$D$4,$V2008-4,0)&amp;"")</f>
        <v/>
      </c>
      <c r="F2008" s="233" t="str">
        <f>IF(ISERROR($V2008),"",OFFSET('Smelter Look-up'!$E$4,$V2008-4,0))</f>
        <v/>
      </c>
      <c r="G2008" s="233" t="str">
        <f>IF(C2008=$X$4,IF(ISERROR($V2008),"Enter smelter details","RMI"),IF(ISERROR($V2008),"",OFFSET('Smelter Look-up'!$F$4,$V2008-4,0)))</f>
        <v/>
      </c>
      <c r="H2008" s="235" t="str">
        <f>IF(ISERROR($V2008),"",OFFSET('Smelter Look-up'!$G$4,$V2008-4,0))</f>
        <v/>
      </c>
      <c r="I2008" s="237" t="str">
        <f>IF(ISERROR($V2008),"",OFFSET('Smelter Look-up'!$H$4,$V2008-4,0))</f>
        <v/>
      </c>
      <c r="J2008" s="237" t="str">
        <f>IF(ISERROR($V2008),"",OFFSET('Smelter Look-up'!$I$4,$V2008-4,0))</f>
        <v/>
      </c>
      <c r="K2008" s="234"/>
      <c r="L2008" s="234"/>
      <c r="M2008" s="234"/>
      <c r="N2008" s="234"/>
      <c r="O2008" s="234"/>
      <c r="P2008" s="237"/>
      <c r="Q2008" s="238"/>
      <c r="R2008" s="233" t="str">
        <f>IF(ISERROR($V2008),"",OFFSET('Smelter Look-up'!$C$4,$V2008-4,0)&amp;"")</f>
        <v/>
      </c>
      <c r="S2008" s="239" t="str">
        <f t="array" ref="S2008">IF(B2008="","",IF(ISERROR(MATCH($E2008,CL,0)),"Unknown",INDIRECT("'C'!$A$"&amp;MATCH($E2008,CL,0)+1)))</f>
        <v/>
      </c>
      <c r="T2008" s="239" t="str">
        <f t="array" ref="T2008">IF(B2008="","",IF(ISERROR(MATCH($J2008,SorP!$B$1:$B$6226,0)),"",INDIRECT("'SorP'!$A$"&amp;MATCH($S2008&amp;$J2008,SorP!C:C,0))))</f>
        <v/>
      </c>
      <c r="U2008" s="240"/>
      <c r="V2008" s="228" t="str">
        <f>IF(C2008="",NA(),IF(OR(C2008="Smelter not listed",C2008="Smelter not yet identified"),MATCH($B2008&amp;$D2008,'Smelter Look-up'!$J:$J,0),MATCH($B2008&amp;$C2008,'Smelter Look-up'!$J:$J,0)))</f>
        <v>#N/A</v>
      </c>
      <c r="W2008" s="208"/>
      <c r="X2008" s="208">
        <f t="shared" si="1"/>
        <v>0</v>
      </c>
      <c r="Y2008" s="208"/>
      <c r="Z2008" s="208"/>
      <c r="AA2008" s="208"/>
      <c r="AB2008" s="241" t="str">
        <f t="shared" si="2"/>
        <v/>
      </c>
      <c r="AC2008" s="208"/>
      <c r="AD2008" s="208"/>
      <c r="AE2008" s="208"/>
      <c r="AF2008" s="208"/>
      <c r="AG2008" s="208"/>
      <c r="AH2008" s="208"/>
    </row>
    <row r="2009" ht="13.5" customHeight="1">
      <c r="A2009" s="239"/>
      <c r="B2009" s="233" t="str">
        <f t="array" ref="B2009">IF(LEN(A2009)=0,"",INDEX('Smelter Look-up'!$A:$A,MATCH($A2009,'Smelter Look-up'!$E:$E,0)))</f>
        <v/>
      </c>
      <c r="C2009" s="234" t="str">
        <f t="array" ref="C2009">IF(LEN(A2009)=0,"",INDEX('Smelter Look-up'!$C:$C,MATCH($A2009,'Smelter Look-up'!$E:$E,0)))</f>
        <v/>
      </c>
      <c r="D2009" s="233"/>
      <c r="E2009" s="233" t="str">
        <f>IF(ISERROR($V2009),"",OFFSET('Smelter Look-up'!$D$4,$V2009-4,0)&amp;"")</f>
        <v/>
      </c>
      <c r="F2009" s="233" t="str">
        <f>IF(ISERROR($V2009),"",OFFSET('Smelter Look-up'!$E$4,$V2009-4,0))</f>
        <v/>
      </c>
      <c r="G2009" s="233" t="str">
        <f>IF(C2009=$X$4,IF(ISERROR($V2009),"Enter smelter details","RMI"),IF(ISERROR($V2009),"",OFFSET('Smelter Look-up'!$F$4,$V2009-4,0)))</f>
        <v/>
      </c>
      <c r="H2009" s="235" t="str">
        <f>IF(ISERROR($V2009),"",OFFSET('Smelter Look-up'!$G$4,$V2009-4,0))</f>
        <v/>
      </c>
      <c r="I2009" s="237" t="str">
        <f>IF(ISERROR($V2009),"",OFFSET('Smelter Look-up'!$H$4,$V2009-4,0))</f>
        <v/>
      </c>
      <c r="J2009" s="237" t="str">
        <f>IF(ISERROR($V2009),"",OFFSET('Smelter Look-up'!$I$4,$V2009-4,0))</f>
        <v/>
      </c>
      <c r="K2009" s="234"/>
      <c r="L2009" s="234"/>
      <c r="M2009" s="234"/>
      <c r="N2009" s="234"/>
      <c r="O2009" s="234"/>
      <c r="P2009" s="237"/>
      <c r="Q2009" s="238"/>
      <c r="R2009" s="233" t="str">
        <f>IF(ISERROR($V2009),"",OFFSET('Smelter Look-up'!$C$4,$V2009-4,0)&amp;"")</f>
        <v/>
      </c>
      <c r="S2009" s="239" t="str">
        <f t="array" ref="S2009">IF(B2009="","",IF(ISERROR(MATCH($E2009,CL,0)),"Unknown",INDIRECT("'C'!$A$"&amp;MATCH($E2009,CL,0)+1)))</f>
        <v/>
      </c>
      <c r="T2009" s="239" t="str">
        <f t="array" ref="T2009">IF(B2009="","",IF(ISERROR(MATCH($J2009,SorP!$B$1:$B$6226,0)),"",INDIRECT("'SorP'!$A$"&amp;MATCH($S2009&amp;$J2009,SorP!C:C,0))))</f>
        <v/>
      </c>
      <c r="U2009" s="240"/>
      <c r="V2009" s="228" t="str">
        <f>IF(C2009="",NA(),IF(OR(C2009="Smelter not listed",C2009="Smelter not yet identified"),MATCH($B2009&amp;$D2009,'Smelter Look-up'!$J:$J,0),MATCH($B2009&amp;$C2009,'Smelter Look-up'!$J:$J,0)))</f>
        <v>#N/A</v>
      </c>
      <c r="W2009" s="208"/>
      <c r="X2009" s="208">
        <f t="shared" si="1"/>
        <v>0</v>
      </c>
      <c r="Y2009" s="208"/>
      <c r="Z2009" s="208"/>
      <c r="AA2009" s="208"/>
      <c r="AB2009" s="241" t="str">
        <f t="shared" si="2"/>
        <v/>
      </c>
      <c r="AC2009" s="208"/>
      <c r="AD2009" s="208"/>
      <c r="AE2009" s="208"/>
      <c r="AF2009" s="208"/>
      <c r="AG2009" s="208"/>
      <c r="AH2009" s="208"/>
    </row>
    <row r="2010" ht="13.5" customHeight="1">
      <c r="A2010" s="239"/>
      <c r="B2010" s="233" t="str">
        <f t="array" ref="B2010">IF(LEN(A2010)=0,"",INDEX('Smelter Look-up'!$A:$A,MATCH($A2010,'Smelter Look-up'!$E:$E,0)))</f>
        <v/>
      </c>
      <c r="C2010" s="234" t="str">
        <f t="array" ref="C2010">IF(LEN(A2010)=0,"",INDEX('Smelter Look-up'!$C:$C,MATCH($A2010,'Smelter Look-up'!$E:$E,0)))</f>
        <v/>
      </c>
      <c r="D2010" s="233"/>
      <c r="E2010" s="233" t="str">
        <f>IF(ISERROR($V2010),"",OFFSET('Smelter Look-up'!$D$4,$V2010-4,0)&amp;"")</f>
        <v/>
      </c>
      <c r="F2010" s="233" t="str">
        <f>IF(ISERROR($V2010),"",OFFSET('Smelter Look-up'!$E$4,$V2010-4,0))</f>
        <v/>
      </c>
      <c r="G2010" s="233" t="str">
        <f>IF(C2010=$X$4,IF(ISERROR($V2010),"Enter smelter details","RMI"),IF(ISERROR($V2010),"",OFFSET('Smelter Look-up'!$F$4,$V2010-4,0)))</f>
        <v/>
      </c>
      <c r="H2010" s="235" t="str">
        <f>IF(ISERROR($V2010),"",OFFSET('Smelter Look-up'!$G$4,$V2010-4,0))</f>
        <v/>
      </c>
      <c r="I2010" s="237" t="str">
        <f>IF(ISERROR($V2010),"",OFFSET('Smelter Look-up'!$H$4,$V2010-4,0))</f>
        <v/>
      </c>
      <c r="J2010" s="237" t="str">
        <f>IF(ISERROR($V2010),"",OFFSET('Smelter Look-up'!$I$4,$V2010-4,0))</f>
        <v/>
      </c>
      <c r="K2010" s="234"/>
      <c r="L2010" s="234"/>
      <c r="M2010" s="234"/>
      <c r="N2010" s="234"/>
      <c r="O2010" s="234"/>
      <c r="P2010" s="237"/>
      <c r="Q2010" s="238"/>
      <c r="R2010" s="233" t="str">
        <f>IF(ISERROR($V2010),"",OFFSET('Smelter Look-up'!$C$4,$V2010-4,0)&amp;"")</f>
        <v/>
      </c>
      <c r="S2010" s="239" t="str">
        <f t="array" ref="S2010">IF(B2010="","",IF(ISERROR(MATCH($E2010,CL,0)),"Unknown",INDIRECT("'C'!$A$"&amp;MATCH($E2010,CL,0)+1)))</f>
        <v/>
      </c>
      <c r="T2010" s="239" t="str">
        <f t="array" ref="T2010">IF(B2010="","",IF(ISERROR(MATCH($J2010,SorP!$B$1:$B$6226,0)),"",INDIRECT("'SorP'!$A$"&amp;MATCH($S2010&amp;$J2010,SorP!C:C,0))))</f>
        <v/>
      </c>
      <c r="U2010" s="240"/>
      <c r="V2010" s="228" t="str">
        <f>IF(C2010="",NA(),IF(OR(C2010="Smelter not listed",C2010="Smelter not yet identified"),MATCH($B2010&amp;$D2010,'Smelter Look-up'!$J:$J,0),MATCH($B2010&amp;$C2010,'Smelter Look-up'!$J:$J,0)))</f>
        <v>#N/A</v>
      </c>
      <c r="W2010" s="208"/>
      <c r="X2010" s="208">
        <f t="shared" si="1"/>
        <v>0</v>
      </c>
      <c r="Y2010" s="208"/>
      <c r="Z2010" s="208"/>
      <c r="AA2010" s="208"/>
      <c r="AB2010" s="241" t="str">
        <f t="shared" si="2"/>
        <v/>
      </c>
      <c r="AC2010" s="208"/>
      <c r="AD2010" s="208"/>
      <c r="AE2010" s="208"/>
      <c r="AF2010" s="208"/>
      <c r="AG2010" s="208"/>
      <c r="AH2010" s="208"/>
    </row>
    <row r="2011" ht="13.5" customHeight="1">
      <c r="A2011" s="239"/>
      <c r="B2011" s="233" t="str">
        <f t="array" ref="B2011">IF(LEN(A2011)=0,"",INDEX('Smelter Look-up'!$A:$A,MATCH($A2011,'Smelter Look-up'!$E:$E,0)))</f>
        <v/>
      </c>
      <c r="C2011" s="234" t="str">
        <f t="array" ref="C2011">IF(LEN(A2011)=0,"",INDEX('Smelter Look-up'!$C:$C,MATCH($A2011,'Smelter Look-up'!$E:$E,0)))</f>
        <v/>
      </c>
      <c r="D2011" s="233"/>
      <c r="E2011" s="233" t="str">
        <f>IF(ISERROR($V2011),"",OFFSET('Smelter Look-up'!$D$4,$V2011-4,0)&amp;"")</f>
        <v/>
      </c>
      <c r="F2011" s="233" t="str">
        <f>IF(ISERROR($V2011),"",OFFSET('Smelter Look-up'!$E$4,$V2011-4,0))</f>
        <v/>
      </c>
      <c r="G2011" s="233" t="str">
        <f>IF(C2011=$X$4,IF(ISERROR($V2011),"Enter smelter details","RMI"),IF(ISERROR($V2011),"",OFFSET('Smelter Look-up'!$F$4,$V2011-4,0)))</f>
        <v/>
      </c>
      <c r="H2011" s="235" t="str">
        <f>IF(ISERROR($V2011),"",OFFSET('Smelter Look-up'!$G$4,$V2011-4,0))</f>
        <v/>
      </c>
      <c r="I2011" s="237" t="str">
        <f>IF(ISERROR($V2011),"",OFFSET('Smelter Look-up'!$H$4,$V2011-4,0))</f>
        <v/>
      </c>
      <c r="J2011" s="237" t="str">
        <f>IF(ISERROR($V2011),"",OFFSET('Smelter Look-up'!$I$4,$V2011-4,0))</f>
        <v/>
      </c>
      <c r="K2011" s="234"/>
      <c r="L2011" s="234"/>
      <c r="M2011" s="234"/>
      <c r="N2011" s="234"/>
      <c r="O2011" s="234"/>
      <c r="P2011" s="237"/>
      <c r="Q2011" s="238"/>
      <c r="R2011" s="233" t="str">
        <f>IF(ISERROR($V2011),"",OFFSET('Smelter Look-up'!$C$4,$V2011-4,0)&amp;"")</f>
        <v/>
      </c>
      <c r="S2011" s="239" t="str">
        <f t="array" ref="S2011">IF(B2011="","",IF(ISERROR(MATCH($E2011,CL,0)),"Unknown",INDIRECT("'C'!$A$"&amp;MATCH($E2011,CL,0)+1)))</f>
        <v/>
      </c>
      <c r="T2011" s="239" t="str">
        <f t="array" ref="T2011">IF(B2011="","",IF(ISERROR(MATCH($J2011,SorP!$B$1:$B$6226,0)),"",INDIRECT("'SorP'!$A$"&amp;MATCH($S2011&amp;$J2011,SorP!C:C,0))))</f>
        <v/>
      </c>
      <c r="U2011" s="240"/>
      <c r="V2011" s="228" t="str">
        <f>IF(C2011="",NA(),IF(OR(C2011="Smelter not listed",C2011="Smelter not yet identified"),MATCH($B2011&amp;$D2011,'Smelter Look-up'!$J:$J,0),MATCH($B2011&amp;$C2011,'Smelter Look-up'!$J:$J,0)))</f>
        <v>#N/A</v>
      </c>
      <c r="W2011" s="208"/>
      <c r="X2011" s="208">
        <f t="shared" si="1"/>
        <v>0</v>
      </c>
      <c r="Y2011" s="208"/>
      <c r="Z2011" s="208"/>
      <c r="AA2011" s="208"/>
      <c r="AB2011" s="241" t="str">
        <f t="shared" si="2"/>
        <v/>
      </c>
      <c r="AC2011" s="208"/>
      <c r="AD2011" s="208"/>
      <c r="AE2011" s="208"/>
      <c r="AF2011" s="208"/>
      <c r="AG2011" s="208"/>
      <c r="AH2011" s="208"/>
    </row>
    <row r="2012" ht="13.5" customHeight="1">
      <c r="A2012" s="239"/>
      <c r="B2012" s="233" t="str">
        <f t="array" ref="B2012">IF(LEN(A2012)=0,"",INDEX('Smelter Look-up'!$A:$A,MATCH($A2012,'Smelter Look-up'!$E:$E,0)))</f>
        <v/>
      </c>
      <c r="C2012" s="234" t="str">
        <f t="array" ref="C2012">IF(LEN(A2012)=0,"",INDEX('Smelter Look-up'!$C:$C,MATCH($A2012,'Smelter Look-up'!$E:$E,0)))</f>
        <v/>
      </c>
      <c r="D2012" s="233"/>
      <c r="E2012" s="233" t="str">
        <f>IF(ISERROR($V2012),"",OFFSET('Smelter Look-up'!$D$4,$V2012-4,0)&amp;"")</f>
        <v/>
      </c>
      <c r="F2012" s="233" t="str">
        <f>IF(ISERROR($V2012),"",OFFSET('Smelter Look-up'!$E$4,$V2012-4,0))</f>
        <v/>
      </c>
      <c r="G2012" s="233" t="str">
        <f>IF(C2012=$X$4,IF(ISERROR($V2012),"Enter smelter details","RMI"),IF(ISERROR($V2012),"",OFFSET('Smelter Look-up'!$F$4,$V2012-4,0)))</f>
        <v/>
      </c>
      <c r="H2012" s="235" t="str">
        <f>IF(ISERROR($V2012),"",OFFSET('Smelter Look-up'!$G$4,$V2012-4,0))</f>
        <v/>
      </c>
      <c r="I2012" s="237" t="str">
        <f>IF(ISERROR($V2012),"",OFFSET('Smelter Look-up'!$H$4,$V2012-4,0))</f>
        <v/>
      </c>
      <c r="J2012" s="237" t="str">
        <f>IF(ISERROR($V2012),"",OFFSET('Smelter Look-up'!$I$4,$V2012-4,0))</f>
        <v/>
      </c>
      <c r="K2012" s="234"/>
      <c r="L2012" s="234"/>
      <c r="M2012" s="234"/>
      <c r="N2012" s="234"/>
      <c r="O2012" s="234"/>
      <c r="P2012" s="237"/>
      <c r="Q2012" s="238"/>
      <c r="R2012" s="233" t="str">
        <f>IF(ISERROR($V2012),"",OFFSET('Smelter Look-up'!$C$4,$V2012-4,0)&amp;"")</f>
        <v/>
      </c>
      <c r="S2012" s="239" t="str">
        <f t="array" ref="S2012">IF(B2012="","",IF(ISERROR(MATCH($E2012,CL,0)),"Unknown",INDIRECT("'C'!$A$"&amp;MATCH($E2012,CL,0)+1)))</f>
        <v/>
      </c>
      <c r="T2012" s="239" t="str">
        <f t="array" ref="T2012">IF(B2012="","",IF(ISERROR(MATCH($J2012,SorP!$B$1:$B$6226,0)),"",INDIRECT("'SorP'!$A$"&amp;MATCH($S2012&amp;$J2012,SorP!C:C,0))))</f>
        <v/>
      </c>
      <c r="U2012" s="240"/>
      <c r="V2012" s="228" t="str">
        <f>IF(C2012="",NA(),IF(OR(C2012="Smelter not listed",C2012="Smelter not yet identified"),MATCH($B2012&amp;$D2012,'Smelter Look-up'!$J:$J,0),MATCH($B2012&amp;$C2012,'Smelter Look-up'!$J:$J,0)))</f>
        <v>#N/A</v>
      </c>
      <c r="W2012" s="208"/>
      <c r="X2012" s="208">
        <f t="shared" si="1"/>
        <v>0</v>
      </c>
      <c r="Y2012" s="208"/>
      <c r="Z2012" s="208"/>
      <c r="AA2012" s="208"/>
      <c r="AB2012" s="241" t="str">
        <f t="shared" si="2"/>
        <v/>
      </c>
      <c r="AC2012" s="208"/>
      <c r="AD2012" s="208"/>
      <c r="AE2012" s="208"/>
      <c r="AF2012" s="208"/>
      <c r="AG2012" s="208"/>
      <c r="AH2012" s="208"/>
    </row>
    <row r="2013" ht="13.5" customHeight="1">
      <c r="A2013" s="239"/>
      <c r="B2013" s="233" t="str">
        <f t="array" ref="B2013">IF(LEN(A2013)=0,"",INDEX('Smelter Look-up'!$A:$A,MATCH($A2013,'Smelter Look-up'!$E:$E,0)))</f>
        <v/>
      </c>
      <c r="C2013" s="234" t="str">
        <f t="array" ref="C2013">IF(LEN(A2013)=0,"",INDEX('Smelter Look-up'!$C:$C,MATCH($A2013,'Smelter Look-up'!$E:$E,0)))</f>
        <v/>
      </c>
      <c r="D2013" s="233"/>
      <c r="E2013" s="233" t="str">
        <f>IF(ISERROR($V2013),"",OFFSET('Smelter Look-up'!$D$4,$V2013-4,0)&amp;"")</f>
        <v/>
      </c>
      <c r="F2013" s="233" t="str">
        <f>IF(ISERROR($V2013),"",OFFSET('Smelter Look-up'!$E$4,$V2013-4,0))</f>
        <v/>
      </c>
      <c r="G2013" s="233" t="str">
        <f>IF(C2013=$X$4,IF(ISERROR($V2013),"Enter smelter details","RMI"),IF(ISERROR($V2013),"",OFFSET('Smelter Look-up'!$F$4,$V2013-4,0)))</f>
        <v/>
      </c>
      <c r="H2013" s="235" t="str">
        <f>IF(ISERROR($V2013),"",OFFSET('Smelter Look-up'!$G$4,$V2013-4,0))</f>
        <v/>
      </c>
      <c r="I2013" s="237" t="str">
        <f>IF(ISERROR($V2013),"",OFFSET('Smelter Look-up'!$H$4,$V2013-4,0))</f>
        <v/>
      </c>
      <c r="J2013" s="237" t="str">
        <f>IF(ISERROR($V2013),"",OFFSET('Smelter Look-up'!$I$4,$V2013-4,0))</f>
        <v/>
      </c>
      <c r="K2013" s="234"/>
      <c r="L2013" s="234"/>
      <c r="M2013" s="234"/>
      <c r="N2013" s="234"/>
      <c r="O2013" s="234"/>
      <c r="P2013" s="237"/>
      <c r="Q2013" s="238"/>
      <c r="R2013" s="233" t="str">
        <f>IF(ISERROR($V2013),"",OFFSET('Smelter Look-up'!$C$4,$V2013-4,0)&amp;"")</f>
        <v/>
      </c>
      <c r="S2013" s="239" t="str">
        <f t="array" ref="S2013">IF(B2013="","",IF(ISERROR(MATCH($E2013,CL,0)),"Unknown",INDIRECT("'C'!$A$"&amp;MATCH($E2013,CL,0)+1)))</f>
        <v/>
      </c>
      <c r="T2013" s="239" t="str">
        <f t="array" ref="T2013">IF(B2013="","",IF(ISERROR(MATCH($J2013,SorP!$B$1:$B$6226,0)),"",INDIRECT("'SorP'!$A$"&amp;MATCH($S2013&amp;$J2013,SorP!C:C,0))))</f>
        <v/>
      </c>
      <c r="U2013" s="240"/>
      <c r="V2013" s="228" t="str">
        <f>IF(C2013="",NA(),IF(OR(C2013="Smelter not listed",C2013="Smelter not yet identified"),MATCH($B2013&amp;$D2013,'Smelter Look-up'!$J:$J,0),MATCH($B2013&amp;$C2013,'Smelter Look-up'!$J:$J,0)))</f>
        <v>#N/A</v>
      </c>
      <c r="W2013" s="208"/>
      <c r="X2013" s="208">
        <f t="shared" si="1"/>
        <v>0</v>
      </c>
      <c r="Y2013" s="208"/>
      <c r="Z2013" s="208"/>
      <c r="AA2013" s="208"/>
      <c r="AB2013" s="241" t="str">
        <f t="shared" si="2"/>
        <v/>
      </c>
      <c r="AC2013" s="208"/>
      <c r="AD2013" s="208"/>
      <c r="AE2013" s="208"/>
      <c r="AF2013" s="208"/>
      <c r="AG2013" s="208"/>
      <c r="AH2013" s="208"/>
    </row>
    <row r="2014" ht="13.5" customHeight="1">
      <c r="A2014" s="239"/>
      <c r="B2014" s="233" t="str">
        <f t="array" ref="B2014">IF(LEN(A2014)=0,"",INDEX('Smelter Look-up'!$A:$A,MATCH($A2014,'Smelter Look-up'!$E:$E,0)))</f>
        <v/>
      </c>
      <c r="C2014" s="234" t="str">
        <f t="array" ref="C2014">IF(LEN(A2014)=0,"",INDEX('Smelter Look-up'!$C:$C,MATCH($A2014,'Smelter Look-up'!$E:$E,0)))</f>
        <v/>
      </c>
      <c r="D2014" s="233"/>
      <c r="E2014" s="233" t="str">
        <f>IF(ISERROR($V2014),"",OFFSET('Smelter Look-up'!$D$4,$V2014-4,0)&amp;"")</f>
        <v/>
      </c>
      <c r="F2014" s="233" t="str">
        <f>IF(ISERROR($V2014),"",OFFSET('Smelter Look-up'!$E$4,$V2014-4,0))</f>
        <v/>
      </c>
      <c r="G2014" s="233" t="str">
        <f>IF(C2014=$X$4,IF(ISERROR($V2014),"Enter smelter details","RMI"),IF(ISERROR($V2014),"",OFFSET('Smelter Look-up'!$F$4,$V2014-4,0)))</f>
        <v/>
      </c>
      <c r="H2014" s="235" t="str">
        <f>IF(ISERROR($V2014),"",OFFSET('Smelter Look-up'!$G$4,$V2014-4,0))</f>
        <v/>
      </c>
      <c r="I2014" s="237" t="str">
        <f>IF(ISERROR($V2014),"",OFFSET('Smelter Look-up'!$H$4,$V2014-4,0))</f>
        <v/>
      </c>
      <c r="J2014" s="237" t="str">
        <f>IF(ISERROR($V2014),"",OFFSET('Smelter Look-up'!$I$4,$V2014-4,0))</f>
        <v/>
      </c>
      <c r="K2014" s="234"/>
      <c r="L2014" s="234"/>
      <c r="M2014" s="234"/>
      <c r="N2014" s="234"/>
      <c r="O2014" s="234"/>
      <c r="P2014" s="237"/>
      <c r="Q2014" s="238"/>
      <c r="R2014" s="233" t="str">
        <f>IF(ISERROR($V2014),"",OFFSET('Smelter Look-up'!$C$4,$V2014-4,0)&amp;"")</f>
        <v/>
      </c>
      <c r="S2014" s="239" t="str">
        <f t="array" ref="S2014">IF(B2014="","",IF(ISERROR(MATCH($E2014,CL,0)),"Unknown",INDIRECT("'C'!$A$"&amp;MATCH($E2014,CL,0)+1)))</f>
        <v/>
      </c>
      <c r="T2014" s="239" t="str">
        <f t="array" ref="T2014">IF(B2014="","",IF(ISERROR(MATCH($J2014,SorP!$B$1:$B$6226,0)),"",INDIRECT("'SorP'!$A$"&amp;MATCH($S2014&amp;$J2014,SorP!C:C,0))))</f>
        <v/>
      </c>
      <c r="U2014" s="240"/>
      <c r="V2014" s="228" t="str">
        <f>IF(C2014="",NA(),IF(OR(C2014="Smelter not listed",C2014="Smelter not yet identified"),MATCH($B2014&amp;$D2014,'Smelter Look-up'!$J:$J,0),MATCH($B2014&amp;$C2014,'Smelter Look-up'!$J:$J,0)))</f>
        <v>#N/A</v>
      </c>
      <c r="W2014" s="208"/>
      <c r="X2014" s="208">
        <f t="shared" si="1"/>
        <v>0</v>
      </c>
      <c r="Y2014" s="208"/>
      <c r="Z2014" s="208"/>
      <c r="AA2014" s="208"/>
      <c r="AB2014" s="241" t="str">
        <f t="shared" si="2"/>
        <v/>
      </c>
      <c r="AC2014" s="208"/>
      <c r="AD2014" s="208"/>
      <c r="AE2014" s="208"/>
      <c r="AF2014" s="208"/>
      <c r="AG2014" s="208"/>
      <c r="AH2014" s="208"/>
    </row>
    <row r="2015" ht="13.5" customHeight="1">
      <c r="A2015" s="239"/>
      <c r="B2015" s="233" t="str">
        <f t="array" ref="B2015">IF(LEN(A2015)=0,"",INDEX('Smelter Look-up'!$A:$A,MATCH($A2015,'Smelter Look-up'!$E:$E,0)))</f>
        <v/>
      </c>
      <c r="C2015" s="234" t="str">
        <f t="array" ref="C2015">IF(LEN(A2015)=0,"",INDEX('Smelter Look-up'!$C:$C,MATCH($A2015,'Smelter Look-up'!$E:$E,0)))</f>
        <v/>
      </c>
      <c r="D2015" s="233"/>
      <c r="E2015" s="233" t="str">
        <f>IF(ISERROR($V2015),"",OFFSET('Smelter Look-up'!$D$4,$V2015-4,0)&amp;"")</f>
        <v/>
      </c>
      <c r="F2015" s="233" t="str">
        <f>IF(ISERROR($V2015),"",OFFSET('Smelter Look-up'!$E$4,$V2015-4,0))</f>
        <v/>
      </c>
      <c r="G2015" s="233" t="str">
        <f>IF(C2015=$X$4,IF(ISERROR($V2015),"Enter smelter details","RMI"),IF(ISERROR($V2015),"",OFFSET('Smelter Look-up'!$F$4,$V2015-4,0)))</f>
        <v/>
      </c>
      <c r="H2015" s="235" t="str">
        <f>IF(ISERROR($V2015),"",OFFSET('Smelter Look-up'!$G$4,$V2015-4,0))</f>
        <v/>
      </c>
      <c r="I2015" s="237" t="str">
        <f>IF(ISERROR($V2015),"",OFFSET('Smelter Look-up'!$H$4,$V2015-4,0))</f>
        <v/>
      </c>
      <c r="J2015" s="237" t="str">
        <f>IF(ISERROR($V2015),"",OFFSET('Smelter Look-up'!$I$4,$V2015-4,0))</f>
        <v/>
      </c>
      <c r="K2015" s="234"/>
      <c r="L2015" s="234"/>
      <c r="M2015" s="234"/>
      <c r="N2015" s="234"/>
      <c r="O2015" s="234"/>
      <c r="P2015" s="237"/>
      <c r="Q2015" s="238"/>
      <c r="R2015" s="233" t="str">
        <f>IF(ISERROR($V2015),"",OFFSET('Smelter Look-up'!$C$4,$V2015-4,0)&amp;"")</f>
        <v/>
      </c>
      <c r="S2015" s="239" t="str">
        <f t="array" ref="S2015">IF(B2015="","",IF(ISERROR(MATCH($E2015,CL,0)),"Unknown",INDIRECT("'C'!$A$"&amp;MATCH($E2015,CL,0)+1)))</f>
        <v/>
      </c>
      <c r="T2015" s="239" t="str">
        <f t="array" ref="T2015">IF(B2015="","",IF(ISERROR(MATCH($J2015,SorP!$B$1:$B$6226,0)),"",INDIRECT("'SorP'!$A$"&amp;MATCH($S2015&amp;$J2015,SorP!C:C,0))))</f>
        <v/>
      </c>
      <c r="U2015" s="240"/>
      <c r="V2015" s="228" t="str">
        <f>IF(C2015="",NA(),IF(OR(C2015="Smelter not listed",C2015="Smelter not yet identified"),MATCH($B2015&amp;$D2015,'Smelter Look-up'!$J:$J,0),MATCH($B2015&amp;$C2015,'Smelter Look-up'!$J:$J,0)))</f>
        <v>#N/A</v>
      </c>
      <c r="W2015" s="208"/>
      <c r="X2015" s="208">
        <f t="shared" si="1"/>
        <v>0</v>
      </c>
      <c r="Y2015" s="208"/>
      <c r="Z2015" s="208"/>
      <c r="AA2015" s="208"/>
      <c r="AB2015" s="241" t="str">
        <f t="shared" si="2"/>
        <v/>
      </c>
      <c r="AC2015" s="208"/>
      <c r="AD2015" s="208"/>
      <c r="AE2015" s="208"/>
      <c r="AF2015" s="208"/>
      <c r="AG2015" s="208"/>
      <c r="AH2015" s="208"/>
    </row>
    <row r="2016" ht="13.5" customHeight="1">
      <c r="A2016" s="239"/>
      <c r="B2016" s="233" t="str">
        <f t="array" ref="B2016">IF(LEN(A2016)=0,"",INDEX('Smelter Look-up'!$A:$A,MATCH($A2016,'Smelter Look-up'!$E:$E,0)))</f>
        <v/>
      </c>
      <c r="C2016" s="234" t="str">
        <f t="array" ref="C2016">IF(LEN(A2016)=0,"",INDEX('Smelter Look-up'!$C:$C,MATCH($A2016,'Smelter Look-up'!$E:$E,0)))</f>
        <v/>
      </c>
      <c r="D2016" s="233"/>
      <c r="E2016" s="233" t="str">
        <f>IF(ISERROR($V2016),"",OFFSET('Smelter Look-up'!$D$4,$V2016-4,0)&amp;"")</f>
        <v/>
      </c>
      <c r="F2016" s="233" t="str">
        <f>IF(ISERROR($V2016),"",OFFSET('Smelter Look-up'!$E$4,$V2016-4,0))</f>
        <v/>
      </c>
      <c r="G2016" s="233" t="str">
        <f>IF(C2016=$X$4,IF(ISERROR($V2016),"Enter smelter details","RMI"),IF(ISERROR($V2016),"",OFFSET('Smelter Look-up'!$F$4,$V2016-4,0)))</f>
        <v/>
      </c>
      <c r="H2016" s="235" t="str">
        <f>IF(ISERROR($V2016),"",OFFSET('Smelter Look-up'!$G$4,$V2016-4,0))</f>
        <v/>
      </c>
      <c r="I2016" s="237" t="str">
        <f>IF(ISERROR($V2016),"",OFFSET('Smelter Look-up'!$H$4,$V2016-4,0))</f>
        <v/>
      </c>
      <c r="J2016" s="237" t="str">
        <f>IF(ISERROR($V2016),"",OFFSET('Smelter Look-up'!$I$4,$V2016-4,0))</f>
        <v/>
      </c>
      <c r="K2016" s="234"/>
      <c r="L2016" s="234"/>
      <c r="M2016" s="234"/>
      <c r="N2016" s="234"/>
      <c r="O2016" s="234"/>
      <c r="P2016" s="237"/>
      <c r="Q2016" s="238"/>
      <c r="R2016" s="233" t="str">
        <f>IF(ISERROR($V2016),"",OFFSET('Smelter Look-up'!$C$4,$V2016-4,0)&amp;"")</f>
        <v/>
      </c>
      <c r="S2016" s="239" t="str">
        <f t="array" ref="S2016">IF(B2016="","",IF(ISERROR(MATCH($E2016,CL,0)),"Unknown",INDIRECT("'C'!$A$"&amp;MATCH($E2016,CL,0)+1)))</f>
        <v/>
      </c>
      <c r="T2016" s="239" t="str">
        <f t="array" ref="T2016">IF(B2016="","",IF(ISERROR(MATCH($J2016,SorP!$B$1:$B$6226,0)),"",INDIRECT("'SorP'!$A$"&amp;MATCH($S2016&amp;$J2016,SorP!C:C,0))))</f>
        <v/>
      </c>
      <c r="U2016" s="240"/>
      <c r="V2016" s="228" t="str">
        <f>IF(C2016="",NA(),IF(OR(C2016="Smelter not listed",C2016="Smelter not yet identified"),MATCH($B2016&amp;$D2016,'Smelter Look-up'!$J:$J,0),MATCH($B2016&amp;$C2016,'Smelter Look-up'!$J:$J,0)))</f>
        <v>#N/A</v>
      </c>
      <c r="W2016" s="208"/>
      <c r="X2016" s="208">
        <f t="shared" si="1"/>
        <v>0</v>
      </c>
      <c r="Y2016" s="208"/>
      <c r="Z2016" s="208"/>
      <c r="AA2016" s="208"/>
      <c r="AB2016" s="241" t="str">
        <f t="shared" si="2"/>
        <v/>
      </c>
      <c r="AC2016" s="208"/>
      <c r="AD2016" s="208"/>
      <c r="AE2016" s="208"/>
      <c r="AF2016" s="208"/>
      <c r="AG2016" s="208"/>
      <c r="AH2016" s="208"/>
    </row>
    <row r="2017" ht="13.5" customHeight="1">
      <c r="A2017" s="239"/>
      <c r="B2017" s="233" t="str">
        <f t="array" ref="B2017">IF(LEN(A2017)=0,"",INDEX('Smelter Look-up'!$A:$A,MATCH($A2017,'Smelter Look-up'!$E:$E,0)))</f>
        <v/>
      </c>
      <c r="C2017" s="234" t="str">
        <f t="array" ref="C2017">IF(LEN(A2017)=0,"",INDEX('Smelter Look-up'!$C:$C,MATCH($A2017,'Smelter Look-up'!$E:$E,0)))</f>
        <v/>
      </c>
      <c r="D2017" s="233"/>
      <c r="E2017" s="233" t="str">
        <f>IF(ISERROR($V2017),"",OFFSET('Smelter Look-up'!$D$4,$V2017-4,0)&amp;"")</f>
        <v/>
      </c>
      <c r="F2017" s="233" t="str">
        <f>IF(ISERROR($V2017),"",OFFSET('Smelter Look-up'!$E$4,$V2017-4,0))</f>
        <v/>
      </c>
      <c r="G2017" s="233" t="str">
        <f>IF(C2017=$X$4,IF(ISERROR($V2017),"Enter smelter details","RMI"),IF(ISERROR($V2017),"",OFFSET('Smelter Look-up'!$F$4,$V2017-4,0)))</f>
        <v/>
      </c>
      <c r="H2017" s="235" t="str">
        <f>IF(ISERROR($V2017),"",OFFSET('Smelter Look-up'!$G$4,$V2017-4,0))</f>
        <v/>
      </c>
      <c r="I2017" s="237" t="str">
        <f>IF(ISERROR($V2017),"",OFFSET('Smelter Look-up'!$H$4,$V2017-4,0))</f>
        <v/>
      </c>
      <c r="J2017" s="237" t="str">
        <f>IF(ISERROR($V2017),"",OFFSET('Smelter Look-up'!$I$4,$V2017-4,0))</f>
        <v/>
      </c>
      <c r="K2017" s="234"/>
      <c r="L2017" s="234"/>
      <c r="M2017" s="234"/>
      <c r="N2017" s="234"/>
      <c r="O2017" s="234"/>
      <c r="P2017" s="237"/>
      <c r="Q2017" s="238"/>
      <c r="R2017" s="233" t="str">
        <f>IF(ISERROR($V2017),"",OFFSET('Smelter Look-up'!$C$4,$V2017-4,0)&amp;"")</f>
        <v/>
      </c>
      <c r="S2017" s="239" t="str">
        <f t="array" ref="S2017">IF(B2017="","",IF(ISERROR(MATCH($E2017,CL,0)),"Unknown",INDIRECT("'C'!$A$"&amp;MATCH($E2017,CL,0)+1)))</f>
        <v/>
      </c>
      <c r="T2017" s="239" t="str">
        <f t="array" ref="T2017">IF(B2017="","",IF(ISERROR(MATCH($J2017,SorP!$B$1:$B$6226,0)),"",INDIRECT("'SorP'!$A$"&amp;MATCH($S2017&amp;$J2017,SorP!C:C,0))))</f>
        <v/>
      </c>
      <c r="U2017" s="240"/>
      <c r="V2017" s="228" t="str">
        <f>IF(C2017="",NA(),IF(OR(C2017="Smelter not listed",C2017="Smelter not yet identified"),MATCH($B2017&amp;$D2017,'Smelter Look-up'!$J:$J,0),MATCH($B2017&amp;$C2017,'Smelter Look-up'!$J:$J,0)))</f>
        <v>#N/A</v>
      </c>
      <c r="W2017" s="208"/>
      <c r="X2017" s="208">
        <f t="shared" si="1"/>
        <v>0</v>
      </c>
      <c r="Y2017" s="208"/>
      <c r="Z2017" s="208"/>
      <c r="AA2017" s="208"/>
      <c r="AB2017" s="241" t="str">
        <f t="shared" si="2"/>
        <v/>
      </c>
      <c r="AC2017" s="208"/>
      <c r="AD2017" s="208"/>
      <c r="AE2017" s="208"/>
      <c r="AF2017" s="208"/>
      <c r="AG2017" s="208"/>
      <c r="AH2017" s="208"/>
    </row>
    <row r="2018" ht="13.5" customHeight="1">
      <c r="A2018" s="239"/>
      <c r="B2018" s="233" t="str">
        <f t="array" ref="B2018">IF(LEN(A2018)=0,"",INDEX('Smelter Look-up'!$A:$A,MATCH($A2018,'Smelter Look-up'!$E:$E,0)))</f>
        <v/>
      </c>
      <c r="C2018" s="234" t="str">
        <f t="array" ref="C2018">IF(LEN(A2018)=0,"",INDEX('Smelter Look-up'!$C:$C,MATCH($A2018,'Smelter Look-up'!$E:$E,0)))</f>
        <v/>
      </c>
      <c r="D2018" s="233"/>
      <c r="E2018" s="233" t="str">
        <f>IF(ISERROR($V2018),"",OFFSET('Smelter Look-up'!$D$4,$V2018-4,0)&amp;"")</f>
        <v/>
      </c>
      <c r="F2018" s="233" t="str">
        <f>IF(ISERROR($V2018),"",OFFSET('Smelter Look-up'!$E$4,$V2018-4,0))</f>
        <v/>
      </c>
      <c r="G2018" s="233" t="str">
        <f>IF(C2018=$X$4,IF(ISERROR($V2018),"Enter smelter details","RMI"),IF(ISERROR($V2018),"",OFFSET('Smelter Look-up'!$F$4,$V2018-4,0)))</f>
        <v/>
      </c>
      <c r="H2018" s="235" t="str">
        <f>IF(ISERROR($V2018),"",OFFSET('Smelter Look-up'!$G$4,$V2018-4,0))</f>
        <v/>
      </c>
      <c r="I2018" s="237" t="str">
        <f>IF(ISERROR($V2018),"",OFFSET('Smelter Look-up'!$H$4,$V2018-4,0))</f>
        <v/>
      </c>
      <c r="J2018" s="237" t="str">
        <f>IF(ISERROR($V2018),"",OFFSET('Smelter Look-up'!$I$4,$V2018-4,0))</f>
        <v/>
      </c>
      <c r="K2018" s="234"/>
      <c r="L2018" s="234"/>
      <c r="M2018" s="234"/>
      <c r="N2018" s="234"/>
      <c r="O2018" s="234"/>
      <c r="P2018" s="237"/>
      <c r="Q2018" s="238"/>
      <c r="R2018" s="233" t="str">
        <f>IF(ISERROR($V2018),"",OFFSET('Smelter Look-up'!$C$4,$V2018-4,0)&amp;"")</f>
        <v/>
      </c>
      <c r="S2018" s="239" t="str">
        <f t="array" ref="S2018">IF(B2018="","",IF(ISERROR(MATCH($E2018,CL,0)),"Unknown",INDIRECT("'C'!$A$"&amp;MATCH($E2018,CL,0)+1)))</f>
        <v/>
      </c>
      <c r="T2018" s="239" t="str">
        <f t="array" ref="T2018">IF(B2018="","",IF(ISERROR(MATCH($J2018,SorP!$B$1:$B$6226,0)),"",INDIRECT("'SorP'!$A$"&amp;MATCH($S2018&amp;$J2018,SorP!C:C,0))))</f>
        <v/>
      </c>
      <c r="U2018" s="240"/>
      <c r="V2018" s="228" t="str">
        <f>IF(C2018="",NA(),IF(OR(C2018="Smelter not listed",C2018="Smelter not yet identified"),MATCH($B2018&amp;$D2018,'Smelter Look-up'!$J:$J,0),MATCH($B2018&amp;$C2018,'Smelter Look-up'!$J:$J,0)))</f>
        <v>#N/A</v>
      </c>
      <c r="W2018" s="208"/>
      <c r="X2018" s="208">
        <f t="shared" si="1"/>
        <v>0</v>
      </c>
      <c r="Y2018" s="208"/>
      <c r="Z2018" s="208"/>
      <c r="AA2018" s="208"/>
      <c r="AB2018" s="241" t="str">
        <f t="shared" si="2"/>
        <v/>
      </c>
      <c r="AC2018" s="208"/>
      <c r="AD2018" s="208"/>
      <c r="AE2018" s="208"/>
      <c r="AF2018" s="208"/>
      <c r="AG2018" s="208"/>
      <c r="AH2018" s="208"/>
    </row>
    <row r="2019" ht="13.5" customHeight="1">
      <c r="A2019" s="239"/>
      <c r="B2019" s="233" t="str">
        <f t="array" ref="B2019">IF(LEN(A2019)=0,"",INDEX('Smelter Look-up'!$A:$A,MATCH($A2019,'Smelter Look-up'!$E:$E,0)))</f>
        <v/>
      </c>
      <c r="C2019" s="234" t="str">
        <f t="array" ref="C2019">IF(LEN(A2019)=0,"",INDEX('Smelter Look-up'!$C:$C,MATCH($A2019,'Smelter Look-up'!$E:$E,0)))</f>
        <v/>
      </c>
      <c r="D2019" s="233"/>
      <c r="E2019" s="233" t="str">
        <f>IF(ISERROR($V2019),"",OFFSET('Smelter Look-up'!$D$4,$V2019-4,0)&amp;"")</f>
        <v/>
      </c>
      <c r="F2019" s="233" t="str">
        <f>IF(ISERROR($V2019),"",OFFSET('Smelter Look-up'!$E$4,$V2019-4,0))</f>
        <v/>
      </c>
      <c r="G2019" s="233" t="str">
        <f>IF(C2019=$X$4,IF(ISERROR($V2019),"Enter smelter details","RMI"),IF(ISERROR($V2019),"",OFFSET('Smelter Look-up'!$F$4,$V2019-4,0)))</f>
        <v/>
      </c>
      <c r="H2019" s="235" t="str">
        <f>IF(ISERROR($V2019),"",OFFSET('Smelter Look-up'!$G$4,$V2019-4,0))</f>
        <v/>
      </c>
      <c r="I2019" s="237" t="str">
        <f>IF(ISERROR($V2019),"",OFFSET('Smelter Look-up'!$H$4,$V2019-4,0))</f>
        <v/>
      </c>
      <c r="J2019" s="237" t="str">
        <f>IF(ISERROR($V2019),"",OFFSET('Smelter Look-up'!$I$4,$V2019-4,0))</f>
        <v/>
      </c>
      <c r="K2019" s="234"/>
      <c r="L2019" s="234"/>
      <c r="M2019" s="234"/>
      <c r="N2019" s="234"/>
      <c r="O2019" s="234"/>
      <c r="P2019" s="237"/>
      <c r="Q2019" s="238"/>
      <c r="R2019" s="233" t="str">
        <f>IF(ISERROR($V2019),"",OFFSET('Smelter Look-up'!$C$4,$V2019-4,0)&amp;"")</f>
        <v/>
      </c>
      <c r="S2019" s="239" t="str">
        <f t="array" ref="S2019">IF(B2019="","",IF(ISERROR(MATCH($E2019,CL,0)),"Unknown",INDIRECT("'C'!$A$"&amp;MATCH($E2019,CL,0)+1)))</f>
        <v/>
      </c>
      <c r="T2019" s="239" t="str">
        <f t="array" ref="T2019">IF(B2019="","",IF(ISERROR(MATCH($J2019,SorP!$B$1:$B$6226,0)),"",INDIRECT("'SorP'!$A$"&amp;MATCH($S2019&amp;$J2019,SorP!C:C,0))))</f>
        <v/>
      </c>
      <c r="U2019" s="240"/>
      <c r="V2019" s="228" t="str">
        <f>IF(C2019="",NA(),IF(OR(C2019="Smelter not listed",C2019="Smelter not yet identified"),MATCH($B2019&amp;$D2019,'Smelter Look-up'!$J:$J,0),MATCH($B2019&amp;$C2019,'Smelter Look-up'!$J:$J,0)))</f>
        <v>#N/A</v>
      </c>
      <c r="W2019" s="208"/>
      <c r="X2019" s="208">
        <f t="shared" si="1"/>
        <v>0</v>
      </c>
      <c r="Y2019" s="208"/>
      <c r="Z2019" s="208"/>
      <c r="AA2019" s="208"/>
      <c r="AB2019" s="241" t="str">
        <f t="shared" si="2"/>
        <v/>
      </c>
      <c r="AC2019" s="208"/>
      <c r="AD2019" s="208"/>
      <c r="AE2019" s="208"/>
      <c r="AF2019" s="208"/>
      <c r="AG2019" s="208"/>
      <c r="AH2019" s="208"/>
    </row>
    <row r="2020" ht="13.5" customHeight="1">
      <c r="A2020" s="239"/>
      <c r="B2020" s="233" t="str">
        <f t="array" ref="B2020">IF(LEN(A2020)=0,"",INDEX('Smelter Look-up'!$A:$A,MATCH($A2020,'Smelter Look-up'!$E:$E,0)))</f>
        <v/>
      </c>
      <c r="C2020" s="234" t="str">
        <f t="array" ref="C2020">IF(LEN(A2020)=0,"",INDEX('Smelter Look-up'!$C:$C,MATCH($A2020,'Smelter Look-up'!$E:$E,0)))</f>
        <v/>
      </c>
      <c r="D2020" s="233"/>
      <c r="E2020" s="233" t="str">
        <f>IF(ISERROR($V2020),"",OFFSET('Smelter Look-up'!$D$4,$V2020-4,0)&amp;"")</f>
        <v/>
      </c>
      <c r="F2020" s="233" t="str">
        <f>IF(ISERROR($V2020),"",OFFSET('Smelter Look-up'!$E$4,$V2020-4,0))</f>
        <v/>
      </c>
      <c r="G2020" s="233" t="str">
        <f>IF(C2020=$X$4,IF(ISERROR($V2020),"Enter smelter details","RMI"),IF(ISERROR($V2020),"",OFFSET('Smelter Look-up'!$F$4,$V2020-4,0)))</f>
        <v/>
      </c>
      <c r="H2020" s="235" t="str">
        <f>IF(ISERROR($V2020),"",OFFSET('Smelter Look-up'!$G$4,$V2020-4,0))</f>
        <v/>
      </c>
      <c r="I2020" s="237" t="str">
        <f>IF(ISERROR($V2020),"",OFFSET('Smelter Look-up'!$H$4,$V2020-4,0))</f>
        <v/>
      </c>
      <c r="J2020" s="237" t="str">
        <f>IF(ISERROR($V2020),"",OFFSET('Smelter Look-up'!$I$4,$V2020-4,0))</f>
        <v/>
      </c>
      <c r="K2020" s="234"/>
      <c r="L2020" s="234"/>
      <c r="M2020" s="234"/>
      <c r="N2020" s="234"/>
      <c r="O2020" s="234"/>
      <c r="P2020" s="237"/>
      <c r="Q2020" s="238"/>
      <c r="R2020" s="233" t="str">
        <f>IF(ISERROR($V2020),"",OFFSET('Smelter Look-up'!$C$4,$V2020-4,0)&amp;"")</f>
        <v/>
      </c>
      <c r="S2020" s="239" t="str">
        <f t="array" ref="S2020">IF(B2020="","",IF(ISERROR(MATCH($E2020,CL,0)),"Unknown",INDIRECT("'C'!$A$"&amp;MATCH($E2020,CL,0)+1)))</f>
        <v/>
      </c>
      <c r="T2020" s="239" t="str">
        <f t="array" ref="T2020">IF(B2020="","",IF(ISERROR(MATCH($J2020,SorP!$B$1:$B$6226,0)),"",INDIRECT("'SorP'!$A$"&amp;MATCH($S2020&amp;$J2020,SorP!C:C,0))))</f>
        <v/>
      </c>
      <c r="U2020" s="240"/>
      <c r="V2020" s="228" t="str">
        <f>IF(C2020="",NA(),IF(OR(C2020="Smelter not listed",C2020="Smelter not yet identified"),MATCH($B2020&amp;$D2020,'Smelter Look-up'!$J:$J,0),MATCH($B2020&amp;$C2020,'Smelter Look-up'!$J:$J,0)))</f>
        <v>#N/A</v>
      </c>
      <c r="W2020" s="208"/>
      <c r="X2020" s="208">
        <f t="shared" si="1"/>
        <v>0</v>
      </c>
      <c r="Y2020" s="208"/>
      <c r="Z2020" s="208"/>
      <c r="AA2020" s="208"/>
      <c r="AB2020" s="241" t="str">
        <f t="shared" si="2"/>
        <v/>
      </c>
      <c r="AC2020" s="208"/>
      <c r="AD2020" s="208"/>
      <c r="AE2020" s="208"/>
      <c r="AF2020" s="208"/>
      <c r="AG2020" s="208"/>
      <c r="AH2020" s="208"/>
    </row>
    <row r="2021" ht="13.5" customHeight="1">
      <c r="A2021" s="239"/>
      <c r="B2021" s="233" t="str">
        <f t="array" ref="B2021">IF(LEN(A2021)=0,"",INDEX('Smelter Look-up'!$A:$A,MATCH($A2021,'Smelter Look-up'!$E:$E,0)))</f>
        <v/>
      </c>
      <c r="C2021" s="234" t="str">
        <f t="array" ref="C2021">IF(LEN(A2021)=0,"",INDEX('Smelter Look-up'!$C:$C,MATCH($A2021,'Smelter Look-up'!$E:$E,0)))</f>
        <v/>
      </c>
      <c r="D2021" s="233"/>
      <c r="E2021" s="233" t="str">
        <f>IF(ISERROR($V2021),"",OFFSET('Smelter Look-up'!$D$4,$V2021-4,0)&amp;"")</f>
        <v/>
      </c>
      <c r="F2021" s="233" t="str">
        <f>IF(ISERROR($V2021),"",OFFSET('Smelter Look-up'!$E$4,$V2021-4,0))</f>
        <v/>
      </c>
      <c r="G2021" s="233" t="str">
        <f>IF(C2021=$X$4,IF(ISERROR($V2021),"Enter smelter details","RMI"),IF(ISERROR($V2021),"",OFFSET('Smelter Look-up'!$F$4,$V2021-4,0)))</f>
        <v/>
      </c>
      <c r="H2021" s="235" t="str">
        <f>IF(ISERROR($V2021),"",OFFSET('Smelter Look-up'!$G$4,$V2021-4,0))</f>
        <v/>
      </c>
      <c r="I2021" s="237" t="str">
        <f>IF(ISERROR($V2021),"",OFFSET('Smelter Look-up'!$H$4,$V2021-4,0))</f>
        <v/>
      </c>
      <c r="J2021" s="237" t="str">
        <f>IF(ISERROR($V2021),"",OFFSET('Smelter Look-up'!$I$4,$V2021-4,0))</f>
        <v/>
      </c>
      <c r="K2021" s="234"/>
      <c r="L2021" s="234"/>
      <c r="M2021" s="234"/>
      <c r="N2021" s="234"/>
      <c r="O2021" s="234"/>
      <c r="P2021" s="237"/>
      <c r="Q2021" s="238"/>
      <c r="R2021" s="233" t="str">
        <f>IF(ISERROR($V2021),"",OFFSET('Smelter Look-up'!$C$4,$V2021-4,0)&amp;"")</f>
        <v/>
      </c>
      <c r="S2021" s="239" t="str">
        <f t="array" ref="S2021">IF(B2021="","",IF(ISERROR(MATCH($E2021,CL,0)),"Unknown",INDIRECT("'C'!$A$"&amp;MATCH($E2021,CL,0)+1)))</f>
        <v/>
      </c>
      <c r="T2021" s="239" t="str">
        <f t="array" ref="T2021">IF(B2021="","",IF(ISERROR(MATCH($J2021,SorP!$B$1:$B$6226,0)),"",INDIRECT("'SorP'!$A$"&amp;MATCH($S2021&amp;$J2021,SorP!C:C,0))))</f>
        <v/>
      </c>
      <c r="U2021" s="240"/>
      <c r="V2021" s="228" t="str">
        <f>IF(C2021="",NA(),IF(OR(C2021="Smelter not listed",C2021="Smelter not yet identified"),MATCH($B2021&amp;$D2021,'Smelter Look-up'!$J:$J,0),MATCH($B2021&amp;$C2021,'Smelter Look-up'!$J:$J,0)))</f>
        <v>#N/A</v>
      </c>
      <c r="W2021" s="208"/>
      <c r="X2021" s="208">
        <f t="shared" si="1"/>
        <v>0</v>
      </c>
      <c r="Y2021" s="208"/>
      <c r="Z2021" s="208"/>
      <c r="AA2021" s="208"/>
      <c r="AB2021" s="241" t="str">
        <f t="shared" si="2"/>
        <v/>
      </c>
      <c r="AC2021" s="208"/>
      <c r="AD2021" s="208"/>
      <c r="AE2021" s="208"/>
      <c r="AF2021" s="208"/>
      <c r="AG2021" s="208"/>
      <c r="AH2021" s="208"/>
    </row>
    <row r="2022" ht="13.5" customHeight="1">
      <c r="A2022" s="239"/>
      <c r="B2022" s="233" t="str">
        <f t="array" ref="B2022">IF(LEN(A2022)=0,"",INDEX('Smelter Look-up'!$A:$A,MATCH($A2022,'Smelter Look-up'!$E:$E,0)))</f>
        <v/>
      </c>
      <c r="C2022" s="234" t="str">
        <f t="array" ref="C2022">IF(LEN(A2022)=0,"",INDEX('Smelter Look-up'!$C:$C,MATCH($A2022,'Smelter Look-up'!$E:$E,0)))</f>
        <v/>
      </c>
      <c r="D2022" s="233"/>
      <c r="E2022" s="233" t="str">
        <f>IF(ISERROR($V2022),"",OFFSET('Smelter Look-up'!$D$4,$V2022-4,0)&amp;"")</f>
        <v/>
      </c>
      <c r="F2022" s="233" t="str">
        <f>IF(ISERROR($V2022),"",OFFSET('Smelter Look-up'!$E$4,$V2022-4,0))</f>
        <v/>
      </c>
      <c r="G2022" s="233" t="str">
        <f>IF(C2022=$X$4,IF(ISERROR($V2022),"Enter smelter details","RMI"),IF(ISERROR($V2022),"",OFFSET('Smelter Look-up'!$F$4,$V2022-4,0)))</f>
        <v/>
      </c>
      <c r="H2022" s="235" t="str">
        <f>IF(ISERROR($V2022),"",OFFSET('Smelter Look-up'!$G$4,$V2022-4,0))</f>
        <v/>
      </c>
      <c r="I2022" s="237" t="str">
        <f>IF(ISERROR($V2022),"",OFFSET('Smelter Look-up'!$H$4,$V2022-4,0))</f>
        <v/>
      </c>
      <c r="J2022" s="237" t="str">
        <f>IF(ISERROR($V2022),"",OFFSET('Smelter Look-up'!$I$4,$V2022-4,0))</f>
        <v/>
      </c>
      <c r="K2022" s="234"/>
      <c r="L2022" s="234"/>
      <c r="M2022" s="234"/>
      <c r="N2022" s="234"/>
      <c r="O2022" s="234"/>
      <c r="P2022" s="237"/>
      <c r="Q2022" s="238"/>
      <c r="R2022" s="233" t="str">
        <f>IF(ISERROR($V2022),"",OFFSET('Smelter Look-up'!$C$4,$V2022-4,0)&amp;"")</f>
        <v/>
      </c>
      <c r="S2022" s="239" t="str">
        <f t="array" ref="S2022">IF(B2022="","",IF(ISERROR(MATCH($E2022,CL,0)),"Unknown",INDIRECT("'C'!$A$"&amp;MATCH($E2022,CL,0)+1)))</f>
        <v/>
      </c>
      <c r="T2022" s="239" t="str">
        <f t="array" ref="T2022">IF(B2022="","",IF(ISERROR(MATCH($J2022,SorP!$B$1:$B$6226,0)),"",INDIRECT("'SorP'!$A$"&amp;MATCH($S2022&amp;$J2022,SorP!C:C,0))))</f>
        <v/>
      </c>
      <c r="U2022" s="240"/>
      <c r="V2022" s="228" t="str">
        <f>IF(C2022="",NA(),IF(OR(C2022="Smelter not listed",C2022="Smelter not yet identified"),MATCH($B2022&amp;$D2022,'Smelter Look-up'!$J:$J,0),MATCH($B2022&amp;$C2022,'Smelter Look-up'!$J:$J,0)))</f>
        <v>#N/A</v>
      </c>
      <c r="W2022" s="208"/>
      <c r="X2022" s="208">
        <f t="shared" si="1"/>
        <v>0</v>
      </c>
      <c r="Y2022" s="208"/>
      <c r="Z2022" s="208"/>
      <c r="AA2022" s="208"/>
      <c r="AB2022" s="241" t="str">
        <f t="shared" si="2"/>
        <v/>
      </c>
      <c r="AC2022" s="208"/>
      <c r="AD2022" s="208"/>
      <c r="AE2022" s="208"/>
      <c r="AF2022" s="208"/>
      <c r="AG2022" s="208"/>
      <c r="AH2022" s="208"/>
    </row>
    <row r="2023" ht="13.5" customHeight="1">
      <c r="A2023" s="239"/>
      <c r="B2023" s="233" t="str">
        <f t="array" ref="B2023">IF(LEN(A2023)=0,"",INDEX('Smelter Look-up'!$A:$A,MATCH($A2023,'Smelter Look-up'!$E:$E,0)))</f>
        <v/>
      </c>
      <c r="C2023" s="234" t="str">
        <f t="array" ref="C2023">IF(LEN(A2023)=0,"",INDEX('Smelter Look-up'!$C:$C,MATCH($A2023,'Smelter Look-up'!$E:$E,0)))</f>
        <v/>
      </c>
      <c r="D2023" s="233"/>
      <c r="E2023" s="233" t="str">
        <f>IF(ISERROR($V2023),"",OFFSET('Smelter Look-up'!$D$4,$V2023-4,0)&amp;"")</f>
        <v/>
      </c>
      <c r="F2023" s="233" t="str">
        <f>IF(ISERROR($V2023),"",OFFSET('Smelter Look-up'!$E$4,$V2023-4,0))</f>
        <v/>
      </c>
      <c r="G2023" s="233" t="str">
        <f>IF(C2023=$X$4,IF(ISERROR($V2023),"Enter smelter details","RMI"),IF(ISERROR($V2023),"",OFFSET('Smelter Look-up'!$F$4,$V2023-4,0)))</f>
        <v/>
      </c>
      <c r="H2023" s="235" t="str">
        <f>IF(ISERROR($V2023),"",OFFSET('Smelter Look-up'!$G$4,$V2023-4,0))</f>
        <v/>
      </c>
      <c r="I2023" s="237" t="str">
        <f>IF(ISERROR($V2023),"",OFFSET('Smelter Look-up'!$H$4,$V2023-4,0))</f>
        <v/>
      </c>
      <c r="J2023" s="237" t="str">
        <f>IF(ISERROR($V2023),"",OFFSET('Smelter Look-up'!$I$4,$V2023-4,0))</f>
        <v/>
      </c>
      <c r="K2023" s="234"/>
      <c r="L2023" s="234"/>
      <c r="M2023" s="234"/>
      <c r="N2023" s="234"/>
      <c r="O2023" s="234"/>
      <c r="P2023" s="237"/>
      <c r="Q2023" s="238"/>
      <c r="R2023" s="233" t="str">
        <f>IF(ISERROR($V2023),"",OFFSET('Smelter Look-up'!$C$4,$V2023-4,0)&amp;"")</f>
        <v/>
      </c>
      <c r="S2023" s="239" t="str">
        <f t="array" ref="S2023">IF(B2023="","",IF(ISERROR(MATCH($E2023,CL,0)),"Unknown",INDIRECT("'C'!$A$"&amp;MATCH($E2023,CL,0)+1)))</f>
        <v/>
      </c>
      <c r="T2023" s="239" t="str">
        <f t="array" ref="T2023">IF(B2023="","",IF(ISERROR(MATCH($J2023,SorP!$B$1:$B$6226,0)),"",INDIRECT("'SorP'!$A$"&amp;MATCH($S2023&amp;$J2023,SorP!C:C,0))))</f>
        <v/>
      </c>
      <c r="U2023" s="240"/>
      <c r="V2023" s="228" t="str">
        <f>IF(C2023="",NA(),IF(OR(C2023="Smelter not listed",C2023="Smelter not yet identified"),MATCH($B2023&amp;$D2023,'Smelter Look-up'!$J:$J,0),MATCH($B2023&amp;$C2023,'Smelter Look-up'!$J:$J,0)))</f>
        <v>#N/A</v>
      </c>
      <c r="W2023" s="208"/>
      <c r="X2023" s="208">
        <f t="shared" si="1"/>
        <v>0</v>
      </c>
      <c r="Y2023" s="208"/>
      <c r="Z2023" s="208"/>
      <c r="AA2023" s="208"/>
      <c r="AB2023" s="241" t="str">
        <f t="shared" si="2"/>
        <v/>
      </c>
      <c r="AC2023" s="208"/>
      <c r="AD2023" s="208"/>
      <c r="AE2023" s="208"/>
      <c r="AF2023" s="208"/>
      <c r="AG2023" s="208"/>
      <c r="AH2023" s="208"/>
    </row>
    <row r="2024" ht="13.5" customHeight="1">
      <c r="A2024" s="239"/>
      <c r="B2024" s="233" t="str">
        <f t="array" ref="B2024">IF(LEN(A2024)=0,"",INDEX('Smelter Look-up'!$A:$A,MATCH($A2024,'Smelter Look-up'!$E:$E,0)))</f>
        <v/>
      </c>
      <c r="C2024" s="234" t="str">
        <f t="array" ref="C2024">IF(LEN(A2024)=0,"",INDEX('Smelter Look-up'!$C:$C,MATCH($A2024,'Smelter Look-up'!$E:$E,0)))</f>
        <v/>
      </c>
      <c r="D2024" s="233"/>
      <c r="E2024" s="233" t="str">
        <f>IF(ISERROR($V2024),"",OFFSET('Smelter Look-up'!$D$4,$V2024-4,0)&amp;"")</f>
        <v/>
      </c>
      <c r="F2024" s="233" t="str">
        <f>IF(ISERROR($V2024),"",OFFSET('Smelter Look-up'!$E$4,$V2024-4,0))</f>
        <v/>
      </c>
      <c r="G2024" s="233" t="str">
        <f>IF(C2024=$X$4,IF(ISERROR($V2024),"Enter smelter details","RMI"),IF(ISERROR($V2024),"",OFFSET('Smelter Look-up'!$F$4,$V2024-4,0)))</f>
        <v/>
      </c>
      <c r="H2024" s="235" t="str">
        <f>IF(ISERROR($V2024),"",OFFSET('Smelter Look-up'!$G$4,$V2024-4,0))</f>
        <v/>
      </c>
      <c r="I2024" s="237" t="str">
        <f>IF(ISERROR($V2024),"",OFFSET('Smelter Look-up'!$H$4,$V2024-4,0))</f>
        <v/>
      </c>
      <c r="J2024" s="237" t="str">
        <f>IF(ISERROR($V2024),"",OFFSET('Smelter Look-up'!$I$4,$V2024-4,0))</f>
        <v/>
      </c>
      <c r="K2024" s="234"/>
      <c r="L2024" s="234"/>
      <c r="M2024" s="234"/>
      <c r="N2024" s="234"/>
      <c r="O2024" s="234"/>
      <c r="P2024" s="237"/>
      <c r="Q2024" s="238"/>
      <c r="R2024" s="233" t="str">
        <f>IF(ISERROR($V2024),"",OFFSET('Smelter Look-up'!$C$4,$V2024-4,0)&amp;"")</f>
        <v/>
      </c>
      <c r="S2024" s="239" t="str">
        <f t="array" ref="S2024">IF(B2024="","",IF(ISERROR(MATCH($E2024,CL,0)),"Unknown",INDIRECT("'C'!$A$"&amp;MATCH($E2024,CL,0)+1)))</f>
        <v/>
      </c>
      <c r="T2024" s="239" t="str">
        <f t="array" ref="T2024">IF(B2024="","",IF(ISERROR(MATCH($J2024,SorP!$B$1:$B$6226,0)),"",INDIRECT("'SorP'!$A$"&amp;MATCH($S2024&amp;$J2024,SorP!C:C,0))))</f>
        <v/>
      </c>
      <c r="U2024" s="240"/>
      <c r="V2024" s="228" t="str">
        <f>IF(C2024="",NA(),IF(OR(C2024="Smelter not listed",C2024="Smelter not yet identified"),MATCH($B2024&amp;$D2024,'Smelter Look-up'!$J:$J,0),MATCH($B2024&amp;$C2024,'Smelter Look-up'!$J:$J,0)))</f>
        <v>#N/A</v>
      </c>
      <c r="W2024" s="208"/>
      <c r="X2024" s="208">
        <f t="shared" si="1"/>
        <v>0</v>
      </c>
      <c r="Y2024" s="208"/>
      <c r="Z2024" s="208"/>
      <c r="AA2024" s="208"/>
      <c r="AB2024" s="241" t="str">
        <f t="shared" si="2"/>
        <v/>
      </c>
      <c r="AC2024" s="208"/>
      <c r="AD2024" s="208"/>
      <c r="AE2024" s="208"/>
      <c r="AF2024" s="208"/>
      <c r="AG2024" s="208"/>
      <c r="AH2024" s="208"/>
    </row>
    <row r="2025" ht="13.5" customHeight="1">
      <c r="A2025" s="239"/>
      <c r="B2025" s="233" t="str">
        <f t="array" ref="B2025">IF(LEN(A2025)=0,"",INDEX('Smelter Look-up'!$A:$A,MATCH($A2025,'Smelter Look-up'!$E:$E,0)))</f>
        <v/>
      </c>
      <c r="C2025" s="234" t="str">
        <f t="array" ref="C2025">IF(LEN(A2025)=0,"",INDEX('Smelter Look-up'!$C:$C,MATCH($A2025,'Smelter Look-up'!$E:$E,0)))</f>
        <v/>
      </c>
      <c r="D2025" s="233"/>
      <c r="E2025" s="233" t="str">
        <f>IF(ISERROR($V2025),"",OFFSET('Smelter Look-up'!$D$4,$V2025-4,0)&amp;"")</f>
        <v/>
      </c>
      <c r="F2025" s="233" t="str">
        <f>IF(ISERROR($V2025),"",OFFSET('Smelter Look-up'!$E$4,$V2025-4,0))</f>
        <v/>
      </c>
      <c r="G2025" s="233" t="str">
        <f>IF(C2025=$X$4,IF(ISERROR($V2025),"Enter smelter details","RMI"),IF(ISERROR($V2025),"",OFFSET('Smelter Look-up'!$F$4,$V2025-4,0)))</f>
        <v/>
      </c>
      <c r="H2025" s="235" t="str">
        <f>IF(ISERROR($V2025),"",OFFSET('Smelter Look-up'!$G$4,$V2025-4,0))</f>
        <v/>
      </c>
      <c r="I2025" s="237" t="str">
        <f>IF(ISERROR($V2025),"",OFFSET('Smelter Look-up'!$H$4,$V2025-4,0))</f>
        <v/>
      </c>
      <c r="J2025" s="237" t="str">
        <f>IF(ISERROR($V2025),"",OFFSET('Smelter Look-up'!$I$4,$V2025-4,0))</f>
        <v/>
      </c>
      <c r="K2025" s="234"/>
      <c r="L2025" s="234"/>
      <c r="M2025" s="234"/>
      <c r="N2025" s="234"/>
      <c r="O2025" s="234"/>
      <c r="P2025" s="237"/>
      <c r="Q2025" s="238"/>
      <c r="R2025" s="233" t="str">
        <f>IF(ISERROR($V2025),"",OFFSET('Smelter Look-up'!$C$4,$V2025-4,0)&amp;"")</f>
        <v/>
      </c>
      <c r="S2025" s="239" t="str">
        <f t="array" ref="S2025">IF(B2025="","",IF(ISERROR(MATCH($E2025,CL,0)),"Unknown",INDIRECT("'C'!$A$"&amp;MATCH($E2025,CL,0)+1)))</f>
        <v/>
      </c>
      <c r="T2025" s="239" t="str">
        <f t="array" ref="T2025">IF(B2025="","",IF(ISERROR(MATCH($J2025,SorP!$B$1:$B$6226,0)),"",INDIRECT("'SorP'!$A$"&amp;MATCH($S2025&amp;$J2025,SorP!C:C,0))))</f>
        <v/>
      </c>
      <c r="U2025" s="240"/>
      <c r="V2025" s="228" t="str">
        <f>IF(C2025="",NA(),IF(OR(C2025="Smelter not listed",C2025="Smelter not yet identified"),MATCH($B2025&amp;$D2025,'Smelter Look-up'!$J:$J,0),MATCH($B2025&amp;$C2025,'Smelter Look-up'!$J:$J,0)))</f>
        <v>#N/A</v>
      </c>
      <c r="W2025" s="208"/>
      <c r="X2025" s="208">
        <f t="shared" si="1"/>
        <v>0</v>
      </c>
      <c r="Y2025" s="208"/>
      <c r="Z2025" s="208"/>
      <c r="AA2025" s="208"/>
      <c r="AB2025" s="241" t="str">
        <f t="shared" si="2"/>
        <v/>
      </c>
      <c r="AC2025" s="208"/>
      <c r="AD2025" s="208"/>
      <c r="AE2025" s="208"/>
      <c r="AF2025" s="208"/>
      <c r="AG2025" s="208"/>
      <c r="AH2025" s="208"/>
    </row>
    <row r="2026" ht="13.5" customHeight="1">
      <c r="A2026" s="239"/>
      <c r="B2026" s="233" t="str">
        <f t="array" ref="B2026">IF(LEN(A2026)=0,"",INDEX('Smelter Look-up'!$A:$A,MATCH($A2026,'Smelter Look-up'!$E:$E,0)))</f>
        <v/>
      </c>
      <c r="C2026" s="234" t="str">
        <f t="array" ref="C2026">IF(LEN(A2026)=0,"",INDEX('Smelter Look-up'!$C:$C,MATCH($A2026,'Smelter Look-up'!$E:$E,0)))</f>
        <v/>
      </c>
      <c r="D2026" s="233"/>
      <c r="E2026" s="233" t="str">
        <f>IF(ISERROR($V2026),"",OFFSET('Smelter Look-up'!$D$4,$V2026-4,0)&amp;"")</f>
        <v/>
      </c>
      <c r="F2026" s="233" t="str">
        <f>IF(ISERROR($V2026),"",OFFSET('Smelter Look-up'!$E$4,$V2026-4,0))</f>
        <v/>
      </c>
      <c r="G2026" s="233" t="str">
        <f>IF(C2026=$X$4,IF(ISERROR($V2026),"Enter smelter details","RMI"),IF(ISERROR($V2026),"",OFFSET('Smelter Look-up'!$F$4,$V2026-4,0)))</f>
        <v/>
      </c>
      <c r="H2026" s="235" t="str">
        <f>IF(ISERROR($V2026),"",OFFSET('Smelter Look-up'!$G$4,$V2026-4,0))</f>
        <v/>
      </c>
      <c r="I2026" s="237" t="str">
        <f>IF(ISERROR($V2026),"",OFFSET('Smelter Look-up'!$H$4,$V2026-4,0))</f>
        <v/>
      </c>
      <c r="J2026" s="237" t="str">
        <f>IF(ISERROR($V2026),"",OFFSET('Smelter Look-up'!$I$4,$V2026-4,0))</f>
        <v/>
      </c>
      <c r="K2026" s="234"/>
      <c r="L2026" s="234"/>
      <c r="M2026" s="234"/>
      <c r="N2026" s="234"/>
      <c r="O2026" s="234"/>
      <c r="P2026" s="237"/>
      <c r="Q2026" s="238"/>
      <c r="R2026" s="233" t="str">
        <f>IF(ISERROR($V2026),"",OFFSET('Smelter Look-up'!$C$4,$V2026-4,0)&amp;"")</f>
        <v/>
      </c>
      <c r="S2026" s="239" t="str">
        <f t="array" ref="S2026">IF(B2026="","",IF(ISERROR(MATCH($E2026,CL,0)),"Unknown",INDIRECT("'C'!$A$"&amp;MATCH($E2026,CL,0)+1)))</f>
        <v/>
      </c>
      <c r="T2026" s="239" t="str">
        <f t="array" ref="T2026">IF(B2026="","",IF(ISERROR(MATCH($J2026,SorP!$B$1:$B$6226,0)),"",INDIRECT("'SorP'!$A$"&amp;MATCH($S2026&amp;$J2026,SorP!C:C,0))))</f>
        <v/>
      </c>
      <c r="U2026" s="240"/>
      <c r="V2026" s="228" t="str">
        <f>IF(C2026="",NA(),IF(OR(C2026="Smelter not listed",C2026="Smelter not yet identified"),MATCH($B2026&amp;$D2026,'Smelter Look-up'!$J:$J,0),MATCH($B2026&amp;$C2026,'Smelter Look-up'!$J:$J,0)))</f>
        <v>#N/A</v>
      </c>
      <c r="W2026" s="208"/>
      <c r="X2026" s="208">
        <f t="shared" si="1"/>
        <v>0</v>
      </c>
      <c r="Y2026" s="208"/>
      <c r="Z2026" s="208"/>
      <c r="AA2026" s="208"/>
      <c r="AB2026" s="241" t="str">
        <f t="shared" si="2"/>
        <v/>
      </c>
      <c r="AC2026" s="208"/>
      <c r="AD2026" s="208"/>
      <c r="AE2026" s="208"/>
      <c r="AF2026" s="208"/>
      <c r="AG2026" s="208"/>
      <c r="AH2026" s="208"/>
    </row>
    <row r="2027" ht="13.5" customHeight="1">
      <c r="A2027" s="239"/>
      <c r="B2027" s="233" t="str">
        <f t="array" ref="B2027">IF(LEN(A2027)=0,"",INDEX('Smelter Look-up'!$A:$A,MATCH($A2027,'Smelter Look-up'!$E:$E,0)))</f>
        <v/>
      </c>
      <c r="C2027" s="234" t="str">
        <f t="array" ref="C2027">IF(LEN(A2027)=0,"",INDEX('Smelter Look-up'!$C:$C,MATCH($A2027,'Smelter Look-up'!$E:$E,0)))</f>
        <v/>
      </c>
      <c r="D2027" s="233"/>
      <c r="E2027" s="233" t="str">
        <f>IF(ISERROR($V2027),"",OFFSET('Smelter Look-up'!$D$4,$V2027-4,0)&amp;"")</f>
        <v/>
      </c>
      <c r="F2027" s="233" t="str">
        <f>IF(ISERROR($V2027),"",OFFSET('Smelter Look-up'!$E$4,$V2027-4,0))</f>
        <v/>
      </c>
      <c r="G2027" s="233" t="str">
        <f>IF(C2027=$X$4,IF(ISERROR($V2027),"Enter smelter details","RMI"),IF(ISERROR($V2027),"",OFFSET('Smelter Look-up'!$F$4,$V2027-4,0)))</f>
        <v/>
      </c>
      <c r="H2027" s="235" t="str">
        <f>IF(ISERROR($V2027),"",OFFSET('Smelter Look-up'!$G$4,$V2027-4,0))</f>
        <v/>
      </c>
      <c r="I2027" s="237" t="str">
        <f>IF(ISERROR($V2027),"",OFFSET('Smelter Look-up'!$H$4,$V2027-4,0))</f>
        <v/>
      </c>
      <c r="J2027" s="237" t="str">
        <f>IF(ISERROR($V2027),"",OFFSET('Smelter Look-up'!$I$4,$V2027-4,0))</f>
        <v/>
      </c>
      <c r="K2027" s="234"/>
      <c r="L2027" s="234"/>
      <c r="M2027" s="234"/>
      <c r="N2027" s="234"/>
      <c r="O2027" s="234"/>
      <c r="P2027" s="237"/>
      <c r="Q2027" s="238"/>
      <c r="R2027" s="233" t="str">
        <f>IF(ISERROR($V2027),"",OFFSET('Smelter Look-up'!$C$4,$V2027-4,0)&amp;"")</f>
        <v/>
      </c>
      <c r="S2027" s="239" t="str">
        <f t="array" ref="S2027">IF(B2027="","",IF(ISERROR(MATCH($E2027,CL,0)),"Unknown",INDIRECT("'C'!$A$"&amp;MATCH($E2027,CL,0)+1)))</f>
        <v/>
      </c>
      <c r="T2027" s="239" t="str">
        <f t="array" ref="T2027">IF(B2027="","",IF(ISERROR(MATCH($J2027,SorP!$B$1:$B$6226,0)),"",INDIRECT("'SorP'!$A$"&amp;MATCH($S2027&amp;$J2027,SorP!C:C,0))))</f>
        <v/>
      </c>
      <c r="U2027" s="240"/>
      <c r="V2027" s="228" t="str">
        <f>IF(C2027="",NA(),IF(OR(C2027="Smelter not listed",C2027="Smelter not yet identified"),MATCH($B2027&amp;$D2027,'Smelter Look-up'!$J:$J,0),MATCH($B2027&amp;$C2027,'Smelter Look-up'!$J:$J,0)))</f>
        <v>#N/A</v>
      </c>
      <c r="W2027" s="208"/>
      <c r="X2027" s="208">
        <f t="shared" si="1"/>
        <v>0</v>
      </c>
      <c r="Y2027" s="208"/>
      <c r="Z2027" s="208"/>
      <c r="AA2027" s="208"/>
      <c r="AB2027" s="241" t="str">
        <f t="shared" si="2"/>
        <v/>
      </c>
      <c r="AC2027" s="208"/>
      <c r="AD2027" s="208"/>
      <c r="AE2027" s="208"/>
      <c r="AF2027" s="208"/>
      <c r="AG2027" s="208"/>
      <c r="AH2027" s="208"/>
    </row>
    <row r="2028" ht="13.5" customHeight="1">
      <c r="A2028" s="239"/>
      <c r="B2028" s="233" t="str">
        <f t="array" ref="B2028">IF(LEN(A2028)=0,"",INDEX('Smelter Look-up'!$A:$A,MATCH($A2028,'Smelter Look-up'!$E:$E,0)))</f>
        <v/>
      </c>
      <c r="C2028" s="234" t="str">
        <f t="array" ref="C2028">IF(LEN(A2028)=0,"",INDEX('Smelter Look-up'!$C:$C,MATCH($A2028,'Smelter Look-up'!$E:$E,0)))</f>
        <v/>
      </c>
      <c r="D2028" s="233"/>
      <c r="E2028" s="233" t="str">
        <f>IF(ISERROR($V2028),"",OFFSET('Smelter Look-up'!$D$4,$V2028-4,0)&amp;"")</f>
        <v/>
      </c>
      <c r="F2028" s="233" t="str">
        <f>IF(ISERROR($V2028),"",OFFSET('Smelter Look-up'!$E$4,$V2028-4,0))</f>
        <v/>
      </c>
      <c r="G2028" s="233" t="str">
        <f>IF(C2028=$X$4,IF(ISERROR($V2028),"Enter smelter details","RMI"),IF(ISERROR($V2028),"",OFFSET('Smelter Look-up'!$F$4,$V2028-4,0)))</f>
        <v/>
      </c>
      <c r="H2028" s="235" t="str">
        <f>IF(ISERROR($V2028),"",OFFSET('Smelter Look-up'!$G$4,$V2028-4,0))</f>
        <v/>
      </c>
      <c r="I2028" s="237" t="str">
        <f>IF(ISERROR($V2028),"",OFFSET('Smelter Look-up'!$H$4,$V2028-4,0))</f>
        <v/>
      </c>
      <c r="J2028" s="237" t="str">
        <f>IF(ISERROR($V2028),"",OFFSET('Smelter Look-up'!$I$4,$V2028-4,0))</f>
        <v/>
      </c>
      <c r="K2028" s="234"/>
      <c r="L2028" s="234"/>
      <c r="M2028" s="234"/>
      <c r="N2028" s="234"/>
      <c r="O2028" s="234"/>
      <c r="P2028" s="237"/>
      <c r="Q2028" s="238"/>
      <c r="R2028" s="233" t="str">
        <f>IF(ISERROR($V2028),"",OFFSET('Smelter Look-up'!$C$4,$V2028-4,0)&amp;"")</f>
        <v/>
      </c>
      <c r="S2028" s="239" t="str">
        <f t="array" ref="S2028">IF(B2028="","",IF(ISERROR(MATCH($E2028,CL,0)),"Unknown",INDIRECT("'C'!$A$"&amp;MATCH($E2028,CL,0)+1)))</f>
        <v/>
      </c>
      <c r="T2028" s="239" t="str">
        <f t="array" ref="T2028">IF(B2028="","",IF(ISERROR(MATCH($J2028,SorP!$B$1:$B$6226,0)),"",INDIRECT("'SorP'!$A$"&amp;MATCH($S2028&amp;$J2028,SorP!C:C,0))))</f>
        <v/>
      </c>
      <c r="U2028" s="240"/>
      <c r="V2028" s="228" t="str">
        <f>IF(C2028="",NA(),IF(OR(C2028="Smelter not listed",C2028="Smelter not yet identified"),MATCH($B2028&amp;$D2028,'Smelter Look-up'!$J:$J,0),MATCH($B2028&amp;$C2028,'Smelter Look-up'!$J:$J,0)))</f>
        <v>#N/A</v>
      </c>
      <c r="W2028" s="208"/>
      <c r="X2028" s="208">
        <f t="shared" si="1"/>
        <v>0</v>
      </c>
      <c r="Y2028" s="208"/>
      <c r="Z2028" s="208"/>
      <c r="AA2028" s="208"/>
      <c r="AB2028" s="241" t="str">
        <f t="shared" si="2"/>
        <v/>
      </c>
      <c r="AC2028" s="208"/>
      <c r="AD2028" s="208"/>
      <c r="AE2028" s="208"/>
      <c r="AF2028" s="208"/>
      <c r="AG2028" s="208"/>
      <c r="AH2028" s="208"/>
    </row>
    <row r="2029" ht="13.5" customHeight="1">
      <c r="A2029" s="239"/>
      <c r="B2029" s="233" t="str">
        <f t="array" ref="B2029">IF(LEN(A2029)=0,"",INDEX('Smelter Look-up'!$A:$A,MATCH($A2029,'Smelter Look-up'!$E:$E,0)))</f>
        <v/>
      </c>
      <c r="C2029" s="234" t="str">
        <f t="array" ref="C2029">IF(LEN(A2029)=0,"",INDEX('Smelter Look-up'!$C:$C,MATCH($A2029,'Smelter Look-up'!$E:$E,0)))</f>
        <v/>
      </c>
      <c r="D2029" s="233"/>
      <c r="E2029" s="233" t="str">
        <f>IF(ISERROR($V2029),"",OFFSET('Smelter Look-up'!$D$4,$V2029-4,0)&amp;"")</f>
        <v/>
      </c>
      <c r="F2029" s="233" t="str">
        <f>IF(ISERROR($V2029),"",OFFSET('Smelter Look-up'!$E$4,$V2029-4,0))</f>
        <v/>
      </c>
      <c r="G2029" s="233" t="str">
        <f>IF(C2029=$X$4,IF(ISERROR($V2029),"Enter smelter details","RMI"),IF(ISERROR($V2029),"",OFFSET('Smelter Look-up'!$F$4,$V2029-4,0)))</f>
        <v/>
      </c>
      <c r="H2029" s="235" t="str">
        <f>IF(ISERROR($V2029),"",OFFSET('Smelter Look-up'!$G$4,$V2029-4,0))</f>
        <v/>
      </c>
      <c r="I2029" s="237" t="str">
        <f>IF(ISERROR($V2029),"",OFFSET('Smelter Look-up'!$H$4,$V2029-4,0))</f>
        <v/>
      </c>
      <c r="J2029" s="237" t="str">
        <f>IF(ISERROR($V2029),"",OFFSET('Smelter Look-up'!$I$4,$V2029-4,0))</f>
        <v/>
      </c>
      <c r="K2029" s="234"/>
      <c r="L2029" s="234"/>
      <c r="M2029" s="234"/>
      <c r="N2029" s="234"/>
      <c r="O2029" s="234"/>
      <c r="P2029" s="237"/>
      <c r="Q2029" s="238"/>
      <c r="R2029" s="233" t="str">
        <f>IF(ISERROR($V2029),"",OFFSET('Smelter Look-up'!$C$4,$V2029-4,0)&amp;"")</f>
        <v/>
      </c>
      <c r="S2029" s="239" t="str">
        <f t="array" ref="S2029">IF(B2029="","",IF(ISERROR(MATCH($E2029,CL,0)),"Unknown",INDIRECT("'C'!$A$"&amp;MATCH($E2029,CL,0)+1)))</f>
        <v/>
      </c>
      <c r="T2029" s="239" t="str">
        <f t="array" ref="T2029">IF(B2029="","",IF(ISERROR(MATCH($J2029,SorP!$B$1:$B$6226,0)),"",INDIRECT("'SorP'!$A$"&amp;MATCH($S2029&amp;$J2029,SorP!C:C,0))))</f>
        <v/>
      </c>
      <c r="U2029" s="240"/>
      <c r="V2029" s="228" t="str">
        <f>IF(C2029="",NA(),IF(OR(C2029="Smelter not listed",C2029="Smelter not yet identified"),MATCH($B2029&amp;$D2029,'Smelter Look-up'!$J:$J,0),MATCH($B2029&amp;$C2029,'Smelter Look-up'!$J:$J,0)))</f>
        <v>#N/A</v>
      </c>
      <c r="W2029" s="208"/>
      <c r="X2029" s="208">
        <f t="shared" si="1"/>
        <v>0</v>
      </c>
      <c r="Y2029" s="208"/>
      <c r="Z2029" s="208"/>
      <c r="AA2029" s="208"/>
      <c r="AB2029" s="241" t="str">
        <f t="shared" si="2"/>
        <v/>
      </c>
      <c r="AC2029" s="208"/>
      <c r="AD2029" s="208"/>
      <c r="AE2029" s="208"/>
      <c r="AF2029" s="208"/>
      <c r="AG2029" s="208"/>
      <c r="AH2029" s="208"/>
    </row>
    <row r="2030" ht="13.5" customHeight="1">
      <c r="A2030" s="239"/>
      <c r="B2030" s="233" t="str">
        <f t="array" ref="B2030">IF(LEN(A2030)=0,"",INDEX('Smelter Look-up'!$A:$A,MATCH($A2030,'Smelter Look-up'!$E:$E,0)))</f>
        <v/>
      </c>
      <c r="C2030" s="234" t="str">
        <f t="array" ref="C2030">IF(LEN(A2030)=0,"",INDEX('Smelter Look-up'!$C:$C,MATCH($A2030,'Smelter Look-up'!$E:$E,0)))</f>
        <v/>
      </c>
      <c r="D2030" s="233"/>
      <c r="E2030" s="233" t="str">
        <f>IF(ISERROR($V2030),"",OFFSET('Smelter Look-up'!$D$4,$V2030-4,0)&amp;"")</f>
        <v/>
      </c>
      <c r="F2030" s="233" t="str">
        <f>IF(ISERROR($V2030),"",OFFSET('Smelter Look-up'!$E$4,$V2030-4,0))</f>
        <v/>
      </c>
      <c r="G2030" s="233" t="str">
        <f>IF(C2030=$X$4,IF(ISERROR($V2030),"Enter smelter details","RMI"),IF(ISERROR($V2030),"",OFFSET('Smelter Look-up'!$F$4,$V2030-4,0)))</f>
        <v/>
      </c>
      <c r="H2030" s="235" t="str">
        <f>IF(ISERROR($V2030),"",OFFSET('Smelter Look-up'!$G$4,$V2030-4,0))</f>
        <v/>
      </c>
      <c r="I2030" s="237" t="str">
        <f>IF(ISERROR($V2030),"",OFFSET('Smelter Look-up'!$H$4,$V2030-4,0))</f>
        <v/>
      </c>
      <c r="J2030" s="237" t="str">
        <f>IF(ISERROR($V2030),"",OFFSET('Smelter Look-up'!$I$4,$V2030-4,0))</f>
        <v/>
      </c>
      <c r="K2030" s="234"/>
      <c r="L2030" s="234"/>
      <c r="M2030" s="234"/>
      <c r="N2030" s="234"/>
      <c r="O2030" s="234"/>
      <c r="P2030" s="237"/>
      <c r="Q2030" s="238"/>
      <c r="R2030" s="233" t="str">
        <f>IF(ISERROR($V2030),"",OFFSET('Smelter Look-up'!$C$4,$V2030-4,0)&amp;"")</f>
        <v/>
      </c>
      <c r="S2030" s="239" t="str">
        <f t="array" ref="S2030">IF(B2030="","",IF(ISERROR(MATCH($E2030,CL,0)),"Unknown",INDIRECT("'C'!$A$"&amp;MATCH($E2030,CL,0)+1)))</f>
        <v/>
      </c>
      <c r="T2030" s="239" t="str">
        <f t="array" ref="T2030">IF(B2030="","",IF(ISERROR(MATCH($J2030,SorP!$B$1:$B$6226,0)),"",INDIRECT("'SorP'!$A$"&amp;MATCH($S2030&amp;$J2030,SorP!C:C,0))))</f>
        <v/>
      </c>
      <c r="U2030" s="240"/>
      <c r="V2030" s="228" t="str">
        <f>IF(C2030="",NA(),IF(OR(C2030="Smelter not listed",C2030="Smelter not yet identified"),MATCH($B2030&amp;$D2030,'Smelter Look-up'!$J:$J,0),MATCH($B2030&amp;$C2030,'Smelter Look-up'!$J:$J,0)))</f>
        <v>#N/A</v>
      </c>
      <c r="W2030" s="208"/>
      <c r="X2030" s="208">
        <f t="shared" si="1"/>
        <v>0</v>
      </c>
      <c r="Y2030" s="208"/>
      <c r="Z2030" s="208"/>
      <c r="AA2030" s="208"/>
      <c r="AB2030" s="241" t="str">
        <f t="shared" si="2"/>
        <v/>
      </c>
      <c r="AC2030" s="208"/>
      <c r="AD2030" s="208"/>
      <c r="AE2030" s="208"/>
      <c r="AF2030" s="208"/>
      <c r="AG2030" s="208"/>
      <c r="AH2030" s="208"/>
    </row>
    <row r="2031" ht="13.5" customHeight="1">
      <c r="A2031" s="239"/>
      <c r="B2031" s="233" t="str">
        <f t="array" ref="B2031">IF(LEN(A2031)=0,"",INDEX('Smelter Look-up'!$A:$A,MATCH($A2031,'Smelter Look-up'!$E:$E,0)))</f>
        <v/>
      </c>
      <c r="C2031" s="234" t="str">
        <f t="array" ref="C2031">IF(LEN(A2031)=0,"",INDEX('Smelter Look-up'!$C:$C,MATCH($A2031,'Smelter Look-up'!$E:$E,0)))</f>
        <v/>
      </c>
      <c r="D2031" s="233"/>
      <c r="E2031" s="233" t="str">
        <f>IF(ISERROR($V2031),"",OFFSET('Smelter Look-up'!$D$4,$V2031-4,0)&amp;"")</f>
        <v/>
      </c>
      <c r="F2031" s="233" t="str">
        <f>IF(ISERROR($V2031),"",OFFSET('Smelter Look-up'!$E$4,$V2031-4,0))</f>
        <v/>
      </c>
      <c r="G2031" s="233" t="str">
        <f>IF(C2031=$X$4,IF(ISERROR($V2031),"Enter smelter details","RMI"),IF(ISERROR($V2031),"",OFFSET('Smelter Look-up'!$F$4,$V2031-4,0)))</f>
        <v/>
      </c>
      <c r="H2031" s="235" t="str">
        <f>IF(ISERROR($V2031),"",OFFSET('Smelter Look-up'!$G$4,$V2031-4,0))</f>
        <v/>
      </c>
      <c r="I2031" s="237" t="str">
        <f>IF(ISERROR($V2031),"",OFFSET('Smelter Look-up'!$H$4,$V2031-4,0))</f>
        <v/>
      </c>
      <c r="J2031" s="237" t="str">
        <f>IF(ISERROR($V2031),"",OFFSET('Smelter Look-up'!$I$4,$V2031-4,0))</f>
        <v/>
      </c>
      <c r="K2031" s="234"/>
      <c r="L2031" s="234"/>
      <c r="M2031" s="234"/>
      <c r="N2031" s="234"/>
      <c r="O2031" s="234"/>
      <c r="P2031" s="237"/>
      <c r="Q2031" s="238"/>
      <c r="R2031" s="233" t="str">
        <f>IF(ISERROR($V2031),"",OFFSET('Smelter Look-up'!$C$4,$V2031-4,0)&amp;"")</f>
        <v/>
      </c>
      <c r="S2031" s="239" t="str">
        <f t="array" ref="S2031">IF(B2031="","",IF(ISERROR(MATCH($E2031,CL,0)),"Unknown",INDIRECT("'C'!$A$"&amp;MATCH($E2031,CL,0)+1)))</f>
        <v/>
      </c>
      <c r="T2031" s="239" t="str">
        <f t="array" ref="T2031">IF(B2031="","",IF(ISERROR(MATCH($J2031,SorP!$B$1:$B$6226,0)),"",INDIRECT("'SorP'!$A$"&amp;MATCH($S2031&amp;$J2031,SorP!C:C,0))))</f>
        <v/>
      </c>
      <c r="U2031" s="240"/>
      <c r="V2031" s="228" t="str">
        <f>IF(C2031="",NA(),IF(OR(C2031="Smelter not listed",C2031="Smelter not yet identified"),MATCH($B2031&amp;$D2031,'Smelter Look-up'!$J:$J,0),MATCH($B2031&amp;$C2031,'Smelter Look-up'!$J:$J,0)))</f>
        <v>#N/A</v>
      </c>
      <c r="W2031" s="208"/>
      <c r="X2031" s="208">
        <f t="shared" si="1"/>
        <v>0</v>
      </c>
      <c r="Y2031" s="208"/>
      <c r="Z2031" s="208"/>
      <c r="AA2031" s="208"/>
      <c r="AB2031" s="241" t="str">
        <f t="shared" si="2"/>
        <v/>
      </c>
      <c r="AC2031" s="208"/>
      <c r="AD2031" s="208"/>
      <c r="AE2031" s="208"/>
      <c r="AF2031" s="208"/>
      <c r="AG2031" s="208"/>
      <c r="AH2031" s="208"/>
    </row>
    <row r="2032" ht="13.5" customHeight="1">
      <c r="A2032" s="239"/>
      <c r="B2032" s="233" t="str">
        <f t="array" ref="B2032">IF(LEN(A2032)=0,"",INDEX('Smelter Look-up'!$A:$A,MATCH($A2032,'Smelter Look-up'!$E:$E,0)))</f>
        <v/>
      </c>
      <c r="C2032" s="234" t="str">
        <f t="array" ref="C2032">IF(LEN(A2032)=0,"",INDEX('Smelter Look-up'!$C:$C,MATCH($A2032,'Smelter Look-up'!$E:$E,0)))</f>
        <v/>
      </c>
      <c r="D2032" s="233"/>
      <c r="E2032" s="233" t="str">
        <f>IF(ISERROR($V2032),"",OFFSET('Smelter Look-up'!$D$4,$V2032-4,0)&amp;"")</f>
        <v/>
      </c>
      <c r="F2032" s="233" t="str">
        <f>IF(ISERROR($V2032),"",OFFSET('Smelter Look-up'!$E$4,$V2032-4,0))</f>
        <v/>
      </c>
      <c r="G2032" s="233" t="str">
        <f>IF(C2032=$X$4,IF(ISERROR($V2032),"Enter smelter details","RMI"),IF(ISERROR($V2032),"",OFFSET('Smelter Look-up'!$F$4,$V2032-4,0)))</f>
        <v/>
      </c>
      <c r="H2032" s="235" t="str">
        <f>IF(ISERROR($V2032),"",OFFSET('Smelter Look-up'!$G$4,$V2032-4,0))</f>
        <v/>
      </c>
      <c r="I2032" s="237" t="str">
        <f>IF(ISERROR($V2032),"",OFFSET('Smelter Look-up'!$H$4,$V2032-4,0))</f>
        <v/>
      </c>
      <c r="J2032" s="237" t="str">
        <f>IF(ISERROR($V2032),"",OFFSET('Smelter Look-up'!$I$4,$V2032-4,0))</f>
        <v/>
      </c>
      <c r="K2032" s="234"/>
      <c r="L2032" s="234"/>
      <c r="M2032" s="234"/>
      <c r="N2032" s="234"/>
      <c r="O2032" s="234"/>
      <c r="P2032" s="237"/>
      <c r="Q2032" s="238"/>
      <c r="R2032" s="233" t="str">
        <f>IF(ISERROR($V2032),"",OFFSET('Smelter Look-up'!$C$4,$V2032-4,0)&amp;"")</f>
        <v/>
      </c>
      <c r="S2032" s="239" t="str">
        <f t="array" ref="S2032">IF(B2032="","",IF(ISERROR(MATCH($E2032,CL,0)),"Unknown",INDIRECT("'C'!$A$"&amp;MATCH($E2032,CL,0)+1)))</f>
        <v/>
      </c>
      <c r="T2032" s="239" t="str">
        <f t="array" ref="T2032">IF(B2032="","",IF(ISERROR(MATCH($J2032,SorP!$B$1:$B$6226,0)),"",INDIRECT("'SorP'!$A$"&amp;MATCH($S2032&amp;$J2032,SorP!C:C,0))))</f>
        <v/>
      </c>
      <c r="U2032" s="240"/>
      <c r="V2032" s="228" t="str">
        <f>IF(C2032="",NA(),IF(OR(C2032="Smelter not listed",C2032="Smelter not yet identified"),MATCH($B2032&amp;$D2032,'Smelter Look-up'!$J:$J,0),MATCH($B2032&amp;$C2032,'Smelter Look-up'!$J:$J,0)))</f>
        <v>#N/A</v>
      </c>
      <c r="W2032" s="208"/>
      <c r="X2032" s="208">
        <f t="shared" si="1"/>
        <v>0</v>
      </c>
      <c r="Y2032" s="208"/>
      <c r="Z2032" s="208"/>
      <c r="AA2032" s="208"/>
      <c r="AB2032" s="241" t="str">
        <f t="shared" si="2"/>
        <v/>
      </c>
      <c r="AC2032" s="208"/>
      <c r="AD2032" s="208"/>
      <c r="AE2032" s="208"/>
      <c r="AF2032" s="208"/>
      <c r="AG2032" s="208"/>
      <c r="AH2032" s="208"/>
    </row>
    <row r="2033" ht="13.5" customHeight="1">
      <c r="A2033" s="239"/>
      <c r="B2033" s="233" t="str">
        <f t="array" ref="B2033">IF(LEN(A2033)=0,"",INDEX('Smelter Look-up'!$A:$A,MATCH($A2033,'Smelter Look-up'!$E:$E,0)))</f>
        <v/>
      </c>
      <c r="C2033" s="234" t="str">
        <f t="array" ref="C2033">IF(LEN(A2033)=0,"",INDEX('Smelter Look-up'!$C:$C,MATCH($A2033,'Smelter Look-up'!$E:$E,0)))</f>
        <v/>
      </c>
      <c r="D2033" s="233"/>
      <c r="E2033" s="233" t="str">
        <f>IF(ISERROR($V2033),"",OFFSET('Smelter Look-up'!$D$4,$V2033-4,0)&amp;"")</f>
        <v/>
      </c>
      <c r="F2033" s="233" t="str">
        <f>IF(ISERROR($V2033),"",OFFSET('Smelter Look-up'!$E$4,$V2033-4,0))</f>
        <v/>
      </c>
      <c r="G2033" s="233" t="str">
        <f>IF(C2033=$X$4,IF(ISERROR($V2033),"Enter smelter details","RMI"),IF(ISERROR($V2033),"",OFFSET('Smelter Look-up'!$F$4,$V2033-4,0)))</f>
        <v/>
      </c>
      <c r="H2033" s="235" t="str">
        <f>IF(ISERROR($V2033),"",OFFSET('Smelter Look-up'!$G$4,$V2033-4,0))</f>
        <v/>
      </c>
      <c r="I2033" s="237" t="str">
        <f>IF(ISERROR($V2033),"",OFFSET('Smelter Look-up'!$H$4,$V2033-4,0))</f>
        <v/>
      </c>
      <c r="J2033" s="237" t="str">
        <f>IF(ISERROR($V2033),"",OFFSET('Smelter Look-up'!$I$4,$V2033-4,0))</f>
        <v/>
      </c>
      <c r="K2033" s="234"/>
      <c r="L2033" s="234"/>
      <c r="M2033" s="234"/>
      <c r="N2033" s="234"/>
      <c r="O2033" s="234"/>
      <c r="P2033" s="237"/>
      <c r="Q2033" s="238"/>
      <c r="R2033" s="233" t="str">
        <f>IF(ISERROR($V2033),"",OFFSET('Smelter Look-up'!$C$4,$V2033-4,0)&amp;"")</f>
        <v/>
      </c>
      <c r="S2033" s="239" t="str">
        <f t="array" ref="S2033">IF(B2033="","",IF(ISERROR(MATCH($E2033,CL,0)),"Unknown",INDIRECT("'C'!$A$"&amp;MATCH($E2033,CL,0)+1)))</f>
        <v/>
      </c>
      <c r="T2033" s="239" t="str">
        <f t="array" ref="T2033">IF(B2033="","",IF(ISERROR(MATCH($J2033,SorP!$B$1:$B$6226,0)),"",INDIRECT("'SorP'!$A$"&amp;MATCH($S2033&amp;$J2033,SorP!C:C,0))))</f>
        <v/>
      </c>
      <c r="U2033" s="240"/>
      <c r="V2033" s="228" t="str">
        <f>IF(C2033="",NA(),IF(OR(C2033="Smelter not listed",C2033="Smelter not yet identified"),MATCH($B2033&amp;$D2033,'Smelter Look-up'!$J:$J,0),MATCH($B2033&amp;$C2033,'Smelter Look-up'!$J:$J,0)))</f>
        <v>#N/A</v>
      </c>
      <c r="W2033" s="208"/>
      <c r="X2033" s="208">
        <f t="shared" si="1"/>
        <v>0</v>
      </c>
      <c r="Y2033" s="208"/>
      <c r="Z2033" s="208"/>
      <c r="AA2033" s="208"/>
      <c r="AB2033" s="241" t="str">
        <f t="shared" si="2"/>
        <v/>
      </c>
      <c r="AC2033" s="208"/>
      <c r="AD2033" s="208"/>
      <c r="AE2033" s="208"/>
      <c r="AF2033" s="208"/>
      <c r="AG2033" s="208"/>
      <c r="AH2033" s="208"/>
    </row>
    <row r="2034" ht="13.5" customHeight="1">
      <c r="A2034" s="239"/>
      <c r="B2034" s="233" t="str">
        <f t="array" ref="B2034">IF(LEN(A2034)=0,"",INDEX('Smelter Look-up'!$A:$A,MATCH($A2034,'Smelter Look-up'!$E:$E,0)))</f>
        <v/>
      </c>
      <c r="C2034" s="234" t="str">
        <f t="array" ref="C2034">IF(LEN(A2034)=0,"",INDEX('Smelter Look-up'!$C:$C,MATCH($A2034,'Smelter Look-up'!$E:$E,0)))</f>
        <v/>
      </c>
      <c r="D2034" s="233"/>
      <c r="E2034" s="233" t="str">
        <f>IF(ISERROR($V2034),"",OFFSET('Smelter Look-up'!$D$4,$V2034-4,0)&amp;"")</f>
        <v/>
      </c>
      <c r="F2034" s="233" t="str">
        <f>IF(ISERROR($V2034),"",OFFSET('Smelter Look-up'!$E$4,$V2034-4,0))</f>
        <v/>
      </c>
      <c r="G2034" s="233" t="str">
        <f>IF(C2034=$X$4,IF(ISERROR($V2034),"Enter smelter details","RMI"),IF(ISERROR($V2034),"",OFFSET('Smelter Look-up'!$F$4,$V2034-4,0)))</f>
        <v/>
      </c>
      <c r="H2034" s="235" t="str">
        <f>IF(ISERROR($V2034),"",OFFSET('Smelter Look-up'!$G$4,$V2034-4,0))</f>
        <v/>
      </c>
      <c r="I2034" s="237" t="str">
        <f>IF(ISERROR($V2034),"",OFFSET('Smelter Look-up'!$H$4,$V2034-4,0))</f>
        <v/>
      </c>
      <c r="J2034" s="237" t="str">
        <f>IF(ISERROR($V2034),"",OFFSET('Smelter Look-up'!$I$4,$V2034-4,0))</f>
        <v/>
      </c>
      <c r="K2034" s="234"/>
      <c r="L2034" s="234"/>
      <c r="M2034" s="234"/>
      <c r="N2034" s="234"/>
      <c r="O2034" s="234"/>
      <c r="P2034" s="237"/>
      <c r="Q2034" s="238"/>
      <c r="R2034" s="233" t="str">
        <f>IF(ISERROR($V2034),"",OFFSET('Smelter Look-up'!$C$4,$V2034-4,0)&amp;"")</f>
        <v/>
      </c>
      <c r="S2034" s="239" t="str">
        <f t="array" ref="S2034">IF(B2034="","",IF(ISERROR(MATCH($E2034,CL,0)),"Unknown",INDIRECT("'C'!$A$"&amp;MATCH($E2034,CL,0)+1)))</f>
        <v/>
      </c>
      <c r="T2034" s="239" t="str">
        <f t="array" ref="T2034">IF(B2034="","",IF(ISERROR(MATCH($J2034,SorP!$B$1:$B$6226,0)),"",INDIRECT("'SorP'!$A$"&amp;MATCH($S2034&amp;$J2034,SorP!C:C,0))))</f>
        <v/>
      </c>
      <c r="U2034" s="240"/>
      <c r="V2034" s="228" t="str">
        <f>IF(C2034="",NA(),IF(OR(C2034="Smelter not listed",C2034="Smelter not yet identified"),MATCH($B2034&amp;$D2034,'Smelter Look-up'!$J:$J,0),MATCH($B2034&amp;$C2034,'Smelter Look-up'!$J:$J,0)))</f>
        <v>#N/A</v>
      </c>
      <c r="W2034" s="208"/>
      <c r="X2034" s="208">
        <f t="shared" si="1"/>
        <v>0</v>
      </c>
      <c r="Y2034" s="208"/>
      <c r="Z2034" s="208"/>
      <c r="AA2034" s="208"/>
      <c r="AB2034" s="241" t="str">
        <f t="shared" si="2"/>
        <v/>
      </c>
      <c r="AC2034" s="208"/>
      <c r="AD2034" s="208"/>
      <c r="AE2034" s="208"/>
      <c r="AF2034" s="208"/>
      <c r="AG2034" s="208"/>
      <c r="AH2034" s="208"/>
    </row>
    <row r="2035" ht="13.5" customHeight="1">
      <c r="A2035" s="239"/>
      <c r="B2035" s="233" t="str">
        <f t="array" ref="B2035">IF(LEN(A2035)=0,"",INDEX('Smelter Look-up'!$A:$A,MATCH($A2035,'Smelter Look-up'!$E:$E,0)))</f>
        <v/>
      </c>
      <c r="C2035" s="234" t="str">
        <f t="array" ref="C2035">IF(LEN(A2035)=0,"",INDEX('Smelter Look-up'!$C:$C,MATCH($A2035,'Smelter Look-up'!$E:$E,0)))</f>
        <v/>
      </c>
      <c r="D2035" s="233"/>
      <c r="E2035" s="233" t="str">
        <f>IF(ISERROR($V2035),"",OFFSET('Smelter Look-up'!$D$4,$V2035-4,0)&amp;"")</f>
        <v/>
      </c>
      <c r="F2035" s="233" t="str">
        <f>IF(ISERROR($V2035),"",OFFSET('Smelter Look-up'!$E$4,$V2035-4,0))</f>
        <v/>
      </c>
      <c r="G2035" s="233" t="str">
        <f>IF(C2035=$X$4,IF(ISERROR($V2035),"Enter smelter details","RMI"),IF(ISERROR($V2035),"",OFFSET('Smelter Look-up'!$F$4,$V2035-4,0)))</f>
        <v/>
      </c>
      <c r="H2035" s="235" t="str">
        <f>IF(ISERROR($V2035),"",OFFSET('Smelter Look-up'!$G$4,$V2035-4,0))</f>
        <v/>
      </c>
      <c r="I2035" s="237" t="str">
        <f>IF(ISERROR($V2035),"",OFFSET('Smelter Look-up'!$H$4,$V2035-4,0))</f>
        <v/>
      </c>
      <c r="J2035" s="237" t="str">
        <f>IF(ISERROR($V2035),"",OFFSET('Smelter Look-up'!$I$4,$V2035-4,0))</f>
        <v/>
      </c>
      <c r="K2035" s="234"/>
      <c r="L2035" s="234"/>
      <c r="M2035" s="234"/>
      <c r="N2035" s="234"/>
      <c r="O2035" s="234"/>
      <c r="P2035" s="237"/>
      <c r="Q2035" s="238"/>
      <c r="R2035" s="233" t="str">
        <f>IF(ISERROR($V2035),"",OFFSET('Smelter Look-up'!$C$4,$V2035-4,0)&amp;"")</f>
        <v/>
      </c>
      <c r="S2035" s="239" t="str">
        <f t="array" ref="S2035">IF(B2035="","",IF(ISERROR(MATCH($E2035,CL,0)),"Unknown",INDIRECT("'C'!$A$"&amp;MATCH($E2035,CL,0)+1)))</f>
        <v/>
      </c>
      <c r="T2035" s="239" t="str">
        <f t="array" ref="T2035">IF(B2035="","",IF(ISERROR(MATCH($J2035,SorP!$B$1:$B$6226,0)),"",INDIRECT("'SorP'!$A$"&amp;MATCH($S2035&amp;$J2035,SorP!C:C,0))))</f>
        <v/>
      </c>
      <c r="U2035" s="240"/>
      <c r="V2035" s="228" t="str">
        <f>IF(C2035="",NA(),IF(OR(C2035="Smelter not listed",C2035="Smelter not yet identified"),MATCH($B2035&amp;$D2035,'Smelter Look-up'!$J:$J,0),MATCH($B2035&amp;$C2035,'Smelter Look-up'!$J:$J,0)))</f>
        <v>#N/A</v>
      </c>
      <c r="W2035" s="208"/>
      <c r="X2035" s="208">
        <f t="shared" si="1"/>
        <v>0</v>
      </c>
      <c r="Y2035" s="208"/>
      <c r="Z2035" s="208"/>
      <c r="AA2035" s="208"/>
      <c r="AB2035" s="241" t="str">
        <f t="shared" si="2"/>
        <v/>
      </c>
      <c r="AC2035" s="208"/>
      <c r="AD2035" s="208"/>
      <c r="AE2035" s="208"/>
      <c r="AF2035" s="208"/>
      <c r="AG2035" s="208"/>
      <c r="AH2035" s="208"/>
    </row>
    <row r="2036" ht="13.5" customHeight="1">
      <c r="A2036" s="239"/>
      <c r="B2036" s="233" t="str">
        <f t="array" ref="B2036">IF(LEN(A2036)=0,"",INDEX('Smelter Look-up'!$A:$A,MATCH($A2036,'Smelter Look-up'!$E:$E,0)))</f>
        <v/>
      </c>
      <c r="C2036" s="234" t="str">
        <f t="array" ref="C2036">IF(LEN(A2036)=0,"",INDEX('Smelter Look-up'!$C:$C,MATCH($A2036,'Smelter Look-up'!$E:$E,0)))</f>
        <v/>
      </c>
      <c r="D2036" s="233"/>
      <c r="E2036" s="233" t="str">
        <f>IF(ISERROR($V2036),"",OFFSET('Smelter Look-up'!$D$4,$V2036-4,0)&amp;"")</f>
        <v/>
      </c>
      <c r="F2036" s="233" t="str">
        <f>IF(ISERROR($V2036),"",OFFSET('Smelter Look-up'!$E$4,$V2036-4,0))</f>
        <v/>
      </c>
      <c r="G2036" s="233" t="str">
        <f>IF(C2036=$X$4,IF(ISERROR($V2036),"Enter smelter details","RMI"),IF(ISERROR($V2036),"",OFFSET('Smelter Look-up'!$F$4,$V2036-4,0)))</f>
        <v/>
      </c>
      <c r="H2036" s="235" t="str">
        <f>IF(ISERROR($V2036),"",OFFSET('Smelter Look-up'!$G$4,$V2036-4,0))</f>
        <v/>
      </c>
      <c r="I2036" s="237" t="str">
        <f>IF(ISERROR($V2036),"",OFFSET('Smelter Look-up'!$H$4,$V2036-4,0))</f>
        <v/>
      </c>
      <c r="J2036" s="237" t="str">
        <f>IF(ISERROR($V2036),"",OFFSET('Smelter Look-up'!$I$4,$V2036-4,0))</f>
        <v/>
      </c>
      <c r="K2036" s="234"/>
      <c r="L2036" s="234"/>
      <c r="M2036" s="234"/>
      <c r="N2036" s="234"/>
      <c r="O2036" s="234"/>
      <c r="P2036" s="237"/>
      <c r="Q2036" s="238"/>
      <c r="R2036" s="233" t="str">
        <f>IF(ISERROR($V2036),"",OFFSET('Smelter Look-up'!$C$4,$V2036-4,0)&amp;"")</f>
        <v/>
      </c>
      <c r="S2036" s="239" t="str">
        <f t="array" ref="S2036">IF(B2036="","",IF(ISERROR(MATCH($E2036,CL,0)),"Unknown",INDIRECT("'C'!$A$"&amp;MATCH($E2036,CL,0)+1)))</f>
        <v/>
      </c>
      <c r="T2036" s="239" t="str">
        <f t="array" ref="T2036">IF(B2036="","",IF(ISERROR(MATCH($J2036,SorP!$B$1:$B$6226,0)),"",INDIRECT("'SorP'!$A$"&amp;MATCH($S2036&amp;$J2036,SorP!C:C,0))))</f>
        <v/>
      </c>
      <c r="U2036" s="240"/>
      <c r="V2036" s="228" t="str">
        <f>IF(C2036="",NA(),IF(OR(C2036="Smelter not listed",C2036="Smelter not yet identified"),MATCH($B2036&amp;$D2036,'Smelter Look-up'!$J:$J,0),MATCH($B2036&amp;$C2036,'Smelter Look-up'!$J:$J,0)))</f>
        <v>#N/A</v>
      </c>
      <c r="W2036" s="208"/>
      <c r="X2036" s="208">
        <f t="shared" si="1"/>
        <v>0</v>
      </c>
      <c r="Y2036" s="208"/>
      <c r="Z2036" s="208"/>
      <c r="AA2036" s="208"/>
      <c r="AB2036" s="241" t="str">
        <f t="shared" si="2"/>
        <v/>
      </c>
      <c r="AC2036" s="208"/>
      <c r="AD2036" s="208"/>
      <c r="AE2036" s="208"/>
      <c r="AF2036" s="208"/>
      <c r="AG2036" s="208"/>
      <c r="AH2036" s="208"/>
    </row>
    <row r="2037" ht="13.5" customHeight="1">
      <c r="A2037" s="239"/>
      <c r="B2037" s="233" t="str">
        <f t="array" ref="B2037">IF(LEN(A2037)=0,"",INDEX('Smelter Look-up'!$A:$A,MATCH($A2037,'Smelter Look-up'!$E:$E,0)))</f>
        <v/>
      </c>
      <c r="C2037" s="234" t="str">
        <f t="array" ref="C2037">IF(LEN(A2037)=0,"",INDEX('Smelter Look-up'!$C:$C,MATCH($A2037,'Smelter Look-up'!$E:$E,0)))</f>
        <v/>
      </c>
      <c r="D2037" s="233"/>
      <c r="E2037" s="233" t="str">
        <f>IF(ISERROR($V2037),"",OFFSET('Smelter Look-up'!$D$4,$V2037-4,0)&amp;"")</f>
        <v/>
      </c>
      <c r="F2037" s="233" t="str">
        <f>IF(ISERROR($V2037),"",OFFSET('Smelter Look-up'!$E$4,$V2037-4,0))</f>
        <v/>
      </c>
      <c r="G2037" s="233" t="str">
        <f>IF(C2037=$X$4,IF(ISERROR($V2037),"Enter smelter details","RMI"),IF(ISERROR($V2037),"",OFFSET('Smelter Look-up'!$F$4,$V2037-4,0)))</f>
        <v/>
      </c>
      <c r="H2037" s="235" t="str">
        <f>IF(ISERROR($V2037),"",OFFSET('Smelter Look-up'!$G$4,$V2037-4,0))</f>
        <v/>
      </c>
      <c r="I2037" s="237" t="str">
        <f>IF(ISERROR($V2037),"",OFFSET('Smelter Look-up'!$H$4,$V2037-4,0))</f>
        <v/>
      </c>
      <c r="J2037" s="237" t="str">
        <f>IF(ISERROR($V2037),"",OFFSET('Smelter Look-up'!$I$4,$V2037-4,0))</f>
        <v/>
      </c>
      <c r="K2037" s="234"/>
      <c r="L2037" s="234"/>
      <c r="M2037" s="234"/>
      <c r="N2037" s="234"/>
      <c r="O2037" s="234"/>
      <c r="P2037" s="237"/>
      <c r="Q2037" s="238"/>
      <c r="R2037" s="233" t="str">
        <f>IF(ISERROR($V2037),"",OFFSET('Smelter Look-up'!$C$4,$V2037-4,0)&amp;"")</f>
        <v/>
      </c>
      <c r="S2037" s="239" t="str">
        <f t="array" ref="S2037">IF(B2037="","",IF(ISERROR(MATCH($E2037,CL,0)),"Unknown",INDIRECT("'C'!$A$"&amp;MATCH($E2037,CL,0)+1)))</f>
        <v/>
      </c>
      <c r="T2037" s="239" t="str">
        <f t="array" ref="T2037">IF(B2037="","",IF(ISERROR(MATCH($J2037,SorP!$B$1:$B$6226,0)),"",INDIRECT("'SorP'!$A$"&amp;MATCH($S2037&amp;$J2037,SorP!C:C,0))))</f>
        <v/>
      </c>
      <c r="U2037" s="240"/>
      <c r="V2037" s="228" t="str">
        <f>IF(C2037="",NA(),IF(OR(C2037="Smelter not listed",C2037="Smelter not yet identified"),MATCH($B2037&amp;$D2037,'Smelter Look-up'!$J:$J,0),MATCH($B2037&amp;$C2037,'Smelter Look-up'!$J:$J,0)))</f>
        <v>#N/A</v>
      </c>
      <c r="W2037" s="208"/>
      <c r="X2037" s="208">
        <f t="shared" si="1"/>
        <v>0</v>
      </c>
      <c r="Y2037" s="208"/>
      <c r="Z2037" s="208"/>
      <c r="AA2037" s="208"/>
      <c r="AB2037" s="241" t="str">
        <f t="shared" si="2"/>
        <v/>
      </c>
      <c r="AC2037" s="208"/>
      <c r="AD2037" s="208"/>
      <c r="AE2037" s="208"/>
      <c r="AF2037" s="208"/>
      <c r="AG2037" s="208"/>
      <c r="AH2037" s="208"/>
    </row>
    <row r="2038" ht="13.5" customHeight="1">
      <c r="A2038" s="239"/>
      <c r="B2038" s="233" t="str">
        <f t="array" ref="B2038">IF(LEN(A2038)=0,"",INDEX('Smelter Look-up'!$A:$A,MATCH($A2038,'Smelter Look-up'!$E:$E,0)))</f>
        <v/>
      </c>
      <c r="C2038" s="234" t="str">
        <f t="array" ref="C2038">IF(LEN(A2038)=0,"",INDEX('Smelter Look-up'!$C:$C,MATCH($A2038,'Smelter Look-up'!$E:$E,0)))</f>
        <v/>
      </c>
      <c r="D2038" s="233"/>
      <c r="E2038" s="233" t="str">
        <f>IF(ISERROR($V2038),"",OFFSET('Smelter Look-up'!$D$4,$V2038-4,0)&amp;"")</f>
        <v/>
      </c>
      <c r="F2038" s="233" t="str">
        <f>IF(ISERROR($V2038),"",OFFSET('Smelter Look-up'!$E$4,$V2038-4,0))</f>
        <v/>
      </c>
      <c r="G2038" s="233" t="str">
        <f>IF(C2038=$X$4,IF(ISERROR($V2038),"Enter smelter details","RMI"),IF(ISERROR($V2038),"",OFFSET('Smelter Look-up'!$F$4,$V2038-4,0)))</f>
        <v/>
      </c>
      <c r="H2038" s="235" t="str">
        <f>IF(ISERROR($V2038),"",OFFSET('Smelter Look-up'!$G$4,$V2038-4,0))</f>
        <v/>
      </c>
      <c r="I2038" s="237" t="str">
        <f>IF(ISERROR($V2038),"",OFFSET('Smelter Look-up'!$H$4,$V2038-4,0))</f>
        <v/>
      </c>
      <c r="J2038" s="237" t="str">
        <f>IF(ISERROR($V2038),"",OFFSET('Smelter Look-up'!$I$4,$V2038-4,0))</f>
        <v/>
      </c>
      <c r="K2038" s="234"/>
      <c r="L2038" s="234"/>
      <c r="M2038" s="234"/>
      <c r="N2038" s="234"/>
      <c r="O2038" s="234"/>
      <c r="P2038" s="237"/>
      <c r="Q2038" s="238"/>
      <c r="R2038" s="233" t="str">
        <f>IF(ISERROR($V2038),"",OFFSET('Smelter Look-up'!$C$4,$V2038-4,0)&amp;"")</f>
        <v/>
      </c>
      <c r="S2038" s="239" t="str">
        <f t="array" ref="S2038">IF(B2038="","",IF(ISERROR(MATCH($E2038,CL,0)),"Unknown",INDIRECT("'C'!$A$"&amp;MATCH($E2038,CL,0)+1)))</f>
        <v/>
      </c>
      <c r="T2038" s="239" t="str">
        <f t="array" ref="T2038">IF(B2038="","",IF(ISERROR(MATCH($J2038,SorP!$B$1:$B$6226,0)),"",INDIRECT("'SorP'!$A$"&amp;MATCH($S2038&amp;$J2038,SorP!C:C,0))))</f>
        <v/>
      </c>
      <c r="U2038" s="240"/>
      <c r="V2038" s="228" t="str">
        <f>IF(C2038="",NA(),IF(OR(C2038="Smelter not listed",C2038="Smelter not yet identified"),MATCH($B2038&amp;$D2038,'Smelter Look-up'!$J:$J,0),MATCH($B2038&amp;$C2038,'Smelter Look-up'!$J:$J,0)))</f>
        <v>#N/A</v>
      </c>
      <c r="W2038" s="208"/>
      <c r="X2038" s="208">
        <f t="shared" si="1"/>
        <v>0</v>
      </c>
      <c r="Y2038" s="208"/>
      <c r="Z2038" s="208"/>
      <c r="AA2038" s="208"/>
      <c r="AB2038" s="241" t="str">
        <f t="shared" si="2"/>
        <v/>
      </c>
      <c r="AC2038" s="208"/>
      <c r="AD2038" s="208"/>
      <c r="AE2038" s="208"/>
      <c r="AF2038" s="208"/>
      <c r="AG2038" s="208"/>
      <c r="AH2038" s="208"/>
    </row>
    <row r="2039" ht="13.5" customHeight="1">
      <c r="A2039" s="239"/>
      <c r="B2039" s="233" t="str">
        <f t="array" ref="B2039">IF(LEN(A2039)=0,"",INDEX('Smelter Look-up'!$A:$A,MATCH($A2039,'Smelter Look-up'!$E:$E,0)))</f>
        <v/>
      </c>
      <c r="C2039" s="234" t="str">
        <f t="array" ref="C2039">IF(LEN(A2039)=0,"",INDEX('Smelter Look-up'!$C:$C,MATCH($A2039,'Smelter Look-up'!$E:$E,0)))</f>
        <v/>
      </c>
      <c r="D2039" s="233"/>
      <c r="E2039" s="233" t="str">
        <f>IF(ISERROR($V2039),"",OFFSET('Smelter Look-up'!$D$4,$V2039-4,0)&amp;"")</f>
        <v/>
      </c>
      <c r="F2039" s="233" t="str">
        <f>IF(ISERROR($V2039),"",OFFSET('Smelter Look-up'!$E$4,$V2039-4,0))</f>
        <v/>
      </c>
      <c r="G2039" s="233" t="str">
        <f>IF(C2039=$X$4,IF(ISERROR($V2039),"Enter smelter details","RMI"),IF(ISERROR($V2039),"",OFFSET('Smelter Look-up'!$F$4,$V2039-4,0)))</f>
        <v/>
      </c>
      <c r="H2039" s="235" t="str">
        <f>IF(ISERROR($V2039),"",OFFSET('Smelter Look-up'!$G$4,$V2039-4,0))</f>
        <v/>
      </c>
      <c r="I2039" s="237" t="str">
        <f>IF(ISERROR($V2039),"",OFFSET('Smelter Look-up'!$H$4,$V2039-4,0))</f>
        <v/>
      </c>
      <c r="J2039" s="237" t="str">
        <f>IF(ISERROR($V2039),"",OFFSET('Smelter Look-up'!$I$4,$V2039-4,0))</f>
        <v/>
      </c>
      <c r="K2039" s="234"/>
      <c r="L2039" s="234"/>
      <c r="M2039" s="234"/>
      <c r="N2039" s="234"/>
      <c r="O2039" s="234"/>
      <c r="P2039" s="237"/>
      <c r="Q2039" s="238"/>
      <c r="R2039" s="233" t="str">
        <f>IF(ISERROR($V2039),"",OFFSET('Smelter Look-up'!$C$4,$V2039-4,0)&amp;"")</f>
        <v/>
      </c>
      <c r="S2039" s="239" t="str">
        <f t="array" ref="S2039">IF(B2039="","",IF(ISERROR(MATCH($E2039,CL,0)),"Unknown",INDIRECT("'C'!$A$"&amp;MATCH($E2039,CL,0)+1)))</f>
        <v/>
      </c>
      <c r="T2039" s="239" t="str">
        <f t="array" ref="T2039">IF(B2039="","",IF(ISERROR(MATCH($J2039,SorP!$B$1:$B$6226,0)),"",INDIRECT("'SorP'!$A$"&amp;MATCH($S2039&amp;$J2039,SorP!C:C,0))))</f>
        <v/>
      </c>
      <c r="U2039" s="240"/>
      <c r="V2039" s="228" t="str">
        <f>IF(C2039="",NA(),IF(OR(C2039="Smelter not listed",C2039="Smelter not yet identified"),MATCH($B2039&amp;$D2039,'Smelter Look-up'!$J:$J,0),MATCH($B2039&amp;$C2039,'Smelter Look-up'!$J:$J,0)))</f>
        <v>#N/A</v>
      </c>
      <c r="W2039" s="208"/>
      <c r="X2039" s="208">
        <f t="shared" si="1"/>
        <v>0</v>
      </c>
      <c r="Y2039" s="208"/>
      <c r="Z2039" s="208"/>
      <c r="AA2039" s="208"/>
      <c r="AB2039" s="241" t="str">
        <f t="shared" si="2"/>
        <v/>
      </c>
      <c r="AC2039" s="208"/>
      <c r="AD2039" s="208"/>
      <c r="AE2039" s="208"/>
      <c r="AF2039" s="208"/>
      <c r="AG2039" s="208"/>
      <c r="AH2039" s="208"/>
    </row>
    <row r="2040" ht="13.5" customHeight="1">
      <c r="A2040" s="239"/>
      <c r="B2040" s="233" t="str">
        <f t="array" ref="B2040">IF(LEN(A2040)=0,"",INDEX('Smelter Look-up'!$A:$A,MATCH($A2040,'Smelter Look-up'!$E:$E,0)))</f>
        <v/>
      </c>
      <c r="C2040" s="234" t="str">
        <f t="array" ref="C2040">IF(LEN(A2040)=0,"",INDEX('Smelter Look-up'!$C:$C,MATCH($A2040,'Smelter Look-up'!$E:$E,0)))</f>
        <v/>
      </c>
      <c r="D2040" s="233"/>
      <c r="E2040" s="233" t="str">
        <f>IF(ISERROR($V2040),"",OFFSET('Smelter Look-up'!$D$4,$V2040-4,0)&amp;"")</f>
        <v/>
      </c>
      <c r="F2040" s="233" t="str">
        <f>IF(ISERROR($V2040),"",OFFSET('Smelter Look-up'!$E$4,$V2040-4,0))</f>
        <v/>
      </c>
      <c r="G2040" s="233" t="str">
        <f>IF(C2040=$X$4,IF(ISERROR($V2040),"Enter smelter details","RMI"),IF(ISERROR($V2040),"",OFFSET('Smelter Look-up'!$F$4,$V2040-4,0)))</f>
        <v/>
      </c>
      <c r="H2040" s="235" t="str">
        <f>IF(ISERROR($V2040),"",OFFSET('Smelter Look-up'!$G$4,$V2040-4,0))</f>
        <v/>
      </c>
      <c r="I2040" s="237" t="str">
        <f>IF(ISERROR($V2040),"",OFFSET('Smelter Look-up'!$H$4,$V2040-4,0))</f>
        <v/>
      </c>
      <c r="J2040" s="237" t="str">
        <f>IF(ISERROR($V2040),"",OFFSET('Smelter Look-up'!$I$4,$V2040-4,0))</f>
        <v/>
      </c>
      <c r="K2040" s="234"/>
      <c r="L2040" s="234"/>
      <c r="M2040" s="234"/>
      <c r="N2040" s="234"/>
      <c r="O2040" s="234"/>
      <c r="P2040" s="237"/>
      <c r="Q2040" s="238"/>
      <c r="R2040" s="233" t="str">
        <f>IF(ISERROR($V2040),"",OFFSET('Smelter Look-up'!$C$4,$V2040-4,0)&amp;"")</f>
        <v/>
      </c>
      <c r="S2040" s="239" t="str">
        <f t="array" ref="S2040">IF(B2040="","",IF(ISERROR(MATCH($E2040,CL,0)),"Unknown",INDIRECT("'C'!$A$"&amp;MATCH($E2040,CL,0)+1)))</f>
        <v/>
      </c>
      <c r="T2040" s="239" t="str">
        <f t="array" ref="T2040">IF(B2040="","",IF(ISERROR(MATCH($J2040,SorP!$B$1:$B$6226,0)),"",INDIRECT("'SorP'!$A$"&amp;MATCH($S2040&amp;$J2040,SorP!C:C,0))))</f>
        <v/>
      </c>
      <c r="U2040" s="240"/>
      <c r="V2040" s="228" t="str">
        <f>IF(C2040="",NA(),IF(OR(C2040="Smelter not listed",C2040="Smelter not yet identified"),MATCH($B2040&amp;$D2040,'Smelter Look-up'!$J:$J,0),MATCH($B2040&amp;$C2040,'Smelter Look-up'!$J:$J,0)))</f>
        <v>#N/A</v>
      </c>
      <c r="W2040" s="208"/>
      <c r="X2040" s="208">
        <f t="shared" si="1"/>
        <v>0</v>
      </c>
      <c r="Y2040" s="208"/>
      <c r="Z2040" s="208"/>
      <c r="AA2040" s="208"/>
      <c r="AB2040" s="241" t="str">
        <f t="shared" si="2"/>
        <v/>
      </c>
      <c r="AC2040" s="208"/>
      <c r="AD2040" s="208"/>
      <c r="AE2040" s="208"/>
      <c r="AF2040" s="208"/>
      <c r="AG2040" s="208"/>
      <c r="AH2040" s="208"/>
    </row>
    <row r="2041" ht="13.5" customHeight="1">
      <c r="A2041" s="239"/>
      <c r="B2041" s="233" t="str">
        <f t="array" ref="B2041">IF(LEN(A2041)=0,"",INDEX('Smelter Look-up'!$A:$A,MATCH($A2041,'Smelter Look-up'!$E:$E,0)))</f>
        <v/>
      </c>
      <c r="C2041" s="234" t="str">
        <f t="array" ref="C2041">IF(LEN(A2041)=0,"",INDEX('Smelter Look-up'!$C:$C,MATCH($A2041,'Smelter Look-up'!$E:$E,0)))</f>
        <v/>
      </c>
      <c r="D2041" s="233"/>
      <c r="E2041" s="233" t="str">
        <f>IF(ISERROR($V2041),"",OFFSET('Smelter Look-up'!$D$4,$V2041-4,0)&amp;"")</f>
        <v/>
      </c>
      <c r="F2041" s="233" t="str">
        <f>IF(ISERROR($V2041),"",OFFSET('Smelter Look-up'!$E$4,$V2041-4,0))</f>
        <v/>
      </c>
      <c r="G2041" s="233" t="str">
        <f>IF(C2041=$X$4,IF(ISERROR($V2041),"Enter smelter details","RMI"),IF(ISERROR($V2041),"",OFFSET('Smelter Look-up'!$F$4,$V2041-4,0)))</f>
        <v/>
      </c>
      <c r="H2041" s="235" t="str">
        <f>IF(ISERROR($V2041),"",OFFSET('Smelter Look-up'!$G$4,$V2041-4,0))</f>
        <v/>
      </c>
      <c r="I2041" s="237" t="str">
        <f>IF(ISERROR($V2041),"",OFFSET('Smelter Look-up'!$H$4,$V2041-4,0))</f>
        <v/>
      </c>
      <c r="J2041" s="237" t="str">
        <f>IF(ISERROR($V2041),"",OFFSET('Smelter Look-up'!$I$4,$V2041-4,0))</f>
        <v/>
      </c>
      <c r="K2041" s="234"/>
      <c r="L2041" s="234"/>
      <c r="M2041" s="234"/>
      <c r="N2041" s="234"/>
      <c r="O2041" s="234"/>
      <c r="P2041" s="237"/>
      <c r="Q2041" s="238"/>
      <c r="R2041" s="233" t="str">
        <f>IF(ISERROR($V2041),"",OFFSET('Smelter Look-up'!$C$4,$V2041-4,0)&amp;"")</f>
        <v/>
      </c>
      <c r="S2041" s="239" t="str">
        <f t="array" ref="S2041">IF(B2041="","",IF(ISERROR(MATCH($E2041,CL,0)),"Unknown",INDIRECT("'C'!$A$"&amp;MATCH($E2041,CL,0)+1)))</f>
        <v/>
      </c>
      <c r="T2041" s="239" t="str">
        <f t="array" ref="T2041">IF(B2041="","",IF(ISERROR(MATCH($J2041,SorP!$B$1:$B$6226,0)),"",INDIRECT("'SorP'!$A$"&amp;MATCH($S2041&amp;$J2041,SorP!C:C,0))))</f>
        <v/>
      </c>
      <c r="U2041" s="240"/>
      <c r="V2041" s="228" t="str">
        <f>IF(C2041="",NA(),IF(OR(C2041="Smelter not listed",C2041="Smelter not yet identified"),MATCH($B2041&amp;$D2041,'Smelter Look-up'!$J:$J,0),MATCH($B2041&amp;$C2041,'Smelter Look-up'!$J:$J,0)))</f>
        <v>#N/A</v>
      </c>
      <c r="W2041" s="208"/>
      <c r="X2041" s="208">
        <f t="shared" si="1"/>
        <v>0</v>
      </c>
      <c r="Y2041" s="208"/>
      <c r="Z2041" s="208"/>
      <c r="AA2041" s="208"/>
      <c r="AB2041" s="241" t="str">
        <f t="shared" si="2"/>
        <v/>
      </c>
      <c r="AC2041" s="208"/>
      <c r="AD2041" s="208"/>
      <c r="AE2041" s="208"/>
      <c r="AF2041" s="208"/>
      <c r="AG2041" s="208"/>
      <c r="AH2041" s="208"/>
    </row>
    <row r="2042" ht="13.5" customHeight="1">
      <c r="A2042" s="239"/>
      <c r="B2042" s="233" t="str">
        <f t="array" ref="B2042">IF(LEN(A2042)=0,"",INDEX('Smelter Look-up'!$A:$A,MATCH($A2042,'Smelter Look-up'!$E:$E,0)))</f>
        <v/>
      </c>
      <c r="C2042" s="234" t="str">
        <f t="array" ref="C2042">IF(LEN(A2042)=0,"",INDEX('Smelter Look-up'!$C:$C,MATCH($A2042,'Smelter Look-up'!$E:$E,0)))</f>
        <v/>
      </c>
      <c r="D2042" s="233"/>
      <c r="E2042" s="233" t="str">
        <f>IF(ISERROR($V2042),"",OFFSET('Smelter Look-up'!$D$4,$V2042-4,0)&amp;"")</f>
        <v/>
      </c>
      <c r="F2042" s="233" t="str">
        <f>IF(ISERROR($V2042),"",OFFSET('Smelter Look-up'!$E$4,$V2042-4,0))</f>
        <v/>
      </c>
      <c r="G2042" s="233" t="str">
        <f>IF(C2042=$X$4,IF(ISERROR($V2042),"Enter smelter details","RMI"),IF(ISERROR($V2042),"",OFFSET('Smelter Look-up'!$F$4,$V2042-4,0)))</f>
        <v/>
      </c>
      <c r="H2042" s="235" t="str">
        <f>IF(ISERROR($V2042),"",OFFSET('Smelter Look-up'!$G$4,$V2042-4,0))</f>
        <v/>
      </c>
      <c r="I2042" s="237" t="str">
        <f>IF(ISERROR($V2042),"",OFFSET('Smelter Look-up'!$H$4,$V2042-4,0))</f>
        <v/>
      </c>
      <c r="J2042" s="237" t="str">
        <f>IF(ISERROR($V2042),"",OFFSET('Smelter Look-up'!$I$4,$V2042-4,0))</f>
        <v/>
      </c>
      <c r="K2042" s="234"/>
      <c r="L2042" s="234"/>
      <c r="M2042" s="234"/>
      <c r="N2042" s="234"/>
      <c r="O2042" s="234"/>
      <c r="P2042" s="237"/>
      <c r="Q2042" s="238"/>
      <c r="R2042" s="233" t="str">
        <f>IF(ISERROR($V2042),"",OFFSET('Smelter Look-up'!$C$4,$V2042-4,0)&amp;"")</f>
        <v/>
      </c>
      <c r="S2042" s="239" t="str">
        <f t="array" ref="S2042">IF(B2042="","",IF(ISERROR(MATCH($E2042,CL,0)),"Unknown",INDIRECT("'C'!$A$"&amp;MATCH($E2042,CL,0)+1)))</f>
        <v/>
      </c>
      <c r="T2042" s="239" t="str">
        <f t="array" ref="T2042">IF(B2042="","",IF(ISERROR(MATCH($J2042,SorP!$B$1:$B$6226,0)),"",INDIRECT("'SorP'!$A$"&amp;MATCH($S2042&amp;$J2042,SorP!C:C,0))))</f>
        <v/>
      </c>
      <c r="U2042" s="240"/>
      <c r="V2042" s="228" t="str">
        <f>IF(C2042="",NA(),IF(OR(C2042="Smelter not listed",C2042="Smelter not yet identified"),MATCH($B2042&amp;$D2042,'Smelter Look-up'!$J:$J,0),MATCH($B2042&amp;$C2042,'Smelter Look-up'!$J:$J,0)))</f>
        <v>#N/A</v>
      </c>
      <c r="W2042" s="208"/>
      <c r="X2042" s="208">
        <f t="shared" si="1"/>
        <v>0</v>
      </c>
      <c r="Y2042" s="208"/>
      <c r="Z2042" s="208"/>
      <c r="AA2042" s="208"/>
      <c r="AB2042" s="241" t="str">
        <f t="shared" si="2"/>
        <v/>
      </c>
      <c r="AC2042" s="208"/>
      <c r="AD2042" s="208"/>
      <c r="AE2042" s="208"/>
      <c r="AF2042" s="208"/>
      <c r="AG2042" s="208"/>
      <c r="AH2042" s="208"/>
    </row>
    <row r="2043" ht="13.5" customHeight="1">
      <c r="A2043" s="239"/>
      <c r="B2043" s="233" t="str">
        <f t="array" ref="B2043">IF(LEN(A2043)=0,"",INDEX('Smelter Look-up'!$A:$A,MATCH($A2043,'Smelter Look-up'!$E:$E,0)))</f>
        <v/>
      </c>
      <c r="C2043" s="234" t="str">
        <f t="array" ref="C2043">IF(LEN(A2043)=0,"",INDEX('Smelter Look-up'!$C:$C,MATCH($A2043,'Smelter Look-up'!$E:$E,0)))</f>
        <v/>
      </c>
      <c r="D2043" s="233"/>
      <c r="E2043" s="233" t="str">
        <f>IF(ISERROR($V2043),"",OFFSET('Smelter Look-up'!$D$4,$V2043-4,0)&amp;"")</f>
        <v/>
      </c>
      <c r="F2043" s="233" t="str">
        <f>IF(ISERROR($V2043),"",OFFSET('Smelter Look-up'!$E$4,$V2043-4,0))</f>
        <v/>
      </c>
      <c r="G2043" s="233" t="str">
        <f>IF(C2043=$X$4,IF(ISERROR($V2043),"Enter smelter details","RMI"),IF(ISERROR($V2043),"",OFFSET('Smelter Look-up'!$F$4,$V2043-4,0)))</f>
        <v/>
      </c>
      <c r="H2043" s="235" t="str">
        <f>IF(ISERROR($V2043),"",OFFSET('Smelter Look-up'!$G$4,$V2043-4,0))</f>
        <v/>
      </c>
      <c r="I2043" s="237" t="str">
        <f>IF(ISERROR($V2043),"",OFFSET('Smelter Look-up'!$H$4,$V2043-4,0))</f>
        <v/>
      </c>
      <c r="J2043" s="237" t="str">
        <f>IF(ISERROR($V2043),"",OFFSET('Smelter Look-up'!$I$4,$V2043-4,0))</f>
        <v/>
      </c>
      <c r="K2043" s="234"/>
      <c r="L2043" s="234"/>
      <c r="M2043" s="234"/>
      <c r="N2043" s="234"/>
      <c r="O2043" s="234"/>
      <c r="P2043" s="237"/>
      <c r="Q2043" s="238"/>
      <c r="R2043" s="233" t="str">
        <f>IF(ISERROR($V2043),"",OFFSET('Smelter Look-up'!$C$4,$V2043-4,0)&amp;"")</f>
        <v/>
      </c>
      <c r="S2043" s="239" t="str">
        <f t="array" ref="S2043">IF(B2043="","",IF(ISERROR(MATCH($E2043,CL,0)),"Unknown",INDIRECT("'C'!$A$"&amp;MATCH($E2043,CL,0)+1)))</f>
        <v/>
      </c>
      <c r="T2043" s="239" t="str">
        <f t="array" ref="T2043">IF(B2043="","",IF(ISERROR(MATCH($J2043,SorP!$B$1:$B$6226,0)),"",INDIRECT("'SorP'!$A$"&amp;MATCH($S2043&amp;$J2043,SorP!C:C,0))))</f>
        <v/>
      </c>
      <c r="U2043" s="240"/>
      <c r="V2043" s="228" t="str">
        <f>IF(C2043="",NA(),IF(OR(C2043="Smelter not listed",C2043="Smelter not yet identified"),MATCH($B2043&amp;$D2043,'Smelter Look-up'!$J:$J,0),MATCH($B2043&amp;$C2043,'Smelter Look-up'!$J:$J,0)))</f>
        <v>#N/A</v>
      </c>
      <c r="W2043" s="208"/>
      <c r="X2043" s="208">
        <f t="shared" si="1"/>
        <v>0</v>
      </c>
      <c r="Y2043" s="208"/>
      <c r="Z2043" s="208"/>
      <c r="AA2043" s="208"/>
      <c r="AB2043" s="241" t="str">
        <f t="shared" si="2"/>
        <v/>
      </c>
      <c r="AC2043" s="208"/>
      <c r="AD2043" s="208"/>
      <c r="AE2043" s="208"/>
      <c r="AF2043" s="208"/>
      <c r="AG2043" s="208"/>
      <c r="AH2043" s="208"/>
    </row>
    <row r="2044" ht="13.5" customHeight="1">
      <c r="A2044" s="239"/>
      <c r="B2044" s="233" t="str">
        <f t="array" ref="B2044">IF(LEN(A2044)=0,"",INDEX('Smelter Look-up'!$A:$A,MATCH($A2044,'Smelter Look-up'!$E:$E,0)))</f>
        <v/>
      </c>
      <c r="C2044" s="234" t="str">
        <f t="array" ref="C2044">IF(LEN(A2044)=0,"",INDEX('Smelter Look-up'!$C:$C,MATCH($A2044,'Smelter Look-up'!$E:$E,0)))</f>
        <v/>
      </c>
      <c r="D2044" s="233"/>
      <c r="E2044" s="233" t="str">
        <f>IF(ISERROR($V2044),"",OFFSET('Smelter Look-up'!$D$4,$V2044-4,0)&amp;"")</f>
        <v/>
      </c>
      <c r="F2044" s="233" t="str">
        <f>IF(ISERROR($V2044),"",OFFSET('Smelter Look-up'!$E$4,$V2044-4,0))</f>
        <v/>
      </c>
      <c r="G2044" s="233" t="str">
        <f>IF(C2044=$X$4,IF(ISERROR($V2044),"Enter smelter details","RMI"),IF(ISERROR($V2044),"",OFFSET('Smelter Look-up'!$F$4,$V2044-4,0)))</f>
        <v/>
      </c>
      <c r="H2044" s="235" t="str">
        <f>IF(ISERROR($V2044),"",OFFSET('Smelter Look-up'!$G$4,$V2044-4,0))</f>
        <v/>
      </c>
      <c r="I2044" s="237" t="str">
        <f>IF(ISERROR($V2044),"",OFFSET('Smelter Look-up'!$H$4,$V2044-4,0))</f>
        <v/>
      </c>
      <c r="J2044" s="237" t="str">
        <f>IF(ISERROR($V2044),"",OFFSET('Smelter Look-up'!$I$4,$V2044-4,0))</f>
        <v/>
      </c>
      <c r="K2044" s="234"/>
      <c r="L2044" s="234"/>
      <c r="M2044" s="234"/>
      <c r="N2044" s="234"/>
      <c r="O2044" s="234"/>
      <c r="P2044" s="237"/>
      <c r="Q2044" s="238"/>
      <c r="R2044" s="233" t="str">
        <f>IF(ISERROR($V2044),"",OFFSET('Smelter Look-up'!$C$4,$V2044-4,0)&amp;"")</f>
        <v/>
      </c>
      <c r="S2044" s="239" t="str">
        <f t="array" ref="S2044">IF(B2044="","",IF(ISERROR(MATCH($E2044,CL,0)),"Unknown",INDIRECT("'C'!$A$"&amp;MATCH($E2044,CL,0)+1)))</f>
        <v/>
      </c>
      <c r="T2044" s="239" t="str">
        <f t="array" ref="T2044">IF(B2044="","",IF(ISERROR(MATCH($J2044,SorP!$B$1:$B$6226,0)),"",INDIRECT("'SorP'!$A$"&amp;MATCH($S2044&amp;$J2044,SorP!C:C,0))))</f>
        <v/>
      </c>
      <c r="U2044" s="240"/>
      <c r="V2044" s="228" t="str">
        <f>IF(C2044="",NA(),IF(OR(C2044="Smelter not listed",C2044="Smelter not yet identified"),MATCH($B2044&amp;$D2044,'Smelter Look-up'!$J:$J,0),MATCH($B2044&amp;$C2044,'Smelter Look-up'!$J:$J,0)))</f>
        <v>#N/A</v>
      </c>
      <c r="W2044" s="208"/>
      <c r="X2044" s="208">
        <f t="shared" si="1"/>
        <v>0</v>
      </c>
      <c r="Y2044" s="208"/>
      <c r="Z2044" s="208"/>
      <c r="AA2044" s="208"/>
      <c r="AB2044" s="241" t="str">
        <f t="shared" si="2"/>
        <v/>
      </c>
      <c r="AC2044" s="208"/>
      <c r="AD2044" s="208"/>
      <c r="AE2044" s="208"/>
      <c r="AF2044" s="208"/>
      <c r="AG2044" s="208"/>
      <c r="AH2044" s="208"/>
    </row>
    <row r="2045" ht="13.5" customHeight="1">
      <c r="A2045" s="239"/>
      <c r="B2045" s="233" t="str">
        <f t="array" ref="B2045">IF(LEN(A2045)=0,"",INDEX('Smelter Look-up'!$A:$A,MATCH($A2045,'Smelter Look-up'!$E:$E,0)))</f>
        <v/>
      </c>
      <c r="C2045" s="234" t="str">
        <f t="array" ref="C2045">IF(LEN(A2045)=0,"",INDEX('Smelter Look-up'!$C:$C,MATCH($A2045,'Smelter Look-up'!$E:$E,0)))</f>
        <v/>
      </c>
      <c r="D2045" s="233"/>
      <c r="E2045" s="233" t="str">
        <f>IF(ISERROR($V2045),"",OFFSET('Smelter Look-up'!$D$4,$V2045-4,0)&amp;"")</f>
        <v/>
      </c>
      <c r="F2045" s="233" t="str">
        <f>IF(ISERROR($V2045),"",OFFSET('Smelter Look-up'!$E$4,$V2045-4,0))</f>
        <v/>
      </c>
      <c r="G2045" s="233" t="str">
        <f>IF(C2045=$X$4,IF(ISERROR($V2045),"Enter smelter details","RMI"),IF(ISERROR($V2045),"",OFFSET('Smelter Look-up'!$F$4,$V2045-4,0)))</f>
        <v/>
      </c>
      <c r="H2045" s="235" t="str">
        <f>IF(ISERROR($V2045),"",OFFSET('Smelter Look-up'!$G$4,$V2045-4,0))</f>
        <v/>
      </c>
      <c r="I2045" s="237" t="str">
        <f>IF(ISERROR($V2045),"",OFFSET('Smelter Look-up'!$H$4,$V2045-4,0))</f>
        <v/>
      </c>
      <c r="J2045" s="237" t="str">
        <f>IF(ISERROR($V2045),"",OFFSET('Smelter Look-up'!$I$4,$V2045-4,0))</f>
        <v/>
      </c>
      <c r="K2045" s="234"/>
      <c r="L2045" s="234"/>
      <c r="M2045" s="234"/>
      <c r="N2045" s="234"/>
      <c r="O2045" s="234"/>
      <c r="P2045" s="237"/>
      <c r="Q2045" s="238"/>
      <c r="R2045" s="233" t="str">
        <f>IF(ISERROR($V2045),"",OFFSET('Smelter Look-up'!$C$4,$V2045-4,0)&amp;"")</f>
        <v/>
      </c>
      <c r="S2045" s="239" t="str">
        <f t="array" ref="S2045">IF(B2045="","",IF(ISERROR(MATCH($E2045,CL,0)),"Unknown",INDIRECT("'C'!$A$"&amp;MATCH($E2045,CL,0)+1)))</f>
        <v/>
      </c>
      <c r="T2045" s="239" t="str">
        <f t="array" ref="T2045">IF(B2045="","",IF(ISERROR(MATCH($J2045,SorP!$B$1:$B$6226,0)),"",INDIRECT("'SorP'!$A$"&amp;MATCH($S2045&amp;$J2045,SorP!C:C,0))))</f>
        <v/>
      </c>
      <c r="U2045" s="240"/>
      <c r="V2045" s="228" t="str">
        <f>IF(C2045="",NA(),IF(OR(C2045="Smelter not listed",C2045="Smelter not yet identified"),MATCH($B2045&amp;$D2045,'Smelter Look-up'!$J:$J,0),MATCH($B2045&amp;$C2045,'Smelter Look-up'!$J:$J,0)))</f>
        <v>#N/A</v>
      </c>
      <c r="W2045" s="208"/>
      <c r="X2045" s="208">
        <f t="shared" si="1"/>
        <v>0</v>
      </c>
      <c r="Y2045" s="208"/>
      <c r="Z2045" s="208"/>
      <c r="AA2045" s="208"/>
      <c r="AB2045" s="241" t="str">
        <f t="shared" si="2"/>
        <v/>
      </c>
      <c r="AC2045" s="208"/>
      <c r="AD2045" s="208"/>
      <c r="AE2045" s="208"/>
      <c r="AF2045" s="208"/>
      <c r="AG2045" s="208"/>
      <c r="AH2045" s="208"/>
    </row>
    <row r="2046" ht="13.5" customHeight="1">
      <c r="A2046" s="239"/>
      <c r="B2046" s="233" t="str">
        <f t="array" ref="B2046">IF(LEN(A2046)=0,"",INDEX('Smelter Look-up'!$A:$A,MATCH($A2046,'Smelter Look-up'!$E:$E,0)))</f>
        <v/>
      </c>
      <c r="C2046" s="234" t="str">
        <f t="array" ref="C2046">IF(LEN(A2046)=0,"",INDEX('Smelter Look-up'!$C:$C,MATCH($A2046,'Smelter Look-up'!$E:$E,0)))</f>
        <v/>
      </c>
      <c r="D2046" s="233"/>
      <c r="E2046" s="233" t="str">
        <f>IF(ISERROR($V2046),"",OFFSET('Smelter Look-up'!$D$4,$V2046-4,0)&amp;"")</f>
        <v/>
      </c>
      <c r="F2046" s="233" t="str">
        <f>IF(ISERROR($V2046),"",OFFSET('Smelter Look-up'!$E$4,$V2046-4,0))</f>
        <v/>
      </c>
      <c r="G2046" s="233" t="str">
        <f>IF(C2046=$X$4,IF(ISERROR($V2046),"Enter smelter details","RMI"),IF(ISERROR($V2046),"",OFFSET('Smelter Look-up'!$F$4,$V2046-4,0)))</f>
        <v/>
      </c>
      <c r="H2046" s="235" t="str">
        <f>IF(ISERROR($V2046),"",OFFSET('Smelter Look-up'!$G$4,$V2046-4,0))</f>
        <v/>
      </c>
      <c r="I2046" s="237" t="str">
        <f>IF(ISERROR($V2046),"",OFFSET('Smelter Look-up'!$H$4,$V2046-4,0))</f>
        <v/>
      </c>
      <c r="J2046" s="237" t="str">
        <f>IF(ISERROR($V2046),"",OFFSET('Smelter Look-up'!$I$4,$V2046-4,0))</f>
        <v/>
      </c>
      <c r="K2046" s="234"/>
      <c r="L2046" s="234"/>
      <c r="M2046" s="234"/>
      <c r="N2046" s="234"/>
      <c r="O2046" s="234"/>
      <c r="P2046" s="237"/>
      <c r="Q2046" s="238"/>
      <c r="R2046" s="233" t="str">
        <f>IF(ISERROR($V2046),"",OFFSET('Smelter Look-up'!$C$4,$V2046-4,0)&amp;"")</f>
        <v/>
      </c>
      <c r="S2046" s="239" t="str">
        <f t="array" ref="S2046">IF(B2046="","",IF(ISERROR(MATCH($E2046,CL,0)),"Unknown",INDIRECT("'C'!$A$"&amp;MATCH($E2046,CL,0)+1)))</f>
        <v/>
      </c>
      <c r="T2046" s="239" t="str">
        <f t="array" ref="T2046">IF(B2046="","",IF(ISERROR(MATCH($J2046,SorP!$B$1:$B$6226,0)),"",INDIRECT("'SorP'!$A$"&amp;MATCH($S2046&amp;$J2046,SorP!C:C,0))))</f>
        <v/>
      </c>
      <c r="U2046" s="240"/>
      <c r="V2046" s="228" t="str">
        <f>IF(C2046="",NA(),IF(OR(C2046="Smelter not listed",C2046="Smelter not yet identified"),MATCH($B2046&amp;$D2046,'Smelter Look-up'!$J:$J,0),MATCH($B2046&amp;$C2046,'Smelter Look-up'!$J:$J,0)))</f>
        <v>#N/A</v>
      </c>
      <c r="W2046" s="208"/>
      <c r="X2046" s="208">
        <f t="shared" si="1"/>
        <v>0</v>
      </c>
      <c r="Y2046" s="208"/>
      <c r="Z2046" s="208"/>
      <c r="AA2046" s="208"/>
      <c r="AB2046" s="241" t="str">
        <f t="shared" si="2"/>
        <v/>
      </c>
      <c r="AC2046" s="208"/>
      <c r="AD2046" s="208"/>
      <c r="AE2046" s="208"/>
      <c r="AF2046" s="208"/>
      <c r="AG2046" s="208"/>
      <c r="AH2046" s="208"/>
    </row>
    <row r="2047" ht="13.5" customHeight="1">
      <c r="A2047" s="239"/>
      <c r="B2047" s="233" t="str">
        <f t="array" ref="B2047">IF(LEN(A2047)=0,"",INDEX('Smelter Look-up'!$A:$A,MATCH($A2047,'Smelter Look-up'!$E:$E,0)))</f>
        <v/>
      </c>
      <c r="C2047" s="234" t="str">
        <f t="array" ref="C2047">IF(LEN(A2047)=0,"",INDEX('Smelter Look-up'!$C:$C,MATCH($A2047,'Smelter Look-up'!$E:$E,0)))</f>
        <v/>
      </c>
      <c r="D2047" s="233"/>
      <c r="E2047" s="233" t="str">
        <f>IF(ISERROR($V2047),"",OFFSET('Smelter Look-up'!$D$4,$V2047-4,0)&amp;"")</f>
        <v/>
      </c>
      <c r="F2047" s="233" t="str">
        <f>IF(ISERROR($V2047),"",OFFSET('Smelter Look-up'!$E$4,$V2047-4,0))</f>
        <v/>
      </c>
      <c r="G2047" s="233" t="str">
        <f>IF(C2047=$X$4,IF(ISERROR($V2047),"Enter smelter details","RMI"),IF(ISERROR($V2047),"",OFFSET('Smelter Look-up'!$F$4,$V2047-4,0)))</f>
        <v/>
      </c>
      <c r="H2047" s="235" t="str">
        <f>IF(ISERROR($V2047),"",OFFSET('Smelter Look-up'!$G$4,$V2047-4,0))</f>
        <v/>
      </c>
      <c r="I2047" s="237" t="str">
        <f>IF(ISERROR($V2047),"",OFFSET('Smelter Look-up'!$H$4,$V2047-4,0))</f>
        <v/>
      </c>
      <c r="J2047" s="237" t="str">
        <f>IF(ISERROR($V2047),"",OFFSET('Smelter Look-up'!$I$4,$V2047-4,0))</f>
        <v/>
      </c>
      <c r="K2047" s="234"/>
      <c r="L2047" s="234"/>
      <c r="M2047" s="234"/>
      <c r="N2047" s="234"/>
      <c r="O2047" s="234"/>
      <c r="P2047" s="237"/>
      <c r="Q2047" s="238"/>
      <c r="R2047" s="233" t="str">
        <f>IF(ISERROR($V2047),"",OFFSET('Smelter Look-up'!$C$4,$V2047-4,0)&amp;"")</f>
        <v/>
      </c>
      <c r="S2047" s="239" t="str">
        <f t="array" ref="S2047">IF(B2047="","",IF(ISERROR(MATCH($E2047,CL,0)),"Unknown",INDIRECT("'C'!$A$"&amp;MATCH($E2047,CL,0)+1)))</f>
        <v/>
      </c>
      <c r="T2047" s="239" t="str">
        <f t="array" ref="T2047">IF(B2047="","",IF(ISERROR(MATCH($J2047,SorP!$B$1:$B$6226,0)),"",INDIRECT("'SorP'!$A$"&amp;MATCH($S2047&amp;$J2047,SorP!C:C,0))))</f>
        <v/>
      </c>
      <c r="U2047" s="240"/>
      <c r="V2047" s="228" t="str">
        <f>IF(C2047="",NA(),IF(OR(C2047="Smelter not listed",C2047="Smelter not yet identified"),MATCH($B2047&amp;$D2047,'Smelter Look-up'!$J:$J,0),MATCH($B2047&amp;$C2047,'Smelter Look-up'!$J:$J,0)))</f>
        <v>#N/A</v>
      </c>
      <c r="W2047" s="208"/>
      <c r="X2047" s="208">
        <f t="shared" si="1"/>
        <v>0</v>
      </c>
      <c r="Y2047" s="208"/>
      <c r="Z2047" s="208"/>
      <c r="AA2047" s="208"/>
      <c r="AB2047" s="241" t="str">
        <f t="shared" si="2"/>
        <v/>
      </c>
      <c r="AC2047" s="208"/>
      <c r="AD2047" s="208"/>
      <c r="AE2047" s="208"/>
      <c r="AF2047" s="208"/>
      <c r="AG2047" s="208"/>
      <c r="AH2047" s="208"/>
    </row>
    <row r="2048" ht="13.5" customHeight="1">
      <c r="A2048" s="239"/>
      <c r="B2048" s="233" t="str">
        <f t="array" ref="B2048">IF(LEN(A2048)=0,"",INDEX('Smelter Look-up'!$A:$A,MATCH($A2048,'Smelter Look-up'!$E:$E,0)))</f>
        <v/>
      </c>
      <c r="C2048" s="234" t="str">
        <f t="array" ref="C2048">IF(LEN(A2048)=0,"",INDEX('Smelter Look-up'!$C:$C,MATCH($A2048,'Smelter Look-up'!$E:$E,0)))</f>
        <v/>
      </c>
      <c r="D2048" s="233"/>
      <c r="E2048" s="233" t="str">
        <f>IF(ISERROR($V2048),"",OFFSET('Smelter Look-up'!$D$4,$V2048-4,0)&amp;"")</f>
        <v/>
      </c>
      <c r="F2048" s="233" t="str">
        <f>IF(ISERROR($V2048),"",OFFSET('Smelter Look-up'!$E$4,$V2048-4,0))</f>
        <v/>
      </c>
      <c r="G2048" s="233" t="str">
        <f>IF(C2048=$X$4,IF(ISERROR($V2048),"Enter smelter details","RMI"),IF(ISERROR($V2048),"",OFFSET('Smelter Look-up'!$F$4,$V2048-4,0)))</f>
        <v/>
      </c>
      <c r="H2048" s="235" t="str">
        <f>IF(ISERROR($V2048),"",OFFSET('Smelter Look-up'!$G$4,$V2048-4,0))</f>
        <v/>
      </c>
      <c r="I2048" s="237" t="str">
        <f>IF(ISERROR($V2048),"",OFFSET('Smelter Look-up'!$H$4,$V2048-4,0))</f>
        <v/>
      </c>
      <c r="J2048" s="237" t="str">
        <f>IF(ISERROR($V2048),"",OFFSET('Smelter Look-up'!$I$4,$V2048-4,0))</f>
        <v/>
      </c>
      <c r="K2048" s="234"/>
      <c r="L2048" s="234"/>
      <c r="M2048" s="234"/>
      <c r="N2048" s="234"/>
      <c r="O2048" s="234"/>
      <c r="P2048" s="237"/>
      <c r="Q2048" s="238"/>
      <c r="R2048" s="233" t="str">
        <f>IF(ISERROR($V2048),"",OFFSET('Smelter Look-up'!$C$4,$V2048-4,0)&amp;"")</f>
        <v/>
      </c>
      <c r="S2048" s="239" t="str">
        <f t="array" ref="S2048">IF(B2048="","",IF(ISERROR(MATCH($E2048,CL,0)),"Unknown",INDIRECT("'C'!$A$"&amp;MATCH($E2048,CL,0)+1)))</f>
        <v/>
      </c>
      <c r="T2048" s="239" t="str">
        <f t="array" ref="T2048">IF(B2048="","",IF(ISERROR(MATCH($J2048,SorP!$B$1:$B$6226,0)),"",INDIRECT("'SorP'!$A$"&amp;MATCH($S2048&amp;$J2048,SorP!C:C,0))))</f>
        <v/>
      </c>
      <c r="U2048" s="240"/>
      <c r="V2048" s="228" t="str">
        <f>IF(C2048="",NA(),IF(OR(C2048="Smelter not listed",C2048="Smelter not yet identified"),MATCH($B2048&amp;$D2048,'Smelter Look-up'!$J:$J,0),MATCH($B2048&amp;$C2048,'Smelter Look-up'!$J:$J,0)))</f>
        <v>#N/A</v>
      </c>
      <c r="W2048" s="208"/>
      <c r="X2048" s="208">
        <f t="shared" si="1"/>
        <v>0</v>
      </c>
      <c r="Y2048" s="208"/>
      <c r="Z2048" s="208"/>
      <c r="AA2048" s="208"/>
      <c r="AB2048" s="241" t="str">
        <f t="shared" si="2"/>
        <v/>
      </c>
      <c r="AC2048" s="208"/>
      <c r="AD2048" s="208"/>
      <c r="AE2048" s="208"/>
      <c r="AF2048" s="208"/>
      <c r="AG2048" s="208"/>
      <c r="AH2048" s="208"/>
    </row>
    <row r="2049" ht="13.5" customHeight="1">
      <c r="A2049" s="239"/>
      <c r="B2049" s="233" t="str">
        <f t="array" ref="B2049">IF(LEN(A2049)=0,"",INDEX('Smelter Look-up'!$A:$A,MATCH($A2049,'Smelter Look-up'!$E:$E,0)))</f>
        <v/>
      </c>
      <c r="C2049" s="234" t="str">
        <f t="array" ref="C2049">IF(LEN(A2049)=0,"",INDEX('Smelter Look-up'!$C:$C,MATCH($A2049,'Smelter Look-up'!$E:$E,0)))</f>
        <v/>
      </c>
      <c r="D2049" s="233"/>
      <c r="E2049" s="233" t="str">
        <f>IF(ISERROR($V2049),"",OFFSET('Smelter Look-up'!$D$4,$V2049-4,0)&amp;"")</f>
        <v/>
      </c>
      <c r="F2049" s="233" t="str">
        <f>IF(ISERROR($V2049),"",OFFSET('Smelter Look-up'!$E$4,$V2049-4,0))</f>
        <v/>
      </c>
      <c r="G2049" s="233" t="str">
        <f>IF(C2049=$X$4,IF(ISERROR($V2049),"Enter smelter details","RMI"),IF(ISERROR($V2049),"",OFFSET('Smelter Look-up'!$F$4,$V2049-4,0)))</f>
        <v/>
      </c>
      <c r="H2049" s="235" t="str">
        <f>IF(ISERROR($V2049),"",OFFSET('Smelter Look-up'!$G$4,$V2049-4,0))</f>
        <v/>
      </c>
      <c r="I2049" s="237" t="str">
        <f>IF(ISERROR($V2049),"",OFFSET('Smelter Look-up'!$H$4,$V2049-4,0))</f>
        <v/>
      </c>
      <c r="J2049" s="237" t="str">
        <f>IF(ISERROR($V2049),"",OFFSET('Smelter Look-up'!$I$4,$V2049-4,0))</f>
        <v/>
      </c>
      <c r="K2049" s="234"/>
      <c r="L2049" s="234"/>
      <c r="M2049" s="234"/>
      <c r="N2049" s="234"/>
      <c r="O2049" s="234"/>
      <c r="P2049" s="237"/>
      <c r="Q2049" s="238"/>
      <c r="R2049" s="233" t="str">
        <f>IF(ISERROR($V2049),"",OFFSET('Smelter Look-up'!$C$4,$V2049-4,0)&amp;"")</f>
        <v/>
      </c>
      <c r="S2049" s="239" t="str">
        <f t="array" ref="S2049">IF(B2049="","",IF(ISERROR(MATCH($E2049,CL,0)),"Unknown",INDIRECT("'C'!$A$"&amp;MATCH($E2049,CL,0)+1)))</f>
        <v/>
      </c>
      <c r="T2049" s="239" t="str">
        <f t="array" ref="T2049">IF(B2049="","",IF(ISERROR(MATCH($J2049,SorP!$B$1:$B$6226,0)),"",INDIRECT("'SorP'!$A$"&amp;MATCH($S2049&amp;$J2049,SorP!C:C,0))))</f>
        <v/>
      </c>
      <c r="U2049" s="240"/>
      <c r="V2049" s="228" t="str">
        <f>IF(C2049="",NA(),IF(OR(C2049="Smelter not listed",C2049="Smelter not yet identified"),MATCH($B2049&amp;$D2049,'Smelter Look-up'!$J:$J,0),MATCH($B2049&amp;$C2049,'Smelter Look-up'!$J:$J,0)))</f>
        <v>#N/A</v>
      </c>
      <c r="W2049" s="208"/>
      <c r="X2049" s="208">
        <f t="shared" si="1"/>
        <v>0</v>
      </c>
      <c r="Y2049" s="208"/>
      <c r="Z2049" s="208"/>
      <c r="AA2049" s="208"/>
      <c r="AB2049" s="241" t="str">
        <f t="shared" si="2"/>
        <v/>
      </c>
      <c r="AC2049" s="208"/>
      <c r="AD2049" s="208"/>
      <c r="AE2049" s="208"/>
      <c r="AF2049" s="208"/>
      <c r="AG2049" s="208"/>
      <c r="AH2049" s="208"/>
    </row>
    <row r="2050" ht="13.5" customHeight="1">
      <c r="A2050" s="239"/>
      <c r="B2050" s="233" t="str">
        <f t="array" ref="B2050">IF(LEN(A2050)=0,"",INDEX('Smelter Look-up'!$A:$A,MATCH($A2050,'Smelter Look-up'!$E:$E,0)))</f>
        <v/>
      </c>
      <c r="C2050" s="234" t="str">
        <f t="array" ref="C2050">IF(LEN(A2050)=0,"",INDEX('Smelter Look-up'!$C:$C,MATCH($A2050,'Smelter Look-up'!$E:$E,0)))</f>
        <v/>
      </c>
      <c r="D2050" s="233"/>
      <c r="E2050" s="233" t="str">
        <f>IF(ISERROR($V2050),"",OFFSET('Smelter Look-up'!$D$4,$V2050-4,0)&amp;"")</f>
        <v/>
      </c>
      <c r="F2050" s="233" t="str">
        <f>IF(ISERROR($V2050),"",OFFSET('Smelter Look-up'!$E$4,$V2050-4,0))</f>
        <v/>
      </c>
      <c r="G2050" s="233" t="str">
        <f>IF(C2050=$X$4,IF(ISERROR($V2050),"Enter smelter details","RMI"),IF(ISERROR($V2050),"",OFFSET('Smelter Look-up'!$F$4,$V2050-4,0)))</f>
        <v/>
      </c>
      <c r="H2050" s="235" t="str">
        <f>IF(ISERROR($V2050),"",OFFSET('Smelter Look-up'!$G$4,$V2050-4,0))</f>
        <v/>
      </c>
      <c r="I2050" s="237" t="str">
        <f>IF(ISERROR($V2050),"",OFFSET('Smelter Look-up'!$H$4,$V2050-4,0))</f>
        <v/>
      </c>
      <c r="J2050" s="237" t="str">
        <f>IF(ISERROR($V2050),"",OFFSET('Smelter Look-up'!$I$4,$V2050-4,0))</f>
        <v/>
      </c>
      <c r="K2050" s="234"/>
      <c r="L2050" s="234"/>
      <c r="M2050" s="234"/>
      <c r="N2050" s="234"/>
      <c r="O2050" s="234"/>
      <c r="P2050" s="237"/>
      <c r="Q2050" s="238"/>
      <c r="R2050" s="233" t="str">
        <f>IF(ISERROR($V2050),"",OFFSET('Smelter Look-up'!$C$4,$V2050-4,0)&amp;"")</f>
        <v/>
      </c>
      <c r="S2050" s="239" t="str">
        <f t="array" ref="S2050">IF(B2050="","",IF(ISERROR(MATCH($E2050,CL,0)),"Unknown",INDIRECT("'C'!$A$"&amp;MATCH($E2050,CL,0)+1)))</f>
        <v/>
      </c>
      <c r="T2050" s="239" t="str">
        <f t="array" ref="T2050">IF(B2050="","",IF(ISERROR(MATCH($J2050,SorP!$B$1:$B$6226,0)),"",INDIRECT("'SorP'!$A$"&amp;MATCH($S2050&amp;$J2050,SorP!C:C,0))))</f>
        <v/>
      </c>
      <c r="U2050" s="240"/>
      <c r="V2050" s="228" t="str">
        <f>IF(C2050="",NA(),IF(OR(C2050="Smelter not listed",C2050="Smelter not yet identified"),MATCH($B2050&amp;$D2050,'Smelter Look-up'!$J:$J,0),MATCH($B2050&amp;$C2050,'Smelter Look-up'!$J:$J,0)))</f>
        <v>#N/A</v>
      </c>
      <c r="W2050" s="208"/>
      <c r="X2050" s="208">
        <f t="shared" si="1"/>
        <v>0</v>
      </c>
      <c r="Y2050" s="208"/>
      <c r="Z2050" s="208"/>
      <c r="AA2050" s="208"/>
      <c r="AB2050" s="241" t="str">
        <f t="shared" si="2"/>
        <v/>
      </c>
      <c r="AC2050" s="208"/>
      <c r="AD2050" s="208"/>
      <c r="AE2050" s="208"/>
      <c r="AF2050" s="208"/>
      <c r="AG2050" s="208"/>
      <c r="AH2050" s="208"/>
    </row>
    <row r="2051" ht="13.5" customHeight="1">
      <c r="A2051" s="239"/>
      <c r="B2051" s="233" t="str">
        <f t="array" ref="B2051">IF(LEN(A2051)=0,"",INDEX('Smelter Look-up'!$A:$A,MATCH($A2051,'Smelter Look-up'!$E:$E,0)))</f>
        <v/>
      </c>
      <c r="C2051" s="234" t="str">
        <f t="array" ref="C2051">IF(LEN(A2051)=0,"",INDEX('Smelter Look-up'!$C:$C,MATCH($A2051,'Smelter Look-up'!$E:$E,0)))</f>
        <v/>
      </c>
      <c r="D2051" s="233"/>
      <c r="E2051" s="233" t="str">
        <f>IF(ISERROR($V2051),"",OFFSET('Smelter Look-up'!$D$4,$V2051-4,0)&amp;"")</f>
        <v/>
      </c>
      <c r="F2051" s="233" t="str">
        <f>IF(ISERROR($V2051),"",OFFSET('Smelter Look-up'!$E$4,$V2051-4,0))</f>
        <v/>
      </c>
      <c r="G2051" s="233" t="str">
        <f>IF(C2051=$X$4,IF(ISERROR($V2051),"Enter smelter details","RMI"),IF(ISERROR($V2051),"",OFFSET('Smelter Look-up'!$F$4,$V2051-4,0)))</f>
        <v/>
      </c>
      <c r="H2051" s="235" t="str">
        <f>IF(ISERROR($V2051),"",OFFSET('Smelter Look-up'!$G$4,$V2051-4,0))</f>
        <v/>
      </c>
      <c r="I2051" s="237" t="str">
        <f>IF(ISERROR($V2051),"",OFFSET('Smelter Look-up'!$H$4,$V2051-4,0))</f>
        <v/>
      </c>
      <c r="J2051" s="237" t="str">
        <f>IF(ISERROR($V2051),"",OFFSET('Smelter Look-up'!$I$4,$V2051-4,0))</f>
        <v/>
      </c>
      <c r="K2051" s="234"/>
      <c r="L2051" s="234"/>
      <c r="M2051" s="234"/>
      <c r="N2051" s="234"/>
      <c r="O2051" s="234"/>
      <c r="P2051" s="237"/>
      <c r="Q2051" s="238"/>
      <c r="R2051" s="233" t="str">
        <f>IF(ISERROR($V2051),"",OFFSET('Smelter Look-up'!$C$4,$V2051-4,0)&amp;"")</f>
        <v/>
      </c>
      <c r="S2051" s="239" t="str">
        <f t="array" ref="S2051">IF(B2051="","",IF(ISERROR(MATCH($E2051,CL,0)),"Unknown",INDIRECT("'C'!$A$"&amp;MATCH($E2051,CL,0)+1)))</f>
        <v/>
      </c>
      <c r="T2051" s="239" t="str">
        <f t="array" ref="T2051">IF(B2051="","",IF(ISERROR(MATCH($J2051,SorP!$B$1:$B$6226,0)),"",INDIRECT("'SorP'!$A$"&amp;MATCH($S2051&amp;$J2051,SorP!C:C,0))))</f>
        <v/>
      </c>
      <c r="U2051" s="240"/>
      <c r="V2051" s="228" t="str">
        <f>IF(C2051="",NA(),IF(OR(C2051="Smelter not listed",C2051="Smelter not yet identified"),MATCH($B2051&amp;$D2051,'Smelter Look-up'!$J:$J,0),MATCH($B2051&amp;$C2051,'Smelter Look-up'!$J:$J,0)))</f>
        <v>#N/A</v>
      </c>
      <c r="W2051" s="208"/>
      <c r="X2051" s="208">
        <f t="shared" si="1"/>
        <v>0</v>
      </c>
      <c r="Y2051" s="208"/>
      <c r="Z2051" s="208"/>
      <c r="AA2051" s="208"/>
      <c r="AB2051" s="241" t="str">
        <f t="shared" si="2"/>
        <v/>
      </c>
      <c r="AC2051" s="208"/>
      <c r="AD2051" s="208"/>
      <c r="AE2051" s="208"/>
      <c r="AF2051" s="208"/>
      <c r="AG2051" s="208"/>
      <c r="AH2051" s="208"/>
    </row>
    <row r="2052" ht="13.5" customHeight="1">
      <c r="A2052" s="239"/>
      <c r="B2052" s="233" t="str">
        <f t="array" ref="B2052">IF(LEN(A2052)=0,"",INDEX('Smelter Look-up'!$A:$A,MATCH($A2052,'Smelter Look-up'!$E:$E,0)))</f>
        <v/>
      </c>
      <c r="C2052" s="234" t="str">
        <f t="array" ref="C2052">IF(LEN(A2052)=0,"",INDEX('Smelter Look-up'!$C:$C,MATCH($A2052,'Smelter Look-up'!$E:$E,0)))</f>
        <v/>
      </c>
      <c r="D2052" s="233"/>
      <c r="E2052" s="233" t="str">
        <f>IF(ISERROR($V2052),"",OFFSET('Smelter Look-up'!$D$4,$V2052-4,0)&amp;"")</f>
        <v/>
      </c>
      <c r="F2052" s="233" t="str">
        <f>IF(ISERROR($V2052),"",OFFSET('Smelter Look-up'!$E$4,$V2052-4,0))</f>
        <v/>
      </c>
      <c r="G2052" s="233" t="str">
        <f>IF(C2052=$X$4,IF(ISERROR($V2052),"Enter smelter details","RMI"),IF(ISERROR($V2052),"",OFFSET('Smelter Look-up'!$F$4,$V2052-4,0)))</f>
        <v/>
      </c>
      <c r="H2052" s="235" t="str">
        <f>IF(ISERROR($V2052),"",OFFSET('Smelter Look-up'!$G$4,$V2052-4,0))</f>
        <v/>
      </c>
      <c r="I2052" s="237" t="str">
        <f>IF(ISERROR($V2052),"",OFFSET('Smelter Look-up'!$H$4,$V2052-4,0))</f>
        <v/>
      </c>
      <c r="J2052" s="237" t="str">
        <f>IF(ISERROR($V2052),"",OFFSET('Smelter Look-up'!$I$4,$V2052-4,0))</f>
        <v/>
      </c>
      <c r="K2052" s="234"/>
      <c r="L2052" s="234"/>
      <c r="M2052" s="234"/>
      <c r="N2052" s="234"/>
      <c r="O2052" s="234"/>
      <c r="P2052" s="237"/>
      <c r="Q2052" s="238"/>
      <c r="R2052" s="233" t="str">
        <f>IF(ISERROR($V2052),"",OFFSET('Smelter Look-up'!$C$4,$V2052-4,0)&amp;"")</f>
        <v/>
      </c>
      <c r="S2052" s="239" t="str">
        <f t="array" ref="S2052">IF(B2052="","",IF(ISERROR(MATCH($E2052,CL,0)),"Unknown",INDIRECT("'C'!$A$"&amp;MATCH($E2052,CL,0)+1)))</f>
        <v/>
      </c>
      <c r="T2052" s="239" t="str">
        <f t="array" ref="T2052">IF(B2052="","",IF(ISERROR(MATCH($J2052,SorP!$B$1:$B$6226,0)),"",INDIRECT("'SorP'!$A$"&amp;MATCH($S2052&amp;$J2052,SorP!C:C,0))))</f>
        <v/>
      </c>
      <c r="U2052" s="240"/>
      <c r="V2052" s="228" t="str">
        <f>IF(C2052="",NA(),IF(OR(C2052="Smelter not listed",C2052="Smelter not yet identified"),MATCH($B2052&amp;$D2052,'Smelter Look-up'!$J:$J,0),MATCH($B2052&amp;$C2052,'Smelter Look-up'!$J:$J,0)))</f>
        <v>#N/A</v>
      </c>
      <c r="W2052" s="208"/>
      <c r="X2052" s="208">
        <f t="shared" si="1"/>
        <v>0</v>
      </c>
      <c r="Y2052" s="208"/>
      <c r="Z2052" s="208"/>
      <c r="AA2052" s="208"/>
      <c r="AB2052" s="241" t="str">
        <f t="shared" si="2"/>
        <v/>
      </c>
      <c r="AC2052" s="208"/>
      <c r="AD2052" s="208"/>
      <c r="AE2052" s="208"/>
      <c r="AF2052" s="208"/>
      <c r="AG2052" s="208"/>
      <c r="AH2052" s="208"/>
    </row>
    <row r="2053" ht="13.5" customHeight="1">
      <c r="A2053" s="239"/>
      <c r="B2053" s="233" t="str">
        <f t="array" ref="B2053">IF(LEN(A2053)=0,"",INDEX('Smelter Look-up'!$A:$A,MATCH($A2053,'Smelter Look-up'!$E:$E,0)))</f>
        <v/>
      </c>
      <c r="C2053" s="234" t="str">
        <f t="array" ref="C2053">IF(LEN(A2053)=0,"",INDEX('Smelter Look-up'!$C:$C,MATCH($A2053,'Smelter Look-up'!$E:$E,0)))</f>
        <v/>
      </c>
      <c r="D2053" s="233"/>
      <c r="E2053" s="233" t="str">
        <f>IF(ISERROR($V2053),"",OFFSET('Smelter Look-up'!$D$4,$V2053-4,0)&amp;"")</f>
        <v/>
      </c>
      <c r="F2053" s="233" t="str">
        <f>IF(ISERROR($V2053),"",OFFSET('Smelter Look-up'!$E$4,$V2053-4,0))</f>
        <v/>
      </c>
      <c r="G2053" s="233" t="str">
        <f>IF(C2053=$X$4,IF(ISERROR($V2053),"Enter smelter details","RMI"),IF(ISERROR($V2053),"",OFFSET('Smelter Look-up'!$F$4,$V2053-4,0)))</f>
        <v/>
      </c>
      <c r="H2053" s="235" t="str">
        <f>IF(ISERROR($V2053),"",OFFSET('Smelter Look-up'!$G$4,$V2053-4,0))</f>
        <v/>
      </c>
      <c r="I2053" s="237" t="str">
        <f>IF(ISERROR($V2053),"",OFFSET('Smelter Look-up'!$H$4,$V2053-4,0))</f>
        <v/>
      </c>
      <c r="J2053" s="237" t="str">
        <f>IF(ISERROR($V2053),"",OFFSET('Smelter Look-up'!$I$4,$V2053-4,0))</f>
        <v/>
      </c>
      <c r="K2053" s="234"/>
      <c r="L2053" s="234"/>
      <c r="M2053" s="234"/>
      <c r="N2053" s="234"/>
      <c r="O2053" s="234"/>
      <c r="P2053" s="237"/>
      <c r="Q2053" s="238"/>
      <c r="R2053" s="233" t="str">
        <f>IF(ISERROR($V2053),"",OFFSET('Smelter Look-up'!$C$4,$V2053-4,0)&amp;"")</f>
        <v/>
      </c>
      <c r="S2053" s="239" t="str">
        <f t="array" ref="S2053">IF(B2053="","",IF(ISERROR(MATCH($E2053,CL,0)),"Unknown",INDIRECT("'C'!$A$"&amp;MATCH($E2053,CL,0)+1)))</f>
        <v/>
      </c>
      <c r="T2053" s="239" t="str">
        <f t="array" ref="T2053">IF(B2053="","",IF(ISERROR(MATCH($J2053,SorP!$B$1:$B$6226,0)),"",INDIRECT("'SorP'!$A$"&amp;MATCH($S2053&amp;$J2053,SorP!C:C,0))))</f>
        <v/>
      </c>
      <c r="U2053" s="240"/>
      <c r="V2053" s="228" t="str">
        <f>IF(C2053="",NA(),IF(OR(C2053="Smelter not listed",C2053="Smelter not yet identified"),MATCH($B2053&amp;$D2053,'Smelter Look-up'!$J:$J,0),MATCH($B2053&amp;$C2053,'Smelter Look-up'!$J:$J,0)))</f>
        <v>#N/A</v>
      </c>
      <c r="W2053" s="208"/>
      <c r="X2053" s="208">
        <f t="shared" si="1"/>
        <v>0</v>
      </c>
      <c r="Y2053" s="208"/>
      <c r="Z2053" s="208"/>
      <c r="AA2053" s="208"/>
      <c r="AB2053" s="241" t="str">
        <f t="shared" si="2"/>
        <v/>
      </c>
      <c r="AC2053" s="208"/>
      <c r="AD2053" s="208"/>
      <c r="AE2053" s="208"/>
      <c r="AF2053" s="208"/>
      <c r="AG2053" s="208"/>
      <c r="AH2053" s="208"/>
    </row>
    <row r="2054" ht="13.5" customHeight="1">
      <c r="A2054" s="239"/>
      <c r="B2054" s="233" t="str">
        <f t="array" ref="B2054">IF(LEN(A2054)=0,"",INDEX('Smelter Look-up'!$A:$A,MATCH($A2054,'Smelter Look-up'!$E:$E,0)))</f>
        <v/>
      </c>
      <c r="C2054" s="234" t="str">
        <f t="array" ref="C2054">IF(LEN(A2054)=0,"",INDEX('Smelter Look-up'!$C:$C,MATCH($A2054,'Smelter Look-up'!$E:$E,0)))</f>
        <v/>
      </c>
      <c r="D2054" s="233"/>
      <c r="E2054" s="233" t="str">
        <f>IF(ISERROR($V2054),"",OFFSET('Smelter Look-up'!$D$4,$V2054-4,0)&amp;"")</f>
        <v/>
      </c>
      <c r="F2054" s="233" t="str">
        <f>IF(ISERROR($V2054),"",OFFSET('Smelter Look-up'!$E$4,$V2054-4,0))</f>
        <v/>
      </c>
      <c r="G2054" s="233" t="str">
        <f>IF(C2054=$X$4,IF(ISERROR($V2054),"Enter smelter details","RMI"),IF(ISERROR($V2054),"",OFFSET('Smelter Look-up'!$F$4,$V2054-4,0)))</f>
        <v/>
      </c>
      <c r="H2054" s="235" t="str">
        <f>IF(ISERROR($V2054),"",OFFSET('Smelter Look-up'!$G$4,$V2054-4,0))</f>
        <v/>
      </c>
      <c r="I2054" s="237" t="str">
        <f>IF(ISERROR($V2054),"",OFFSET('Smelter Look-up'!$H$4,$V2054-4,0))</f>
        <v/>
      </c>
      <c r="J2054" s="237" t="str">
        <f>IF(ISERROR($V2054),"",OFFSET('Smelter Look-up'!$I$4,$V2054-4,0))</f>
        <v/>
      </c>
      <c r="K2054" s="234"/>
      <c r="L2054" s="234"/>
      <c r="M2054" s="234"/>
      <c r="N2054" s="234"/>
      <c r="O2054" s="234"/>
      <c r="P2054" s="237"/>
      <c r="Q2054" s="238"/>
      <c r="R2054" s="233" t="str">
        <f>IF(ISERROR($V2054),"",OFFSET('Smelter Look-up'!$C$4,$V2054-4,0)&amp;"")</f>
        <v/>
      </c>
      <c r="S2054" s="239" t="str">
        <f t="array" ref="S2054">IF(B2054="","",IF(ISERROR(MATCH($E2054,CL,0)),"Unknown",INDIRECT("'C'!$A$"&amp;MATCH($E2054,CL,0)+1)))</f>
        <v/>
      </c>
      <c r="T2054" s="239" t="str">
        <f t="array" ref="T2054">IF(B2054="","",IF(ISERROR(MATCH($J2054,SorP!$B$1:$B$6226,0)),"",INDIRECT("'SorP'!$A$"&amp;MATCH($S2054&amp;$J2054,SorP!C:C,0))))</f>
        <v/>
      </c>
      <c r="U2054" s="240"/>
      <c r="V2054" s="228" t="str">
        <f>IF(C2054="",NA(),IF(OR(C2054="Smelter not listed",C2054="Smelter not yet identified"),MATCH($B2054&amp;$D2054,'Smelter Look-up'!$J:$J,0),MATCH($B2054&amp;$C2054,'Smelter Look-up'!$J:$J,0)))</f>
        <v>#N/A</v>
      </c>
      <c r="W2054" s="208"/>
      <c r="X2054" s="208">
        <f t="shared" si="1"/>
        <v>0</v>
      </c>
      <c r="Y2054" s="208"/>
      <c r="Z2054" s="208"/>
      <c r="AA2054" s="208"/>
      <c r="AB2054" s="241" t="str">
        <f t="shared" si="2"/>
        <v/>
      </c>
      <c r="AC2054" s="208"/>
      <c r="AD2054" s="208"/>
      <c r="AE2054" s="208"/>
      <c r="AF2054" s="208"/>
      <c r="AG2054" s="208"/>
      <c r="AH2054" s="208"/>
    </row>
    <row r="2055" ht="13.5" customHeight="1">
      <c r="A2055" s="239"/>
      <c r="B2055" s="233" t="str">
        <f t="array" ref="B2055">IF(LEN(A2055)=0,"",INDEX('Smelter Look-up'!$A:$A,MATCH($A2055,'Smelter Look-up'!$E:$E,0)))</f>
        <v/>
      </c>
      <c r="C2055" s="234" t="str">
        <f t="array" ref="C2055">IF(LEN(A2055)=0,"",INDEX('Smelter Look-up'!$C:$C,MATCH($A2055,'Smelter Look-up'!$E:$E,0)))</f>
        <v/>
      </c>
      <c r="D2055" s="233"/>
      <c r="E2055" s="233" t="str">
        <f>IF(ISERROR($V2055),"",OFFSET('Smelter Look-up'!$D$4,$V2055-4,0)&amp;"")</f>
        <v/>
      </c>
      <c r="F2055" s="233" t="str">
        <f>IF(ISERROR($V2055),"",OFFSET('Smelter Look-up'!$E$4,$V2055-4,0))</f>
        <v/>
      </c>
      <c r="G2055" s="233" t="str">
        <f>IF(C2055=$X$4,IF(ISERROR($V2055),"Enter smelter details","RMI"),IF(ISERROR($V2055),"",OFFSET('Smelter Look-up'!$F$4,$V2055-4,0)))</f>
        <v/>
      </c>
      <c r="H2055" s="235" t="str">
        <f>IF(ISERROR($V2055),"",OFFSET('Smelter Look-up'!$G$4,$V2055-4,0))</f>
        <v/>
      </c>
      <c r="I2055" s="237" t="str">
        <f>IF(ISERROR($V2055),"",OFFSET('Smelter Look-up'!$H$4,$V2055-4,0))</f>
        <v/>
      </c>
      <c r="J2055" s="237" t="str">
        <f>IF(ISERROR($V2055),"",OFFSET('Smelter Look-up'!$I$4,$V2055-4,0))</f>
        <v/>
      </c>
      <c r="K2055" s="234"/>
      <c r="L2055" s="234"/>
      <c r="M2055" s="234"/>
      <c r="N2055" s="234"/>
      <c r="O2055" s="234"/>
      <c r="P2055" s="237"/>
      <c r="Q2055" s="238"/>
      <c r="R2055" s="233" t="str">
        <f>IF(ISERROR($V2055),"",OFFSET('Smelter Look-up'!$C$4,$V2055-4,0)&amp;"")</f>
        <v/>
      </c>
      <c r="S2055" s="239" t="str">
        <f t="array" ref="S2055">IF(B2055="","",IF(ISERROR(MATCH($E2055,CL,0)),"Unknown",INDIRECT("'C'!$A$"&amp;MATCH($E2055,CL,0)+1)))</f>
        <v/>
      </c>
      <c r="T2055" s="239" t="str">
        <f t="array" ref="T2055">IF(B2055="","",IF(ISERROR(MATCH($J2055,SorP!$B$1:$B$6226,0)),"",INDIRECT("'SorP'!$A$"&amp;MATCH($S2055&amp;$J2055,SorP!C:C,0))))</f>
        <v/>
      </c>
      <c r="U2055" s="240"/>
      <c r="V2055" s="228" t="str">
        <f>IF(C2055="",NA(),IF(OR(C2055="Smelter not listed",C2055="Smelter not yet identified"),MATCH($B2055&amp;$D2055,'Smelter Look-up'!$J:$J,0),MATCH($B2055&amp;$C2055,'Smelter Look-up'!$J:$J,0)))</f>
        <v>#N/A</v>
      </c>
      <c r="W2055" s="208"/>
      <c r="X2055" s="208">
        <f t="shared" si="1"/>
        <v>0</v>
      </c>
      <c r="Y2055" s="208"/>
      <c r="Z2055" s="208"/>
      <c r="AA2055" s="208"/>
      <c r="AB2055" s="241" t="str">
        <f t="shared" si="2"/>
        <v/>
      </c>
      <c r="AC2055" s="208"/>
      <c r="AD2055" s="208"/>
      <c r="AE2055" s="208"/>
      <c r="AF2055" s="208"/>
      <c r="AG2055" s="208"/>
      <c r="AH2055" s="208"/>
    </row>
    <row r="2056" ht="13.5" customHeight="1">
      <c r="A2056" s="239"/>
      <c r="B2056" s="233" t="str">
        <f t="array" ref="B2056">IF(LEN(A2056)=0,"",INDEX('Smelter Look-up'!$A:$A,MATCH($A2056,'Smelter Look-up'!$E:$E,0)))</f>
        <v/>
      </c>
      <c r="C2056" s="234" t="str">
        <f t="array" ref="C2056">IF(LEN(A2056)=0,"",INDEX('Smelter Look-up'!$C:$C,MATCH($A2056,'Smelter Look-up'!$E:$E,0)))</f>
        <v/>
      </c>
      <c r="D2056" s="233"/>
      <c r="E2056" s="233" t="str">
        <f>IF(ISERROR($V2056),"",OFFSET('Smelter Look-up'!$D$4,$V2056-4,0)&amp;"")</f>
        <v/>
      </c>
      <c r="F2056" s="233" t="str">
        <f>IF(ISERROR($V2056),"",OFFSET('Smelter Look-up'!$E$4,$V2056-4,0))</f>
        <v/>
      </c>
      <c r="G2056" s="233" t="str">
        <f>IF(C2056=$X$4,IF(ISERROR($V2056),"Enter smelter details","RMI"),IF(ISERROR($V2056),"",OFFSET('Smelter Look-up'!$F$4,$V2056-4,0)))</f>
        <v/>
      </c>
      <c r="H2056" s="235" t="str">
        <f>IF(ISERROR($V2056),"",OFFSET('Smelter Look-up'!$G$4,$V2056-4,0))</f>
        <v/>
      </c>
      <c r="I2056" s="237" t="str">
        <f>IF(ISERROR($V2056),"",OFFSET('Smelter Look-up'!$H$4,$V2056-4,0))</f>
        <v/>
      </c>
      <c r="J2056" s="237" t="str">
        <f>IF(ISERROR($V2056),"",OFFSET('Smelter Look-up'!$I$4,$V2056-4,0))</f>
        <v/>
      </c>
      <c r="K2056" s="234"/>
      <c r="L2056" s="234"/>
      <c r="M2056" s="234"/>
      <c r="N2056" s="234"/>
      <c r="O2056" s="234"/>
      <c r="P2056" s="237"/>
      <c r="Q2056" s="238"/>
      <c r="R2056" s="233" t="str">
        <f>IF(ISERROR($V2056),"",OFFSET('Smelter Look-up'!$C$4,$V2056-4,0)&amp;"")</f>
        <v/>
      </c>
      <c r="S2056" s="239" t="str">
        <f t="array" ref="S2056">IF(B2056="","",IF(ISERROR(MATCH($E2056,CL,0)),"Unknown",INDIRECT("'C'!$A$"&amp;MATCH($E2056,CL,0)+1)))</f>
        <v/>
      </c>
      <c r="T2056" s="239" t="str">
        <f t="array" ref="T2056">IF(B2056="","",IF(ISERROR(MATCH($J2056,SorP!$B$1:$B$6226,0)),"",INDIRECT("'SorP'!$A$"&amp;MATCH($S2056&amp;$J2056,SorP!C:C,0))))</f>
        <v/>
      </c>
      <c r="U2056" s="240"/>
      <c r="V2056" s="228" t="str">
        <f>IF(C2056="",NA(),IF(OR(C2056="Smelter not listed",C2056="Smelter not yet identified"),MATCH($B2056&amp;$D2056,'Smelter Look-up'!$J:$J,0),MATCH($B2056&amp;$C2056,'Smelter Look-up'!$J:$J,0)))</f>
        <v>#N/A</v>
      </c>
      <c r="W2056" s="208"/>
      <c r="X2056" s="208">
        <f t="shared" si="1"/>
        <v>0</v>
      </c>
      <c r="Y2056" s="208"/>
      <c r="Z2056" s="208"/>
      <c r="AA2056" s="208"/>
      <c r="AB2056" s="241" t="str">
        <f t="shared" si="2"/>
        <v/>
      </c>
      <c r="AC2056" s="208"/>
      <c r="AD2056" s="208"/>
      <c r="AE2056" s="208"/>
      <c r="AF2056" s="208"/>
      <c r="AG2056" s="208"/>
      <c r="AH2056" s="208"/>
    </row>
    <row r="2057" ht="13.5" customHeight="1">
      <c r="A2057" s="239"/>
      <c r="B2057" s="233" t="str">
        <f t="array" ref="B2057">IF(LEN(A2057)=0,"",INDEX('Smelter Look-up'!$A:$A,MATCH($A2057,'Smelter Look-up'!$E:$E,0)))</f>
        <v/>
      </c>
      <c r="C2057" s="234" t="str">
        <f t="array" ref="C2057">IF(LEN(A2057)=0,"",INDEX('Smelter Look-up'!$C:$C,MATCH($A2057,'Smelter Look-up'!$E:$E,0)))</f>
        <v/>
      </c>
      <c r="D2057" s="233"/>
      <c r="E2057" s="233" t="str">
        <f>IF(ISERROR($V2057),"",OFFSET('Smelter Look-up'!$D$4,$V2057-4,0)&amp;"")</f>
        <v/>
      </c>
      <c r="F2057" s="233" t="str">
        <f>IF(ISERROR($V2057),"",OFFSET('Smelter Look-up'!$E$4,$V2057-4,0))</f>
        <v/>
      </c>
      <c r="G2057" s="233" t="str">
        <f>IF(C2057=$X$4,IF(ISERROR($V2057),"Enter smelter details","RMI"),IF(ISERROR($V2057),"",OFFSET('Smelter Look-up'!$F$4,$V2057-4,0)))</f>
        <v/>
      </c>
      <c r="H2057" s="235" t="str">
        <f>IF(ISERROR($V2057),"",OFFSET('Smelter Look-up'!$G$4,$V2057-4,0))</f>
        <v/>
      </c>
      <c r="I2057" s="237" t="str">
        <f>IF(ISERROR($V2057),"",OFFSET('Smelter Look-up'!$H$4,$V2057-4,0))</f>
        <v/>
      </c>
      <c r="J2057" s="237" t="str">
        <f>IF(ISERROR($V2057),"",OFFSET('Smelter Look-up'!$I$4,$V2057-4,0))</f>
        <v/>
      </c>
      <c r="K2057" s="234"/>
      <c r="L2057" s="234"/>
      <c r="M2057" s="234"/>
      <c r="N2057" s="234"/>
      <c r="O2057" s="234"/>
      <c r="P2057" s="237"/>
      <c r="Q2057" s="238"/>
      <c r="R2057" s="233" t="str">
        <f>IF(ISERROR($V2057),"",OFFSET('Smelter Look-up'!$C$4,$V2057-4,0)&amp;"")</f>
        <v/>
      </c>
      <c r="S2057" s="239" t="str">
        <f t="array" ref="S2057">IF(B2057="","",IF(ISERROR(MATCH($E2057,CL,0)),"Unknown",INDIRECT("'C'!$A$"&amp;MATCH($E2057,CL,0)+1)))</f>
        <v/>
      </c>
      <c r="T2057" s="239" t="str">
        <f t="array" ref="T2057">IF(B2057="","",IF(ISERROR(MATCH($J2057,SorP!$B$1:$B$6226,0)),"",INDIRECT("'SorP'!$A$"&amp;MATCH($S2057&amp;$J2057,SorP!C:C,0))))</f>
        <v/>
      </c>
      <c r="U2057" s="240"/>
      <c r="V2057" s="228" t="str">
        <f>IF(C2057="",NA(),IF(OR(C2057="Smelter not listed",C2057="Smelter not yet identified"),MATCH($B2057&amp;$D2057,'Smelter Look-up'!$J:$J,0),MATCH($B2057&amp;$C2057,'Smelter Look-up'!$J:$J,0)))</f>
        <v>#N/A</v>
      </c>
      <c r="W2057" s="208"/>
      <c r="X2057" s="208">
        <f t="shared" si="1"/>
        <v>0</v>
      </c>
      <c r="Y2057" s="208"/>
      <c r="Z2057" s="208"/>
      <c r="AA2057" s="208"/>
      <c r="AB2057" s="241" t="str">
        <f t="shared" si="2"/>
        <v/>
      </c>
      <c r="AC2057" s="208"/>
      <c r="AD2057" s="208"/>
      <c r="AE2057" s="208"/>
      <c r="AF2057" s="208"/>
      <c r="AG2057" s="208"/>
      <c r="AH2057" s="208"/>
    </row>
    <row r="2058" ht="13.5" customHeight="1">
      <c r="A2058" s="239"/>
      <c r="B2058" s="233" t="str">
        <f t="array" ref="B2058">IF(LEN(A2058)=0,"",INDEX('Smelter Look-up'!$A:$A,MATCH($A2058,'Smelter Look-up'!$E:$E,0)))</f>
        <v/>
      </c>
      <c r="C2058" s="234" t="str">
        <f t="array" ref="C2058">IF(LEN(A2058)=0,"",INDEX('Smelter Look-up'!$C:$C,MATCH($A2058,'Smelter Look-up'!$E:$E,0)))</f>
        <v/>
      </c>
      <c r="D2058" s="233"/>
      <c r="E2058" s="233" t="str">
        <f>IF(ISERROR($V2058),"",OFFSET('Smelter Look-up'!$D$4,$V2058-4,0)&amp;"")</f>
        <v/>
      </c>
      <c r="F2058" s="233" t="str">
        <f>IF(ISERROR($V2058),"",OFFSET('Smelter Look-up'!$E$4,$V2058-4,0))</f>
        <v/>
      </c>
      <c r="G2058" s="233" t="str">
        <f>IF(C2058=$X$4,IF(ISERROR($V2058),"Enter smelter details","RMI"),IF(ISERROR($V2058),"",OFFSET('Smelter Look-up'!$F$4,$V2058-4,0)))</f>
        <v/>
      </c>
      <c r="H2058" s="235" t="str">
        <f>IF(ISERROR($V2058),"",OFFSET('Smelter Look-up'!$G$4,$V2058-4,0))</f>
        <v/>
      </c>
      <c r="I2058" s="237" t="str">
        <f>IF(ISERROR($V2058),"",OFFSET('Smelter Look-up'!$H$4,$V2058-4,0))</f>
        <v/>
      </c>
      <c r="J2058" s="237" t="str">
        <f>IF(ISERROR($V2058),"",OFFSET('Smelter Look-up'!$I$4,$V2058-4,0))</f>
        <v/>
      </c>
      <c r="K2058" s="234"/>
      <c r="L2058" s="234"/>
      <c r="M2058" s="234"/>
      <c r="N2058" s="234"/>
      <c r="O2058" s="234"/>
      <c r="P2058" s="237"/>
      <c r="Q2058" s="238"/>
      <c r="R2058" s="233" t="str">
        <f>IF(ISERROR($V2058),"",OFFSET('Smelter Look-up'!$C$4,$V2058-4,0)&amp;"")</f>
        <v/>
      </c>
      <c r="S2058" s="239" t="str">
        <f t="array" ref="S2058">IF(B2058="","",IF(ISERROR(MATCH($E2058,CL,0)),"Unknown",INDIRECT("'C'!$A$"&amp;MATCH($E2058,CL,0)+1)))</f>
        <v/>
      </c>
      <c r="T2058" s="239" t="str">
        <f t="array" ref="T2058">IF(B2058="","",IF(ISERROR(MATCH($J2058,SorP!$B$1:$B$6226,0)),"",INDIRECT("'SorP'!$A$"&amp;MATCH($S2058&amp;$J2058,SorP!C:C,0))))</f>
        <v/>
      </c>
      <c r="U2058" s="240"/>
      <c r="V2058" s="228" t="str">
        <f>IF(C2058="",NA(),IF(OR(C2058="Smelter not listed",C2058="Smelter not yet identified"),MATCH($B2058&amp;$D2058,'Smelter Look-up'!$J:$J,0),MATCH($B2058&amp;$C2058,'Smelter Look-up'!$J:$J,0)))</f>
        <v>#N/A</v>
      </c>
      <c r="W2058" s="208"/>
      <c r="X2058" s="208">
        <f t="shared" si="1"/>
        <v>0</v>
      </c>
      <c r="Y2058" s="208"/>
      <c r="Z2058" s="208"/>
      <c r="AA2058" s="208"/>
      <c r="AB2058" s="241" t="str">
        <f t="shared" si="2"/>
        <v/>
      </c>
      <c r="AC2058" s="208"/>
      <c r="AD2058" s="208"/>
      <c r="AE2058" s="208"/>
      <c r="AF2058" s="208"/>
      <c r="AG2058" s="208"/>
      <c r="AH2058" s="208"/>
    </row>
    <row r="2059" ht="13.5" customHeight="1">
      <c r="A2059" s="239"/>
      <c r="B2059" s="233" t="str">
        <f t="array" ref="B2059">IF(LEN(A2059)=0,"",INDEX('Smelter Look-up'!$A:$A,MATCH($A2059,'Smelter Look-up'!$E:$E,0)))</f>
        <v/>
      </c>
      <c r="C2059" s="234" t="str">
        <f t="array" ref="C2059">IF(LEN(A2059)=0,"",INDEX('Smelter Look-up'!$C:$C,MATCH($A2059,'Smelter Look-up'!$E:$E,0)))</f>
        <v/>
      </c>
      <c r="D2059" s="233"/>
      <c r="E2059" s="233" t="str">
        <f>IF(ISERROR($V2059),"",OFFSET('Smelter Look-up'!$D$4,$V2059-4,0)&amp;"")</f>
        <v/>
      </c>
      <c r="F2059" s="233" t="str">
        <f>IF(ISERROR($V2059),"",OFFSET('Smelter Look-up'!$E$4,$V2059-4,0))</f>
        <v/>
      </c>
      <c r="G2059" s="233" t="str">
        <f>IF(C2059=$X$4,IF(ISERROR($V2059),"Enter smelter details","RMI"),IF(ISERROR($V2059),"",OFFSET('Smelter Look-up'!$F$4,$V2059-4,0)))</f>
        <v/>
      </c>
      <c r="H2059" s="235" t="str">
        <f>IF(ISERROR($V2059),"",OFFSET('Smelter Look-up'!$G$4,$V2059-4,0))</f>
        <v/>
      </c>
      <c r="I2059" s="237" t="str">
        <f>IF(ISERROR($V2059),"",OFFSET('Smelter Look-up'!$H$4,$V2059-4,0))</f>
        <v/>
      </c>
      <c r="J2059" s="237" t="str">
        <f>IF(ISERROR($V2059),"",OFFSET('Smelter Look-up'!$I$4,$V2059-4,0))</f>
        <v/>
      </c>
      <c r="K2059" s="234"/>
      <c r="L2059" s="234"/>
      <c r="M2059" s="234"/>
      <c r="N2059" s="234"/>
      <c r="O2059" s="234"/>
      <c r="P2059" s="237"/>
      <c r="Q2059" s="238"/>
      <c r="R2059" s="233" t="str">
        <f>IF(ISERROR($V2059),"",OFFSET('Smelter Look-up'!$C$4,$V2059-4,0)&amp;"")</f>
        <v/>
      </c>
      <c r="S2059" s="239" t="str">
        <f t="array" ref="S2059">IF(B2059="","",IF(ISERROR(MATCH($E2059,CL,0)),"Unknown",INDIRECT("'C'!$A$"&amp;MATCH($E2059,CL,0)+1)))</f>
        <v/>
      </c>
      <c r="T2059" s="239" t="str">
        <f t="array" ref="T2059">IF(B2059="","",IF(ISERROR(MATCH($J2059,SorP!$B$1:$B$6226,0)),"",INDIRECT("'SorP'!$A$"&amp;MATCH($S2059&amp;$J2059,SorP!C:C,0))))</f>
        <v/>
      </c>
      <c r="U2059" s="240"/>
      <c r="V2059" s="228" t="str">
        <f>IF(C2059="",NA(),IF(OR(C2059="Smelter not listed",C2059="Smelter not yet identified"),MATCH($B2059&amp;$D2059,'Smelter Look-up'!$J:$J,0),MATCH($B2059&amp;$C2059,'Smelter Look-up'!$J:$J,0)))</f>
        <v>#N/A</v>
      </c>
      <c r="W2059" s="208"/>
      <c r="X2059" s="208">
        <f t="shared" si="1"/>
        <v>0</v>
      </c>
      <c r="Y2059" s="208"/>
      <c r="Z2059" s="208"/>
      <c r="AA2059" s="208"/>
      <c r="AB2059" s="241" t="str">
        <f t="shared" si="2"/>
        <v/>
      </c>
      <c r="AC2059" s="208"/>
      <c r="AD2059" s="208"/>
      <c r="AE2059" s="208"/>
      <c r="AF2059" s="208"/>
      <c r="AG2059" s="208"/>
      <c r="AH2059" s="208"/>
    </row>
    <row r="2060" ht="13.5" customHeight="1">
      <c r="A2060" s="239"/>
      <c r="B2060" s="233" t="str">
        <f t="array" ref="B2060">IF(LEN(A2060)=0,"",INDEX('Smelter Look-up'!$A:$A,MATCH($A2060,'Smelter Look-up'!$E:$E,0)))</f>
        <v/>
      </c>
      <c r="C2060" s="234" t="str">
        <f t="array" ref="C2060">IF(LEN(A2060)=0,"",INDEX('Smelter Look-up'!$C:$C,MATCH($A2060,'Smelter Look-up'!$E:$E,0)))</f>
        <v/>
      </c>
      <c r="D2060" s="233"/>
      <c r="E2060" s="233" t="str">
        <f>IF(ISERROR($V2060),"",OFFSET('Smelter Look-up'!$D$4,$V2060-4,0)&amp;"")</f>
        <v/>
      </c>
      <c r="F2060" s="233" t="str">
        <f>IF(ISERROR($V2060),"",OFFSET('Smelter Look-up'!$E$4,$V2060-4,0))</f>
        <v/>
      </c>
      <c r="G2060" s="233" t="str">
        <f>IF(C2060=$X$4,IF(ISERROR($V2060),"Enter smelter details","RMI"),IF(ISERROR($V2060),"",OFFSET('Smelter Look-up'!$F$4,$V2060-4,0)))</f>
        <v/>
      </c>
      <c r="H2060" s="235" t="str">
        <f>IF(ISERROR($V2060),"",OFFSET('Smelter Look-up'!$G$4,$V2060-4,0))</f>
        <v/>
      </c>
      <c r="I2060" s="237" t="str">
        <f>IF(ISERROR($V2060),"",OFFSET('Smelter Look-up'!$H$4,$V2060-4,0))</f>
        <v/>
      </c>
      <c r="J2060" s="237" t="str">
        <f>IF(ISERROR($V2060),"",OFFSET('Smelter Look-up'!$I$4,$V2060-4,0))</f>
        <v/>
      </c>
      <c r="K2060" s="234"/>
      <c r="L2060" s="234"/>
      <c r="M2060" s="234"/>
      <c r="N2060" s="234"/>
      <c r="O2060" s="234"/>
      <c r="P2060" s="237"/>
      <c r="Q2060" s="238"/>
      <c r="R2060" s="233" t="str">
        <f>IF(ISERROR($V2060),"",OFFSET('Smelter Look-up'!$C$4,$V2060-4,0)&amp;"")</f>
        <v/>
      </c>
      <c r="S2060" s="239" t="str">
        <f t="array" ref="S2060">IF(B2060="","",IF(ISERROR(MATCH($E2060,CL,0)),"Unknown",INDIRECT("'C'!$A$"&amp;MATCH($E2060,CL,0)+1)))</f>
        <v/>
      </c>
      <c r="T2060" s="239" t="str">
        <f t="array" ref="T2060">IF(B2060="","",IF(ISERROR(MATCH($J2060,SorP!$B$1:$B$6226,0)),"",INDIRECT("'SorP'!$A$"&amp;MATCH($S2060&amp;$J2060,SorP!C:C,0))))</f>
        <v/>
      </c>
      <c r="U2060" s="240"/>
      <c r="V2060" s="228" t="str">
        <f>IF(C2060="",NA(),IF(OR(C2060="Smelter not listed",C2060="Smelter not yet identified"),MATCH($B2060&amp;$D2060,'Smelter Look-up'!$J:$J,0),MATCH($B2060&amp;$C2060,'Smelter Look-up'!$J:$J,0)))</f>
        <v>#N/A</v>
      </c>
      <c r="W2060" s="208"/>
      <c r="X2060" s="208">
        <f t="shared" si="1"/>
        <v>0</v>
      </c>
      <c r="Y2060" s="208"/>
      <c r="Z2060" s="208"/>
      <c r="AA2060" s="208"/>
      <c r="AB2060" s="241" t="str">
        <f t="shared" si="2"/>
        <v/>
      </c>
      <c r="AC2060" s="208"/>
      <c r="AD2060" s="208"/>
      <c r="AE2060" s="208"/>
      <c r="AF2060" s="208"/>
      <c r="AG2060" s="208"/>
      <c r="AH2060" s="208"/>
    </row>
    <row r="2061" ht="13.5" customHeight="1">
      <c r="A2061" s="239"/>
      <c r="B2061" s="233" t="str">
        <f t="array" ref="B2061">IF(LEN(A2061)=0,"",INDEX('Smelter Look-up'!$A:$A,MATCH($A2061,'Smelter Look-up'!$E:$E,0)))</f>
        <v/>
      </c>
      <c r="C2061" s="234" t="str">
        <f t="array" ref="C2061">IF(LEN(A2061)=0,"",INDEX('Smelter Look-up'!$C:$C,MATCH($A2061,'Smelter Look-up'!$E:$E,0)))</f>
        <v/>
      </c>
      <c r="D2061" s="233"/>
      <c r="E2061" s="233" t="str">
        <f>IF(ISERROR($V2061),"",OFFSET('Smelter Look-up'!$D$4,$V2061-4,0)&amp;"")</f>
        <v/>
      </c>
      <c r="F2061" s="233" t="str">
        <f>IF(ISERROR($V2061),"",OFFSET('Smelter Look-up'!$E$4,$V2061-4,0))</f>
        <v/>
      </c>
      <c r="G2061" s="233" t="str">
        <f>IF(C2061=$X$4,IF(ISERROR($V2061),"Enter smelter details","RMI"),IF(ISERROR($V2061),"",OFFSET('Smelter Look-up'!$F$4,$V2061-4,0)))</f>
        <v/>
      </c>
      <c r="H2061" s="235" t="str">
        <f>IF(ISERROR($V2061),"",OFFSET('Smelter Look-up'!$G$4,$V2061-4,0))</f>
        <v/>
      </c>
      <c r="I2061" s="237" t="str">
        <f>IF(ISERROR($V2061),"",OFFSET('Smelter Look-up'!$H$4,$V2061-4,0))</f>
        <v/>
      </c>
      <c r="J2061" s="237" t="str">
        <f>IF(ISERROR($V2061),"",OFFSET('Smelter Look-up'!$I$4,$V2061-4,0))</f>
        <v/>
      </c>
      <c r="K2061" s="234"/>
      <c r="L2061" s="234"/>
      <c r="M2061" s="234"/>
      <c r="N2061" s="234"/>
      <c r="O2061" s="234"/>
      <c r="P2061" s="237"/>
      <c r="Q2061" s="238"/>
      <c r="R2061" s="233" t="str">
        <f>IF(ISERROR($V2061),"",OFFSET('Smelter Look-up'!$C$4,$V2061-4,0)&amp;"")</f>
        <v/>
      </c>
      <c r="S2061" s="239" t="str">
        <f t="array" ref="S2061">IF(B2061="","",IF(ISERROR(MATCH($E2061,CL,0)),"Unknown",INDIRECT("'C'!$A$"&amp;MATCH($E2061,CL,0)+1)))</f>
        <v/>
      </c>
      <c r="T2061" s="239" t="str">
        <f t="array" ref="T2061">IF(B2061="","",IF(ISERROR(MATCH($J2061,SorP!$B$1:$B$6226,0)),"",INDIRECT("'SorP'!$A$"&amp;MATCH($S2061&amp;$J2061,SorP!C:C,0))))</f>
        <v/>
      </c>
      <c r="U2061" s="240"/>
      <c r="V2061" s="228" t="str">
        <f>IF(C2061="",NA(),IF(OR(C2061="Smelter not listed",C2061="Smelter not yet identified"),MATCH($B2061&amp;$D2061,'Smelter Look-up'!$J:$J,0),MATCH($B2061&amp;$C2061,'Smelter Look-up'!$J:$J,0)))</f>
        <v>#N/A</v>
      </c>
      <c r="W2061" s="208"/>
      <c r="X2061" s="208">
        <f t="shared" si="1"/>
        <v>0</v>
      </c>
      <c r="Y2061" s="208"/>
      <c r="Z2061" s="208"/>
      <c r="AA2061" s="208"/>
      <c r="AB2061" s="241" t="str">
        <f t="shared" si="2"/>
        <v/>
      </c>
      <c r="AC2061" s="208"/>
      <c r="AD2061" s="208"/>
      <c r="AE2061" s="208"/>
      <c r="AF2061" s="208"/>
      <c r="AG2061" s="208"/>
      <c r="AH2061" s="208"/>
    </row>
    <row r="2062" ht="13.5" customHeight="1">
      <c r="A2062" s="239"/>
      <c r="B2062" s="233" t="str">
        <f t="array" ref="B2062">IF(LEN(A2062)=0,"",INDEX('Smelter Look-up'!$A:$A,MATCH($A2062,'Smelter Look-up'!$E:$E,0)))</f>
        <v/>
      </c>
      <c r="C2062" s="234" t="str">
        <f t="array" ref="C2062">IF(LEN(A2062)=0,"",INDEX('Smelter Look-up'!$C:$C,MATCH($A2062,'Smelter Look-up'!$E:$E,0)))</f>
        <v/>
      </c>
      <c r="D2062" s="233"/>
      <c r="E2062" s="233" t="str">
        <f>IF(ISERROR($V2062),"",OFFSET('Smelter Look-up'!$D$4,$V2062-4,0)&amp;"")</f>
        <v/>
      </c>
      <c r="F2062" s="233" t="str">
        <f>IF(ISERROR($V2062),"",OFFSET('Smelter Look-up'!$E$4,$V2062-4,0))</f>
        <v/>
      </c>
      <c r="G2062" s="233" t="str">
        <f>IF(C2062=$X$4,IF(ISERROR($V2062),"Enter smelter details","RMI"),IF(ISERROR($V2062),"",OFFSET('Smelter Look-up'!$F$4,$V2062-4,0)))</f>
        <v/>
      </c>
      <c r="H2062" s="235" t="str">
        <f>IF(ISERROR($V2062),"",OFFSET('Smelter Look-up'!$G$4,$V2062-4,0))</f>
        <v/>
      </c>
      <c r="I2062" s="237" t="str">
        <f>IF(ISERROR($V2062),"",OFFSET('Smelter Look-up'!$H$4,$V2062-4,0))</f>
        <v/>
      </c>
      <c r="J2062" s="237" t="str">
        <f>IF(ISERROR($V2062),"",OFFSET('Smelter Look-up'!$I$4,$V2062-4,0))</f>
        <v/>
      </c>
      <c r="K2062" s="234"/>
      <c r="L2062" s="234"/>
      <c r="M2062" s="234"/>
      <c r="N2062" s="234"/>
      <c r="O2062" s="234"/>
      <c r="P2062" s="237"/>
      <c r="Q2062" s="238"/>
      <c r="R2062" s="233" t="str">
        <f>IF(ISERROR($V2062),"",OFFSET('Smelter Look-up'!$C$4,$V2062-4,0)&amp;"")</f>
        <v/>
      </c>
      <c r="S2062" s="239" t="str">
        <f t="array" ref="S2062">IF(B2062="","",IF(ISERROR(MATCH($E2062,CL,0)),"Unknown",INDIRECT("'C'!$A$"&amp;MATCH($E2062,CL,0)+1)))</f>
        <v/>
      </c>
      <c r="T2062" s="239" t="str">
        <f t="array" ref="T2062">IF(B2062="","",IF(ISERROR(MATCH($J2062,SorP!$B$1:$B$6226,0)),"",INDIRECT("'SorP'!$A$"&amp;MATCH($S2062&amp;$J2062,SorP!C:C,0))))</f>
        <v/>
      </c>
      <c r="U2062" s="240"/>
      <c r="V2062" s="228" t="str">
        <f>IF(C2062="",NA(),IF(OR(C2062="Smelter not listed",C2062="Smelter not yet identified"),MATCH($B2062&amp;$D2062,'Smelter Look-up'!$J:$J,0),MATCH($B2062&amp;$C2062,'Smelter Look-up'!$J:$J,0)))</f>
        <v>#N/A</v>
      </c>
      <c r="W2062" s="208"/>
      <c r="X2062" s="208">
        <f t="shared" si="1"/>
        <v>0</v>
      </c>
      <c r="Y2062" s="208"/>
      <c r="Z2062" s="208"/>
      <c r="AA2062" s="208"/>
      <c r="AB2062" s="241" t="str">
        <f t="shared" si="2"/>
        <v/>
      </c>
      <c r="AC2062" s="208"/>
      <c r="AD2062" s="208"/>
      <c r="AE2062" s="208"/>
      <c r="AF2062" s="208"/>
      <c r="AG2062" s="208"/>
      <c r="AH2062" s="208"/>
    </row>
    <row r="2063" ht="13.5" customHeight="1">
      <c r="A2063" s="239"/>
      <c r="B2063" s="233" t="str">
        <f t="array" ref="B2063">IF(LEN(A2063)=0,"",INDEX('Smelter Look-up'!$A:$A,MATCH($A2063,'Smelter Look-up'!$E:$E,0)))</f>
        <v/>
      </c>
      <c r="C2063" s="234" t="str">
        <f t="array" ref="C2063">IF(LEN(A2063)=0,"",INDEX('Smelter Look-up'!$C:$C,MATCH($A2063,'Smelter Look-up'!$E:$E,0)))</f>
        <v/>
      </c>
      <c r="D2063" s="233"/>
      <c r="E2063" s="233" t="str">
        <f>IF(ISERROR($V2063),"",OFFSET('Smelter Look-up'!$D$4,$V2063-4,0)&amp;"")</f>
        <v/>
      </c>
      <c r="F2063" s="233" t="str">
        <f>IF(ISERROR($V2063),"",OFFSET('Smelter Look-up'!$E$4,$V2063-4,0))</f>
        <v/>
      </c>
      <c r="G2063" s="233" t="str">
        <f>IF(C2063=$X$4,IF(ISERROR($V2063),"Enter smelter details","RMI"),IF(ISERROR($V2063),"",OFFSET('Smelter Look-up'!$F$4,$V2063-4,0)))</f>
        <v/>
      </c>
      <c r="H2063" s="235" t="str">
        <f>IF(ISERROR($V2063),"",OFFSET('Smelter Look-up'!$G$4,$V2063-4,0))</f>
        <v/>
      </c>
      <c r="I2063" s="237" t="str">
        <f>IF(ISERROR($V2063),"",OFFSET('Smelter Look-up'!$H$4,$V2063-4,0))</f>
        <v/>
      </c>
      <c r="J2063" s="237" t="str">
        <f>IF(ISERROR($V2063),"",OFFSET('Smelter Look-up'!$I$4,$V2063-4,0))</f>
        <v/>
      </c>
      <c r="K2063" s="234"/>
      <c r="L2063" s="234"/>
      <c r="M2063" s="234"/>
      <c r="N2063" s="234"/>
      <c r="O2063" s="234"/>
      <c r="P2063" s="237"/>
      <c r="Q2063" s="238"/>
      <c r="R2063" s="233" t="str">
        <f>IF(ISERROR($V2063),"",OFFSET('Smelter Look-up'!$C$4,$V2063-4,0)&amp;"")</f>
        <v/>
      </c>
      <c r="S2063" s="239" t="str">
        <f t="array" ref="S2063">IF(B2063="","",IF(ISERROR(MATCH($E2063,CL,0)),"Unknown",INDIRECT("'C'!$A$"&amp;MATCH($E2063,CL,0)+1)))</f>
        <v/>
      </c>
      <c r="T2063" s="239" t="str">
        <f t="array" ref="T2063">IF(B2063="","",IF(ISERROR(MATCH($J2063,SorP!$B$1:$B$6226,0)),"",INDIRECT("'SorP'!$A$"&amp;MATCH($S2063&amp;$J2063,SorP!C:C,0))))</f>
        <v/>
      </c>
      <c r="U2063" s="240"/>
      <c r="V2063" s="228" t="str">
        <f>IF(C2063="",NA(),IF(OR(C2063="Smelter not listed",C2063="Smelter not yet identified"),MATCH($B2063&amp;$D2063,'Smelter Look-up'!$J:$J,0),MATCH($B2063&amp;$C2063,'Smelter Look-up'!$J:$J,0)))</f>
        <v>#N/A</v>
      </c>
      <c r="W2063" s="208"/>
      <c r="X2063" s="208">
        <f t="shared" si="1"/>
        <v>0</v>
      </c>
      <c r="Y2063" s="208"/>
      <c r="Z2063" s="208"/>
      <c r="AA2063" s="208"/>
      <c r="AB2063" s="241" t="str">
        <f t="shared" si="2"/>
        <v/>
      </c>
      <c r="AC2063" s="208"/>
      <c r="AD2063" s="208"/>
      <c r="AE2063" s="208"/>
      <c r="AF2063" s="208"/>
      <c r="AG2063" s="208"/>
      <c r="AH2063" s="208"/>
    </row>
    <row r="2064" ht="13.5" customHeight="1">
      <c r="A2064" s="239"/>
      <c r="B2064" s="233" t="str">
        <f t="array" ref="B2064">IF(LEN(A2064)=0,"",INDEX('Smelter Look-up'!$A:$A,MATCH($A2064,'Smelter Look-up'!$E:$E,0)))</f>
        <v/>
      </c>
      <c r="C2064" s="234" t="str">
        <f t="array" ref="C2064">IF(LEN(A2064)=0,"",INDEX('Smelter Look-up'!$C:$C,MATCH($A2064,'Smelter Look-up'!$E:$E,0)))</f>
        <v/>
      </c>
      <c r="D2064" s="233"/>
      <c r="E2064" s="233" t="str">
        <f>IF(ISERROR($V2064),"",OFFSET('Smelter Look-up'!$D$4,$V2064-4,0)&amp;"")</f>
        <v/>
      </c>
      <c r="F2064" s="233" t="str">
        <f>IF(ISERROR($V2064),"",OFFSET('Smelter Look-up'!$E$4,$V2064-4,0))</f>
        <v/>
      </c>
      <c r="G2064" s="233" t="str">
        <f>IF(C2064=$X$4,IF(ISERROR($V2064),"Enter smelter details","RMI"),IF(ISERROR($V2064),"",OFFSET('Smelter Look-up'!$F$4,$V2064-4,0)))</f>
        <v/>
      </c>
      <c r="H2064" s="235" t="str">
        <f>IF(ISERROR($V2064),"",OFFSET('Smelter Look-up'!$G$4,$V2064-4,0))</f>
        <v/>
      </c>
      <c r="I2064" s="237" t="str">
        <f>IF(ISERROR($V2064),"",OFFSET('Smelter Look-up'!$H$4,$V2064-4,0))</f>
        <v/>
      </c>
      <c r="J2064" s="237" t="str">
        <f>IF(ISERROR($V2064),"",OFFSET('Smelter Look-up'!$I$4,$V2064-4,0))</f>
        <v/>
      </c>
      <c r="K2064" s="234"/>
      <c r="L2064" s="234"/>
      <c r="M2064" s="234"/>
      <c r="N2064" s="234"/>
      <c r="O2064" s="234"/>
      <c r="P2064" s="237"/>
      <c r="Q2064" s="238"/>
      <c r="R2064" s="233" t="str">
        <f>IF(ISERROR($V2064),"",OFFSET('Smelter Look-up'!$C$4,$V2064-4,0)&amp;"")</f>
        <v/>
      </c>
      <c r="S2064" s="239" t="str">
        <f t="array" ref="S2064">IF(B2064="","",IF(ISERROR(MATCH($E2064,CL,0)),"Unknown",INDIRECT("'C'!$A$"&amp;MATCH($E2064,CL,0)+1)))</f>
        <v/>
      </c>
      <c r="T2064" s="239" t="str">
        <f t="array" ref="T2064">IF(B2064="","",IF(ISERROR(MATCH($J2064,SorP!$B$1:$B$6226,0)),"",INDIRECT("'SorP'!$A$"&amp;MATCH($S2064&amp;$J2064,SorP!C:C,0))))</f>
        <v/>
      </c>
      <c r="U2064" s="240"/>
      <c r="V2064" s="228" t="str">
        <f>IF(C2064="",NA(),IF(OR(C2064="Smelter not listed",C2064="Smelter not yet identified"),MATCH($B2064&amp;$D2064,'Smelter Look-up'!$J:$J,0),MATCH($B2064&amp;$C2064,'Smelter Look-up'!$J:$J,0)))</f>
        <v>#N/A</v>
      </c>
      <c r="W2064" s="208"/>
      <c r="X2064" s="208">
        <f t="shared" si="1"/>
        <v>0</v>
      </c>
      <c r="Y2064" s="208"/>
      <c r="Z2064" s="208"/>
      <c r="AA2064" s="208"/>
      <c r="AB2064" s="241" t="str">
        <f t="shared" si="2"/>
        <v/>
      </c>
      <c r="AC2064" s="208"/>
      <c r="AD2064" s="208"/>
      <c r="AE2064" s="208"/>
      <c r="AF2064" s="208"/>
      <c r="AG2064" s="208"/>
      <c r="AH2064" s="208"/>
    </row>
    <row r="2065" ht="13.5" customHeight="1">
      <c r="A2065" s="239"/>
      <c r="B2065" s="233" t="str">
        <f t="array" ref="B2065">IF(LEN(A2065)=0,"",INDEX('Smelter Look-up'!$A:$A,MATCH($A2065,'Smelter Look-up'!$E:$E,0)))</f>
        <v/>
      </c>
      <c r="C2065" s="234" t="str">
        <f t="array" ref="C2065">IF(LEN(A2065)=0,"",INDEX('Smelter Look-up'!$C:$C,MATCH($A2065,'Smelter Look-up'!$E:$E,0)))</f>
        <v/>
      </c>
      <c r="D2065" s="233"/>
      <c r="E2065" s="233" t="str">
        <f>IF(ISERROR($V2065),"",OFFSET('Smelter Look-up'!$D$4,$V2065-4,0)&amp;"")</f>
        <v/>
      </c>
      <c r="F2065" s="233" t="str">
        <f>IF(ISERROR($V2065),"",OFFSET('Smelter Look-up'!$E$4,$V2065-4,0))</f>
        <v/>
      </c>
      <c r="G2065" s="233" t="str">
        <f>IF(C2065=$X$4,IF(ISERROR($V2065),"Enter smelter details","RMI"),IF(ISERROR($V2065),"",OFFSET('Smelter Look-up'!$F$4,$V2065-4,0)))</f>
        <v/>
      </c>
      <c r="H2065" s="235" t="str">
        <f>IF(ISERROR($V2065),"",OFFSET('Smelter Look-up'!$G$4,$V2065-4,0))</f>
        <v/>
      </c>
      <c r="I2065" s="237" t="str">
        <f>IF(ISERROR($V2065),"",OFFSET('Smelter Look-up'!$H$4,$V2065-4,0))</f>
        <v/>
      </c>
      <c r="J2065" s="237" t="str">
        <f>IF(ISERROR($V2065),"",OFFSET('Smelter Look-up'!$I$4,$V2065-4,0))</f>
        <v/>
      </c>
      <c r="K2065" s="234"/>
      <c r="L2065" s="234"/>
      <c r="M2065" s="234"/>
      <c r="N2065" s="234"/>
      <c r="O2065" s="234"/>
      <c r="P2065" s="237"/>
      <c r="Q2065" s="238"/>
      <c r="R2065" s="233" t="str">
        <f>IF(ISERROR($V2065),"",OFFSET('Smelter Look-up'!$C$4,$V2065-4,0)&amp;"")</f>
        <v/>
      </c>
      <c r="S2065" s="239" t="str">
        <f t="array" ref="S2065">IF(B2065="","",IF(ISERROR(MATCH($E2065,CL,0)),"Unknown",INDIRECT("'C'!$A$"&amp;MATCH($E2065,CL,0)+1)))</f>
        <v/>
      </c>
      <c r="T2065" s="239" t="str">
        <f t="array" ref="T2065">IF(B2065="","",IF(ISERROR(MATCH($J2065,SorP!$B$1:$B$6226,0)),"",INDIRECT("'SorP'!$A$"&amp;MATCH($S2065&amp;$J2065,SorP!C:C,0))))</f>
        <v/>
      </c>
      <c r="U2065" s="240"/>
      <c r="V2065" s="228" t="str">
        <f>IF(C2065="",NA(),IF(OR(C2065="Smelter not listed",C2065="Smelter not yet identified"),MATCH($B2065&amp;$D2065,'Smelter Look-up'!$J:$J,0),MATCH($B2065&amp;$C2065,'Smelter Look-up'!$J:$J,0)))</f>
        <v>#N/A</v>
      </c>
      <c r="W2065" s="208"/>
      <c r="X2065" s="208">
        <f t="shared" si="1"/>
        <v>0</v>
      </c>
      <c r="Y2065" s="208"/>
      <c r="Z2065" s="208"/>
      <c r="AA2065" s="208"/>
      <c r="AB2065" s="241" t="str">
        <f t="shared" si="2"/>
        <v/>
      </c>
      <c r="AC2065" s="208"/>
      <c r="AD2065" s="208"/>
      <c r="AE2065" s="208"/>
      <c r="AF2065" s="208"/>
      <c r="AG2065" s="208"/>
      <c r="AH2065" s="208"/>
    </row>
    <row r="2066" ht="13.5" customHeight="1">
      <c r="A2066" s="239"/>
      <c r="B2066" s="233" t="str">
        <f t="array" ref="B2066">IF(LEN(A2066)=0,"",INDEX('Smelter Look-up'!$A:$A,MATCH($A2066,'Smelter Look-up'!$E:$E,0)))</f>
        <v/>
      </c>
      <c r="C2066" s="234" t="str">
        <f t="array" ref="C2066">IF(LEN(A2066)=0,"",INDEX('Smelter Look-up'!$C:$C,MATCH($A2066,'Smelter Look-up'!$E:$E,0)))</f>
        <v/>
      </c>
      <c r="D2066" s="233"/>
      <c r="E2066" s="233" t="str">
        <f>IF(ISERROR($V2066),"",OFFSET('Smelter Look-up'!$D$4,$V2066-4,0)&amp;"")</f>
        <v/>
      </c>
      <c r="F2066" s="233" t="str">
        <f>IF(ISERROR($V2066),"",OFFSET('Smelter Look-up'!$E$4,$V2066-4,0))</f>
        <v/>
      </c>
      <c r="G2066" s="233" t="str">
        <f>IF(C2066=$X$4,IF(ISERROR($V2066),"Enter smelter details","RMI"),IF(ISERROR($V2066),"",OFFSET('Smelter Look-up'!$F$4,$V2066-4,0)))</f>
        <v/>
      </c>
      <c r="H2066" s="235" t="str">
        <f>IF(ISERROR($V2066),"",OFFSET('Smelter Look-up'!$G$4,$V2066-4,0))</f>
        <v/>
      </c>
      <c r="I2066" s="237" t="str">
        <f>IF(ISERROR($V2066),"",OFFSET('Smelter Look-up'!$H$4,$V2066-4,0))</f>
        <v/>
      </c>
      <c r="J2066" s="237" t="str">
        <f>IF(ISERROR($V2066),"",OFFSET('Smelter Look-up'!$I$4,$V2066-4,0))</f>
        <v/>
      </c>
      <c r="K2066" s="234"/>
      <c r="L2066" s="234"/>
      <c r="M2066" s="234"/>
      <c r="N2066" s="234"/>
      <c r="O2066" s="234"/>
      <c r="P2066" s="237"/>
      <c r="Q2066" s="238"/>
      <c r="R2066" s="233" t="str">
        <f>IF(ISERROR($V2066),"",OFFSET('Smelter Look-up'!$C$4,$V2066-4,0)&amp;"")</f>
        <v/>
      </c>
      <c r="S2066" s="239" t="str">
        <f t="array" ref="S2066">IF(B2066="","",IF(ISERROR(MATCH($E2066,CL,0)),"Unknown",INDIRECT("'C'!$A$"&amp;MATCH($E2066,CL,0)+1)))</f>
        <v/>
      </c>
      <c r="T2066" s="239" t="str">
        <f t="array" ref="T2066">IF(B2066="","",IF(ISERROR(MATCH($J2066,SorP!$B$1:$B$6226,0)),"",INDIRECT("'SorP'!$A$"&amp;MATCH($S2066&amp;$J2066,SorP!C:C,0))))</f>
        <v/>
      </c>
      <c r="U2066" s="240"/>
      <c r="V2066" s="228" t="str">
        <f>IF(C2066="",NA(),IF(OR(C2066="Smelter not listed",C2066="Smelter not yet identified"),MATCH($B2066&amp;$D2066,'Smelter Look-up'!$J:$J,0),MATCH($B2066&amp;$C2066,'Smelter Look-up'!$J:$J,0)))</f>
        <v>#N/A</v>
      </c>
      <c r="W2066" s="208"/>
      <c r="X2066" s="208">
        <f t="shared" si="1"/>
        <v>0</v>
      </c>
      <c r="Y2066" s="208"/>
      <c r="Z2066" s="208"/>
      <c r="AA2066" s="208"/>
      <c r="AB2066" s="241" t="str">
        <f t="shared" si="2"/>
        <v/>
      </c>
      <c r="AC2066" s="208"/>
      <c r="AD2066" s="208"/>
      <c r="AE2066" s="208"/>
      <c r="AF2066" s="208"/>
      <c r="AG2066" s="208"/>
      <c r="AH2066" s="208"/>
    </row>
    <row r="2067" ht="13.5" customHeight="1">
      <c r="A2067" s="239"/>
      <c r="B2067" s="233" t="str">
        <f t="array" ref="B2067">IF(LEN(A2067)=0,"",INDEX('Smelter Look-up'!$A:$A,MATCH($A2067,'Smelter Look-up'!$E:$E,0)))</f>
        <v/>
      </c>
      <c r="C2067" s="234" t="str">
        <f t="array" ref="C2067">IF(LEN(A2067)=0,"",INDEX('Smelter Look-up'!$C:$C,MATCH($A2067,'Smelter Look-up'!$E:$E,0)))</f>
        <v/>
      </c>
      <c r="D2067" s="233"/>
      <c r="E2067" s="233" t="str">
        <f>IF(ISERROR($V2067),"",OFFSET('Smelter Look-up'!$D$4,$V2067-4,0)&amp;"")</f>
        <v/>
      </c>
      <c r="F2067" s="233" t="str">
        <f>IF(ISERROR($V2067),"",OFFSET('Smelter Look-up'!$E$4,$V2067-4,0))</f>
        <v/>
      </c>
      <c r="G2067" s="233" t="str">
        <f>IF(C2067=$X$4,IF(ISERROR($V2067),"Enter smelter details","RMI"),IF(ISERROR($V2067),"",OFFSET('Smelter Look-up'!$F$4,$V2067-4,0)))</f>
        <v/>
      </c>
      <c r="H2067" s="235" t="str">
        <f>IF(ISERROR($V2067),"",OFFSET('Smelter Look-up'!$G$4,$V2067-4,0))</f>
        <v/>
      </c>
      <c r="I2067" s="237" t="str">
        <f>IF(ISERROR($V2067),"",OFFSET('Smelter Look-up'!$H$4,$V2067-4,0))</f>
        <v/>
      </c>
      <c r="J2067" s="237" t="str">
        <f>IF(ISERROR($V2067),"",OFFSET('Smelter Look-up'!$I$4,$V2067-4,0))</f>
        <v/>
      </c>
      <c r="K2067" s="234"/>
      <c r="L2067" s="234"/>
      <c r="M2067" s="234"/>
      <c r="N2067" s="234"/>
      <c r="O2067" s="234"/>
      <c r="P2067" s="237"/>
      <c r="Q2067" s="238"/>
      <c r="R2067" s="233" t="str">
        <f>IF(ISERROR($V2067),"",OFFSET('Smelter Look-up'!$C$4,$V2067-4,0)&amp;"")</f>
        <v/>
      </c>
      <c r="S2067" s="239" t="str">
        <f t="array" ref="S2067">IF(B2067="","",IF(ISERROR(MATCH($E2067,CL,0)),"Unknown",INDIRECT("'C'!$A$"&amp;MATCH($E2067,CL,0)+1)))</f>
        <v/>
      </c>
      <c r="T2067" s="239" t="str">
        <f t="array" ref="T2067">IF(B2067="","",IF(ISERROR(MATCH($J2067,SorP!$B$1:$B$6226,0)),"",INDIRECT("'SorP'!$A$"&amp;MATCH($S2067&amp;$J2067,SorP!C:C,0))))</f>
        <v/>
      </c>
      <c r="U2067" s="240"/>
      <c r="V2067" s="228" t="str">
        <f>IF(C2067="",NA(),IF(OR(C2067="Smelter not listed",C2067="Smelter not yet identified"),MATCH($B2067&amp;$D2067,'Smelter Look-up'!$J:$J,0),MATCH($B2067&amp;$C2067,'Smelter Look-up'!$J:$J,0)))</f>
        <v>#N/A</v>
      </c>
      <c r="W2067" s="208"/>
      <c r="X2067" s="208">
        <f t="shared" si="1"/>
        <v>0</v>
      </c>
      <c r="Y2067" s="208"/>
      <c r="Z2067" s="208"/>
      <c r="AA2067" s="208"/>
      <c r="AB2067" s="241" t="str">
        <f t="shared" si="2"/>
        <v/>
      </c>
      <c r="AC2067" s="208"/>
      <c r="AD2067" s="208"/>
      <c r="AE2067" s="208"/>
      <c r="AF2067" s="208"/>
      <c r="AG2067" s="208"/>
      <c r="AH2067" s="208"/>
    </row>
    <row r="2068" ht="13.5" customHeight="1">
      <c r="A2068" s="239"/>
      <c r="B2068" s="233" t="str">
        <f t="array" ref="B2068">IF(LEN(A2068)=0,"",INDEX('Smelter Look-up'!$A:$A,MATCH($A2068,'Smelter Look-up'!$E:$E,0)))</f>
        <v/>
      </c>
      <c r="C2068" s="234" t="str">
        <f t="array" ref="C2068">IF(LEN(A2068)=0,"",INDEX('Smelter Look-up'!$C:$C,MATCH($A2068,'Smelter Look-up'!$E:$E,0)))</f>
        <v/>
      </c>
      <c r="D2068" s="233"/>
      <c r="E2068" s="233" t="str">
        <f>IF(ISERROR($V2068),"",OFFSET('Smelter Look-up'!$D$4,$V2068-4,0)&amp;"")</f>
        <v/>
      </c>
      <c r="F2068" s="233" t="str">
        <f>IF(ISERROR($V2068),"",OFFSET('Smelter Look-up'!$E$4,$V2068-4,0))</f>
        <v/>
      </c>
      <c r="G2068" s="233" t="str">
        <f>IF(C2068=$X$4,IF(ISERROR($V2068),"Enter smelter details","RMI"),IF(ISERROR($V2068),"",OFFSET('Smelter Look-up'!$F$4,$V2068-4,0)))</f>
        <v/>
      </c>
      <c r="H2068" s="235" t="str">
        <f>IF(ISERROR($V2068),"",OFFSET('Smelter Look-up'!$G$4,$V2068-4,0))</f>
        <v/>
      </c>
      <c r="I2068" s="237" t="str">
        <f>IF(ISERROR($V2068),"",OFFSET('Smelter Look-up'!$H$4,$V2068-4,0))</f>
        <v/>
      </c>
      <c r="J2068" s="237" t="str">
        <f>IF(ISERROR($V2068),"",OFFSET('Smelter Look-up'!$I$4,$V2068-4,0))</f>
        <v/>
      </c>
      <c r="K2068" s="234"/>
      <c r="L2068" s="234"/>
      <c r="M2068" s="234"/>
      <c r="N2068" s="234"/>
      <c r="O2068" s="234"/>
      <c r="P2068" s="237"/>
      <c r="Q2068" s="238"/>
      <c r="R2068" s="233" t="str">
        <f>IF(ISERROR($V2068),"",OFFSET('Smelter Look-up'!$C$4,$V2068-4,0)&amp;"")</f>
        <v/>
      </c>
      <c r="S2068" s="239" t="str">
        <f t="array" ref="S2068">IF(B2068="","",IF(ISERROR(MATCH($E2068,CL,0)),"Unknown",INDIRECT("'C'!$A$"&amp;MATCH($E2068,CL,0)+1)))</f>
        <v/>
      </c>
      <c r="T2068" s="239" t="str">
        <f t="array" ref="T2068">IF(B2068="","",IF(ISERROR(MATCH($J2068,SorP!$B$1:$B$6226,0)),"",INDIRECT("'SorP'!$A$"&amp;MATCH($S2068&amp;$J2068,SorP!C:C,0))))</f>
        <v/>
      </c>
      <c r="U2068" s="240"/>
      <c r="V2068" s="228" t="str">
        <f>IF(C2068="",NA(),IF(OR(C2068="Smelter not listed",C2068="Smelter not yet identified"),MATCH($B2068&amp;$D2068,'Smelter Look-up'!$J:$J,0),MATCH($B2068&amp;$C2068,'Smelter Look-up'!$J:$J,0)))</f>
        <v>#N/A</v>
      </c>
      <c r="W2068" s="208"/>
      <c r="X2068" s="208">
        <f t="shared" si="1"/>
        <v>0</v>
      </c>
      <c r="Y2068" s="208"/>
      <c r="Z2068" s="208"/>
      <c r="AA2068" s="208"/>
      <c r="AB2068" s="241" t="str">
        <f t="shared" si="2"/>
        <v/>
      </c>
      <c r="AC2068" s="208"/>
      <c r="AD2068" s="208"/>
      <c r="AE2068" s="208"/>
      <c r="AF2068" s="208"/>
      <c r="AG2068" s="208"/>
      <c r="AH2068" s="208"/>
    </row>
    <row r="2069" ht="13.5" customHeight="1">
      <c r="A2069" s="239"/>
      <c r="B2069" s="233" t="str">
        <f t="array" ref="B2069">IF(LEN(A2069)=0,"",INDEX('Smelter Look-up'!$A:$A,MATCH($A2069,'Smelter Look-up'!$E:$E,0)))</f>
        <v/>
      </c>
      <c r="C2069" s="234" t="str">
        <f t="array" ref="C2069">IF(LEN(A2069)=0,"",INDEX('Smelter Look-up'!$C:$C,MATCH($A2069,'Smelter Look-up'!$E:$E,0)))</f>
        <v/>
      </c>
      <c r="D2069" s="233"/>
      <c r="E2069" s="233" t="str">
        <f>IF(ISERROR($V2069),"",OFFSET('Smelter Look-up'!$D$4,$V2069-4,0)&amp;"")</f>
        <v/>
      </c>
      <c r="F2069" s="233" t="str">
        <f>IF(ISERROR($V2069),"",OFFSET('Smelter Look-up'!$E$4,$V2069-4,0))</f>
        <v/>
      </c>
      <c r="G2069" s="233" t="str">
        <f>IF(C2069=$X$4,IF(ISERROR($V2069),"Enter smelter details","RMI"),IF(ISERROR($V2069),"",OFFSET('Smelter Look-up'!$F$4,$V2069-4,0)))</f>
        <v/>
      </c>
      <c r="H2069" s="235" t="str">
        <f>IF(ISERROR($V2069),"",OFFSET('Smelter Look-up'!$G$4,$V2069-4,0))</f>
        <v/>
      </c>
      <c r="I2069" s="237" t="str">
        <f>IF(ISERROR($V2069),"",OFFSET('Smelter Look-up'!$H$4,$V2069-4,0))</f>
        <v/>
      </c>
      <c r="J2069" s="237" t="str">
        <f>IF(ISERROR($V2069),"",OFFSET('Smelter Look-up'!$I$4,$V2069-4,0))</f>
        <v/>
      </c>
      <c r="K2069" s="234"/>
      <c r="L2069" s="234"/>
      <c r="M2069" s="234"/>
      <c r="N2069" s="234"/>
      <c r="O2069" s="234"/>
      <c r="P2069" s="237"/>
      <c r="Q2069" s="238"/>
      <c r="R2069" s="233" t="str">
        <f>IF(ISERROR($V2069),"",OFFSET('Smelter Look-up'!$C$4,$V2069-4,0)&amp;"")</f>
        <v/>
      </c>
      <c r="S2069" s="239" t="str">
        <f t="array" ref="S2069">IF(B2069="","",IF(ISERROR(MATCH($E2069,CL,0)),"Unknown",INDIRECT("'C'!$A$"&amp;MATCH($E2069,CL,0)+1)))</f>
        <v/>
      </c>
      <c r="T2069" s="239" t="str">
        <f t="array" ref="T2069">IF(B2069="","",IF(ISERROR(MATCH($J2069,SorP!$B$1:$B$6226,0)),"",INDIRECT("'SorP'!$A$"&amp;MATCH($S2069&amp;$J2069,SorP!C:C,0))))</f>
        <v/>
      </c>
      <c r="U2069" s="240"/>
      <c r="V2069" s="228" t="str">
        <f>IF(C2069="",NA(),IF(OR(C2069="Smelter not listed",C2069="Smelter not yet identified"),MATCH($B2069&amp;$D2069,'Smelter Look-up'!$J:$J,0),MATCH($B2069&amp;$C2069,'Smelter Look-up'!$J:$J,0)))</f>
        <v>#N/A</v>
      </c>
      <c r="W2069" s="208"/>
      <c r="X2069" s="208">
        <f t="shared" si="1"/>
        <v>0</v>
      </c>
      <c r="Y2069" s="208"/>
      <c r="Z2069" s="208"/>
      <c r="AA2069" s="208"/>
      <c r="AB2069" s="241" t="str">
        <f t="shared" si="2"/>
        <v/>
      </c>
      <c r="AC2069" s="208"/>
      <c r="AD2069" s="208"/>
      <c r="AE2069" s="208"/>
      <c r="AF2069" s="208"/>
      <c r="AG2069" s="208"/>
      <c r="AH2069" s="208"/>
    </row>
    <row r="2070" ht="13.5" customHeight="1">
      <c r="A2070" s="239"/>
      <c r="B2070" s="233" t="str">
        <f t="array" ref="B2070">IF(LEN(A2070)=0,"",INDEX('Smelter Look-up'!$A:$A,MATCH($A2070,'Smelter Look-up'!$E:$E,0)))</f>
        <v/>
      </c>
      <c r="C2070" s="234" t="str">
        <f t="array" ref="C2070">IF(LEN(A2070)=0,"",INDEX('Smelter Look-up'!$C:$C,MATCH($A2070,'Smelter Look-up'!$E:$E,0)))</f>
        <v/>
      </c>
      <c r="D2070" s="233"/>
      <c r="E2070" s="233" t="str">
        <f>IF(ISERROR($V2070),"",OFFSET('Smelter Look-up'!$D$4,$V2070-4,0)&amp;"")</f>
        <v/>
      </c>
      <c r="F2070" s="233" t="str">
        <f>IF(ISERROR($V2070),"",OFFSET('Smelter Look-up'!$E$4,$V2070-4,0))</f>
        <v/>
      </c>
      <c r="G2070" s="233" t="str">
        <f>IF(C2070=$X$4,IF(ISERROR($V2070),"Enter smelter details","RMI"),IF(ISERROR($V2070),"",OFFSET('Smelter Look-up'!$F$4,$V2070-4,0)))</f>
        <v/>
      </c>
      <c r="H2070" s="235" t="str">
        <f>IF(ISERROR($V2070),"",OFFSET('Smelter Look-up'!$G$4,$V2070-4,0))</f>
        <v/>
      </c>
      <c r="I2070" s="237" t="str">
        <f>IF(ISERROR($V2070),"",OFFSET('Smelter Look-up'!$H$4,$V2070-4,0))</f>
        <v/>
      </c>
      <c r="J2070" s="237" t="str">
        <f>IF(ISERROR($V2070),"",OFFSET('Smelter Look-up'!$I$4,$V2070-4,0))</f>
        <v/>
      </c>
      <c r="K2070" s="234"/>
      <c r="L2070" s="234"/>
      <c r="M2070" s="234"/>
      <c r="N2070" s="234"/>
      <c r="O2070" s="234"/>
      <c r="P2070" s="237"/>
      <c r="Q2070" s="238"/>
      <c r="R2070" s="233" t="str">
        <f>IF(ISERROR($V2070),"",OFFSET('Smelter Look-up'!$C$4,$V2070-4,0)&amp;"")</f>
        <v/>
      </c>
      <c r="S2070" s="239" t="str">
        <f t="array" ref="S2070">IF(B2070="","",IF(ISERROR(MATCH($E2070,CL,0)),"Unknown",INDIRECT("'C'!$A$"&amp;MATCH($E2070,CL,0)+1)))</f>
        <v/>
      </c>
      <c r="T2070" s="239" t="str">
        <f t="array" ref="T2070">IF(B2070="","",IF(ISERROR(MATCH($J2070,SorP!$B$1:$B$6226,0)),"",INDIRECT("'SorP'!$A$"&amp;MATCH($S2070&amp;$J2070,SorP!C:C,0))))</f>
        <v/>
      </c>
      <c r="U2070" s="240"/>
      <c r="V2070" s="228" t="str">
        <f>IF(C2070="",NA(),IF(OR(C2070="Smelter not listed",C2070="Smelter not yet identified"),MATCH($B2070&amp;$D2070,'Smelter Look-up'!$J:$J,0),MATCH($B2070&amp;$C2070,'Smelter Look-up'!$J:$J,0)))</f>
        <v>#N/A</v>
      </c>
      <c r="W2070" s="208"/>
      <c r="X2070" s="208">
        <f t="shared" si="1"/>
        <v>0</v>
      </c>
      <c r="Y2070" s="208"/>
      <c r="Z2070" s="208"/>
      <c r="AA2070" s="208"/>
      <c r="AB2070" s="241" t="str">
        <f t="shared" si="2"/>
        <v/>
      </c>
      <c r="AC2070" s="208"/>
      <c r="AD2070" s="208"/>
      <c r="AE2070" s="208"/>
      <c r="AF2070" s="208"/>
      <c r="AG2070" s="208"/>
      <c r="AH2070" s="208"/>
    </row>
    <row r="2071" ht="13.5" customHeight="1">
      <c r="A2071" s="239"/>
      <c r="B2071" s="233" t="str">
        <f t="array" ref="B2071">IF(LEN(A2071)=0,"",INDEX('Smelter Look-up'!$A:$A,MATCH($A2071,'Smelter Look-up'!$E:$E,0)))</f>
        <v/>
      </c>
      <c r="C2071" s="234" t="str">
        <f t="array" ref="C2071">IF(LEN(A2071)=0,"",INDEX('Smelter Look-up'!$C:$C,MATCH($A2071,'Smelter Look-up'!$E:$E,0)))</f>
        <v/>
      </c>
      <c r="D2071" s="233"/>
      <c r="E2071" s="233" t="str">
        <f>IF(ISERROR($V2071),"",OFFSET('Smelter Look-up'!$D$4,$V2071-4,0)&amp;"")</f>
        <v/>
      </c>
      <c r="F2071" s="233" t="str">
        <f>IF(ISERROR($V2071),"",OFFSET('Smelter Look-up'!$E$4,$V2071-4,0))</f>
        <v/>
      </c>
      <c r="G2071" s="233" t="str">
        <f>IF(C2071=$X$4,IF(ISERROR($V2071),"Enter smelter details","RMI"),IF(ISERROR($V2071),"",OFFSET('Smelter Look-up'!$F$4,$V2071-4,0)))</f>
        <v/>
      </c>
      <c r="H2071" s="235" t="str">
        <f>IF(ISERROR($V2071),"",OFFSET('Smelter Look-up'!$G$4,$V2071-4,0))</f>
        <v/>
      </c>
      <c r="I2071" s="237" t="str">
        <f>IF(ISERROR($V2071),"",OFFSET('Smelter Look-up'!$H$4,$V2071-4,0))</f>
        <v/>
      </c>
      <c r="J2071" s="237" t="str">
        <f>IF(ISERROR($V2071),"",OFFSET('Smelter Look-up'!$I$4,$V2071-4,0))</f>
        <v/>
      </c>
      <c r="K2071" s="234"/>
      <c r="L2071" s="234"/>
      <c r="M2071" s="234"/>
      <c r="N2071" s="234"/>
      <c r="O2071" s="234"/>
      <c r="P2071" s="237"/>
      <c r="Q2071" s="238"/>
      <c r="R2071" s="233" t="str">
        <f>IF(ISERROR($V2071),"",OFFSET('Smelter Look-up'!$C$4,$V2071-4,0)&amp;"")</f>
        <v/>
      </c>
      <c r="S2071" s="239" t="str">
        <f t="array" ref="S2071">IF(B2071="","",IF(ISERROR(MATCH($E2071,CL,0)),"Unknown",INDIRECT("'C'!$A$"&amp;MATCH($E2071,CL,0)+1)))</f>
        <v/>
      </c>
      <c r="T2071" s="239" t="str">
        <f t="array" ref="T2071">IF(B2071="","",IF(ISERROR(MATCH($J2071,SorP!$B$1:$B$6226,0)),"",INDIRECT("'SorP'!$A$"&amp;MATCH($S2071&amp;$J2071,SorP!C:C,0))))</f>
        <v/>
      </c>
      <c r="U2071" s="240"/>
      <c r="V2071" s="228" t="str">
        <f>IF(C2071="",NA(),IF(OR(C2071="Smelter not listed",C2071="Smelter not yet identified"),MATCH($B2071&amp;$D2071,'Smelter Look-up'!$J:$J,0),MATCH($B2071&amp;$C2071,'Smelter Look-up'!$J:$J,0)))</f>
        <v>#N/A</v>
      </c>
      <c r="W2071" s="208"/>
      <c r="X2071" s="208">
        <f t="shared" si="1"/>
        <v>0</v>
      </c>
      <c r="Y2071" s="208"/>
      <c r="Z2071" s="208"/>
      <c r="AA2071" s="208"/>
      <c r="AB2071" s="241" t="str">
        <f t="shared" si="2"/>
        <v/>
      </c>
      <c r="AC2071" s="208"/>
      <c r="AD2071" s="208"/>
      <c r="AE2071" s="208"/>
      <c r="AF2071" s="208"/>
      <c r="AG2071" s="208"/>
      <c r="AH2071" s="208"/>
    </row>
    <row r="2072" ht="13.5" customHeight="1">
      <c r="A2072" s="239"/>
      <c r="B2072" s="233" t="str">
        <f t="array" ref="B2072">IF(LEN(A2072)=0,"",INDEX('Smelter Look-up'!$A:$A,MATCH($A2072,'Smelter Look-up'!$E:$E,0)))</f>
        <v/>
      </c>
      <c r="C2072" s="234" t="str">
        <f t="array" ref="C2072">IF(LEN(A2072)=0,"",INDEX('Smelter Look-up'!$C:$C,MATCH($A2072,'Smelter Look-up'!$E:$E,0)))</f>
        <v/>
      </c>
      <c r="D2072" s="233"/>
      <c r="E2072" s="233" t="str">
        <f>IF(ISERROR($V2072),"",OFFSET('Smelter Look-up'!$D$4,$V2072-4,0)&amp;"")</f>
        <v/>
      </c>
      <c r="F2072" s="233" t="str">
        <f>IF(ISERROR($V2072),"",OFFSET('Smelter Look-up'!$E$4,$V2072-4,0))</f>
        <v/>
      </c>
      <c r="G2072" s="233" t="str">
        <f>IF(C2072=$X$4,IF(ISERROR($V2072),"Enter smelter details","RMI"),IF(ISERROR($V2072),"",OFFSET('Smelter Look-up'!$F$4,$V2072-4,0)))</f>
        <v/>
      </c>
      <c r="H2072" s="235" t="str">
        <f>IF(ISERROR($V2072),"",OFFSET('Smelter Look-up'!$G$4,$V2072-4,0))</f>
        <v/>
      </c>
      <c r="I2072" s="237" t="str">
        <f>IF(ISERROR($V2072),"",OFFSET('Smelter Look-up'!$H$4,$V2072-4,0))</f>
        <v/>
      </c>
      <c r="J2072" s="237" t="str">
        <f>IF(ISERROR($V2072),"",OFFSET('Smelter Look-up'!$I$4,$V2072-4,0))</f>
        <v/>
      </c>
      <c r="K2072" s="234"/>
      <c r="L2072" s="234"/>
      <c r="M2072" s="234"/>
      <c r="N2072" s="234"/>
      <c r="O2072" s="234"/>
      <c r="P2072" s="237"/>
      <c r="Q2072" s="238"/>
      <c r="R2072" s="233" t="str">
        <f>IF(ISERROR($V2072),"",OFFSET('Smelter Look-up'!$C$4,$V2072-4,0)&amp;"")</f>
        <v/>
      </c>
      <c r="S2072" s="239" t="str">
        <f t="array" ref="S2072">IF(B2072="","",IF(ISERROR(MATCH($E2072,CL,0)),"Unknown",INDIRECT("'C'!$A$"&amp;MATCH($E2072,CL,0)+1)))</f>
        <v/>
      </c>
      <c r="T2072" s="239" t="str">
        <f t="array" ref="T2072">IF(B2072="","",IF(ISERROR(MATCH($J2072,SorP!$B$1:$B$6226,0)),"",INDIRECT("'SorP'!$A$"&amp;MATCH($S2072&amp;$J2072,SorP!C:C,0))))</f>
        <v/>
      </c>
      <c r="U2072" s="240"/>
      <c r="V2072" s="228" t="str">
        <f>IF(C2072="",NA(),IF(OR(C2072="Smelter not listed",C2072="Smelter not yet identified"),MATCH($B2072&amp;$D2072,'Smelter Look-up'!$J:$J,0),MATCH($B2072&amp;$C2072,'Smelter Look-up'!$J:$J,0)))</f>
        <v>#N/A</v>
      </c>
      <c r="W2072" s="208"/>
      <c r="X2072" s="208">
        <f t="shared" si="1"/>
        <v>0</v>
      </c>
      <c r="Y2072" s="208"/>
      <c r="Z2072" s="208"/>
      <c r="AA2072" s="208"/>
      <c r="AB2072" s="241" t="str">
        <f t="shared" si="2"/>
        <v/>
      </c>
      <c r="AC2072" s="208"/>
      <c r="AD2072" s="208"/>
      <c r="AE2072" s="208"/>
      <c r="AF2072" s="208"/>
      <c r="AG2072" s="208"/>
      <c r="AH2072" s="208"/>
    </row>
    <row r="2073" ht="13.5" customHeight="1">
      <c r="A2073" s="239"/>
      <c r="B2073" s="233" t="str">
        <f t="array" ref="B2073">IF(LEN(A2073)=0,"",INDEX('Smelter Look-up'!$A:$A,MATCH($A2073,'Smelter Look-up'!$E:$E,0)))</f>
        <v/>
      </c>
      <c r="C2073" s="234" t="str">
        <f t="array" ref="C2073">IF(LEN(A2073)=0,"",INDEX('Smelter Look-up'!$C:$C,MATCH($A2073,'Smelter Look-up'!$E:$E,0)))</f>
        <v/>
      </c>
      <c r="D2073" s="233"/>
      <c r="E2073" s="233" t="str">
        <f>IF(ISERROR($V2073),"",OFFSET('Smelter Look-up'!$D$4,$V2073-4,0)&amp;"")</f>
        <v/>
      </c>
      <c r="F2073" s="233" t="str">
        <f>IF(ISERROR($V2073),"",OFFSET('Smelter Look-up'!$E$4,$V2073-4,0))</f>
        <v/>
      </c>
      <c r="G2073" s="233" t="str">
        <f>IF(C2073=$X$4,IF(ISERROR($V2073),"Enter smelter details","RMI"),IF(ISERROR($V2073),"",OFFSET('Smelter Look-up'!$F$4,$V2073-4,0)))</f>
        <v/>
      </c>
      <c r="H2073" s="235" t="str">
        <f>IF(ISERROR($V2073),"",OFFSET('Smelter Look-up'!$G$4,$V2073-4,0))</f>
        <v/>
      </c>
      <c r="I2073" s="237" t="str">
        <f>IF(ISERROR($V2073),"",OFFSET('Smelter Look-up'!$H$4,$V2073-4,0))</f>
        <v/>
      </c>
      <c r="J2073" s="237" t="str">
        <f>IF(ISERROR($V2073),"",OFFSET('Smelter Look-up'!$I$4,$V2073-4,0))</f>
        <v/>
      </c>
      <c r="K2073" s="234"/>
      <c r="L2073" s="234"/>
      <c r="M2073" s="234"/>
      <c r="N2073" s="234"/>
      <c r="O2073" s="234"/>
      <c r="P2073" s="237"/>
      <c r="Q2073" s="238"/>
      <c r="R2073" s="233" t="str">
        <f>IF(ISERROR($V2073),"",OFFSET('Smelter Look-up'!$C$4,$V2073-4,0)&amp;"")</f>
        <v/>
      </c>
      <c r="S2073" s="239" t="str">
        <f t="array" ref="S2073">IF(B2073="","",IF(ISERROR(MATCH($E2073,CL,0)),"Unknown",INDIRECT("'C'!$A$"&amp;MATCH($E2073,CL,0)+1)))</f>
        <v/>
      </c>
      <c r="T2073" s="239" t="str">
        <f t="array" ref="T2073">IF(B2073="","",IF(ISERROR(MATCH($J2073,SorP!$B$1:$B$6226,0)),"",INDIRECT("'SorP'!$A$"&amp;MATCH($S2073&amp;$J2073,SorP!C:C,0))))</f>
        <v/>
      </c>
      <c r="U2073" s="240"/>
      <c r="V2073" s="228" t="str">
        <f>IF(C2073="",NA(),IF(OR(C2073="Smelter not listed",C2073="Smelter not yet identified"),MATCH($B2073&amp;$D2073,'Smelter Look-up'!$J:$J,0),MATCH($B2073&amp;$C2073,'Smelter Look-up'!$J:$J,0)))</f>
        <v>#N/A</v>
      </c>
      <c r="W2073" s="208"/>
      <c r="X2073" s="208">
        <f t="shared" si="1"/>
        <v>0</v>
      </c>
      <c r="Y2073" s="208"/>
      <c r="Z2073" s="208"/>
      <c r="AA2073" s="208"/>
      <c r="AB2073" s="241" t="str">
        <f t="shared" si="2"/>
        <v/>
      </c>
      <c r="AC2073" s="208"/>
      <c r="AD2073" s="208"/>
      <c r="AE2073" s="208"/>
      <c r="AF2073" s="208"/>
      <c r="AG2073" s="208"/>
      <c r="AH2073" s="208"/>
    </row>
    <row r="2074" ht="13.5" customHeight="1">
      <c r="A2074" s="239"/>
      <c r="B2074" s="233" t="str">
        <f t="array" ref="B2074">IF(LEN(A2074)=0,"",INDEX('Smelter Look-up'!$A:$A,MATCH($A2074,'Smelter Look-up'!$E:$E,0)))</f>
        <v/>
      </c>
      <c r="C2074" s="234" t="str">
        <f t="array" ref="C2074">IF(LEN(A2074)=0,"",INDEX('Smelter Look-up'!$C:$C,MATCH($A2074,'Smelter Look-up'!$E:$E,0)))</f>
        <v/>
      </c>
      <c r="D2074" s="233"/>
      <c r="E2074" s="233" t="str">
        <f>IF(ISERROR($V2074),"",OFFSET('Smelter Look-up'!$D$4,$V2074-4,0)&amp;"")</f>
        <v/>
      </c>
      <c r="F2074" s="233" t="str">
        <f>IF(ISERROR($V2074),"",OFFSET('Smelter Look-up'!$E$4,$V2074-4,0))</f>
        <v/>
      </c>
      <c r="G2074" s="233" t="str">
        <f>IF(C2074=$X$4,IF(ISERROR($V2074),"Enter smelter details","RMI"),IF(ISERROR($V2074),"",OFFSET('Smelter Look-up'!$F$4,$V2074-4,0)))</f>
        <v/>
      </c>
      <c r="H2074" s="235" t="str">
        <f>IF(ISERROR($V2074),"",OFFSET('Smelter Look-up'!$G$4,$V2074-4,0))</f>
        <v/>
      </c>
      <c r="I2074" s="237" t="str">
        <f>IF(ISERROR($V2074),"",OFFSET('Smelter Look-up'!$H$4,$V2074-4,0))</f>
        <v/>
      </c>
      <c r="J2074" s="237" t="str">
        <f>IF(ISERROR($V2074),"",OFFSET('Smelter Look-up'!$I$4,$V2074-4,0))</f>
        <v/>
      </c>
      <c r="K2074" s="234"/>
      <c r="L2074" s="234"/>
      <c r="M2074" s="234"/>
      <c r="N2074" s="234"/>
      <c r="O2074" s="234"/>
      <c r="P2074" s="237"/>
      <c r="Q2074" s="238"/>
      <c r="R2074" s="233" t="str">
        <f>IF(ISERROR($V2074),"",OFFSET('Smelter Look-up'!$C$4,$V2074-4,0)&amp;"")</f>
        <v/>
      </c>
      <c r="S2074" s="239" t="str">
        <f t="array" ref="S2074">IF(B2074="","",IF(ISERROR(MATCH($E2074,CL,0)),"Unknown",INDIRECT("'C'!$A$"&amp;MATCH($E2074,CL,0)+1)))</f>
        <v/>
      </c>
      <c r="T2074" s="239" t="str">
        <f t="array" ref="T2074">IF(B2074="","",IF(ISERROR(MATCH($J2074,SorP!$B$1:$B$6226,0)),"",INDIRECT("'SorP'!$A$"&amp;MATCH($S2074&amp;$J2074,SorP!C:C,0))))</f>
        <v/>
      </c>
      <c r="U2074" s="240"/>
      <c r="V2074" s="228" t="str">
        <f>IF(C2074="",NA(),IF(OR(C2074="Smelter not listed",C2074="Smelter not yet identified"),MATCH($B2074&amp;$D2074,'Smelter Look-up'!$J:$J,0),MATCH($B2074&amp;$C2074,'Smelter Look-up'!$J:$J,0)))</f>
        <v>#N/A</v>
      </c>
      <c r="W2074" s="208"/>
      <c r="X2074" s="208">
        <f t="shared" si="1"/>
        <v>0</v>
      </c>
      <c r="Y2074" s="208"/>
      <c r="Z2074" s="208"/>
      <c r="AA2074" s="208"/>
      <c r="AB2074" s="241" t="str">
        <f t="shared" si="2"/>
        <v/>
      </c>
      <c r="AC2074" s="208"/>
      <c r="AD2074" s="208"/>
      <c r="AE2074" s="208"/>
      <c r="AF2074" s="208"/>
      <c r="AG2074" s="208"/>
      <c r="AH2074" s="208"/>
    </row>
    <row r="2075" ht="13.5" customHeight="1">
      <c r="A2075" s="239"/>
      <c r="B2075" s="233" t="str">
        <f t="array" ref="B2075">IF(LEN(A2075)=0,"",INDEX('Smelter Look-up'!$A:$A,MATCH($A2075,'Smelter Look-up'!$E:$E,0)))</f>
        <v/>
      </c>
      <c r="C2075" s="234" t="str">
        <f t="array" ref="C2075">IF(LEN(A2075)=0,"",INDEX('Smelter Look-up'!$C:$C,MATCH($A2075,'Smelter Look-up'!$E:$E,0)))</f>
        <v/>
      </c>
      <c r="D2075" s="233"/>
      <c r="E2075" s="233" t="str">
        <f>IF(ISERROR($V2075),"",OFFSET('Smelter Look-up'!$D$4,$V2075-4,0)&amp;"")</f>
        <v/>
      </c>
      <c r="F2075" s="233" t="str">
        <f>IF(ISERROR($V2075),"",OFFSET('Smelter Look-up'!$E$4,$V2075-4,0))</f>
        <v/>
      </c>
      <c r="G2075" s="233" t="str">
        <f>IF(C2075=$X$4,IF(ISERROR($V2075),"Enter smelter details","RMI"),IF(ISERROR($V2075),"",OFFSET('Smelter Look-up'!$F$4,$V2075-4,0)))</f>
        <v/>
      </c>
      <c r="H2075" s="235" t="str">
        <f>IF(ISERROR($V2075),"",OFFSET('Smelter Look-up'!$G$4,$V2075-4,0))</f>
        <v/>
      </c>
      <c r="I2075" s="237" t="str">
        <f>IF(ISERROR($V2075),"",OFFSET('Smelter Look-up'!$H$4,$V2075-4,0))</f>
        <v/>
      </c>
      <c r="J2075" s="237" t="str">
        <f>IF(ISERROR($V2075),"",OFFSET('Smelter Look-up'!$I$4,$V2075-4,0))</f>
        <v/>
      </c>
      <c r="K2075" s="234"/>
      <c r="L2075" s="234"/>
      <c r="M2075" s="234"/>
      <c r="N2075" s="234"/>
      <c r="O2075" s="234"/>
      <c r="P2075" s="237"/>
      <c r="Q2075" s="238"/>
      <c r="R2075" s="233" t="str">
        <f>IF(ISERROR($V2075),"",OFFSET('Smelter Look-up'!$C$4,$V2075-4,0)&amp;"")</f>
        <v/>
      </c>
      <c r="S2075" s="239" t="str">
        <f t="array" ref="S2075">IF(B2075="","",IF(ISERROR(MATCH($E2075,CL,0)),"Unknown",INDIRECT("'C'!$A$"&amp;MATCH($E2075,CL,0)+1)))</f>
        <v/>
      </c>
      <c r="T2075" s="239" t="str">
        <f t="array" ref="T2075">IF(B2075="","",IF(ISERROR(MATCH($J2075,SorP!$B$1:$B$6226,0)),"",INDIRECT("'SorP'!$A$"&amp;MATCH($S2075&amp;$J2075,SorP!C:C,0))))</f>
        <v/>
      </c>
      <c r="U2075" s="240"/>
      <c r="V2075" s="228" t="str">
        <f>IF(C2075="",NA(),IF(OR(C2075="Smelter not listed",C2075="Smelter not yet identified"),MATCH($B2075&amp;$D2075,'Smelter Look-up'!$J:$J,0),MATCH($B2075&amp;$C2075,'Smelter Look-up'!$J:$J,0)))</f>
        <v>#N/A</v>
      </c>
      <c r="W2075" s="208"/>
      <c r="X2075" s="208">
        <f t="shared" si="1"/>
        <v>0</v>
      </c>
      <c r="Y2075" s="208"/>
      <c r="Z2075" s="208"/>
      <c r="AA2075" s="208"/>
      <c r="AB2075" s="241" t="str">
        <f t="shared" si="2"/>
        <v/>
      </c>
      <c r="AC2075" s="208"/>
      <c r="AD2075" s="208"/>
      <c r="AE2075" s="208"/>
      <c r="AF2075" s="208"/>
      <c r="AG2075" s="208"/>
      <c r="AH2075" s="208"/>
    </row>
    <row r="2076" ht="13.5" customHeight="1">
      <c r="A2076" s="239"/>
      <c r="B2076" s="233" t="str">
        <f t="array" ref="B2076">IF(LEN(A2076)=0,"",INDEX('Smelter Look-up'!$A:$A,MATCH($A2076,'Smelter Look-up'!$E:$E,0)))</f>
        <v/>
      </c>
      <c r="C2076" s="234" t="str">
        <f t="array" ref="C2076">IF(LEN(A2076)=0,"",INDEX('Smelter Look-up'!$C:$C,MATCH($A2076,'Smelter Look-up'!$E:$E,0)))</f>
        <v/>
      </c>
      <c r="D2076" s="233"/>
      <c r="E2076" s="233" t="str">
        <f>IF(ISERROR($V2076),"",OFFSET('Smelter Look-up'!$D$4,$V2076-4,0)&amp;"")</f>
        <v/>
      </c>
      <c r="F2076" s="233" t="str">
        <f>IF(ISERROR($V2076),"",OFFSET('Smelter Look-up'!$E$4,$V2076-4,0))</f>
        <v/>
      </c>
      <c r="G2076" s="233" t="str">
        <f>IF(C2076=$X$4,IF(ISERROR($V2076),"Enter smelter details","RMI"),IF(ISERROR($V2076),"",OFFSET('Smelter Look-up'!$F$4,$V2076-4,0)))</f>
        <v/>
      </c>
      <c r="H2076" s="235" t="str">
        <f>IF(ISERROR($V2076),"",OFFSET('Smelter Look-up'!$G$4,$V2076-4,0))</f>
        <v/>
      </c>
      <c r="I2076" s="237" t="str">
        <f>IF(ISERROR($V2076),"",OFFSET('Smelter Look-up'!$H$4,$V2076-4,0))</f>
        <v/>
      </c>
      <c r="J2076" s="237" t="str">
        <f>IF(ISERROR($V2076),"",OFFSET('Smelter Look-up'!$I$4,$V2076-4,0))</f>
        <v/>
      </c>
      <c r="K2076" s="234"/>
      <c r="L2076" s="234"/>
      <c r="M2076" s="234"/>
      <c r="N2076" s="234"/>
      <c r="O2076" s="234"/>
      <c r="P2076" s="237"/>
      <c r="Q2076" s="238"/>
      <c r="R2076" s="233" t="str">
        <f>IF(ISERROR($V2076),"",OFFSET('Smelter Look-up'!$C$4,$V2076-4,0)&amp;"")</f>
        <v/>
      </c>
      <c r="S2076" s="239" t="str">
        <f t="array" ref="S2076">IF(B2076="","",IF(ISERROR(MATCH($E2076,CL,0)),"Unknown",INDIRECT("'C'!$A$"&amp;MATCH($E2076,CL,0)+1)))</f>
        <v/>
      </c>
      <c r="T2076" s="239" t="str">
        <f t="array" ref="T2076">IF(B2076="","",IF(ISERROR(MATCH($J2076,SorP!$B$1:$B$6226,0)),"",INDIRECT("'SorP'!$A$"&amp;MATCH($S2076&amp;$J2076,SorP!C:C,0))))</f>
        <v/>
      </c>
      <c r="U2076" s="240"/>
      <c r="V2076" s="228" t="str">
        <f>IF(C2076="",NA(),IF(OR(C2076="Smelter not listed",C2076="Smelter not yet identified"),MATCH($B2076&amp;$D2076,'Smelter Look-up'!$J:$J,0),MATCH($B2076&amp;$C2076,'Smelter Look-up'!$J:$J,0)))</f>
        <v>#N/A</v>
      </c>
      <c r="W2076" s="208"/>
      <c r="X2076" s="208">
        <f t="shared" si="1"/>
        <v>0</v>
      </c>
      <c r="Y2076" s="208"/>
      <c r="Z2076" s="208"/>
      <c r="AA2076" s="208"/>
      <c r="AB2076" s="241" t="str">
        <f t="shared" si="2"/>
        <v/>
      </c>
      <c r="AC2076" s="208"/>
      <c r="AD2076" s="208"/>
      <c r="AE2076" s="208"/>
      <c r="AF2076" s="208"/>
      <c r="AG2076" s="208"/>
      <c r="AH2076" s="208"/>
    </row>
    <row r="2077" ht="13.5" customHeight="1">
      <c r="A2077" s="239"/>
      <c r="B2077" s="233" t="str">
        <f t="array" ref="B2077">IF(LEN(A2077)=0,"",INDEX('Smelter Look-up'!$A:$A,MATCH($A2077,'Smelter Look-up'!$E:$E,0)))</f>
        <v/>
      </c>
      <c r="C2077" s="234" t="str">
        <f t="array" ref="C2077">IF(LEN(A2077)=0,"",INDEX('Smelter Look-up'!$C:$C,MATCH($A2077,'Smelter Look-up'!$E:$E,0)))</f>
        <v/>
      </c>
      <c r="D2077" s="233"/>
      <c r="E2077" s="233" t="str">
        <f>IF(ISERROR($V2077),"",OFFSET('Smelter Look-up'!$D$4,$V2077-4,0)&amp;"")</f>
        <v/>
      </c>
      <c r="F2077" s="233" t="str">
        <f>IF(ISERROR($V2077),"",OFFSET('Smelter Look-up'!$E$4,$V2077-4,0))</f>
        <v/>
      </c>
      <c r="G2077" s="233" t="str">
        <f>IF(C2077=$X$4,IF(ISERROR($V2077),"Enter smelter details","RMI"),IF(ISERROR($V2077),"",OFFSET('Smelter Look-up'!$F$4,$V2077-4,0)))</f>
        <v/>
      </c>
      <c r="H2077" s="235" t="str">
        <f>IF(ISERROR($V2077),"",OFFSET('Smelter Look-up'!$G$4,$V2077-4,0))</f>
        <v/>
      </c>
      <c r="I2077" s="237" t="str">
        <f>IF(ISERROR($V2077),"",OFFSET('Smelter Look-up'!$H$4,$V2077-4,0))</f>
        <v/>
      </c>
      <c r="J2077" s="237" t="str">
        <f>IF(ISERROR($V2077),"",OFFSET('Smelter Look-up'!$I$4,$V2077-4,0))</f>
        <v/>
      </c>
      <c r="K2077" s="234"/>
      <c r="L2077" s="234"/>
      <c r="M2077" s="234"/>
      <c r="N2077" s="234"/>
      <c r="O2077" s="234"/>
      <c r="P2077" s="237"/>
      <c r="Q2077" s="238"/>
      <c r="R2077" s="233" t="str">
        <f>IF(ISERROR($V2077),"",OFFSET('Smelter Look-up'!$C$4,$V2077-4,0)&amp;"")</f>
        <v/>
      </c>
      <c r="S2077" s="239" t="str">
        <f t="array" ref="S2077">IF(B2077="","",IF(ISERROR(MATCH($E2077,CL,0)),"Unknown",INDIRECT("'C'!$A$"&amp;MATCH($E2077,CL,0)+1)))</f>
        <v/>
      </c>
      <c r="T2077" s="239" t="str">
        <f t="array" ref="T2077">IF(B2077="","",IF(ISERROR(MATCH($J2077,SorP!$B$1:$B$6226,0)),"",INDIRECT("'SorP'!$A$"&amp;MATCH($S2077&amp;$J2077,SorP!C:C,0))))</f>
        <v/>
      </c>
      <c r="U2077" s="240"/>
      <c r="V2077" s="228" t="str">
        <f>IF(C2077="",NA(),IF(OR(C2077="Smelter not listed",C2077="Smelter not yet identified"),MATCH($B2077&amp;$D2077,'Smelter Look-up'!$J:$J,0),MATCH($B2077&amp;$C2077,'Smelter Look-up'!$J:$J,0)))</f>
        <v>#N/A</v>
      </c>
      <c r="W2077" s="208"/>
      <c r="X2077" s="208">
        <f t="shared" si="1"/>
        <v>0</v>
      </c>
      <c r="Y2077" s="208"/>
      <c r="Z2077" s="208"/>
      <c r="AA2077" s="208"/>
      <c r="AB2077" s="241" t="str">
        <f t="shared" si="2"/>
        <v/>
      </c>
      <c r="AC2077" s="208"/>
      <c r="AD2077" s="208"/>
      <c r="AE2077" s="208"/>
      <c r="AF2077" s="208"/>
      <c r="AG2077" s="208"/>
      <c r="AH2077" s="208"/>
    </row>
    <row r="2078" ht="13.5" customHeight="1">
      <c r="A2078" s="239"/>
      <c r="B2078" s="233" t="str">
        <f t="array" ref="B2078">IF(LEN(A2078)=0,"",INDEX('Smelter Look-up'!$A:$A,MATCH($A2078,'Smelter Look-up'!$E:$E,0)))</f>
        <v/>
      </c>
      <c r="C2078" s="234" t="str">
        <f t="array" ref="C2078">IF(LEN(A2078)=0,"",INDEX('Smelter Look-up'!$C:$C,MATCH($A2078,'Smelter Look-up'!$E:$E,0)))</f>
        <v/>
      </c>
      <c r="D2078" s="233"/>
      <c r="E2078" s="233" t="str">
        <f>IF(ISERROR($V2078),"",OFFSET('Smelter Look-up'!$D$4,$V2078-4,0)&amp;"")</f>
        <v/>
      </c>
      <c r="F2078" s="233" t="str">
        <f>IF(ISERROR($V2078),"",OFFSET('Smelter Look-up'!$E$4,$V2078-4,0))</f>
        <v/>
      </c>
      <c r="G2078" s="233" t="str">
        <f>IF(C2078=$X$4,IF(ISERROR($V2078),"Enter smelter details","RMI"),IF(ISERROR($V2078),"",OFFSET('Smelter Look-up'!$F$4,$V2078-4,0)))</f>
        <v/>
      </c>
      <c r="H2078" s="235" t="str">
        <f>IF(ISERROR($V2078),"",OFFSET('Smelter Look-up'!$G$4,$V2078-4,0))</f>
        <v/>
      </c>
      <c r="I2078" s="237" t="str">
        <f>IF(ISERROR($V2078),"",OFFSET('Smelter Look-up'!$H$4,$V2078-4,0))</f>
        <v/>
      </c>
      <c r="J2078" s="237" t="str">
        <f>IF(ISERROR($V2078),"",OFFSET('Smelter Look-up'!$I$4,$V2078-4,0))</f>
        <v/>
      </c>
      <c r="K2078" s="234"/>
      <c r="L2078" s="234"/>
      <c r="M2078" s="234"/>
      <c r="N2078" s="234"/>
      <c r="O2078" s="234"/>
      <c r="P2078" s="237"/>
      <c r="Q2078" s="238"/>
      <c r="R2078" s="233" t="str">
        <f>IF(ISERROR($V2078),"",OFFSET('Smelter Look-up'!$C$4,$V2078-4,0)&amp;"")</f>
        <v/>
      </c>
      <c r="S2078" s="239" t="str">
        <f t="array" ref="S2078">IF(B2078="","",IF(ISERROR(MATCH($E2078,CL,0)),"Unknown",INDIRECT("'C'!$A$"&amp;MATCH($E2078,CL,0)+1)))</f>
        <v/>
      </c>
      <c r="T2078" s="239" t="str">
        <f t="array" ref="T2078">IF(B2078="","",IF(ISERROR(MATCH($J2078,SorP!$B$1:$B$6226,0)),"",INDIRECT("'SorP'!$A$"&amp;MATCH($S2078&amp;$J2078,SorP!C:C,0))))</f>
        <v/>
      </c>
      <c r="U2078" s="240"/>
      <c r="V2078" s="228" t="str">
        <f>IF(C2078="",NA(),IF(OR(C2078="Smelter not listed",C2078="Smelter not yet identified"),MATCH($B2078&amp;$D2078,'Smelter Look-up'!$J:$J,0),MATCH($B2078&amp;$C2078,'Smelter Look-up'!$J:$J,0)))</f>
        <v>#N/A</v>
      </c>
      <c r="W2078" s="208"/>
      <c r="X2078" s="208">
        <f t="shared" si="1"/>
        <v>0</v>
      </c>
      <c r="Y2078" s="208"/>
      <c r="Z2078" s="208"/>
      <c r="AA2078" s="208"/>
      <c r="AB2078" s="241" t="str">
        <f t="shared" si="2"/>
        <v/>
      </c>
      <c r="AC2078" s="208"/>
      <c r="AD2078" s="208"/>
      <c r="AE2078" s="208"/>
      <c r="AF2078" s="208"/>
      <c r="AG2078" s="208"/>
      <c r="AH2078" s="208"/>
    </row>
    <row r="2079" ht="13.5" customHeight="1">
      <c r="A2079" s="239"/>
      <c r="B2079" s="233" t="str">
        <f t="array" ref="B2079">IF(LEN(A2079)=0,"",INDEX('Smelter Look-up'!$A:$A,MATCH($A2079,'Smelter Look-up'!$E:$E,0)))</f>
        <v/>
      </c>
      <c r="C2079" s="234" t="str">
        <f t="array" ref="C2079">IF(LEN(A2079)=0,"",INDEX('Smelter Look-up'!$C:$C,MATCH($A2079,'Smelter Look-up'!$E:$E,0)))</f>
        <v/>
      </c>
      <c r="D2079" s="233"/>
      <c r="E2079" s="233" t="str">
        <f>IF(ISERROR($V2079),"",OFFSET('Smelter Look-up'!$D$4,$V2079-4,0)&amp;"")</f>
        <v/>
      </c>
      <c r="F2079" s="233" t="str">
        <f>IF(ISERROR($V2079),"",OFFSET('Smelter Look-up'!$E$4,$V2079-4,0))</f>
        <v/>
      </c>
      <c r="G2079" s="233" t="str">
        <f>IF(C2079=$X$4,IF(ISERROR($V2079),"Enter smelter details","RMI"),IF(ISERROR($V2079),"",OFFSET('Smelter Look-up'!$F$4,$V2079-4,0)))</f>
        <v/>
      </c>
      <c r="H2079" s="235" t="str">
        <f>IF(ISERROR($V2079),"",OFFSET('Smelter Look-up'!$G$4,$V2079-4,0))</f>
        <v/>
      </c>
      <c r="I2079" s="237" t="str">
        <f>IF(ISERROR($V2079),"",OFFSET('Smelter Look-up'!$H$4,$V2079-4,0))</f>
        <v/>
      </c>
      <c r="J2079" s="237" t="str">
        <f>IF(ISERROR($V2079),"",OFFSET('Smelter Look-up'!$I$4,$V2079-4,0))</f>
        <v/>
      </c>
      <c r="K2079" s="234"/>
      <c r="L2079" s="234"/>
      <c r="M2079" s="234"/>
      <c r="N2079" s="234"/>
      <c r="O2079" s="234"/>
      <c r="P2079" s="237"/>
      <c r="Q2079" s="238"/>
      <c r="R2079" s="233" t="str">
        <f>IF(ISERROR($V2079),"",OFFSET('Smelter Look-up'!$C$4,$V2079-4,0)&amp;"")</f>
        <v/>
      </c>
      <c r="S2079" s="239" t="str">
        <f t="array" ref="S2079">IF(B2079="","",IF(ISERROR(MATCH($E2079,CL,0)),"Unknown",INDIRECT("'C'!$A$"&amp;MATCH($E2079,CL,0)+1)))</f>
        <v/>
      </c>
      <c r="T2079" s="239" t="str">
        <f t="array" ref="T2079">IF(B2079="","",IF(ISERROR(MATCH($J2079,SorP!$B$1:$B$6226,0)),"",INDIRECT("'SorP'!$A$"&amp;MATCH($S2079&amp;$J2079,SorP!C:C,0))))</f>
        <v/>
      </c>
      <c r="U2079" s="240"/>
      <c r="V2079" s="228" t="str">
        <f>IF(C2079="",NA(),IF(OR(C2079="Smelter not listed",C2079="Smelter not yet identified"),MATCH($B2079&amp;$D2079,'Smelter Look-up'!$J:$J,0),MATCH($B2079&amp;$C2079,'Smelter Look-up'!$J:$J,0)))</f>
        <v>#N/A</v>
      </c>
      <c r="W2079" s="208"/>
      <c r="X2079" s="208">
        <f t="shared" si="1"/>
        <v>0</v>
      </c>
      <c r="Y2079" s="208"/>
      <c r="Z2079" s="208"/>
      <c r="AA2079" s="208"/>
      <c r="AB2079" s="241" t="str">
        <f t="shared" si="2"/>
        <v/>
      </c>
      <c r="AC2079" s="208"/>
      <c r="AD2079" s="208"/>
      <c r="AE2079" s="208"/>
      <c r="AF2079" s="208"/>
      <c r="AG2079" s="208"/>
      <c r="AH2079" s="208"/>
    </row>
    <row r="2080" ht="13.5" customHeight="1">
      <c r="A2080" s="239"/>
      <c r="B2080" s="233" t="str">
        <f t="array" ref="B2080">IF(LEN(A2080)=0,"",INDEX('Smelter Look-up'!$A:$A,MATCH($A2080,'Smelter Look-up'!$E:$E,0)))</f>
        <v/>
      </c>
      <c r="C2080" s="234" t="str">
        <f t="array" ref="C2080">IF(LEN(A2080)=0,"",INDEX('Smelter Look-up'!$C:$C,MATCH($A2080,'Smelter Look-up'!$E:$E,0)))</f>
        <v/>
      </c>
      <c r="D2080" s="233"/>
      <c r="E2080" s="233" t="str">
        <f>IF(ISERROR($V2080),"",OFFSET('Smelter Look-up'!$D$4,$V2080-4,0)&amp;"")</f>
        <v/>
      </c>
      <c r="F2080" s="233" t="str">
        <f>IF(ISERROR($V2080),"",OFFSET('Smelter Look-up'!$E$4,$V2080-4,0))</f>
        <v/>
      </c>
      <c r="G2080" s="233" t="str">
        <f>IF(C2080=$X$4,IF(ISERROR($V2080),"Enter smelter details","RMI"),IF(ISERROR($V2080),"",OFFSET('Smelter Look-up'!$F$4,$V2080-4,0)))</f>
        <v/>
      </c>
      <c r="H2080" s="235" t="str">
        <f>IF(ISERROR($V2080),"",OFFSET('Smelter Look-up'!$G$4,$V2080-4,0))</f>
        <v/>
      </c>
      <c r="I2080" s="237" t="str">
        <f>IF(ISERROR($V2080),"",OFFSET('Smelter Look-up'!$H$4,$V2080-4,0))</f>
        <v/>
      </c>
      <c r="J2080" s="237" t="str">
        <f>IF(ISERROR($V2080),"",OFFSET('Smelter Look-up'!$I$4,$V2080-4,0))</f>
        <v/>
      </c>
      <c r="K2080" s="234"/>
      <c r="L2080" s="234"/>
      <c r="M2080" s="234"/>
      <c r="N2080" s="234"/>
      <c r="O2080" s="234"/>
      <c r="P2080" s="237"/>
      <c r="Q2080" s="238"/>
      <c r="R2080" s="233" t="str">
        <f>IF(ISERROR($V2080),"",OFFSET('Smelter Look-up'!$C$4,$V2080-4,0)&amp;"")</f>
        <v/>
      </c>
      <c r="S2080" s="239" t="str">
        <f t="array" ref="S2080">IF(B2080="","",IF(ISERROR(MATCH($E2080,CL,0)),"Unknown",INDIRECT("'C'!$A$"&amp;MATCH($E2080,CL,0)+1)))</f>
        <v/>
      </c>
      <c r="T2080" s="239" t="str">
        <f t="array" ref="T2080">IF(B2080="","",IF(ISERROR(MATCH($J2080,SorP!$B$1:$B$6226,0)),"",INDIRECT("'SorP'!$A$"&amp;MATCH($S2080&amp;$J2080,SorP!C:C,0))))</f>
        <v/>
      </c>
      <c r="U2080" s="240"/>
      <c r="V2080" s="228" t="str">
        <f>IF(C2080="",NA(),IF(OR(C2080="Smelter not listed",C2080="Smelter not yet identified"),MATCH($B2080&amp;$D2080,'Smelter Look-up'!$J:$J,0),MATCH($B2080&amp;$C2080,'Smelter Look-up'!$J:$J,0)))</f>
        <v>#N/A</v>
      </c>
      <c r="W2080" s="208"/>
      <c r="X2080" s="208">
        <f t="shared" si="1"/>
        <v>0</v>
      </c>
      <c r="Y2080" s="208"/>
      <c r="Z2080" s="208"/>
      <c r="AA2080" s="208"/>
      <c r="AB2080" s="241" t="str">
        <f t="shared" si="2"/>
        <v/>
      </c>
      <c r="AC2080" s="208"/>
      <c r="AD2080" s="208"/>
      <c r="AE2080" s="208"/>
      <c r="AF2080" s="208"/>
      <c r="AG2080" s="208"/>
      <c r="AH2080" s="208"/>
    </row>
    <row r="2081" ht="13.5" customHeight="1">
      <c r="A2081" s="239"/>
      <c r="B2081" s="233" t="str">
        <f t="array" ref="B2081">IF(LEN(A2081)=0,"",INDEX('Smelter Look-up'!$A:$A,MATCH($A2081,'Smelter Look-up'!$E:$E,0)))</f>
        <v/>
      </c>
      <c r="C2081" s="234" t="str">
        <f t="array" ref="C2081">IF(LEN(A2081)=0,"",INDEX('Smelter Look-up'!$C:$C,MATCH($A2081,'Smelter Look-up'!$E:$E,0)))</f>
        <v/>
      </c>
      <c r="D2081" s="233"/>
      <c r="E2081" s="233" t="str">
        <f>IF(ISERROR($V2081),"",OFFSET('Smelter Look-up'!$D$4,$V2081-4,0)&amp;"")</f>
        <v/>
      </c>
      <c r="F2081" s="233" t="str">
        <f>IF(ISERROR($V2081),"",OFFSET('Smelter Look-up'!$E$4,$V2081-4,0))</f>
        <v/>
      </c>
      <c r="G2081" s="233" t="str">
        <f>IF(C2081=$X$4,IF(ISERROR($V2081),"Enter smelter details","RMI"),IF(ISERROR($V2081),"",OFFSET('Smelter Look-up'!$F$4,$V2081-4,0)))</f>
        <v/>
      </c>
      <c r="H2081" s="235" t="str">
        <f>IF(ISERROR($V2081),"",OFFSET('Smelter Look-up'!$G$4,$V2081-4,0))</f>
        <v/>
      </c>
      <c r="I2081" s="237" t="str">
        <f>IF(ISERROR($V2081),"",OFFSET('Smelter Look-up'!$H$4,$V2081-4,0))</f>
        <v/>
      </c>
      <c r="J2081" s="237" t="str">
        <f>IF(ISERROR($V2081),"",OFFSET('Smelter Look-up'!$I$4,$V2081-4,0))</f>
        <v/>
      </c>
      <c r="K2081" s="234"/>
      <c r="L2081" s="234"/>
      <c r="M2081" s="234"/>
      <c r="N2081" s="234"/>
      <c r="O2081" s="234"/>
      <c r="P2081" s="237"/>
      <c r="Q2081" s="238"/>
      <c r="R2081" s="233" t="str">
        <f>IF(ISERROR($V2081),"",OFFSET('Smelter Look-up'!$C$4,$V2081-4,0)&amp;"")</f>
        <v/>
      </c>
      <c r="S2081" s="239" t="str">
        <f t="array" ref="S2081">IF(B2081="","",IF(ISERROR(MATCH($E2081,CL,0)),"Unknown",INDIRECT("'C'!$A$"&amp;MATCH($E2081,CL,0)+1)))</f>
        <v/>
      </c>
      <c r="T2081" s="239" t="str">
        <f t="array" ref="T2081">IF(B2081="","",IF(ISERROR(MATCH($J2081,SorP!$B$1:$B$6226,0)),"",INDIRECT("'SorP'!$A$"&amp;MATCH($S2081&amp;$J2081,SorP!C:C,0))))</f>
        <v/>
      </c>
      <c r="U2081" s="240"/>
      <c r="V2081" s="228" t="str">
        <f>IF(C2081="",NA(),IF(OR(C2081="Smelter not listed",C2081="Smelter not yet identified"),MATCH($B2081&amp;$D2081,'Smelter Look-up'!$J:$J,0),MATCH($B2081&amp;$C2081,'Smelter Look-up'!$J:$J,0)))</f>
        <v>#N/A</v>
      </c>
      <c r="W2081" s="208"/>
      <c r="X2081" s="208">
        <f t="shared" si="1"/>
        <v>0</v>
      </c>
      <c r="Y2081" s="208"/>
      <c r="Z2081" s="208"/>
      <c r="AA2081" s="208"/>
      <c r="AB2081" s="241" t="str">
        <f t="shared" si="2"/>
        <v/>
      </c>
      <c r="AC2081" s="208"/>
      <c r="AD2081" s="208"/>
      <c r="AE2081" s="208"/>
      <c r="AF2081" s="208"/>
      <c r="AG2081" s="208"/>
      <c r="AH2081" s="208"/>
    </row>
    <row r="2082" ht="13.5" customHeight="1">
      <c r="A2082" s="239"/>
      <c r="B2082" s="233" t="str">
        <f t="array" ref="B2082">IF(LEN(A2082)=0,"",INDEX('Smelter Look-up'!$A:$A,MATCH($A2082,'Smelter Look-up'!$E:$E,0)))</f>
        <v/>
      </c>
      <c r="C2082" s="234" t="str">
        <f t="array" ref="C2082">IF(LEN(A2082)=0,"",INDEX('Smelter Look-up'!$C:$C,MATCH($A2082,'Smelter Look-up'!$E:$E,0)))</f>
        <v/>
      </c>
      <c r="D2082" s="233"/>
      <c r="E2082" s="233" t="str">
        <f>IF(ISERROR($V2082),"",OFFSET('Smelter Look-up'!$D$4,$V2082-4,0)&amp;"")</f>
        <v/>
      </c>
      <c r="F2082" s="233" t="str">
        <f>IF(ISERROR($V2082),"",OFFSET('Smelter Look-up'!$E$4,$V2082-4,0))</f>
        <v/>
      </c>
      <c r="G2082" s="233" t="str">
        <f>IF(C2082=$X$4,IF(ISERROR($V2082),"Enter smelter details","RMI"),IF(ISERROR($V2082),"",OFFSET('Smelter Look-up'!$F$4,$V2082-4,0)))</f>
        <v/>
      </c>
      <c r="H2082" s="235" t="str">
        <f>IF(ISERROR($V2082),"",OFFSET('Smelter Look-up'!$G$4,$V2082-4,0))</f>
        <v/>
      </c>
      <c r="I2082" s="237" t="str">
        <f>IF(ISERROR($V2082),"",OFFSET('Smelter Look-up'!$H$4,$V2082-4,0))</f>
        <v/>
      </c>
      <c r="J2082" s="237" t="str">
        <f>IF(ISERROR($V2082),"",OFFSET('Smelter Look-up'!$I$4,$V2082-4,0))</f>
        <v/>
      </c>
      <c r="K2082" s="234"/>
      <c r="L2082" s="234"/>
      <c r="M2082" s="234"/>
      <c r="N2082" s="234"/>
      <c r="O2082" s="234"/>
      <c r="P2082" s="237"/>
      <c r="Q2082" s="238"/>
      <c r="R2082" s="233" t="str">
        <f>IF(ISERROR($V2082),"",OFFSET('Smelter Look-up'!$C$4,$V2082-4,0)&amp;"")</f>
        <v/>
      </c>
      <c r="S2082" s="239" t="str">
        <f t="array" ref="S2082">IF(B2082="","",IF(ISERROR(MATCH($E2082,CL,0)),"Unknown",INDIRECT("'C'!$A$"&amp;MATCH($E2082,CL,0)+1)))</f>
        <v/>
      </c>
      <c r="T2082" s="239" t="str">
        <f t="array" ref="T2082">IF(B2082="","",IF(ISERROR(MATCH($J2082,SorP!$B$1:$B$6226,0)),"",INDIRECT("'SorP'!$A$"&amp;MATCH($S2082&amp;$J2082,SorP!C:C,0))))</f>
        <v/>
      </c>
      <c r="U2082" s="240"/>
      <c r="V2082" s="228" t="str">
        <f>IF(C2082="",NA(),IF(OR(C2082="Smelter not listed",C2082="Smelter not yet identified"),MATCH($B2082&amp;$D2082,'Smelter Look-up'!$J:$J,0),MATCH($B2082&amp;$C2082,'Smelter Look-up'!$J:$J,0)))</f>
        <v>#N/A</v>
      </c>
      <c r="W2082" s="208"/>
      <c r="X2082" s="208">
        <f t="shared" si="1"/>
        <v>0</v>
      </c>
      <c r="Y2082" s="208"/>
      <c r="Z2082" s="208"/>
      <c r="AA2082" s="208"/>
      <c r="AB2082" s="241" t="str">
        <f t="shared" si="2"/>
        <v/>
      </c>
      <c r="AC2082" s="208"/>
      <c r="AD2082" s="208"/>
      <c r="AE2082" s="208"/>
      <c r="AF2082" s="208"/>
      <c r="AG2082" s="208"/>
      <c r="AH2082" s="208"/>
    </row>
    <row r="2083" ht="13.5" customHeight="1">
      <c r="A2083" s="239"/>
      <c r="B2083" s="233" t="str">
        <f t="array" ref="B2083">IF(LEN(A2083)=0,"",INDEX('Smelter Look-up'!$A:$A,MATCH($A2083,'Smelter Look-up'!$E:$E,0)))</f>
        <v/>
      </c>
      <c r="C2083" s="234" t="str">
        <f t="array" ref="C2083">IF(LEN(A2083)=0,"",INDEX('Smelter Look-up'!$C:$C,MATCH($A2083,'Smelter Look-up'!$E:$E,0)))</f>
        <v/>
      </c>
      <c r="D2083" s="233"/>
      <c r="E2083" s="233" t="str">
        <f>IF(ISERROR($V2083),"",OFFSET('Smelter Look-up'!$D$4,$V2083-4,0)&amp;"")</f>
        <v/>
      </c>
      <c r="F2083" s="233" t="str">
        <f>IF(ISERROR($V2083),"",OFFSET('Smelter Look-up'!$E$4,$V2083-4,0))</f>
        <v/>
      </c>
      <c r="G2083" s="233" t="str">
        <f>IF(C2083=$X$4,IF(ISERROR($V2083),"Enter smelter details","RMI"),IF(ISERROR($V2083),"",OFFSET('Smelter Look-up'!$F$4,$V2083-4,0)))</f>
        <v/>
      </c>
      <c r="H2083" s="235" t="str">
        <f>IF(ISERROR($V2083),"",OFFSET('Smelter Look-up'!$G$4,$V2083-4,0))</f>
        <v/>
      </c>
      <c r="I2083" s="237" t="str">
        <f>IF(ISERROR($V2083),"",OFFSET('Smelter Look-up'!$H$4,$V2083-4,0))</f>
        <v/>
      </c>
      <c r="J2083" s="237" t="str">
        <f>IF(ISERROR($V2083),"",OFFSET('Smelter Look-up'!$I$4,$V2083-4,0))</f>
        <v/>
      </c>
      <c r="K2083" s="234"/>
      <c r="L2083" s="234"/>
      <c r="M2083" s="234"/>
      <c r="N2083" s="234"/>
      <c r="O2083" s="234"/>
      <c r="P2083" s="237"/>
      <c r="Q2083" s="238"/>
      <c r="R2083" s="233" t="str">
        <f>IF(ISERROR($V2083),"",OFFSET('Smelter Look-up'!$C$4,$V2083-4,0)&amp;"")</f>
        <v/>
      </c>
      <c r="S2083" s="239" t="str">
        <f t="array" ref="S2083">IF(B2083="","",IF(ISERROR(MATCH($E2083,CL,0)),"Unknown",INDIRECT("'C'!$A$"&amp;MATCH($E2083,CL,0)+1)))</f>
        <v/>
      </c>
      <c r="T2083" s="239" t="str">
        <f t="array" ref="T2083">IF(B2083="","",IF(ISERROR(MATCH($J2083,SorP!$B$1:$B$6226,0)),"",INDIRECT("'SorP'!$A$"&amp;MATCH($S2083&amp;$J2083,SorP!C:C,0))))</f>
        <v/>
      </c>
      <c r="U2083" s="240"/>
      <c r="V2083" s="228" t="str">
        <f>IF(C2083="",NA(),IF(OR(C2083="Smelter not listed",C2083="Smelter not yet identified"),MATCH($B2083&amp;$D2083,'Smelter Look-up'!$J:$J,0),MATCH($B2083&amp;$C2083,'Smelter Look-up'!$J:$J,0)))</f>
        <v>#N/A</v>
      </c>
      <c r="W2083" s="208"/>
      <c r="X2083" s="208">
        <f t="shared" si="1"/>
        <v>0</v>
      </c>
      <c r="Y2083" s="208"/>
      <c r="Z2083" s="208"/>
      <c r="AA2083" s="208"/>
      <c r="AB2083" s="241" t="str">
        <f t="shared" si="2"/>
        <v/>
      </c>
      <c r="AC2083" s="208"/>
      <c r="AD2083" s="208"/>
      <c r="AE2083" s="208"/>
      <c r="AF2083" s="208"/>
      <c r="AG2083" s="208"/>
      <c r="AH2083" s="208"/>
    </row>
    <row r="2084" ht="13.5" customHeight="1">
      <c r="A2084" s="239"/>
      <c r="B2084" s="233" t="str">
        <f t="array" ref="B2084">IF(LEN(A2084)=0,"",INDEX('Smelter Look-up'!$A:$A,MATCH($A2084,'Smelter Look-up'!$E:$E,0)))</f>
        <v/>
      </c>
      <c r="C2084" s="234" t="str">
        <f t="array" ref="C2084">IF(LEN(A2084)=0,"",INDEX('Smelter Look-up'!$C:$C,MATCH($A2084,'Smelter Look-up'!$E:$E,0)))</f>
        <v/>
      </c>
      <c r="D2084" s="233"/>
      <c r="E2084" s="233" t="str">
        <f>IF(ISERROR($V2084),"",OFFSET('Smelter Look-up'!$D$4,$V2084-4,0)&amp;"")</f>
        <v/>
      </c>
      <c r="F2084" s="233" t="str">
        <f>IF(ISERROR($V2084),"",OFFSET('Smelter Look-up'!$E$4,$V2084-4,0))</f>
        <v/>
      </c>
      <c r="G2084" s="233" t="str">
        <f>IF(C2084=$X$4,IF(ISERROR($V2084),"Enter smelter details","RMI"),IF(ISERROR($V2084),"",OFFSET('Smelter Look-up'!$F$4,$V2084-4,0)))</f>
        <v/>
      </c>
      <c r="H2084" s="235" t="str">
        <f>IF(ISERROR($V2084),"",OFFSET('Smelter Look-up'!$G$4,$V2084-4,0))</f>
        <v/>
      </c>
      <c r="I2084" s="237" t="str">
        <f>IF(ISERROR($V2084),"",OFFSET('Smelter Look-up'!$H$4,$V2084-4,0))</f>
        <v/>
      </c>
      <c r="J2084" s="237" t="str">
        <f>IF(ISERROR($V2084),"",OFFSET('Smelter Look-up'!$I$4,$V2084-4,0))</f>
        <v/>
      </c>
      <c r="K2084" s="234"/>
      <c r="L2084" s="234"/>
      <c r="M2084" s="234"/>
      <c r="N2084" s="234"/>
      <c r="O2084" s="234"/>
      <c r="P2084" s="237"/>
      <c r="Q2084" s="238"/>
      <c r="R2084" s="233" t="str">
        <f>IF(ISERROR($V2084),"",OFFSET('Smelter Look-up'!$C$4,$V2084-4,0)&amp;"")</f>
        <v/>
      </c>
      <c r="S2084" s="239" t="str">
        <f t="array" ref="S2084">IF(B2084="","",IF(ISERROR(MATCH($E2084,CL,0)),"Unknown",INDIRECT("'C'!$A$"&amp;MATCH($E2084,CL,0)+1)))</f>
        <v/>
      </c>
      <c r="T2084" s="239" t="str">
        <f t="array" ref="T2084">IF(B2084="","",IF(ISERROR(MATCH($J2084,SorP!$B$1:$B$6226,0)),"",INDIRECT("'SorP'!$A$"&amp;MATCH($S2084&amp;$J2084,SorP!C:C,0))))</f>
        <v/>
      </c>
      <c r="U2084" s="240"/>
      <c r="V2084" s="228" t="str">
        <f>IF(C2084="",NA(),IF(OR(C2084="Smelter not listed",C2084="Smelter not yet identified"),MATCH($B2084&amp;$D2084,'Smelter Look-up'!$J:$J,0),MATCH($B2084&amp;$C2084,'Smelter Look-up'!$J:$J,0)))</f>
        <v>#N/A</v>
      </c>
      <c r="W2084" s="208"/>
      <c r="X2084" s="208">
        <f t="shared" si="1"/>
        <v>0</v>
      </c>
      <c r="Y2084" s="208"/>
      <c r="Z2084" s="208"/>
      <c r="AA2084" s="208"/>
      <c r="AB2084" s="241" t="str">
        <f t="shared" si="2"/>
        <v/>
      </c>
      <c r="AC2084" s="208"/>
      <c r="AD2084" s="208"/>
      <c r="AE2084" s="208"/>
      <c r="AF2084" s="208"/>
      <c r="AG2084" s="208"/>
      <c r="AH2084" s="208"/>
    </row>
    <row r="2085" ht="13.5" customHeight="1">
      <c r="A2085" s="239"/>
      <c r="B2085" s="233" t="str">
        <f t="array" ref="B2085">IF(LEN(A2085)=0,"",INDEX('Smelter Look-up'!$A:$A,MATCH($A2085,'Smelter Look-up'!$E:$E,0)))</f>
        <v/>
      </c>
      <c r="C2085" s="234" t="str">
        <f t="array" ref="C2085">IF(LEN(A2085)=0,"",INDEX('Smelter Look-up'!$C:$C,MATCH($A2085,'Smelter Look-up'!$E:$E,0)))</f>
        <v/>
      </c>
      <c r="D2085" s="233"/>
      <c r="E2085" s="233" t="str">
        <f>IF(ISERROR($V2085),"",OFFSET('Smelter Look-up'!$D$4,$V2085-4,0)&amp;"")</f>
        <v/>
      </c>
      <c r="F2085" s="233" t="str">
        <f>IF(ISERROR($V2085),"",OFFSET('Smelter Look-up'!$E$4,$V2085-4,0))</f>
        <v/>
      </c>
      <c r="G2085" s="233" t="str">
        <f>IF(C2085=$X$4,IF(ISERROR($V2085),"Enter smelter details","RMI"),IF(ISERROR($V2085),"",OFFSET('Smelter Look-up'!$F$4,$V2085-4,0)))</f>
        <v/>
      </c>
      <c r="H2085" s="235" t="str">
        <f>IF(ISERROR($V2085),"",OFFSET('Smelter Look-up'!$G$4,$V2085-4,0))</f>
        <v/>
      </c>
      <c r="I2085" s="237" t="str">
        <f>IF(ISERROR($V2085),"",OFFSET('Smelter Look-up'!$H$4,$V2085-4,0))</f>
        <v/>
      </c>
      <c r="J2085" s="237" t="str">
        <f>IF(ISERROR($V2085),"",OFFSET('Smelter Look-up'!$I$4,$V2085-4,0))</f>
        <v/>
      </c>
      <c r="K2085" s="234"/>
      <c r="L2085" s="234"/>
      <c r="M2085" s="234"/>
      <c r="N2085" s="234"/>
      <c r="O2085" s="234"/>
      <c r="P2085" s="237"/>
      <c r="Q2085" s="238"/>
      <c r="R2085" s="233" t="str">
        <f>IF(ISERROR($V2085),"",OFFSET('Smelter Look-up'!$C$4,$V2085-4,0)&amp;"")</f>
        <v/>
      </c>
      <c r="S2085" s="239" t="str">
        <f t="array" ref="S2085">IF(B2085="","",IF(ISERROR(MATCH($E2085,CL,0)),"Unknown",INDIRECT("'C'!$A$"&amp;MATCH($E2085,CL,0)+1)))</f>
        <v/>
      </c>
      <c r="T2085" s="239" t="str">
        <f t="array" ref="T2085">IF(B2085="","",IF(ISERROR(MATCH($J2085,SorP!$B$1:$B$6226,0)),"",INDIRECT("'SorP'!$A$"&amp;MATCH($S2085&amp;$J2085,SorP!C:C,0))))</f>
        <v/>
      </c>
      <c r="U2085" s="240"/>
      <c r="V2085" s="228" t="str">
        <f>IF(C2085="",NA(),IF(OR(C2085="Smelter not listed",C2085="Smelter not yet identified"),MATCH($B2085&amp;$D2085,'Smelter Look-up'!$J:$J,0),MATCH($B2085&amp;$C2085,'Smelter Look-up'!$J:$J,0)))</f>
        <v>#N/A</v>
      </c>
      <c r="W2085" s="208"/>
      <c r="X2085" s="208">
        <f t="shared" si="1"/>
        <v>0</v>
      </c>
      <c r="Y2085" s="208"/>
      <c r="Z2085" s="208"/>
      <c r="AA2085" s="208"/>
      <c r="AB2085" s="241" t="str">
        <f t="shared" si="2"/>
        <v/>
      </c>
      <c r="AC2085" s="208"/>
      <c r="AD2085" s="208"/>
      <c r="AE2085" s="208"/>
      <c r="AF2085" s="208"/>
      <c r="AG2085" s="208"/>
      <c r="AH2085" s="208"/>
    </row>
    <row r="2086" ht="13.5" customHeight="1">
      <c r="A2086" s="239"/>
      <c r="B2086" s="233" t="str">
        <f t="array" ref="B2086">IF(LEN(A2086)=0,"",INDEX('Smelter Look-up'!$A:$A,MATCH($A2086,'Smelter Look-up'!$E:$E,0)))</f>
        <v/>
      </c>
      <c r="C2086" s="234" t="str">
        <f t="array" ref="C2086">IF(LEN(A2086)=0,"",INDEX('Smelter Look-up'!$C:$C,MATCH($A2086,'Smelter Look-up'!$E:$E,0)))</f>
        <v/>
      </c>
      <c r="D2086" s="233"/>
      <c r="E2086" s="233" t="str">
        <f>IF(ISERROR($V2086),"",OFFSET('Smelter Look-up'!$D$4,$V2086-4,0)&amp;"")</f>
        <v/>
      </c>
      <c r="F2086" s="233" t="str">
        <f>IF(ISERROR($V2086),"",OFFSET('Smelter Look-up'!$E$4,$V2086-4,0))</f>
        <v/>
      </c>
      <c r="G2086" s="233" t="str">
        <f>IF(C2086=$X$4,IF(ISERROR($V2086),"Enter smelter details","RMI"),IF(ISERROR($V2086),"",OFFSET('Smelter Look-up'!$F$4,$V2086-4,0)))</f>
        <v/>
      </c>
      <c r="H2086" s="235" t="str">
        <f>IF(ISERROR($V2086),"",OFFSET('Smelter Look-up'!$G$4,$V2086-4,0))</f>
        <v/>
      </c>
      <c r="I2086" s="237" t="str">
        <f>IF(ISERROR($V2086),"",OFFSET('Smelter Look-up'!$H$4,$V2086-4,0))</f>
        <v/>
      </c>
      <c r="J2086" s="237" t="str">
        <f>IF(ISERROR($V2086),"",OFFSET('Smelter Look-up'!$I$4,$V2086-4,0))</f>
        <v/>
      </c>
      <c r="K2086" s="234"/>
      <c r="L2086" s="234"/>
      <c r="M2086" s="234"/>
      <c r="N2086" s="234"/>
      <c r="O2086" s="234"/>
      <c r="P2086" s="237"/>
      <c r="Q2086" s="238"/>
      <c r="R2086" s="233" t="str">
        <f>IF(ISERROR($V2086),"",OFFSET('Smelter Look-up'!$C$4,$V2086-4,0)&amp;"")</f>
        <v/>
      </c>
      <c r="S2086" s="239" t="str">
        <f t="array" ref="S2086">IF(B2086="","",IF(ISERROR(MATCH($E2086,CL,0)),"Unknown",INDIRECT("'C'!$A$"&amp;MATCH($E2086,CL,0)+1)))</f>
        <v/>
      </c>
      <c r="T2086" s="239" t="str">
        <f t="array" ref="T2086">IF(B2086="","",IF(ISERROR(MATCH($J2086,SorP!$B$1:$B$6226,0)),"",INDIRECT("'SorP'!$A$"&amp;MATCH($S2086&amp;$J2086,SorP!C:C,0))))</f>
        <v/>
      </c>
      <c r="U2086" s="240"/>
      <c r="V2086" s="228" t="str">
        <f>IF(C2086="",NA(),IF(OR(C2086="Smelter not listed",C2086="Smelter not yet identified"),MATCH($B2086&amp;$D2086,'Smelter Look-up'!$J:$J,0),MATCH($B2086&amp;$C2086,'Smelter Look-up'!$J:$J,0)))</f>
        <v>#N/A</v>
      </c>
      <c r="W2086" s="208"/>
      <c r="X2086" s="208">
        <f t="shared" si="1"/>
        <v>0</v>
      </c>
      <c r="Y2086" s="208"/>
      <c r="Z2086" s="208"/>
      <c r="AA2086" s="208"/>
      <c r="AB2086" s="241" t="str">
        <f t="shared" si="2"/>
        <v/>
      </c>
      <c r="AC2086" s="208"/>
      <c r="AD2086" s="208"/>
      <c r="AE2086" s="208"/>
      <c r="AF2086" s="208"/>
      <c r="AG2086" s="208"/>
      <c r="AH2086" s="208"/>
    </row>
    <row r="2087" ht="13.5" customHeight="1">
      <c r="A2087" s="239"/>
      <c r="B2087" s="233" t="str">
        <f t="array" ref="B2087">IF(LEN(A2087)=0,"",INDEX('Smelter Look-up'!$A:$A,MATCH($A2087,'Smelter Look-up'!$E:$E,0)))</f>
        <v/>
      </c>
      <c r="C2087" s="234" t="str">
        <f t="array" ref="C2087">IF(LEN(A2087)=0,"",INDEX('Smelter Look-up'!$C:$C,MATCH($A2087,'Smelter Look-up'!$E:$E,0)))</f>
        <v/>
      </c>
      <c r="D2087" s="233"/>
      <c r="E2087" s="233" t="str">
        <f>IF(ISERROR($V2087),"",OFFSET('Smelter Look-up'!$D$4,$V2087-4,0)&amp;"")</f>
        <v/>
      </c>
      <c r="F2087" s="233" t="str">
        <f>IF(ISERROR($V2087),"",OFFSET('Smelter Look-up'!$E$4,$V2087-4,0))</f>
        <v/>
      </c>
      <c r="G2087" s="233" t="str">
        <f>IF(C2087=$X$4,IF(ISERROR($V2087),"Enter smelter details","RMI"),IF(ISERROR($V2087),"",OFFSET('Smelter Look-up'!$F$4,$V2087-4,0)))</f>
        <v/>
      </c>
      <c r="H2087" s="235" t="str">
        <f>IF(ISERROR($V2087),"",OFFSET('Smelter Look-up'!$G$4,$V2087-4,0))</f>
        <v/>
      </c>
      <c r="I2087" s="237" t="str">
        <f>IF(ISERROR($V2087),"",OFFSET('Smelter Look-up'!$H$4,$V2087-4,0))</f>
        <v/>
      </c>
      <c r="J2087" s="237" t="str">
        <f>IF(ISERROR($V2087),"",OFFSET('Smelter Look-up'!$I$4,$V2087-4,0))</f>
        <v/>
      </c>
      <c r="K2087" s="234"/>
      <c r="L2087" s="234"/>
      <c r="M2087" s="234"/>
      <c r="N2087" s="234"/>
      <c r="O2087" s="234"/>
      <c r="P2087" s="237"/>
      <c r="Q2087" s="238"/>
      <c r="R2087" s="233" t="str">
        <f>IF(ISERROR($V2087),"",OFFSET('Smelter Look-up'!$C$4,$V2087-4,0)&amp;"")</f>
        <v/>
      </c>
      <c r="S2087" s="239" t="str">
        <f t="array" ref="S2087">IF(B2087="","",IF(ISERROR(MATCH($E2087,CL,0)),"Unknown",INDIRECT("'C'!$A$"&amp;MATCH($E2087,CL,0)+1)))</f>
        <v/>
      </c>
      <c r="T2087" s="239" t="str">
        <f t="array" ref="T2087">IF(B2087="","",IF(ISERROR(MATCH($J2087,SorP!$B$1:$B$6226,0)),"",INDIRECT("'SorP'!$A$"&amp;MATCH($S2087&amp;$J2087,SorP!C:C,0))))</f>
        <v/>
      </c>
      <c r="U2087" s="240"/>
      <c r="V2087" s="228" t="str">
        <f>IF(C2087="",NA(),IF(OR(C2087="Smelter not listed",C2087="Smelter not yet identified"),MATCH($B2087&amp;$D2087,'Smelter Look-up'!$J:$J,0),MATCH($B2087&amp;$C2087,'Smelter Look-up'!$J:$J,0)))</f>
        <v>#N/A</v>
      </c>
      <c r="W2087" s="208"/>
      <c r="X2087" s="208">
        <f t="shared" si="1"/>
        <v>0</v>
      </c>
      <c r="Y2087" s="208"/>
      <c r="Z2087" s="208"/>
      <c r="AA2087" s="208"/>
      <c r="AB2087" s="241" t="str">
        <f t="shared" si="2"/>
        <v/>
      </c>
      <c r="AC2087" s="208"/>
      <c r="AD2087" s="208"/>
      <c r="AE2087" s="208"/>
      <c r="AF2087" s="208"/>
      <c r="AG2087" s="208"/>
      <c r="AH2087" s="208"/>
    </row>
    <row r="2088" ht="13.5" customHeight="1">
      <c r="A2088" s="239"/>
      <c r="B2088" s="233" t="str">
        <f t="array" ref="B2088">IF(LEN(A2088)=0,"",INDEX('Smelter Look-up'!$A:$A,MATCH($A2088,'Smelter Look-up'!$E:$E,0)))</f>
        <v/>
      </c>
      <c r="C2088" s="234" t="str">
        <f t="array" ref="C2088">IF(LEN(A2088)=0,"",INDEX('Smelter Look-up'!$C:$C,MATCH($A2088,'Smelter Look-up'!$E:$E,0)))</f>
        <v/>
      </c>
      <c r="D2088" s="233"/>
      <c r="E2088" s="233" t="str">
        <f>IF(ISERROR($V2088),"",OFFSET('Smelter Look-up'!$D$4,$V2088-4,0)&amp;"")</f>
        <v/>
      </c>
      <c r="F2088" s="233" t="str">
        <f>IF(ISERROR($V2088),"",OFFSET('Smelter Look-up'!$E$4,$V2088-4,0))</f>
        <v/>
      </c>
      <c r="G2088" s="233" t="str">
        <f>IF(C2088=$X$4,IF(ISERROR($V2088),"Enter smelter details","RMI"),IF(ISERROR($V2088),"",OFFSET('Smelter Look-up'!$F$4,$V2088-4,0)))</f>
        <v/>
      </c>
      <c r="H2088" s="235" t="str">
        <f>IF(ISERROR($V2088),"",OFFSET('Smelter Look-up'!$G$4,$V2088-4,0))</f>
        <v/>
      </c>
      <c r="I2088" s="237" t="str">
        <f>IF(ISERROR($V2088),"",OFFSET('Smelter Look-up'!$H$4,$V2088-4,0))</f>
        <v/>
      </c>
      <c r="J2088" s="237" t="str">
        <f>IF(ISERROR($V2088),"",OFFSET('Smelter Look-up'!$I$4,$V2088-4,0))</f>
        <v/>
      </c>
      <c r="K2088" s="234"/>
      <c r="L2088" s="234"/>
      <c r="M2088" s="234"/>
      <c r="N2088" s="234"/>
      <c r="O2088" s="234"/>
      <c r="P2088" s="237"/>
      <c r="Q2088" s="238"/>
      <c r="R2088" s="233" t="str">
        <f>IF(ISERROR($V2088),"",OFFSET('Smelter Look-up'!$C$4,$V2088-4,0)&amp;"")</f>
        <v/>
      </c>
      <c r="S2088" s="239" t="str">
        <f t="array" ref="S2088">IF(B2088="","",IF(ISERROR(MATCH($E2088,CL,0)),"Unknown",INDIRECT("'C'!$A$"&amp;MATCH($E2088,CL,0)+1)))</f>
        <v/>
      </c>
      <c r="T2088" s="239" t="str">
        <f t="array" ref="T2088">IF(B2088="","",IF(ISERROR(MATCH($J2088,SorP!$B$1:$B$6226,0)),"",INDIRECT("'SorP'!$A$"&amp;MATCH($S2088&amp;$J2088,SorP!C:C,0))))</f>
        <v/>
      </c>
      <c r="U2088" s="240"/>
      <c r="V2088" s="228" t="str">
        <f>IF(C2088="",NA(),IF(OR(C2088="Smelter not listed",C2088="Smelter not yet identified"),MATCH($B2088&amp;$D2088,'Smelter Look-up'!$J:$J,0),MATCH($B2088&amp;$C2088,'Smelter Look-up'!$J:$J,0)))</f>
        <v>#N/A</v>
      </c>
      <c r="W2088" s="208"/>
      <c r="X2088" s="208">
        <f t="shared" si="1"/>
        <v>0</v>
      </c>
      <c r="Y2088" s="208"/>
      <c r="Z2088" s="208"/>
      <c r="AA2088" s="208"/>
      <c r="AB2088" s="241" t="str">
        <f t="shared" si="2"/>
        <v/>
      </c>
      <c r="AC2088" s="208"/>
      <c r="AD2088" s="208"/>
      <c r="AE2088" s="208"/>
      <c r="AF2088" s="208"/>
      <c r="AG2088" s="208"/>
      <c r="AH2088" s="208"/>
    </row>
    <row r="2089" ht="13.5" customHeight="1">
      <c r="A2089" s="239"/>
      <c r="B2089" s="233" t="str">
        <f t="array" ref="B2089">IF(LEN(A2089)=0,"",INDEX('Smelter Look-up'!$A:$A,MATCH($A2089,'Smelter Look-up'!$E:$E,0)))</f>
        <v/>
      </c>
      <c r="C2089" s="234" t="str">
        <f t="array" ref="C2089">IF(LEN(A2089)=0,"",INDEX('Smelter Look-up'!$C:$C,MATCH($A2089,'Smelter Look-up'!$E:$E,0)))</f>
        <v/>
      </c>
      <c r="D2089" s="233"/>
      <c r="E2089" s="233" t="str">
        <f>IF(ISERROR($V2089),"",OFFSET('Smelter Look-up'!$D$4,$V2089-4,0)&amp;"")</f>
        <v/>
      </c>
      <c r="F2089" s="233" t="str">
        <f>IF(ISERROR($V2089),"",OFFSET('Smelter Look-up'!$E$4,$V2089-4,0))</f>
        <v/>
      </c>
      <c r="G2089" s="233" t="str">
        <f>IF(C2089=$X$4,IF(ISERROR($V2089),"Enter smelter details","RMI"),IF(ISERROR($V2089),"",OFFSET('Smelter Look-up'!$F$4,$V2089-4,0)))</f>
        <v/>
      </c>
      <c r="H2089" s="235" t="str">
        <f>IF(ISERROR($V2089),"",OFFSET('Smelter Look-up'!$G$4,$V2089-4,0))</f>
        <v/>
      </c>
      <c r="I2089" s="237" t="str">
        <f>IF(ISERROR($V2089),"",OFFSET('Smelter Look-up'!$H$4,$V2089-4,0))</f>
        <v/>
      </c>
      <c r="J2089" s="237" t="str">
        <f>IF(ISERROR($V2089),"",OFFSET('Smelter Look-up'!$I$4,$V2089-4,0))</f>
        <v/>
      </c>
      <c r="K2089" s="234"/>
      <c r="L2089" s="234"/>
      <c r="M2089" s="234"/>
      <c r="N2089" s="234"/>
      <c r="O2089" s="234"/>
      <c r="P2089" s="237"/>
      <c r="Q2089" s="238"/>
      <c r="R2089" s="233" t="str">
        <f>IF(ISERROR($V2089),"",OFFSET('Smelter Look-up'!$C$4,$V2089-4,0)&amp;"")</f>
        <v/>
      </c>
      <c r="S2089" s="239" t="str">
        <f t="array" ref="S2089">IF(B2089="","",IF(ISERROR(MATCH($E2089,CL,0)),"Unknown",INDIRECT("'C'!$A$"&amp;MATCH($E2089,CL,0)+1)))</f>
        <v/>
      </c>
      <c r="T2089" s="239" t="str">
        <f t="array" ref="T2089">IF(B2089="","",IF(ISERROR(MATCH($J2089,SorP!$B$1:$B$6226,0)),"",INDIRECT("'SorP'!$A$"&amp;MATCH($S2089&amp;$J2089,SorP!C:C,0))))</f>
        <v/>
      </c>
      <c r="U2089" s="240"/>
      <c r="V2089" s="228" t="str">
        <f>IF(C2089="",NA(),IF(OR(C2089="Smelter not listed",C2089="Smelter not yet identified"),MATCH($B2089&amp;$D2089,'Smelter Look-up'!$J:$J,0),MATCH($B2089&amp;$C2089,'Smelter Look-up'!$J:$J,0)))</f>
        <v>#N/A</v>
      </c>
      <c r="W2089" s="208"/>
      <c r="X2089" s="208">
        <f t="shared" si="1"/>
        <v>0</v>
      </c>
      <c r="Y2089" s="208"/>
      <c r="Z2089" s="208"/>
      <c r="AA2089" s="208"/>
      <c r="AB2089" s="241" t="str">
        <f t="shared" si="2"/>
        <v/>
      </c>
      <c r="AC2089" s="208"/>
      <c r="AD2089" s="208"/>
      <c r="AE2089" s="208"/>
      <c r="AF2089" s="208"/>
      <c r="AG2089" s="208"/>
      <c r="AH2089" s="208"/>
    </row>
    <row r="2090" ht="13.5" customHeight="1">
      <c r="A2090" s="239"/>
      <c r="B2090" s="233" t="str">
        <f t="array" ref="B2090">IF(LEN(A2090)=0,"",INDEX('Smelter Look-up'!$A:$A,MATCH($A2090,'Smelter Look-up'!$E:$E,0)))</f>
        <v/>
      </c>
      <c r="C2090" s="234" t="str">
        <f t="array" ref="C2090">IF(LEN(A2090)=0,"",INDEX('Smelter Look-up'!$C:$C,MATCH($A2090,'Smelter Look-up'!$E:$E,0)))</f>
        <v/>
      </c>
      <c r="D2090" s="233"/>
      <c r="E2090" s="233" t="str">
        <f>IF(ISERROR($V2090),"",OFFSET('Smelter Look-up'!$D$4,$V2090-4,0)&amp;"")</f>
        <v/>
      </c>
      <c r="F2090" s="233" t="str">
        <f>IF(ISERROR($V2090),"",OFFSET('Smelter Look-up'!$E$4,$V2090-4,0))</f>
        <v/>
      </c>
      <c r="G2090" s="233" t="str">
        <f>IF(C2090=$X$4,IF(ISERROR($V2090),"Enter smelter details","RMI"),IF(ISERROR($V2090),"",OFFSET('Smelter Look-up'!$F$4,$V2090-4,0)))</f>
        <v/>
      </c>
      <c r="H2090" s="235" t="str">
        <f>IF(ISERROR($V2090),"",OFFSET('Smelter Look-up'!$G$4,$V2090-4,0))</f>
        <v/>
      </c>
      <c r="I2090" s="237" t="str">
        <f>IF(ISERROR($V2090),"",OFFSET('Smelter Look-up'!$H$4,$V2090-4,0))</f>
        <v/>
      </c>
      <c r="J2090" s="237" t="str">
        <f>IF(ISERROR($V2090),"",OFFSET('Smelter Look-up'!$I$4,$V2090-4,0))</f>
        <v/>
      </c>
      <c r="K2090" s="234"/>
      <c r="L2090" s="234"/>
      <c r="M2090" s="234"/>
      <c r="N2090" s="234"/>
      <c r="O2090" s="234"/>
      <c r="P2090" s="237"/>
      <c r="Q2090" s="238"/>
      <c r="R2090" s="233" t="str">
        <f>IF(ISERROR($V2090),"",OFFSET('Smelter Look-up'!$C$4,$V2090-4,0)&amp;"")</f>
        <v/>
      </c>
      <c r="S2090" s="239" t="str">
        <f t="array" ref="S2090">IF(B2090="","",IF(ISERROR(MATCH($E2090,CL,0)),"Unknown",INDIRECT("'C'!$A$"&amp;MATCH($E2090,CL,0)+1)))</f>
        <v/>
      </c>
      <c r="T2090" s="239" t="str">
        <f t="array" ref="T2090">IF(B2090="","",IF(ISERROR(MATCH($J2090,SorP!$B$1:$B$6226,0)),"",INDIRECT("'SorP'!$A$"&amp;MATCH($S2090&amp;$J2090,SorP!C:C,0))))</f>
        <v/>
      </c>
      <c r="U2090" s="240"/>
      <c r="V2090" s="228" t="str">
        <f>IF(C2090="",NA(),IF(OR(C2090="Smelter not listed",C2090="Smelter not yet identified"),MATCH($B2090&amp;$D2090,'Smelter Look-up'!$J:$J,0),MATCH($B2090&amp;$C2090,'Smelter Look-up'!$J:$J,0)))</f>
        <v>#N/A</v>
      </c>
      <c r="W2090" s="208"/>
      <c r="X2090" s="208">
        <f t="shared" si="1"/>
        <v>0</v>
      </c>
      <c r="Y2090" s="208"/>
      <c r="Z2090" s="208"/>
      <c r="AA2090" s="208"/>
      <c r="AB2090" s="241" t="str">
        <f t="shared" si="2"/>
        <v/>
      </c>
      <c r="AC2090" s="208"/>
      <c r="AD2090" s="208"/>
      <c r="AE2090" s="208"/>
      <c r="AF2090" s="208"/>
      <c r="AG2090" s="208"/>
      <c r="AH2090" s="208"/>
    </row>
    <row r="2091" ht="13.5" customHeight="1">
      <c r="A2091" s="239"/>
      <c r="B2091" s="233" t="str">
        <f t="array" ref="B2091">IF(LEN(A2091)=0,"",INDEX('Smelter Look-up'!$A:$A,MATCH($A2091,'Smelter Look-up'!$E:$E,0)))</f>
        <v/>
      </c>
      <c r="C2091" s="234" t="str">
        <f t="array" ref="C2091">IF(LEN(A2091)=0,"",INDEX('Smelter Look-up'!$C:$C,MATCH($A2091,'Smelter Look-up'!$E:$E,0)))</f>
        <v/>
      </c>
      <c r="D2091" s="233"/>
      <c r="E2091" s="233" t="str">
        <f>IF(ISERROR($V2091),"",OFFSET('Smelter Look-up'!$D$4,$V2091-4,0)&amp;"")</f>
        <v/>
      </c>
      <c r="F2091" s="233" t="str">
        <f>IF(ISERROR($V2091),"",OFFSET('Smelter Look-up'!$E$4,$V2091-4,0))</f>
        <v/>
      </c>
      <c r="G2091" s="233" t="str">
        <f>IF(C2091=$X$4,IF(ISERROR($V2091),"Enter smelter details","RMI"),IF(ISERROR($V2091),"",OFFSET('Smelter Look-up'!$F$4,$V2091-4,0)))</f>
        <v/>
      </c>
      <c r="H2091" s="235" t="str">
        <f>IF(ISERROR($V2091),"",OFFSET('Smelter Look-up'!$G$4,$V2091-4,0))</f>
        <v/>
      </c>
      <c r="I2091" s="237" t="str">
        <f>IF(ISERROR($V2091),"",OFFSET('Smelter Look-up'!$H$4,$V2091-4,0))</f>
        <v/>
      </c>
      <c r="J2091" s="237" t="str">
        <f>IF(ISERROR($V2091),"",OFFSET('Smelter Look-up'!$I$4,$V2091-4,0))</f>
        <v/>
      </c>
      <c r="K2091" s="234"/>
      <c r="L2091" s="234"/>
      <c r="M2091" s="234"/>
      <c r="N2091" s="234"/>
      <c r="O2091" s="234"/>
      <c r="P2091" s="237"/>
      <c r="Q2091" s="238"/>
      <c r="R2091" s="233" t="str">
        <f>IF(ISERROR($V2091),"",OFFSET('Smelter Look-up'!$C$4,$V2091-4,0)&amp;"")</f>
        <v/>
      </c>
      <c r="S2091" s="239" t="str">
        <f t="array" ref="S2091">IF(B2091="","",IF(ISERROR(MATCH($E2091,CL,0)),"Unknown",INDIRECT("'C'!$A$"&amp;MATCH($E2091,CL,0)+1)))</f>
        <v/>
      </c>
      <c r="T2091" s="239" t="str">
        <f t="array" ref="T2091">IF(B2091="","",IF(ISERROR(MATCH($J2091,SorP!$B$1:$B$6226,0)),"",INDIRECT("'SorP'!$A$"&amp;MATCH($S2091&amp;$J2091,SorP!C:C,0))))</f>
        <v/>
      </c>
      <c r="U2091" s="240"/>
      <c r="V2091" s="228" t="str">
        <f>IF(C2091="",NA(),IF(OR(C2091="Smelter not listed",C2091="Smelter not yet identified"),MATCH($B2091&amp;$D2091,'Smelter Look-up'!$J:$J,0),MATCH($B2091&amp;$C2091,'Smelter Look-up'!$J:$J,0)))</f>
        <v>#N/A</v>
      </c>
      <c r="W2091" s="208"/>
      <c r="X2091" s="208">
        <f t="shared" si="1"/>
        <v>0</v>
      </c>
      <c r="Y2091" s="208"/>
      <c r="Z2091" s="208"/>
      <c r="AA2091" s="208"/>
      <c r="AB2091" s="241" t="str">
        <f t="shared" si="2"/>
        <v/>
      </c>
      <c r="AC2091" s="208"/>
      <c r="AD2091" s="208"/>
      <c r="AE2091" s="208"/>
      <c r="AF2091" s="208"/>
      <c r="AG2091" s="208"/>
      <c r="AH2091" s="208"/>
    </row>
    <row r="2092" ht="13.5" customHeight="1">
      <c r="A2092" s="239"/>
      <c r="B2092" s="233" t="str">
        <f t="array" ref="B2092">IF(LEN(A2092)=0,"",INDEX('Smelter Look-up'!$A:$A,MATCH($A2092,'Smelter Look-up'!$E:$E,0)))</f>
        <v/>
      </c>
      <c r="C2092" s="234" t="str">
        <f t="array" ref="C2092">IF(LEN(A2092)=0,"",INDEX('Smelter Look-up'!$C:$C,MATCH($A2092,'Smelter Look-up'!$E:$E,0)))</f>
        <v/>
      </c>
      <c r="D2092" s="233"/>
      <c r="E2092" s="233" t="str">
        <f>IF(ISERROR($V2092),"",OFFSET('Smelter Look-up'!$D$4,$V2092-4,0)&amp;"")</f>
        <v/>
      </c>
      <c r="F2092" s="233" t="str">
        <f>IF(ISERROR($V2092),"",OFFSET('Smelter Look-up'!$E$4,$V2092-4,0))</f>
        <v/>
      </c>
      <c r="G2092" s="233" t="str">
        <f>IF(C2092=$X$4,IF(ISERROR($V2092),"Enter smelter details","RMI"),IF(ISERROR($V2092),"",OFFSET('Smelter Look-up'!$F$4,$V2092-4,0)))</f>
        <v/>
      </c>
      <c r="H2092" s="235" t="str">
        <f>IF(ISERROR($V2092),"",OFFSET('Smelter Look-up'!$G$4,$V2092-4,0))</f>
        <v/>
      </c>
      <c r="I2092" s="237" t="str">
        <f>IF(ISERROR($V2092),"",OFFSET('Smelter Look-up'!$H$4,$V2092-4,0))</f>
        <v/>
      </c>
      <c r="J2092" s="237" t="str">
        <f>IF(ISERROR($V2092),"",OFFSET('Smelter Look-up'!$I$4,$V2092-4,0))</f>
        <v/>
      </c>
      <c r="K2092" s="234"/>
      <c r="L2092" s="234"/>
      <c r="M2092" s="234"/>
      <c r="N2092" s="234"/>
      <c r="O2092" s="234"/>
      <c r="P2092" s="237"/>
      <c r="Q2092" s="238"/>
      <c r="R2092" s="233" t="str">
        <f>IF(ISERROR($V2092),"",OFFSET('Smelter Look-up'!$C$4,$V2092-4,0)&amp;"")</f>
        <v/>
      </c>
      <c r="S2092" s="239" t="str">
        <f t="array" ref="S2092">IF(B2092="","",IF(ISERROR(MATCH($E2092,CL,0)),"Unknown",INDIRECT("'C'!$A$"&amp;MATCH($E2092,CL,0)+1)))</f>
        <v/>
      </c>
      <c r="T2092" s="239" t="str">
        <f t="array" ref="T2092">IF(B2092="","",IF(ISERROR(MATCH($J2092,SorP!$B$1:$B$6226,0)),"",INDIRECT("'SorP'!$A$"&amp;MATCH($S2092&amp;$J2092,SorP!C:C,0))))</f>
        <v/>
      </c>
      <c r="U2092" s="240"/>
      <c r="V2092" s="228" t="str">
        <f>IF(C2092="",NA(),IF(OR(C2092="Smelter not listed",C2092="Smelter not yet identified"),MATCH($B2092&amp;$D2092,'Smelter Look-up'!$J:$J,0),MATCH($B2092&amp;$C2092,'Smelter Look-up'!$J:$J,0)))</f>
        <v>#N/A</v>
      </c>
      <c r="W2092" s="208"/>
      <c r="X2092" s="208">
        <f t="shared" si="1"/>
        <v>0</v>
      </c>
      <c r="Y2092" s="208"/>
      <c r="Z2092" s="208"/>
      <c r="AA2092" s="208"/>
      <c r="AB2092" s="241" t="str">
        <f t="shared" si="2"/>
        <v/>
      </c>
      <c r="AC2092" s="208"/>
      <c r="AD2092" s="208"/>
      <c r="AE2092" s="208"/>
      <c r="AF2092" s="208"/>
      <c r="AG2092" s="208"/>
      <c r="AH2092" s="208"/>
    </row>
    <row r="2093" ht="13.5" customHeight="1">
      <c r="A2093" s="239"/>
      <c r="B2093" s="233" t="str">
        <f t="array" ref="B2093">IF(LEN(A2093)=0,"",INDEX('Smelter Look-up'!$A:$A,MATCH($A2093,'Smelter Look-up'!$E:$E,0)))</f>
        <v/>
      </c>
      <c r="C2093" s="234" t="str">
        <f t="array" ref="C2093">IF(LEN(A2093)=0,"",INDEX('Smelter Look-up'!$C:$C,MATCH($A2093,'Smelter Look-up'!$E:$E,0)))</f>
        <v/>
      </c>
      <c r="D2093" s="233"/>
      <c r="E2093" s="233" t="str">
        <f>IF(ISERROR($V2093),"",OFFSET('Smelter Look-up'!$D$4,$V2093-4,0)&amp;"")</f>
        <v/>
      </c>
      <c r="F2093" s="233" t="str">
        <f>IF(ISERROR($V2093),"",OFFSET('Smelter Look-up'!$E$4,$V2093-4,0))</f>
        <v/>
      </c>
      <c r="G2093" s="233" t="str">
        <f>IF(C2093=$X$4,IF(ISERROR($V2093),"Enter smelter details","RMI"),IF(ISERROR($V2093),"",OFFSET('Smelter Look-up'!$F$4,$V2093-4,0)))</f>
        <v/>
      </c>
      <c r="H2093" s="235" t="str">
        <f>IF(ISERROR($V2093),"",OFFSET('Smelter Look-up'!$G$4,$V2093-4,0))</f>
        <v/>
      </c>
      <c r="I2093" s="237" t="str">
        <f>IF(ISERROR($V2093),"",OFFSET('Smelter Look-up'!$H$4,$V2093-4,0))</f>
        <v/>
      </c>
      <c r="J2093" s="237" t="str">
        <f>IF(ISERROR($V2093),"",OFFSET('Smelter Look-up'!$I$4,$V2093-4,0))</f>
        <v/>
      </c>
      <c r="K2093" s="234"/>
      <c r="L2093" s="234"/>
      <c r="M2093" s="234"/>
      <c r="N2093" s="234"/>
      <c r="O2093" s="234"/>
      <c r="P2093" s="237"/>
      <c r="Q2093" s="238"/>
      <c r="R2093" s="233" t="str">
        <f>IF(ISERROR($V2093),"",OFFSET('Smelter Look-up'!$C$4,$V2093-4,0)&amp;"")</f>
        <v/>
      </c>
      <c r="S2093" s="239" t="str">
        <f t="array" ref="S2093">IF(B2093="","",IF(ISERROR(MATCH($E2093,CL,0)),"Unknown",INDIRECT("'C'!$A$"&amp;MATCH($E2093,CL,0)+1)))</f>
        <v/>
      </c>
      <c r="T2093" s="239" t="str">
        <f t="array" ref="T2093">IF(B2093="","",IF(ISERROR(MATCH($J2093,SorP!$B$1:$B$6226,0)),"",INDIRECT("'SorP'!$A$"&amp;MATCH($S2093&amp;$J2093,SorP!C:C,0))))</f>
        <v/>
      </c>
      <c r="U2093" s="240"/>
      <c r="V2093" s="228" t="str">
        <f>IF(C2093="",NA(),IF(OR(C2093="Smelter not listed",C2093="Smelter not yet identified"),MATCH($B2093&amp;$D2093,'Smelter Look-up'!$J:$J,0),MATCH($B2093&amp;$C2093,'Smelter Look-up'!$J:$J,0)))</f>
        <v>#N/A</v>
      </c>
      <c r="W2093" s="208"/>
      <c r="X2093" s="208">
        <f t="shared" si="1"/>
        <v>0</v>
      </c>
      <c r="Y2093" s="208"/>
      <c r="Z2093" s="208"/>
      <c r="AA2093" s="208"/>
      <c r="AB2093" s="241" t="str">
        <f t="shared" si="2"/>
        <v/>
      </c>
      <c r="AC2093" s="208"/>
      <c r="AD2093" s="208"/>
      <c r="AE2093" s="208"/>
      <c r="AF2093" s="208"/>
      <c r="AG2093" s="208"/>
      <c r="AH2093" s="208"/>
    </row>
    <row r="2094" ht="13.5" customHeight="1">
      <c r="A2094" s="239"/>
      <c r="B2094" s="233" t="str">
        <f t="array" ref="B2094">IF(LEN(A2094)=0,"",INDEX('Smelter Look-up'!$A:$A,MATCH($A2094,'Smelter Look-up'!$E:$E,0)))</f>
        <v/>
      </c>
      <c r="C2094" s="234" t="str">
        <f t="array" ref="C2094">IF(LEN(A2094)=0,"",INDEX('Smelter Look-up'!$C:$C,MATCH($A2094,'Smelter Look-up'!$E:$E,0)))</f>
        <v/>
      </c>
      <c r="D2094" s="233"/>
      <c r="E2094" s="233" t="str">
        <f>IF(ISERROR($V2094),"",OFFSET('Smelter Look-up'!$D$4,$V2094-4,0)&amp;"")</f>
        <v/>
      </c>
      <c r="F2094" s="233" t="str">
        <f>IF(ISERROR($V2094),"",OFFSET('Smelter Look-up'!$E$4,$V2094-4,0))</f>
        <v/>
      </c>
      <c r="G2094" s="233" t="str">
        <f>IF(C2094=$X$4,IF(ISERROR($V2094),"Enter smelter details","RMI"),IF(ISERROR($V2094),"",OFFSET('Smelter Look-up'!$F$4,$V2094-4,0)))</f>
        <v/>
      </c>
      <c r="H2094" s="235" t="str">
        <f>IF(ISERROR($V2094),"",OFFSET('Smelter Look-up'!$G$4,$V2094-4,0))</f>
        <v/>
      </c>
      <c r="I2094" s="237" t="str">
        <f>IF(ISERROR($V2094),"",OFFSET('Smelter Look-up'!$H$4,$V2094-4,0))</f>
        <v/>
      </c>
      <c r="J2094" s="237" t="str">
        <f>IF(ISERROR($V2094),"",OFFSET('Smelter Look-up'!$I$4,$V2094-4,0))</f>
        <v/>
      </c>
      <c r="K2094" s="234"/>
      <c r="L2094" s="234"/>
      <c r="M2094" s="234"/>
      <c r="N2094" s="234"/>
      <c r="O2094" s="234"/>
      <c r="P2094" s="237"/>
      <c r="Q2094" s="238"/>
      <c r="R2094" s="233" t="str">
        <f>IF(ISERROR($V2094),"",OFFSET('Smelter Look-up'!$C$4,$V2094-4,0)&amp;"")</f>
        <v/>
      </c>
      <c r="S2094" s="239" t="str">
        <f t="array" ref="S2094">IF(B2094="","",IF(ISERROR(MATCH($E2094,CL,0)),"Unknown",INDIRECT("'C'!$A$"&amp;MATCH($E2094,CL,0)+1)))</f>
        <v/>
      </c>
      <c r="T2094" s="239" t="str">
        <f t="array" ref="T2094">IF(B2094="","",IF(ISERROR(MATCH($J2094,SorP!$B$1:$B$6226,0)),"",INDIRECT("'SorP'!$A$"&amp;MATCH($S2094&amp;$J2094,SorP!C:C,0))))</f>
        <v/>
      </c>
      <c r="U2094" s="240"/>
      <c r="V2094" s="228" t="str">
        <f>IF(C2094="",NA(),IF(OR(C2094="Smelter not listed",C2094="Smelter not yet identified"),MATCH($B2094&amp;$D2094,'Smelter Look-up'!$J:$J,0),MATCH($B2094&amp;$C2094,'Smelter Look-up'!$J:$J,0)))</f>
        <v>#N/A</v>
      </c>
      <c r="W2094" s="208"/>
      <c r="X2094" s="208">
        <f t="shared" si="1"/>
        <v>0</v>
      </c>
      <c r="Y2094" s="208"/>
      <c r="Z2094" s="208"/>
      <c r="AA2094" s="208"/>
      <c r="AB2094" s="241" t="str">
        <f t="shared" si="2"/>
        <v/>
      </c>
      <c r="AC2094" s="208"/>
      <c r="AD2094" s="208"/>
      <c r="AE2094" s="208"/>
      <c r="AF2094" s="208"/>
      <c r="AG2094" s="208"/>
      <c r="AH2094" s="208"/>
    </row>
    <row r="2095" ht="13.5" customHeight="1">
      <c r="A2095" s="239"/>
      <c r="B2095" s="233" t="str">
        <f t="array" ref="B2095">IF(LEN(A2095)=0,"",INDEX('Smelter Look-up'!$A:$A,MATCH($A2095,'Smelter Look-up'!$E:$E,0)))</f>
        <v/>
      </c>
      <c r="C2095" s="234" t="str">
        <f t="array" ref="C2095">IF(LEN(A2095)=0,"",INDEX('Smelter Look-up'!$C:$C,MATCH($A2095,'Smelter Look-up'!$E:$E,0)))</f>
        <v/>
      </c>
      <c r="D2095" s="233"/>
      <c r="E2095" s="233" t="str">
        <f>IF(ISERROR($V2095),"",OFFSET('Smelter Look-up'!$D$4,$V2095-4,0)&amp;"")</f>
        <v/>
      </c>
      <c r="F2095" s="233" t="str">
        <f>IF(ISERROR($V2095),"",OFFSET('Smelter Look-up'!$E$4,$V2095-4,0))</f>
        <v/>
      </c>
      <c r="G2095" s="233" t="str">
        <f>IF(C2095=$X$4,IF(ISERROR($V2095),"Enter smelter details","RMI"),IF(ISERROR($V2095),"",OFFSET('Smelter Look-up'!$F$4,$V2095-4,0)))</f>
        <v/>
      </c>
      <c r="H2095" s="235" t="str">
        <f>IF(ISERROR($V2095),"",OFFSET('Smelter Look-up'!$G$4,$V2095-4,0))</f>
        <v/>
      </c>
      <c r="I2095" s="237" t="str">
        <f>IF(ISERROR($V2095),"",OFFSET('Smelter Look-up'!$H$4,$V2095-4,0))</f>
        <v/>
      </c>
      <c r="J2095" s="237" t="str">
        <f>IF(ISERROR($V2095),"",OFFSET('Smelter Look-up'!$I$4,$V2095-4,0))</f>
        <v/>
      </c>
      <c r="K2095" s="234"/>
      <c r="L2095" s="234"/>
      <c r="M2095" s="234"/>
      <c r="N2095" s="234"/>
      <c r="O2095" s="234"/>
      <c r="P2095" s="237"/>
      <c r="Q2095" s="238"/>
      <c r="R2095" s="233" t="str">
        <f>IF(ISERROR($V2095),"",OFFSET('Smelter Look-up'!$C$4,$V2095-4,0)&amp;"")</f>
        <v/>
      </c>
      <c r="S2095" s="239" t="str">
        <f t="array" ref="S2095">IF(B2095="","",IF(ISERROR(MATCH($E2095,CL,0)),"Unknown",INDIRECT("'C'!$A$"&amp;MATCH($E2095,CL,0)+1)))</f>
        <v/>
      </c>
      <c r="T2095" s="239" t="str">
        <f t="array" ref="T2095">IF(B2095="","",IF(ISERROR(MATCH($J2095,SorP!$B$1:$B$6226,0)),"",INDIRECT("'SorP'!$A$"&amp;MATCH($S2095&amp;$J2095,SorP!C:C,0))))</f>
        <v/>
      </c>
      <c r="U2095" s="240"/>
      <c r="V2095" s="228" t="str">
        <f>IF(C2095="",NA(),IF(OR(C2095="Smelter not listed",C2095="Smelter not yet identified"),MATCH($B2095&amp;$D2095,'Smelter Look-up'!$J:$J,0),MATCH($B2095&amp;$C2095,'Smelter Look-up'!$J:$J,0)))</f>
        <v>#N/A</v>
      </c>
      <c r="W2095" s="208"/>
      <c r="X2095" s="208">
        <f t="shared" si="1"/>
        <v>0</v>
      </c>
      <c r="Y2095" s="208"/>
      <c r="Z2095" s="208"/>
      <c r="AA2095" s="208"/>
      <c r="AB2095" s="241" t="str">
        <f t="shared" si="2"/>
        <v/>
      </c>
      <c r="AC2095" s="208"/>
      <c r="AD2095" s="208"/>
      <c r="AE2095" s="208"/>
      <c r="AF2095" s="208"/>
      <c r="AG2095" s="208"/>
      <c r="AH2095" s="208"/>
    </row>
    <row r="2096" ht="13.5" customHeight="1">
      <c r="A2096" s="239"/>
      <c r="B2096" s="233" t="str">
        <f t="array" ref="B2096">IF(LEN(A2096)=0,"",INDEX('Smelter Look-up'!$A:$A,MATCH($A2096,'Smelter Look-up'!$E:$E,0)))</f>
        <v/>
      </c>
      <c r="C2096" s="234" t="str">
        <f t="array" ref="C2096">IF(LEN(A2096)=0,"",INDEX('Smelter Look-up'!$C:$C,MATCH($A2096,'Smelter Look-up'!$E:$E,0)))</f>
        <v/>
      </c>
      <c r="D2096" s="233"/>
      <c r="E2096" s="233" t="str">
        <f>IF(ISERROR($V2096),"",OFFSET('Smelter Look-up'!$D$4,$V2096-4,0)&amp;"")</f>
        <v/>
      </c>
      <c r="F2096" s="233" t="str">
        <f>IF(ISERROR($V2096),"",OFFSET('Smelter Look-up'!$E$4,$V2096-4,0))</f>
        <v/>
      </c>
      <c r="G2096" s="233" t="str">
        <f>IF(C2096=$X$4,IF(ISERROR($V2096),"Enter smelter details","RMI"),IF(ISERROR($V2096),"",OFFSET('Smelter Look-up'!$F$4,$V2096-4,0)))</f>
        <v/>
      </c>
      <c r="H2096" s="235" t="str">
        <f>IF(ISERROR($V2096),"",OFFSET('Smelter Look-up'!$G$4,$V2096-4,0))</f>
        <v/>
      </c>
      <c r="I2096" s="237" t="str">
        <f>IF(ISERROR($V2096),"",OFFSET('Smelter Look-up'!$H$4,$V2096-4,0))</f>
        <v/>
      </c>
      <c r="J2096" s="237" t="str">
        <f>IF(ISERROR($V2096),"",OFFSET('Smelter Look-up'!$I$4,$V2096-4,0))</f>
        <v/>
      </c>
      <c r="K2096" s="234"/>
      <c r="L2096" s="234"/>
      <c r="M2096" s="234"/>
      <c r="N2096" s="234"/>
      <c r="O2096" s="234"/>
      <c r="P2096" s="237"/>
      <c r="Q2096" s="238"/>
      <c r="R2096" s="233" t="str">
        <f>IF(ISERROR($V2096),"",OFFSET('Smelter Look-up'!$C$4,$V2096-4,0)&amp;"")</f>
        <v/>
      </c>
      <c r="S2096" s="239" t="str">
        <f t="array" ref="S2096">IF(B2096="","",IF(ISERROR(MATCH($E2096,CL,0)),"Unknown",INDIRECT("'C'!$A$"&amp;MATCH($E2096,CL,0)+1)))</f>
        <v/>
      </c>
      <c r="T2096" s="239" t="str">
        <f t="array" ref="T2096">IF(B2096="","",IF(ISERROR(MATCH($J2096,SorP!$B$1:$B$6226,0)),"",INDIRECT("'SorP'!$A$"&amp;MATCH($S2096&amp;$J2096,SorP!C:C,0))))</f>
        <v/>
      </c>
      <c r="U2096" s="240"/>
      <c r="V2096" s="228" t="str">
        <f>IF(C2096="",NA(),IF(OR(C2096="Smelter not listed",C2096="Smelter not yet identified"),MATCH($B2096&amp;$D2096,'Smelter Look-up'!$J:$J,0),MATCH($B2096&amp;$C2096,'Smelter Look-up'!$J:$J,0)))</f>
        <v>#N/A</v>
      </c>
      <c r="W2096" s="208"/>
      <c r="X2096" s="208">
        <f t="shared" si="1"/>
        <v>0</v>
      </c>
      <c r="Y2096" s="208"/>
      <c r="Z2096" s="208"/>
      <c r="AA2096" s="208"/>
      <c r="AB2096" s="241" t="str">
        <f t="shared" si="2"/>
        <v/>
      </c>
      <c r="AC2096" s="208"/>
      <c r="AD2096" s="208"/>
      <c r="AE2096" s="208"/>
      <c r="AF2096" s="208"/>
      <c r="AG2096" s="208"/>
      <c r="AH2096" s="208"/>
    </row>
    <row r="2097" ht="13.5" customHeight="1">
      <c r="A2097" s="239"/>
      <c r="B2097" s="233" t="str">
        <f t="array" ref="B2097">IF(LEN(A2097)=0,"",INDEX('Smelter Look-up'!$A:$A,MATCH($A2097,'Smelter Look-up'!$E:$E,0)))</f>
        <v/>
      </c>
      <c r="C2097" s="234" t="str">
        <f t="array" ref="C2097">IF(LEN(A2097)=0,"",INDEX('Smelter Look-up'!$C:$C,MATCH($A2097,'Smelter Look-up'!$E:$E,0)))</f>
        <v/>
      </c>
      <c r="D2097" s="233"/>
      <c r="E2097" s="233" t="str">
        <f>IF(ISERROR($V2097),"",OFFSET('Smelter Look-up'!$D$4,$V2097-4,0)&amp;"")</f>
        <v/>
      </c>
      <c r="F2097" s="233" t="str">
        <f>IF(ISERROR($V2097),"",OFFSET('Smelter Look-up'!$E$4,$V2097-4,0))</f>
        <v/>
      </c>
      <c r="G2097" s="233" t="str">
        <f>IF(C2097=$X$4,IF(ISERROR($V2097),"Enter smelter details","RMI"),IF(ISERROR($V2097),"",OFFSET('Smelter Look-up'!$F$4,$V2097-4,0)))</f>
        <v/>
      </c>
      <c r="H2097" s="235" t="str">
        <f>IF(ISERROR($V2097),"",OFFSET('Smelter Look-up'!$G$4,$V2097-4,0))</f>
        <v/>
      </c>
      <c r="I2097" s="237" t="str">
        <f>IF(ISERROR($V2097),"",OFFSET('Smelter Look-up'!$H$4,$V2097-4,0))</f>
        <v/>
      </c>
      <c r="J2097" s="237" t="str">
        <f>IF(ISERROR($V2097),"",OFFSET('Smelter Look-up'!$I$4,$V2097-4,0))</f>
        <v/>
      </c>
      <c r="K2097" s="234"/>
      <c r="L2097" s="234"/>
      <c r="M2097" s="234"/>
      <c r="N2097" s="234"/>
      <c r="O2097" s="234"/>
      <c r="P2097" s="237"/>
      <c r="Q2097" s="238"/>
      <c r="R2097" s="233" t="str">
        <f>IF(ISERROR($V2097),"",OFFSET('Smelter Look-up'!$C$4,$V2097-4,0)&amp;"")</f>
        <v/>
      </c>
      <c r="S2097" s="239" t="str">
        <f t="array" ref="S2097">IF(B2097="","",IF(ISERROR(MATCH($E2097,CL,0)),"Unknown",INDIRECT("'C'!$A$"&amp;MATCH($E2097,CL,0)+1)))</f>
        <v/>
      </c>
      <c r="T2097" s="239" t="str">
        <f t="array" ref="T2097">IF(B2097="","",IF(ISERROR(MATCH($J2097,SorP!$B$1:$B$6226,0)),"",INDIRECT("'SorP'!$A$"&amp;MATCH($S2097&amp;$J2097,SorP!C:C,0))))</f>
        <v/>
      </c>
      <c r="U2097" s="240"/>
      <c r="V2097" s="228" t="str">
        <f>IF(C2097="",NA(),IF(OR(C2097="Smelter not listed",C2097="Smelter not yet identified"),MATCH($B2097&amp;$D2097,'Smelter Look-up'!$J:$J,0),MATCH($B2097&amp;$C2097,'Smelter Look-up'!$J:$J,0)))</f>
        <v>#N/A</v>
      </c>
      <c r="W2097" s="208"/>
      <c r="X2097" s="208">
        <f t="shared" si="1"/>
        <v>0</v>
      </c>
      <c r="Y2097" s="208"/>
      <c r="Z2097" s="208"/>
      <c r="AA2097" s="208"/>
      <c r="AB2097" s="241" t="str">
        <f t="shared" si="2"/>
        <v/>
      </c>
      <c r="AC2097" s="208"/>
      <c r="AD2097" s="208"/>
      <c r="AE2097" s="208"/>
      <c r="AF2097" s="208"/>
      <c r="AG2097" s="208"/>
      <c r="AH2097" s="208"/>
    </row>
    <row r="2098" ht="13.5" customHeight="1">
      <c r="A2098" s="239"/>
      <c r="B2098" s="233" t="str">
        <f t="array" ref="B2098">IF(LEN(A2098)=0,"",INDEX('Smelter Look-up'!$A:$A,MATCH($A2098,'Smelter Look-up'!$E:$E,0)))</f>
        <v/>
      </c>
      <c r="C2098" s="234" t="str">
        <f t="array" ref="C2098">IF(LEN(A2098)=0,"",INDEX('Smelter Look-up'!$C:$C,MATCH($A2098,'Smelter Look-up'!$E:$E,0)))</f>
        <v/>
      </c>
      <c r="D2098" s="233"/>
      <c r="E2098" s="233" t="str">
        <f>IF(ISERROR($V2098),"",OFFSET('Smelter Look-up'!$D$4,$V2098-4,0)&amp;"")</f>
        <v/>
      </c>
      <c r="F2098" s="233" t="str">
        <f>IF(ISERROR($V2098),"",OFFSET('Smelter Look-up'!$E$4,$V2098-4,0))</f>
        <v/>
      </c>
      <c r="G2098" s="233" t="str">
        <f>IF(C2098=$X$4,IF(ISERROR($V2098),"Enter smelter details","RMI"),IF(ISERROR($V2098),"",OFFSET('Smelter Look-up'!$F$4,$V2098-4,0)))</f>
        <v/>
      </c>
      <c r="H2098" s="235" t="str">
        <f>IF(ISERROR($V2098),"",OFFSET('Smelter Look-up'!$G$4,$V2098-4,0))</f>
        <v/>
      </c>
      <c r="I2098" s="237" t="str">
        <f>IF(ISERROR($V2098),"",OFFSET('Smelter Look-up'!$H$4,$V2098-4,0))</f>
        <v/>
      </c>
      <c r="J2098" s="237" t="str">
        <f>IF(ISERROR($V2098),"",OFFSET('Smelter Look-up'!$I$4,$V2098-4,0))</f>
        <v/>
      </c>
      <c r="K2098" s="234"/>
      <c r="L2098" s="234"/>
      <c r="M2098" s="234"/>
      <c r="N2098" s="234"/>
      <c r="O2098" s="234"/>
      <c r="P2098" s="237"/>
      <c r="Q2098" s="238"/>
      <c r="R2098" s="233" t="str">
        <f>IF(ISERROR($V2098),"",OFFSET('Smelter Look-up'!$C$4,$V2098-4,0)&amp;"")</f>
        <v/>
      </c>
      <c r="S2098" s="239" t="str">
        <f t="array" ref="S2098">IF(B2098="","",IF(ISERROR(MATCH($E2098,CL,0)),"Unknown",INDIRECT("'C'!$A$"&amp;MATCH($E2098,CL,0)+1)))</f>
        <v/>
      </c>
      <c r="T2098" s="239" t="str">
        <f t="array" ref="T2098">IF(B2098="","",IF(ISERROR(MATCH($J2098,SorP!$B$1:$B$6226,0)),"",INDIRECT("'SorP'!$A$"&amp;MATCH($S2098&amp;$J2098,SorP!C:C,0))))</f>
        <v/>
      </c>
      <c r="U2098" s="240"/>
      <c r="V2098" s="228" t="str">
        <f>IF(C2098="",NA(),IF(OR(C2098="Smelter not listed",C2098="Smelter not yet identified"),MATCH($B2098&amp;$D2098,'Smelter Look-up'!$J:$J,0),MATCH($B2098&amp;$C2098,'Smelter Look-up'!$J:$J,0)))</f>
        <v>#N/A</v>
      </c>
      <c r="W2098" s="208"/>
      <c r="X2098" s="208">
        <f t="shared" si="1"/>
        <v>0</v>
      </c>
      <c r="Y2098" s="208"/>
      <c r="Z2098" s="208"/>
      <c r="AA2098" s="208"/>
      <c r="AB2098" s="241" t="str">
        <f t="shared" si="2"/>
        <v/>
      </c>
      <c r="AC2098" s="208"/>
      <c r="AD2098" s="208"/>
      <c r="AE2098" s="208"/>
      <c r="AF2098" s="208"/>
      <c r="AG2098" s="208"/>
      <c r="AH2098" s="208"/>
    </row>
    <row r="2099" ht="13.5" customHeight="1">
      <c r="A2099" s="239"/>
      <c r="B2099" s="233" t="str">
        <f t="array" ref="B2099">IF(LEN(A2099)=0,"",INDEX('Smelter Look-up'!$A:$A,MATCH($A2099,'Smelter Look-up'!$E:$E,0)))</f>
        <v/>
      </c>
      <c r="C2099" s="234" t="str">
        <f t="array" ref="C2099">IF(LEN(A2099)=0,"",INDEX('Smelter Look-up'!$C:$C,MATCH($A2099,'Smelter Look-up'!$E:$E,0)))</f>
        <v/>
      </c>
      <c r="D2099" s="233"/>
      <c r="E2099" s="233" t="str">
        <f>IF(ISERROR($V2099),"",OFFSET('Smelter Look-up'!$D$4,$V2099-4,0)&amp;"")</f>
        <v/>
      </c>
      <c r="F2099" s="233" t="str">
        <f>IF(ISERROR($V2099),"",OFFSET('Smelter Look-up'!$E$4,$V2099-4,0))</f>
        <v/>
      </c>
      <c r="G2099" s="233" t="str">
        <f>IF(C2099=$X$4,IF(ISERROR($V2099),"Enter smelter details","RMI"),IF(ISERROR($V2099),"",OFFSET('Smelter Look-up'!$F$4,$V2099-4,0)))</f>
        <v/>
      </c>
      <c r="H2099" s="235" t="str">
        <f>IF(ISERROR($V2099),"",OFFSET('Smelter Look-up'!$G$4,$V2099-4,0))</f>
        <v/>
      </c>
      <c r="I2099" s="237" t="str">
        <f>IF(ISERROR($V2099),"",OFFSET('Smelter Look-up'!$H$4,$V2099-4,0))</f>
        <v/>
      </c>
      <c r="J2099" s="237" t="str">
        <f>IF(ISERROR($V2099),"",OFFSET('Smelter Look-up'!$I$4,$V2099-4,0))</f>
        <v/>
      </c>
      <c r="K2099" s="234"/>
      <c r="L2099" s="234"/>
      <c r="M2099" s="234"/>
      <c r="N2099" s="234"/>
      <c r="O2099" s="234"/>
      <c r="P2099" s="237"/>
      <c r="Q2099" s="238"/>
      <c r="R2099" s="233" t="str">
        <f>IF(ISERROR($V2099),"",OFFSET('Smelter Look-up'!$C$4,$V2099-4,0)&amp;"")</f>
        <v/>
      </c>
      <c r="S2099" s="239" t="str">
        <f t="array" ref="S2099">IF(B2099="","",IF(ISERROR(MATCH($E2099,CL,0)),"Unknown",INDIRECT("'C'!$A$"&amp;MATCH($E2099,CL,0)+1)))</f>
        <v/>
      </c>
      <c r="T2099" s="239" t="str">
        <f t="array" ref="T2099">IF(B2099="","",IF(ISERROR(MATCH($J2099,SorP!$B$1:$B$6226,0)),"",INDIRECT("'SorP'!$A$"&amp;MATCH($S2099&amp;$J2099,SorP!C:C,0))))</f>
        <v/>
      </c>
      <c r="U2099" s="240"/>
      <c r="V2099" s="228" t="str">
        <f>IF(C2099="",NA(),IF(OR(C2099="Smelter not listed",C2099="Smelter not yet identified"),MATCH($B2099&amp;$D2099,'Smelter Look-up'!$J:$J,0),MATCH($B2099&amp;$C2099,'Smelter Look-up'!$J:$J,0)))</f>
        <v>#N/A</v>
      </c>
      <c r="W2099" s="208"/>
      <c r="X2099" s="208">
        <f t="shared" si="1"/>
        <v>0</v>
      </c>
      <c r="Y2099" s="208"/>
      <c r="Z2099" s="208"/>
      <c r="AA2099" s="208"/>
      <c r="AB2099" s="241" t="str">
        <f t="shared" si="2"/>
        <v/>
      </c>
      <c r="AC2099" s="208"/>
      <c r="AD2099" s="208"/>
      <c r="AE2099" s="208"/>
      <c r="AF2099" s="208"/>
      <c r="AG2099" s="208"/>
      <c r="AH2099" s="208"/>
    </row>
    <row r="2100" ht="13.5" customHeight="1">
      <c r="A2100" s="239"/>
      <c r="B2100" s="233" t="str">
        <f t="array" ref="B2100">IF(LEN(A2100)=0,"",INDEX('Smelter Look-up'!$A:$A,MATCH($A2100,'Smelter Look-up'!$E:$E,0)))</f>
        <v/>
      </c>
      <c r="C2100" s="234" t="str">
        <f t="array" ref="C2100">IF(LEN(A2100)=0,"",INDEX('Smelter Look-up'!$C:$C,MATCH($A2100,'Smelter Look-up'!$E:$E,0)))</f>
        <v/>
      </c>
      <c r="D2100" s="233"/>
      <c r="E2100" s="233" t="str">
        <f>IF(ISERROR($V2100),"",OFFSET('Smelter Look-up'!$D$4,$V2100-4,0)&amp;"")</f>
        <v/>
      </c>
      <c r="F2100" s="233" t="str">
        <f>IF(ISERROR($V2100),"",OFFSET('Smelter Look-up'!$E$4,$V2100-4,0))</f>
        <v/>
      </c>
      <c r="G2100" s="233" t="str">
        <f>IF(C2100=$X$4,IF(ISERROR($V2100),"Enter smelter details","RMI"),IF(ISERROR($V2100),"",OFFSET('Smelter Look-up'!$F$4,$V2100-4,0)))</f>
        <v/>
      </c>
      <c r="H2100" s="235" t="str">
        <f>IF(ISERROR($V2100),"",OFFSET('Smelter Look-up'!$G$4,$V2100-4,0))</f>
        <v/>
      </c>
      <c r="I2100" s="237" t="str">
        <f>IF(ISERROR($V2100),"",OFFSET('Smelter Look-up'!$H$4,$V2100-4,0))</f>
        <v/>
      </c>
      <c r="J2100" s="237" t="str">
        <f>IF(ISERROR($V2100),"",OFFSET('Smelter Look-up'!$I$4,$V2100-4,0))</f>
        <v/>
      </c>
      <c r="K2100" s="234"/>
      <c r="L2100" s="234"/>
      <c r="M2100" s="234"/>
      <c r="N2100" s="234"/>
      <c r="O2100" s="234"/>
      <c r="P2100" s="237"/>
      <c r="Q2100" s="238"/>
      <c r="R2100" s="233" t="str">
        <f>IF(ISERROR($V2100),"",OFFSET('Smelter Look-up'!$C$4,$V2100-4,0)&amp;"")</f>
        <v/>
      </c>
      <c r="S2100" s="239" t="str">
        <f t="array" ref="S2100">IF(B2100="","",IF(ISERROR(MATCH($E2100,CL,0)),"Unknown",INDIRECT("'C'!$A$"&amp;MATCH($E2100,CL,0)+1)))</f>
        <v/>
      </c>
      <c r="T2100" s="239" t="str">
        <f t="array" ref="T2100">IF(B2100="","",IF(ISERROR(MATCH($J2100,SorP!$B$1:$B$6226,0)),"",INDIRECT("'SorP'!$A$"&amp;MATCH($S2100&amp;$J2100,SorP!C:C,0))))</f>
        <v/>
      </c>
      <c r="U2100" s="240"/>
      <c r="V2100" s="228" t="str">
        <f>IF(C2100="",NA(),IF(OR(C2100="Smelter not listed",C2100="Smelter not yet identified"),MATCH($B2100&amp;$D2100,'Smelter Look-up'!$J:$J,0),MATCH($B2100&amp;$C2100,'Smelter Look-up'!$J:$J,0)))</f>
        <v>#N/A</v>
      </c>
      <c r="W2100" s="208"/>
      <c r="X2100" s="208">
        <f t="shared" si="1"/>
        <v>0</v>
      </c>
      <c r="Y2100" s="208"/>
      <c r="Z2100" s="208"/>
      <c r="AA2100" s="208"/>
      <c r="AB2100" s="241" t="str">
        <f t="shared" si="2"/>
        <v/>
      </c>
      <c r="AC2100" s="208"/>
      <c r="AD2100" s="208"/>
      <c r="AE2100" s="208"/>
      <c r="AF2100" s="208"/>
      <c r="AG2100" s="208"/>
      <c r="AH2100" s="208"/>
    </row>
    <row r="2101" ht="13.5" customHeight="1">
      <c r="A2101" s="239"/>
      <c r="B2101" s="233" t="str">
        <f t="array" ref="B2101">IF(LEN(A2101)=0,"",INDEX('Smelter Look-up'!$A:$A,MATCH($A2101,'Smelter Look-up'!$E:$E,0)))</f>
        <v/>
      </c>
      <c r="C2101" s="234" t="str">
        <f t="array" ref="C2101">IF(LEN(A2101)=0,"",INDEX('Smelter Look-up'!$C:$C,MATCH($A2101,'Smelter Look-up'!$E:$E,0)))</f>
        <v/>
      </c>
      <c r="D2101" s="233"/>
      <c r="E2101" s="233" t="str">
        <f>IF(ISERROR($V2101),"",OFFSET('Smelter Look-up'!$D$4,$V2101-4,0)&amp;"")</f>
        <v/>
      </c>
      <c r="F2101" s="233" t="str">
        <f>IF(ISERROR($V2101),"",OFFSET('Smelter Look-up'!$E$4,$V2101-4,0))</f>
        <v/>
      </c>
      <c r="G2101" s="233" t="str">
        <f>IF(C2101=$X$4,IF(ISERROR($V2101),"Enter smelter details","RMI"),IF(ISERROR($V2101),"",OFFSET('Smelter Look-up'!$F$4,$V2101-4,0)))</f>
        <v/>
      </c>
      <c r="H2101" s="235" t="str">
        <f>IF(ISERROR($V2101),"",OFFSET('Smelter Look-up'!$G$4,$V2101-4,0))</f>
        <v/>
      </c>
      <c r="I2101" s="237" t="str">
        <f>IF(ISERROR($V2101),"",OFFSET('Smelter Look-up'!$H$4,$V2101-4,0))</f>
        <v/>
      </c>
      <c r="J2101" s="237" t="str">
        <f>IF(ISERROR($V2101),"",OFFSET('Smelter Look-up'!$I$4,$V2101-4,0))</f>
        <v/>
      </c>
      <c r="K2101" s="234"/>
      <c r="L2101" s="234"/>
      <c r="M2101" s="234"/>
      <c r="N2101" s="234"/>
      <c r="O2101" s="234"/>
      <c r="P2101" s="237"/>
      <c r="Q2101" s="238"/>
      <c r="R2101" s="233" t="str">
        <f>IF(ISERROR($V2101),"",OFFSET('Smelter Look-up'!$C$4,$V2101-4,0)&amp;"")</f>
        <v/>
      </c>
      <c r="S2101" s="239" t="str">
        <f t="array" ref="S2101">IF(B2101="","",IF(ISERROR(MATCH($E2101,CL,0)),"Unknown",INDIRECT("'C'!$A$"&amp;MATCH($E2101,CL,0)+1)))</f>
        <v/>
      </c>
      <c r="T2101" s="239" t="str">
        <f t="array" ref="T2101">IF(B2101="","",IF(ISERROR(MATCH($J2101,SorP!$B$1:$B$6226,0)),"",INDIRECT("'SorP'!$A$"&amp;MATCH($S2101&amp;$J2101,SorP!C:C,0))))</f>
        <v/>
      </c>
      <c r="U2101" s="240"/>
      <c r="V2101" s="228" t="str">
        <f>IF(C2101="",NA(),IF(OR(C2101="Smelter not listed",C2101="Smelter not yet identified"),MATCH($B2101&amp;$D2101,'Smelter Look-up'!$J:$J,0),MATCH($B2101&amp;$C2101,'Smelter Look-up'!$J:$J,0)))</f>
        <v>#N/A</v>
      </c>
      <c r="W2101" s="208"/>
      <c r="X2101" s="208">
        <f t="shared" si="1"/>
        <v>0</v>
      </c>
      <c r="Y2101" s="208"/>
      <c r="Z2101" s="208"/>
      <c r="AA2101" s="208"/>
      <c r="AB2101" s="241" t="str">
        <f t="shared" si="2"/>
        <v/>
      </c>
      <c r="AC2101" s="208"/>
      <c r="AD2101" s="208"/>
      <c r="AE2101" s="208"/>
      <c r="AF2101" s="208"/>
      <c r="AG2101" s="208"/>
      <c r="AH2101" s="208"/>
    </row>
    <row r="2102" ht="13.5" customHeight="1">
      <c r="A2102" s="239"/>
      <c r="B2102" s="233" t="str">
        <f t="array" ref="B2102">IF(LEN(A2102)=0,"",INDEX('Smelter Look-up'!$A:$A,MATCH($A2102,'Smelter Look-up'!$E:$E,0)))</f>
        <v/>
      </c>
      <c r="C2102" s="234" t="str">
        <f t="array" ref="C2102">IF(LEN(A2102)=0,"",INDEX('Smelter Look-up'!$C:$C,MATCH($A2102,'Smelter Look-up'!$E:$E,0)))</f>
        <v/>
      </c>
      <c r="D2102" s="233"/>
      <c r="E2102" s="233" t="str">
        <f>IF(ISERROR($V2102),"",OFFSET('Smelter Look-up'!$D$4,$V2102-4,0)&amp;"")</f>
        <v/>
      </c>
      <c r="F2102" s="233" t="str">
        <f>IF(ISERROR($V2102),"",OFFSET('Smelter Look-up'!$E$4,$V2102-4,0))</f>
        <v/>
      </c>
      <c r="G2102" s="233" t="str">
        <f>IF(C2102=$X$4,IF(ISERROR($V2102),"Enter smelter details","RMI"),IF(ISERROR($V2102),"",OFFSET('Smelter Look-up'!$F$4,$V2102-4,0)))</f>
        <v/>
      </c>
      <c r="H2102" s="235" t="str">
        <f>IF(ISERROR($V2102),"",OFFSET('Smelter Look-up'!$G$4,$V2102-4,0))</f>
        <v/>
      </c>
      <c r="I2102" s="237" t="str">
        <f>IF(ISERROR($V2102),"",OFFSET('Smelter Look-up'!$H$4,$V2102-4,0))</f>
        <v/>
      </c>
      <c r="J2102" s="237" t="str">
        <f>IF(ISERROR($V2102),"",OFFSET('Smelter Look-up'!$I$4,$V2102-4,0))</f>
        <v/>
      </c>
      <c r="K2102" s="234"/>
      <c r="L2102" s="234"/>
      <c r="M2102" s="234"/>
      <c r="N2102" s="234"/>
      <c r="O2102" s="234"/>
      <c r="P2102" s="237"/>
      <c r="Q2102" s="238"/>
      <c r="R2102" s="233" t="str">
        <f>IF(ISERROR($V2102),"",OFFSET('Smelter Look-up'!$C$4,$V2102-4,0)&amp;"")</f>
        <v/>
      </c>
      <c r="S2102" s="239" t="str">
        <f t="array" ref="S2102">IF(B2102="","",IF(ISERROR(MATCH($E2102,CL,0)),"Unknown",INDIRECT("'C'!$A$"&amp;MATCH($E2102,CL,0)+1)))</f>
        <v/>
      </c>
      <c r="T2102" s="239" t="str">
        <f t="array" ref="T2102">IF(B2102="","",IF(ISERROR(MATCH($J2102,SorP!$B$1:$B$6226,0)),"",INDIRECT("'SorP'!$A$"&amp;MATCH($S2102&amp;$J2102,SorP!C:C,0))))</f>
        <v/>
      </c>
      <c r="U2102" s="240"/>
      <c r="V2102" s="228" t="str">
        <f>IF(C2102="",NA(),IF(OR(C2102="Smelter not listed",C2102="Smelter not yet identified"),MATCH($B2102&amp;$D2102,'Smelter Look-up'!$J:$J,0),MATCH($B2102&amp;$C2102,'Smelter Look-up'!$J:$J,0)))</f>
        <v>#N/A</v>
      </c>
      <c r="W2102" s="208"/>
      <c r="X2102" s="208">
        <f t="shared" si="1"/>
        <v>0</v>
      </c>
      <c r="Y2102" s="208"/>
      <c r="Z2102" s="208"/>
      <c r="AA2102" s="208"/>
      <c r="AB2102" s="241" t="str">
        <f t="shared" si="2"/>
        <v/>
      </c>
      <c r="AC2102" s="208"/>
      <c r="AD2102" s="208"/>
      <c r="AE2102" s="208"/>
      <c r="AF2102" s="208"/>
      <c r="AG2102" s="208"/>
      <c r="AH2102" s="208"/>
    </row>
    <row r="2103" ht="13.5" customHeight="1">
      <c r="A2103" s="239"/>
      <c r="B2103" s="233" t="str">
        <f t="array" ref="B2103">IF(LEN(A2103)=0,"",INDEX('Smelter Look-up'!$A:$A,MATCH($A2103,'Smelter Look-up'!$E:$E,0)))</f>
        <v/>
      </c>
      <c r="C2103" s="234" t="str">
        <f t="array" ref="C2103">IF(LEN(A2103)=0,"",INDEX('Smelter Look-up'!$C:$C,MATCH($A2103,'Smelter Look-up'!$E:$E,0)))</f>
        <v/>
      </c>
      <c r="D2103" s="233"/>
      <c r="E2103" s="233" t="str">
        <f>IF(ISERROR($V2103),"",OFFSET('Smelter Look-up'!$D$4,$V2103-4,0)&amp;"")</f>
        <v/>
      </c>
      <c r="F2103" s="233" t="str">
        <f>IF(ISERROR($V2103),"",OFFSET('Smelter Look-up'!$E$4,$V2103-4,0))</f>
        <v/>
      </c>
      <c r="G2103" s="233" t="str">
        <f>IF(C2103=$X$4,IF(ISERROR($V2103),"Enter smelter details","RMI"),IF(ISERROR($V2103),"",OFFSET('Smelter Look-up'!$F$4,$V2103-4,0)))</f>
        <v/>
      </c>
      <c r="H2103" s="235" t="str">
        <f>IF(ISERROR($V2103),"",OFFSET('Smelter Look-up'!$G$4,$V2103-4,0))</f>
        <v/>
      </c>
      <c r="I2103" s="237" t="str">
        <f>IF(ISERROR($V2103),"",OFFSET('Smelter Look-up'!$H$4,$V2103-4,0))</f>
        <v/>
      </c>
      <c r="J2103" s="237" t="str">
        <f>IF(ISERROR($V2103),"",OFFSET('Smelter Look-up'!$I$4,$V2103-4,0))</f>
        <v/>
      </c>
      <c r="K2103" s="234"/>
      <c r="L2103" s="234"/>
      <c r="M2103" s="234"/>
      <c r="N2103" s="234"/>
      <c r="O2103" s="234"/>
      <c r="P2103" s="237"/>
      <c r="Q2103" s="238"/>
      <c r="R2103" s="233" t="str">
        <f>IF(ISERROR($V2103),"",OFFSET('Smelter Look-up'!$C$4,$V2103-4,0)&amp;"")</f>
        <v/>
      </c>
      <c r="S2103" s="239" t="str">
        <f t="array" ref="S2103">IF(B2103="","",IF(ISERROR(MATCH($E2103,CL,0)),"Unknown",INDIRECT("'C'!$A$"&amp;MATCH($E2103,CL,0)+1)))</f>
        <v/>
      </c>
      <c r="T2103" s="239" t="str">
        <f t="array" ref="T2103">IF(B2103="","",IF(ISERROR(MATCH($J2103,SorP!$B$1:$B$6226,0)),"",INDIRECT("'SorP'!$A$"&amp;MATCH($S2103&amp;$J2103,SorP!C:C,0))))</f>
        <v/>
      </c>
      <c r="U2103" s="240"/>
      <c r="V2103" s="228" t="str">
        <f>IF(C2103="",NA(),IF(OR(C2103="Smelter not listed",C2103="Smelter not yet identified"),MATCH($B2103&amp;$D2103,'Smelter Look-up'!$J:$J,0),MATCH($B2103&amp;$C2103,'Smelter Look-up'!$J:$J,0)))</f>
        <v>#N/A</v>
      </c>
      <c r="W2103" s="208"/>
      <c r="X2103" s="208">
        <f t="shared" si="1"/>
        <v>0</v>
      </c>
      <c r="Y2103" s="208"/>
      <c r="Z2103" s="208"/>
      <c r="AA2103" s="208"/>
      <c r="AB2103" s="241" t="str">
        <f t="shared" si="2"/>
        <v/>
      </c>
      <c r="AC2103" s="208"/>
      <c r="AD2103" s="208"/>
      <c r="AE2103" s="208"/>
      <c r="AF2103" s="208"/>
      <c r="AG2103" s="208"/>
      <c r="AH2103" s="208"/>
    </row>
    <row r="2104" ht="13.5" customHeight="1">
      <c r="A2104" s="239"/>
      <c r="B2104" s="233" t="str">
        <f t="array" ref="B2104">IF(LEN(A2104)=0,"",INDEX('Smelter Look-up'!$A:$A,MATCH($A2104,'Smelter Look-up'!$E:$E,0)))</f>
        <v/>
      </c>
      <c r="C2104" s="234" t="str">
        <f t="array" ref="C2104">IF(LEN(A2104)=0,"",INDEX('Smelter Look-up'!$C:$C,MATCH($A2104,'Smelter Look-up'!$E:$E,0)))</f>
        <v/>
      </c>
      <c r="D2104" s="233"/>
      <c r="E2104" s="233" t="str">
        <f>IF(ISERROR($V2104),"",OFFSET('Smelter Look-up'!$D$4,$V2104-4,0)&amp;"")</f>
        <v/>
      </c>
      <c r="F2104" s="233" t="str">
        <f>IF(ISERROR($V2104),"",OFFSET('Smelter Look-up'!$E$4,$V2104-4,0))</f>
        <v/>
      </c>
      <c r="G2104" s="233" t="str">
        <f>IF(C2104=$X$4,IF(ISERROR($V2104),"Enter smelter details","RMI"),IF(ISERROR($V2104),"",OFFSET('Smelter Look-up'!$F$4,$V2104-4,0)))</f>
        <v/>
      </c>
      <c r="H2104" s="235" t="str">
        <f>IF(ISERROR($V2104),"",OFFSET('Smelter Look-up'!$G$4,$V2104-4,0))</f>
        <v/>
      </c>
      <c r="I2104" s="237" t="str">
        <f>IF(ISERROR($V2104),"",OFFSET('Smelter Look-up'!$H$4,$V2104-4,0))</f>
        <v/>
      </c>
      <c r="J2104" s="237" t="str">
        <f>IF(ISERROR($V2104),"",OFFSET('Smelter Look-up'!$I$4,$V2104-4,0))</f>
        <v/>
      </c>
      <c r="K2104" s="234"/>
      <c r="L2104" s="234"/>
      <c r="M2104" s="234"/>
      <c r="N2104" s="234"/>
      <c r="O2104" s="234"/>
      <c r="P2104" s="237"/>
      <c r="Q2104" s="238"/>
      <c r="R2104" s="233" t="str">
        <f>IF(ISERROR($V2104),"",OFFSET('Smelter Look-up'!$C$4,$V2104-4,0)&amp;"")</f>
        <v/>
      </c>
      <c r="S2104" s="239" t="str">
        <f t="array" ref="S2104">IF(B2104="","",IF(ISERROR(MATCH($E2104,CL,0)),"Unknown",INDIRECT("'C'!$A$"&amp;MATCH($E2104,CL,0)+1)))</f>
        <v/>
      </c>
      <c r="T2104" s="239" t="str">
        <f t="array" ref="T2104">IF(B2104="","",IF(ISERROR(MATCH($J2104,SorP!$B$1:$B$6226,0)),"",INDIRECT("'SorP'!$A$"&amp;MATCH($S2104&amp;$J2104,SorP!C:C,0))))</f>
        <v/>
      </c>
      <c r="U2104" s="240"/>
      <c r="V2104" s="228" t="str">
        <f>IF(C2104="",NA(),IF(OR(C2104="Smelter not listed",C2104="Smelter not yet identified"),MATCH($B2104&amp;$D2104,'Smelter Look-up'!$J:$J,0),MATCH($B2104&amp;$C2104,'Smelter Look-up'!$J:$J,0)))</f>
        <v>#N/A</v>
      </c>
      <c r="W2104" s="208"/>
      <c r="X2104" s="208">
        <f t="shared" si="1"/>
        <v>0</v>
      </c>
      <c r="Y2104" s="208"/>
      <c r="Z2104" s="208"/>
      <c r="AA2104" s="208"/>
      <c r="AB2104" s="241" t="str">
        <f t="shared" si="2"/>
        <v/>
      </c>
      <c r="AC2104" s="208"/>
      <c r="AD2104" s="208"/>
      <c r="AE2104" s="208"/>
      <c r="AF2104" s="208"/>
      <c r="AG2104" s="208"/>
      <c r="AH2104" s="208"/>
    </row>
    <row r="2105" ht="13.5" customHeight="1">
      <c r="A2105" s="239"/>
      <c r="B2105" s="233" t="str">
        <f t="array" ref="B2105">IF(LEN(A2105)=0,"",INDEX('Smelter Look-up'!$A:$A,MATCH($A2105,'Smelter Look-up'!$E:$E,0)))</f>
        <v/>
      </c>
      <c r="C2105" s="234" t="str">
        <f t="array" ref="C2105">IF(LEN(A2105)=0,"",INDEX('Smelter Look-up'!$C:$C,MATCH($A2105,'Smelter Look-up'!$E:$E,0)))</f>
        <v/>
      </c>
      <c r="D2105" s="233"/>
      <c r="E2105" s="233" t="str">
        <f>IF(ISERROR($V2105),"",OFFSET('Smelter Look-up'!$D$4,$V2105-4,0)&amp;"")</f>
        <v/>
      </c>
      <c r="F2105" s="233" t="str">
        <f>IF(ISERROR($V2105),"",OFFSET('Smelter Look-up'!$E$4,$V2105-4,0))</f>
        <v/>
      </c>
      <c r="G2105" s="233" t="str">
        <f>IF(C2105=$X$4,IF(ISERROR($V2105),"Enter smelter details","RMI"),IF(ISERROR($V2105),"",OFFSET('Smelter Look-up'!$F$4,$V2105-4,0)))</f>
        <v/>
      </c>
      <c r="H2105" s="235" t="str">
        <f>IF(ISERROR($V2105),"",OFFSET('Smelter Look-up'!$G$4,$V2105-4,0))</f>
        <v/>
      </c>
      <c r="I2105" s="237" t="str">
        <f>IF(ISERROR($V2105),"",OFFSET('Smelter Look-up'!$H$4,$V2105-4,0))</f>
        <v/>
      </c>
      <c r="J2105" s="237" t="str">
        <f>IF(ISERROR($V2105),"",OFFSET('Smelter Look-up'!$I$4,$V2105-4,0))</f>
        <v/>
      </c>
      <c r="K2105" s="234"/>
      <c r="L2105" s="234"/>
      <c r="M2105" s="234"/>
      <c r="N2105" s="234"/>
      <c r="O2105" s="234"/>
      <c r="P2105" s="237"/>
      <c r="Q2105" s="238"/>
      <c r="R2105" s="233" t="str">
        <f>IF(ISERROR($V2105),"",OFFSET('Smelter Look-up'!$C$4,$V2105-4,0)&amp;"")</f>
        <v/>
      </c>
      <c r="S2105" s="239" t="str">
        <f t="array" ref="S2105">IF(B2105="","",IF(ISERROR(MATCH($E2105,CL,0)),"Unknown",INDIRECT("'C'!$A$"&amp;MATCH($E2105,CL,0)+1)))</f>
        <v/>
      </c>
      <c r="T2105" s="239" t="str">
        <f t="array" ref="T2105">IF(B2105="","",IF(ISERROR(MATCH($J2105,SorP!$B$1:$B$6226,0)),"",INDIRECT("'SorP'!$A$"&amp;MATCH($S2105&amp;$J2105,SorP!C:C,0))))</f>
        <v/>
      </c>
      <c r="U2105" s="240"/>
      <c r="V2105" s="228" t="str">
        <f>IF(C2105="",NA(),IF(OR(C2105="Smelter not listed",C2105="Smelter not yet identified"),MATCH($B2105&amp;$D2105,'Smelter Look-up'!$J:$J,0),MATCH($B2105&amp;$C2105,'Smelter Look-up'!$J:$J,0)))</f>
        <v>#N/A</v>
      </c>
      <c r="W2105" s="208"/>
      <c r="X2105" s="208">
        <f t="shared" si="1"/>
        <v>0</v>
      </c>
      <c r="Y2105" s="208"/>
      <c r="Z2105" s="208"/>
      <c r="AA2105" s="208"/>
      <c r="AB2105" s="241" t="str">
        <f t="shared" si="2"/>
        <v/>
      </c>
      <c r="AC2105" s="208"/>
      <c r="AD2105" s="208"/>
      <c r="AE2105" s="208"/>
      <c r="AF2105" s="208"/>
      <c r="AG2105" s="208"/>
      <c r="AH2105" s="208"/>
    </row>
    <row r="2106" ht="13.5" customHeight="1">
      <c r="A2106" s="239"/>
      <c r="B2106" s="233" t="str">
        <f t="array" ref="B2106">IF(LEN(A2106)=0,"",INDEX('Smelter Look-up'!$A:$A,MATCH($A2106,'Smelter Look-up'!$E:$E,0)))</f>
        <v/>
      </c>
      <c r="C2106" s="234" t="str">
        <f t="array" ref="C2106">IF(LEN(A2106)=0,"",INDEX('Smelter Look-up'!$C:$C,MATCH($A2106,'Smelter Look-up'!$E:$E,0)))</f>
        <v/>
      </c>
      <c r="D2106" s="233"/>
      <c r="E2106" s="233" t="str">
        <f>IF(ISERROR($V2106),"",OFFSET('Smelter Look-up'!$D$4,$V2106-4,0)&amp;"")</f>
        <v/>
      </c>
      <c r="F2106" s="233" t="str">
        <f>IF(ISERROR($V2106),"",OFFSET('Smelter Look-up'!$E$4,$V2106-4,0))</f>
        <v/>
      </c>
      <c r="G2106" s="233" t="str">
        <f>IF(C2106=$X$4,IF(ISERROR($V2106),"Enter smelter details","RMI"),IF(ISERROR($V2106),"",OFFSET('Smelter Look-up'!$F$4,$V2106-4,0)))</f>
        <v/>
      </c>
      <c r="H2106" s="235" t="str">
        <f>IF(ISERROR($V2106),"",OFFSET('Smelter Look-up'!$G$4,$V2106-4,0))</f>
        <v/>
      </c>
      <c r="I2106" s="237" t="str">
        <f>IF(ISERROR($V2106),"",OFFSET('Smelter Look-up'!$H$4,$V2106-4,0))</f>
        <v/>
      </c>
      <c r="J2106" s="237" t="str">
        <f>IF(ISERROR($V2106),"",OFFSET('Smelter Look-up'!$I$4,$V2106-4,0))</f>
        <v/>
      </c>
      <c r="K2106" s="234"/>
      <c r="L2106" s="234"/>
      <c r="M2106" s="234"/>
      <c r="N2106" s="234"/>
      <c r="O2106" s="234"/>
      <c r="P2106" s="237"/>
      <c r="Q2106" s="238"/>
      <c r="R2106" s="233" t="str">
        <f>IF(ISERROR($V2106),"",OFFSET('Smelter Look-up'!$C$4,$V2106-4,0)&amp;"")</f>
        <v/>
      </c>
      <c r="S2106" s="239" t="str">
        <f t="array" ref="S2106">IF(B2106="","",IF(ISERROR(MATCH($E2106,CL,0)),"Unknown",INDIRECT("'C'!$A$"&amp;MATCH($E2106,CL,0)+1)))</f>
        <v/>
      </c>
      <c r="T2106" s="239" t="str">
        <f t="array" ref="T2106">IF(B2106="","",IF(ISERROR(MATCH($J2106,SorP!$B$1:$B$6226,0)),"",INDIRECT("'SorP'!$A$"&amp;MATCH($S2106&amp;$J2106,SorP!C:C,0))))</f>
        <v/>
      </c>
      <c r="U2106" s="240"/>
      <c r="V2106" s="228" t="str">
        <f>IF(C2106="",NA(),IF(OR(C2106="Smelter not listed",C2106="Smelter not yet identified"),MATCH($B2106&amp;$D2106,'Smelter Look-up'!$J:$J,0),MATCH($B2106&amp;$C2106,'Smelter Look-up'!$J:$J,0)))</f>
        <v>#N/A</v>
      </c>
      <c r="W2106" s="208"/>
      <c r="X2106" s="208">
        <f t="shared" si="1"/>
        <v>0</v>
      </c>
      <c r="Y2106" s="208"/>
      <c r="Z2106" s="208"/>
      <c r="AA2106" s="208"/>
      <c r="AB2106" s="241" t="str">
        <f t="shared" si="2"/>
        <v/>
      </c>
      <c r="AC2106" s="208"/>
      <c r="AD2106" s="208"/>
      <c r="AE2106" s="208"/>
      <c r="AF2106" s="208"/>
      <c r="AG2106" s="208"/>
      <c r="AH2106" s="208"/>
    </row>
    <row r="2107" ht="13.5" customHeight="1">
      <c r="A2107" s="239"/>
      <c r="B2107" s="233" t="str">
        <f t="array" ref="B2107">IF(LEN(A2107)=0,"",INDEX('Smelter Look-up'!$A:$A,MATCH($A2107,'Smelter Look-up'!$E:$E,0)))</f>
        <v/>
      </c>
      <c r="C2107" s="234" t="str">
        <f t="array" ref="C2107">IF(LEN(A2107)=0,"",INDEX('Smelter Look-up'!$C:$C,MATCH($A2107,'Smelter Look-up'!$E:$E,0)))</f>
        <v/>
      </c>
      <c r="D2107" s="233"/>
      <c r="E2107" s="233" t="str">
        <f>IF(ISERROR($V2107),"",OFFSET('Smelter Look-up'!$D$4,$V2107-4,0)&amp;"")</f>
        <v/>
      </c>
      <c r="F2107" s="233" t="str">
        <f>IF(ISERROR($V2107),"",OFFSET('Smelter Look-up'!$E$4,$V2107-4,0))</f>
        <v/>
      </c>
      <c r="G2107" s="233" t="str">
        <f>IF(C2107=$X$4,IF(ISERROR($V2107),"Enter smelter details","RMI"),IF(ISERROR($V2107),"",OFFSET('Smelter Look-up'!$F$4,$V2107-4,0)))</f>
        <v/>
      </c>
      <c r="H2107" s="235" t="str">
        <f>IF(ISERROR($V2107),"",OFFSET('Smelter Look-up'!$G$4,$V2107-4,0))</f>
        <v/>
      </c>
      <c r="I2107" s="237" t="str">
        <f>IF(ISERROR($V2107),"",OFFSET('Smelter Look-up'!$H$4,$V2107-4,0))</f>
        <v/>
      </c>
      <c r="J2107" s="237" t="str">
        <f>IF(ISERROR($V2107),"",OFFSET('Smelter Look-up'!$I$4,$V2107-4,0))</f>
        <v/>
      </c>
      <c r="K2107" s="234"/>
      <c r="L2107" s="234"/>
      <c r="M2107" s="234"/>
      <c r="N2107" s="234"/>
      <c r="O2107" s="234"/>
      <c r="P2107" s="237"/>
      <c r="Q2107" s="238"/>
      <c r="R2107" s="233" t="str">
        <f>IF(ISERROR($V2107),"",OFFSET('Smelter Look-up'!$C$4,$V2107-4,0)&amp;"")</f>
        <v/>
      </c>
      <c r="S2107" s="239" t="str">
        <f t="array" ref="S2107">IF(B2107="","",IF(ISERROR(MATCH($E2107,CL,0)),"Unknown",INDIRECT("'C'!$A$"&amp;MATCH($E2107,CL,0)+1)))</f>
        <v/>
      </c>
      <c r="T2107" s="239" t="str">
        <f t="array" ref="T2107">IF(B2107="","",IF(ISERROR(MATCH($J2107,SorP!$B$1:$B$6226,0)),"",INDIRECT("'SorP'!$A$"&amp;MATCH($S2107&amp;$J2107,SorP!C:C,0))))</f>
        <v/>
      </c>
      <c r="U2107" s="240"/>
      <c r="V2107" s="228" t="str">
        <f>IF(C2107="",NA(),IF(OR(C2107="Smelter not listed",C2107="Smelter not yet identified"),MATCH($B2107&amp;$D2107,'Smelter Look-up'!$J:$J,0),MATCH($B2107&amp;$C2107,'Smelter Look-up'!$J:$J,0)))</f>
        <v>#N/A</v>
      </c>
      <c r="W2107" s="208"/>
      <c r="X2107" s="208">
        <f t="shared" si="1"/>
        <v>0</v>
      </c>
      <c r="Y2107" s="208"/>
      <c r="Z2107" s="208"/>
      <c r="AA2107" s="208"/>
      <c r="AB2107" s="241" t="str">
        <f t="shared" si="2"/>
        <v/>
      </c>
      <c r="AC2107" s="208"/>
      <c r="AD2107" s="208"/>
      <c r="AE2107" s="208"/>
      <c r="AF2107" s="208"/>
      <c r="AG2107" s="208"/>
      <c r="AH2107" s="208"/>
    </row>
    <row r="2108" ht="13.5" customHeight="1">
      <c r="A2108" s="239"/>
      <c r="B2108" s="233" t="str">
        <f t="array" ref="B2108">IF(LEN(A2108)=0,"",INDEX('Smelter Look-up'!$A:$A,MATCH($A2108,'Smelter Look-up'!$E:$E,0)))</f>
        <v/>
      </c>
      <c r="C2108" s="234" t="str">
        <f t="array" ref="C2108">IF(LEN(A2108)=0,"",INDEX('Smelter Look-up'!$C:$C,MATCH($A2108,'Smelter Look-up'!$E:$E,0)))</f>
        <v/>
      </c>
      <c r="D2108" s="233"/>
      <c r="E2108" s="233" t="str">
        <f>IF(ISERROR($V2108),"",OFFSET('Smelter Look-up'!$D$4,$V2108-4,0)&amp;"")</f>
        <v/>
      </c>
      <c r="F2108" s="233" t="str">
        <f>IF(ISERROR($V2108),"",OFFSET('Smelter Look-up'!$E$4,$V2108-4,0))</f>
        <v/>
      </c>
      <c r="G2108" s="233" t="str">
        <f>IF(C2108=$X$4,IF(ISERROR($V2108),"Enter smelter details","RMI"),IF(ISERROR($V2108),"",OFFSET('Smelter Look-up'!$F$4,$V2108-4,0)))</f>
        <v/>
      </c>
      <c r="H2108" s="235" t="str">
        <f>IF(ISERROR($V2108),"",OFFSET('Smelter Look-up'!$G$4,$V2108-4,0))</f>
        <v/>
      </c>
      <c r="I2108" s="237" t="str">
        <f>IF(ISERROR($V2108),"",OFFSET('Smelter Look-up'!$H$4,$V2108-4,0))</f>
        <v/>
      </c>
      <c r="J2108" s="237" t="str">
        <f>IF(ISERROR($V2108),"",OFFSET('Smelter Look-up'!$I$4,$V2108-4,0))</f>
        <v/>
      </c>
      <c r="K2108" s="234"/>
      <c r="L2108" s="234"/>
      <c r="M2108" s="234"/>
      <c r="N2108" s="234"/>
      <c r="O2108" s="234"/>
      <c r="P2108" s="237"/>
      <c r="Q2108" s="238"/>
      <c r="R2108" s="233" t="str">
        <f>IF(ISERROR($V2108),"",OFFSET('Smelter Look-up'!$C$4,$V2108-4,0)&amp;"")</f>
        <v/>
      </c>
      <c r="S2108" s="239" t="str">
        <f t="array" ref="S2108">IF(B2108="","",IF(ISERROR(MATCH($E2108,CL,0)),"Unknown",INDIRECT("'C'!$A$"&amp;MATCH($E2108,CL,0)+1)))</f>
        <v/>
      </c>
      <c r="T2108" s="239" t="str">
        <f t="array" ref="T2108">IF(B2108="","",IF(ISERROR(MATCH($J2108,SorP!$B$1:$B$6226,0)),"",INDIRECT("'SorP'!$A$"&amp;MATCH($S2108&amp;$J2108,SorP!C:C,0))))</f>
        <v/>
      </c>
      <c r="U2108" s="240"/>
      <c r="V2108" s="228" t="str">
        <f>IF(C2108="",NA(),IF(OR(C2108="Smelter not listed",C2108="Smelter not yet identified"),MATCH($B2108&amp;$D2108,'Smelter Look-up'!$J:$J,0),MATCH($B2108&amp;$C2108,'Smelter Look-up'!$J:$J,0)))</f>
        <v>#N/A</v>
      </c>
      <c r="W2108" s="208"/>
      <c r="X2108" s="208">
        <f t="shared" si="1"/>
        <v>0</v>
      </c>
      <c r="Y2108" s="208"/>
      <c r="Z2108" s="208"/>
      <c r="AA2108" s="208"/>
      <c r="AB2108" s="241" t="str">
        <f t="shared" si="2"/>
        <v/>
      </c>
      <c r="AC2108" s="208"/>
      <c r="AD2108" s="208"/>
      <c r="AE2108" s="208"/>
      <c r="AF2108" s="208"/>
      <c r="AG2108" s="208"/>
      <c r="AH2108" s="208"/>
    </row>
    <row r="2109" ht="13.5" customHeight="1">
      <c r="A2109" s="239"/>
      <c r="B2109" s="233" t="str">
        <f t="array" ref="B2109">IF(LEN(A2109)=0,"",INDEX('Smelter Look-up'!$A:$A,MATCH($A2109,'Smelter Look-up'!$E:$E,0)))</f>
        <v/>
      </c>
      <c r="C2109" s="234" t="str">
        <f t="array" ref="C2109">IF(LEN(A2109)=0,"",INDEX('Smelter Look-up'!$C:$C,MATCH($A2109,'Smelter Look-up'!$E:$E,0)))</f>
        <v/>
      </c>
      <c r="D2109" s="233"/>
      <c r="E2109" s="233" t="str">
        <f>IF(ISERROR($V2109),"",OFFSET('Smelter Look-up'!$D$4,$V2109-4,0)&amp;"")</f>
        <v/>
      </c>
      <c r="F2109" s="233" t="str">
        <f>IF(ISERROR($V2109),"",OFFSET('Smelter Look-up'!$E$4,$V2109-4,0))</f>
        <v/>
      </c>
      <c r="G2109" s="233" t="str">
        <f>IF(C2109=$X$4,IF(ISERROR($V2109),"Enter smelter details","RMI"),IF(ISERROR($V2109),"",OFFSET('Smelter Look-up'!$F$4,$V2109-4,0)))</f>
        <v/>
      </c>
      <c r="H2109" s="235" t="str">
        <f>IF(ISERROR($V2109),"",OFFSET('Smelter Look-up'!$G$4,$V2109-4,0))</f>
        <v/>
      </c>
      <c r="I2109" s="237" t="str">
        <f>IF(ISERROR($V2109),"",OFFSET('Smelter Look-up'!$H$4,$V2109-4,0))</f>
        <v/>
      </c>
      <c r="J2109" s="237" t="str">
        <f>IF(ISERROR($V2109),"",OFFSET('Smelter Look-up'!$I$4,$V2109-4,0))</f>
        <v/>
      </c>
      <c r="K2109" s="234"/>
      <c r="L2109" s="234"/>
      <c r="M2109" s="234"/>
      <c r="N2109" s="234"/>
      <c r="O2109" s="234"/>
      <c r="P2109" s="237"/>
      <c r="Q2109" s="238"/>
      <c r="R2109" s="233" t="str">
        <f>IF(ISERROR($V2109),"",OFFSET('Smelter Look-up'!$C$4,$V2109-4,0)&amp;"")</f>
        <v/>
      </c>
      <c r="S2109" s="239" t="str">
        <f t="array" ref="S2109">IF(B2109="","",IF(ISERROR(MATCH($E2109,CL,0)),"Unknown",INDIRECT("'C'!$A$"&amp;MATCH($E2109,CL,0)+1)))</f>
        <v/>
      </c>
      <c r="T2109" s="239" t="str">
        <f t="array" ref="T2109">IF(B2109="","",IF(ISERROR(MATCH($J2109,SorP!$B$1:$B$6226,0)),"",INDIRECT("'SorP'!$A$"&amp;MATCH($S2109&amp;$J2109,SorP!C:C,0))))</f>
        <v/>
      </c>
      <c r="U2109" s="240"/>
      <c r="V2109" s="228" t="str">
        <f>IF(C2109="",NA(),IF(OR(C2109="Smelter not listed",C2109="Smelter not yet identified"),MATCH($B2109&amp;$D2109,'Smelter Look-up'!$J:$J,0),MATCH($B2109&amp;$C2109,'Smelter Look-up'!$J:$J,0)))</f>
        <v>#N/A</v>
      </c>
      <c r="W2109" s="208"/>
      <c r="X2109" s="208">
        <f t="shared" si="1"/>
        <v>0</v>
      </c>
      <c r="Y2109" s="208"/>
      <c r="Z2109" s="208"/>
      <c r="AA2109" s="208"/>
      <c r="AB2109" s="241" t="str">
        <f t="shared" si="2"/>
        <v/>
      </c>
      <c r="AC2109" s="208"/>
      <c r="AD2109" s="208"/>
      <c r="AE2109" s="208"/>
      <c r="AF2109" s="208"/>
      <c r="AG2109" s="208"/>
      <c r="AH2109" s="208"/>
    </row>
    <row r="2110" ht="13.5" customHeight="1">
      <c r="A2110" s="239"/>
      <c r="B2110" s="233" t="str">
        <f t="array" ref="B2110">IF(LEN(A2110)=0,"",INDEX('Smelter Look-up'!$A:$A,MATCH($A2110,'Smelter Look-up'!$E:$E,0)))</f>
        <v/>
      </c>
      <c r="C2110" s="234" t="str">
        <f t="array" ref="C2110">IF(LEN(A2110)=0,"",INDEX('Smelter Look-up'!$C:$C,MATCH($A2110,'Smelter Look-up'!$E:$E,0)))</f>
        <v/>
      </c>
      <c r="D2110" s="233"/>
      <c r="E2110" s="233" t="str">
        <f>IF(ISERROR($V2110),"",OFFSET('Smelter Look-up'!$D$4,$V2110-4,0)&amp;"")</f>
        <v/>
      </c>
      <c r="F2110" s="233" t="str">
        <f>IF(ISERROR($V2110),"",OFFSET('Smelter Look-up'!$E$4,$V2110-4,0))</f>
        <v/>
      </c>
      <c r="G2110" s="233" t="str">
        <f>IF(C2110=$X$4,IF(ISERROR($V2110),"Enter smelter details","RMI"),IF(ISERROR($V2110),"",OFFSET('Smelter Look-up'!$F$4,$V2110-4,0)))</f>
        <v/>
      </c>
      <c r="H2110" s="235" t="str">
        <f>IF(ISERROR($V2110),"",OFFSET('Smelter Look-up'!$G$4,$V2110-4,0))</f>
        <v/>
      </c>
      <c r="I2110" s="237" t="str">
        <f>IF(ISERROR($V2110),"",OFFSET('Smelter Look-up'!$H$4,$V2110-4,0))</f>
        <v/>
      </c>
      <c r="J2110" s="237" t="str">
        <f>IF(ISERROR($V2110),"",OFFSET('Smelter Look-up'!$I$4,$V2110-4,0))</f>
        <v/>
      </c>
      <c r="K2110" s="234"/>
      <c r="L2110" s="234"/>
      <c r="M2110" s="234"/>
      <c r="N2110" s="234"/>
      <c r="O2110" s="234"/>
      <c r="P2110" s="237"/>
      <c r="Q2110" s="238"/>
      <c r="R2110" s="233" t="str">
        <f>IF(ISERROR($V2110),"",OFFSET('Smelter Look-up'!$C$4,$V2110-4,0)&amp;"")</f>
        <v/>
      </c>
      <c r="S2110" s="239" t="str">
        <f t="array" ref="S2110">IF(B2110="","",IF(ISERROR(MATCH($E2110,CL,0)),"Unknown",INDIRECT("'C'!$A$"&amp;MATCH($E2110,CL,0)+1)))</f>
        <v/>
      </c>
      <c r="T2110" s="239" t="str">
        <f t="array" ref="T2110">IF(B2110="","",IF(ISERROR(MATCH($J2110,SorP!$B$1:$B$6226,0)),"",INDIRECT("'SorP'!$A$"&amp;MATCH($S2110&amp;$J2110,SorP!C:C,0))))</f>
        <v/>
      </c>
      <c r="U2110" s="240"/>
      <c r="V2110" s="228" t="str">
        <f>IF(C2110="",NA(),IF(OR(C2110="Smelter not listed",C2110="Smelter not yet identified"),MATCH($B2110&amp;$D2110,'Smelter Look-up'!$J:$J,0),MATCH($B2110&amp;$C2110,'Smelter Look-up'!$J:$J,0)))</f>
        <v>#N/A</v>
      </c>
      <c r="W2110" s="208"/>
      <c r="X2110" s="208">
        <f t="shared" si="1"/>
        <v>0</v>
      </c>
      <c r="Y2110" s="208"/>
      <c r="Z2110" s="208"/>
      <c r="AA2110" s="208"/>
      <c r="AB2110" s="241" t="str">
        <f t="shared" si="2"/>
        <v/>
      </c>
      <c r="AC2110" s="208"/>
      <c r="AD2110" s="208"/>
      <c r="AE2110" s="208"/>
      <c r="AF2110" s="208"/>
      <c r="AG2110" s="208"/>
      <c r="AH2110" s="208"/>
    </row>
    <row r="2111" ht="13.5" customHeight="1">
      <c r="A2111" s="239"/>
      <c r="B2111" s="233" t="str">
        <f t="array" ref="B2111">IF(LEN(A2111)=0,"",INDEX('Smelter Look-up'!$A:$A,MATCH($A2111,'Smelter Look-up'!$E:$E,0)))</f>
        <v/>
      </c>
      <c r="C2111" s="234" t="str">
        <f t="array" ref="C2111">IF(LEN(A2111)=0,"",INDEX('Smelter Look-up'!$C:$C,MATCH($A2111,'Smelter Look-up'!$E:$E,0)))</f>
        <v/>
      </c>
      <c r="D2111" s="233"/>
      <c r="E2111" s="233" t="str">
        <f>IF(ISERROR($V2111),"",OFFSET('Smelter Look-up'!$D$4,$V2111-4,0)&amp;"")</f>
        <v/>
      </c>
      <c r="F2111" s="233" t="str">
        <f>IF(ISERROR($V2111),"",OFFSET('Smelter Look-up'!$E$4,$V2111-4,0))</f>
        <v/>
      </c>
      <c r="G2111" s="233" t="str">
        <f>IF(C2111=$X$4,IF(ISERROR($V2111),"Enter smelter details","RMI"),IF(ISERROR($V2111),"",OFFSET('Smelter Look-up'!$F$4,$V2111-4,0)))</f>
        <v/>
      </c>
      <c r="H2111" s="235" t="str">
        <f>IF(ISERROR($V2111),"",OFFSET('Smelter Look-up'!$G$4,$V2111-4,0))</f>
        <v/>
      </c>
      <c r="I2111" s="237" t="str">
        <f>IF(ISERROR($V2111),"",OFFSET('Smelter Look-up'!$H$4,$V2111-4,0))</f>
        <v/>
      </c>
      <c r="J2111" s="237" t="str">
        <f>IF(ISERROR($V2111),"",OFFSET('Smelter Look-up'!$I$4,$V2111-4,0))</f>
        <v/>
      </c>
      <c r="K2111" s="234"/>
      <c r="L2111" s="234"/>
      <c r="M2111" s="234"/>
      <c r="N2111" s="234"/>
      <c r="O2111" s="234"/>
      <c r="P2111" s="237"/>
      <c r="Q2111" s="238"/>
      <c r="R2111" s="233" t="str">
        <f>IF(ISERROR($V2111),"",OFFSET('Smelter Look-up'!$C$4,$V2111-4,0)&amp;"")</f>
        <v/>
      </c>
      <c r="S2111" s="239" t="str">
        <f t="array" ref="S2111">IF(B2111="","",IF(ISERROR(MATCH($E2111,CL,0)),"Unknown",INDIRECT("'C'!$A$"&amp;MATCH($E2111,CL,0)+1)))</f>
        <v/>
      </c>
      <c r="T2111" s="239" t="str">
        <f t="array" ref="T2111">IF(B2111="","",IF(ISERROR(MATCH($J2111,SorP!$B$1:$B$6226,0)),"",INDIRECT("'SorP'!$A$"&amp;MATCH($S2111&amp;$J2111,SorP!C:C,0))))</f>
        <v/>
      </c>
      <c r="U2111" s="240"/>
      <c r="V2111" s="228" t="str">
        <f>IF(C2111="",NA(),IF(OR(C2111="Smelter not listed",C2111="Smelter not yet identified"),MATCH($B2111&amp;$D2111,'Smelter Look-up'!$J:$J,0),MATCH($B2111&amp;$C2111,'Smelter Look-up'!$J:$J,0)))</f>
        <v>#N/A</v>
      </c>
      <c r="W2111" s="208"/>
      <c r="X2111" s="208">
        <f t="shared" si="1"/>
        <v>0</v>
      </c>
      <c r="Y2111" s="208"/>
      <c r="Z2111" s="208"/>
      <c r="AA2111" s="208"/>
      <c r="AB2111" s="241" t="str">
        <f t="shared" si="2"/>
        <v/>
      </c>
      <c r="AC2111" s="208"/>
      <c r="AD2111" s="208"/>
      <c r="AE2111" s="208"/>
      <c r="AF2111" s="208"/>
      <c r="AG2111" s="208"/>
      <c r="AH2111" s="208"/>
    </row>
    <row r="2112" ht="13.5" customHeight="1">
      <c r="A2112" s="239"/>
      <c r="B2112" s="233" t="str">
        <f t="array" ref="B2112">IF(LEN(A2112)=0,"",INDEX('Smelter Look-up'!$A:$A,MATCH($A2112,'Smelter Look-up'!$E:$E,0)))</f>
        <v/>
      </c>
      <c r="C2112" s="234" t="str">
        <f t="array" ref="C2112">IF(LEN(A2112)=0,"",INDEX('Smelter Look-up'!$C:$C,MATCH($A2112,'Smelter Look-up'!$E:$E,0)))</f>
        <v/>
      </c>
      <c r="D2112" s="233"/>
      <c r="E2112" s="233" t="str">
        <f>IF(ISERROR($V2112),"",OFFSET('Smelter Look-up'!$D$4,$V2112-4,0)&amp;"")</f>
        <v/>
      </c>
      <c r="F2112" s="233" t="str">
        <f>IF(ISERROR($V2112),"",OFFSET('Smelter Look-up'!$E$4,$V2112-4,0))</f>
        <v/>
      </c>
      <c r="G2112" s="233" t="str">
        <f>IF(C2112=$X$4,IF(ISERROR($V2112),"Enter smelter details","RMI"),IF(ISERROR($V2112),"",OFFSET('Smelter Look-up'!$F$4,$V2112-4,0)))</f>
        <v/>
      </c>
      <c r="H2112" s="235" t="str">
        <f>IF(ISERROR($V2112),"",OFFSET('Smelter Look-up'!$G$4,$V2112-4,0))</f>
        <v/>
      </c>
      <c r="I2112" s="237" t="str">
        <f>IF(ISERROR($V2112),"",OFFSET('Smelter Look-up'!$H$4,$V2112-4,0))</f>
        <v/>
      </c>
      <c r="J2112" s="237" t="str">
        <f>IF(ISERROR($V2112),"",OFFSET('Smelter Look-up'!$I$4,$V2112-4,0))</f>
        <v/>
      </c>
      <c r="K2112" s="234"/>
      <c r="L2112" s="234"/>
      <c r="M2112" s="234"/>
      <c r="N2112" s="234"/>
      <c r="O2112" s="234"/>
      <c r="P2112" s="237"/>
      <c r="Q2112" s="238"/>
      <c r="R2112" s="233" t="str">
        <f>IF(ISERROR($V2112),"",OFFSET('Smelter Look-up'!$C$4,$V2112-4,0)&amp;"")</f>
        <v/>
      </c>
      <c r="S2112" s="239" t="str">
        <f t="array" ref="S2112">IF(B2112="","",IF(ISERROR(MATCH($E2112,CL,0)),"Unknown",INDIRECT("'C'!$A$"&amp;MATCH($E2112,CL,0)+1)))</f>
        <v/>
      </c>
      <c r="T2112" s="239" t="str">
        <f t="array" ref="T2112">IF(B2112="","",IF(ISERROR(MATCH($J2112,SorP!$B$1:$B$6226,0)),"",INDIRECT("'SorP'!$A$"&amp;MATCH($S2112&amp;$J2112,SorP!C:C,0))))</f>
        <v/>
      </c>
      <c r="U2112" s="240"/>
      <c r="V2112" s="228" t="str">
        <f>IF(C2112="",NA(),IF(OR(C2112="Smelter not listed",C2112="Smelter not yet identified"),MATCH($B2112&amp;$D2112,'Smelter Look-up'!$J:$J,0),MATCH($B2112&amp;$C2112,'Smelter Look-up'!$J:$J,0)))</f>
        <v>#N/A</v>
      </c>
      <c r="W2112" s="208"/>
      <c r="X2112" s="208">
        <f t="shared" si="1"/>
        <v>0</v>
      </c>
      <c r="Y2112" s="208"/>
      <c r="Z2112" s="208"/>
      <c r="AA2112" s="208"/>
      <c r="AB2112" s="241" t="str">
        <f t="shared" si="2"/>
        <v/>
      </c>
      <c r="AC2112" s="208"/>
      <c r="AD2112" s="208"/>
      <c r="AE2112" s="208"/>
      <c r="AF2112" s="208"/>
      <c r="AG2112" s="208"/>
      <c r="AH2112" s="208"/>
    </row>
    <row r="2113" ht="13.5" customHeight="1">
      <c r="A2113" s="239"/>
      <c r="B2113" s="233" t="str">
        <f t="array" ref="B2113">IF(LEN(A2113)=0,"",INDEX('Smelter Look-up'!$A:$A,MATCH($A2113,'Smelter Look-up'!$E:$E,0)))</f>
        <v/>
      </c>
      <c r="C2113" s="234" t="str">
        <f t="array" ref="C2113">IF(LEN(A2113)=0,"",INDEX('Smelter Look-up'!$C:$C,MATCH($A2113,'Smelter Look-up'!$E:$E,0)))</f>
        <v/>
      </c>
      <c r="D2113" s="233"/>
      <c r="E2113" s="233" t="str">
        <f>IF(ISERROR($V2113),"",OFFSET('Smelter Look-up'!$D$4,$V2113-4,0)&amp;"")</f>
        <v/>
      </c>
      <c r="F2113" s="233" t="str">
        <f>IF(ISERROR($V2113),"",OFFSET('Smelter Look-up'!$E$4,$V2113-4,0))</f>
        <v/>
      </c>
      <c r="G2113" s="233" t="str">
        <f>IF(C2113=$X$4,IF(ISERROR($V2113),"Enter smelter details","RMI"),IF(ISERROR($V2113),"",OFFSET('Smelter Look-up'!$F$4,$V2113-4,0)))</f>
        <v/>
      </c>
      <c r="H2113" s="235" t="str">
        <f>IF(ISERROR($V2113),"",OFFSET('Smelter Look-up'!$G$4,$V2113-4,0))</f>
        <v/>
      </c>
      <c r="I2113" s="237" t="str">
        <f>IF(ISERROR($V2113),"",OFFSET('Smelter Look-up'!$H$4,$V2113-4,0))</f>
        <v/>
      </c>
      <c r="J2113" s="237" t="str">
        <f>IF(ISERROR($V2113),"",OFFSET('Smelter Look-up'!$I$4,$V2113-4,0))</f>
        <v/>
      </c>
      <c r="K2113" s="234"/>
      <c r="L2113" s="234"/>
      <c r="M2113" s="234"/>
      <c r="N2113" s="234"/>
      <c r="O2113" s="234"/>
      <c r="P2113" s="237"/>
      <c r="Q2113" s="238"/>
      <c r="R2113" s="233" t="str">
        <f>IF(ISERROR($V2113),"",OFFSET('Smelter Look-up'!$C$4,$V2113-4,0)&amp;"")</f>
        <v/>
      </c>
      <c r="S2113" s="239" t="str">
        <f t="array" ref="S2113">IF(B2113="","",IF(ISERROR(MATCH($E2113,CL,0)),"Unknown",INDIRECT("'C'!$A$"&amp;MATCH($E2113,CL,0)+1)))</f>
        <v/>
      </c>
      <c r="T2113" s="239" t="str">
        <f t="array" ref="T2113">IF(B2113="","",IF(ISERROR(MATCH($J2113,SorP!$B$1:$B$6226,0)),"",INDIRECT("'SorP'!$A$"&amp;MATCH($S2113&amp;$J2113,SorP!C:C,0))))</f>
        <v/>
      </c>
      <c r="U2113" s="240"/>
      <c r="V2113" s="228" t="str">
        <f>IF(C2113="",NA(),IF(OR(C2113="Smelter not listed",C2113="Smelter not yet identified"),MATCH($B2113&amp;$D2113,'Smelter Look-up'!$J:$J,0),MATCH($B2113&amp;$C2113,'Smelter Look-up'!$J:$J,0)))</f>
        <v>#N/A</v>
      </c>
      <c r="W2113" s="208"/>
      <c r="X2113" s="208">
        <f t="shared" si="1"/>
        <v>0</v>
      </c>
      <c r="Y2113" s="208"/>
      <c r="Z2113" s="208"/>
      <c r="AA2113" s="208"/>
      <c r="AB2113" s="241" t="str">
        <f t="shared" si="2"/>
        <v/>
      </c>
      <c r="AC2113" s="208"/>
      <c r="AD2113" s="208"/>
      <c r="AE2113" s="208"/>
      <c r="AF2113" s="208"/>
      <c r="AG2113" s="208"/>
      <c r="AH2113" s="208"/>
    </row>
    <row r="2114" ht="13.5" customHeight="1">
      <c r="A2114" s="239"/>
      <c r="B2114" s="233" t="str">
        <f t="array" ref="B2114">IF(LEN(A2114)=0,"",INDEX('Smelter Look-up'!$A:$A,MATCH($A2114,'Smelter Look-up'!$E:$E,0)))</f>
        <v/>
      </c>
      <c r="C2114" s="234" t="str">
        <f t="array" ref="C2114">IF(LEN(A2114)=0,"",INDEX('Smelter Look-up'!$C:$C,MATCH($A2114,'Smelter Look-up'!$E:$E,0)))</f>
        <v/>
      </c>
      <c r="D2114" s="233"/>
      <c r="E2114" s="233" t="str">
        <f>IF(ISERROR($V2114),"",OFFSET('Smelter Look-up'!$D$4,$V2114-4,0)&amp;"")</f>
        <v/>
      </c>
      <c r="F2114" s="233" t="str">
        <f>IF(ISERROR($V2114),"",OFFSET('Smelter Look-up'!$E$4,$V2114-4,0))</f>
        <v/>
      </c>
      <c r="G2114" s="233" t="str">
        <f>IF(C2114=$X$4,IF(ISERROR($V2114),"Enter smelter details","RMI"),IF(ISERROR($V2114),"",OFFSET('Smelter Look-up'!$F$4,$V2114-4,0)))</f>
        <v/>
      </c>
      <c r="H2114" s="235" t="str">
        <f>IF(ISERROR($V2114),"",OFFSET('Smelter Look-up'!$G$4,$V2114-4,0))</f>
        <v/>
      </c>
      <c r="I2114" s="237" t="str">
        <f>IF(ISERROR($V2114),"",OFFSET('Smelter Look-up'!$H$4,$V2114-4,0))</f>
        <v/>
      </c>
      <c r="J2114" s="237" t="str">
        <f>IF(ISERROR($V2114),"",OFFSET('Smelter Look-up'!$I$4,$V2114-4,0))</f>
        <v/>
      </c>
      <c r="K2114" s="234"/>
      <c r="L2114" s="234"/>
      <c r="M2114" s="234"/>
      <c r="N2114" s="234"/>
      <c r="O2114" s="234"/>
      <c r="P2114" s="237"/>
      <c r="Q2114" s="238"/>
      <c r="R2114" s="233" t="str">
        <f>IF(ISERROR($V2114),"",OFFSET('Smelter Look-up'!$C$4,$V2114-4,0)&amp;"")</f>
        <v/>
      </c>
      <c r="S2114" s="239" t="str">
        <f t="array" ref="S2114">IF(B2114="","",IF(ISERROR(MATCH($E2114,CL,0)),"Unknown",INDIRECT("'C'!$A$"&amp;MATCH($E2114,CL,0)+1)))</f>
        <v/>
      </c>
      <c r="T2114" s="239" t="str">
        <f t="array" ref="T2114">IF(B2114="","",IF(ISERROR(MATCH($J2114,SorP!$B$1:$B$6226,0)),"",INDIRECT("'SorP'!$A$"&amp;MATCH($S2114&amp;$J2114,SorP!C:C,0))))</f>
        <v/>
      </c>
      <c r="U2114" s="240"/>
      <c r="V2114" s="228" t="str">
        <f>IF(C2114="",NA(),IF(OR(C2114="Smelter not listed",C2114="Smelter not yet identified"),MATCH($B2114&amp;$D2114,'Smelter Look-up'!$J:$J,0),MATCH($B2114&amp;$C2114,'Smelter Look-up'!$J:$J,0)))</f>
        <v>#N/A</v>
      </c>
      <c r="W2114" s="208"/>
      <c r="X2114" s="208">
        <f t="shared" si="1"/>
        <v>0</v>
      </c>
      <c r="Y2114" s="208"/>
      <c r="Z2114" s="208"/>
      <c r="AA2114" s="208"/>
      <c r="AB2114" s="241" t="str">
        <f t="shared" si="2"/>
        <v/>
      </c>
      <c r="AC2114" s="208"/>
      <c r="AD2114" s="208"/>
      <c r="AE2114" s="208"/>
      <c r="AF2114" s="208"/>
      <c r="AG2114" s="208"/>
      <c r="AH2114" s="208"/>
    </row>
    <row r="2115" ht="13.5" customHeight="1">
      <c r="A2115" s="239"/>
      <c r="B2115" s="233" t="str">
        <f t="array" ref="B2115">IF(LEN(A2115)=0,"",INDEX('Smelter Look-up'!$A:$A,MATCH($A2115,'Smelter Look-up'!$E:$E,0)))</f>
        <v/>
      </c>
      <c r="C2115" s="234" t="str">
        <f t="array" ref="C2115">IF(LEN(A2115)=0,"",INDEX('Smelter Look-up'!$C:$C,MATCH($A2115,'Smelter Look-up'!$E:$E,0)))</f>
        <v/>
      </c>
      <c r="D2115" s="233"/>
      <c r="E2115" s="233" t="str">
        <f>IF(ISERROR($V2115),"",OFFSET('Smelter Look-up'!$D$4,$V2115-4,0)&amp;"")</f>
        <v/>
      </c>
      <c r="F2115" s="233" t="str">
        <f>IF(ISERROR($V2115),"",OFFSET('Smelter Look-up'!$E$4,$V2115-4,0))</f>
        <v/>
      </c>
      <c r="G2115" s="233" t="str">
        <f>IF(C2115=$X$4,IF(ISERROR($V2115),"Enter smelter details","RMI"),IF(ISERROR($V2115),"",OFFSET('Smelter Look-up'!$F$4,$V2115-4,0)))</f>
        <v/>
      </c>
      <c r="H2115" s="235" t="str">
        <f>IF(ISERROR($V2115),"",OFFSET('Smelter Look-up'!$G$4,$V2115-4,0))</f>
        <v/>
      </c>
      <c r="I2115" s="237" t="str">
        <f>IF(ISERROR($V2115),"",OFFSET('Smelter Look-up'!$H$4,$V2115-4,0))</f>
        <v/>
      </c>
      <c r="J2115" s="237" t="str">
        <f>IF(ISERROR($V2115),"",OFFSET('Smelter Look-up'!$I$4,$V2115-4,0))</f>
        <v/>
      </c>
      <c r="K2115" s="234"/>
      <c r="L2115" s="234"/>
      <c r="M2115" s="234"/>
      <c r="N2115" s="234"/>
      <c r="O2115" s="234"/>
      <c r="P2115" s="237"/>
      <c r="Q2115" s="238"/>
      <c r="R2115" s="233" t="str">
        <f>IF(ISERROR($V2115),"",OFFSET('Smelter Look-up'!$C$4,$V2115-4,0)&amp;"")</f>
        <v/>
      </c>
      <c r="S2115" s="239" t="str">
        <f t="array" ref="S2115">IF(B2115="","",IF(ISERROR(MATCH($E2115,CL,0)),"Unknown",INDIRECT("'C'!$A$"&amp;MATCH($E2115,CL,0)+1)))</f>
        <v/>
      </c>
      <c r="T2115" s="239" t="str">
        <f t="array" ref="T2115">IF(B2115="","",IF(ISERROR(MATCH($J2115,SorP!$B$1:$B$6226,0)),"",INDIRECT("'SorP'!$A$"&amp;MATCH($S2115&amp;$J2115,SorP!C:C,0))))</f>
        <v/>
      </c>
      <c r="U2115" s="240"/>
      <c r="V2115" s="228" t="str">
        <f>IF(C2115="",NA(),IF(OR(C2115="Smelter not listed",C2115="Smelter not yet identified"),MATCH($B2115&amp;$D2115,'Smelter Look-up'!$J:$J,0),MATCH($B2115&amp;$C2115,'Smelter Look-up'!$J:$J,0)))</f>
        <v>#N/A</v>
      </c>
      <c r="W2115" s="208"/>
      <c r="X2115" s="208">
        <f t="shared" si="1"/>
        <v>0</v>
      </c>
      <c r="Y2115" s="208"/>
      <c r="Z2115" s="208"/>
      <c r="AA2115" s="208"/>
      <c r="AB2115" s="241" t="str">
        <f t="shared" si="2"/>
        <v/>
      </c>
      <c r="AC2115" s="208"/>
      <c r="AD2115" s="208"/>
      <c r="AE2115" s="208"/>
      <c r="AF2115" s="208"/>
      <c r="AG2115" s="208"/>
      <c r="AH2115" s="208"/>
    </row>
    <row r="2116" ht="13.5" customHeight="1">
      <c r="A2116" s="239"/>
      <c r="B2116" s="233" t="str">
        <f t="array" ref="B2116">IF(LEN(A2116)=0,"",INDEX('Smelter Look-up'!$A:$A,MATCH($A2116,'Smelter Look-up'!$E:$E,0)))</f>
        <v/>
      </c>
      <c r="C2116" s="234" t="str">
        <f t="array" ref="C2116">IF(LEN(A2116)=0,"",INDEX('Smelter Look-up'!$C:$C,MATCH($A2116,'Smelter Look-up'!$E:$E,0)))</f>
        <v/>
      </c>
      <c r="D2116" s="233"/>
      <c r="E2116" s="233" t="str">
        <f>IF(ISERROR($V2116),"",OFFSET('Smelter Look-up'!$D$4,$V2116-4,0)&amp;"")</f>
        <v/>
      </c>
      <c r="F2116" s="233" t="str">
        <f>IF(ISERROR($V2116),"",OFFSET('Smelter Look-up'!$E$4,$V2116-4,0))</f>
        <v/>
      </c>
      <c r="G2116" s="233" t="str">
        <f>IF(C2116=$X$4,IF(ISERROR($V2116),"Enter smelter details","RMI"),IF(ISERROR($V2116),"",OFFSET('Smelter Look-up'!$F$4,$V2116-4,0)))</f>
        <v/>
      </c>
      <c r="H2116" s="235" t="str">
        <f>IF(ISERROR($V2116),"",OFFSET('Smelter Look-up'!$G$4,$V2116-4,0))</f>
        <v/>
      </c>
      <c r="I2116" s="237" t="str">
        <f>IF(ISERROR($V2116),"",OFFSET('Smelter Look-up'!$H$4,$V2116-4,0))</f>
        <v/>
      </c>
      <c r="J2116" s="237" t="str">
        <f>IF(ISERROR($V2116),"",OFFSET('Smelter Look-up'!$I$4,$V2116-4,0))</f>
        <v/>
      </c>
      <c r="K2116" s="234"/>
      <c r="L2116" s="234"/>
      <c r="M2116" s="234"/>
      <c r="N2116" s="234"/>
      <c r="O2116" s="234"/>
      <c r="P2116" s="237"/>
      <c r="Q2116" s="238"/>
      <c r="R2116" s="233" t="str">
        <f>IF(ISERROR($V2116),"",OFFSET('Smelter Look-up'!$C$4,$V2116-4,0)&amp;"")</f>
        <v/>
      </c>
      <c r="S2116" s="239" t="str">
        <f t="array" ref="S2116">IF(B2116="","",IF(ISERROR(MATCH($E2116,CL,0)),"Unknown",INDIRECT("'C'!$A$"&amp;MATCH($E2116,CL,0)+1)))</f>
        <v/>
      </c>
      <c r="T2116" s="239" t="str">
        <f t="array" ref="T2116">IF(B2116="","",IF(ISERROR(MATCH($J2116,SorP!$B$1:$B$6226,0)),"",INDIRECT("'SorP'!$A$"&amp;MATCH($S2116&amp;$J2116,SorP!C:C,0))))</f>
        <v/>
      </c>
      <c r="U2116" s="240"/>
      <c r="V2116" s="228" t="str">
        <f>IF(C2116="",NA(),IF(OR(C2116="Smelter not listed",C2116="Smelter not yet identified"),MATCH($B2116&amp;$D2116,'Smelter Look-up'!$J:$J,0),MATCH($B2116&amp;$C2116,'Smelter Look-up'!$J:$J,0)))</f>
        <v>#N/A</v>
      </c>
      <c r="W2116" s="208"/>
      <c r="X2116" s="208">
        <f t="shared" si="1"/>
        <v>0</v>
      </c>
      <c r="Y2116" s="208"/>
      <c r="Z2116" s="208"/>
      <c r="AA2116" s="208"/>
      <c r="AB2116" s="241" t="str">
        <f t="shared" si="2"/>
        <v/>
      </c>
      <c r="AC2116" s="208"/>
      <c r="AD2116" s="208"/>
      <c r="AE2116" s="208"/>
      <c r="AF2116" s="208"/>
      <c r="AG2116" s="208"/>
      <c r="AH2116" s="208"/>
    </row>
    <row r="2117" ht="13.5" customHeight="1">
      <c r="A2117" s="239"/>
      <c r="B2117" s="233" t="str">
        <f t="array" ref="B2117">IF(LEN(A2117)=0,"",INDEX('Smelter Look-up'!$A:$A,MATCH($A2117,'Smelter Look-up'!$E:$E,0)))</f>
        <v/>
      </c>
      <c r="C2117" s="234" t="str">
        <f t="array" ref="C2117">IF(LEN(A2117)=0,"",INDEX('Smelter Look-up'!$C:$C,MATCH($A2117,'Smelter Look-up'!$E:$E,0)))</f>
        <v/>
      </c>
      <c r="D2117" s="233"/>
      <c r="E2117" s="233" t="str">
        <f>IF(ISERROR($V2117),"",OFFSET('Smelter Look-up'!$D$4,$V2117-4,0)&amp;"")</f>
        <v/>
      </c>
      <c r="F2117" s="233" t="str">
        <f>IF(ISERROR($V2117),"",OFFSET('Smelter Look-up'!$E$4,$V2117-4,0))</f>
        <v/>
      </c>
      <c r="G2117" s="233" t="str">
        <f>IF(C2117=$X$4,IF(ISERROR($V2117),"Enter smelter details","RMI"),IF(ISERROR($V2117),"",OFFSET('Smelter Look-up'!$F$4,$V2117-4,0)))</f>
        <v/>
      </c>
      <c r="H2117" s="235" t="str">
        <f>IF(ISERROR($V2117),"",OFFSET('Smelter Look-up'!$G$4,$V2117-4,0))</f>
        <v/>
      </c>
      <c r="I2117" s="237" t="str">
        <f>IF(ISERROR($V2117),"",OFFSET('Smelter Look-up'!$H$4,$V2117-4,0))</f>
        <v/>
      </c>
      <c r="J2117" s="237" t="str">
        <f>IF(ISERROR($V2117),"",OFFSET('Smelter Look-up'!$I$4,$V2117-4,0))</f>
        <v/>
      </c>
      <c r="K2117" s="234"/>
      <c r="L2117" s="234"/>
      <c r="M2117" s="234"/>
      <c r="N2117" s="234"/>
      <c r="O2117" s="234"/>
      <c r="P2117" s="237"/>
      <c r="Q2117" s="238"/>
      <c r="R2117" s="233" t="str">
        <f>IF(ISERROR($V2117),"",OFFSET('Smelter Look-up'!$C$4,$V2117-4,0)&amp;"")</f>
        <v/>
      </c>
      <c r="S2117" s="239" t="str">
        <f t="array" ref="S2117">IF(B2117="","",IF(ISERROR(MATCH($E2117,CL,0)),"Unknown",INDIRECT("'C'!$A$"&amp;MATCH($E2117,CL,0)+1)))</f>
        <v/>
      </c>
      <c r="T2117" s="239" t="str">
        <f t="array" ref="T2117">IF(B2117="","",IF(ISERROR(MATCH($J2117,SorP!$B$1:$B$6226,0)),"",INDIRECT("'SorP'!$A$"&amp;MATCH($S2117&amp;$J2117,SorP!C:C,0))))</f>
        <v/>
      </c>
      <c r="U2117" s="240"/>
      <c r="V2117" s="228" t="str">
        <f>IF(C2117="",NA(),IF(OR(C2117="Smelter not listed",C2117="Smelter not yet identified"),MATCH($B2117&amp;$D2117,'Smelter Look-up'!$J:$J,0),MATCH($B2117&amp;$C2117,'Smelter Look-up'!$J:$J,0)))</f>
        <v>#N/A</v>
      </c>
      <c r="W2117" s="208"/>
      <c r="X2117" s="208">
        <f t="shared" si="1"/>
        <v>0</v>
      </c>
      <c r="Y2117" s="208"/>
      <c r="Z2117" s="208"/>
      <c r="AA2117" s="208"/>
      <c r="AB2117" s="241" t="str">
        <f t="shared" si="2"/>
        <v/>
      </c>
      <c r="AC2117" s="208"/>
      <c r="AD2117" s="208"/>
      <c r="AE2117" s="208"/>
      <c r="AF2117" s="208"/>
      <c r="AG2117" s="208"/>
      <c r="AH2117" s="208"/>
    </row>
    <row r="2118" ht="13.5" customHeight="1">
      <c r="A2118" s="239"/>
      <c r="B2118" s="233" t="str">
        <f t="array" ref="B2118">IF(LEN(A2118)=0,"",INDEX('Smelter Look-up'!$A:$A,MATCH($A2118,'Smelter Look-up'!$E:$E,0)))</f>
        <v/>
      </c>
      <c r="C2118" s="234" t="str">
        <f t="array" ref="C2118">IF(LEN(A2118)=0,"",INDEX('Smelter Look-up'!$C:$C,MATCH($A2118,'Smelter Look-up'!$E:$E,0)))</f>
        <v/>
      </c>
      <c r="D2118" s="233"/>
      <c r="E2118" s="233" t="str">
        <f>IF(ISERROR($V2118),"",OFFSET('Smelter Look-up'!$D$4,$V2118-4,0)&amp;"")</f>
        <v/>
      </c>
      <c r="F2118" s="233" t="str">
        <f>IF(ISERROR($V2118),"",OFFSET('Smelter Look-up'!$E$4,$V2118-4,0))</f>
        <v/>
      </c>
      <c r="G2118" s="233" t="str">
        <f>IF(C2118=$X$4,IF(ISERROR($V2118),"Enter smelter details","RMI"),IF(ISERROR($V2118),"",OFFSET('Smelter Look-up'!$F$4,$V2118-4,0)))</f>
        <v/>
      </c>
      <c r="H2118" s="235" t="str">
        <f>IF(ISERROR($V2118),"",OFFSET('Smelter Look-up'!$G$4,$V2118-4,0))</f>
        <v/>
      </c>
      <c r="I2118" s="237" t="str">
        <f>IF(ISERROR($V2118),"",OFFSET('Smelter Look-up'!$H$4,$V2118-4,0))</f>
        <v/>
      </c>
      <c r="J2118" s="237" t="str">
        <f>IF(ISERROR($V2118),"",OFFSET('Smelter Look-up'!$I$4,$V2118-4,0))</f>
        <v/>
      </c>
      <c r="K2118" s="234"/>
      <c r="L2118" s="234"/>
      <c r="M2118" s="234"/>
      <c r="N2118" s="234"/>
      <c r="O2118" s="234"/>
      <c r="P2118" s="237"/>
      <c r="Q2118" s="238"/>
      <c r="R2118" s="233" t="str">
        <f>IF(ISERROR($V2118),"",OFFSET('Smelter Look-up'!$C$4,$V2118-4,0)&amp;"")</f>
        <v/>
      </c>
      <c r="S2118" s="239" t="str">
        <f t="array" ref="S2118">IF(B2118="","",IF(ISERROR(MATCH($E2118,CL,0)),"Unknown",INDIRECT("'C'!$A$"&amp;MATCH($E2118,CL,0)+1)))</f>
        <v/>
      </c>
      <c r="T2118" s="239" t="str">
        <f t="array" ref="T2118">IF(B2118="","",IF(ISERROR(MATCH($J2118,SorP!$B$1:$B$6226,0)),"",INDIRECT("'SorP'!$A$"&amp;MATCH($S2118&amp;$J2118,SorP!C:C,0))))</f>
        <v/>
      </c>
      <c r="U2118" s="240"/>
      <c r="V2118" s="228" t="str">
        <f>IF(C2118="",NA(),IF(OR(C2118="Smelter not listed",C2118="Smelter not yet identified"),MATCH($B2118&amp;$D2118,'Smelter Look-up'!$J:$J,0),MATCH($B2118&amp;$C2118,'Smelter Look-up'!$J:$J,0)))</f>
        <v>#N/A</v>
      </c>
      <c r="W2118" s="208"/>
      <c r="X2118" s="208">
        <f t="shared" si="1"/>
        <v>0</v>
      </c>
      <c r="Y2118" s="208"/>
      <c r="Z2118" s="208"/>
      <c r="AA2118" s="208"/>
      <c r="AB2118" s="241" t="str">
        <f t="shared" si="2"/>
        <v/>
      </c>
      <c r="AC2118" s="208"/>
      <c r="AD2118" s="208"/>
      <c r="AE2118" s="208"/>
      <c r="AF2118" s="208"/>
      <c r="AG2118" s="208"/>
      <c r="AH2118" s="208"/>
    </row>
    <row r="2119" ht="13.5" customHeight="1">
      <c r="A2119" s="239"/>
      <c r="B2119" s="233" t="str">
        <f t="array" ref="B2119">IF(LEN(A2119)=0,"",INDEX('Smelter Look-up'!$A:$A,MATCH($A2119,'Smelter Look-up'!$E:$E,0)))</f>
        <v/>
      </c>
      <c r="C2119" s="234" t="str">
        <f t="array" ref="C2119">IF(LEN(A2119)=0,"",INDEX('Smelter Look-up'!$C:$C,MATCH($A2119,'Smelter Look-up'!$E:$E,0)))</f>
        <v/>
      </c>
      <c r="D2119" s="233"/>
      <c r="E2119" s="233" t="str">
        <f>IF(ISERROR($V2119),"",OFFSET('Smelter Look-up'!$D$4,$V2119-4,0)&amp;"")</f>
        <v/>
      </c>
      <c r="F2119" s="233" t="str">
        <f>IF(ISERROR($V2119),"",OFFSET('Smelter Look-up'!$E$4,$V2119-4,0))</f>
        <v/>
      </c>
      <c r="G2119" s="233" t="str">
        <f>IF(C2119=$X$4,IF(ISERROR($V2119),"Enter smelter details","RMI"),IF(ISERROR($V2119),"",OFFSET('Smelter Look-up'!$F$4,$V2119-4,0)))</f>
        <v/>
      </c>
      <c r="H2119" s="235" t="str">
        <f>IF(ISERROR($V2119),"",OFFSET('Smelter Look-up'!$G$4,$V2119-4,0))</f>
        <v/>
      </c>
      <c r="I2119" s="237" t="str">
        <f>IF(ISERROR($V2119),"",OFFSET('Smelter Look-up'!$H$4,$V2119-4,0))</f>
        <v/>
      </c>
      <c r="J2119" s="237" t="str">
        <f>IF(ISERROR($V2119),"",OFFSET('Smelter Look-up'!$I$4,$V2119-4,0))</f>
        <v/>
      </c>
      <c r="K2119" s="234"/>
      <c r="L2119" s="234"/>
      <c r="M2119" s="234"/>
      <c r="N2119" s="234"/>
      <c r="O2119" s="234"/>
      <c r="P2119" s="237"/>
      <c r="Q2119" s="238"/>
      <c r="R2119" s="233" t="str">
        <f>IF(ISERROR($V2119),"",OFFSET('Smelter Look-up'!$C$4,$V2119-4,0)&amp;"")</f>
        <v/>
      </c>
      <c r="S2119" s="239" t="str">
        <f t="array" ref="S2119">IF(B2119="","",IF(ISERROR(MATCH($E2119,CL,0)),"Unknown",INDIRECT("'C'!$A$"&amp;MATCH($E2119,CL,0)+1)))</f>
        <v/>
      </c>
      <c r="T2119" s="239" t="str">
        <f t="array" ref="T2119">IF(B2119="","",IF(ISERROR(MATCH($J2119,SorP!$B$1:$B$6226,0)),"",INDIRECT("'SorP'!$A$"&amp;MATCH($S2119&amp;$J2119,SorP!C:C,0))))</f>
        <v/>
      </c>
      <c r="U2119" s="240"/>
      <c r="V2119" s="228" t="str">
        <f>IF(C2119="",NA(),IF(OR(C2119="Smelter not listed",C2119="Smelter not yet identified"),MATCH($B2119&amp;$D2119,'Smelter Look-up'!$J:$J,0),MATCH($B2119&amp;$C2119,'Smelter Look-up'!$J:$J,0)))</f>
        <v>#N/A</v>
      </c>
      <c r="W2119" s="208"/>
      <c r="X2119" s="208">
        <f t="shared" si="1"/>
        <v>0</v>
      </c>
      <c r="Y2119" s="208"/>
      <c r="Z2119" s="208"/>
      <c r="AA2119" s="208"/>
      <c r="AB2119" s="241" t="str">
        <f t="shared" si="2"/>
        <v/>
      </c>
      <c r="AC2119" s="208"/>
      <c r="AD2119" s="208"/>
      <c r="AE2119" s="208"/>
      <c r="AF2119" s="208"/>
      <c r="AG2119" s="208"/>
      <c r="AH2119" s="208"/>
    </row>
    <row r="2120" ht="13.5" customHeight="1">
      <c r="A2120" s="239"/>
      <c r="B2120" s="233" t="str">
        <f t="array" ref="B2120">IF(LEN(A2120)=0,"",INDEX('Smelter Look-up'!$A:$A,MATCH($A2120,'Smelter Look-up'!$E:$E,0)))</f>
        <v/>
      </c>
      <c r="C2120" s="234" t="str">
        <f t="array" ref="C2120">IF(LEN(A2120)=0,"",INDEX('Smelter Look-up'!$C:$C,MATCH($A2120,'Smelter Look-up'!$E:$E,0)))</f>
        <v/>
      </c>
      <c r="D2120" s="233"/>
      <c r="E2120" s="233" t="str">
        <f>IF(ISERROR($V2120),"",OFFSET('Smelter Look-up'!$D$4,$V2120-4,0)&amp;"")</f>
        <v/>
      </c>
      <c r="F2120" s="233" t="str">
        <f>IF(ISERROR($V2120),"",OFFSET('Smelter Look-up'!$E$4,$V2120-4,0))</f>
        <v/>
      </c>
      <c r="G2120" s="233" t="str">
        <f>IF(C2120=$X$4,IF(ISERROR($V2120),"Enter smelter details","RMI"),IF(ISERROR($V2120),"",OFFSET('Smelter Look-up'!$F$4,$V2120-4,0)))</f>
        <v/>
      </c>
      <c r="H2120" s="235" t="str">
        <f>IF(ISERROR($V2120),"",OFFSET('Smelter Look-up'!$G$4,$V2120-4,0))</f>
        <v/>
      </c>
      <c r="I2120" s="237" t="str">
        <f>IF(ISERROR($V2120),"",OFFSET('Smelter Look-up'!$H$4,$V2120-4,0))</f>
        <v/>
      </c>
      <c r="J2120" s="237" t="str">
        <f>IF(ISERROR($V2120),"",OFFSET('Smelter Look-up'!$I$4,$V2120-4,0))</f>
        <v/>
      </c>
      <c r="K2120" s="234"/>
      <c r="L2120" s="234"/>
      <c r="M2120" s="234"/>
      <c r="N2120" s="234"/>
      <c r="O2120" s="234"/>
      <c r="P2120" s="237"/>
      <c r="Q2120" s="238"/>
      <c r="R2120" s="233" t="str">
        <f>IF(ISERROR($V2120),"",OFFSET('Smelter Look-up'!$C$4,$V2120-4,0)&amp;"")</f>
        <v/>
      </c>
      <c r="S2120" s="239" t="str">
        <f t="array" ref="S2120">IF(B2120="","",IF(ISERROR(MATCH($E2120,CL,0)),"Unknown",INDIRECT("'C'!$A$"&amp;MATCH($E2120,CL,0)+1)))</f>
        <v/>
      </c>
      <c r="T2120" s="239" t="str">
        <f t="array" ref="T2120">IF(B2120="","",IF(ISERROR(MATCH($J2120,SorP!$B$1:$B$6226,0)),"",INDIRECT("'SorP'!$A$"&amp;MATCH($S2120&amp;$J2120,SorP!C:C,0))))</f>
        <v/>
      </c>
      <c r="U2120" s="240"/>
      <c r="V2120" s="228" t="str">
        <f>IF(C2120="",NA(),IF(OR(C2120="Smelter not listed",C2120="Smelter not yet identified"),MATCH($B2120&amp;$D2120,'Smelter Look-up'!$J:$J,0),MATCH($B2120&amp;$C2120,'Smelter Look-up'!$J:$J,0)))</f>
        <v>#N/A</v>
      </c>
      <c r="W2120" s="208"/>
      <c r="X2120" s="208">
        <f t="shared" si="1"/>
        <v>0</v>
      </c>
      <c r="Y2120" s="208"/>
      <c r="Z2120" s="208"/>
      <c r="AA2120" s="208"/>
      <c r="AB2120" s="241" t="str">
        <f t="shared" si="2"/>
        <v/>
      </c>
      <c r="AC2120" s="208"/>
      <c r="AD2120" s="208"/>
      <c r="AE2120" s="208"/>
      <c r="AF2120" s="208"/>
      <c r="AG2120" s="208"/>
      <c r="AH2120" s="208"/>
    </row>
    <row r="2121" ht="13.5" customHeight="1">
      <c r="A2121" s="239"/>
      <c r="B2121" s="233" t="str">
        <f t="array" ref="B2121">IF(LEN(A2121)=0,"",INDEX('Smelter Look-up'!$A:$A,MATCH($A2121,'Smelter Look-up'!$E:$E,0)))</f>
        <v/>
      </c>
      <c r="C2121" s="234" t="str">
        <f t="array" ref="C2121">IF(LEN(A2121)=0,"",INDEX('Smelter Look-up'!$C:$C,MATCH($A2121,'Smelter Look-up'!$E:$E,0)))</f>
        <v/>
      </c>
      <c r="D2121" s="233"/>
      <c r="E2121" s="233" t="str">
        <f>IF(ISERROR($V2121),"",OFFSET('Smelter Look-up'!$D$4,$V2121-4,0)&amp;"")</f>
        <v/>
      </c>
      <c r="F2121" s="233" t="str">
        <f>IF(ISERROR($V2121),"",OFFSET('Smelter Look-up'!$E$4,$V2121-4,0))</f>
        <v/>
      </c>
      <c r="G2121" s="233" t="str">
        <f>IF(C2121=$X$4,IF(ISERROR($V2121),"Enter smelter details","RMI"),IF(ISERROR($V2121),"",OFFSET('Smelter Look-up'!$F$4,$V2121-4,0)))</f>
        <v/>
      </c>
      <c r="H2121" s="235" t="str">
        <f>IF(ISERROR($V2121),"",OFFSET('Smelter Look-up'!$G$4,$V2121-4,0))</f>
        <v/>
      </c>
      <c r="I2121" s="237" t="str">
        <f>IF(ISERROR($V2121),"",OFFSET('Smelter Look-up'!$H$4,$V2121-4,0))</f>
        <v/>
      </c>
      <c r="J2121" s="237" t="str">
        <f>IF(ISERROR($V2121),"",OFFSET('Smelter Look-up'!$I$4,$V2121-4,0))</f>
        <v/>
      </c>
      <c r="K2121" s="234"/>
      <c r="L2121" s="234"/>
      <c r="M2121" s="234"/>
      <c r="N2121" s="234"/>
      <c r="O2121" s="234"/>
      <c r="P2121" s="237"/>
      <c r="Q2121" s="238"/>
      <c r="R2121" s="233" t="str">
        <f>IF(ISERROR($V2121),"",OFFSET('Smelter Look-up'!$C$4,$V2121-4,0)&amp;"")</f>
        <v/>
      </c>
      <c r="S2121" s="239" t="str">
        <f t="array" ref="S2121">IF(B2121="","",IF(ISERROR(MATCH($E2121,CL,0)),"Unknown",INDIRECT("'C'!$A$"&amp;MATCH($E2121,CL,0)+1)))</f>
        <v/>
      </c>
      <c r="T2121" s="239" t="str">
        <f t="array" ref="T2121">IF(B2121="","",IF(ISERROR(MATCH($J2121,SorP!$B$1:$B$6226,0)),"",INDIRECT("'SorP'!$A$"&amp;MATCH($S2121&amp;$J2121,SorP!C:C,0))))</f>
        <v/>
      </c>
      <c r="U2121" s="240"/>
      <c r="V2121" s="228" t="str">
        <f>IF(C2121="",NA(),IF(OR(C2121="Smelter not listed",C2121="Smelter not yet identified"),MATCH($B2121&amp;$D2121,'Smelter Look-up'!$J:$J,0),MATCH($B2121&amp;$C2121,'Smelter Look-up'!$J:$J,0)))</f>
        <v>#N/A</v>
      </c>
      <c r="W2121" s="208"/>
      <c r="X2121" s="208">
        <f t="shared" si="1"/>
        <v>0</v>
      </c>
      <c r="Y2121" s="208"/>
      <c r="Z2121" s="208"/>
      <c r="AA2121" s="208"/>
      <c r="AB2121" s="241" t="str">
        <f t="shared" si="2"/>
        <v/>
      </c>
      <c r="AC2121" s="208"/>
      <c r="AD2121" s="208"/>
      <c r="AE2121" s="208"/>
      <c r="AF2121" s="208"/>
      <c r="AG2121" s="208"/>
      <c r="AH2121" s="208"/>
    </row>
    <row r="2122" ht="13.5" customHeight="1">
      <c r="A2122" s="239"/>
      <c r="B2122" s="233" t="str">
        <f t="array" ref="B2122">IF(LEN(A2122)=0,"",INDEX('Smelter Look-up'!$A:$A,MATCH($A2122,'Smelter Look-up'!$E:$E,0)))</f>
        <v/>
      </c>
      <c r="C2122" s="234" t="str">
        <f t="array" ref="C2122">IF(LEN(A2122)=0,"",INDEX('Smelter Look-up'!$C:$C,MATCH($A2122,'Smelter Look-up'!$E:$E,0)))</f>
        <v/>
      </c>
      <c r="D2122" s="233"/>
      <c r="E2122" s="233" t="str">
        <f>IF(ISERROR($V2122),"",OFFSET('Smelter Look-up'!$D$4,$V2122-4,0)&amp;"")</f>
        <v/>
      </c>
      <c r="F2122" s="233" t="str">
        <f>IF(ISERROR($V2122),"",OFFSET('Smelter Look-up'!$E$4,$V2122-4,0))</f>
        <v/>
      </c>
      <c r="G2122" s="233" t="str">
        <f>IF(C2122=$X$4,IF(ISERROR($V2122),"Enter smelter details","RMI"),IF(ISERROR($V2122),"",OFFSET('Smelter Look-up'!$F$4,$V2122-4,0)))</f>
        <v/>
      </c>
      <c r="H2122" s="235" t="str">
        <f>IF(ISERROR($V2122),"",OFFSET('Smelter Look-up'!$G$4,$V2122-4,0))</f>
        <v/>
      </c>
      <c r="I2122" s="237" t="str">
        <f>IF(ISERROR($V2122),"",OFFSET('Smelter Look-up'!$H$4,$V2122-4,0))</f>
        <v/>
      </c>
      <c r="J2122" s="237" t="str">
        <f>IF(ISERROR($V2122),"",OFFSET('Smelter Look-up'!$I$4,$V2122-4,0))</f>
        <v/>
      </c>
      <c r="K2122" s="234"/>
      <c r="L2122" s="234"/>
      <c r="M2122" s="234"/>
      <c r="N2122" s="234"/>
      <c r="O2122" s="234"/>
      <c r="P2122" s="237"/>
      <c r="Q2122" s="238"/>
      <c r="R2122" s="233" t="str">
        <f>IF(ISERROR($V2122),"",OFFSET('Smelter Look-up'!$C$4,$V2122-4,0)&amp;"")</f>
        <v/>
      </c>
      <c r="S2122" s="239" t="str">
        <f t="array" ref="S2122">IF(B2122="","",IF(ISERROR(MATCH($E2122,CL,0)),"Unknown",INDIRECT("'C'!$A$"&amp;MATCH($E2122,CL,0)+1)))</f>
        <v/>
      </c>
      <c r="T2122" s="239" t="str">
        <f t="array" ref="T2122">IF(B2122="","",IF(ISERROR(MATCH($J2122,SorP!$B$1:$B$6226,0)),"",INDIRECT("'SorP'!$A$"&amp;MATCH($S2122&amp;$J2122,SorP!C:C,0))))</f>
        <v/>
      </c>
      <c r="U2122" s="240"/>
      <c r="V2122" s="228" t="str">
        <f>IF(C2122="",NA(),IF(OR(C2122="Smelter not listed",C2122="Smelter not yet identified"),MATCH($B2122&amp;$D2122,'Smelter Look-up'!$J:$J,0),MATCH($B2122&amp;$C2122,'Smelter Look-up'!$J:$J,0)))</f>
        <v>#N/A</v>
      </c>
      <c r="W2122" s="208"/>
      <c r="X2122" s="208">
        <f t="shared" si="1"/>
        <v>0</v>
      </c>
      <c r="Y2122" s="208"/>
      <c r="Z2122" s="208"/>
      <c r="AA2122" s="208"/>
      <c r="AB2122" s="241" t="str">
        <f t="shared" si="2"/>
        <v/>
      </c>
      <c r="AC2122" s="208"/>
      <c r="AD2122" s="208"/>
      <c r="AE2122" s="208"/>
      <c r="AF2122" s="208"/>
      <c r="AG2122" s="208"/>
      <c r="AH2122" s="208"/>
    </row>
    <row r="2123" ht="13.5" customHeight="1">
      <c r="A2123" s="239"/>
      <c r="B2123" s="233" t="str">
        <f t="array" ref="B2123">IF(LEN(A2123)=0,"",INDEX('Smelter Look-up'!$A:$A,MATCH($A2123,'Smelter Look-up'!$E:$E,0)))</f>
        <v/>
      </c>
      <c r="C2123" s="234" t="str">
        <f t="array" ref="C2123">IF(LEN(A2123)=0,"",INDEX('Smelter Look-up'!$C:$C,MATCH($A2123,'Smelter Look-up'!$E:$E,0)))</f>
        <v/>
      </c>
      <c r="D2123" s="233"/>
      <c r="E2123" s="233" t="str">
        <f>IF(ISERROR($V2123),"",OFFSET('Smelter Look-up'!$D$4,$V2123-4,0)&amp;"")</f>
        <v/>
      </c>
      <c r="F2123" s="233" t="str">
        <f>IF(ISERROR($V2123),"",OFFSET('Smelter Look-up'!$E$4,$V2123-4,0))</f>
        <v/>
      </c>
      <c r="G2123" s="233" t="str">
        <f>IF(C2123=$X$4,IF(ISERROR($V2123),"Enter smelter details","RMI"),IF(ISERROR($V2123),"",OFFSET('Smelter Look-up'!$F$4,$V2123-4,0)))</f>
        <v/>
      </c>
      <c r="H2123" s="235" t="str">
        <f>IF(ISERROR($V2123),"",OFFSET('Smelter Look-up'!$G$4,$V2123-4,0))</f>
        <v/>
      </c>
      <c r="I2123" s="237" t="str">
        <f>IF(ISERROR($V2123),"",OFFSET('Smelter Look-up'!$H$4,$V2123-4,0))</f>
        <v/>
      </c>
      <c r="J2123" s="237" t="str">
        <f>IF(ISERROR($V2123),"",OFFSET('Smelter Look-up'!$I$4,$V2123-4,0))</f>
        <v/>
      </c>
      <c r="K2123" s="234"/>
      <c r="L2123" s="234"/>
      <c r="M2123" s="234"/>
      <c r="N2123" s="234"/>
      <c r="O2123" s="234"/>
      <c r="P2123" s="237"/>
      <c r="Q2123" s="238"/>
      <c r="R2123" s="233" t="str">
        <f>IF(ISERROR($V2123),"",OFFSET('Smelter Look-up'!$C$4,$V2123-4,0)&amp;"")</f>
        <v/>
      </c>
      <c r="S2123" s="239" t="str">
        <f t="array" ref="S2123">IF(B2123="","",IF(ISERROR(MATCH($E2123,CL,0)),"Unknown",INDIRECT("'C'!$A$"&amp;MATCH($E2123,CL,0)+1)))</f>
        <v/>
      </c>
      <c r="T2123" s="239" t="str">
        <f t="array" ref="T2123">IF(B2123="","",IF(ISERROR(MATCH($J2123,SorP!$B$1:$B$6226,0)),"",INDIRECT("'SorP'!$A$"&amp;MATCH($S2123&amp;$J2123,SorP!C:C,0))))</f>
        <v/>
      </c>
      <c r="U2123" s="240"/>
      <c r="V2123" s="228" t="str">
        <f>IF(C2123="",NA(),IF(OR(C2123="Smelter not listed",C2123="Smelter not yet identified"),MATCH($B2123&amp;$D2123,'Smelter Look-up'!$J:$J,0),MATCH($B2123&amp;$C2123,'Smelter Look-up'!$J:$J,0)))</f>
        <v>#N/A</v>
      </c>
      <c r="W2123" s="208"/>
      <c r="X2123" s="208">
        <f t="shared" si="1"/>
        <v>0</v>
      </c>
      <c r="Y2123" s="208"/>
      <c r="Z2123" s="208"/>
      <c r="AA2123" s="208"/>
      <c r="AB2123" s="241" t="str">
        <f t="shared" si="2"/>
        <v/>
      </c>
      <c r="AC2123" s="208"/>
      <c r="AD2123" s="208"/>
      <c r="AE2123" s="208"/>
      <c r="AF2123" s="208"/>
      <c r="AG2123" s="208"/>
      <c r="AH2123" s="208"/>
    </row>
    <row r="2124" ht="13.5" customHeight="1">
      <c r="A2124" s="239"/>
      <c r="B2124" s="233" t="str">
        <f t="array" ref="B2124">IF(LEN(A2124)=0,"",INDEX('Smelter Look-up'!$A:$A,MATCH($A2124,'Smelter Look-up'!$E:$E,0)))</f>
        <v/>
      </c>
      <c r="C2124" s="234" t="str">
        <f t="array" ref="C2124">IF(LEN(A2124)=0,"",INDEX('Smelter Look-up'!$C:$C,MATCH($A2124,'Smelter Look-up'!$E:$E,0)))</f>
        <v/>
      </c>
      <c r="D2124" s="233"/>
      <c r="E2124" s="233" t="str">
        <f>IF(ISERROR($V2124),"",OFFSET('Smelter Look-up'!$D$4,$V2124-4,0)&amp;"")</f>
        <v/>
      </c>
      <c r="F2124" s="233" t="str">
        <f>IF(ISERROR($V2124),"",OFFSET('Smelter Look-up'!$E$4,$V2124-4,0))</f>
        <v/>
      </c>
      <c r="G2124" s="233" t="str">
        <f>IF(C2124=$X$4,IF(ISERROR($V2124),"Enter smelter details","RMI"),IF(ISERROR($V2124),"",OFFSET('Smelter Look-up'!$F$4,$V2124-4,0)))</f>
        <v/>
      </c>
      <c r="H2124" s="235" t="str">
        <f>IF(ISERROR($V2124),"",OFFSET('Smelter Look-up'!$G$4,$V2124-4,0))</f>
        <v/>
      </c>
      <c r="I2124" s="237" t="str">
        <f>IF(ISERROR($V2124),"",OFFSET('Smelter Look-up'!$H$4,$V2124-4,0))</f>
        <v/>
      </c>
      <c r="J2124" s="237" t="str">
        <f>IF(ISERROR($V2124),"",OFFSET('Smelter Look-up'!$I$4,$V2124-4,0))</f>
        <v/>
      </c>
      <c r="K2124" s="234"/>
      <c r="L2124" s="234"/>
      <c r="M2124" s="234"/>
      <c r="N2124" s="234"/>
      <c r="O2124" s="234"/>
      <c r="P2124" s="237"/>
      <c r="Q2124" s="238"/>
      <c r="R2124" s="233" t="str">
        <f>IF(ISERROR($V2124),"",OFFSET('Smelter Look-up'!$C$4,$V2124-4,0)&amp;"")</f>
        <v/>
      </c>
      <c r="S2124" s="239" t="str">
        <f t="array" ref="S2124">IF(B2124="","",IF(ISERROR(MATCH($E2124,CL,0)),"Unknown",INDIRECT("'C'!$A$"&amp;MATCH($E2124,CL,0)+1)))</f>
        <v/>
      </c>
      <c r="T2124" s="239" t="str">
        <f t="array" ref="T2124">IF(B2124="","",IF(ISERROR(MATCH($J2124,SorP!$B$1:$B$6226,0)),"",INDIRECT("'SorP'!$A$"&amp;MATCH($S2124&amp;$J2124,SorP!C:C,0))))</f>
        <v/>
      </c>
      <c r="U2124" s="240"/>
      <c r="V2124" s="228" t="str">
        <f>IF(C2124="",NA(),IF(OR(C2124="Smelter not listed",C2124="Smelter not yet identified"),MATCH($B2124&amp;$D2124,'Smelter Look-up'!$J:$J,0),MATCH($B2124&amp;$C2124,'Smelter Look-up'!$J:$J,0)))</f>
        <v>#N/A</v>
      </c>
      <c r="W2124" s="208"/>
      <c r="X2124" s="208">
        <f t="shared" si="1"/>
        <v>0</v>
      </c>
      <c r="Y2124" s="208"/>
      <c r="Z2124" s="208"/>
      <c r="AA2124" s="208"/>
      <c r="AB2124" s="241" t="str">
        <f t="shared" si="2"/>
        <v/>
      </c>
      <c r="AC2124" s="208"/>
      <c r="AD2124" s="208"/>
      <c r="AE2124" s="208"/>
      <c r="AF2124" s="208"/>
      <c r="AG2124" s="208"/>
      <c r="AH2124" s="208"/>
    </row>
    <row r="2125" ht="13.5" customHeight="1">
      <c r="A2125" s="239"/>
      <c r="B2125" s="233" t="str">
        <f t="array" ref="B2125">IF(LEN(A2125)=0,"",INDEX('Smelter Look-up'!$A:$A,MATCH($A2125,'Smelter Look-up'!$E:$E,0)))</f>
        <v/>
      </c>
      <c r="C2125" s="234" t="str">
        <f t="array" ref="C2125">IF(LEN(A2125)=0,"",INDEX('Smelter Look-up'!$C:$C,MATCH($A2125,'Smelter Look-up'!$E:$E,0)))</f>
        <v/>
      </c>
      <c r="D2125" s="233"/>
      <c r="E2125" s="233" t="str">
        <f>IF(ISERROR($V2125),"",OFFSET('Smelter Look-up'!$D$4,$V2125-4,0)&amp;"")</f>
        <v/>
      </c>
      <c r="F2125" s="233" t="str">
        <f>IF(ISERROR($V2125),"",OFFSET('Smelter Look-up'!$E$4,$V2125-4,0))</f>
        <v/>
      </c>
      <c r="G2125" s="233" t="str">
        <f>IF(C2125=$X$4,IF(ISERROR($V2125),"Enter smelter details","RMI"),IF(ISERROR($V2125),"",OFFSET('Smelter Look-up'!$F$4,$V2125-4,0)))</f>
        <v/>
      </c>
      <c r="H2125" s="235" t="str">
        <f>IF(ISERROR($V2125),"",OFFSET('Smelter Look-up'!$G$4,$V2125-4,0))</f>
        <v/>
      </c>
      <c r="I2125" s="237" t="str">
        <f>IF(ISERROR($V2125),"",OFFSET('Smelter Look-up'!$H$4,$V2125-4,0))</f>
        <v/>
      </c>
      <c r="J2125" s="237" t="str">
        <f>IF(ISERROR($V2125),"",OFFSET('Smelter Look-up'!$I$4,$V2125-4,0))</f>
        <v/>
      </c>
      <c r="K2125" s="234"/>
      <c r="L2125" s="234"/>
      <c r="M2125" s="234"/>
      <c r="N2125" s="234"/>
      <c r="O2125" s="234"/>
      <c r="P2125" s="237"/>
      <c r="Q2125" s="238"/>
      <c r="R2125" s="233" t="str">
        <f>IF(ISERROR($V2125),"",OFFSET('Smelter Look-up'!$C$4,$V2125-4,0)&amp;"")</f>
        <v/>
      </c>
      <c r="S2125" s="239" t="str">
        <f t="array" ref="S2125">IF(B2125="","",IF(ISERROR(MATCH($E2125,CL,0)),"Unknown",INDIRECT("'C'!$A$"&amp;MATCH($E2125,CL,0)+1)))</f>
        <v/>
      </c>
      <c r="T2125" s="239" t="str">
        <f t="array" ref="T2125">IF(B2125="","",IF(ISERROR(MATCH($J2125,SorP!$B$1:$B$6226,0)),"",INDIRECT("'SorP'!$A$"&amp;MATCH($S2125&amp;$J2125,SorP!C:C,0))))</f>
        <v/>
      </c>
      <c r="U2125" s="240"/>
      <c r="V2125" s="228" t="str">
        <f>IF(C2125="",NA(),IF(OR(C2125="Smelter not listed",C2125="Smelter not yet identified"),MATCH($B2125&amp;$D2125,'Smelter Look-up'!$J:$J,0),MATCH($B2125&amp;$C2125,'Smelter Look-up'!$J:$J,0)))</f>
        <v>#N/A</v>
      </c>
      <c r="W2125" s="208"/>
      <c r="X2125" s="208">
        <f t="shared" si="1"/>
        <v>0</v>
      </c>
      <c r="Y2125" s="208"/>
      <c r="Z2125" s="208"/>
      <c r="AA2125" s="208"/>
      <c r="AB2125" s="241" t="str">
        <f t="shared" si="2"/>
        <v/>
      </c>
      <c r="AC2125" s="208"/>
      <c r="AD2125" s="208"/>
      <c r="AE2125" s="208"/>
      <c r="AF2125" s="208"/>
      <c r="AG2125" s="208"/>
      <c r="AH2125" s="208"/>
    </row>
    <row r="2126" ht="13.5" customHeight="1">
      <c r="A2126" s="239"/>
      <c r="B2126" s="233" t="str">
        <f t="array" ref="B2126">IF(LEN(A2126)=0,"",INDEX('Smelter Look-up'!$A:$A,MATCH($A2126,'Smelter Look-up'!$E:$E,0)))</f>
        <v/>
      </c>
      <c r="C2126" s="234" t="str">
        <f t="array" ref="C2126">IF(LEN(A2126)=0,"",INDEX('Smelter Look-up'!$C:$C,MATCH($A2126,'Smelter Look-up'!$E:$E,0)))</f>
        <v/>
      </c>
      <c r="D2126" s="233"/>
      <c r="E2126" s="233" t="str">
        <f>IF(ISERROR($V2126),"",OFFSET('Smelter Look-up'!$D$4,$V2126-4,0)&amp;"")</f>
        <v/>
      </c>
      <c r="F2126" s="233" t="str">
        <f>IF(ISERROR($V2126),"",OFFSET('Smelter Look-up'!$E$4,$V2126-4,0))</f>
        <v/>
      </c>
      <c r="G2126" s="233" t="str">
        <f>IF(C2126=$X$4,IF(ISERROR($V2126),"Enter smelter details","RMI"),IF(ISERROR($V2126),"",OFFSET('Smelter Look-up'!$F$4,$V2126-4,0)))</f>
        <v/>
      </c>
      <c r="H2126" s="235" t="str">
        <f>IF(ISERROR($V2126),"",OFFSET('Smelter Look-up'!$G$4,$V2126-4,0))</f>
        <v/>
      </c>
      <c r="I2126" s="237" t="str">
        <f>IF(ISERROR($V2126),"",OFFSET('Smelter Look-up'!$H$4,$V2126-4,0))</f>
        <v/>
      </c>
      <c r="J2126" s="237" t="str">
        <f>IF(ISERROR($V2126),"",OFFSET('Smelter Look-up'!$I$4,$V2126-4,0))</f>
        <v/>
      </c>
      <c r="K2126" s="234"/>
      <c r="L2126" s="234"/>
      <c r="M2126" s="234"/>
      <c r="N2126" s="234"/>
      <c r="O2126" s="234"/>
      <c r="P2126" s="237"/>
      <c r="Q2126" s="238"/>
      <c r="R2126" s="233" t="str">
        <f>IF(ISERROR($V2126),"",OFFSET('Smelter Look-up'!$C$4,$V2126-4,0)&amp;"")</f>
        <v/>
      </c>
      <c r="S2126" s="239" t="str">
        <f t="array" ref="S2126">IF(B2126="","",IF(ISERROR(MATCH($E2126,CL,0)),"Unknown",INDIRECT("'C'!$A$"&amp;MATCH($E2126,CL,0)+1)))</f>
        <v/>
      </c>
      <c r="T2126" s="239" t="str">
        <f t="array" ref="T2126">IF(B2126="","",IF(ISERROR(MATCH($J2126,SorP!$B$1:$B$6226,0)),"",INDIRECT("'SorP'!$A$"&amp;MATCH($S2126&amp;$J2126,SorP!C:C,0))))</f>
        <v/>
      </c>
      <c r="U2126" s="240"/>
      <c r="V2126" s="228" t="str">
        <f>IF(C2126="",NA(),IF(OR(C2126="Smelter not listed",C2126="Smelter not yet identified"),MATCH($B2126&amp;$D2126,'Smelter Look-up'!$J:$J,0),MATCH($B2126&amp;$C2126,'Smelter Look-up'!$J:$J,0)))</f>
        <v>#N/A</v>
      </c>
      <c r="W2126" s="208"/>
      <c r="X2126" s="208">
        <f t="shared" si="1"/>
        <v>0</v>
      </c>
      <c r="Y2126" s="208"/>
      <c r="Z2126" s="208"/>
      <c r="AA2126" s="208"/>
      <c r="AB2126" s="241" t="str">
        <f t="shared" si="2"/>
        <v/>
      </c>
      <c r="AC2126" s="208"/>
      <c r="AD2126" s="208"/>
      <c r="AE2126" s="208"/>
      <c r="AF2126" s="208"/>
      <c r="AG2126" s="208"/>
      <c r="AH2126" s="208"/>
    </row>
    <row r="2127" ht="13.5" customHeight="1">
      <c r="A2127" s="239"/>
      <c r="B2127" s="233" t="str">
        <f t="array" ref="B2127">IF(LEN(A2127)=0,"",INDEX('Smelter Look-up'!$A:$A,MATCH($A2127,'Smelter Look-up'!$E:$E,0)))</f>
        <v/>
      </c>
      <c r="C2127" s="234" t="str">
        <f t="array" ref="C2127">IF(LEN(A2127)=0,"",INDEX('Smelter Look-up'!$C:$C,MATCH($A2127,'Smelter Look-up'!$E:$E,0)))</f>
        <v/>
      </c>
      <c r="D2127" s="233"/>
      <c r="E2127" s="233" t="str">
        <f>IF(ISERROR($V2127),"",OFFSET('Smelter Look-up'!$D$4,$V2127-4,0)&amp;"")</f>
        <v/>
      </c>
      <c r="F2127" s="233" t="str">
        <f>IF(ISERROR($V2127),"",OFFSET('Smelter Look-up'!$E$4,$V2127-4,0))</f>
        <v/>
      </c>
      <c r="G2127" s="233" t="str">
        <f>IF(C2127=$X$4,IF(ISERROR($V2127),"Enter smelter details","RMI"),IF(ISERROR($V2127),"",OFFSET('Smelter Look-up'!$F$4,$V2127-4,0)))</f>
        <v/>
      </c>
      <c r="H2127" s="235" t="str">
        <f>IF(ISERROR($V2127),"",OFFSET('Smelter Look-up'!$G$4,$V2127-4,0))</f>
        <v/>
      </c>
      <c r="I2127" s="237" t="str">
        <f>IF(ISERROR($V2127),"",OFFSET('Smelter Look-up'!$H$4,$V2127-4,0))</f>
        <v/>
      </c>
      <c r="J2127" s="237" t="str">
        <f>IF(ISERROR($V2127),"",OFFSET('Smelter Look-up'!$I$4,$V2127-4,0))</f>
        <v/>
      </c>
      <c r="K2127" s="234"/>
      <c r="L2127" s="234"/>
      <c r="M2127" s="234"/>
      <c r="N2127" s="234"/>
      <c r="O2127" s="234"/>
      <c r="P2127" s="237"/>
      <c r="Q2127" s="238"/>
      <c r="R2127" s="233" t="str">
        <f>IF(ISERROR($V2127),"",OFFSET('Smelter Look-up'!$C$4,$V2127-4,0)&amp;"")</f>
        <v/>
      </c>
      <c r="S2127" s="239" t="str">
        <f t="array" ref="S2127">IF(B2127="","",IF(ISERROR(MATCH($E2127,CL,0)),"Unknown",INDIRECT("'C'!$A$"&amp;MATCH($E2127,CL,0)+1)))</f>
        <v/>
      </c>
      <c r="T2127" s="239" t="str">
        <f t="array" ref="T2127">IF(B2127="","",IF(ISERROR(MATCH($J2127,SorP!$B$1:$B$6226,0)),"",INDIRECT("'SorP'!$A$"&amp;MATCH($S2127&amp;$J2127,SorP!C:C,0))))</f>
        <v/>
      </c>
      <c r="U2127" s="240"/>
      <c r="V2127" s="228" t="str">
        <f>IF(C2127="",NA(),IF(OR(C2127="Smelter not listed",C2127="Smelter not yet identified"),MATCH($B2127&amp;$D2127,'Smelter Look-up'!$J:$J,0),MATCH($B2127&amp;$C2127,'Smelter Look-up'!$J:$J,0)))</f>
        <v>#N/A</v>
      </c>
      <c r="W2127" s="208"/>
      <c r="X2127" s="208">
        <f t="shared" si="1"/>
        <v>0</v>
      </c>
      <c r="Y2127" s="208"/>
      <c r="Z2127" s="208"/>
      <c r="AA2127" s="208"/>
      <c r="AB2127" s="241" t="str">
        <f t="shared" si="2"/>
        <v/>
      </c>
      <c r="AC2127" s="208"/>
      <c r="AD2127" s="208"/>
      <c r="AE2127" s="208"/>
      <c r="AF2127" s="208"/>
      <c r="AG2127" s="208"/>
      <c r="AH2127" s="208"/>
    </row>
    <row r="2128" ht="13.5" customHeight="1">
      <c r="A2128" s="239"/>
      <c r="B2128" s="233" t="str">
        <f t="array" ref="B2128">IF(LEN(A2128)=0,"",INDEX('Smelter Look-up'!$A:$A,MATCH($A2128,'Smelter Look-up'!$E:$E,0)))</f>
        <v/>
      </c>
      <c r="C2128" s="234" t="str">
        <f t="array" ref="C2128">IF(LEN(A2128)=0,"",INDEX('Smelter Look-up'!$C:$C,MATCH($A2128,'Smelter Look-up'!$E:$E,0)))</f>
        <v/>
      </c>
      <c r="D2128" s="233"/>
      <c r="E2128" s="233" t="str">
        <f>IF(ISERROR($V2128),"",OFFSET('Smelter Look-up'!$D$4,$V2128-4,0)&amp;"")</f>
        <v/>
      </c>
      <c r="F2128" s="233" t="str">
        <f>IF(ISERROR($V2128),"",OFFSET('Smelter Look-up'!$E$4,$V2128-4,0))</f>
        <v/>
      </c>
      <c r="G2128" s="233" t="str">
        <f>IF(C2128=$X$4,IF(ISERROR($V2128),"Enter smelter details","RMI"),IF(ISERROR($V2128),"",OFFSET('Smelter Look-up'!$F$4,$V2128-4,0)))</f>
        <v/>
      </c>
      <c r="H2128" s="235" t="str">
        <f>IF(ISERROR($V2128),"",OFFSET('Smelter Look-up'!$G$4,$V2128-4,0))</f>
        <v/>
      </c>
      <c r="I2128" s="237" t="str">
        <f>IF(ISERROR($V2128),"",OFFSET('Smelter Look-up'!$H$4,$V2128-4,0))</f>
        <v/>
      </c>
      <c r="J2128" s="237" t="str">
        <f>IF(ISERROR($V2128),"",OFFSET('Smelter Look-up'!$I$4,$V2128-4,0))</f>
        <v/>
      </c>
      <c r="K2128" s="234"/>
      <c r="L2128" s="234"/>
      <c r="M2128" s="234"/>
      <c r="N2128" s="234"/>
      <c r="O2128" s="234"/>
      <c r="P2128" s="237"/>
      <c r="Q2128" s="238"/>
      <c r="R2128" s="233" t="str">
        <f>IF(ISERROR($V2128),"",OFFSET('Smelter Look-up'!$C$4,$V2128-4,0)&amp;"")</f>
        <v/>
      </c>
      <c r="S2128" s="239" t="str">
        <f t="array" ref="S2128">IF(B2128="","",IF(ISERROR(MATCH($E2128,CL,0)),"Unknown",INDIRECT("'C'!$A$"&amp;MATCH($E2128,CL,0)+1)))</f>
        <v/>
      </c>
      <c r="T2128" s="239" t="str">
        <f t="array" ref="T2128">IF(B2128="","",IF(ISERROR(MATCH($J2128,SorP!$B$1:$B$6226,0)),"",INDIRECT("'SorP'!$A$"&amp;MATCH($S2128&amp;$J2128,SorP!C:C,0))))</f>
        <v/>
      </c>
      <c r="U2128" s="240"/>
      <c r="V2128" s="228" t="str">
        <f>IF(C2128="",NA(),IF(OR(C2128="Smelter not listed",C2128="Smelter not yet identified"),MATCH($B2128&amp;$D2128,'Smelter Look-up'!$J:$J,0),MATCH($B2128&amp;$C2128,'Smelter Look-up'!$J:$J,0)))</f>
        <v>#N/A</v>
      </c>
      <c r="W2128" s="208"/>
      <c r="X2128" s="208">
        <f t="shared" si="1"/>
        <v>0</v>
      </c>
      <c r="Y2128" s="208"/>
      <c r="Z2128" s="208"/>
      <c r="AA2128" s="208"/>
      <c r="AB2128" s="241" t="str">
        <f t="shared" si="2"/>
        <v/>
      </c>
      <c r="AC2128" s="208"/>
      <c r="AD2128" s="208"/>
      <c r="AE2128" s="208"/>
      <c r="AF2128" s="208"/>
      <c r="AG2128" s="208"/>
      <c r="AH2128" s="208"/>
    </row>
    <row r="2129" ht="13.5" customHeight="1">
      <c r="A2129" s="239"/>
      <c r="B2129" s="233" t="str">
        <f t="array" ref="B2129">IF(LEN(A2129)=0,"",INDEX('Smelter Look-up'!$A:$A,MATCH($A2129,'Smelter Look-up'!$E:$E,0)))</f>
        <v/>
      </c>
      <c r="C2129" s="234" t="str">
        <f t="array" ref="C2129">IF(LEN(A2129)=0,"",INDEX('Smelter Look-up'!$C:$C,MATCH($A2129,'Smelter Look-up'!$E:$E,0)))</f>
        <v/>
      </c>
      <c r="D2129" s="233"/>
      <c r="E2129" s="233" t="str">
        <f>IF(ISERROR($V2129),"",OFFSET('Smelter Look-up'!$D$4,$V2129-4,0)&amp;"")</f>
        <v/>
      </c>
      <c r="F2129" s="233" t="str">
        <f>IF(ISERROR($V2129),"",OFFSET('Smelter Look-up'!$E$4,$V2129-4,0))</f>
        <v/>
      </c>
      <c r="G2129" s="233" t="str">
        <f>IF(C2129=$X$4,IF(ISERROR($V2129),"Enter smelter details","RMI"),IF(ISERROR($V2129),"",OFFSET('Smelter Look-up'!$F$4,$V2129-4,0)))</f>
        <v/>
      </c>
      <c r="H2129" s="235" t="str">
        <f>IF(ISERROR($V2129),"",OFFSET('Smelter Look-up'!$G$4,$V2129-4,0))</f>
        <v/>
      </c>
      <c r="I2129" s="237" t="str">
        <f>IF(ISERROR($V2129),"",OFFSET('Smelter Look-up'!$H$4,$V2129-4,0))</f>
        <v/>
      </c>
      <c r="J2129" s="237" t="str">
        <f>IF(ISERROR($V2129),"",OFFSET('Smelter Look-up'!$I$4,$V2129-4,0))</f>
        <v/>
      </c>
      <c r="K2129" s="234"/>
      <c r="L2129" s="234"/>
      <c r="M2129" s="234"/>
      <c r="N2129" s="234"/>
      <c r="O2129" s="234"/>
      <c r="P2129" s="237"/>
      <c r="Q2129" s="238"/>
      <c r="R2129" s="233" t="str">
        <f>IF(ISERROR($V2129),"",OFFSET('Smelter Look-up'!$C$4,$V2129-4,0)&amp;"")</f>
        <v/>
      </c>
      <c r="S2129" s="239" t="str">
        <f t="array" ref="S2129">IF(B2129="","",IF(ISERROR(MATCH($E2129,CL,0)),"Unknown",INDIRECT("'C'!$A$"&amp;MATCH($E2129,CL,0)+1)))</f>
        <v/>
      </c>
      <c r="T2129" s="239" t="str">
        <f t="array" ref="T2129">IF(B2129="","",IF(ISERROR(MATCH($J2129,SorP!$B$1:$B$6226,0)),"",INDIRECT("'SorP'!$A$"&amp;MATCH($S2129&amp;$J2129,SorP!C:C,0))))</f>
        <v/>
      </c>
      <c r="U2129" s="240"/>
      <c r="V2129" s="228" t="str">
        <f>IF(C2129="",NA(),IF(OR(C2129="Smelter not listed",C2129="Smelter not yet identified"),MATCH($B2129&amp;$D2129,'Smelter Look-up'!$J:$J,0),MATCH($B2129&amp;$C2129,'Smelter Look-up'!$J:$J,0)))</f>
        <v>#N/A</v>
      </c>
      <c r="W2129" s="208"/>
      <c r="X2129" s="208">
        <f t="shared" si="1"/>
        <v>0</v>
      </c>
      <c r="Y2129" s="208"/>
      <c r="Z2129" s="208"/>
      <c r="AA2129" s="208"/>
      <c r="AB2129" s="241" t="str">
        <f t="shared" si="2"/>
        <v/>
      </c>
      <c r="AC2129" s="208"/>
      <c r="AD2129" s="208"/>
      <c r="AE2129" s="208"/>
      <c r="AF2129" s="208"/>
      <c r="AG2129" s="208"/>
      <c r="AH2129" s="208"/>
    </row>
    <row r="2130" ht="13.5" customHeight="1">
      <c r="A2130" s="239"/>
      <c r="B2130" s="233" t="str">
        <f t="array" ref="B2130">IF(LEN(A2130)=0,"",INDEX('Smelter Look-up'!$A:$A,MATCH($A2130,'Smelter Look-up'!$E:$E,0)))</f>
        <v/>
      </c>
      <c r="C2130" s="234" t="str">
        <f t="array" ref="C2130">IF(LEN(A2130)=0,"",INDEX('Smelter Look-up'!$C:$C,MATCH($A2130,'Smelter Look-up'!$E:$E,0)))</f>
        <v/>
      </c>
      <c r="D2130" s="233"/>
      <c r="E2130" s="233" t="str">
        <f>IF(ISERROR($V2130),"",OFFSET('Smelter Look-up'!$D$4,$V2130-4,0)&amp;"")</f>
        <v/>
      </c>
      <c r="F2130" s="233" t="str">
        <f>IF(ISERROR($V2130),"",OFFSET('Smelter Look-up'!$E$4,$V2130-4,0))</f>
        <v/>
      </c>
      <c r="G2130" s="233" t="str">
        <f>IF(C2130=$X$4,IF(ISERROR($V2130),"Enter smelter details","RMI"),IF(ISERROR($V2130),"",OFFSET('Smelter Look-up'!$F$4,$V2130-4,0)))</f>
        <v/>
      </c>
      <c r="H2130" s="235" t="str">
        <f>IF(ISERROR($V2130),"",OFFSET('Smelter Look-up'!$G$4,$V2130-4,0))</f>
        <v/>
      </c>
      <c r="I2130" s="237" t="str">
        <f>IF(ISERROR($V2130),"",OFFSET('Smelter Look-up'!$H$4,$V2130-4,0))</f>
        <v/>
      </c>
      <c r="J2130" s="237" t="str">
        <f>IF(ISERROR($V2130),"",OFFSET('Smelter Look-up'!$I$4,$V2130-4,0))</f>
        <v/>
      </c>
      <c r="K2130" s="234"/>
      <c r="L2130" s="234"/>
      <c r="M2130" s="234"/>
      <c r="N2130" s="234"/>
      <c r="O2130" s="234"/>
      <c r="P2130" s="237"/>
      <c r="Q2130" s="238"/>
      <c r="R2130" s="233" t="str">
        <f>IF(ISERROR($V2130),"",OFFSET('Smelter Look-up'!$C$4,$V2130-4,0)&amp;"")</f>
        <v/>
      </c>
      <c r="S2130" s="239" t="str">
        <f t="array" ref="S2130">IF(B2130="","",IF(ISERROR(MATCH($E2130,CL,0)),"Unknown",INDIRECT("'C'!$A$"&amp;MATCH($E2130,CL,0)+1)))</f>
        <v/>
      </c>
      <c r="T2130" s="239" t="str">
        <f t="array" ref="T2130">IF(B2130="","",IF(ISERROR(MATCH($J2130,SorP!$B$1:$B$6226,0)),"",INDIRECT("'SorP'!$A$"&amp;MATCH($S2130&amp;$J2130,SorP!C:C,0))))</f>
        <v/>
      </c>
      <c r="U2130" s="240"/>
      <c r="V2130" s="228" t="str">
        <f>IF(C2130="",NA(),IF(OR(C2130="Smelter not listed",C2130="Smelter not yet identified"),MATCH($B2130&amp;$D2130,'Smelter Look-up'!$J:$J,0),MATCH($B2130&amp;$C2130,'Smelter Look-up'!$J:$J,0)))</f>
        <v>#N/A</v>
      </c>
      <c r="W2130" s="208"/>
      <c r="X2130" s="208">
        <f t="shared" si="1"/>
        <v>0</v>
      </c>
      <c r="Y2130" s="208"/>
      <c r="Z2130" s="208"/>
      <c r="AA2130" s="208"/>
      <c r="AB2130" s="241" t="str">
        <f t="shared" si="2"/>
        <v/>
      </c>
      <c r="AC2130" s="208"/>
      <c r="AD2130" s="208"/>
      <c r="AE2130" s="208"/>
      <c r="AF2130" s="208"/>
      <c r="AG2130" s="208"/>
      <c r="AH2130" s="208"/>
    </row>
    <row r="2131" ht="13.5" customHeight="1">
      <c r="A2131" s="239"/>
      <c r="B2131" s="233" t="str">
        <f t="array" ref="B2131">IF(LEN(A2131)=0,"",INDEX('Smelter Look-up'!$A:$A,MATCH($A2131,'Smelter Look-up'!$E:$E,0)))</f>
        <v/>
      </c>
      <c r="C2131" s="234" t="str">
        <f t="array" ref="C2131">IF(LEN(A2131)=0,"",INDEX('Smelter Look-up'!$C:$C,MATCH($A2131,'Smelter Look-up'!$E:$E,0)))</f>
        <v/>
      </c>
      <c r="D2131" s="233"/>
      <c r="E2131" s="233" t="str">
        <f>IF(ISERROR($V2131),"",OFFSET('Smelter Look-up'!$D$4,$V2131-4,0)&amp;"")</f>
        <v/>
      </c>
      <c r="F2131" s="233" t="str">
        <f>IF(ISERROR($V2131),"",OFFSET('Smelter Look-up'!$E$4,$V2131-4,0))</f>
        <v/>
      </c>
      <c r="G2131" s="233" t="str">
        <f>IF(C2131=$X$4,IF(ISERROR($V2131),"Enter smelter details","RMI"),IF(ISERROR($V2131),"",OFFSET('Smelter Look-up'!$F$4,$V2131-4,0)))</f>
        <v/>
      </c>
      <c r="H2131" s="235" t="str">
        <f>IF(ISERROR($V2131),"",OFFSET('Smelter Look-up'!$G$4,$V2131-4,0))</f>
        <v/>
      </c>
      <c r="I2131" s="237" t="str">
        <f>IF(ISERROR($V2131),"",OFFSET('Smelter Look-up'!$H$4,$V2131-4,0))</f>
        <v/>
      </c>
      <c r="J2131" s="237" t="str">
        <f>IF(ISERROR($V2131),"",OFFSET('Smelter Look-up'!$I$4,$V2131-4,0))</f>
        <v/>
      </c>
      <c r="K2131" s="234"/>
      <c r="L2131" s="234"/>
      <c r="M2131" s="234"/>
      <c r="N2131" s="234"/>
      <c r="O2131" s="234"/>
      <c r="P2131" s="237"/>
      <c r="Q2131" s="238"/>
      <c r="R2131" s="233" t="str">
        <f>IF(ISERROR($V2131),"",OFFSET('Smelter Look-up'!$C$4,$V2131-4,0)&amp;"")</f>
        <v/>
      </c>
      <c r="S2131" s="239" t="str">
        <f t="array" ref="S2131">IF(B2131="","",IF(ISERROR(MATCH($E2131,CL,0)),"Unknown",INDIRECT("'C'!$A$"&amp;MATCH($E2131,CL,0)+1)))</f>
        <v/>
      </c>
      <c r="T2131" s="239" t="str">
        <f t="array" ref="T2131">IF(B2131="","",IF(ISERROR(MATCH($J2131,SorP!$B$1:$B$6226,0)),"",INDIRECT("'SorP'!$A$"&amp;MATCH($S2131&amp;$J2131,SorP!C:C,0))))</f>
        <v/>
      </c>
      <c r="U2131" s="240"/>
      <c r="V2131" s="228" t="str">
        <f>IF(C2131="",NA(),IF(OR(C2131="Smelter not listed",C2131="Smelter not yet identified"),MATCH($B2131&amp;$D2131,'Smelter Look-up'!$J:$J,0),MATCH($B2131&amp;$C2131,'Smelter Look-up'!$J:$J,0)))</f>
        <v>#N/A</v>
      </c>
      <c r="W2131" s="208"/>
      <c r="X2131" s="208">
        <f t="shared" si="1"/>
        <v>0</v>
      </c>
      <c r="Y2131" s="208"/>
      <c r="Z2131" s="208"/>
      <c r="AA2131" s="208"/>
      <c r="AB2131" s="241" t="str">
        <f t="shared" si="2"/>
        <v/>
      </c>
      <c r="AC2131" s="208"/>
      <c r="AD2131" s="208"/>
      <c r="AE2131" s="208"/>
      <c r="AF2131" s="208"/>
      <c r="AG2131" s="208"/>
      <c r="AH2131" s="208"/>
    </row>
    <row r="2132" ht="13.5" customHeight="1">
      <c r="A2132" s="239"/>
      <c r="B2132" s="233" t="str">
        <f t="array" ref="B2132">IF(LEN(A2132)=0,"",INDEX('Smelter Look-up'!$A:$A,MATCH($A2132,'Smelter Look-up'!$E:$E,0)))</f>
        <v/>
      </c>
      <c r="C2132" s="234" t="str">
        <f t="array" ref="C2132">IF(LEN(A2132)=0,"",INDEX('Smelter Look-up'!$C:$C,MATCH($A2132,'Smelter Look-up'!$E:$E,0)))</f>
        <v/>
      </c>
      <c r="D2132" s="233"/>
      <c r="E2132" s="233" t="str">
        <f>IF(ISERROR($V2132),"",OFFSET('Smelter Look-up'!$D$4,$V2132-4,0)&amp;"")</f>
        <v/>
      </c>
      <c r="F2132" s="233" t="str">
        <f>IF(ISERROR($V2132),"",OFFSET('Smelter Look-up'!$E$4,$V2132-4,0))</f>
        <v/>
      </c>
      <c r="G2132" s="233" t="str">
        <f>IF(C2132=$X$4,IF(ISERROR($V2132),"Enter smelter details","RMI"),IF(ISERROR($V2132),"",OFFSET('Smelter Look-up'!$F$4,$V2132-4,0)))</f>
        <v/>
      </c>
      <c r="H2132" s="235" t="str">
        <f>IF(ISERROR($V2132),"",OFFSET('Smelter Look-up'!$G$4,$V2132-4,0))</f>
        <v/>
      </c>
      <c r="I2132" s="237" t="str">
        <f>IF(ISERROR($V2132),"",OFFSET('Smelter Look-up'!$H$4,$V2132-4,0))</f>
        <v/>
      </c>
      <c r="J2132" s="237" t="str">
        <f>IF(ISERROR($V2132),"",OFFSET('Smelter Look-up'!$I$4,$V2132-4,0))</f>
        <v/>
      </c>
      <c r="K2132" s="234"/>
      <c r="L2132" s="234"/>
      <c r="M2132" s="234"/>
      <c r="N2132" s="234"/>
      <c r="O2132" s="234"/>
      <c r="P2132" s="237"/>
      <c r="Q2132" s="238"/>
      <c r="R2132" s="233" t="str">
        <f>IF(ISERROR($V2132),"",OFFSET('Smelter Look-up'!$C$4,$V2132-4,0)&amp;"")</f>
        <v/>
      </c>
      <c r="S2132" s="239" t="str">
        <f t="array" ref="S2132">IF(B2132="","",IF(ISERROR(MATCH($E2132,CL,0)),"Unknown",INDIRECT("'C'!$A$"&amp;MATCH($E2132,CL,0)+1)))</f>
        <v/>
      </c>
      <c r="T2132" s="239" t="str">
        <f t="array" ref="T2132">IF(B2132="","",IF(ISERROR(MATCH($J2132,SorP!$B$1:$B$6226,0)),"",INDIRECT("'SorP'!$A$"&amp;MATCH($S2132&amp;$J2132,SorP!C:C,0))))</f>
        <v/>
      </c>
      <c r="U2132" s="240"/>
      <c r="V2132" s="228" t="str">
        <f>IF(C2132="",NA(),IF(OR(C2132="Smelter not listed",C2132="Smelter not yet identified"),MATCH($B2132&amp;$D2132,'Smelter Look-up'!$J:$J,0),MATCH($B2132&amp;$C2132,'Smelter Look-up'!$J:$J,0)))</f>
        <v>#N/A</v>
      </c>
      <c r="W2132" s="208"/>
      <c r="X2132" s="208">
        <f t="shared" si="1"/>
        <v>0</v>
      </c>
      <c r="Y2132" s="208"/>
      <c r="Z2132" s="208"/>
      <c r="AA2132" s="208"/>
      <c r="AB2132" s="241" t="str">
        <f t="shared" si="2"/>
        <v/>
      </c>
      <c r="AC2132" s="208"/>
      <c r="AD2132" s="208"/>
      <c r="AE2132" s="208"/>
      <c r="AF2132" s="208"/>
      <c r="AG2132" s="208"/>
      <c r="AH2132" s="208"/>
    </row>
    <row r="2133" ht="13.5" customHeight="1">
      <c r="A2133" s="239"/>
      <c r="B2133" s="233" t="str">
        <f t="array" ref="B2133">IF(LEN(A2133)=0,"",INDEX('Smelter Look-up'!$A:$A,MATCH($A2133,'Smelter Look-up'!$E:$E,0)))</f>
        <v/>
      </c>
      <c r="C2133" s="234" t="str">
        <f t="array" ref="C2133">IF(LEN(A2133)=0,"",INDEX('Smelter Look-up'!$C:$C,MATCH($A2133,'Smelter Look-up'!$E:$E,0)))</f>
        <v/>
      </c>
      <c r="D2133" s="233"/>
      <c r="E2133" s="233" t="str">
        <f>IF(ISERROR($V2133),"",OFFSET('Smelter Look-up'!$D$4,$V2133-4,0)&amp;"")</f>
        <v/>
      </c>
      <c r="F2133" s="233" t="str">
        <f>IF(ISERROR($V2133),"",OFFSET('Smelter Look-up'!$E$4,$V2133-4,0))</f>
        <v/>
      </c>
      <c r="G2133" s="233" t="str">
        <f>IF(C2133=$X$4,IF(ISERROR($V2133),"Enter smelter details","RMI"),IF(ISERROR($V2133),"",OFFSET('Smelter Look-up'!$F$4,$V2133-4,0)))</f>
        <v/>
      </c>
      <c r="H2133" s="235" t="str">
        <f>IF(ISERROR($V2133),"",OFFSET('Smelter Look-up'!$G$4,$V2133-4,0))</f>
        <v/>
      </c>
      <c r="I2133" s="237" t="str">
        <f>IF(ISERROR($V2133),"",OFFSET('Smelter Look-up'!$H$4,$V2133-4,0))</f>
        <v/>
      </c>
      <c r="J2133" s="237" t="str">
        <f>IF(ISERROR($V2133),"",OFFSET('Smelter Look-up'!$I$4,$V2133-4,0))</f>
        <v/>
      </c>
      <c r="K2133" s="234"/>
      <c r="L2133" s="234"/>
      <c r="M2133" s="234"/>
      <c r="N2133" s="234"/>
      <c r="O2133" s="234"/>
      <c r="P2133" s="237"/>
      <c r="Q2133" s="238"/>
      <c r="R2133" s="233" t="str">
        <f>IF(ISERROR($V2133),"",OFFSET('Smelter Look-up'!$C$4,$V2133-4,0)&amp;"")</f>
        <v/>
      </c>
      <c r="S2133" s="239" t="str">
        <f t="array" ref="S2133">IF(B2133="","",IF(ISERROR(MATCH($E2133,CL,0)),"Unknown",INDIRECT("'C'!$A$"&amp;MATCH($E2133,CL,0)+1)))</f>
        <v/>
      </c>
      <c r="T2133" s="239" t="str">
        <f t="array" ref="T2133">IF(B2133="","",IF(ISERROR(MATCH($J2133,SorP!$B$1:$B$6226,0)),"",INDIRECT("'SorP'!$A$"&amp;MATCH($S2133&amp;$J2133,SorP!C:C,0))))</f>
        <v/>
      </c>
      <c r="U2133" s="240"/>
      <c r="V2133" s="228" t="str">
        <f>IF(C2133="",NA(),IF(OR(C2133="Smelter not listed",C2133="Smelter not yet identified"),MATCH($B2133&amp;$D2133,'Smelter Look-up'!$J:$J,0),MATCH($B2133&amp;$C2133,'Smelter Look-up'!$J:$J,0)))</f>
        <v>#N/A</v>
      </c>
      <c r="W2133" s="208"/>
      <c r="X2133" s="208">
        <f t="shared" si="1"/>
        <v>0</v>
      </c>
      <c r="Y2133" s="208"/>
      <c r="Z2133" s="208"/>
      <c r="AA2133" s="208"/>
      <c r="AB2133" s="241" t="str">
        <f t="shared" si="2"/>
        <v/>
      </c>
      <c r="AC2133" s="208"/>
      <c r="AD2133" s="208"/>
      <c r="AE2133" s="208"/>
      <c r="AF2133" s="208"/>
      <c r="AG2133" s="208"/>
      <c r="AH2133" s="208"/>
    </row>
    <row r="2134" ht="13.5" customHeight="1">
      <c r="A2134" s="239"/>
      <c r="B2134" s="233" t="str">
        <f t="array" ref="B2134">IF(LEN(A2134)=0,"",INDEX('Smelter Look-up'!$A:$A,MATCH($A2134,'Smelter Look-up'!$E:$E,0)))</f>
        <v/>
      </c>
      <c r="C2134" s="234" t="str">
        <f t="array" ref="C2134">IF(LEN(A2134)=0,"",INDEX('Smelter Look-up'!$C:$C,MATCH($A2134,'Smelter Look-up'!$E:$E,0)))</f>
        <v/>
      </c>
      <c r="D2134" s="233"/>
      <c r="E2134" s="233" t="str">
        <f>IF(ISERROR($V2134),"",OFFSET('Smelter Look-up'!$D$4,$V2134-4,0)&amp;"")</f>
        <v/>
      </c>
      <c r="F2134" s="233" t="str">
        <f>IF(ISERROR($V2134),"",OFFSET('Smelter Look-up'!$E$4,$V2134-4,0))</f>
        <v/>
      </c>
      <c r="G2134" s="233" t="str">
        <f>IF(C2134=$X$4,IF(ISERROR($V2134),"Enter smelter details","RMI"),IF(ISERROR($V2134),"",OFFSET('Smelter Look-up'!$F$4,$V2134-4,0)))</f>
        <v/>
      </c>
      <c r="H2134" s="235" t="str">
        <f>IF(ISERROR($V2134),"",OFFSET('Smelter Look-up'!$G$4,$V2134-4,0))</f>
        <v/>
      </c>
      <c r="I2134" s="237" t="str">
        <f>IF(ISERROR($V2134),"",OFFSET('Smelter Look-up'!$H$4,$V2134-4,0))</f>
        <v/>
      </c>
      <c r="J2134" s="237" t="str">
        <f>IF(ISERROR($V2134),"",OFFSET('Smelter Look-up'!$I$4,$V2134-4,0))</f>
        <v/>
      </c>
      <c r="K2134" s="234"/>
      <c r="L2134" s="234"/>
      <c r="M2134" s="234"/>
      <c r="N2134" s="234"/>
      <c r="O2134" s="234"/>
      <c r="P2134" s="237"/>
      <c r="Q2134" s="238"/>
      <c r="R2134" s="233" t="str">
        <f>IF(ISERROR($V2134),"",OFFSET('Smelter Look-up'!$C$4,$V2134-4,0)&amp;"")</f>
        <v/>
      </c>
      <c r="S2134" s="239" t="str">
        <f t="array" ref="S2134">IF(B2134="","",IF(ISERROR(MATCH($E2134,CL,0)),"Unknown",INDIRECT("'C'!$A$"&amp;MATCH($E2134,CL,0)+1)))</f>
        <v/>
      </c>
      <c r="T2134" s="239" t="str">
        <f t="array" ref="T2134">IF(B2134="","",IF(ISERROR(MATCH($J2134,SorP!$B$1:$B$6226,0)),"",INDIRECT("'SorP'!$A$"&amp;MATCH($S2134&amp;$J2134,SorP!C:C,0))))</f>
        <v/>
      </c>
      <c r="U2134" s="240"/>
      <c r="V2134" s="228" t="str">
        <f>IF(C2134="",NA(),IF(OR(C2134="Smelter not listed",C2134="Smelter not yet identified"),MATCH($B2134&amp;$D2134,'Smelter Look-up'!$J:$J,0),MATCH($B2134&amp;$C2134,'Smelter Look-up'!$J:$J,0)))</f>
        <v>#N/A</v>
      </c>
      <c r="W2134" s="208"/>
      <c r="X2134" s="208">
        <f t="shared" si="1"/>
        <v>0</v>
      </c>
      <c r="Y2134" s="208"/>
      <c r="Z2134" s="208"/>
      <c r="AA2134" s="208"/>
      <c r="AB2134" s="241" t="str">
        <f t="shared" si="2"/>
        <v/>
      </c>
      <c r="AC2134" s="208"/>
      <c r="AD2134" s="208"/>
      <c r="AE2134" s="208"/>
      <c r="AF2134" s="208"/>
      <c r="AG2134" s="208"/>
      <c r="AH2134" s="208"/>
    </row>
    <row r="2135" ht="13.5" customHeight="1">
      <c r="A2135" s="239"/>
      <c r="B2135" s="233" t="str">
        <f t="array" ref="B2135">IF(LEN(A2135)=0,"",INDEX('Smelter Look-up'!$A:$A,MATCH($A2135,'Smelter Look-up'!$E:$E,0)))</f>
        <v/>
      </c>
      <c r="C2135" s="234" t="str">
        <f t="array" ref="C2135">IF(LEN(A2135)=0,"",INDEX('Smelter Look-up'!$C:$C,MATCH($A2135,'Smelter Look-up'!$E:$E,0)))</f>
        <v/>
      </c>
      <c r="D2135" s="233"/>
      <c r="E2135" s="233" t="str">
        <f>IF(ISERROR($V2135),"",OFFSET('Smelter Look-up'!$D$4,$V2135-4,0)&amp;"")</f>
        <v/>
      </c>
      <c r="F2135" s="233" t="str">
        <f>IF(ISERROR($V2135),"",OFFSET('Smelter Look-up'!$E$4,$V2135-4,0))</f>
        <v/>
      </c>
      <c r="G2135" s="233" t="str">
        <f>IF(C2135=$X$4,IF(ISERROR($V2135),"Enter smelter details","RMI"),IF(ISERROR($V2135),"",OFFSET('Smelter Look-up'!$F$4,$V2135-4,0)))</f>
        <v/>
      </c>
      <c r="H2135" s="235" t="str">
        <f>IF(ISERROR($V2135),"",OFFSET('Smelter Look-up'!$G$4,$V2135-4,0))</f>
        <v/>
      </c>
      <c r="I2135" s="237" t="str">
        <f>IF(ISERROR($V2135),"",OFFSET('Smelter Look-up'!$H$4,$V2135-4,0))</f>
        <v/>
      </c>
      <c r="J2135" s="237" t="str">
        <f>IF(ISERROR($V2135),"",OFFSET('Smelter Look-up'!$I$4,$V2135-4,0))</f>
        <v/>
      </c>
      <c r="K2135" s="234"/>
      <c r="L2135" s="234"/>
      <c r="M2135" s="234"/>
      <c r="N2135" s="234"/>
      <c r="O2135" s="234"/>
      <c r="P2135" s="237"/>
      <c r="Q2135" s="238"/>
      <c r="R2135" s="233" t="str">
        <f>IF(ISERROR($V2135),"",OFFSET('Smelter Look-up'!$C$4,$V2135-4,0)&amp;"")</f>
        <v/>
      </c>
      <c r="S2135" s="239" t="str">
        <f t="array" ref="S2135">IF(B2135="","",IF(ISERROR(MATCH($E2135,CL,0)),"Unknown",INDIRECT("'C'!$A$"&amp;MATCH($E2135,CL,0)+1)))</f>
        <v/>
      </c>
      <c r="T2135" s="239" t="str">
        <f t="array" ref="T2135">IF(B2135="","",IF(ISERROR(MATCH($J2135,SorP!$B$1:$B$6226,0)),"",INDIRECT("'SorP'!$A$"&amp;MATCH($S2135&amp;$J2135,SorP!C:C,0))))</f>
        <v/>
      </c>
      <c r="U2135" s="240"/>
      <c r="V2135" s="228" t="str">
        <f>IF(C2135="",NA(),IF(OR(C2135="Smelter not listed",C2135="Smelter not yet identified"),MATCH($B2135&amp;$D2135,'Smelter Look-up'!$J:$J,0),MATCH($B2135&amp;$C2135,'Smelter Look-up'!$J:$J,0)))</f>
        <v>#N/A</v>
      </c>
      <c r="W2135" s="208"/>
      <c r="X2135" s="208">
        <f t="shared" si="1"/>
        <v>0</v>
      </c>
      <c r="Y2135" s="208"/>
      <c r="Z2135" s="208"/>
      <c r="AA2135" s="208"/>
      <c r="AB2135" s="241" t="str">
        <f t="shared" si="2"/>
        <v/>
      </c>
      <c r="AC2135" s="208"/>
      <c r="AD2135" s="208"/>
      <c r="AE2135" s="208"/>
      <c r="AF2135" s="208"/>
      <c r="AG2135" s="208"/>
      <c r="AH2135" s="208"/>
    </row>
    <row r="2136" ht="13.5" customHeight="1">
      <c r="A2136" s="239"/>
      <c r="B2136" s="233" t="str">
        <f t="array" ref="B2136">IF(LEN(A2136)=0,"",INDEX('Smelter Look-up'!$A:$A,MATCH($A2136,'Smelter Look-up'!$E:$E,0)))</f>
        <v/>
      </c>
      <c r="C2136" s="234" t="str">
        <f t="array" ref="C2136">IF(LEN(A2136)=0,"",INDEX('Smelter Look-up'!$C:$C,MATCH($A2136,'Smelter Look-up'!$E:$E,0)))</f>
        <v/>
      </c>
      <c r="D2136" s="233"/>
      <c r="E2136" s="233" t="str">
        <f>IF(ISERROR($V2136),"",OFFSET('Smelter Look-up'!$D$4,$V2136-4,0)&amp;"")</f>
        <v/>
      </c>
      <c r="F2136" s="233" t="str">
        <f>IF(ISERROR($V2136),"",OFFSET('Smelter Look-up'!$E$4,$V2136-4,0))</f>
        <v/>
      </c>
      <c r="G2136" s="233" t="str">
        <f>IF(C2136=$X$4,IF(ISERROR($V2136),"Enter smelter details","RMI"),IF(ISERROR($V2136),"",OFFSET('Smelter Look-up'!$F$4,$V2136-4,0)))</f>
        <v/>
      </c>
      <c r="H2136" s="235" t="str">
        <f>IF(ISERROR($V2136),"",OFFSET('Smelter Look-up'!$G$4,$V2136-4,0))</f>
        <v/>
      </c>
      <c r="I2136" s="237" t="str">
        <f>IF(ISERROR($V2136),"",OFFSET('Smelter Look-up'!$H$4,$V2136-4,0))</f>
        <v/>
      </c>
      <c r="J2136" s="237" t="str">
        <f>IF(ISERROR($V2136),"",OFFSET('Smelter Look-up'!$I$4,$V2136-4,0))</f>
        <v/>
      </c>
      <c r="K2136" s="234"/>
      <c r="L2136" s="234"/>
      <c r="M2136" s="234"/>
      <c r="N2136" s="234"/>
      <c r="O2136" s="234"/>
      <c r="P2136" s="237"/>
      <c r="Q2136" s="238"/>
      <c r="R2136" s="233" t="str">
        <f>IF(ISERROR($V2136),"",OFFSET('Smelter Look-up'!$C$4,$V2136-4,0)&amp;"")</f>
        <v/>
      </c>
      <c r="S2136" s="239" t="str">
        <f t="array" ref="S2136">IF(B2136="","",IF(ISERROR(MATCH($E2136,CL,0)),"Unknown",INDIRECT("'C'!$A$"&amp;MATCH($E2136,CL,0)+1)))</f>
        <v/>
      </c>
      <c r="T2136" s="239" t="str">
        <f t="array" ref="T2136">IF(B2136="","",IF(ISERROR(MATCH($J2136,SorP!$B$1:$B$6226,0)),"",INDIRECT("'SorP'!$A$"&amp;MATCH($S2136&amp;$J2136,SorP!C:C,0))))</f>
        <v/>
      </c>
      <c r="U2136" s="240"/>
      <c r="V2136" s="228" t="str">
        <f>IF(C2136="",NA(),IF(OR(C2136="Smelter not listed",C2136="Smelter not yet identified"),MATCH($B2136&amp;$D2136,'Smelter Look-up'!$J:$J,0),MATCH($B2136&amp;$C2136,'Smelter Look-up'!$J:$J,0)))</f>
        <v>#N/A</v>
      </c>
      <c r="W2136" s="208"/>
      <c r="X2136" s="208">
        <f t="shared" si="1"/>
        <v>0</v>
      </c>
      <c r="Y2136" s="208"/>
      <c r="Z2136" s="208"/>
      <c r="AA2136" s="208"/>
      <c r="AB2136" s="241" t="str">
        <f t="shared" si="2"/>
        <v/>
      </c>
      <c r="AC2136" s="208"/>
      <c r="AD2136" s="208"/>
      <c r="AE2136" s="208"/>
      <c r="AF2136" s="208"/>
      <c r="AG2136" s="208"/>
      <c r="AH2136" s="208"/>
    </row>
    <row r="2137" ht="13.5" customHeight="1">
      <c r="A2137" s="239"/>
      <c r="B2137" s="233" t="str">
        <f t="array" ref="B2137">IF(LEN(A2137)=0,"",INDEX('Smelter Look-up'!$A:$A,MATCH($A2137,'Smelter Look-up'!$E:$E,0)))</f>
        <v/>
      </c>
      <c r="C2137" s="234" t="str">
        <f t="array" ref="C2137">IF(LEN(A2137)=0,"",INDEX('Smelter Look-up'!$C:$C,MATCH($A2137,'Smelter Look-up'!$E:$E,0)))</f>
        <v/>
      </c>
      <c r="D2137" s="233"/>
      <c r="E2137" s="233" t="str">
        <f>IF(ISERROR($V2137),"",OFFSET('Smelter Look-up'!$D$4,$V2137-4,0)&amp;"")</f>
        <v/>
      </c>
      <c r="F2137" s="233" t="str">
        <f>IF(ISERROR($V2137),"",OFFSET('Smelter Look-up'!$E$4,$V2137-4,0))</f>
        <v/>
      </c>
      <c r="G2137" s="233" t="str">
        <f>IF(C2137=$X$4,IF(ISERROR($V2137),"Enter smelter details","RMI"),IF(ISERROR($V2137),"",OFFSET('Smelter Look-up'!$F$4,$V2137-4,0)))</f>
        <v/>
      </c>
      <c r="H2137" s="235" t="str">
        <f>IF(ISERROR($V2137),"",OFFSET('Smelter Look-up'!$G$4,$V2137-4,0))</f>
        <v/>
      </c>
      <c r="I2137" s="237" t="str">
        <f>IF(ISERROR($V2137),"",OFFSET('Smelter Look-up'!$H$4,$V2137-4,0))</f>
        <v/>
      </c>
      <c r="J2137" s="237" t="str">
        <f>IF(ISERROR($V2137),"",OFFSET('Smelter Look-up'!$I$4,$V2137-4,0))</f>
        <v/>
      </c>
      <c r="K2137" s="234"/>
      <c r="L2137" s="234"/>
      <c r="M2137" s="234"/>
      <c r="N2137" s="234"/>
      <c r="O2137" s="234"/>
      <c r="P2137" s="237"/>
      <c r="Q2137" s="238"/>
      <c r="R2137" s="233" t="str">
        <f>IF(ISERROR($V2137),"",OFFSET('Smelter Look-up'!$C$4,$V2137-4,0)&amp;"")</f>
        <v/>
      </c>
      <c r="S2137" s="239" t="str">
        <f t="array" ref="S2137">IF(B2137="","",IF(ISERROR(MATCH($E2137,CL,0)),"Unknown",INDIRECT("'C'!$A$"&amp;MATCH($E2137,CL,0)+1)))</f>
        <v/>
      </c>
      <c r="T2137" s="239" t="str">
        <f t="array" ref="T2137">IF(B2137="","",IF(ISERROR(MATCH($J2137,SorP!$B$1:$B$6226,0)),"",INDIRECT("'SorP'!$A$"&amp;MATCH($S2137&amp;$J2137,SorP!C:C,0))))</f>
        <v/>
      </c>
      <c r="U2137" s="240"/>
      <c r="V2137" s="228" t="str">
        <f>IF(C2137="",NA(),IF(OR(C2137="Smelter not listed",C2137="Smelter not yet identified"),MATCH($B2137&amp;$D2137,'Smelter Look-up'!$J:$J,0),MATCH($B2137&amp;$C2137,'Smelter Look-up'!$J:$J,0)))</f>
        <v>#N/A</v>
      </c>
      <c r="W2137" s="208"/>
      <c r="X2137" s="208">
        <f t="shared" si="1"/>
        <v>0</v>
      </c>
      <c r="Y2137" s="208"/>
      <c r="Z2137" s="208"/>
      <c r="AA2137" s="208"/>
      <c r="AB2137" s="241" t="str">
        <f t="shared" si="2"/>
        <v/>
      </c>
      <c r="AC2137" s="208"/>
      <c r="AD2137" s="208"/>
      <c r="AE2137" s="208"/>
      <c r="AF2137" s="208"/>
      <c r="AG2137" s="208"/>
      <c r="AH2137" s="208"/>
    </row>
    <row r="2138" ht="13.5" customHeight="1">
      <c r="A2138" s="239"/>
      <c r="B2138" s="233" t="str">
        <f t="array" ref="B2138">IF(LEN(A2138)=0,"",INDEX('Smelter Look-up'!$A:$A,MATCH($A2138,'Smelter Look-up'!$E:$E,0)))</f>
        <v/>
      </c>
      <c r="C2138" s="234" t="str">
        <f t="array" ref="C2138">IF(LEN(A2138)=0,"",INDEX('Smelter Look-up'!$C:$C,MATCH($A2138,'Smelter Look-up'!$E:$E,0)))</f>
        <v/>
      </c>
      <c r="D2138" s="233"/>
      <c r="E2138" s="233" t="str">
        <f>IF(ISERROR($V2138),"",OFFSET('Smelter Look-up'!$D$4,$V2138-4,0)&amp;"")</f>
        <v/>
      </c>
      <c r="F2138" s="233" t="str">
        <f>IF(ISERROR($V2138),"",OFFSET('Smelter Look-up'!$E$4,$V2138-4,0))</f>
        <v/>
      </c>
      <c r="G2138" s="233" t="str">
        <f>IF(C2138=$X$4,IF(ISERROR($V2138),"Enter smelter details","RMI"),IF(ISERROR($V2138),"",OFFSET('Smelter Look-up'!$F$4,$V2138-4,0)))</f>
        <v/>
      </c>
      <c r="H2138" s="235" t="str">
        <f>IF(ISERROR($V2138),"",OFFSET('Smelter Look-up'!$G$4,$V2138-4,0))</f>
        <v/>
      </c>
      <c r="I2138" s="237" t="str">
        <f>IF(ISERROR($V2138),"",OFFSET('Smelter Look-up'!$H$4,$V2138-4,0))</f>
        <v/>
      </c>
      <c r="J2138" s="237" t="str">
        <f>IF(ISERROR($V2138),"",OFFSET('Smelter Look-up'!$I$4,$V2138-4,0))</f>
        <v/>
      </c>
      <c r="K2138" s="234"/>
      <c r="L2138" s="234"/>
      <c r="M2138" s="234"/>
      <c r="N2138" s="234"/>
      <c r="O2138" s="234"/>
      <c r="P2138" s="237"/>
      <c r="Q2138" s="238"/>
      <c r="R2138" s="233" t="str">
        <f>IF(ISERROR($V2138),"",OFFSET('Smelter Look-up'!$C$4,$V2138-4,0)&amp;"")</f>
        <v/>
      </c>
      <c r="S2138" s="239" t="str">
        <f t="array" ref="S2138">IF(B2138="","",IF(ISERROR(MATCH($E2138,CL,0)),"Unknown",INDIRECT("'C'!$A$"&amp;MATCH($E2138,CL,0)+1)))</f>
        <v/>
      </c>
      <c r="T2138" s="239" t="str">
        <f t="array" ref="T2138">IF(B2138="","",IF(ISERROR(MATCH($J2138,SorP!$B$1:$B$6226,0)),"",INDIRECT("'SorP'!$A$"&amp;MATCH($S2138&amp;$J2138,SorP!C:C,0))))</f>
        <v/>
      </c>
      <c r="U2138" s="240"/>
      <c r="V2138" s="228" t="str">
        <f>IF(C2138="",NA(),IF(OR(C2138="Smelter not listed",C2138="Smelter not yet identified"),MATCH($B2138&amp;$D2138,'Smelter Look-up'!$J:$J,0),MATCH($B2138&amp;$C2138,'Smelter Look-up'!$J:$J,0)))</f>
        <v>#N/A</v>
      </c>
      <c r="W2138" s="208"/>
      <c r="X2138" s="208">
        <f t="shared" si="1"/>
        <v>0</v>
      </c>
      <c r="Y2138" s="208"/>
      <c r="Z2138" s="208"/>
      <c r="AA2138" s="208"/>
      <c r="AB2138" s="241" t="str">
        <f t="shared" si="2"/>
        <v/>
      </c>
      <c r="AC2138" s="208"/>
      <c r="AD2138" s="208"/>
      <c r="AE2138" s="208"/>
      <c r="AF2138" s="208"/>
      <c r="AG2138" s="208"/>
      <c r="AH2138" s="208"/>
    </row>
    <row r="2139" ht="13.5" customHeight="1">
      <c r="A2139" s="239"/>
      <c r="B2139" s="233" t="str">
        <f t="array" ref="B2139">IF(LEN(A2139)=0,"",INDEX('Smelter Look-up'!$A:$A,MATCH($A2139,'Smelter Look-up'!$E:$E,0)))</f>
        <v/>
      </c>
      <c r="C2139" s="234" t="str">
        <f t="array" ref="C2139">IF(LEN(A2139)=0,"",INDEX('Smelter Look-up'!$C:$C,MATCH($A2139,'Smelter Look-up'!$E:$E,0)))</f>
        <v/>
      </c>
      <c r="D2139" s="233"/>
      <c r="E2139" s="233" t="str">
        <f>IF(ISERROR($V2139),"",OFFSET('Smelter Look-up'!$D$4,$V2139-4,0)&amp;"")</f>
        <v/>
      </c>
      <c r="F2139" s="233" t="str">
        <f>IF(ISERROR($V2139),"",OFFSET('Smelter Look-up'!$E$4,$V2139-4,0))</f>
        <v/>
      </c>
      <c r="G2139" s="233" t="str">
        <f>IF(C2139=$X$4,IF(ISERROR($V2139),"Enter smelter details","RMI"),IF(ISERROR($V2139),"",OFFSET('Smelter Look-up'!$F$4,$V2139-4,0)))</f>
        <v/>
      </c>
      <c r="H2139" s="235" t="str">
        <f>IF(ISERROR($V2139),"",OFFSET('Smelter Look-up'!$G$4,$V2139-4,0))</f>
        <v/>
      </c>
      <c r="I2139" s="237" t="str">
        <f>IF(ISERROR($V2139),"",OFFSET('Smelter Look-up'!$H$4,$V2139-4,0))</f>
        <v/>
      </c>
      <c r="J2139" s="237" t="str">
        <f>IF(ISERROR($V2139),"",OFFSET('Smelter Look-up'!$I$4,$V2139-4,0))</f>
        <v/>
      </c>
      <c r="K2139" s="234"/>
      <c r="L2139" s="234"/>
      <c r="M2139" s="234"/>
      <c r="N2139" s="234"/>
      <c r="O2139" s="234"/>
      <c r="P2139" s="237"/>
      <c r="Q2139" s="238"/>
      <c r="R2139" s="233" t="str">
        <f>IF(ISERROR($V2139),"",OFFSET('Smelter Look-up'!$C$4,$V2139-4,0)&amp;"")</f>
        <v/>
      </c>
      <c r="S2139" s="239" t="str">
        <f t="array" ref="S2139">IF(B2139="","",IF(ISERROR(MATCH($E2139,CL,0)),"Unknown",INDIRECT("'C'!$A$"&amp;MATCH($E2139,CL,0)+1)))</f>
        <v/>
      </c>
      <c r="T2139" s="239" t="str">
        <f t="array" ref="T2139">IF(B2139="","",IF(ISERROR(MATCH($J2139,SorP!$B$1:$B$6226,0)),"",INDIRECT("'SorP'!$A$"&amp;MATCH($S2139&amp;$J2139,SorP!C:C,0))))</f>
        <v/>
      </c>
      <c r="U2139" s="240"/>
      <c r="V2139" s="228" t="str">
        <f>IF(C2139="",NA(),IF(OR(C2139="Smelter not listed",C2139="Smelter not yet identified"),MATCH($B2139&amp;$D2139,'Smelter Look-up'!$J:$J,0),MATCH($B2139&amp;$C2139,'Smelter Look-up'!$J:$J,0)))</f>
        <v>#N/A</v>
      </c>
      <c r="W2139" s="208"/>
      <c r="X2139" s="208">
        <f t="shared" si="1"/>
        <v>0</v>
      </c>
      <c r="Y2139" s="208"/>
      <c r="Z2139" s="208"/>
      <c r="AA2139" s="208"/>
      <c r="AB2139" s="241" t="str">
        <f t="shared" si="2"/>
        <v/>
      </c>
      <c r="AC2139" s="208"/>
      <c r="AD2139" s="208"/>
      <c r="AE2139" s="208"/>
      <c r="AF2139" s="208"/>
      <c r="AG2139" s="208"/>
      <c r="AH2139" s="208"/>
    </row>
    <row r="2140" ht="13.5" customHeight="1">
      <c r="A2140" s="239"/>
      <c r="B2140" s="233" t="str">
        <f t="array" ref="B2140">IF(LEN(A2140)=0,"",INDEX('Smelter Look-up'!$A:$A,MATCH($A2140,'Smelter Look-up'!$E:$E,0)))</f>
        <v/>
      </c>
      <c r="C2140" s="234" t="str">
        <f t="array" ref="C2140">IF(LEN(A2140)=0,"",INDEX('Smelter Look-up'!$C:$C,MATCH($A2140,'Smelter Look-up'!$E:$E,0)))</f>
        <v/>
      </c>
      <c r="D2140" s="233"/>
      <c r="E2140" s="233" t="str">
        <f>IF(ISERROR($V2140),"",OFFSET('Smelter Look-up'!$D$4,$V2140-4,0)&amp;"")</f>
        <v/>
      </c>
      <c r="F2140" s="233" t="str">
        <f>IF(ISERROR($V2140),"",OFFSET('Smelter Look-up'!$E$4,$V2140-4,0))</f>
        <v/>
      </c>
      <c r="G2140" s="233" t="str">
        <f>IF(C2140=$X$4,IF(ISERROR($V2140),"Enter smelter details","RMI"),IF(ISERROR($V2140),"",OFFSET('Smelter Look-up'!$F$4,$V2140-4,0)))</f>
        <v/>
      </c>
      <c r="H2140" s="235" t="str">
        <f>IF(ISERROR($V2140),"",OFFSET('Smelter Look-up'!$G$4,$V2140-4,0))</f>
        <v/>
      </c>
      <c r="I2140" s="237" t="str">
        <f>IF(ISERROR($V2140),"",OFFSET('Smelter Look-up'!$H$4,$V2140-4,0))</f>
        <v/>
      </c>
      <c r="J2140" s="237" t="str">
        <f>IF(ISERROR($V2140),"",OFFSET('Smelter Look-up'!$I$4,$V2140-4,0))</f>
        <v/>
      </c>
      <c r="K2140" s="234"/>
      <c r="L2140" s="234"/>
      <c r="M2140" s="234"/>
      <c r="N2140" s="234"/>
      <c r="O2140" s="234"/>
      <c r="P2140" s="237"/>
      <c r="Q2140" s="238"/>
      <c r="R2140" s="233" t="str">
        <f>IF(ISERROR($V2140),"",OFFSET('Smelter Look-up'!$C$4,$V2140-4,0)&amp;"")</f>
        <v/>
      </c>
      <c r="S2140" s="239" t="str">
        <f t="array" ref="S2140">IF(B2140="","",IF(ISERROR(MATCH($E2140,CL,0)),"Unknown",INDIRECT("'C'!$A$"&amp;MATCH($E2140,CL,0)+1)))</f>
        <v/>
      </c>
      <c r="T2140" s="239" t="str">
        <f t="array" ref="T2140">IF(B2140="","",IF(ISERROR(MATCH($J2140,SorP!$B$1:$B$6226,0)),"",INDIRECT("'SorP'!$A$"&amp;MATCH($S2140&amp;$J2140,SorP!C:C,0))))</f>
        <v/>
      </c>
      <c r="U2140" s="240"/>
      <c r="V2140" s="228" t="str">
        <f>IF(C2140="",NA(),IF(OR(C2140="Smelter not listed",C2140="Smelter not yet identified"),MATCH($B2140&amp;$D2140,'Smelter Look-up'!$J:$J,0),MATCH($B2140&amp;$C2140,'Smelter Look-up'!$J:$J,0)))</f>
        <v>#N/A</v>
      </c>
      <c r="W2140" s="208"/>
      <c r="X2140" s="208">
        <f t="shared" si="1"/>
        <v>0</v>
      </c>
      <c r="Y2140" s="208"/>
      <c r="Z2140" s="208"/>
      <c r="AA2140" s="208"/>
      <c r="AB2140" s="241" t="str">
        <f t="shared" si="2"/>
        <v/>
      </c>
      <c r="AC2140" s="208"/>
      <c r="AD2140" s="208"/>
      <c r="AE2140" s="208"/>
      <c r="AF2140" s="208"/>
      <c r="AG2140" s="208"/>
      <c r="AH2140" s="208"/>
    </row>
    <row r="2141" ht="13.5" customHeight="1">
      <c r="A2141" s="239"/>
      <c r="B2141" s="233" t="str">
        <f t="array" ref="B2141">IF(LEN(A2141)=0,"",INDEX('Smelter Look-up'!$A:$A,MATCH($A2141,'Smelter Look-up'!$E:$E,0)))</f>
        <v/>
      </c>
      <c r="C2141" s="234" t="str">
        <f t="array" ref="C2141">IF(LEN(A2141)=0,"",INDEX('Smelter Look-up'!$C:$C,MATCH($A2141,'Smelter Look-up'!$E:$E,0)))</f>
        <v/>
      </c>
      <c r="D2141" s="233"/>
      <c r="E2141" s="233" t="str">
        <f>IF(ISERROR($V2141),"",OFFSET('Smelter Look-up'!$D$4,$V2141-4,0)&amp;"")</f>
        <v/>
      </c>
      <c r="F2141" s="233" t="str">
        <f>IF(ISERROR($V2141),"",OFFSET('Smelter Look-up'!$E$4,$V2141-4,0))</f>
        <v/>
      </c>
      <c r="G2141" s="233" t="str">
        <f>IF(C2141=$X$4,IF(ISERROR($V2141),"Enter smelter details","RMI"),IF(ISERROR($V2141),"",OFFSET('Smelter Look-up'!$F$4,$V2141-4,0)))</f>
        <v/>
      </c>
      <c r="H2141" s="235" t="str">
        <f>IF(ISERROR($V2141),"",OFFSET('Smelter Look-up'!$G$4,$V2141-4,0))</f>
        <v/>
      </c>
      <c r="I2141" s="237" t="str">
        <f>IF(ISERROR($V2141),"",OFFSET('Smelter Look-up'!$H$4,$V2141-4,0))</f>
        <v/>
      </c>
      <c r="J2141" s="237" t="str">
        <f>IF(ISERROR($V2141),"",OFFSET('Smelter Look-up'!$I$4,$V2141-4,0))</f>
        <v/>
      </c>
      <c r="K2141" s="234"/>
      <c r="L2141" s="234"/>
      <c r="M2141" s="234"/>
      <c r="N2141" s="234"/>
      <c r="O2141" s="234"/>
      <c r="P2141" s="237"/>
      <c r="Q2141" s="238"/>
      <c r="R2141" s="233" t="str">
        <f>IF(ISERROR($V2141),"",OFFSET('Smelter Look-up'!$C$4,$V2141-4,0)&amp;"")</f>
        <v/>
      </c>
      <c r="S2141" s="239" t="str">
        <f t="array" ref="S2141">IF(B2141="","",IF(ISERROR(MATCH($E2141,CL,0)),"Unknown",INDIRECT("'C'!$A$"&amp;MATCH($E2141,CL,0)+1)))</f>
        <v/>
      </c>
      <c r="T2141" s="239" t="str">
        <f t="array" ref="T2141">IF(B2141="","",IF(ISERROR(MATCH($J2141,SorP!$B$1:$B$6226,0)),"",INDIRECT("'SorP'!$A$"&amp;MATCH($S2141&amp;$J2141,SorP!C:C,0))))</f>
        <v/>
      </c>
      <c r="U2141" s="240"/>
      <c r="V2141" s="228" t="str">
        <f>IF(C2141="",NA(),IF(OR(C2141="Smelter not listed",C2141="Smelter not yet identified"),MATCH($B2141&amp;$D2141,'Smelter Look-up'!$J:$J,0),MATCH($B2141&amp;$C2141,'Smelter Look-up'!$J:$J,0)))</f>
        <v>#N/A</v>
      </c>
      <c r="W2141" s="208"/>
      <c r="X2141" s="208">
        <f t="shared" si="1"/>
        <v>0</v>
      </c>
      <c r="Y2141" s="208"/>
      <c r="Z2141" s="208"/>
      <c r="AA2141" s="208"/>
      <c r="AB2141" s="241" t="str">
        <f t="shared" si="2"/>
        <v/>
      </c>
      <c r="AC2141" s="208"/>
      <c r="AD2141" s="208"/>
      <c r="AE2141" s="208"/>
      <c r="AF2141" s="208"/>
      <c r="AG2141" s="208"/>
      <c r="AH2141" s="208"/>
    </row>
    <row r="2142" ht="13.5" customHeight="1">
      <c r="A2142" s="239"/>
      <c r="B2142" s="233" t="str">
        <f t="array" ref="B2142">IF(LEN(A2142)=0,"",INDEX('Smelter Look-up'!$A:$A,MATCH($A2142,'Smelter Look-up'!$E:$E,0)))</f>
        <v/>
      </c>
      <c r="C2142" s="234" t="str">
        <f t="array" ref="C2142">IF(LEN(A2142)=0,"",INDEX('Smelter Look-up'!$C:$C,MATCH($A2142,'Smelter Look-up'!$E:$E,0)))</f>
        <v/>
      </c>
      <c r="D2142" s="233"/>
      <c r="E2142" s="233" t="str">
        <f>IF(ISERROR($V2142),"",OFFSET('Smelter Look-up'!$D$4,$V2142-4,0)&amp;"")</f>
        <v/>
      </c>
      <c r="F2142" s="233" t="str">
        <f>IF(ISERROR($V2142),"",OFFSET('Smelter Look-up'!$E$4,$V2142-4,0))</f>
        <v/>
      </c>
      <c r="G2142" s="233" t="str">
        <f>IF(C2142=$X$4,IF(ISERROR($V2142),"Enter smelter details","RMI"),IF(ISERROR($V2142),"",OFFSET('Smelter Look-up'!$F$4,$V2142-4,0)))</f>
        <v/>
      </c>
      <c r="H2142" s="235" t="str">
        <f>IF(ISERROR($V2142),"",OFFSET('Smelter Look-up'!$G$4,$V2142-4,0))</f>
        <v/>
      </c>
      <c r="I2142" s="237" t="str">
        <f>IF(ISERROR($V2142),"",OFFSET('Smelter Look-up'!$H$4,$V2142-4,0))</f>
        <v/>
      </c>
      <c r="J2142" s="237" t="str">
        <f>IF(ISERROR($V2142),"",OFFSET('Smelter Look-up'!$I$4,$V2142-4,0))</f>
        <v/>
      </c>
      <c r="K2142" s="234"/>
      <c r="L2142" s="234"/>
      <c r="M2142" s="234"/>
      <c r="N2142" s="234"/>
      <c r="O2142" s="234"/>
      <c r="P2142" s="237"/>
      <c r="Q2142" s="238"/>
      <c r="R2142" s="233" t="str">
        <f>IF(ISERROR($V2142),"",OFFSET('Smelter Look-up'!$C$4,$V2142-4,0)&amp;"")</f>
        <v/>
      </c>
      <c r="S2142" s="239" t="str">
        <f t="array" ref="S2142">IF(B2142="","",IF(ISERROR(MATCH($E2142,CL,0)),"Unknown",INDIRECT("'C'!$A$"&amp;MATCH($E2142,CL,0)+1)))</f>
        <v/>
      </c>
      <c r="T2142" s="239" t="str">
        <f t="array" ref="T2142">IF(B2142="","",IF(ISERROR(MATCH($J2142,SorP!$B$1:$B$6226,0)),"",INDIRECT("'SorP'!$A$"&amp;MATCH($S2142&amp;$J2142,SorP!C:C,0))))</f>
        <v/>
      </c>
      <c r="U2142" s="240"/>
      <c r="V2142" s="228" t="str">
        <f>IF(C2142="",NA(),IF(OR(C2142="Smelter not listed",C2142="Smelter not yet identified"),MATCH($B2142&amp;$D2142,'Smelter Look-up'!$J:$J,0),MATCH($B2142&amp;$C2142,'Smelter Look-up'!$J:$J,0)))</f>
        <v>#N/A</v>
      </c>
      <c r="W2142" s="208"/>
      <c r="X2142" s="208">
        <f t="shared" si="1"/>
        <v>0</v>
      </c>
      <c r="Y2142" s="208"/>
      <c r="Z2142" s="208"/>
      <c r="AA2142" s="208"/>
      <c r="AB2142" s="241" t="str">
        <f t="shared" si="2"/>
        <v/>
      </c>
      <c r="AC2142" s="208"/>
      <c r="AD2142" s="208"/>
      <c r="AE2142" s="208"/>
      <c r="AF2142" s="208"/>
      <c r="AG2142" s="208"/>
      <c r="AH2142" s="208"/>
    </row>
    <row r="2143" ht="13.5" customHeight="1">
      <c r="A2143" s="239"/>
      <c r="B2143" s="233" t="str">
        <f t="array" ref="B2143">IF(LEN(A2143)=0,"",INDEX('Smelter Look-up'!$A:$A,MATCH($A2143,'Smelter Look-up'!$E:$E,0)))</f>
        <v/>
      </c>
      <c r="C2143" s="234" t="str">
        <f t="array" ref="C2143">IF(LEN(A2143)=0,"",INDEX('Smelter Look-up'!$C:$C,MATCH($A2143,'Smelter Look-up'!$E:$E,0)))</f>
        <v/>
      </c>
      <c r="D2143" s="233"/>
      <c r="E2143" s="233" t="str">
        <f>IF(ISERROR($V2143),"",OFFSET('Smelter Look-up'!$D$4,$V2143-4,0)&amp;"")</f>
        <v/>
      </c>
      <c r="F2143" s="233" t="str">
        <f>IF(ISERROR($V2143),"",OFFSET('Smelter Look-up'!$E$4,$V2143-4,0))</f>
        <v/>
      </c>
      <c r="G2143" s="233" t="str">
        <f>IF(C2143=$X$4,IF(ISERROR($V2143),"Enter smelter details","RMI"),IF(ISERROR($V2143),"",OFFSET('Smelter Look-up'!$F$4,$V2143-4,0)))</f>
        <v/>
      </c>
      <c r="H2143" s="235" t="str">
        <f>IF(ISERROR($V2143),"",OFFSET('Smelter Look-up'!$G$4,$V2143-4,0))</f>
        <v/>
      </c>
      <c r="I2143" s="237" t="str">
        <f>IF(ISERROR($V2143),"",OFFSET('Smelter Look-up'!$H$4,$V2143-4,0))</f>
        <v/>
      </c>
      <c r="J2143" s="237" t="str">
        <f>IF(ISERROR($V2143),"",OFFSET('Smelter Look-up'!$I$4,$V2143-4,0))</f>
        <v/>
      </c>
      <c r="K2143" s="234"/>
      <c r="L2143" s="234"/>
      <c r="M2143" s="234"/>
      <c r="N2143" s="234"/>
      <c r="O2143" s="234"/>
      <c r="P2143" s="237"/>
      <c r="Q2143" s="238"/>
      <c r="R2143" s="233" t="str">
        <f>IF(ISERROR($V2143),"",OFFSET('Smelter Look-up'!$C$4,$V2143-4,0)&amp;"")</f>
        <v/>
      </c>
      <c r="S2143" s="239" t="str">
        <f t="array" ref="S2143">IF(B2143="","",IF(ISERROR(MATCH($E2143,CL,0)),"Unknown",INDIRECT("'C'!$A$"&amp;MATCH($E2143,CL,0)+1)))</f>
        <v/>
      </c>
      <c r="T2143" s="239" t="str">
        <f t="array" ref="T2143">IF(B2143="","",IF(ISERROR(MATCH($J2143,SorP!$B$1:$B$6226,0)),"",INDIRECT("'SorP'!$A$"&amp;MATCH($S2143&amp;$J2143,SorP!C:C,0))))</f>
        <v/>
      </c>
      <c r="U2143" s="240"/>
      <c r="V2143" s="228" t="str">
        <f>IF(C2143="",NA(),IF(OR(C2143="Smelter not listed",C2143="Smelter not yet identified"),MATCH($B2143&amp;$D2143,'Smelter Look-up'!$J:$J,0),MATCH($B2143&amp;$C2143,'Smelter Look-up'!$J:$J,0)))</f>
        <v>#N/A</v>
      </c>
      <c r="W2143" s="208"/>
      <c r="X2143" s="208">
        <f t="shared" si="1"/>
        <v>0</v>
      </c>
      <c r="Y2143" s="208"/>
      <c r="Z2143" s="208"/>
      <c r="AA2143" s="208"/>
      <c r="AB2143" s="241" t="str">
        <f t="shared" si="2"/>
        <v/>
      </c>
      <c r="AC2143" s="208"/>
      <c r="AD2143" s="208"/>
      <c r="AE2143" s="208"/>
      <c r="AF2143" s="208"/>
      <c r="AG2143" s="208"/>
      <c r="AH2143" s="208"/>
    </row>
    <row r="2144" ht="13.5" customHeight="1">
      <c r="A2144" s="239"/>
      <c r="B2144" s="233" t="str">
        <f t="array" ref="B2144">IF(LEN(A2144)=0,"",INDEX('Smelter Look-up'!$A:$A,MATCH($A2144,'Smelter Look-up'!$E:$E,0)))</f>
        <v/>
      </c>
      <c r="C2144" s="234" t="str">
        <f t="array" ref="C2144">IF(LEN(A2144)=0,"",INDEX('Smelter Look-up'!$C:$C,MATCH($A2144,'Smelter Look-up'!$E:$E,0)))</f>
        <v/>
      </c>
      <c r="D2144" s="233"/>
      <c r="E2144" s="233" t="str">
        <f>IF(ISERROR($V2144),"",OFFSET('Smelter Look-up'!$D$4,$V2144-4,0)&amp;"")</f>
        <v/>
      </c>
      <c r="F2144" s="233" t="str">
        <f>IF(ISERROR($V2144),"",OFFSET('Smelter Look-up'!$E$4,$V2144-4,0))</f>
        <v/>
      </c>
      <c r="G2144" s="233" t="str">
        <f>IF(C2144=$X$4,IF(ISERROR($V2144),"Enter smelter details","RMI"),IF(ISERROR($V2144),"",OFFSET('Smelter Look-up'!$F$4,$V2144-4,0)))</f>
        <v/>
      </c>
      <c r="H2144" s="235" t="str">
        <f>IF(ISERROR($V2144),"",OFFSET('Smelter Look-up'!$G$4,$V2144-4,0))</f>
        <v/>
      </c>
      <c r="I2144" s="237" t="str">
        <f>IF(ISERROR($V2144),"",OFFSET('Smelter Look-up'!$H$4,$V2144-4,0))</f>
        <v/>
      </c>
      <c r="J2144" s="237" t="str">
        <f>IF(ISERROR($V2144),"",OFFSET('Smelter Look-up'!$I$4,$V2144-4,0))</f>
        <v/>
      </c>
      <c r="K2144" s="234"/>
      <c r="L2144" s="234"/>
      <c r="M2144" s="234"/>
      <c r="N2144" s="234"/>
      <c r="O2144" s="234"/>
      <c r="P2144" s="237"/>
      <c r="Q2144" s="238"/>
      <c r="R2144" s="233" t="str">
        <f>IF(ISERROR($V2144),"",OFFSET('Smelter Look-up'!$C$4,$V2144-4,0)&amp;"")</f>
        <v/>
      </c>
      <c r="S2144" s="239" t="str">
        <f t="array" ref="S2144">IF(B2144="","",IF(ISERROR(MATCH($E2144,CL,0)),"Unknown",INDIRECT("'C'!$A$"&amp;MATCH($E2144,CL,0)+1)))</f>
        <v/>
      </c>
      <c r="T2144" s="239" t="str">
        <f t="array" ref="T2144">IF(B2144="","",IF(ISERROR(MATCH($J2144,SorP!$B$1:$B$6226,0)),"",INDIRECT("'SorP'!$A$"&amp;MATCH($S2144&amp;$J2144,SorP!C:C,0))))</f>
        <v/>
      </c>
      <c r="U2144" s="240"/>
      <c r="V2144" s="228" t="str">
        <f>IF(C2144="",NA(),IF(OR(C2144="Smelter not listed",C2144="Smelter not yet identified"),MATCH($B2144&amp;$D2144,'Smelter Look-up'!$J:$J,0),MATCH($B2144&amp;$C2144,'Smelter Look-up'!$J:$J,0)))</f>
        <v>#N/A</v>
      </c>
      <c r="W2144" s="208"/>
      <c r="X2144" s="208">
        <f t="shared" si="1"/>
        <v>0</v>
      </c>
      <c r="Y2144" s="208"/>
      <c r="Z2144" s="208"/>
      <c r="AA2144" s="208"/>
      <c r="AB2144" s="241" t="str">
        <f t="shared" si="2"/>
        <v/>
      </c>
      <c r="AC2144" s="208"/>
      <c r="AD2144" s="208"/>
      <c r="AE2144" s="208"/>
      <c r="AF2144" s="208"/>
      <c r="AG2144" s="208"/>
      <c r="AH2144" s="208"/>
    </row>
    <row r="2145" ht="13.5" customHeight="1">
      <c r="A2145" s="239"/>
      <c r="B2145" s="233" t="str">
        <f t="array" ref="B2145">IF(LEN(A2145)=0,"",INDEX('Smelter Look-up'!$A:$A,MATCH($A2145,'Smelter Look-up'!$E:$E,0)))</f>
        <v/>
      </c>
      <c r="C2145" s="234" t="str">
        <f t="array" ref="C2145">IF(LEN(A2145)=0,"",INDEX('Smelter Look-up'!$C:$C,MATCH($A2145,'Smelter Look-up'!$E:$E,0)))</f>
        <v/>
      </c>
      <c r="D2145" s="233"/>
      <c r="E2145" s="233" t="str">
        <f>IF(ISERROR($V2145),"",OFFSET('Smelter Look-up'!$D$4,$V2145-4,0)&amp;"")</f>
        <v/>
      </c>
      <c r="F2145" s="233" t="str">
        <f>IF(ISERROR($V2145),"",OFFSET('Smelter Look-up'!$E$4,$V2145-4,0))</f>
        <v/>
      </c>
      <c r="G2145" s="233" t="str">
        <f>IF(C2145=$X$4,IF(ISERROR($V2145),"Enter smelter details","RMI"),IF(ISERROR($V2145),"",OFFSET('Smelter Look-up'!$F$4,$V2145-4,0)))</f>
        <v/>
      </c>
      <c r="H2145" s="235" t="str">
        <f>IF(ISERROR($V2145),"",OFFSET('Smelter Look-up'!$G$4,$V2145-4,0))</f>
        <v/>
      </c>
      <c r="I2145" s="237" t="str">
        <f>IF(ISERROR($V2145),"",OFFSET('Smelter Look-up'!$H$4,$V2145-4,0))</f>
        <v/>
      </c>
      <c r="J2145" s="237" t="str">
        <f>IF(ISERROR($V2145),"",OFFSET('Smelter Look-up'!$I$4,$V2145-4,0))</f>
        <v/>
      </c>
      <c r="K2145" s="234"/>
      <c r="L2145" s="234"/>
      <c r="M2145" s="234"/>
      <c r="N2145" s="234"/>
      <c r="O2145" s="234"/>
      <c r="P2145" s="237"/>
      <c r="Q2145" s="238"/>
      <c r="R2145" s="233" t="str">
        <f>IF(ISERROR($V2145),"",OFFSET('Smelter Look-up'!$C$4,$V2145-4,0)&amp;"")</f>
        <v/>
      </c>
      <c r="S2145" s="239" t="str">
        <f t="array" ref="S2145">IF(B2145="","",IF(ISERROR(MATCH($E2145,CL,0)),"Unknown",INDIRECT("'C'!$A$"&amp;MATCH($E2145,CL,0)+1)))</f>
        <v/>
      </c>
      <c r="T2145" s="239" t="str">
        <f t="array" ref="T2145">IF(B2145="","",IF(ISERROR(MATCH($J2145,SorP!$B$1:$B$6226,0)),"",INDIRECT("'SorP'!$A$"&amp;MATCH($S2145&amp;$J2145,SorP!C:C,0))))</f>
        <v/>
      </c>
      <c r="U2145" s="240"/>
      <c r="V2145" s="228" t="str">
        <f>IF(C2145="",NA(),IF(OR(C2145="Smelter not listed",C2145="Smelter not yet identified"),MATCH($B2145&amp;$D2145,'Smelter Look-up'!$J:$J,0),MATCH($B2145&amp;$C2145,'Smelter Look-up'!$J:$J,0)))</f>
        <v>#N/A</v>
      </c>
      <c r="W2145" s="208"/>
      <c r="X2145" s="208">
        <f t="shared" si="1"/>
        <v>0</v>
      </c>
      <c r="Y2145" s="208"/>
      <c r="Z2145" s="208"/>
      <c r="AA2145" s="208"/>
      <c r="AB2145" s="241" t="str">
        <f t="shared" si="2"/>
        <v/>
      </c>
      <c r="AC2145" s="208"/>
      <c r="AD2145" s="208"/>
      <c r="AE2145" s="208"/>
      <c r="AF2145" s="208"/>
      <c r="AG2145" s="208"/>
      <c r="AH2145" s="208"/>
    </row>
    <row r="2146" ht="13.5" customHeight="1">
      <c r="A2146" s="239"/>
      <c r="B2146" s="233" t="str">
        <f t="array" ref="B2146">IF(LEN(A2146)=0,"",INDEX('Smelter Look-up'!$A:$A,MATCH($A2146,'Smelter Look-up'!$E:$E,0)))</f>
        <v/>
      </c>
      <c r="C2146" s="234" t="str">
        <f t="array" ref="C2146">IF(LEN(A2146)=0,"",INDEX('Smelter Look-up'!$C:$C,MATCH($A2146,'Smelter Look-up'!$E:$E,0)))</f>
        <v/>
      </c>
      <c r="D2146" s="233"/>
      <c r="E2146" s="233" t="str">
        <f>IF(ISERROR($V2146),"",OFFSET('Smelter Look-up'!$D$4,$V2146-4,0)&amp;"")</f>
        <v/>
      </c>
      <c r="F2146" s="233" t="str">
        <f>IF(ISERROR($V2146),"",OFFSET('Smelter Look-up'!$E$4,$V2146-4,0))</f>
        <v/>
      </c>
      <c r="G2146" s="233" t="str">
        <f>IF(C2146=$X$4,IF(ISERROR($V2146),"Enter smelter details","RMI"),IF(ISERROR($V2146),"",OFFSET('Smelter Look-up'!$F$4,$V2146-4,0)))</f>
        <v/>
      </c>
      <c r="H2146" s="235" t="str">
        <f>IF(ISERROR($V2146),"",OFFSET('Smelter Look-up'!$G$4,$V2146-4,0))</f>
        <v/>
      </c>
      <c r="I2146" s="237" t="str">
        <f>IF(ISERROR($V2146),"",OFFSET('Smelter Look-up'!$H$4,$V2146-4,0))</f>
        <v/>
      </c>
      <c r="J2146" s="237" t="str">
        <f>IF(ISERROR($V2146),"",OFFSET('Smelter Look-up'!$I$4,$V2146-4,0))</f>
        <v/>
      </c>
      <c r="K2146" s="234"/>
      <c r="L2146" s="234"/>
      <c r="M2146" s="234"/>
      <c r="N2146" s="234"/>
      <c r="O2146" s="234"/>
      <c r="P2146" s="237"/>
      <c r="Q2146" s="238"/>
      <c r="R2146" s="233" t="str">
        <f>IF(ISERROR($V2146),"",OFFSET('Smelter Look-up'!$C$4,$V2146-4,0)&amp;"")</f>
        <v/>
      </c>
      <c r="S2146" s="239" t="str">
        <f t="array" ref="S2146">IF(B2146="","",IF(ISERROR(MATCH($E2146,CL,0)),"Unknown",INDIRECT("'C'!$A$"&amp;MATCH($E2146,CL,0)+1)))</f>
        <v/>
      </c>
      <c r="T2146" s="239" t="str">
        <f t="array" ref="T2146">IF(B2146="","",IF(ISERROR(MATCH($J2146,SorP!$B$1:$B$6226,0)),"",INDIRECT("'SorP'!$A$"&amp;MATCH($S2146&amp;$J2146,SorP!C:C,0))))</f>
        <v/>
      </c>
      <c r="U2146" s="240"/>
      <c r="V2146" s="228" t="str">
        <f>IF(C2146="",NA(),IF(OR(C2146="Smelter not listed",C2146="Smelter not yet identified"),MATCH($B2146&amp;$D2146,'Smelter Look-up'!$J:$J,0),MATCH($B2146&amp;$C2146,'Smelter Look-up'!$J:$J,0)))</f>
        <v>#N/A</v>
      </c>
      <c r="W2146" s="208"/>
      <c r="X2146" s="208">
        <f t="shared" si="1"/>
        <v>0</v>
      </c>
      <c r="Y2146" s="208"/>
      <c r="Z2146" s="208"/>
      <c r="AA2146" s="208"/>
      <c r="AB2146" s="241" t="str">
        <f t="shared" si="2"/>
        <v/>
      </c>
      <c r="AC2146" s="208"/>
      <c r="AD2146" s="208"/>
      <c r="AE2146" s="208"/>
      <c r="AF2146" s="208"/>
      <c r="AG2146" s="208"/>
      <c r="AH2146" s="208"/>
    </row>
    <row r="2147" ht="13.5" customHeight="1">
      <c r="A2147" s="239"/>
      <c r="B2147" s="233" t="str">
        <f t="array" ref="B2147">IF(LEN(A2147)=0,"",INDEX('Smelter Look-up'!$A:$A,MATCH($A2147,'Smelter Look-up'!$E:$E,0)))</f>
        <v/>
      </c>
      <c r="C2147" s="234" t="str">
        <f t="array" ref="C2147">IF(LEN(A2147)=0,"",INDEX('Smelter Look-up'!$C:$C,MATCH($A2147,'Smelter Look-up'!$E:$E,0)))</f>
        <v/>
      </c>
      <c r="D2147" s="233"/>
      <c r="E2147" s="233" t="str">
        <f>IF(ISERROR($V2147),"",OFFSET('Smelter Look-up'!$D$4,$V2147-4,0)&amp;"")</f>
        <v/>
      </c>
      <c r="F2147" s="233" t="str">
        <f>IF(ISERROR($V2147),"",OFFSET('Smelter Look-up'!$E$4,$V2147-4,0))</f>
        <v/>
      </c>
      <c r="G2147" s="233" t="str">
        <f>IF(C2147=$X$4,IF(ISERROR($V2147),"Enter smelter details","RMI"),IF(ISERROR($V2147),"",OFFSET('Smelter Look-up'!$F$4,$V2147-4,0)))</f>
        <v/>
      </c>
      <c r="H2147" s="235" t="str">
        <f>IF(ISERROR($V2147),"",OFFSET('Smelter Look-up'!$G$4,$V2147-4,0))</f>
        <v/>
      </c>
      <c r="I2147" s="237" t="str">
        <f>IF(ISERROR($V2147),"",OFFSET('Smelter Look-up'!$H$4,$V2147-4,0))</f>
        <v/>
      </c>
      <c r="J2147" s="237" t="str">
        <f>IF(ISERROR($V2147),"",OFFSET('Smelter Look-up'!$I$4,$V2147-4,0))</f>
        <v/>
      </c>
      <c r="K2147" s="234"/>
      <c r="L2147" s="234"/>
      <c r="M2147" s="234"/>
      <c r="N2147" s="234"/>
      <c r="O2147" s="234"/>
      <c r="P2147" s="237"/>
      <c r="Q2147" s="238"/>
      <c r="R2147" s="233" t="str">
        <f>IF(ISERROR($V2147),"",OFFSET('Smelter Look-up'!$C$4,$V2147-4,0)&amp;"")</f>
        <v/>
      </c>
      <c r="S2147" s="239" t="str">
        <f t="array" ref="S2147">IF(B2147="","",IF(ISERROR(MATCH($E2147,CL,0)),"Unknown",INDIRECT("'C'!$A$"&amp;MATCH($E2147,CL,0)+1)))</f>
        <v/>
      </c>
      <c r="T2147" s="239" t="str">
        <f t="array" ref="T2147">IF(B2147="","",IF(ISERROR(MATCH($J2147,SorP!$B$1:$B$6226,0)),"",INDIRECT("'SorP'!$A$"&amp;MATCH($S2147&amp;$J2147,SorP!C:C,0))))</f>
        <v/>
      </c>
      <c r="U2147" s="240"/>
      <c r="V2147" s="228" t="str">
        <f>IF(C2147="",NA(),IF(OR(C2147="Smelter not listed",C2147="Smelter not yet identified"),MATCH($B2147&amp;$D2147,'Smelter Look-up'!$J:$J,0),MATCH($B2147&amp;$C2147,'Smelter Look-up'!$J:$J,0)))</f>
        <v>#N/A</v>
      </c>
      <c r="W2147" s="208"/>
      <c r="X2147" s="208">
        <f t="shared" si="1"/>
        <v>0</v>
      </c>
      <c r="Y2147" s="208"/>
      <c r="Z2147" s="208"/>
      <c r="AA2147" s="208"/>
      <c r="AB2147" s="241" t="str">
        <f t="shared" si="2"/>
        <v/>
      </c>
      <c r="AC2147" s="208"/>
      <c r="AD2147" s="208"/>
      <c r="AE2147" s="208"/>
      <c r="AF2147" s="208"/>
      <c r="AG2147" s="208"/>
      <c r="AH2147" s="208"/>
    </row>
    <row r="2148" ht="13.5" customHeight="1">
      <c r="A2148" s="239"/>
      <c r="B2148" s="233" t="str">
        <f t="array" ref="B2148">IF(LEN(A2148)=0,"",INDEX('Smelter Look-up'!$A:$A,MATCH($A2148,'Smelter Look-up'!$E:$E,0)))</f>
        <v/>
      </c>
      <c r="C2148" s="234" t="str">
        <f t="array" ref="C2148">IF(LEN(A2148)=0,"",INDEX('Smelter Look-up'!$C:$C,MATCH($A2148,'Smelter Look-up'!$E:$E,0)))</f>
        <v/>
      </c>
      <c r="D2148" s="233"/>
      <c r="E2148" s="233" t="str">
        <f>IF(ISERROR($V2148),"",OFFSET('Smelter Look-up'!$D$4,$V2148-4,0)&amp;"")</f>
        <v/>
      </c>
      <c r="F2148" s="233" t="str">
        <f>IF(ISERROR($V2148),"",OFFSET('Smelter Look-up'!$E$4,$V2148-4,0))</f>
        <v/>
      </c>
      <c r="G2148" s="233" t="str">
        <f>IF(C2148=$X$4,IF(ISERROR($V2148),"Enter smelter details","RMI"),IF(ISERROR($V2148),"",OFFSET('Smelter Look-up'!$F$4,$V2148-4,0)))</f>
        <v/>
      </c>
      <c r="H2148" s="235" t="str">
        <f>IF(ISERROR($V2148),"",OFFSET('Smelter Look-up'!$G$4,$V2148-4,0))</f>
        <v/>
      </c>
      <c r="I2148" s="237" t="str">
        <f>IF(ISERROR($V2148),"",OFFSET('Smelter Look-up'!$H$4,$V2148-4,0))</f>
        <v/>
      </c>
      <c r="J2148" s="237" t="str">
        <f>IF(ISERROR($V2148),"",OFFSET('Smelter Look-up'!$I$4,$V2148-4,0))</f>
        <v/>
      </c>
      <c r="K2148" s="234"/>
      <c r="L2148" s="234"/>
      <c r="M2148" s="234"/>
      <c r="N2148" s="234"/>
      <c r="O2148" s="234"/>
      <c r="P2148" s="237"/>
      <c r="Q2148" s="238"/>
      <c r="R2148" s="233" t="str">
        <f>IF(ISERROR($V2148),"",OFFSET('Smelter Look-up'!$C$4,$V2148-4,0)&amp;"")</f>
        <v/>
      </c>
      <c r="S2148" s="239" t="str">
        <f t="array" ref="S2148">IF(B2148="","",IF(ISERROR(MATCH($E2148,CL,0)),"Unknown",INDIRECT("'C'!$A$"&amp;MATCH($E2148,CL,0)+1)))</f>
        <v/>
      </c>
      <c r="T2148" s="239" t="str">
        <f t="array" ref="T2148">IF(B2148="","",IF(ISERROR(MATCH($J2148,SorP!$B$1:$B$6226,0)),"",INDIRECT("'SorP'!$A$"&amp;MATCH($S2148&amp;$J2148,SorP!C:C,0))))</f>
        <v/>
      </c>
      <c r="U2148" s="240"/>
      <c r="V2148" s="228" t="str">
        <f>IF(C2148="",NA(),IF(OR(C2148="Smelter not listed",C2148="Smelter not yet identified"),MATCH($B2148&amp;$D2148,'Smelter Look-up'!$J:$J,0),MATCH($B2148&amp;$C2148,'Smelter Look-up'!$J:$J,0)))</f>
        <v>#N/A</v>
      </c>
      <c r="W2148" s="208"/>
      <c r="X2148" s="208">
        <f t="shared" si="1"/>
        <v>0</v>
      </c>
      <c r="Y2148" s="208"/>
      <c r="Z2148" s="208"/>
      <c r="AA2148" s="208"/>
      <c r="AB2148" s="241" t="str">
        <f t="shared" si="2"/>
        <v/>
      </c>
      <c r="AC2148" s="208"/>
      <c r="AD2148" s="208"/>
      <c r="AE2148" s="208"/>
      <c r="AF2148" s="208"/>
      <c r="AG2148" s="208"/>
      <c r="AH2148" s="208"/>
    </row>
    <row r="2149" ht="13.5" customHeight="1">
      <c r="A2149" s="239"/>
      <c r="B2149" s="233" t="str">
        <f t="array" ref="B2149">IF(LEN(A2149)=0,"",INDEX('Smelter Look-up'!$A:$A,MATCH($A2149,'Smelter Look-up'!$E:$E,0)))</f>
        <v/>
      </c>
      <c r="C2149" s="234" t="str">
        <f t="array" ref="C2149">IF(LEN(A2149)=0,"",INDEX('Smelter Look-up'!$C:$C,MATCH($A2149,'Smelter Look-up'!$E:$E,0)))</f>
        <v/>
      </c>
      <c r="D2149" s="233"/>
      <c r="E2149" s="233" t="str">
        <f>IF(ISERROR($V2149),"",OFFSET('Smelter Look-up'!$D$4,$V2149-4,0)&amp;"")</f>
        <v/>
      </c>
      <c r="F2149" s="233" t="str">
        <f>IF(ISERROR($V2149),"",OFFSET('Smelter Look-up'!$E$4,$V2149-4,0))</f>
        <v/>
      </c>
      <c r="G2149" s="233" t="str">
        <f>IF(C2149=$X$4,IF(ISERROR($V2149),"Enter smelter details","RMI"),IF(ISERROR($V2149),"",OFFSET('Smelter Look-up'!$F$4,$V2149-4,0)))</f>
        <v/>
      </c>
      <c r="H2149" s="235" t="str">
        <f>IF(ISERROR($V2149),"",OFFSET('Smelter Look-up'!$G$4,$V2149-4,0))</f>
        <v/>
      </c>
      <c r="I2149" s="237" t="str">
        <f>IF(ISERROR($V2149),"",OFFSET('Smelter Look-up'!$H$4,$V2149-4,0))</f>
        <v/>
      </c>
      <c r="J2149" s="237" t="str">
        <f>IF(ISERROR($V2149),"",OFFSET('Smelter Look-up'!$I$4,$V2149-4,0))</f>
        <v/>
      </c>
      <c r="K2149" s="234"/>
      <c r="L2149" s="234"/>
      <c r="M2149" s="234"/>
      <c r="N2149" s="234"/>
      <c r="O2149" s="234"/>
      <c r="P2149" s="237"/>
      <c r="Q2149" s="238"/>
      <c r="R2149" s="233" t="str">
        <f>IF(ISERROR($V2149),"",OFFSET('Smelter Look-up'!$C$4,$V2149-4,0)&amp;"")</f>
        <v/>
      </c>
      <c r="S2149" s="239" t="str">
        <f t="array" ref="S2149">IF(B2149="","",IF(ISERROR(MATCH($E2149,CL,0)),"Unknown",INDIRECT("'C'!$A$"&amp;MATCH($E2149,CL,0)+1)))</f>
        <v/>
      </c>
      <c r="T2149" s="239" t="str">
        <f t="array" ref="T2149">IF(B2149="","",IF(ISERROR(MATCH($J2149,SorP!$B$1:$B$6226,0)),"",INDIRECT("'SorP'!$A$"&amp;MATCH($S2149&amp;$J2149,SorP!C:C,0))))</f>
        <v/>
      </c>
      <c r="U2149" s="240"/>
      <c r="V2149" s="228" t="str">
        <f>IF(C2149="",NA(),IF(OR(C2149="Smelter not listed",C2149="Smelter not yet identified"),MATCH($B2149&amp;$D2149,'Smelter Look-up'!$J:$J,0),MATCH($B2149&amp;$C2149,'Smelter Look-up'!$J:$J,0)))</f>
        <v>#N/A</v>
      </c>
      <c r="W2149" s="208"/>
      <c r="X2149" s="208">
        <f t="shared" si="1"/>
        <v>0</v>
      </c>
      <c r="Y2149" s="208"/>
      <c r="Z2149" s="208"/>
      <c r="AA2149" s="208"/>
      <c r="AB2149" s="241" t="str">
        <f t="shared" si="2"/>
        <v/>
      </c>
      <c r="AC2149" s="208"/>
      <c r="AD2149" s="208"/>
      <c r="AE2149" s="208"/>
      <c r="AF2149" s="208"/>
      <c r="AG2149" s="208"/>
      <c r="AH2149" s="208"/>
    </row>
    <row r="2150" ht="13.5" customHeight="1">
      <c r="A2150" s="239"/>
      <c r="B2150" s="233" t="str">
        <f t="array" ref="B2150">IF(LEN(A2150)=0,"",INDEX('Smelter Look-up'!$A:$A,MATCH($A2150,'Smelter Look-up'!$E:$E,0)))</f>
        <v/>
      </c>
      <c r="C2150" s="234" t="str">
        <f t="array" ref="C2150">IF(LEN(A2150)=0,"",INDEX('Smelter Look-up'!$C:$C,MATCH($A2150,'Smelter Look-up'!$E:$E,0)))</f>
        <v/>
      </c>
      <c r="D2150" s="233"/>
      <c r="E2150" s="233" t="str">
        <f>IF(ISERROR($V2150),"",OFFSET('Smelter Look-up'!$D$4,$V2150-4,0)&amp;"")</f>
        <v/>
      </c>
      <c r="F2150" s="233" t="str">
        <f>IF(ISERROR($V2150),"",OFFSET('Smelter Look-up'!$E$4,$V2150-4,0))</f>
        <v/>
      </c>
      <c r="G2150" s="233" t="str">
        <f>IF(C2150=$X$4,IF(ISERROR($V2150),"Enter smelter details","RMI"),IF(ISERROR($V2150),"",OFFSET('Smelter Look-up'!$F$4,$V2150-4,0)))</f>
        <v/>
      </c>
      <c r="H2150" s="235" t="str">
        <f>IF(ISERROR($V2150),"",OFFSET('Smelter Look-up'!$G$4,$V2150-4,0))</f>
        <v/>
      </c>
      <c r="I2150" s="237" t="str">
        <f>IF(ISERROR($V2150),"",OFFSET('Smelter Look-up'!$H$4,$V2150-4,0))</f>
        <v/>
      </c>
      <c r="J2150" s="237" t="str">
        <f>IF(ISERROR($V2150),"",OFFSET('Smelter Look-up'!$I$4,$V2150-4,0))</f>
        <v/>
      </c>
      <c r="K2150" s="234"/>
      <c r="L2150" s="234"/>
      <c r="M2150" s="234"/>
      <c r="N2150" s="234"/>
      <c r="O2150" s="234"/>
      <c r="P2150" s="237"/>
      <c r="Q2150" s="238"/>
      <c r="R2150" s="233" t="str">
        <f>IF(ISERROR($V2150),"",OFFSET('Smelter Look-up'!$C$4,$V2150-4,0)&amp;"")</f>
        <v/>
      </c>
      <c r="S2150" s="239" t="str">
        <f t="array" ref="S2150">IF(B2150="","",IF(ISERROR(MATCH($E2150,CL,0)),"Unknown",INDIRECT("'C'!$A$"&amp;MATCH($E2150,CL,0)+1)))</f>
        <v/>
      </c>
      <c r="T2150" s="239" t="str">
        <f t="array" ref="T2150">IF(B2150="","",IF(ISERROR(MATCH($J2150,SorP!$B$1:$B$6226,0)),"",INDIRECT("'SorP'!$A$"&amp;MATCH($S2150&amp;$J2150,SorP!C:C,0))))</f>
        <v/>
      </c>
      <c r="U2150" s="240"/>
      <c r="V2150" s="228" t="str">
        <f>IF(C2150="",NA(),IF(OR(C2150="Smelter not listed",C2150="Smelter not yet identified"),MATCH($B2150&amp;$D2150,'Smelter Look-up'!$J:$J,0),MATCH($B2150&amp;$C2150,'Smelter Look-up'!$J:$J,0)))</f>
        <v>#N/A</v>
      </c>
      <c r="W2150" s="208"/>
      <c r="X2150" s="208">
        <f t="shared" si="1"/>
        <v>0</v>
      </c>
      <c r="Y2150" s="208"/>
      <c r="Z2150" s="208"/>
      <c r="AA2150" s="208"/>
      <c r="AB2150" s="241" t="str">
        <f t="shared" si="2"/>
        <v/>
      </c>
      <c r="AC2150" s="208"/>
      <c r="AD2150" s="208"/>
      <c r="AE2150" s="208"/>
      <c r="AF2150" s="208"/>
      <c r="AG2150" s="208"/>
      <c r="AH2150" s="208"/>
    </row>
    <row r="2151" ht="13.5" customHeight="1">
      <c r="A2151" s="239"/>
      <c r="B2151" s="233" t="str">
        <f t="array" ref="B2151">IF(LEN(A2151)=0,"",INDEX('Smelter Look-up'!$A:$A,MATCH($A2151,'Smelter Look-up'!$E:$E,0)))</f>
        <v/>
      </c>
      <c r="C2151" s="234" t="str">
        <f t="array" ref="C2151">IF(LEN(A2151)=0,"",INDEX('Smelter Look-up'!$C:$C,MATCH($A2151,'Smelter Look-up'!$E:$E,0)))</f>
        <v/>
      </c>
      <c r="D2151" s="233"/>
      <c r="E2151" s="233" t="str">
        <f>IF(ISERROR($V2151),"",OFFSET('Smelter Look-up'!$D$4,$V2151-4,0)&amp;"")</f>
        <v/>
      </c>
      <c r="F2151" s="233" t="str">
        <f>IF(ISERROR($V2151),"",OFFSET('Smelter Look-up'!$E$4,$V2151-4,0))</f>
        <v/>
      </c>
      <c r="G2151" s="233" t="str">
        <f>IF(C2151=$X$4,IF(ISERROR($V2151),"Enter smelter details","RMI"),IF(ISERROR($V2151),"",OFFSET('Smelter Look-up'!$F$4,$V2151-4,0)))</f>
        <v/>
      </c>
      <c r="H2151" s="235" t="str">
        <f>IF(ISERROR($V2151),"",OFFSET('Smelter Look-up'!$G$4,$V2151-4,0))</f>
        <v/>
      </c>
      <c r="I2151" s="237" t="str">
        <f>IF(ISERROR($V2151),"",OFFSET('Smelter Look-up'!$H$4,$V2151-4,0))</f>
        <v/>
      </c>
      <c r="J2151" s="237" t="str">
        <f>IF(ISERROR($V2151),"",OFFSET('Smelter Look-up'!$I$4,$V2151-4,0))</f>
        <v/>
      </c>
      <c r="K2151" s="234"/>
      <c r="L2151" s="234"/>
      <c r="M2151" s="234"/>
      <c r="N2151" s="234"/>
      <c r="O2151" s="234"/>
      <c r="P2151" s="237"/>
      <c r="Q2151" s="238"/>
      <c r="R2151" s="233" t="str">
        <f>IF(ISERROR($V2151),"",OFFSET('Smelter Look-up'!$C$4,$V2151-4,0)&amp;"")</f>
        <v/>
      </c>
      <c r="S2151" s="239" t="str">
        <f t="array" ref="S2151">IF(B2151="","",IF(ISERROR(MATCH($E2151,CL,0)),"Unknown",INDIRECT("'C'!$A$"&amp;MATCH($E2151,CL,0)+1)))</f>
        <v/>
      </c>
      <c r="T2151" s="239" t="str">
        <f t="array" ref="T2151">IF(B2151="","",IF(ISERROR(MATCH($J2151,SorP!$B$1:$B$6226,0)),"",INDIRECT("'SorP'!$A$"&amp;MATCH($S2151&amp;$J2151,SorP!C:C,0))))</f>
        <v/>
      </c>
      <c r="U2151" s="240"/>
      <c r="V2151" s="228" t="str">
        <f>IF(C2151="",NA(),IF(OR(C2151="Smelter not listed",C2151="Smelter not yet identified"),MATCH($B2151&amp;$D2151,'Smelter Look-up'!$J:$J,0),MATCH($B2151&amp;$C2151,'Smelter Look-up'!$J:$J,0)))</f>
        <v>#N/A</v>
      </c>
      <c r="W2151" s="208"/>
      <c r="X2151" s="208">
        <f t="shared" si="1"/>
        <v>0</v>
      </c>
      <c r="Y2151" s="208"/>
      <c r="Z2151" s="208"/>
      <c r="AA2151" s="208"/>
      <c r="AB2151" s="241" t="str">
        <f t="shared" si="2"/>
        <v/>
      </c>
      <c r="AC2151" s="208"/>
      <c r="AD2151" s="208"/>
      <c r="AE2151" s="208"/>
      <c r="AF2151" s="208"/>
      <c r="AG2151" s="208"/>
      <c r="AH2151" s="208"/>
    </row>
    <row r="2152" ht="13.5" customHeight="1">
      <c r="A2152" s="239"/>
      <c r="B2152" s="233" t="str">
        <f t="array" ref="B2152">IF(LEN(A2152)=0,"",INDEX('Smelter Look-up'!$A:$A,MATCH($A2152,'Smelter Look-up'!$E:$E,0)))</f>
        <v/>
      </c>
      <c r="C2152" s="234" t="str">
        <f t="array" ref="C2152">IF(LEN(A2152)=0,"",INDEX('Smelter Look-up'!$C:$C,MATCH($A2152,'Smelter Look-up'!$E:$E,0)))</f>
        <v/>
      </c>
      <c r="D2152" s="233"/>
      <c r="E2152" s="233" t="str">
        <f>IF(ISERROR($V2152),"",OFFSET('Smelter Look-up'!$D$4,$V2152-4,0)&amp;"")</f>
        <v/>
      </c>
      <c r="F2152" s="233" t="str">
        <f>IF(ISERROR($V2152),"",OFFSET('Smelter Look-up'!$E$4,$V2152-4,0))</f>
        <v/>
      </c>
      <c r="G2152" s="233" t="str">
        <f>IF(C2152=$X$4,IF(ISERROR($V2152),"Enter smelter details","RMI"),IF(ISERROR($V2152),"",OFFSET('Smelter Look-up'!$F$4,$V2152-4,0)))</f>
        <v/>
      </c>
      <c r="H2152" s="235" t="str">
        <f>IF(ISERROR($V2152),"",OFFSET('Smelter Look-up'!$G$4,$V2152-4,0))</f>
        <v/>
      </c>
      <c r="I2152" s="237" t="str">
        <f>IF(ISERROR($V2152),"",OFFSET('Smelter Look-up'!$H$4,$V2152-4,0))</f>
        <v/>
      </c>
      <c r="J2152" s="237" t="str">
        <f>IF(ISERROR($V2152),"",OFFSET('Smelter Look-up'!$I$4,$V2152-4,0))</f>
        <v/>
      </c>
      <c r="K2152" s="234"/>
      <c r="L2152" s="234"/>
      <c r="M2152" s="234"/>
      <c r="N2152" s="234"/>
      <c r="O2152" s="234"/>
      <c r="P2152" s="237"/>
      <c r="Q2152" s="238"/>
      <c r="R2152" s="233" t="str">
        <f>IF(ISERROR($V2152),"",OFFSET('Smelter Look-up'!$C$4,$V2152-4,0)&amp;"")</f>
        <v/>
      </c>
      <c r="S2152" s="239" t="str">
        <f t="array" ref="S2152">IF(B2152="","",IF(ISERROR(MATCH($E2152,CL,0)),"Unknown",INDIRECT("'C'!$A$"&amp;MATCH($E2152,CL,0)+1)))</f>
        <v/>
      </c>
      <c r="T2152" s="239" t="str">
        <f t="array" ref="T2152">IF(B2152="","",IF(ISERROR(MATCH($J2152,SorP!$B$1:$B$6226,0)),"",INDIRECT("'SorP'!$A$"&amp;MATCH($S2152&amp;$J2152,SorP!C:C,0))))</f>
        <v/>
      </c>
      <c r="U2152" s="240"/>
      <c r="V2152" s="228" t="str">
        <f>IF(C2152="",NA(),IF(OR(C2152="Smelter not listed",C2152="Smelter not yet identified"),MATCH($B2152&amp;$D2152,'Smelter Look-up'!$J:$J,0),MATCH($B2152&amp;$C2152,'Smelter Look-up'!$J:$J,0)))</f>
        <v>#N/A</v>
      </c>
      <c r="W2152" s="208"/>
      <c r="X2152" s="208">
        <f t="shared" si="1"/>
        <v>0</v>
      </c>
      <c r="Y2152" s="208"/>
      <c r="Z2152" s="208"/>
      <c r="AA2152" s="208"/>
      <c r="AB2152" s="241" t="str">
        <f t="shared" si="2"/>
        <v/>
      </c>
      <c r="AC2152" s="208"/>
      <c r="AD2152" s="208"/>
      <c r="AE2152" s="208"/>
      <c r="AF2152" s="208"/>
      <c r="AG2152" s="208"/>
      <c r="AH2152" s="208"/>
    </row>
    <row r="2153" ht="13.5" customHeight="1">
      <c r="A2153" s="239"/>
      <c r="B2153" s="233" t="str">
        <f t="array" ref="B2153">IF(LEN(A2153)=0,"",INDEX('Smelter Look-up'!$A:$A,MATCH($A2153,'Smelter Look-up'!$E:$E,0)))</f>
        <v/>
      </c>
      <c r="C2153" s="234" t="str">
        <f t="array" ref="C2153">IF(LEN(A2153)=0,"",INDEX('Smelter Look-up'!$C:$C,MATCH($A2153,'Smelter Look-up'!$E:$E,0)))</f>
        <v/>
      </c>
      <c r="D2153" s="233"/>
      <c r="E2153" s="233" t="str">
        <f>IF(ISERROR($V2153),"",OFFSET('Smelter Look-up'!$D$4,$V2153-4,0)&amp;"")</f>
        <v/>
      </c>
      <c r="F2153" s="233" t="str">
        <f>IF(ISERROR($V2153),"",OFFSET('Smelter Look-up'!$E$4,$V2153-4,0))</f>
        <v/>
      </c>
      <c r="G2153" s="233" t="str">
        <f>IF(C2153=$X$4,IF(ISERROR($V2153),"Enter smelter details","RMI"),IF(ISERROR($V2153),"",OFFSET('Smelter Look-up'!$F$4,$V2153-4,0)))</f>
        <v/>
      </c>
      <c r="H2153" s="235" t="str">
        <f>IF(ISERROR($V2153),"",OFFSET('Smelter Look-up'!$G$4,$V2153-4,0))</f>
        <v/>
      </c>
      <c r="I2153" s="237" t="str">
        <f>IF(ISERROR($V2153),"",OFFSET('Smelter Look-up'!$H$4,$V2153-4,0))</f>
        <v/>
      </c>
      <c r="J2153" s="237" t="str">
        <f>IF(ISERROR($V2153),"",OFFSET('Smelter Look-up'!$I$4,$V2153-4,0))</f>
        <v/>
      </c>
      <c r="K2153" s="234"/>
      <c r="L2153" s="234"/>
      <c r="M2153" s="234"/>
      <c r="N2153" s="234"/>
      <c r="O2153" s="234"/>
      <c r="P2153" s="237"/>
      <c r="Q2153" s="238"/>
      <c r="R2153" s="233" t="str">
        <f>IF(ISERROR($V2153),"",OFFSET('Smelter Look-up'!$C$4,$V2153-4,0)&amp;"")</f>
        <v/>
      </c>
      <c r="S2153" s="239" t="str">
        <f t="array" ref="S2153">IF(B2153="","",IF(ISERROR(MATCH($E2153,CL,0)),"Unknown",INDIRECT("'C'!$A$"&amp;MATCH($E2153,CL,0)+1)))</f>
        <v/>
      </c>
      <c r="T2153" s="239" t="str">
        <f t="array" ref="T2153">IF(B2153="","",IF(ISERROR(MATCH($J2153,SorP!$B$1:$B$6226,0)),"",INDIRECT("'SorP'!$A$"&amp;MATCH($S2153&amp;$J2153,SorP!C:C,0))))</f>
        <v/>
      </c>
      <c r="U2153" s="240"/>
      <c r="V2153" s="228" t="str">
        <f>IF(C2153="",NA(),IF(OR(C2153="Smelter not listed",C2153="Smelter not yet identified"),MATCH($B2153&amp;$D2153,'Smelter Look-up'!$J:$J,0),MATCH($B2153&amp;$C2153,'Smelter Look-up'!$J:$J,0)))</f>
        <v>#N/A</v>
      </c>
      <c r="W2153" s="208"/>
      <c r="X2153" s="208">
        <f t="shared" si="1"/>
        <v>0</v>
      </c>
      <c r="Y2153" s="208"/>
      <c r="Z2153" s="208"/>
      <c r="AA2153" s="208"/>
      <c r="AB2153" s="241" t="str">
        <f t="shared" si="2"/>
        <v/>
      </c>
      <c r="AC2153" s="208"/>
      <c r="AD2153" s="208"/>
      <c r="AE2153" s="208"/>
      <c r="AF2153" s="208"/>
      <c r="AG2153" s="208"/>
      <c r="AH2153" s="208"/>
    </row>
    <row r="2154" ht="13.5" customHeight="1">
      <c r="A2154" s="239"/>
      <c r="B2154" s="233" t="str">
        <f t="array" ref="B2154">IF(LEN(A2154)=0,"",INDEX('Smelter Look-up'!$A:$A,MATCH($A2154,'Smelter Look-up'!$E:$E,0)))</f>
        <v/>
      </c>
      <c r="C2154" s="234" t="str">
        <f t="array" ref="C2154">IF(LEN(A2154)=0,"",INDEX('Smelter Look-up'!$C:$C,MATCH($A2154,'Smelter Look-up'!$E:$E,0)))</f>
        <v/>
      </c>
      <c r="D2154" s="233"/>
      <c r="E2154" s="233" t="str">
        <f>IF(ISERROR($V2154),"",OFFSET('Smelter Look-up'!$D$4,$V2154-4,0)&amp;"")</f>
        <v/>
      </c>
      <c r="F2154" s="233" t="str">
        <f>IF(ISERROR($V2154),"",OFFSET('Smelter Look-up'!$E$4,$V2154-4,0))</f>
        <v/>
      </c>
      <c r="G2154" s="233" t="str">
        <f>IF(C2154=$X$4,IF(ISERROR($V2154),"Enter smelter details","RMI"),IF(ISERROR($V2154),"",OFFSET('Smelter Look-up'!$F$4,$V2154-4,0)))</f>
        <v/>
      </c>
      <c r="H2154" s="235" t="str">
        <f>IF(ISERROR($V2154),"",OFFSET('Smelter Look-up'!$G$4,$V2154-4,0))</f>
        <v/>
      </c>
      <c r="I2154" s="237" t="str">
        <f>IF(ISERROR($V2154),"",OFFSET('Smelter Look-up'!$H$4,$V2154-4,0))</f>
        <v/>
      </c>
      <c r="J2154" s="237" t="str">
        <f>IF(ISERROR($V2154),"",OFFSET('Smelter Look-up'!$I$4,$V2154-4,0))</f>
        <v/>
      </c>
      <c r="K2154" s="234"/>
      <c r="L2154" s="234"/>
      <c r="M2154" s="234"/>
      <c r="N2154" s="234"/>
      <c r="O2154" s="234"/>
      <c r="P2154" s="237"/>
      <c r="Q2154" s="238"/>
      <c r="R2154" s="233" t="str">
        <f>IF(ISERROR($V2154),"",OFFSET('Smelter Look-up'!$C$4,$V2154-4,0)&amp;"")</f>
        <v/>
      </c>
      <c r="S2154" s="239" t="str">
        <f t="array" ref="S2154">IF(B2154="","",IF(ISERROR(MATCH($E2154,CL,0)),"Unknown",INDIRECT("'C'!$A$"&amp;MATCH($E2154,CL,0)+1)))</f>
        <v/>
      </c>
      <c r="T2154" s="239" t="str">
        <f t="array" ref="T2154">IF(B2154="","",IF(ISERROR(MATCH($J2154,SorP!$B$1:$B$6226,0)),"",INDIRECT("'SorP'!$A$"&amp;MATCH($S2154&amp;$J2154,SorP!C:C,0))))</f>
        <v/>
      </c>
      <c r="U2154" s="240"/>
      <c r="V2154" s="228" t="str">
        <f>IF(C2154="",NA(),IF(OR(C2154="Smelter not listed",C2154="Smelter not yet identified"),MATCH($B2154&amp;$D2154,'Smelter Look-up'!$J:$J,0),MATCH($B2154&amp;$C2154,'Smelter Look-up'!$J:$J,0)))</f>
        <v>#N/A</v>
      </c>
      <c r="W2154" s="208"/>
      <c r="X2154" s="208">
        <f t="shared" si="1"/>
        <v>0</v>
      </c>
      <c r="Y2154" s="208"/>
      <c r="Z2154" s="208"/>
      <c r="AA2154" s="208"/>
      <c r="AB2154" s="241" t="str">
        <f t="shared" si="2"/>
        <v/>
      </c>
      <c r="AC2154" s="208"/>
      <c r="AD2154" s="208"/>
      <c r="AE2154" s="208"/>
      <c r="AF2154" s="208"/>
      <c r="AG2154" s="208"/>
      <c r="AH2154" s="208"/>
    </row>
    <row r="2155" ht="13.5" customHeight="1">
      <c r="A2155" s="239"/>
      <c r="B2155" s="233" t="str">
        <f t="array" ref="B2155">IF(LEN(A2155)=0,"",INDEX('Smelter Look-up'!$A:$A,MATCH($A2155,'Smelter Look-up'!$E:$E,0)))</f>
        <v/>
      </c>
      <c r="C2155" s="234" t="str">
        <f t="array" ref="C2155">IF(LEN(A2155)=0,"",INDEX('Smelter Look-up'!$C:$C,MATCH($A2155,'Smelter Look-up'!$E:$E,0)))</f>
        <v/>
      </c>
      <c r="D2155" s="233"/>
      <c r="E2155" s="233" t="str">
        <f>IF(ISERROR($V2155),"",OFFSET('Smelter Look-up'!$D$4,$V2155-4,0)&amp;"")</f>
        <v/>
      </c>
      <c r="F2155" s="233" t="str">
        <f>IF(ISERROR($V2155),"",OFFSET('Smelter Look-up'!$E$4,$V2155-4,0))</f>
        <v/>
      </c>
      <c r="G2155" s="233" t="str">
        <f>IF(C2155=$X$4,IF(ISERROR($V2155),"Enter smelter details","RMI"),IF(ISERROR($V2155),"",OFFSET('Smelter Look-up'!$F$4,$V2155-4,0)))</f>
        <v/>
      </c>
      <c r="H2155" s="235" t="str">
        <f>IF(ISERROR($V2155),"",OFFSET('Smelter Look-up'!$G$4,$V2155-4,0))</f>
        <v/>
      </c>
      <c r="I2155" s="237" t="str">
        <f>IF(ISERROR($V2155),"",OFFSET('Smelter Look-up'!$H$4,$V2155-4,0))</f>
        <v/>
      </c>
      <c r="J2155" s="237" t="str">
        <f>IF(ISERROR($V2155),"",OFFSET('Smelter Look-up'!$I$4,$V2155-4,0))</f>
        <v/>
      </c>
      <c r="K2155" s="234"/>
      <c r="L2155" s="234"/>
      <c r="M2155" s="234"/>
      <c r="N2155" s="234"/>
      <c r="O2155" s="234"/>
      <c r="P2155" s="237"/>
      <c r="Q2155" s="238"/>
      <c r="R2155" s="233" t="str">
        <f>IF(ISERROR($V2155),"",OFFSET('Smelter Look-up'!$C$4,$V2155-4,0)&amp;"")</f>
        <v/>
      </c>
      <c r="S2155" s="239" t="str">
        <f t="array" ref="S2155">IF(B2155="","",IF(ISERROR(MATCH($E2155,CL,0)),"Unknown",INDIRECT("'C'!$A$"&amp;MATCH($E2155,CL,0)+1)))</f>
        <v/>
      </c>
      <c r="T2155" s="239" t="str">
        <f t="array" ref="T2155">IF(B2155="","",IF(ISERROR(MATCH($J2155,SorP!$B$1:$B$6226,0)),"",INDIRECT("'SorP'!$A$"&amp;MATCH($S2155&amp;$J2155,SorP!C:C,0))))</f>
        <v/>
      </c>
      <c r="U2155" s="240"/>
      <c r="V2155" s="228" t="str">
        <f>IF(C2155="",NA(),IF(OR(C2155="Smelter not listed",C2155="Smelter not yet identified"),MATCH($B2155&amp;$D2155,'Smelter Look-up'!$J:$J,0),MATCH($B2155&amp;$C2155,'Smelter Look-up'!$J:$J,0)))</f>
        <v>#N/A</v>
      </c>
      <c r="W2155" s="208"/>
      <c r="X2155" s="208">
        <f t="shared" si="1"/>
        <v>0</v>
      </c>
      <c r="Y2155" s="208"/>
      <c r="Z2155" s="208"/>
      <c r="AA2155" s="208"/>
      <c r="AB2155" s="241" t="str">
        <f t="shared" si="2"/>
        <v/>
      </c>
      <c r="AC2155" s="208"/>
      <c r="AD2155" s="208"/>
      <c r="AE2155" s="208"/>
      <c r="AF2155" s="208"/>
      <c r="AG2155" s="208"/>
      <c r="AH2155" s="208"/>
    </row>
    <row r="2156" ht="13.5" customHeight="1">
      <c r="A2156" s="239"/>
      <c r="B2156" s="233" t="str">
        <f t="array" ref="B2156">IF(LEN(A2156)=0,"",INDEX('Smelter Look-up'!$A:$A,MATCH($A2156,'Smelter Look-up'!$E:$E,0)))</f>
        <v/>
      </c>
      <c r="C2156" s="234" t="str">
        <f t="array" ref="C2156">IF(LEN(A2156)=0,"",INDEX('Smelter Look-up'!$C:$C,MATCH($A2156,'Smelter Look-up'!$E:$E,0)))</f>
        <v/>
      </c>
      <c r="D2156" s="233"/>
      <c r="E2156" s="233" t="str">
        <f>IF(ISERROR($V2156),"",OFFSET('Smelter Look-up'!$D$4,$V2156-4,0)&amp;"")</f>
        <v/>
      </c>
      <c r="F2156" s="233" t="str">
        <f>IF(ISERROR($V2156),"",OFFSET('Smelter Look-up'!$E$4,$V2156-4,0))</f>
        <v/>
      </c>
      <c r="G2156" s="233" t="str">
        <f>IF(C2156=$X$4,IF(ISERROR($V2156),"Enter smelter details","RMI"),IF(ISERROR($V2156),"",OFFSET('Smelter Look-up'!$F$4,$V2156-4,0)))</f>
        <v/>
      </c>
      <c r="H2156" s="235" t="str">
        <f>IF(ISERROR($V2156),"",OFFSET('Smelter Look-up'!$G$4,$V2156-4,0))</f>
        <v/>
      </c>
      <c r="I2156" s="237" t="str">
        <f>IF(ISERROR($V2156),"",OFFSET('Smelter Look-up'!$H$4,$V2156-4,0))</f>
        <v/>
      </c>
      <c r="J2156" s="237" t="str">
        <f>IF(ISERROR($V2156),"",OFFSET('Smelter Look-up'!$I$4,$V2156-4,0))</f>
        <v/>
      </c>
      <c r="K2156" s="234"/>
      <c r="L2156" s="234"/>
      <c r="M2156" s="234"/>
      <c r="N2156" s="234"/>
      <c r="O2156" s="234"/>
      <c r="P2156" s="237"/>
      <c r="Q2156" s="238"/>
      <c r="R2156" s="233" t="str">
        <f>IF(ISERROR($V2156),"",OFFSET('Smelter Look-up'!$C$4,$V2156-4,0)&amp;"")</f>
        <v/>
      </c>
      <c r="S2156" s="239" t="str">
        <f t="array" ref="S2156">IF(B2156="","",IF(ISERROR(MATCH($E2156,CL,0)),"Unknown",INDIRECT("'C'!$A$"&amp;MATCH($E2156,CL,0)+1)))</f>
        <v/>
      </c>
      <c r="T2156" s="239" t="str">
        <f t="array" ref="T2156">IF(B2156="","",IF(ISERROR(MATCH($J2156,SorP!$B$1:$B$6226,0)),"",INDIRECT("'SorP'!$A$"&amp;MATCH($S2156&amp;$J2156,SorP!C:C,0))))</f>
        <v/>
      </c>
      <c r="U2156" s="240"/>
      <c r="V2156" s="228" t="str">
        <f>IF(C2156="",NA(),IF(OR(C2156="Smelter not listed",C2156="Smelter not yet identified"),MATCH($B2156&amp;$D2156,'Smelter Look-up'!$J:$J,0),MATCH($B2156&amp;$C2156,'Smelter Look-up'!$J:$J,0)))</f>
        <v>#N/A</v>
      </c>
      <c r="W2156" s="208"/>
      <c r="X2156" s="208">
        <f t="shared" si="1"/>
        <v>0</v>
      </c>
      <c r="Y2156" s="208"/>
      <c r="Z2156" s="208"/>
      <c r="AA2156" s="208"/>
      <c r="AB2156" s="241" t="str">
        <f t="shared" si="2"/>
        <v/>
      </c>
      <c r="AC2156" s="208"/>
      <c r="AD2156" s="208"/>
      <c r="AE2156" s="208"/>
      <c r="AF2156" s="208"/>
      <c r="AG2156" s="208"/>
      <c r="AH2156" s="208"/>
    </row>
    <row r="2157" ht="13.5" customHeight="1">
      <c r="A2157" s="239"/>
      <c r="B2157" s="233" t="str">
        <f t="array" ref="B2157">IF(LEN(A2157)=0,"",INDEX('Smelter Look-up'!$A:$A,MATCH($A2157,'Smelter Look-up'!$E:$E,0)))</f>
        <v/>
      </c>
      <c r="C2157" s="234" t="str">
        <f t="array" ref="C2157">IF(LEN(A2157)=0,"",INDEX('Smelter Look-up'!$C:$C,MATCH($A2157,'Smelter Look-up'!$E:$E,0)))</f>
        <v/>
      </c>
      <c r="D2157" s="233"/>
      <c r="E2157" s="233" t="str">
        <f>IF(ISERROR($V2157),"",OFFSET('Smelter Look-up'!$D$4,$V2157-4,0)&amp;"")</f>
        <v/>
      </c>
      <c r="F2157" s="233" t="str">
        <f>IF(ISERROR($V2157),"",OFFSET('Smelter Look-up'!$E$4,$V2157-4,0))</f>
        <v/>
      </c>
      <c r="G2157" s="233" t="str">
        <f>IF(C2157=$X$4,IF(ISERROR($V2157),"Enter smelter details","RMI"),IF(ISERROR($V2157),"",OFFSET('Smelter Look-up'!$F$4,$V2157-4,0)))</f>
        <v/>
      </c>
      <c r="H2157" s="235" t="str">
        <f>IF(ISERROR($V2157),"",OFFSET('Smelter Look-up'!$G$4,$V2157-4,0))</f>
        <v/>
      </c>
      <c r="I2157" s="237" t="str">
        <f>IF(ISERROR($V2157),"",OFFSET('Smelter Look-up'!$H$4,$V2157-4,0))</f>
        <v/>
      </c>
      <c r="J2157" s="237" t="str">
        <f>IF(ISERROR($V2157),"",OFFSET('Smelter Look-up'!$I$4,$V2157-4,0))</f>
        <v/>
      </c>
      <c r="K2157" s="234"/>
      <c r="L2157" s="234"/>
      <c r="M2157" s="234"/>
      <c r="N2157" s="234"/>
      <c r="O2157" s="234"/>
      <c r="P2157" s="237"/>
      <c r="Q2157" s="238"/>
      <c r="R2157" s="233" t="str">
        <f>IF(ISERROR($V2157),"",OFFSET('Smelter Look-up'!$C$4,$V2157-4,0)&amp;"")</f>
        <v/>
      </c>
      <c r="S2157" s="239" t="str">
        <f t="array" ref="S2157">IF(B2157="","",IF(ISERROR(MATCH($E2157,CL,0)),"Unknown",INDIRECT("'C'!$A$"&amp;MATCH($E2157,CL,0)+1)))</f>
        <v/>
      </c>
      <c r="T2157" s="239" t="str">
        <f t="array" ref="T2157">IF(B2157="","",IF(ISERROR(MATCH($J2157,SorP!$B$1:$B$6226,0)),"",INDIRECT("'SorP'!$A$"&amp;MATCH($S2157&amp;$J2157,SorP!C:C,0))))</f>
        <v/>
      </c>
      <c r="U2157" s="240"/>
      <c r="V2157" s="228" t="str">
        <f>IF(C2157="",NA(),IF(OR(C2157="Smelter not listed",C2157="Smelter not yet identified"),MATCH($B2157&amp;$D2157,'Smelter Look-up'!$J:$J,0),MATCH($B2157&amp;$C2157,'Smelter Look-up'!$J:$J,0)))</f>
        <v>#N/A</v>
      </c>
      <c r="W2157" s="208"/>
      <c r="X2157" s="208">
        <f t="shared" si="1"/>
        <v>0</v>
      </c>
      <c r="Y2157" s="208"/>
      <c r="Z2157" s="208"/>
      <c r="AA2157" s="208"/>
      <c r="AB2157" s="241" t="str">
        <f t="shared" si="2"/>
        <v/>
      </c>
      <c r="AC2157" s="208"/>
      <c r="AD2157" s="208"/>
      <c r="AE2157" s="208"/>
      <c r="AF2157" s="208"/>
      <c r="AG2157" s="208"/>
      <c r="AH2157" s="208"/>
    </row>
    <row r="2158" ht="13.5" customHeight="1">
      <c r="A2158" s="239"/>
      <c r="B2158" s="233" t="str">
        <f t="array" ref="B2158">IF(LEN(A2158)=0,"",INDEX('Smelter Look-up'!$A:$A,MATCH($A2158,'Smelter Look-up'!$E:$E,0)))</f>
        <v/>
      </c>
      <c r="C2158" s="234" t="str">
        <f t="array" ref="C2158">IF(LEN(A2158)=0,"",INDEX('Smelter Look-up'!$C:$C,MATCH($A2158,'Smelter Look-up'!$E:$E,0)))</f>
        <v/>
      </c>
      <c r="D2158" s="233"/>
      <c r="E2158" s="233" t="str">
        <f>IF(ISERROR($V2158),"",OFFSET('Smelter Look-up'!$D$4,$V2158-4,0)&amp;"")</f>
        <v/>
      </c>
      <c r="F2158" s="233" t="str">
        <f>IF(ISERROR($V2158),"",OFFSET('Smelter Look-up'!$E$4,$V2158-4,0))</f>
        <v/>
      </c>
      <c r="G2158" s="233" t="str">
        <f>IF(C2158=$X$4,IF(ISERROR($V2158),"Enter smelter details","RMI"),IF(ISERROR($V2158),"",OFFSET('Smelter Look-up'!$F$4,$V2158-4,0)))</f>
        <v/>
      </c>
      <c r="H2158" s="235" t="str">
        <f>IF(ISERROR($V2158),"",OFFSET('Smelter Look-up'!$G$4,$V2158-4,0))</f>
        <v/>
      </c>
      <c r="I2158" s="237" t="str">
        <f>IF(ISERROR($V2158),"",OFFSET('Smelter Look-up'!$H$4,$V2158-4,0))</f>
        <v/>
      </c>
      <c r="J2158" s="237" t="str">
        <f>IF(ISERROR($V2158),"",OFFSET('Smelter Look-up'!$I$4,$V2158-4,0))</f>
        <v/>
      </c>
      <c r="K2158" s="234"/>
      <c r="L2158" s="234"/>
      <c r="M2158" s="234"/>
      <c r="N2158" s="234"/>
      <c r="O2158" s="234"/>
      <c r="P2158" s="237"/>
      <c r="Q2158" s="238"/>
      <c r="R2158" s="233" t="str">
        <f>IF(ISERROR($V2158),"",OFFSET('Smelter Look-up'!$C$4,$V2158-4,0)&amp;"")</f>
        <v/>
      </c>
      <c r="S2158" s="239" t="str">
        <f t="array" ref="S2158">IF(B2158="","",IF(ISERROR(MATCH($E2158,CL,0)),"Unknown",INDIRECT("'C'!$A$"&amp;MATCH($E2158,CL,0)+1)))</f>
        <v/>
      </c>
      <c r="T2158" s="239" t="str">
        <f t="array" ref="T2158">IF(B2158="","",IF(ISERROR(MATCH($J2158,SorP!$B$1:$B$6226,0)),"",INDIRECT("'SorP'!$A$"&amp;MATCH($S2158&amp;$J2158,SorP!C:C,0))))</f>
        <v/>
      </c>
      <c r="U2158" s="240"/>
      <c r="V2158" s="228" t="str">
        <f>IF(C2158="",NA(),IF(OR(C2158="Smelter not listed",C2158="Smelter not yet identified"),MATCH($B2158&amp;$D2158,'Smelter Look-up'!$J:$J,0),MATCH($B2158&amp;$C2158,'Smelter Look-up'!$J:$J,0)))</f>
        <v>#N/A</v>
      </c>
      <c r="W2158" s="208"/>
      <c r="X2158" s="208">
        <f t="shared" si="1"/>
        <v>0</v>
      </c>
      <c r="Y2158" s="208"/>
      <c r="Z2158" s="208"/>
      <c r="AA2158" s="208"/>
      <c r="AB2158" s="241" t="str">
        <f t="shared" si="2"/>
        <v/>
      </c>
      <c r="AC2158" s="208"/>
      <c r="AD2158" s="208"/>
      <c r="AE2158" s="208"/>
      <c r="AF2158" s="208"/>
      <c r="AG2158" s="208"/>
      <c r="AH2158" s="208"/>
    </row>
    <row r="2159" ht="13.5" customHeight="1">
      <c r="A2159" s="239"/>
      <c r="B2159" s="233" t="str">
        <f t="array" ref="B2159">IF(LEN(A2159)=0,"",INDEX('Smelter Look-up'!$A:$A,MATCH($A2159,'Smelter Look-up'!$E:$E,0)))</f>
        <v/>
      </c>
      <c r="C2159" s="234" t="str">
        <f t="array" ref="C2159">IF(LEN(A2159)=0,"",INDEX('Smelter Look-up'!$C:$C,MATCH($A2159,'Smelter Look-up'!$E:$E,0)))</f>
        <v/>
      </c>
      <c r="D2159" s="233"/>
      <c r="E2159" s="233" t="str">
        <f>IF(ISERROR($V2159),"",OFFSET('Smelter Look-up'!$D$4,$V2159-4,0)&amp;"")</f>
        <v/>
      </c>
      <c r="F2159" s="233" t="str">
        <f>IF(ISERROR($V2159),"",OFFSET('Smelter Look-up'!$E$4,$V2159-4,0))</f>
        <v/>
      </c>
      <c r="G2159" s="233" t="str">
        <f>IF(C2159=$X$4,IF(ISERROR($V2159),"Enter smelter details","RMI"),IF(ISERROR($V2159),"",OFFSET('Smelter Look-up'!$F$4,$V2159-4,0)))</f>
        <v/>
      </c>
      <c r="H2159" s="235" t="str">
        <f>IF(ISERROR($V2159),"",OFFSET('Smelter Look-up'!$G$4,$V2159-4,0))</f>
        <v/>
      </c>
      <c r="I2159" s="237" t="str">
        <f>IF(ISERROR($V2159),"",OFFSET('Smelter Look-up'!$H$4,$V2159-4,0))</f>
        <v/>
      </c>
      <c r="J2159" s="237" t="str">
        <f>IF(ISERROR($V2159),"",OFFSET('Smelter Look-up'!$I$4,$V2159-4,0))</f>
        <v/>
      </c>
      <c r="K2159" s="234"/>
      <c r="L2159" s="234"/>
      <c r="M2159" s="234"/>
      <c r="N2159" s="234"/>
      <c r="O2159" s="234"/>
      <c r="P2159" s="237"/>
      <c r="Q2159" s="238"/>
      <c r="R2159" s="233" t="str">
        <f>IF(ISERROR($V2159),"",OFFSET('Smelter Look-up'!$C$4,$V2159-4,0)&amp;"")</f>
        <v/>
      </c>
      <c r="S2159" s="239" t="str">
        <f t="array" ref="S2159">IF(B2159="","",IF(ISERROR(MATCH($E2159,CL,0)),"Unknown",INDIRECT("'C'!$A$"&amp;MATCH($E2159,CL,0)+1)))</f>
        <v/>
      </c>
      <c r="T2159" s="239" t="str">
        <f t="array" ref="T2159">IF(B2159="","",IF(ISERROR(MATCH($J2159,SorP!$B$1:$B$6226,0)),"",INDIRECT("'SorP'!$A$"&amp;MATCH($S2159&amp;$J2159,SorP!C:C,0))))</f>
        <v/>
      </c>
      <c r="U2159" s="240"/>
      <c r="V2159" s="228" t="str">
        <f>IF(C2159="",NA(),IF(OR(C2159="Smelter not listed",C2159="Smelter not yet identified"),MATCH($B2159&amp;$D2159,'Smelter Look-up'!$J:$J,0),MATCH($B2159&amp;$C2159,'Smelter Look-up'!$J:$J,0)))</f>
        <v>#N/A</v>
      </c>
      <c r="W2159" s="208"/>
      <c r="X2159" s="208">
        <f t="shared" si="1"/>
        <v>0</v>
      </c>
      <c r="Y2159" s="208"/>
      <c r="Z2159" s="208"/>
      <c r="AA2159" s="208"/>
      <c r="AB2159" s="241" t="str">
        <f t="shared" si="2"/>
        <v/>
      </c>
      <c r="AC2159" s="208"/>
      <c r="AD2159" s="208"/>
      <c r="AE2159" s="208"/>
      <c r="AF2159" s="208"/>
      <c r="AG2159" s="208"/>
      <c r="AH2159" s="208"/>
    </row>
    <row r="2160" ht="13.5" customHeight="1">
      <c r="A2160" s="239"/>
      <c r="B2160" s="233" t="str">
        <f t="array" ref="B2160">IF(LEN(A2160)=0,"",INDEX('Smelter Look-up'!$A:$A,MATCH($A2160,'Smelter Look-up'!$E:$E,0)))</f>
        <v/>
      </c>
      <c r="C2160" s="234" t="str">
        <f t="array" ref="C2160">IF(LEN(A2160)=0,"",INDEX('Smelter Look-up'!$C:$C,MATCH($A2160,'Smelter Look-up'!$E:$E,0)))</f>
        <v/>
      </c>
      <c r="D2160" s="233"/>
      <c r="E2160" s="233" t="str">
        <f>IF(ISERROR($V2160),"",OFFSET('Smelter Look-up'!$D$4,$V2160-4,0)&amp;"")</f>
        <v/>
      </c>
      <c r="F2160" s="233" t="str">
        <f>IF(ISERROR($V2160),"",OFFSET('Smelter Look-up'!$E$4,$V2160-4,0))</f>
        <v/>
      </c>
      <c r="G2160" s="233" t="str">
        <f>IF(C2160=$X$4,IF(ISERROR($V2160),"Enter smelter details","RMI"),IF(ISERROR($V2160),"",OFFSET('Smelter Look-up'!$F$4,$V2160-4,0)))</f>
        <v/>
      </c>
      <c r="H2160" s="235" t="str">
        <f>IF(ISERROR($V2160),"",OFFSET('Smelter Look-up'!$G$4,$V2160-4,0))</f>
        <v/>
      </c>
      <c r="I2160" s="237" t="str">
        <f>IF(ISERROR($V2160),"",OFFSET('Smelter Look-up'!$H$4,$V2160-4,0))</f>
        <v/>
      </c>
      <c r="J2160" s="237" t="str">
        <f>IF(ISERROR($V2160),"",OFFSET('Smelter Look-up'!$I$4,$V2160-4,0))</f>
        <v/>
      </c>
      <c r="K2160" s="234"/>
      <c r="L2160" s="234"/>
      <c r="M2160" s="234"/>
      <c r="N2160" s="234"/>
      <c r="O2160" s="234"/>
      <c r="P2160" s="237"/>
      <c r="Q2160" s="238"/>
      <c r="R2160" s="233" t="str">
        <f>IF(ISERROR($V2160),"",OFFSET('Smelter Look-up'!$C$4,$V2160-4,0)&amp;"")</f>
        <v/>
      </c>
      <c r="S2160" s="239" t="str">
        <f t="array" ref="S2160">IF(B2160="","",IF(ISERROR(MATCH($E2160,CL,0)),"Unknown",INDIRECT("'C'!$A$"&amp;MATCH($E2160,CL,0)+1)))</f>
        <v/>
      </c>
      <c r="T2160" s="239" t="str">
        <f t="array" ref="T2160">IF(B2160="","",IF(ISERROR(MATCH($J2160,SorP!$B$1:$B$6226,0)),"",INDIRECT("'SorP'!$A$"&amp;MATCH($S2160&amp;$J2160,SorP!C:C,0))))</f>
        <v/>
      </c>
      <c r="U2160" s="240"/>
      <c r="V2160" s="228" t="str">
        <f>IF(C2160="",NA(),IF(OR(C2160="Smelter not listed",C2160="Smelter not yet identified"),MATCH($B2160&amp;$D2160,'Smelter Look-up'!$J:$J,0),MATCH($B2160&amp;$C2160,'Smelter Look-up'!$J:$J,0)))</f>
        <v>#N/A</v>
      </c>
      <c r="W2160" s="208"/>
      <c r="X2160" s="208">
        <f t="shared" si="1"/>
        <v>0</v>
      </c>
      <c r="Y2160" s="208"/>
      <c r="Z2160" s="208"/>
      <c r="AA2160" s="208"/>
      <c r="AB2160" s="241" t="str">
        <f t="shared" si="2"/>
        <v/>
      </c>
      <c r="AC2160" s="208"/>
      <c r="AD2160" s="208"/>
      <c r="AE2160" s="208"/>
      <c r="AF2160" s="208"/>
      <c r="AG2160" s="208"/>
      <c r="AH2160" s="208"/>
    </row>
    <row r="2161" ht="13.5" customHeight="1">
      <c r="A2161" s="239"/>
      <c r="B2161" s="233" t="str">
        <f t="array" ref="B2161">IF(LEN(A2161)=0,"",INDEX('Smelter Look-up'!$A:$A,MATCH($A2161,'Smelter Look-up'!$E:$E,0)))</f>
        <v/>
      </c>
      <c r="C2161" s="234" t="str">
        <f t="array" ref="C2161">IF(LEN(A2161)=0,"",INDEX('Smelter Look-up'!$C:$C,MATCH($A2161,'Smelter Look-up'!$E:$E,0)))</f>
        <v/>
      </c>
      <c r="D2161" s="233"/>
      <c r="E2161" s="233" t="str">
        <f>IF(ISERROR($V2161),"",OFFSET('Smelter Look-up'!$D$4,$V2161-4,0)&amp;"")</f>
        <v/>
      </c>
      <c r="F2161" s="233" t="str">
        <f>IF(ISERROR($V2161),"",OFFSET('Smelter Look-up'!$E$4,$V2161-4,0))</f>
        <v/>
      </c>
      <c r="G2161" s="233" t="str">
        <f>IF(C2161=$X$4,IF(ISERROR($V2161),"Enter smelter details","RMI"),IF(ISERROR($V2161),"",OFFSET('Smelter Look-up'!$F$4,$V2161-4,0)))</f>
        <v/>
      </c>
      <c r="H2161" s="235" t="str">
        <f>IF(ISERROR($V2161),"",OFFSET('Smelter Look-up'!$G$4,$V2161-4,0))</f>
        <v/>
      </c>
      <c r="I2161" s="237" t="str">
        <f>IF(ISERROR($V2161),"",OFFSET('Smelter Look-up'!$H$4,$V2161-4,0))</f>
        <v/>
      </c>
      <c r="J2161" s="237" t="str">
        <f>IF(ISERROR($V2161),"",OFFSET('Smelter Look-up'!$I$4,$V2161-4,0))</f>
        <v/>
      </c>
      <c r="K2161" s="234"/>
      <c r="L2161" s="234"/>
      <c r="M2161" s="234"/>
      <c r="N2161" s="234"/>
      <c r="O2161" s="234"/>
      <c r="P2161" s="237"/>
      <c r="Q2161" s="238"/>
      <c r="R2161" s="233" t="str">
        <f>IF(ISERROR($V2161),"",OFFSET('Smelter Look-up'!$C$4,$V2161-4,0)&amp;"")</f>
        <v/>
      </c>
      <c r="S2161" s="239" t="str">
        <f t="array" ref="S2161">IF(B2161="","",IF(ISERROR(MATCH($E2161,CL,0)),"Unknown",INDIRECT("'C'!$A$"&amp;MATCH($E2161,CL,0)+1)))</f>
        <v/>
      </c>
      <c r="T2161" s="239" t="str">
        <f t="array" ref="T2161">IF(B2161="","",IF(ISERROR(MATCH($J2161,SorP!$B$1:$B$6226,0)),"",INDIRECT("'SorP'!$A$"&amp;MATCH($S2161&amp;$J2161,SorP!C:C,0))))</f>
        <v/>
      </c>
      <c r="U2161" s="240"/>
      <c r="V2161" s="228" t="str">
        <f>IF(C2161="",NA(),IF(OR(C2161="Smelter not listed",C2161="Smelter not yet identified"),MATCH($B2161&amp;$D2161,'Smelter Look-up'!$J:$J,0),MATCH($B2161&amp;$C2161,'Smelter Look-up'!$J:$J,0)))</f>
        <v>#N/A</v>
      </c>
      <c r="W2161" s="208"/>
      <c r="X2161" s="208">
        <f t="shared" si="1"/>
        <v>0</v>
      </c>
      <c r="Y2161" s="208"/>
      <c r="Z2161" s="208"/>
      <c r="AA2161" s="208"/>
      <c r="AB2161" s="241" t="str">
        <f t="shared" si="2"/>
        <v/>
      </c>
      <c r="AC2161" s="208"/>
      <c r="AD2161" s="208"/>
      <c r="AE2161" s="208"/>
      <c r="AF2161" s="208"/>
      <c r="AG2161" s="208"/>
      <c r="AH2161" s="208"/>
    </row>
    <row r="2162" ht="13.5" customHeight="1">
      <c r="A2162" s="239"/>
      <c r="B2162" s="233" t="str">
        <f t="array" ref="B2162">IF(LEN(A2162)=0,"",INDEX('Smelter Look-up'!$A:$A,MATCH($A2162,'Smelter Look-up'!$E:$E,0)))</f>
        <v/>
      </c>
      <c r="C2162" s="234" t="str">
        <f t="array" ref="C2162">IF(LEN(A2162)=0,"",INDEX('Smelter Look-up'!$C:$C,MATCH($A2162,'Smelter Look-up'!$E:$E,0)))</f>
        <v/>
      </c>
      <c r="D2162" s="233"/>
      <c r="E2162" s="233" t="str">
        <f>IF(ISERROR($V2162),"",OFFSET('Smelter Look-up'!$D$4,$V2162-4,0)&amp;"")</f>
        <v/>
      </c>
      <c r="F2162" s="233" t="str">
        <f>IF(ISERROR($V2162),"",OFFSET('Smelter Look-up'!$E$4,$V2162-4,0))</f>
        <v/>
      </c>
      <c r="G2162" s="233" t="str">
        <f>IF(C2162=$X$4,IF(ISERROR($V2162),"Enter smelter details","RMI"),IF(ISERROR($V2162),"",OFFSET('Smelter Look-up'!$F$4,$V2162-4,0)))</f>
        <v/>
      </c>
      <c r="H2162" s="235" t="str">
        <f>IF(ISERROR($V2162),"",OFFSET('Smelter Look-up'!$G$4,$V2162-4,0))</f>
        <v/>
      </c>
      <c r="I2162" s="237" t="str">
        <f>IF(ISERROR($V2162),"",OFFSET('Smelter Look-up'!$H$4,$V2162-4,0))</f>
        <v/>
      </c>
      <c r="J2162" s="237" t="str">
        <f>IF(ISERROR($V2162),"",OFFSET('Smelter Look-up'!$I$4,$V2162-4,0))</f>
        <v/>
      </c>
      <c r="K2162" s="234"/>
      <c r="L2162" s="234"/>
      <c r="M2162" s="234"/>
      <c r="N2162" s="234"/>
      <c r="O2162" s="234"/>
      <c r="P2162" s="237"/>
      <c r="Q2162" s="238"/>
      <c r="R2162" s="233" t="str">
        <f>IF(ISERROR($V2162),"",OFFSET('Smelter Look-up'!$C$4,$V2162-4,0)&amp;"")</f>
        <v/>
      </c>
      <c r="S2162" s="239" t="str">
        <f t="array" ref="S2162">IF(B2162="","",IF(ISERROR(MATCH($E2162,CL,0)),"Unknown",INDIRECT("'C'!$A$"&amp;MATCH($E2162,CL,0)+1)))</f>
        <v/>
      </c>
      <c r="T2162" s="239" t="str">
        <f t="array" ref="T2162">IF(B2162="","",IF(ISERROR(MATCH($J2162,SorP!$B$1:$B$6226,0)),"",INDIRECT("'SorP'!$A$"&amp;MATCH($S2162&amp;$J2162,SorP!C:C,0))))</f>
        <v/>
      </c>
      <c r="U2162" s="240"/>
      <c r="V2162" s="228" t="str">
        <f>IF(C2162="",NA(),IF(OR(C2162="Smelter not listed",C2162="Smelter not yet identified"),MATCH($B2162&amp;$D2162,'Smelter Look-up'!$J:$J,0),MATCH($B2162&amp;$C2162,'Smelter Look-up'!$J:$J,0)))</f>
        <v>#N/A</v>
      </c>
      <c r="W2162" s="208"/>
      <c r="X2162" s="208">
        <f t="shared" si="1"/>
        <v>0</v>
      </c>
      <c r="Y2162" s="208"/>
      <c r="Z2162" s="208"/>
      <c r="AA2162" s="208"/>
      <c r="AB2162" s="241" t="str">
        <f t="shared" si="2"/>
        <v/>
      </c>
      <c r="AC2162" s="208"/>
      <c r="AD2162" s="208"/>
      <c r="AE2162" s="208"/>
      <c r="AF2162" s="208"/>
      <c r="AG2162" s="208"/>
      <c r="AH2162" s="208"/>
    </row>
    <row r="2163" ht="13.5" customHeight="1">
      <c r="A2163" s="239"/>
      <c r="B2163" s="233" t="str">
        <f t="array" ref="B2163">IF(LEN(A2163)=0,"",INDEX('Smelter Look-up'!$A:$A,MATCH($A2163,'Smelter Look-up'!$E:$E,0)))</f>
        <v/>
      </c>
      <c r="C2163" s="234" t="str">
        <f t="array" ref="C2163">IF(LEN(A2163)=0,"",INDEX('Smelter Look-up'!$C:$C,MATCH($A2163,'Smelter Look-up'!$E:$E,0)))</f>
        <v/>
      </c>
      <c r="D2163" s="233"/>
      <c r="E2163" s="233" t="str">
        <f>IF(ISERROR($V2163),"",OFFSET('Smelter Look-up'!$D$4,$V2163-4,0)&amp;"")</f>
        <v/>
      </c>
      <c r="F2163" s="233" t="str">
        <f>IF(ISERROR($V2163),"",OFFSET('Smelter Look-up'!$E$4,$V2163-4,0))</f>
        <v/>
      </c>
      <c r="G2163" s="233" t="str">
        <f>IF(C2163=$X$4,IF(ISERROR($V2163),"Enter smelter details","RMI"),IF(ISERROR($V2163),"",OFFSET('Smelter Look-up'!$F$4,$V2163-4,0)))</f>
        <v/>
      </c>
      <c r="H2163" s="235" t="str">
        <f>IF(ISERROR($V2163),"",OFFSET('Smelter Look-up'!$G$4,$V2163-4,0))</f>
        <v/>
      </c>
      <c r="I2163" s="237" t="str">
        <f>IF(ISERROR($V2163),"",OFFSET('Smelter Look-up'!$H$4,$V2163-4,0))</f>
        <v/>
      </c>
      <c r="J2163" s="237" t="str">
        <f>IF(ISERROR($V2163),"",OFFSET('Smelter Look-up'!$I$4,$V2163-4,0))</f>
        <v/>
      </c>
      <c r="K2163" s="234"/>
      <c r="L2163" s="234"/>
      <c r="M2163" s="234"/>
      <c r="N2163" s="234"/>
      <c r="O2163" s="234"/>
      <c r="P2163" s="237"/>
      <c r="Q2163" s="238"/>
      <c r="R2163" s="233" t="str">
        <f>IF(ISERROR($V2163),"",OFFSET('Smelter Look-up'!$C$4,$V2163-4,0)&amp;"")</f>
        <v/>
      </c>
      <c r="S2163" s="239" t="str">
        <f t="array" ref="S2163">IF(B2163="","",IF(ISERROR(MATCH($E2163,CL,0)),"Unknown",INDIRECT("'C'!$A$"&amp;MATCH($E2163,CL,0)+1)))</f>
        <v/>
      </c>
      <c r="T2163" s="239" t="str">
        <f t="array" ref="T2163">IF(B2163="","",IF(ISERROR(MATCH($J2163,SorP!$B$1:$B$6226,0)),"",INDIRECT("'SorP'!$A$"&amp;MATCH($S2163&amp;$J2163,SorP!C:C,0))))</f>
        <v/>
      </c>
      <c r="U2163" s="240"/>
      <c r="V2163" s="228" t="str">
        <f>IF(C2163="",NA(),IF(OR(C2163="Smelter not listed",C2163="Smelter not yet identified"),MATCH($B2163&amp;$D2163,'Smelter Look-up'!$J:$J,0),MATCH($B2163&amp;$C2163,'Smelter Look-up'!$J:$J,0)))</f>
        <v>#N/A</v>
      </c>
      <c r="W2163" s="208"/>
      <c r="X2163" s="208">
        <f t="shared" si="1"/>
        <v>0</v>
      </c>
      <c r="Y2163" s="208"/>
      <c r="Z2163" s="208"/>
      <c r="AA2163" s="208"/>
      <c r="AB2163" s="241" t="str">
        <f t="shared" si="2"/>
        <v/>
      </c>
      <c r="AC2163" s="208"/>
      <c r="AD2163" s="208"/>
      <c r="AE2163" s="208"/>
      <c r="AF2163" s="208"/>
      <c r="AG2163" s="208"/>
      <c r="AH2163" s="208"/>
    </row>
    <row r="2164" ht="13.5" customHeight="1">
      <c r="A2164" s="239"/>
      <c r="B2164" s="233" t="str">
        <f t="array" ref="B2164">IF(LEN(A2164)=0,"",INDEX('Smelter Look-up'!$A:$A,MATCH($A2164,'Smelter Look-up'!$E:$E,0)))</f>
        <v/>
      </c>
      <c r="C2164" s="234" t="str">
        <f t="array" ref="C2164">IF(LEN(A2164)=0,"",INDEX('Smelter Look-up'!$C:$C,MATCH($A2164,'Smelter Look-up'!$E:$E,0)))</f>
        <v/>
      </c>
      <c r="D2164" s="233"/>
      <c r="E2164" s="233" t="str">
        <f>IF(ISERROR($V2164),"",OFFSET('Smelter Look-up'!$D$4,$V2164-4,0)&amp;"")</f>
        <v/>
      </c>
      <c r="F2164" s="233" t="str">
        <f>IF(ISERROR($V2164),"",OFFSET('Smelter Look-up'!$E$4,$V2164-4,0))</f>
        <v/>
      </c>
      <c r="G2164" s="233" t="str">
        <f>IF(C2164=$X$4,IF(ISERROR($V2164),"Enter smelter details","RMI"),IF(ISERROR($V2164),"",OFFSET('Smelter Look-up'!$F$4,$V2164-4,0)))</f>
        <v/>
      </c>
      <c r="H2164" s="235" t="str">
        <f>IF(ISERROR($V2164),"",OFFSET('Smelter Look-up'!$G$4,$V2164-4,0))</f>
        <v/>
      </c>
      <c r="I2164" s="237" t="str">
        <f>IF(ISERROR($V2164),"",OFFSET('Smelter Look-up'!$H$4,$V2164-4,0))</f>
        <v/>
      </c>
      <c r="J2164" s="237" t="str">
        <f>IF(ISERROR($V2164),"",OFFSET('Smelter Look-up'!$I$4,$V2164-4,0))</f>
        <v/>
      </c>
      <c r="K2164" s="234"/>
      <c r="L2164" s="234"/>
      <c r="M2164" s="234"/>
      <c r="N2164" s="234"/>
      <c r="O2164" s="234"/>
      <c r="P2164" s="237"/>
      <c r="Q2164" s="238"/>
      <c r="R2164" s="233" t="str">
        <f>IF(ISERROR($V2164),"",OFFSET('Smelter Look-up'!$C$4,$V2164-4,0)&amp;"")</f>
        <v/>
      </c>
      <c r="S2164" s="239" t="str">
        <f t="array" ref="S2164">IF(B2164="","",IF(ISERROR(MATCH($E2164,CL,0)),"Unknown",INDIRECT("'C'!$A$"&amp;MATCH($E2164,CL,0)+1)))</f>
        <v/>
      </c>
      <c r="T2164" s="239" t="str">
        <f t="array" ref="T2164">IF(B2164="","",IF(ISERROR(MATCH($J2164,SorP!$B$1:$B$6226,0)),"",INDIRECT("'SorP'!$A$"&amp;MATCH($S2164&amp;$J2164,SorP!C:C,0))))</f>
        <v/>
      </c>
      <c r="U2164" s="240"/>
      <c r="V2164" s="228" t="str">
        <f>IF(C2164="",NA(),IF(OR(C2164="Smelter not listed",C2164="Smelter not yet identified"),MATCH($B2164&amp;$D2164,'Smelter Look-up'!$J:$J,0),MATCH($B2164&amp;$C2164,'Smelter Look-up'!$J:$J,0)))</f>
        <v>#N/A</v>
      </c>
      <c r="W2164" s="208"/>
      <c r="X2164" s="208">
        <f t="shared" si="1"/>
        <v>0</v>
      </c>
      <c r="Y2164" s="208"/>
      <c r="Z2164" s="208"/>
      <c r="AA2164" s="208"/>
      <c r="AB2164" s="241" t="str">
        <f t="shared" si="2"/>
        <v/>
      </c>
      <c r="AC2164" s="208"/>
      <c r="AD2164" s="208"/>
      <c r="AE2164" s="208"/>
      <c r="AF2164" s="208"/>
      <c r="AG2164" s="208"/>
      <c r="AH2164" s="208"/>
    </row>
    <row r="2165" ht="13.5" customHeight="1">
      <c r="A2165" s="239"/>
      <c r="B2165" s="233" t="str">
        <f t="array" ref="B2165">IF(LEN(A2165)=0,"",INDEX('Smelter Look-up'!$A:$A,MATCH($A2165,'Smelter Look-up'!$E:$E,0)))</f>
        <v/>
      </c>
      <c r="C2165" s="234" t="str">
        <f t="array" ref="C2165">IF(LEN(A2165)=0,"",INDEX('Smelter Look-up'!$C:$C,MATCH($A2165,'Smelter Look-up'!$E:$E,0)))</f>
        <v/>
      </c>
      <c r="D2165" s="233"/>
      <c r="E2165" s="233" t="str">
        <f>IF(ISERROR($V2165),"",OFFSET('Smelter Look-up'!$D$4,$V2165-4,0)&amp;"")</f>
        <v/>
      </c>
      <c r="F2165" s="233" t="str">
        <f>IF(ISERROR($V2165),"",OFFSET('Smelter Look-up'!$E$4,$V2165-4,0))</f>
        <v/>
      </c>
      <c r="G2165" s="233" t="str">
        <f>IF(C2165=$X$4,IF(ISERROR($V2165),"Enter smelter details","RMI"),IF(ISERROR($V2165),"",OFFSET('Smelter Look-up'!$F$4,$V2165-4,0)))</f>
        <v/>
      </c>
      <c r="H2165" s="235" t="str">
        <f>IF(ISERROR($V2165),"",OFFSET('Smelter Look-up'!$G$4,$V2165-4,0))</f>
        <v/>
      </c>
      <c r="I2165" s="237" t="str">
        <f>IF(ISERROR($V2165),"",OFFSET('Smelter Look-up'!$H$4,$V2165-4,0))</f>
        <v/>
      </c>
      <c r="J2165" s="237" t="str">
        <f>IF(ISERROR($V2165),"",OFFSET('Smelter Look-up'!$I$4,$V2165-4,0))</f>
        <v/>
      </c>
      <c r="K2165" s="234"/>
      <c r="L2165" s="234"/>
      <c r="M2165" s="234"/>
      <c r="N2165" s="234"/>
      <c r="O2165" s="234"/>
      <c r="P2165" s="237"/>
      <c r="Q2165" s="238"/>
      <c r="R2165" s="233" t="str">
        <f>IF(ISERROR($V2165),"",OFFSET('Smelter Look-up'!$C$4,$V2165-4,0)&amp;"")</f>
        <v/>
      </c>
      <c r="S2165" s="239" t="str">
        <f t="array" ref="S2165">IF(B2165="","",IF(ISERROR(MATCH($E2165,CL,0)),"Unknown",INDIRECT("'C'!$A$"&amp;MATCH($E2165,CL,0)+1)))</f>
        <v/>
      </c>
      <c r="T2165" s="239" t="str">
        <f t="array" ref="T2165">IF(B2165="","",IF(ISERROR(MATCH($J2165,SorP!$B$1:$B$6226,0)),"",INDIRECT("'SorP'!$A$"&amp;MATCH($S2165&amp;$J2165,SorP!C:C,0))))</f>
        <v/>
      </c>
      <c r="U2165" s="240"/>
      <c r="V2165" s="228" t="str">
        <f>IF(C2165="",NA(),IF(OR(C2165="Smelter not listed",C2165="Smelter not yet identified"),MATCH($B2165&amp;$D2165,'Smelter Look-up'!$J:$J,0),MATCH($B2165&amp;$C2165,'Smelter Look-up'!$J:$J,0)))</f>
        <v>#N/A</v>
      </c>
      <c r="W2165" s="208"/>
      <c r="X2165" s="208">
        <f t="shared" si="1"/>
        <v>0</v>
      </c>
      <c r="Y2165" s="208"/>
      <c r="Z2165" s="208"/>
      <c r="AA2165" s="208"/>
      <c r="AB2165" s="241" t="str">
        <f t="shared" si="2"/>
        <v/>
      </c>
      <c r="AC2165" s="208"/>
      <c r="AD2165" s="208"/>
      <c r="AE2165" s="208"/>
      <c r="AF2165" s="208"/>
      <c r="AG2165" s="208"/>
      <c r="AH2165" s="208"/>
    </row>
    <row r="2166" ht="13.5" customHeight="1">
      <c r="A2166" s="239"/>
      <c r="B2166" s="233" t="str">
        <f t="array" ref="B2166">IF(LEN(A2166)=0,"",INDEX('Smelter Look-up'!$A:$A,MATCH($A2166,'Smelter Look-up'!$E:$E,0)))</f>
        <v/>
      </c>
      <c r="C2166" s="234" t="str">
        <f t="array" ref="C2166">IF(LEN(A2166)=0,"",INDEX('Smelter Look-up'!$C:$C,MATCH($A2166,'Smelter Look-up'!$E:$E,0)))</f>
        <v/>
      </c>
      <c r="D2166" s="233"/>
      <c r="E2166" s="233" t="str">
        <f>IF(ISERROR($V2166),"",OFFSET('Smelter Look-up'!$D$4,$V2166-4,0)&amp;"")</f>
        <v/>
      </c>
      <c r="F2166" s="233" t="str">
        <f>IF(ISERROR($V2166),"",OFFSET('Smelter Look-up'!$E$4,$V2166-4,0))</f>
        <v/>
      </c>
      <c r="G2166" s="233" t="str">
        <f>IF(C2166=$X$4,IF(ISERROR($V2166),"Enter smelter details","RMI"),IF(ISERROR($V2166),"",OFFSET('Smelter Look-up'!$F$4,$V2166-4,0)))</f>
        <v/>
      </c>
      <c r="H2166" s="235" t="str">
        <f>IF(ISERROR($V2166),"",OFFSET('Smelter Look-up'!$G$4,$V2166-4,0))</f>
        <v/>
      </c>
      <c r="I2166" s="237" t="str">
        <f>IF(ISERROR($V2166),"",OFFSET('Smelter Look-up'!$H$4,$V2166-4,0))</f>
        <v/>
      </c>
      <c r="J2166" s="237" t="str">
        <f>IF(ISERROR($V2166),"",OFFSET('Smelter Look-up'!$I$4,$V2166-4,0))</f>
        <v/>
      </c>
      <c r="K2166" s="234"/>
      <c r="L2166" s="234"/>
      <c r="M2166" s="234"/>
      <c r="N2166" s="234"/>
      <c r="O2166" s="234"/>
      <c r="P2166" s="237"/>
      <c r="Q2166" s="238"/>
      <c r="R2166" s="233" t="str">
        <f>IF(ISERROR($V2166),"",OFFSET('Smelter Look-up'!$C$4,$V2166-4,0)&amp;"")</f>
        <v/>
      </c>
      <c r="S2166" s="239" t="str">
        <f t="array" ref="S2166">IF(B2166="","",IF(ISERROR(MATCH($E2166,CL,0)),"Unknown",INDIRECT("'C'!$A$"&amp;MATCH($E2166,CL,0)+1)))</f>
        <v/>
      </c>
      <c r="T2166" s="239" t="str">
        <f t="array" ref="T2166">IF(B2166="","",IF(ISERROR(MATCH($J2166,SorP!$B$1:$B$6226,0)),"",INDIRECT("'SorP'!$A$"&amp;MATCH($S2166&amp;$J2166,SorP!C:C,0))))</f>
        <v/>
      </c>
      <c r="U2166" s="240"/>
      <c r="V2166" s="228" t="str">
        <f>IF(C2166="",NA(),IF(OR(C2166="Smelter not listed",C2166="Smelter not yet identified"),MATCH($B2166&amp;$D2166,'Smelter Look-up'!$J:$J,0),MATCH($B2166&amp;$C2166,'Smelter Look-up'!$J:$J,0)))</f>
        <v>#N/A</v>
      </c>
      <c r="W2166" s="208"/>
      <c r="X2166" s="208">
        <f t="shared" si="1"/>
        <v>0</v>
      </c>
      <c r="Y2166" s="208"/>
      <c r="Z2166" s="208"/>
      <c r="AA2166" s="208"/>
      <c r="AB2166" s="241" t="str">
        <f t="shared" si="2"/>
        <v/>
      </c>
      <c r="AC2166" s="208"/>
      <c r="AD2166" s="208"/>
      <c r="AE2166" s="208"/>
      <c r="AF2166" s="208"/>
      <c r="AG2166" s="208"/>
      <c r="AH2166" s="208"/>
    </row>
    <row r="2167" ht="13.5" customHeight="1">
      <c r="A2167" s="239"/>
      <c r="B2167" s="233" t="str">
        <f t="array" ref="B2167">IF(LEN(A2167)=0,"",INDEX('Smelter Look-up'!$A:$A,MATCH($A2167,'Smelter Look-up'!$E:$E,0)))</f>
        <v/>
      </c>
      <c r="C2167" s="234" t="str">
        <f t="array" ref="C2167">IF(LEN(A2167)=0,"",INDEX('Smelter Look-up'!$C:$C,MATCH($A2167,'Smelter Look-up'!$E:$E,0)))</f>
        <v/>
      </c>
      <c r="D2167" s="233"/>
      <c r="E2167" s="233" t="str">
        <f>IF(ISERROR($V2167),"",OFFSET('Smelter Look-up'!$D$4,$V2167-4,0)&amp;"")</f>
        <v/>
      </c>
      <c r="F2167" s="233" t="str">
        <f>IF(ISERROR($V2167),"",OFFSET('Smelter Look-up'!$E$4,$V2167-4,0))</f>
        <v/>
      </c>
      <c r="G2167" s="233" t="str">
        <f>IF(C2167=$X$4,IF(ISERROR($V2167),"Enter smelter details","RMI"),IF(ISERROR($V2167),"",OFFSET('Smelter Look-up'!$F$4,$V2167-4,0)))</f>
        <v/>
      </c>
      <c r="H2167" s="235" t="str">
        <f>IF(ISERROR($V2167),"",OFFSET('Smelter Look-up'!$G$4,$V2167-4,0))</f>
        <v/>
      </c>
      <c r="I2167" s="237" t="str">
        <f>IF(ISERROR($V2167),"",OFFSET('Smelter Look-up'!$H$4,$V2167-4,0))</f>
        <v/>
      </c>
      <c r="J2167" s="237" t="str">
        <f>IF(ISERROR($V2167),"",OFFSET('Smelter Look-up'!$I$4,$V2167-4,0))</f>
        <v/>
      </c>
      <c r="K2167" s="234"/>
      <c r="L2167" s="234"/>
      <c r="M2167" s="234"/>
      <c r="N2167" s="234"/>
      <c r="O2167" s="234"/>
      <c r="P2167" s="237"/>
      <c r="Q2167" s="238"/>
      <c r="R2167" s="233" t="str">
        <f>IF(ISERROR($V2167),"",OFFSET('Smelter Look-up'!$C$4,$V2167-4,0)&amp;"")</f>
        <v/>
      </c>
      <c r="S2167" s="239" t="str">
        <f t="array" ref="S2167">IF(B2167="","",IF(ISERROR(MATCH($E2167,CL,0)),"Unknown",INDIRECT("'C'!$A$"&amp;MATCH($E2167,CL,0)+1)))</f>
        <v/>
      </c>
      <c r="T2167" s="239" t="str">
        <f t="array" ref="T2167">IF(B2167="","",IF(ISERROR(MATCH($J2167,SorP!$B$1:$B$6226,0)),"",INDIRECT("'SorP'!$A$"&amp;MATCH($S2167&amp;$J2167,SorP!C:C,0))))</f>
        <v/>
      </c>
      <c r="U2167" s="240"/>
      <c r="V2167" s="228" t="str">
        <f>IF(C2167="",NA(),IF(OR(C2167="Smelter not listed",C2167="Smelter not yet identified"),MATCH($B2167&amp;$D2167,'Smelter Look-up'!$J:$J,0),MATCH($B2167&amp;$C2167,'Smelter Look-up'!$J:$J,0)))</f>
        <v>#N/A</v>
      </c>
      <c r="W2167" s="208"/>
      <c r="X2167" s="208">
        <f t="shared" si="1"/>
        <v>0</v>
      </c>
      <c r="Y2167" s="208"/>
      <c r="Z2167" s="208"/>
      <c r="AA2167" s="208"/>
      <c r="AB2167" s="241" t="str">
        <f t="shared" si="2"/>
        <v/>
      </c>
      <c r="AC2167" s="208"/>
      <c r="AD2167" s="208"/>
      <c r="AE2167" s="208"/>
      <c r="AF2167" s="208"/>
      <c r="AG2167" s="208"/>
      <c r="AH2167" s="208"/>
    </row>
    <row r="2168" ht="13.5" customHeight="1">
      <c r="A2168" s="239"/>
      <c r="B2168" s="233" t="str">
        <f t="array" ref="B2168">IF(LEN(A2168)=0,"",INDEX('Smelter Look-up'!$A:$A,MATCH($A2168,'Smelter Look-up'!$E:$E,0)))</f>
        <v/>
      </c>
      <c r="C2168" s="234" t="str">
        <f t="array" ref="C2168">IF(LEN(A2168)=0,"",INDEX('Smelter Look-up'!$C:$C,MATCH($A2168,'Smelter Look-up'!$E:$E,0)))</f>
        <v/>
      </c>
      <c r="D2168" s="233"/>
      <c r="E2168" s="233" t="str">
        <f>IF(ISERROR($V2168),"",OFFSET('Smelter Look-up'!$D$4,$V2168-4,0)&amp;"")</f>
        <v/>
      </c>
      <c r="F2168" s="233" t="str">
        <f>IF(ISERROR($V2168),"",OFFSET('Smelter Look-up'!$E$4,$V2168-4,0))</f>
        <v/>
      </c>
      <c r="G2168" s="233" t="str">
        <f>IF(C2168=$X$4,IF(ISERROR($V2168),"Enter smelter details","RMI"),IF(ISERROR($V2168),"",OFFSET('Smelter Look-up'!$F$4,$V2168-4,0)))</f>
        <v/>
      </c>
      <c r="H2168" s="235" t="str">
        <f>IF(ISERROR($V2168),"",OFFSET('Smelter Look-up'!$G$4,$V2168-4,0))</f>
        <v/>
      </c>
      <c r="I2168" s="237" t="str">
        <f>IF(ISERROR($V2168),"",OFFSET('Smelter Look-up'!$H$4,$V2168-4,0))</f>
        <v/>
      </c>
      <c r="J2168" s="237" t="str">
        <f>IF(ISERROR($V2168),"",OFFSET('Smelter Look-up'!$I$4,$V2168-4,0))</f>
        <v/>
      </c>
      <c r="K2168" s="234"/>
      <c r="L2168" s="234"/>
      <c r="M2168" s="234"/>
      <c r="N2168" s="234"/>
      <c r="O2168" s="234"/>
      <c r="P2168" s="237"/>
      <c r="Q2168" s="238"/>
      <c r="R2168" s="233" t="str">
        <f>IF(ISERROR($V2168),"",OFFSET('Smelter Look-up'!$C$4,$V2168-4,0)&amp;"")</f>
        <v/>
      </c>
      <c r="S2168" s="239" t="str">
        <f t="array" ref="S2168">IF(B2168="","",IF(ISERROR(MATCH($E2168,CL,0)),"Unknown",INDIRECT("'C'!$A$"&amp;MATCH($E2168,CL,0)+1)))</f>
        <v/>
      </c>
      <c r="T2168" s="239" t="str">
        <f t="array" ref="T2168">IF(B2168="","",IF(ISERROR(MATCH($J2168,SorP!$B$1:$B$6226,0)),"",INDIRECT("'SorP'!$A$"&amp;MATCH($S2168&amp;$J2168,SorP!C:C,0))))</f>
        <v/>
      </c>
      <c r="U2168" s="240"/>
      <c r="V2168" s="228" t="str">
        <f>IF(C2168="",NA(),IF(OR(C2168="Smelter not listed",C2168="Smelter not yet identified"),MATCH($B2168&amp;$D2168,'Smelter Look-up'!$J:$J,0),MATCH($B2168&amp;$C2168,'Smelter Look-up'!$J:$J,0)))</f>
        <v>#N/A</v>
      </c>
      <c r="W2168" s="208"/>
      <c r="X2168" s="208">
        <f t="shared" si="1"/>
        <v>0</v>
      </c>
      <c r="Y2168" s="208"/>
      <c r="Z2168" s="208"/>
      <c r="AA2168" s="208"/>
      <c r="AB2168" s="241" t="str">
        <f t="shared" si="2"/>
        <v/>
      </c>
      <c r="AC2168" s="208"/>
      <c r="AD2168" s="208"/>
      <c r="AE2168" s="208"/>
      <c r="AF2168" s="208"/>
      <c r="AG2168" s="208"/>
      <c r="AH2168" s="208"/>
    </row>
    <row r="2169" ht="13.5" customHeight="1">
      <c r="A2169" s="239"/>
      <c r="B2169" s="233" t="str">
        <f t="array" ref="B2169">IF(LEN(A2169)=0,"",INDEX('Smelter Look-up'!$A:$A,MATCH($A2169,'Smelter Look-up'!$E:$E,0)))</f>
        <v/>
      </c>
      <c r="C2169" s="234" t="str">
        <f t="array" ref="C2169">IF(LEN(A2169)=0,"",INDEX('Smelter Look-up'!$C:$C,MATCH($A2169,'Smelter Look-up'!$E:$E,0)))</f>
        <v/>
      </c>
      <c r="D2169" s="233"/>
      <c r="E2169" s="233" t="str">
        <f>IF(ISERROR($V2169),"",OFFSET('Smelter Look-up'!$D$4,$V2169-4,0)&amp;"")</f>
        <v/>
      </c>
      <c r="F2169" s="233" t="str">
        <f>IF(ISERROR($V2169),"",OFFSET('Smelter Look-up'!$E$4,$V2169-4,0))</f>
        <v/>
      </c>
      <c r="G2169" s="233" t="str">
        <f>IF(C2169=$X$4,IF(ISERROR($V2169),"Enter smelter details","RMI"),IF(ISERROR($V2169),"",OFFSET('Smelter Look-up'!$F$4,$V2169-4,0)))</f>
        <v/>
      </c>
      <c r="H2169" s="235" t="str">
        <f>IF(ISERROR($V2169),"",OFFSET('Smelter Look-up'!$G$4,$V2169-4,0))</f>
        <v/>
      </c>
      <c r="I2169" s="237" t="str">
        <f>IF(ISERROR($V2169),"",OFFSET('Smelter Look-up'!$H$4,$V2169-4,0))</f>
        <v/>
      </c>
      <c r="J2169" s="237" t="str">
        <f>IF(ISERROR($V2169),"",OFFSET('Smelter Look-up'!$I$4,$V2169-4,0))</f>
        <v/>
      </c>
      <c r="K2169" s="234"/>
      <c r="L2169" s="234"/>
      <c r="M2169" s="234"/>
      <c r="N2169" s="234"/>
      <c r="O2169" s="234"/>
      <c r="P2169" s="237"/>
      <c r="Q2169" s="238"/>
      <c r="R2169" s="233" t="str">
        <f>IF(ISERROR($V2169),"",OFFSET('Smelter Look-up'!$C$4,$V2169-4,0)&amp;"")</f>
        <v/>
      </c>
      <c r="S2169" s="239" t="str">
        <f t="array" ref="S2169">IF(B2169="","",IF(ISERROR(MATCH($E2169,CL,0)),"Unknown",INDIRECT("'C'!$A$"&amp;MATCH($E2169,CL,0)+1)))</f>
        <v/>
      </c>
      <c r="T2169" s="239" t="str">
        <f t="array" ref="T2169">IF(B2169="","",IF(ISERROR(MATCH($J2169,SorP!$B$1:$B$6226,0)),"",INDIRECT("'SorP'!$A$"&amp;MATCH($S2169&amp;$J2169,SorP!C:C,0))))</f>
        <v/>
      </c>
      <c r="U2169" s="240"/>
      <c r="V2169" s="228" t="str">
        <f>IF(C2169="",NA(),IF(OR(C2169="Smelter not listed",C2169="Smelter not yet identified"),MATCH($B2169&amp;$D2169,'Smelter Look-up'!$J:$J,0),MATCH($B2169&amp;$C2169,'Smelter Look-up'!$J:$J,0)))</f>
        <v>#N/A</v>
      </c>
      <c r="W2169" s="208"/>
      <c r="X2169" s="208">
        <f t="shared" si="1"/>
        <v>0</v>
      </c>
      <c r="Y2169" s="208"/>
      <c r="Z2169" s="208"/>
      <c r="AA2169" s="208"/>
      <c r="AB2169" s="241" t="str">
        <f t="shared" si="2"/>
        <v/>
      </c>
      <c r="AC2169" s="208"/>
      <c r="AD2169" s="208"/>
      <c r="AE2169" s="208"/>
      <c r="AF2169" s="208"/>
      <c r="AG2169" s="208"/>
      <c r="AH2169" s="208"/>
    </row>
    <row r="2170" ht="13.5" customHeight="1">
      <c r="A2170" s="239"/>
      <c r="B2170" s="233" t="str">
        <f t="array" ref="B2170">IF(LEN(A2170)=0,"",INDEX('Smelter Look-up'!$A:$A,MATCH($A2170,'Smelter Look-up'!$E:$E,0)))</f>
        <v/>
      </c>
      <c r="C2170" s="234" t="str">
        <f t="array" ref="C2170">IF(LEN(A2170)=0,"",INDEX('Smelter Look-up'!$C:$C,MATCH($A2170,'Smelter Look-up'!$E:$E,0)))</f>
        <v/>
      </c>
      <c r="D2170" s="233"/>
      <c r="E2170" s="233" t="str">
        <f>IF(ISERROR($V2170),"",OFFSET('Smelter Look-up'!$D$4,$V2170-4,0)&amp;"")</f>
        <v/>
      </c>
      <c r="F2170" s="233" t="str">
        <f>IF(ISERROR($V2170),"",OFFSET('Smelter Look-up'!$E$4,$V2170-4,0))</f>
        <v/>
      </c>
      <c r="G2170" s="233" t="str">
        <f>IF(C2170=$X$4,IF(ISERROR($V2170),"Enter smelter details","RMI"),IF(ISERROR($V2170),"",OFFSET('Smelter Look-up'!$F$4,$V2170-4,0)))</f>
        <v/>
      </c>
      <c r="H2170" s="235" t="str">
        <f>IF(ISERROR($V2170),"",OFFSET('Smelter Look-up'!$G$4,$V2170-4,0))</f>
        <v/>
      </c>
      <c r="I2170" s="237" t="str">
        <f>IF(ISERROR($V2170),"",OFFSET('Smelter Look-up'!$H$4,$V2170-4,0))</f>
        <v/>
      </c>
      <c r="J2170" s="237" t="str">
        <f>IF(ISERROR($V2170),"",OFFSET('Smelter Look-up'!$I$4,$V2170-4,0))</f>
        <v/>
      </c>
      <c r="K2170" s="234"/>
      <c r="L2170" s="234"/>
      <c r="M2170" s="234"/>
      <c r="N2170" s="234"/>
      <c r="O2170" s="234"/>
      <c r="P2170" s="237"/>
      <c r="Q2170" s="238"/>
      <c r="R2170" s="233" t="str">
        <f>IF(ISERROR($V2170),"",OFFSET('Smelter Look-up'!$C$4,$V2170-4,0)&amp;"")</f>
        <v/>
      </c>
      <c r="S2170" s="239" t="str">
        <f t="array" ref="S2170">IF(B2170="","",IF(ISERROR(MATCH($E2170,CL,0)),"Unknown",INDIRECT("'C'!$A$"&amp;MATCH($E2170,CL,0)+1)))</f>
        <v/>
      </c>
      <c r="T2170" s="239" t="str">
        <f t="array" ref="T2170">IF(B2170="","",IF(ISERROR(MATCH($J2170,SorP!$B$1:$B$6226,0)),"",INDIRECT("'SorP'!$A$"&amp;MATCH($S2170&amp;$J2170,SorP!C:C,0))))</f>
        <v/>
      </c>
      <c r="U2170" s="240"/>
      <c r="V2170" s="228" t="str">
        <f>IF(C2170="",NA(),IF(OR(C2170="Smelter not listed",C2170="Smelter not yet identified"),MATCH($B2170&amp;$D2170,'Smelter Look-up'!$J:$J,0),MATCH($B2170&amp;$C2170,'Smelter Look-up'!$J:$J,0)))</f>
        <v>#N/A</v>
      </c>
      <c r="W2170" s="208"/>
      <c r="X2170" s="208">
        <f t="shared" si="1"/>
        <v>0</v>
      </c>
      <c r="Y2170" s="208"/>
      <c r="Z2170" s="208"/>
      <c r="AA2170" s="208"/>
      <c r="AB2170" s="241" t="str">
        <f t="shared" si="2"/>
        <v/>
      </c>
      <c r="AC2170" s="208"/>
      <c r="AD2170" s="208"/>
      <c r="AE2170" s="208"/>
      <c r="AF2170" s="208"/>
      <c r="AG2170" s="208"/>
      <c r="AH2170" s="208"/>
    </row>
    <row r="2171" ht="13.5" customHeight="1">
      <c r="A2171" s="239"/>
      <c r="B2171" s="233" t="str">
        <f t="array" ref="B2171">IF(LEN(A2171)=0,"",INDEX('Smelter Look-up'!$A:$A,MATCH($A2171,'Smelter Look-up'!$E:$E,0)))</f>
        <v/>
      </c>
      <c r="C2171" s="234" t="str">
        <f t="array" ref="C2171">IF(LEN(A2171)=0,"",INDEX('Smelter Look-up'!$C:$C,MATCH($A2171,'Smelter Look-up'!$E:$E,0)))</f>
        <v/>
      </c>
      <c r="D2171" s="233"/>
      <c r="E2171" s="233" t="str">
        <f>IF(ISERROR($V2171),"",OFFSET('Smelter Look-up'!$D$4,$V2171-4,0)&amp;"")</f>
        <v/>
      </c>
      <c r="F2171" s="233" t="str">
        <f>IF(ISERROR($V2171),"",OFFSET('Smelter Look-up'!$E$4,$V2171-4,0))</f>
        <v/>
      </c>
      <c r="G2171" s="233" t="str">
        <f>IF(C2171=$X$4,IF(ISERROR($V2171),"Enter smelter details","RMI"),IF(ISERROR($V2171),"",OFFSET('Smelter Look-up'!$F$4,$V2171-4,0)))</f>
        <v/>
      </c>
      <c r="H2171" s="235" t="str">
        <f>IF(ISERROR($V2171),"",OFFSET('Smelter Look-up'!$G$4,$V2171-4,0))</f>
        <v/>
      </c>
      <c r="I2171" s="237" t="str">
        <f>IF(ISERROR($V2171),"",OFFSET('Smelter Look-up'!$H$4,$V2171-4,0))</f>
        <v/>
      </c>
      <c r="J2171" s="237" t="str">
        <f>IF(ISERROR($V2171),"",OFFSET('Smelter Look-up'!$I$4,$V2171-4,0))</f>
        <v/>
      </c>
      <c r="K2171" s="234"/>
      <c r="L2171" s="234"/>
      <c r="M2171" s="234"/>
      <c r="N2171" s="234"/>
      <c r="O2171" s="234"/>
      <c r="P2171" s="237"/>
      <c r="Q2171" s="238"/>
      <c r="R2171" s="233" t="str">
        <f>IF(ISERROR($V2171),"",OFFSET('Smelter Look-up'!$C$4,$V2171-4,0)&amp;"")</f>
        <v/>
      </c>
      <c r="S2171" s="239" t="str">
        <f t="array" ref="S2171">IF(B2171="","",IF(ISERROR(MATCH($E2171,CL,0)),"Unknown",INDIRECT("'C'!$A$"&amp;MATCH($E2171,CL,0)+1)))</f>
        <v/>
      </c>
      <c r="T2171" s="239" t="str">
        <f t="array" ref="T2171">IF(B2171="","",IF(ISERROR(MATCH($J2171,SorP!$B$1:$B$6226,0)),"",INDIRECT("'SorP'!$A$"&amp;MATCH($S2171&amp;$J2171,SorP!C:C,0))))</f>
        <v/>
      </c>
      <c r="U2171" s="240"/>
      <c r="V2171" s="228" t="str">
        <f>IF(C2171="",NA(),IF(OR(C2171="Smelter not listed",C2171="Smelter not yet identified"),MATCH($B2171&amp;$D2171,'Smelter Look-up'!$J:$J,0),MATCH($B2171&amp;$C2171,'Smelter Look-up'!$J:$J,0)))</f>
        <v>#N/A</v>
      </c>
      <c r="W2171" s="208"/>
      <c r="X2171" s="208">
        <f t="shared" si="1"/>
        <v>0</v>
      </c>
      <c r="Y2171" s="208"/>
      <c r="Z2171" s="208"/>
      <c r="AA2171" s="208"/>
      <c r="AB2171" s="241" t="str">
        <f t="shared" si="2"/>
        <v/>
      </c>
      <c r="AC2171" s="208"/>
      <c r="AD2171" s="208"/>
      <c r="AE2171" s="208"/>
      <c r="AF2171" s="208"/>
      <c r="AG2171" s="208"/>
      <c r="AH2171" s="208"/>
    </row>
    <row r="2172" ht="13.5" customHeight="1">
      <c r="A2172" s="239"/>
      <c r="B2172" s="233" t="str">
        <f t="array" ref="B2172">IF(LEN(A2172)=0,"",INDEX('Smelter Look-up'!$A:$A,MATCH($A2172,'Smelter Look-up'!$E:$E,0)))</f>
        <v/>
      </c>
      <c r="C2172" s="234" t="str">
        <f t="array" ref="C2172">IF(LEN(A2172)=0,"",INDEX('Smelter Look-up'!$C:$C,MATCH($A2172,'Smelter Look-up'!$E:$E,0)))</f>
        <v/>
      </c>
      <c r="D2172" s="233"/>
      <c r="E2172" s="233" t="str">
        <f>IF(ISERROR($V2172),"",OFFSET('Smelter Look-up'!$D$4,$V2172-4,0)&amp;"")</f>
        <v/>
      </c>
      <c r="F2172" s="233" t="str">
        <f>IF(ISERROR($V2172),"",OFFSET('Smelter Look-up'!$E$4,$V2172-4,0))</f>
        <v/>
      </c>
      <c r="G2172" s="233" t="str">
        <f>IF(C2172=$X$4,IF(ISERROR($V2172),"Enter smelter details","RMI"),IF(ISERROR($V2172),"",OFFSET('Smelter Look-up'!$F$4,$V2172-4,0)))</f>
        <v/>
      </c>
      <c r="H2172" s="235" t="str">
        <f>IF(ISERROR($V2172),"",OFFSET('Smelter Look-up'!$G$4,$V2172-4,0))</f>
        <v/>
      </c>
      <c r="I2172" s="237" t="str">
        <f>IF(ISERROR($V2172),"",OFFSET('Smelter Look-up'!$H$4,$V2172-4,0))</f>
        <v/>
      </c>
      <c r="J2172" s="237" t="str">
        <f>IF(ISERROR($V2172),"",OFFSET('Smelter Look-up'!$I$4,$V2172-4,0))</f>
        <v/>
      </c>
      <c r="K2172" s="234"/>
      <c r="L2172" s="234"/>
      <c r="M2172" s="234"/>
      <c r="N2172" s="234"/>
      <c r="O2172" s="234"/>
      <c r="P2172" s="237"/>
      <c r="Q2172" s="238"/>
      <c r="R2172" s="233" t="str">
        <f>IF(ISERROR($V2172),"",OFFSET('Smelter Look-up'!$C$4,$V2172-4,0)&amp;"")</f>
        <v/>
      </c>
      <c r="S2172" s="239" t="str">
        <f t="array" ref="S2172">IF(B2172="","",IF(ISERROR(MATCH($E2172,CL,0)),"Unknown",INDIRECT("'C'!$A$"&amp;MATCH($E2172,CL,0)+1)))</f>
        <v/>
      </c>
      <c r="T2172" s="239" t="str">
        <f t="array" ref="T2172">IF(B2172="","",IF(ISERROR(MATCH($J2172,SorP!$B$1:$B$6226,0)),"",INDIRECT("'SorP'!$A$"&amp;MATCH($S2172&amp;$J2172,SorP!C:C,0))))</f>
        <v/>
      </c>
      <c r="U2172" s="240"/>
      <c r="V2172" s="228" t="str">
        <f>IF(C2172="",NA(),IF(OR(C2172="Smelter not listed",C2172="Smelter not yet identified"),MATCH($B2172&amp;$D2172,'Smelter Look-up'!$J:$J,0),MATCH($B2172&amp;$C2172,'Smelter Look-up'!$J:$J,0)))</f>
        <v>#N/A</v>
      </c>
      <c r="W2172" s="208"/>
      <c r="X2172" s="208">
        <f t="shared" si="1"/>
        <v>0</v>
      </c>
      <c r="Y2172" s="208"/>
      <c r="Z2172" s="208"/>
      <c r="AA2172" s="208"/>
      <c r="AB2172" s="241" t="str">
        <f t="shared" si="2"/>
        <v/>
      </c>
      <c r="AC2172" s="208"/>
      <c r="AD2172" s="208"/>
      <c r="AE2172" s="208"/>
      <c r="AF2172" s="208"/>
      <c r="AG2172" s="208"/>
      <c r="AH2172" s="208"/>
    </row>
    <row r="2173" ht="13.5" customHeight="1">
      <c r="A2173" s="239"/>
      <c r="B2173" s="233" t="str">
        <f t="array" ref="B2173">IF(LEN(A2173)=0,"",INDEX('Smelter Look-up'!$A:$A,MATCH($A2173,'Smelter Look-up'!$E:$E,0)))</f>
        <v/>
      </c>
      <c r="C2173" s="234" t="str">
        <f t="array" ref="C2173">IF(LEN(A2173)=0,"",INDEX('Smelter Look-up'!$C:$C,MATCH($A2173,'Smelter Look-up'!$E:$E,0)))</f>
        <v/>
      </c>
      <c r="D2173" s="233"/>
      <c r="E2173" s="233" t="str">
        <f>IF(ISERROR($V2173),"",OFFSET('Smelter Look-up'!$D$4,$V2173-4,0)&amp;"")</f>
        <v/>
      </c>
      <c r="F2173" s="233" t="str">
        <f>IF(ISERROR($V2173),"",OFFSET('Smelter Look-up'!$E$4,$V2173-4,0))</f>
        <v/>
      </c>
      <c r="G2173" s="233" t="str">
        <f>IF(C2173=$X$4,IF(ISERROR($V2173),"Enter smelter details","RMI"),IF(ISERROR($V2173),"",OFFSET('Smelter Look-up'!$F$4,$V2173-4,0)))</f>
        <v/>
      </c>
      <c r="H2173" s="235" t="str">
        <f>IF(ISERROR($V2173),"",OFFSET('Smelter Look-up'!$G$4,$V2173-4,0))</f>
        <v/>
      </c>
      <c r="I2173" s="237" t="str">
        <f>IF(ISERROR($V2173),"",OFFSET('Smelter Look-up'!$H$4,$V2173-4,0))</f>
        <v/>
      </c>
      <c r="J2173" s="237" t="str">
        <f>IF(ISERROR($V2173),"",OFFSET('Smelter Look-up'!$I$4,$V2173-4,0))</f>
        <v/>
      </c>
      <c r="K2173" s="234"/>
      <c r="L2173" s="234"/>
      <c r="M2173" s="234"/>
      <c r="N2173" s="234"/>
      <c r="O2173" s="234"/>
      <c r="P2173" s="237"/>
      <c r="Q2173" s="238"/>
      <c r="R2173" s="233" t="str">
        <f>IF(ISERROR($V2173),"",OFFSET('Smelter Look-up'!$C$4,$V2173-4,0)&amp;"")</f>
        <v/>
      </c>
      <c r="S2173" s="239" t="str">
        <f t="array" ref="S2173">IF(B2173="","",IF(ISERROR(MATCH($E2173,CL,0)),"Unknown",INDIRECT("'C'!$A$"&amp;MATCH($E2173,CL,0)+1)))</f>
        <v/>
      </c>
      <c r="T2173" s="239" t="str">
        <f t="array" ref="T2173">IF(B2173="","",IF(ISERROR(MATCH($J2173,SorP!$B$1:$B$6226,0)),"",INDIRECT("'SorP'!$A$"&amp;MATCH($S2173&amp;$J2173,SorP!C:C,0))))</f>
        <v/>
      </c>
      <c r="U2173" s="240"/>
      <c r="V2173" s="228" t="str">
        <f>IF(C2173="",NA(),IF(OR(C2173="Smelter not listed",C2173="Smelter not yet identified"),MATCH($B2173&amp;$D2173,'Smelter Look-up'!$J:$J,0),MATCH($B2173&amp;$C2173,'Smelter Look-up'!$J:$J,0)))</f>
        <v>#N/A</v>
      </c>
      <c r="W2173" s="208"/>
      <c r="X2173" s="208">
        <f t="shared" si="1"/>
        <v>0</v>
      </c>
      <c r="Y2173" s="208"/>
      <c r="Z2173" s="208"/>
      <c r="AA2173" s="208"/>
      <c r="AB2173" s="241" t="str">
        <f t="shared" si="2"/>
        <v/>
      </c>
      <c r="AC2173" s="208"/>
      <c r="AD2173" s="208"/>
      <c r="AE2173" s="208"/>
      <c r="AF2173" s="208"/>
      <c r="AG2173" s="208"/>
      <c r="AH2173" s="208"/>
    </row>
    <row r="2174" ht="13.5" customHeight="1">
      <c r="A2174" s="239"/>
      <c r="B2174" s="233" t="str">
        <f t="array" ref="B2174">IF(LEN(A2174)=0,"",INDEX('Smelter Look-up'!$A:$A,MATCH($A2174,'Smelter Look-up'!$E:$E,0)))</f>
        <v/>
      </c>
      <c r="C2174" s="234" t="str">
        <f t="array" ref="C2174">IF(LEN(A2174)=0,"",INDEX('Smelter Look-up'!$C:$C,MATCH($A2174,'Smelter Look-up'!$E:$E,0)))</f>
        <v/>
      </c>
      <c r="D2174" s="233"/>
      <c r="E2174" s="233" t="str">
        <f>IF(ISERROR($V2174),"",OFFSET('Smelter Look-up'!$D$4,$V2174-4,0)&amp;"")</f>
        <v/>
      </c>
      <c r="F2174" s="233" t="str">
        <f>IF(ISERROR($V2174),"",OFFSET('Smelter Look-up'!$E$4,$V2174-4,0))</f>
        <v/>
      </c>
      <c r="G2174" s="233" t="str">
        <f>IF(C2174=$X$4,IF(ISERROR($V2174),"Enter smelter details","RMI"),IF(ISERROR($V2174),"",OFFSET('Smelter Look-up'!$F$4,$V2174-4,0)))</f>
        <v/>
      </c>
      <c r="H2174" s="235" t="str">
        <f>IF(ISERROR($V2174),"",OFFSET('Smelter Look-up'!$G$4,$V2174-4,0))</f>
        <v/>
      </c>
      <c r="I2174" s="237" t="str">
        <f>IF(ISERROR($V2174),"",OFFSET('Smelter Look-up'!$H$4,$V2174-4,0))</f>
        <v/>
      </c>
      <c r="J2174" s="237" t="str">
        <f>IF(ISERROR($V2174),"",OFFSET('Smelter Look-up'!$I$4,$V2174-4,0))</f>
        <v/>
      </c>
      <c r="K2174" s="234"/>
      <c r="L2174" s="234"/>
      <c r="M2174" s="234"/>
      <c r="N2174" s="234"/>
      <c r="O2174" s="234"/>
      <c r="P2174" s="237"/>
      <c r="Q2174" s="238"/>
      <c r="R2174" s="233" t="str">
        <f>IF(ISERROR($V2174),"",OFFSET('Smelter Look-up'!$C$4,$V2174-4,0)&amp;"")</f>
        <v/>
      </c>
      <c r="S2174" s="239" t="str">
        <f t="array" ref="S2174">IF(B2174="","",IF(ISERROR(MATCH($E2174,CL,0)),"Unknown",INDIRECT("'C'!$A$"&amp;MATCH($E2174,CL,0)+1)))</f>
        <v/>
      </c>
      <c r="T2174" s="239" t="str">
        <f t="array" ref="T2174">IF(B2174="","",IF(ISERROR(MATCH($J2174,SorP!$B$1:$B$6226,0)),"",INDIRECT("'SorP'!$A$"&amp;MATCH($S2174&amp;$J2174,SorP!C:C,0))))</f>
        <v/>
      </c>
      <c r="U2174" s="240"/>
      <c r="V2174" s="228" t="str">
        <f>IF(C2174="",NA(),IF(OR(C2174="Smelter not listed",C2174="Smelter not yet identified"),MATCH($B2174&amp;$D2174,'Smelter Look-up'!$J:$J,0),MATCH($B2174&amp;$C2174,'Smelter Look-up'!$J:$J,0)))</f>
        <v>#N/A</v>
      </c>
      <c r="W2174" s="208"/>
      <c r="X2174" s="208">
        <f t="shared" si="1"/>
        <v>0</v>
      </c>
      <c r="Y2174" s="208"/>
      <c r="Z2174" s="208"/>
      <c r="AA2174" s="208"/>
      <c r="AB2174" s="241" t="str">
        <f t="shared" si="2"/>
        <v/>
      </c>
      <c r="AC2174" s="208"/>
      <c r="AD2174" s="208"/>
      <c r="AE2174" s="208"/>
      <c r="AF2174" s="208"/>
      <c r="AG2174" s="208"/>
      <c r="AH2174" s="208"/>
    </row>
    <row r="2175" ht="13.5" customHeight="1">
      <c r="A2175" s="239"/>
      <c r="B2175" s="233" t="str">
        <f t="array" ref="B2175">IF(LEN(A2175)=0,"",INDEX('Smelter Look-up'!$A:$A,MATCH($A2175,'Smelter Look-up'!$E:$E,0)))</f>
        <v/>
      </c>
      <c r="C2175" s="234" t="str">
        <f t="array" ref="C2175">IF(LEN(A2175)=0,"",INDEX('Smelter Look-up'!$C:$C,MATCH($A2175,'Smelter Look-up'!$E:$E,0)))</f>
        <v/>
      </c>
      <c r="D2175" s="233"/>
      <c r="E2175" s="233" t="str">
        <f>IF(ISERROR($V2175),"",OFFSET('Smelter Look-up'!$D$4,$V2175-4,0)&amp;"")</f>
        <v/>
      </c>
      <c r="F2175" s="233" t="str">
        <f>IF(ISERROR($V2175),"",OFFSET('Smelter Look-up'!$E$4,$V2175-4,0))</f>
        <v/>
      </c>
      <c r="G2175" s="233" t="str">
        <f>IF(C2175=$X$4,IF(ISERROR($V2175),"Enter smelter details","RMI"),IF(ISERROR($V2175),"",OFFSET('Smelter Look-up'!$F$4,$V2175-4,0)))</f>
        <v/>
      </c>
      <c r="H2175" s="235" t="str">
        <f>IF(ISERROR($V2175),"",OFFSET('Smelter Look-up'!$G$4,$V2175-4,0))</f>
        <v/>
      </c>
      <c r="I2175" s="237" t="str">
        <f>IF(ISERROR($V2175),"",OFFSET('Smelter Look-up'!$H$4,$V2175-4,0))</f>
        <v/>
      </c>
      <c r="J2175" s="237" t="str">
        <f>IF(ISERROR($V2175),"",OFFSET('Smelter Look-up'!$I$4,$V2175-4,0))</f>
        <v/>
      </c>
      <c r="K2175" s="234"/>
      <c r="L2175" s="234"/>
      <c r="M2175" s="234"/>
      <c r="N2175" s="234"/>
      <c r="O2175" s="234"/>
      <c r="P2175" s="237"/>
      <c r="Q2175" s="238"/>
      <c r="R2175" s="233" t="str">
        <f>IF(ISERROR($V2175),"",OFFSET('Smelter Look-up'!$C$4,$V2175-4,0)&amp;"")</f>
        <v/>
      </c>
      <c r="S2175" s="239" t="str">
        <f t="array" ref="S2175">IF(B2175="","",IF(ISERROR(MATCH($E2175,CL,0)),"Unknown",INDIRECT("'C'!$A$"&amp;MATCH($E2175,CL,0)+1)))</f>
        <v/>
      </c>
      <c r="T2175" s="239" t="str">
        <f t="array" ref="T2175">IF(B2175="","",IF(ISERROR(MATCH($J2175,SorP!$B$1:$B$6226,0)),"",INDIRECT("'SorP'!$A$"&amp;MATCH($S2175&amp;$J2175,SorP!C:C,0))))</f>
        <v/>
      </c>
      <c r="U2175" s="240"/>
      <c r="V2175" s="228" t="str">
        <f>IF(C2175="",NA(),IF(OR(C2175="Smelter not listed",C2175="Smelter not yet identified"),MATCH($B2175&amp;$D2175,'Smelter Look-up'!$J:$J,0),MATCH($B2175&amp;$C2175,'Smelter Look-up'!$J:$J,0)))</f>
        <v>#N/A</v>
      </c>
      <c r="W2175" s="208"/>
      <c r="X2175" s="208">
        <f t="shared" si="1"/>
        <v>0</v>
      </c>
      <c r="Y2175" s="208"/>
      <c r="Z2175" s="208"/>
      <c r="AA2175" s="208"/>
      <c r="AB2175" s="241" t="str">
        <f t="shared" si="2"/>
        <v/>
      </c>
      <c r="AC2175" s="208"/>
      <c r="AD2175" s="208"/>
      <c r="AE2175" s="208"/>
      <c r="AF2175" s="208"/>
      <c r="AG2175" s="208"/>
      <c r="AH2175" s="208"/>
    </row>
    <row r="2176" ht="13.5" customHeight="1">
      <c r="A2176" s="239"/>
      <c r="B2176" s="233" t="str">
        <f t="array" ref="B2176">IF(LEN(A2176)=0,"",INDEX('Smelter Look-up'!$A:$A,MATCH($A2176,'Smelter Look-up'!$E:$E,0)))</f>
        <v/>
      </c>
      <c r="C2176" s="234" t="str">
        <f t="array" ref="C2176">IF(LEN(A2176)=0,"",INDEX('Smelter Look-up'!$C:$C,MATCH($A2176,'Smelter Look-up'!$E:$E,0)))</f>
        <v/>
      </c>
      <c r="D2176" s="233"/>
      <c r="E2176" s="233" t="str">
        <f>IF(ISERROR($V2176),"",OFFSET('Smelter Look-up'!$D$4,$V2176-4,0)&amp;"")</f>
        <v/>
      </c>
      <c r="F2176" s="233" t="str">
        <f>IF(ISERROR($V2176),"",OFFSET('Smelter Look-up'!$E$4,$V2176-4,0))</f>
        <v/>
      </c>
      <c r="G2176" s="233" t="str">
        <f>IF(C2176=$X$4,IF(ISERROR($V2176),"Enter smelter details","RMI"),IF(ISERROR($V2176),"",OFFSET('Smelter Look-up'!$F$4,$V2176-4,0)))</f>
        <v/>
      </c>
      <c r="H2176" s="235" t="str">
        <f>IF(ISERROR($V2176),"",OFFSET('Smelter Look-up'!$G$4,$V2176-4,0))</f>
        <v/>
      </c>
      <c r="I2176" s="237" t="str">
        <f>IF(ISERROR($V2176),"",OFFSET('Smelter Look-up'!$H$4,$V2176-4,0))</f>
        <v/>
      </c>
      <c r="J2176" s="237" t="str">
        <f>IF(ISERROR($V2176),"",OFFSET('Smelter Look-up'!$I$4,$V2176-4,0))</f>
        <v/>
      </c>
      <c r="K2176" s="234"/>
      <c r="L2176" s="234"/>
      <c r="M2176" s="234"/>
      <c r="N2176" s="234"/>
      <c r="O2176" s="234"/>
      <c r="P2176" s="237"/>
      <c r="Q2176" s="238"/>
      <c r="R2176" s="233" t="str">
        <f>IF(ISERROR($V2176),"",OFFSET('Smelter Look-up'!$C$4,$V2176-4,0)&amp;"")</f>
        <v/>
      </c>
      <c r="S2176" s="239" t="str">
        <f t="array" ref="S2176">IF(B2176="","",IF(ISERROR(MATCH($E2176,CL,0)),"Unknown",INDIRECT("'C'!$A$"&amp;MATCH($E2176,CL,0)+1)))</f>
        <v/>
      </c>
      <c r="T2176" s="239" t="str">
        <f t="array" ref="T2176">IF(B2176="","",IF(ISERROR(MATCH($J2176,SorP!$B$1:$B$6226,0)),"",INDIRECT("'SorP'!$A$"&amp;MATCH($S2176&amp;$J2176,SorP!C:C,0))))</f>
        <v/>
      </c>
      <c r="U2176" s="240"/>
      <c r="V2176" s="228" t="str">
        <f>IF(C2176="",NA(),IF(OR(C2176="Smelter not listed",C2176="Smelter not yet identified"),MATCH($B2176&amp;$D2176,'Smelter Look-up'!$J:$J,0),MATCH($B2176&amp;$C2176,'Smelter Look-up'!$J:$J,0)))</f>
        <v>#N/A</v>
      </c>
      <c r="W2176" s="208"/>
      <c r="X2176" s="208">
        <f t="shared" si="1"/>
        <v>0</v>
      </c>
      <c r="Y2176" s="208"/>
      <c r="Z2176" s="208"/>
      <c r="AA2176" s="208"/>
      <c r="AB2176" s="241" t="str">
        <f t="shared" si="2"/>
        <v/>
      </c>
      <c r="AC2176" s="208"/>
      <c r="AD2176" s="208"/>
      <c r="AE2176" s="208"/>
      <c r="AF2176" s="208"/>
      <c r="AG2176" s="208"/>
      <c r="AH2176" s="208"/>
    </row>
    <row r="2177" ht="13.5" customHeight="1">
      <c r="A2177" s="239"/>
      <c r="B2177" s="233" t="str">
        <f t="array" ref="B2177">IF(LEN(A2177)=0,"",INDEX('Smelter Look-up'!$A:$A,MATCH($A2177,'Smelter Look-up'!$E:$E,0)))</f>
        <v/>
      </c>
      <c r="C2177" s="234" t="str">
        <f t="array" ref="C2177">IF(LEN(A2177)=0,"",INDEX('Smelter Look-up'!$C:$C,MATCH($A2177,'Smelter Look-up'!$E:$E,0)))</f>
        <v/>
      </c>
      <c r="D2177" s="233"/>
      <c r="E2177" s="233" t="str">
        <f>IF(ISERROR($V2177),"",OFFSET('Smelter Look-up'!$D$4,$V2177-4,0)&amp;"")</f>
        <v/>
      </c>
      <c r="F2177" s="233" t="str">
        <f>IF(ISERROR($V2177),"",OFFSET('Smelter Look-up'!$E$4,$V2177-4,0))</f>
        <v/>
      </c>
      <c r="G2177" s="233" t="str">
        <f>IF(C2177=$X$4,IF(ISERROR($V2177),"Enter smelter details","RMI"),IF(ISERROR($V2177),"",OFFSET('Smelter Look-up'!$F$4,$V2177-4,0)))</f>
        <v/>
      </c>
      <c r="H2177" s="235" t="str">
        <f>IF(ISERROR($V2177),"",OFFSET('Smelter Look-up'!$G$4,$V2177-4,0))</f>
        <v/>
      </c>
      <c r="I2177" s="237" t="str">
        <f>IF(ISERROR($V2177),"",OFFSET('Smelter Look-up'!$H$4,$V2177-4,0))</f>
        <v/>
      </c>
      <c r="J2177" s="237" t="str">
        <f>IF(ISERROR($V2177),"",OFFSET('Smelter Look-up'!$I$4,$V2177-4,0))</f>
        <v/>
      </c>
      <c r="K2177" s="234"/>
      <c r="L2177" s="234"/>
      <c r="M2177" s="234"/>
      <c r="N2177" s="234"/>
      <c r="O2177" s="234"/>
      <c r="P2177" s="237"/>
      <c r="Q2177" s="238"/>
      <c r="R2177" s="233" t="str">
        <f>IF(ISERROR($V2177),"",OFFSET('Smelter Look-up'!$C$4,$V2177-4,0)&amp;"")</f>
        <v/>
      </c>
      <c r="S2177" s="239" t="str">
        <f t="array" ref="S2177">IF(B2177="","",IF(ISERROR(MATCH($E2177,CL,0)),"Unknown",INDIRECT("'C'!$A$"&amp;MATCH($E2177,CL,0)+1)))</f>
        <v/>
      </c>
      <c r="T2177" s="239" t="str">
        <f t="array" ref="T2177">IF(B2177="","",IF(ISERROR(MATCH($J2177,SorP!$B$1:$B$6226,0)),"",INDIRECT("'SorP'!$A$"&amp;MATCH($S2177&amp;$J2177,SorP!C:C,0))))</f>
        <v/>
      </c>
      <c r="U2177" s="240"/>
      <c r="V2177" s="228" t="str">
        <f>IF(C2177="",NA(),IF(OR(C2177="Smelter not listed",C2177="Smelter not yet identified"),MATCH($B2177&amp;$D2177,'Smelter Look-up'!$J:$J,0),MATCH($B2177&amp;$C2177,'Smelter Look-up'!$J:$J,0)))</f>
        <v>#N/A</v>
      </c>
      <c r="W2177" s="208"/>
      <c r="X2177" s="208">
        <f t="shared" si="1"/>
        <v>0</v>
      </c>
      <c r="Y2177" s="208"/>
      <c r="Z2177" s="208"/>
      <c r="AA2177" s="208"/>
      <c r="AB2177" s="241" t="str">
        <f t="shared" si="2"/>
        <v/>
      </c>
      <c r="AC2177" s="208"/>
      <c r="AD2177" s="208"/>
      <c r="AE2177" s="208"/>
      <c r="AF2177" s="208"/>
      <c r="AG2177" s="208"/>
      <c r="AH2177" s="208"/>
    </row>
    <row r="2178" ht="13.5" customHeight="1">
      <c r="A2178" s="239"/>
      <c r="B2178" s="233" t="str">
        <f t="array" ref="B2178">IF(LEN(A2178)=0,"",INDEX('Smelter Look-up'!$A:$A,MATCH($A2178,'Smelter Look-up'!$E:$E,0)))</f>
        <v/>
      </c>
      <c r="C2178" s="234" t="str">
        <f t="array" ref="C2178">IF(LEN(A2178)=0,"",INDEX('Smelter Look-up'!$C:$C,MATCH($A2178,'Smelter Look-up'!$E:$E,0)))</f>
        <v/>
      </c>
      <c r="D2178" s="233"/>
      <c r="E2178" s="233" t="str">
        <f>IF(ISERROR($V2178),"",OFFSET('Smelter Look-up'!$D$4,$V2178-4,0)&amp;"")</f>
        <v/>
      </c>
      <c r="F2178" s="233" t="str">
        <f>IF(ISERROR($V2178),"",OFFSET('Smelter Look-up'!$E$4,$V2178-4,0))</f>
        <v/>
      </c>
      <c r="G2178" s="233" t="str">
        <f>IF(C2178=$X$4,IF(ISERROR($V2178),"Enter smelter details","RMI"),IF(ISERROR($V2178),"",OFFSET('Smelter Look-up'!$F$4,$V2178-4,0)))</f>
        <v/>
      </c>
      <c r="H2178" s="235" t="str">
        <f>IF(ISERROR($V2178),"",OFFSET('Smelter Look-up'!$G$4,$V2178-4,0))</f>
        <v/>
      </c>
      <c r="I2178" s="237" t="str">
        <f>IF(ISERROR($V2178),"",OFFSET('Smelter Look-up'!$H$4,$V2178-4,0))</f>
        <v/>
      </c>
      <c r="J2178" s="237" t="str">
        <f>IF(ISERROR($V2178),"",OFFSET('Smelter Look-up'!$I$4,$V2178-4,0))</f>
        <v/>
      </c>
      <c r="K2178" s="234"/>
      <c r="L2178" s="234"/>
      <c r="M2178" s="234"/>
      <c r="N2178" s="234"/>
      <c r="O2178" s="234"/>
      <c r="P2178" s="237"/>
      <c r="Q2178" s="238"/>
      <c r="R2178" s="233" t="str">
        <f>IF(ISERROR($V2178),"",OFFSET('Smelter Look-up'!$C$4,$V2178-4,0)&amp;"")</f>
        <v/>
      </c>
      <c r="S2178" s="239" t="str">
        <f t="array" ref="S2178">IF(B2178="","",IF(ISERROR(MATCH($E2178,CL,0)),"Unknown",INDIRECT("'C'!$A$"&amp;MATCH($E2178,CL,0)+1)))</f>
        <v/>
      </c>
      <c r="T2178" s="239" t="str">
        <f t="array" ref="T2178">IF(B2178="","",IF(ISERROR(MATCH($J2178,SorP!$B$1:$B$6226,0)),"",INDIRECT("'SorP'!$A$"&amp;MATCH($S2178&amp;$J2178,SorP!C:C,0))))</f>
        <v/>
      </c>
      <c r="U2178" s="240"/>
      <c r="V2178" s="228" t="str">
        <f>IF(C2178="",NA(),IF(OR(C2178="Smelter not listed",C2178="Smelter not yet identified"),MATCH($B2178&amp;$D2178,'Smelter Look-up'!$J:$J,0),MATCH($B2178&amp;$C2178,'Smelter Look-up'!$J:$J,0)))</f>
        <v>#N/A</v>
      </c>
      <c r="W2178" s="208"/>
      <c r="X2178" s="208">
        <f t="shared" si="1"/>
        <v>0</v>
      </c>
      <c r="Y2178" s="208"/>
      <c r="Z2178" s="208"/>
      <c r="AA2178" s="208"/>
      <c r="AB2178" s="241" t="str">
        <f t="shared" si="2"/>
        <v/>
      </c>
      <c r="AC2178" s="208"/>
      <c r="AD2178" s="208"/>
      <c r="AE2178" s="208"/>
      <c r="AF2178" s="208"/>
      <c r="AG2178" s="208"/>
      <c r="AH2178" s="208"/>
    </row>
    <row r="2179" ht="13.5" customHeight="1">
      <c r="A2179" s="239"/>
      <c r="B2179" s="233" t="str">
        <f t="array" ref="B2179">IF(LEN(A2179)=0,"",INDEX('Smelter Look-up'!$A:$A,MATCH($A2179,'Smelter Look-up'!$E:$E,0)))</f>
        <v/>
      </c>
      <c r="C2179" s="234" t="str">
        <f t="array" ref="C2179">IF(LEN(A2179)=0,"",INDEX('Smelter Look-up'!$C:$C,MATCH($A2179,'Smelter Look-up'!$E:$E,0)))</f>
        <v/>
      </c>
      <c r="D2179" s="233"/>
      <c r="E2179" s="233" t="str">
        <f>IF(ISERROR($V2179),"",OFFSET('Smelter Look-up'!$D$4,$V2179-4,0)&amp;"")</f>
        <v/>
      </c>
      <c r="F2179" s="233" t="str">
        <f>IF(ISERROR($V2179),"",OFFSET('Smelter Look-up'!$E$4,$V2179-4,0))</f>
        <v/>
      </c>
      <c r="G2179" s="233" t="str">
        <f>IF(C2179=$X$4,IF(ISERROR($V2179),"Enter smelter details","RMI"),IF(ISERROR($V2179),"",OFFSET('Smelter Look-up'!$F$4,$V2179-4,0)))</f>
        <v/>
      </c>
      <c r="H2179" s="235" t="str">
        <f>IF(ISERROR($V2179),"",OFFSET('Smelter Look-up'!$G$4,$V2179-4,0))</f>
        <v/>
      </c>
      <c r="I2179" s="237" t="str">
        <f>IF(ISERROR($V2179),"",OFFSET('Smelter Look-up'!$H$4,$V2179-4,0))</f>
        <v/>
      </c>
      <c r="J2179" s="237" t="str">
        <f>IF(ISERROR($V2179),"",OFFSET('Smelter Look-up'!$I$4,$V2179-4,0))</f>
        <v/>
      </c>
      <c r="K2179" s="234"/>
      <c r="L2179" s="234"/>
      <c r="M2179" s="234"/>
      <c r="N2179" s="234"/>
      <c r="O2179" s="234"/>
      <c r="P2179" s="237"/>
      <c r="Q2179" s="238"/>
      <c r="R2179" s="233" t="str">
        <f>IF(ISERROR($V2179),"",OFFSET('Smelter Look-up'!$C$4,$V2179-4,0)&amp;"")</f>
        <v/>
      </c>
      <c r="S2179" s="239" t="str">
        <f t="array" ref="S2179">IF(B2179="","",IF(ISERROR(MATCH($E2179,CL,0)),"Unknown",INDIRECT("'C'!$A$"&amp;MATCH($E2179,CL,0)+1)))</f>
        <v/>
      </c>
      <c r="T2179" s="239" t="str">
        <f t="array" ref="T2179">IF(B2179="","",IF(ISERROR(MATCH($J2179,SorP!$B$1:$B$6226,0)),"",INDIRECT("'SorP'!$A$"&amp;MATCH($S2179&amp;$J2179,SorP!C:C,0))))</f>
        <v/>
      </c>
      <c r="U2179" s="240"/>
      <c r="V2179" s="228" t="str">
        <f>IF(C2179="",NA(),IF(OR(C2179="Smelter not listed",C2179="Smelter not yet identified"),MATCH($B2179&amp;$D2179,'Smelter Look-up'!$J:$J,0),MATCH($B2179&amp;$C2179,'Smelter Look-up'!$J:$J,0)))</f>
        <v>#N/A</v>
      </c>
      <c r="W2179" s="208"/>
      <c r="X2179" s="208">
        <f t="shared" si="1"/>
        <v>0</v>
      </c>
      <c r="Y2179" s="208"/>
      <c r="Z2179" s="208"/>
      <c r="AA2179" s="208"/>
      <c r="AB2179" s="241" t="str">
        <f t="shared" si="2"/>
        <v/>
      </c>
      <c r="AC2179" s="208"/>
      <c r="AD2179" s="208"/>
      <c r="AE2179" s="208"/>
      <c r="AF2179" s="208"/>
      <c r="AG2179" s="208"/>
      <c r="AH2179" s="208"/>
    </row>
    <row r="2180" ht="13.5" customHeight="1">
      <c r="A2180" s="239"/>
      <c r="B2180" s="233" t="str">
        <f t="array" ref="B2180">IF(LEN(A2180)=0,"",INDEX('Smelter Look-up'!$A:$A,MATCH($A2180,'Smelter Look-up'!$E:$E,0)))</f>
        <v/>
      </c>
      <c r="C2180" s="234" t="str">
        <f t="array" ref="C2180">IF(LEN(A2180)=0,"",INDEX('Smelter Look-up'!$C:$C,MATCH($A2180,'Smelter Look-up'!$E:$E,0)))</f>
        <v/>
      </c>
      <c r="D2180" s="233"/>
      <c r="E2180" s="233" t="str">
        <f>IF(ISERROR($V2180),"",OFFSET('Smelter Look-up'!$D$4,$V2180-4,0)&amp;"")</f>
        <v/>
      </c>
      <c r="F2180" s="233" t="str">
        <f>IF(ISERROR($V2180),"",OFFSET('Smelter Look-up'!$E$4,$V2180-4,0))</f>
        <v/>
      </c>
      <c r="G2180" s="233" t="str">
        <f>IF(C2180=$X$4,IF(ISERROR($V2180),"Enter smelter details","RMI"),IF(ISERROR($V2180),"",OFFSET('Smelter Look-up'!$F$4,$V2180-4,0)))</f>
        <v/>
      </c>
      <c r="H2180" s="235" t="str">
        <f>IF(ISERROR($V2180),"",OFFSET('Smelter Look-up'!$G$4,$V2180-4,0))</f>
        <v/>
      </c>
      <c r="I2180" s="237" t="str">
        <f>IF(ISERROR($V2180),"",OFFSET('Smelter Look-up'!$H$4,$V2180-4,0))</f>
        <v/>
      </c>
      <c r="J2180" s="237" t="str">
        <f>IF(ISERROR($V2180),"",OFFSET('Smelter Look-up'!$I$4,$V2180-4,0))</f>
        <v/>
      </c>
      <c r="K2180" s="234"/>
      <c r="L2180" s="234"/>
      <c r="M2180" s="234"/>
      <c r="N2180" s="234"/>
      <c r="O2180" s="234"/>
      <c r="P2180" s="237"/>
      <c r="Q2180" s="238"/>
      <c r="R2180" s="233" t="str">
        <f>IF(ISERROR($V2180),"",OFFSET('Smelter Look-up'!$C$4,$V2180-4,0)&amp;"")</f>
        <v/>
      </c>
      <c r="S2180" s="239" t="str">
        <f t="array" ref="S2180">IF(B2180="","",IF(ISERROR(MATCH($E2180,CL,0)),"Unknown",INDIRECT("'C'!$A$"&amp;MATCH($E2180,CL,0)+1)))</f>
        <v/>
      </c>
      <c r="T2180" s="239" t="str">
        <f t="array" ref="T2180">IF(B2180="","",IF(ISERROR(MATCH($J2180,SorP!$B$1:$B$6226,0)),"",INDIRECT("'SorP'!$A$"&amp;MATCH($S2180&amp;$J2180,SorP!C:C,0))))</f>
        <v/>
      </c>
      <c r="U2180" s="240"/>
      <c r="V2180" s="228" t="str">
        <f>IF(C2180="",NA(),IF(OR(C2180="Smelter not listed",C2180="Smelter not yet identified"),MATCH($B2180&amp;$D2180,'Smelter Look-up'!$J:$J,0),MATCH($B2180&amp;$C2180,'Smelter Look-up'!$J:$J,0)))</f>
        <v>#N/A</v>
      </c>
      <c r="W2180" s="208"/>
      <c r="X2180" s="208">
        <f t="shared" si="1"/>
        <v>0</v>
      </c>
      <c r="Y2180" s="208"/>
      <c r="Z2180" s="208"/>
      <c r="AA2180" s="208"/>
      <c r="AB2180" s="241" t="str">
        <f t="shared" si="2"/>
        <v/>
      </c>
      <c r="AC2180" s="208"/>
      <c r="AD2180" s="208"/>
      <c r="AE2180" s="208"/>
      <c r="AF2180" s="208"/>
      <c r="AG2180" s="208"/>
      <c r="AH2180" s="208"/>
    </row>
    <row r="2181" ht="13.5" customHeight="1">
      <c r="A2181" s="239"/>
      <c r="B2181" s="233" t="str">
        <f t="array" ref="B2181">IF(LEN(A2181)=0,"",INDEX('Smelter Look-up'!$A:$A,MATCH($A2181,'Smelter Look-up'!$E:$E,0)))</f>
        <v/>
      </c>
      <c r="C2181" s="234" t="str">
        <f t="array" ref="C2181">IF(LEN(A2181)=0,"",INDEX('Smelter Look-up'!$C:$C,MATCH($A2181,'Smelter Look-up'!$E:$E,0)))</f>
        <v/>
      </c>
      <c r="D2181" s="233"/>
      <c r="E2181" s="233" t="str">
        <f>IF(ISERROR($V2181),"",OFFSET('Smelter Look-up'!$D$4,$V2181-4,0)&amp;"")</f>
        <v/>
      </c>
      <c r="F2181" s="233" t="str">
        <f>IF(ISERROR($V2181),"",OFFSET('Smelter Look-up'!$E$4,$V2181-4,0))</f>
        <v/>
      </c>
      <c r="G2181" s="233" t="str">
        <f>IF(C2181=$X$4,IF(ISERROR($V2181),"Enter smelter details","RMI"),IF(ISERROR($V2181),"",OFFSET('Smelter Look-up'!$F$4,$V2181-4,0)))</f>
        <v/>
      </c>
      <c r="H2181" s="235" t="str">
        <f>IF(ISERROR($V2181),"",OFFSET('Smelter Look-up'!$G$4,$V2181-4,0))</f>
        <v/>
      </c>
      <c r="I2181" s="237" t="str">
        <f>IF(ISERROR($V2181),"",OFFSET('Smelter Look-up'!$H$4,$V2181-4,0))</f>
        <v/>
      </c>
      <c r="J2181" s="237" t="str">
        <f>IF(ISERROR($V2181),"",OFFSET('Smelter Look-up'!$I$4,$V2181-4,0))</f>
        <v/>
      </c>
      <c r="K2181" s="234"/>
      <c r="L2181" s="234"/>
      <c r="M2181" s="234"/>
      <c r="N2181" s="234"/>
      <c r="O2181" s="234"/>
      <c r="P2181" s="237"/>
      <c r="Q2181" s="238"/>
      <c r="R2181" s="233" t="str">
        <f>IF(ISERROR($V2181),"",OFFSET('Smelter Look-up'!$C$4,$V2181-4,0)&amp;"")</f>
        <v/>
      </c>
      <c r="S2181" s="239" t="str">
        <f t="array" ref="S2181">IF(B2181="","",IF(ISERROR(MATCH($E2181,CL,0)),"Unknown",INDIRECT("'C'!$A$"&amp;MATCH($E2181,CL,0)+1)))</f>
        <v/>
      </c>
      <c r="T2181" s="239" t="str">
        <f t="array" ref="T2181">IF(B2181="","",IF(ISERROR(MATCH($J2181,SorP!$B$1:$B$6226,0)),"",INDIRECT("'SorP'!$A$"&amp;MATCH($S2181&amp;$J2181,SorP!C:C,0))))</f>
        <v/>
      </c>
      <c r="U2181" s="240"/>
      <c r="V2181" s="228" t="str">
        <f>IF(C2181="",NA(),IF(OR(C2181="Smelter not listed",C2181="Smelter not yet identified"),MATCH($B2181&amp;$D2181,'Smelter Look-up'!$J:$J,0),MATCH($B2181&amp;$C2181,'Smelter Look-up'!$J:$J,0)))</f>
        <v>#N/A</v>
      </c>
      <c r="W2181" s="208"/>
      <c r="X2181" s="208">
        <f t="shared" si="1"/>
        <v>0</v>
      </c>
      <c r="Y2181" s="208"/>
      <c r="Z2181" s="208"/>
      <c r="AA2181" s="208"/>
      <c r="AB2181" s="241" t="str">
        <f t="shared" si="2"/>
        <v/>
      </c>
      <c r="AC2181" s="208"/>
      <c r="AD2181" s="208"/>
      <c r="AE2181" s="208"/>
      <c r="AF2181" s="208"/>
      <c r="AG2181" s="208"/>
      <c r="AH2181" s="208"/>
    </row>
    <row r="2182" ht="13.5" customHeight="1">
      <c r="A2182" s="239"/>
      <c r="B2182" s="233" t="str">
        <f t="array" ref="B2182">IF(LEN(A2182)=0,"",INDEX('Smelter Look-up'!$A:$A,MATCH($A2182,'Smelter Look-up'!$E:$E,0)))</f>
        <v/>
      </c>
      <c r="C2182" s="234" t="str">
        <f t="array" ref="C2182">IF(LEN(A2182)=0,"",INDEX('Smelter Look-up'!$C:$C,MATCH($A2182,'Smelter Look-up'!$E:$E,0)))</f>
        <v/>
      </c>
      <c r="D2182" s="233"/>
      <c r="E2182" s="233" t="str">
        <f>IF(ISERROR($V2182),"",OFFSET('Smelter Look-up'!$D$4,$V2182-4,0)&amp;"")</f>
        <v/>
      </c>
      <c r="F2182" s="233" t="str">
        <f>IF(ISERROR($V2182),"",OFFSET('Smelter Look-up'!$E$4,$V2182-4,0))</f>
        <v/>
      </c>
      <c r="G2182" s="233" t="str">
        <f>IF(C2182=$X$4,IF(ISERROR($V2182),"Enter smelter details","RMI"),IF(ISERROR($V2182),"",OFFSET('Smelter Look-up'!$F$4,$V2182-4,0)))</f>
        <v/>
      </c>
      <c r="H2182" s="235" t="str">
        <f>IF(ISERROR($V2182),"",OFFSET('Smelter Look-up'!$G$4,$V2182-4,0))</f>
        <v/>
      </c>
      <c r="I2182" s="237" t="str">
        <f>IF(ISERROR($V2182),"",OFFSET('Smelter Look-up'!$H$4,$V2182-4,0))</f>
        <v/>
      </c>
      <c r="J2182" s="237" t="str">
        <f>IF(ISERROR($V2182),"",OFFSET('Smelter Look-up'!$I$4,$V2182-4,0))</f>
        <v/>
      </c>
      <c r="K2182" s="234"/>
      <c r="L2182" s="234"/>
      <c r="M2182" s="234"/>
      <c r="N2182" s="234"/>
      <c r="O2182" s="234"/>
      <c r="P2182" s="237"/>
      <c r="Q2182" s="238"/>
      <c r="R2182" s="233" t="str">
        <f>IF(ISERROR($V2182),"",OFFSET('Smelter Look-up'!$C$4,$V2182-4,0)&amp;"")</f>
        <v/>
      </c>
      <c r="S2182" s="239" t="str">
        <f t="array" ref="S2182">IF(B2182="","",IF(ISERROR(MATCH($E2182,CL,0)),"Unknown",INDIRECT("'C'!$A$"&amp;MATCH($E2182,CL,0)+1)))</f>
        <v/>
      </c>
      <c r="T2182" s="239" t="str">
        <f t="array" ref="T2182">IF(B2182="","",IF(ISERROR(MATCH($J2182,SorP!$B$1:$B$6226,0)),"",INDIRECT("'SorP'!$A$"&amp;MATCH($S2182&amp;$J2182,SorP!C:C,0))))</f>
        <v/>
      </c>
      <c r="U2182" s="240"/>
      <c r="V2182" s="228" t="str">
        <f>IF(C2182="",NA(),IF(OR(C2182="Smelter not listed",C2182="Smelter not yet identified"),MATCH($B2182&amp;$D2182,'Smelter Look-up'!$J:$J,0),MATCH($B2182&amp;$C2182,'Smelter Look-up'!$J:$J,0)))</f>
        <v>#N/A</v>
      </c>
      <c r="W2182" s="208"/>
      <c r="X2182" s="208">
        <f t="shared" si="1"/>
        <v>0</v>
      </c>
      <c r="Y2182" s="208"/>
      <c r="Z2182" s="208"/>
      <c r="AA2182" s="208"/>
      <c r="AB2182" s="241" t="str">
        <f t="shared" si="2"/>
        <v/>
      </c>
      <c r="AC2182" s="208"/>
      <c r="AD2182" s="208"/>
      <c r="AE2182" s="208"/>
      <c r="AF2182" s="208"/>
      <c r="AG2182" s="208"/>
      <c r="AH2182" s="208"/>
    </row>
    <row r="2183" ht="13.5" customHeight="1">
      <c r="A2183" s="239"/>
      <c r="B2183" s="233" t="str">
        <f t="array" ref="B2183">IF(LEN(A2183)=0,"",INDEX('Smelter Look-up'!$A:$A,MATCH($A2183,'Smelter Look-up'!$E:$E,0)))</f>
        <v/>
      </c>
      <c r="C2183" s="234" t="str">
        <f t="array" ref="C2183">IF(LEN(A2183)=0,"",INDEX('Smelter Look-up'!$C:$C,MATCH($A2183,'Smelter Look-up'!$E:$E,0)))</f>
        <v/>
      </c>
      <c r="D2183" s="233"/>
      <c r="E2183" s="233" t="str">
        <f>IF(ISERROR($V2183),"",OFFSET('Smelter Look-up'!$D$4,$V2183-4,0)&amp;"")</f>
        <v/>
      </c>
      <c r="F2183" s="233" t="str">
        <f>IF(ISERROR($V2183),"",OFFSET('Smelter Look-up'!$E$4,$V2183-4,0))</f>
        <v/>
      </c>
      <c r="G2183" s="233" t="str">
        <f>IF(C2183=$X$4,IF(ISERROR($V2183),"Enter smelter details","RMI"),IF(ISERROR($V2183),"",OFFSET('Smelter Look-up'!$F$4,$V2183-4,0)))</f>
        <v/>
      </c>
      <c r="H2183" s="235" t="str">
        <f>IF(ISERROR($V2183),"",OFFSET('Smelter Look-up'!$G$4,$V2183-4,0))</f>
        <v/>
      </c>
      <c r="I2183" s="237" t="str">
        <f>IF(ISERROR($V2183),"",OFFSET('Smelter Look-up'!$H$4,$V2183-4,0))</f>
        <v/>
      </c>
      <c r="J2183" s="237" t="str">
        <f>IF(ISERROR($V2183),"",OFFSET('Smelter Look-up'!$I$4,$V2183-4,0))</f>
        <v/>
      </c>
      <c r="K2183" s="234"/>
      <c r="L2183" s="234"/>
      <c r="M2183" s="234"/>
      <c r="N2183" s="234"/>
      <c r="O2183" s="234"/>
      <c r="P2183" s="237"/>
      <c r="Q2183" s="238"/>
      <c r="R2183" s="233" t="str">
        <f>IF(ISERROR($V2183),"",OFFSET('Smelter Look-up'!$C$4,$V2183-4,0)&amp;"")</f>
        <v/>
      </c>
      <c r="S2183" s="239" t="str">
        <f t="array" ref="S2183">IF(B2183="","",IF(ISERROR(MATCH($E2183,CL,0)),"Unknown",INDIRECT("'C'!$A$"&amp;MATCH($E2183,CL,0)+1)))</f>
        <v/>
      </c>
      <c r="T2183" s="239" t="str">
        <f t="array" ref="T2183">IF(B2183="","",IF(ISERROR(MATCH($J2183,SorP!$B$1:$B$6226,0)),"",INDIRECT("'SorP'!$A$"&amp;MATCH($S2183&amp;$J2183,SorP!C:C,0))))</f>
        <v/>
      </c>
      <c r="U2183" s="240"/>
      <c r="V2183" s="228" t="str">
        <f>IF(C2183="",NA(),IF(OR(C2183="Smelter not listed",C2183="Smelter not yet identified"),MATCH($B2183&amp;$D2183,'Smelter Look-up'!$J:$J,0),MATCH($B2183&amp;$C2183,'Smelter Look-up'!$J:$J,0)))</f>
        <v>#N/A</v>
      </c>
      <c r="W2183" s="208"/>
      <c r="X2183" s="208">
        <f t="shared" si="1"/>
        <v>0</v>
      </c>
      <c r="Y2183" s="208"/>
      <c r="Z2183" s="208"/>
      <c r="AA2183" s="208"/>
      <c r="AB2183" s="241" t="str">
        <f t="shared" si="2"/>
        <v/>
      </c>
      <c r="AC2183" s="208"/>
      <c r="AD2183" s="208"/>
      <c r="AE2183" s="208"/>
      <c r="AF2183" s="208"/>
      <c r="AG2183" s="208"/>
      <c r="AH2183" s="208"/>
    </row>
    <row r="2184" ht="13.5" customHeight="1">
      <c r="A2184" s="239"/>
      <c r="B2184" s="233" t="str">
        <f t="array" ref="B2184">IF(LEN(A2184)=0,"",INDEX('Smelter Look-up'!$A:$A,MATCH($A2184,'Smelter Look-up'!$E:$E,0)))</f>
        <v/>
      </c>
      <c r="C2184" s="234" t="str">
        <f t="array" ref="C2184">IF(LEN(A2184)=0,"",INDEX('Smelter Look-up'!$C:$C,MATCH($A2184,'Smelter Look-up'!$E:$E,0)))</f>
        <v/>
      </c>
      <c r="D2184" s="233"/>
      <c r="E2184" s="233" t="str">
        <f>IF(ISERROR($V2184),"",OFFSET('Smelter Look-up'!$D$4,$V2184-4,0)&amp;"")</f>
        <v/>
      </c>
      <c r="F2184" s="233" t="str">
        <f>IF(ISERROR($V2184),"",OFFSET('Smelter Look-up'!$E$4,$V2184-4,0))</f>
        <v/>
      </c>
      <c r="G2184" s="233" t="str">
        <f>IF(C2184=$X$4,IF(ISERROR($V2184),"Enter smelter details","RMI"),IF(ISERROR($V2184),"",OFFSET('Smelter Look-up'!$F$4,$V2184-4,0)))</f>
        <v/>
      </c>
      <c r="H2184" s="235" t="str">
        <f>IF(ISERROR($V2184),"",OFFSET('Smelter Look-up'!$G$4,$V2184-4,0))</f>
        <v/>
      </c>
      <c r="I2184" s="237" t="str">
        <f>IF(ISERROR($V2184),"",OFFSET('Smelter Look-up'!$H$4,$V2184-4,0))</f>
        <v/>
      </c>
      <c r="J2184" s="237" t="str">
        <f>IF(ISERROR($V2184),"",OFFSET('Smelter Look-up'!$I$4,$V2184-4,0))</f>
        <v/>
      </c>
      <c r="K2184" s="234"/>
      <c r="L2184" s="234"/>
      <c r="M2184" s="234"/>
      <c r="N2184" s="234"/>
      <c r="O2184" s="234"/>
      <c r="P2184" s="237"/>
      <c r="Q2184" s="238"/>
      <c r="R2184" s="233" t="str">
        <f>IF(ISERROR($V2184),"",OFFSET('Smelter Look-up'!$C$4,$V2184-4,0)&amp;"")</f>
        <v/>
      </c>
      <c r="S2184" s="239" t="str">
        <f t="array" ref="S2184">IF(B2184="","",IF(ISERROR(MATCH($E2184,CL,0)),"Unknown",INDIRECT("'C'!$A$"&amp;MATCH($E2184,CL,0)+1)))</f>
        <v/>
      </c>
      <c r="T2184" s="239" t="str">
        <f t="array" ref="T2184">IF(B2184="","",IF(ISERROR(MATCH($J2184,SorP!$B$1:$B$6226,0)),"",INDIRECT("'SorP'!$A$"&amp;MATCH($S2184&amp;$J2184,SorP!C:C,0))))</f>
        <v/>
      </c>
      <c r="U2184" s="240"/>
      <c r="V2184" s="228" t="str">
        <f>IF(C2184="",NA(),IF(OR(C2184="Smelter not listed",C2184="Smelter not yet identified"),MATCH($B2184&amp;$D2184,'Smelter Look-up'!$J:$J,0),MATCH($B2184&amp;$C2184,'Smelter Look-up'!$J:$J,0)))</f>
        <v>#N/A</v>
      </c>
      <c r="W2184" s="208"/>
      <c r="X2184" s="208">
        <f t="shared" si="1"/>
        <v>0</v>
      </c>
      <c r="Y2184" s="208"/>
      <c r="Z2184" s="208"/>
      <c r="AA2184" s="208"/>
      <c r="AB2184" s="241" t="str">
        <f t="shared" si="2"/>
        <v/>
      </c>
      <c r="AC2184" s="208"/>
      <c r="AD2184" s="208"/>
      <c r="AE2184" s="208"/>
      <c r="AF2184" s="208"/>
      <c r="AG2184" s="208"/>
      <c r="AH2184" s="208"/>
    </row>
    <row r="2185" ht="13.5" customHeight="1">
      <c r="A2185" s="239"/>
      <c r="B2185" s="233" t="str">
        <f t="array" ref="B2185">IF(LEN(A2185)=0,"",INDEX('Smelter Look-up'!$A:$A,MATCH($A2185,'Smelter Look-up'!$E:$E,0)))</f>
        <v/>
      </c>
      <c r="C2185" s="234" t="str">
        <f t="array" ref="C2185">IF(LEN(A2185)=0,"",INDEX('Smelter Look-up'!$C:$C,MATCH($A2185,'Smelter Look-up'!$E:$E,0)))</f>
        <v/>
      </c>
      <c r="D2185" s="233"/>
      <c r="E2185" s="233" t="str">
        <f>IF(ISERROR($V2185),"",OFFSET('Smelter Look-up'!$D$4,$V2185-4,0)&amp;"")</f>
        <v/>
      </c>
      <c r="F2185" s="233" t="str">
        <f>IF(ISERROR($V2185),"",OFFSET('Smelter Look-up'!$E$4,$V2185-4,0))</f>
        <v/>
      </c>
      <c r="G2185" s="233" t="str">
        <f>IF(C2185=$X$4,IF(ISERROR($V2185),"Enter smelter details","RMI"),IF(ISERROR($V2185),"",OFFSET('Smelter Look-up'!$F$4,$V2185-4,0)))</f>
        <v/>
      </c>
      <c r="H2185" s="235" t="str">
        <f>IF(ISERROR($V2185),"",OFFSET('Smelter Look-up'!$G$4,$V2185-4,0))</f>
        <v/>
      </c>
      <c r="I2185" s="237" t="str">
        <f>IF(ISERROR($V2185),"",OFFSET('Smelter Look-up'!$H$4,$V2185-4,0))</f>
        <v/>
      </c>
      <c r="J2185" s="237" t="str">
        <f>IF(ISERROR($V2185),"",OFFSET('Smelter Look-up'!$I$4,$V2185-4,0))</f>
        <v/>
      </c>
      <c r="K2185" s="234"/>
      <c r="L2185" s="234"/>
      <c r="M2185" s="234"/>
      <c r="N2185" s="234"/>
      <c r="O2185" s="234"/>
      <c r="P2185" s="237"/>
      <c r="Q2185" s="238"/>
      <c r="R2185" s="233" t="str">
        <f>IF(ISERROR($V2185),"",OFFSET('Smelter Look-up'!$C$4,$V2185-4,0)&amp;"")</f>
        <v/>
      </c>
      <c r="S2185" s="239" t="str">
        <f t="array" ref="S2185">IF(B2185="","",IF(ISERROR(MATCH($E2185,CL,0)),"Unknown",INDIRECT("'C'!$A$"&amp;MATCH($E2185,CL,0)+1)))</f>
        <v/>
      </c>
      <c r="T2185" s="239" t="str">
        <f t="array" ref="T2185">IF(B2185="","",IF(ISERROR(MATCH($J2185,SorP!$B$1:$B$6226,0)),"",INDIRECT("'SorP'!$A$"&amp;MATCH($S2185&amp;$J2185,SorP!C:C,0))))</f>
        <v/>
      </c>
      <c r="U2185" s="240"/>
      <c r="V2185" s="228" t="str">
        <f>IF(C2185="",NA(),IF(OR(C2185="Smelter not listed",C2185="Smelter not yet identified"),MATCH($B2185&amp;$D2185,'Smelter Look-up'!$J:$J,0),MATCH($B2185&amp;$C2185,'Smelter Look-up'!$J:$J,0)))</f>
        <v>#N/A</v>
      </c>
      <c r="W2185" s="208"/>
      <c r="X2185" s="208">
        <f t="shared" si="1"/>
        <v>0</v>
      </c>
      <c r="Y2185" s="208"/>
      <c r="Z2185" s="208"/>
      <c r="AA2185" s="208"/>
      <c r="AB2185" s="241" t="str">
        <f t="shared" si="2"/>
        <v/>
      </c>
      <c r="AC2185" s="208"/>
      <c r="AD2185" s="208"/>
      <c r="AE2185" s="208"/>
      <c r="AF2185" s="208"/>
      <c r="AG2185" s="208"/>
      <c r="AH2185" s="208"/>
    </row>
    <row r="2186" ht="13.5" customHeight="1">
      <c r="A2186" s="239"/>
      <c r="B2186" s="233" t="str">
        <f t="array" ref="B2186">IF(LEN(A2186)=0,"",INDEX('Smelter Look-up'!$A:$A,MATCH($A2186,'Smelter Look-up'!$E:$E,0)))</f>
        <v/>
      </c>
      <c r="C2186" s="234" t="str">
        <f t="array" ref="C2186">IF(LEN(A2186)=0,"",INDEX('Smelter Look-up'!$C:$C,MATCH($A2186,'Smelter Look-up'!$E:$E,0)))</f>
        <v/>
      </c>
      <c r="D2186" s="233"/>
      <c r="E2186" s="233" t="str">
        <f>IF(ISERROR($V2186),"",OFFSET('Smelter Look-up'!$D$4,$V2186-4,0)&amp;"")</f>
        <v/>
      </c>
      <c r="F2186" s="233" t="str">
        <f>IF(ISERROR($V2186),"",OFFSET('Smelter Look-up'!$E$4,$V2186-4,0))</f>
        <v/>
      </c>
      <c r="G2186" s="233" t="str">
        <f>IF(C2186=$X$4,IF(ISERROR($V2186),"Enter smelter details","RMI"),IF(ISERROR($V2186),"",OFFSET('Smelter Look-up'!$F$4,$V2186-4,0)))</f>
        <v/>
      </c>
      <c r="H2186" s="235" t="str">
        <f>IF(ISERROR($V2186),"",OFFSET('Smelter Look-up'!$G$4,$V2186-4,0))</f>
        <v/>
      </c>
      <c r="I2186" s="237" t="str">
        <f>IF(ISERROR($V2186),"",OFFSET('Smelter Look-up'!$H$4,$V2186-4,0))</f>
        <v/>
      </c>
      <c r="J2186" s="237" t="str">
        <f>IF(ISERROR($V2186),"",OFFSET('Smelter Look-up'!$I$4,$V2186-4,0))</f>
        <v/>
      </c>
      <c r="K2186" s="234"/>
      <c r="L2186" s="234"/>
      <c r="M2186" s="234"/>
      <c r="N2186" s="234"/>
      <c r="O2186" s="234"/>
      <c r="P2186" s="237"/>
      <c r="Q2186" s="238"/>
      <c r="R2186" s="233" t="str">
        <f>IF(ISERROR($V2186),"",OFFSET('Smelter Look-up'!$C$4,$V2186-4,0)&amp;"")</f>
        <v/>
      </c>
      <c r="S2186" s="239" t="str">
        <f t="array" ref="S2186">IF(B2186="","",IF(ISERROR(MATCH($E2186,CL,0)),"Unknown",INDIRECT("'C'!$A$"&amp;MATCH($E2186,CL,0)+1)))</f>
        <v/>
      </c>
      <c r="T2186" s="239" t="str">
        <f t="array" ref="T2186">IF(B2186="","",IF(ISERROR(MATCH($J2186,SorP!$B$1:$B$6226,0)),"",INDIRECT("'SorP'!$A$"&amp;MATCH($S2186&amp;$J2186,SorP!C:C,0))))</f>
        <v/>
      </c>
      <c r="U2186" s="240"/>
      <c r="V2186" s="228" t="str">
        <f>IF(C2186="",NA(),IF(OR(C2186="Smelter not listed",C2186="Smelter not yet identified"),MATCH($B2186&amp;$D2186,'Smelter Look-up'!$J:$J,0),MATCH($B2186&amp;$C2186,'Smelter Look-up'!$J:$J,0)))</f>
        <v>#N/A</v>
      </c>
      <c r="W2186" s="208"/>
      <c r="X2186" s="208">
        <f t="shared" si="1"/>
        <v>0</v>
      </c>
      <c r="Y2186" s="208"/>
      <c r="Z2186" s="208"/>
      <c r="AA2186" s="208"/>
      <c r="AB2186" s="241" t="str">
        <f t="shared" si="2"/>
        <v/>
      </c>
      <c r="AC2186" s="208"/>
      <c r="AD2186" s="208"/>
      <c r="AE2186" s="208"/>
      <c r="AF2186" s="208"/>
      <c r="AG2186" s="208"/>
      <c r="AH2186" s="208"/>
    </row>
    <row r="2187" ht="13.5" customHeight="1">
      <c r="A2187" s="239"/>
      <c r="B2187" s="233" t="str">
        <f t="array" ref="B2187">IF(LEN(A2187)=0,"",INDEX('Smelter Look-up'!$A:$A,MATCH($A2187,'Smelter Look-up'!$E:$E,0)))</f>
        <v/>
      </c>
      <c r="C2187" s="234" t="str">
        <f t="array" ref="C2187">IF(LEN(A2187)=0,"",INDEX('Smelter Look-up'!$C:$C,MATCH($A2187,'Smelter Look-up'!$E:$E,0)))</f>
        <v/>
      </c>
      <c r="D2187" s="233"/>
      <c r="E2187" s="233" t="str">
        <f>IF(ISERROR($V2187),"",OFFSET('Smelter Look-up'!$D$4,$V2187-4,0)&amp;"")</f>
        <v/>
      </c>
      <c r="F2187" s="233" t="str">
        <f>IF(ISERROR($V2187),"",OFFSET('Smelter Look-up'!$E$4,$V2187-4,0))</f>
        <v/>
      </c>
      <c r="G2187" s="233" t="str">
        <f>IF(C2187=$X$4,IF(ISERROR($V2187),"Enter smelter details","RMI"),IF(ISERROR($V2187),"",OFFSET('Smelter Look-up'!$F$4,$V2187-4,0)))</f>
        <v/>
      </c>
      <c r="H2187" s="235" t="str">
        <f>IF(ISERROR($V2187),"",OFFSET('Smelter Look-up'!$G$4,$V2187-4,0))</f>
        <v/>
      </c>
      <c r="I2187" s="237" t="str">
        <f>IF(ISERROR($V2187),"",OFFSET('Smelter Look-up'!$H$4,$V2187-4,0))</f>
        <v/>
      </c>
      <c r="J2187" s="237" t="str">
        <f>IF(ISERROR($V2187),"",OFFSET('Smelter Look-up'!$I$4,$V2187-4,0))</f>
        <v/>
      </c>
      <c r="K2187" s="234"/>
      <c r="L2187" s="234"/>
      <c r="M2187" s="234"/>
      <c r="N2187" s="234"/>
      <c r="O2187" s="234"/>
      <c r="P2187" s="237"/>
      <c r="Q2187" s="238"/>
      <c r="R2187" s="233" t="str">
        <f>IF(ISERROR($V2187),"",OFFSET('Smelter Look-up'!$C$4,$V2187-4,0)&amp;"")</f>
        <v/>
      </c>
      <c r="S2187" s="239" t="str">
        <f t="array" ref="S2187">IF(B2187="","",IF(ISERROR(MATCH($E2187,CL,0)),"Unknown",INDIRECT("'C'!$A$"&amp;MATCH($E2187,CL,0)+1)))</f>
        <v/>
      </c>
      <c r="T2187" s="239" t="str">
        <f t="array" ref="T2187">IF(B2187="","",IF(ISERROR(MATCH($J2187,SorP!$B$1:$B$6226,0)),"",INDIRECT("'SorP'!$A$"&amp;MATCH($S2187&amp;$J2187,SorP!C:C,0))))</f>
        <v/>
      </c>
      <c r="U2187" s="240"/>
      <c r="V2187" s="228" t="str">
        <f>IF(C2187="",NA(),IF(OR(C2187="Smelter not listed",C2187="Smelter not yet identified"),MATCH($B2187&amp;$D2187,'Smelter Look-up'!$J:$J,0),MATCH($B2187&amp;$C2187,'Smelter Look-up'!$J:$J,0)))</f>
        <v>#N/A</v>
      </c>
      <c r="W2187" s="208"/>
      <c r="X2187" s="208">
        <f t="shared" si="1"/>
        <v>0</v>
      </c>
      <c r="Y2187" s="208"/>
      <c r="Z2187" s="208"/>
      <c r="AA2187" s="208"/>
      <c r="AB2187" s="241" t="str">
        <f t="shared" si="2"/>
        <v/>
      </c>
      <c r="AC2187" s="208"/>
      <c r="AD2187" s="208"/>
      <c r="AE2187" s="208"/>
      <c r="AF2187" s="208"/>
      <c r="AG2187" s="208"/>
      <c r="AH2187" s="208"/>
    </row>
    <row r="2188" ht="13.5" customHeight="1">
      <c r="A2188" s="239"/>
      <c r="B2188" s="233" t="str">
        <f t="array" ref="B2188">IF(LEN(A2188)=0,"",INDEX('Smelter Look-up'!$A:$A,MATCH($A2188,'Smelter Look-up'!$E:$E,0)))</f>
        <v/>
      </c>
      <c r="C2188" s="234" t="str">
        <f t="array" ref="C2188">IF(LEN(A2188)=0,"",INDEX('Smelter Look-up'!$C:$C,MATCH($A2188,'Smelter Look-up'!$E:$E,0)))</f>
        <v/>
      </c>
      <c r="D2188" s="233"/>
      <c r="E2188" s="233" t="str">
        <f>IF(ISERROR($V2188),"",OFFSET('Smelter Look-up'!$D$4,$V2188-4,0)&amp;"")</f>
        <v/>
      </c>
      <c r="F2188" s="233" t="str">
        <f>IF(ISERROR($V2188),"",OFFSET('Smelter Look-up'!$E$4,$V2188-4,0))</f>
        <v/>
      </c>
      <c r="G2188" s="233" t="str">
        <f>IF(C2188=$X$4,IF(ISERROR($V2188),"Enter smelter details","RMI"),IF(ISERROR($V2188),"",OFFSET('Smelter Look-up'!$F$4,$V2188-4,0)))</f>
        <v/>
      </c>
      <c r="H2188" s="235" t="str">
        <f>IF(ISERROR($V2188),"",OFFSET('Smelter Look-up'!$G$4,$V2188-4,0))</f>
        <v/>
      </c>
      <c r="I2188" s="237" t="str">
        <f>IF(ISERROR($V2188),"",OFFSET('Smelter Look-up'!$H$4,$V2188-4,0))</f>
        <v/>
      </c>
      <c r="J2188" s="237" t="str">
        <f>IF(ISERROR($V2188),"",OFFSET('Smelter Look-up'!$I$4,$V2188-4,0))</f>
        <v/>
      </c>
      <c r="K2188" s="234"/>
      <c r="L2188" s="234"/>
      <c r="M2188" s="234"/>
      <c r="N2188" s="234"/>
      <c r="O2188" s="234"/>
      <c r="P2188" s="237"/>
      <c r="Q2188" s="238"/>
      <c r="R2188" s="233" t="str">
        <f>IF(ISERROR($V2188),"",OFFSET('Smelter Look-up'!$C$4,$V2188-4,0)&amp;"")</f>
        <v/>
      </c>
      <c r="S2188" s="239" t="str">
        <f t="array" ref="S2188">IF(B2188="","",IF(ISERROR(MATCH($E2188,CL,0)),"Unknown",INDIRECT("'C'!$A$"&amp;MATCH($E2188,CL,0)+1)))</f>
        <v/>
      </c>
      <c r="T2188" s="239" t="str">
        <f t="array" ref="T2188">IF(B2188="","",IF(ISERROR(MATCH($J2188,SorP!$B$1:$B$6226,0)),"",INDIRECT("'SorP'!$A$"&amp;MATCH($S2188&amp;$J2188,SorP!C:C,0))))</f>
        <v/>
      </c>
      <c r="U2188" s="240"/>
      <c r="V2188" s="228" t="str">
        <f>IF(C2188="",NA(),IF(OR(C2188="Smelter not listed",C2188="Smelter not yet identified"),MATCH($B2188&amp;$D2188,'Smelter Look-up'!$J:$J,0),MATCH($B2188&amp;$C2188,'Smelter Look-up'!$J:$J,0)))</f>
        <v>#N/A</v>
      </c>
      <c r="W2188" s="208"/>
      <c r="X2188" s="208">
        <f t="shared" si="1"/>
        <v>0</v>
      </c>
      <c r="Y2188" s="208"/>
      <c r="Z2188" s="208"/>
      <c r="AA2188" s="208"/>
      <c r="AB2188" s="241" t="str">
        <f t="shared" si="2"/>
        <v/>
      </c>
      <c r="AC2188" s="208"/>
      <c r="AD2188" s="208"/>
      <c r="AE2188" s="208"/>
      <c r="AF2188" s="208"/>
      <c r="AG2188" s="208"/>
      <c r="AH2188" s="208"/>
    </row>
    <row r="2189" ht="13.5" customHeight="1">
      <c r="A2189" s="239"/>
      <c r="B2189" s="233" t="str">
        <f t="array" ref="B2189">IF(LEN(A2189)=0,"",INDEX('Smelter Look-up'!$A:$A,MATCH($A2189,'Smelter Look-up'!$E:$E,0)))</f>
        <v/>
      </c>
      <c r="C2189" s="234" t="str">
        <f t="array" ref="C2189">IF(LEN(A2189)=0,"",INDEX('Smelter Look-up'!$C:$C,MATCH($A2189,'Smelter Look-up'!$E:$E,0)))</f>
        <v/>
      </c>
      <c r="D2189" s="233"/>
      <c r="E2189" s="233" t="str">
        <f>IF(ISERROR($V2189),"",OFFSET('Smelter Look-up'!$D$4,$V2189-4,0)&amp;"")</f>
        <v/>
      </c>
      <c r="F2189" s="233" t="str">
        <f>IF(ISERROR($V2189),"",OFFSET('Smelter Look-up'!$E$4,$V2189-4,0))</f>
        <v/>
      </c>
      <c r="G2189" s="233" t="str">
        <f>IF(C2189=$X$4,IF(ISERROR($V2189),"Enter smelter details","RMI"),IF(ISERROR($V2189),"",OFFSET('Smelter Look-up'!$F$4,$V2189-4,0)))</f>
        <v/>
      </c>
      <c r="H2189" s="235" t="str">
        <f>IF(ISERROR($V2189),"",OFFSET('Smelter Look-up'!$G$4,$V2189-4,0))</f>
        <v/>
      </c>
      <c r="I2189" s="237" t="str">
        <f>IF(ISERROR($V2189),"",OFFSET('Smelter Look-up'!$H$4,$V2189-4,0))</f>
        <v/>
      </c>
      <c r="J2189" s="237" t="str">
        <f>IF(ISERROR($V2189),"",OFFSET('Smelter Look-up'!$I$4,$V2189-4,0))</f>
        <v/>
      </c>
      <c r="K2189" s="234"/>
      <c r="L2189" s="234"/>
      <c r="M2189" s="234"/>
      <c r="N2189" s="234"/>
      <c r="O2189" s="234"/>
      <c r="P2189" s="237"/>
      <c r="Q2189" s="238"/>
      <c r="R2189" s="233" t="str">
        <f>IF(ISERROR($V2189),"",OFFSET('Smelter Look-up'!$C$4,$V2189-4,0)&amp;"")</f>
        <v/>
      </c>
      <c r="S2189" s="239" t="str">
        <f t="array" ref="S2189">IF(B2189="","",IF(ISERROR(MATCH($E2189,CL,0)),"Unknown",INDIRECT("'C'!$A$"&amp;MATCH($E2189,CL,0)+1)))</f>
        <v/>
      </c>
      <c r="T2189" s="239" t="str">
        <f t="array" ref="T2189">IF(B2189="","",IF(ISERROR(MATCH($J2189,SorP!$B$1:$B$6226,0)),"",INDIRECT("'SorP'!$A$"&amp;MATCH($S2189&amp;$J2189,SorP!C:C,0))))</f>
        <v/>
      </c>
      <c r="U2189" s="240"/>
      <c r="V2189" s="228" t="str">
        <f>IF(C2189="",NA(),IF(OR(C2189="Smelter not listed",C2189="Smelter not yet identified"),MATCH($B2189&amp;$D2189,'Smelter Look-up'!$J:$J,0),MATCH($B2189&amp;$C2189,'Smelter Look-up'!$J:$J,0)))</f>
        <v>#N/A</v>
      </c>
      <c r="W2189" s="208"/>
      <c r="X2189" s="208">
        <f t="shared" si="1"/>
        <v>0</v>
      </c>
      <c r="Y2189" s="208"/>
      <c r="Z2189" s="208"/>
      <c r="AA2189" s="208"/>
      <c r="AB2189" s="241" t="str">
        <f t="shared" si="2"/>
        <v/>
      </c>
      <c r="AC2189" s="208"/>
      <c r="AD2189" s="208"/>
      <c r="AE2189" s="208"/>
      <c r="AF2189" s="208"/>
      <c r="AG2189" s="208"/>
      <c r="AH2189" s="208"/>
    </row>
    <row r="2190" ht="13.5" customHeight="1">
      <c r="A2190" s="239"/>
      <c r="B2190" s="233" t="str">
        <f t="array" ref="B2190">IF(LEN(A2190)=0,"",INDEX('Smelter Look-up'!$A:$A,MATCH($A2190,'Smelter Look-up'!$E:$E,0)))</f>
        <v/>
      </c>
      <c r="C2190" s="234" t="str">
        <f t="array" ref="C2190">IF(LEN(A2190)=0,"",INDEX('Smelter Look-up'!$C:$C,MATCH($A2190,'Smelter Look-up'!$E:$E,0)))</f>
        <v/>
      </c>
      <c r="D2190" s="233"/>
      <c r="E2190" s="233" t="str">
        <f>IF(ISERROR($V2190),"",OFFSET('Smelter Look-up'!$D$4,$V2190-4,0)&amp;"")</f>
        <v/>
      </c>
      <c r="F2190" s="233" t="str">
        <f>IF(ISERROR($V2190),"",OFFSET('Smelter Look-up'!$E$4,$V2190-4,0))</f>
        <v/>
      </c>
      <c r="G2190" s="233" t="str">
        <f>IF(C2190=$X$4,IF(ISERROR($V2190),"Enter smelter details","RMI"),IF(ISERROR($V2190),"",OFFSET('Smelter Look-up'!$F$4,$V2190-4,0)))</f>
        <v/>
      </c>
      <c r="H2190" s="235" t="str">
        <f>IF(ISERROR($V2190),"",OFFSET('Smelter Look-up'!$G$4,$V2190-4,0))</f>
        <v/>
      </c>
      <c r="I2190" s="237" t="str">
        <f>IF(ISERROR($V2190),"",OFFSET('Smelter Look-up'!$H$4,$V2190-4,0))</f>
        <v/>
      </c>
      <c r="J2190" s="237" t="str">
        <f>IF(ISERROR($V2190),"",OFFSET('Smelter Look-up'!$I$4,$V2190-4,0))</f>
        <v/>
      </c>
      <c r="K2190" s="234"/>
      <c r="L2190" s="234"/>
      <c r="M2190" s="234"/>
      <c r="N2190" s="234"/>
      <c r="O2190" s="234"/>
      <c r="P2190" s="237"/>
      <c r="Q2190" s="238"/>
      <c r="R2190" s="233" t="str">
        <f>IF(ISERROR($V2190),"",OFFSET('Smelter Look-up'!$C$4,$V2190-4,0)&amp;"")</f>
        <v/>
      </c>
      <c r="S2190" s="239" t="str">
        <f t="array" ref="S2190">IF(B2190="","",IF(ISERROR(MATCH($E2190,CL,0)),"Unknown",INDIRECT("'C'!$A$"&amp;MATCH($E2190,CL,0)+1)))</f>
        <v/>
      </c>
      <c r="T2190" s="239" t="str">
        <f t="array" ref="T2190">IF(B2190="","",IF(ISERROR(MATCH($J2190,SorP!$B$1:$B$6226,0)),"",INDIRECT("'SorP'!$A$"&amp;MATCH($S2190&amp;$J2190,SorP!C:C,0))))</f>
        <v/>
      </c>
      <c r="U2190" s="240"/>
      <c r="V2190" s="228" t="str">
        <f>IF(C2190="",NA(),IF(OR(C2190="Smelter not listed",C2190="Smelter not yet identified"),MATCH($B2190&amp;$D2190,'Smelter Look-up'!$J:$J,0),MATCH($B2190&amp;$C2190,'Smelter Look-up'!$J:$J,0)))</f>
        <v>#N/A</v>
      </c>
      <c r="W2190" s="208"/>
      <c r="X2190" s="208">
        <f t="shared" si="1"/>
        <v>0</v>
      </c>
      <c r="Y2190" s="208"/>
      <c r="Z2190" s="208"/>
      <c r="AA2190" s="208"/>
      <c r="AB2190" s="241" t="str">
        <f t="shared" si="2"/>
        <v/>
      </c>
      <c r="AC2190" s="208"/>
      <c r="AD2190" s="208"/>
      <c r="AE2190" s="208"/>
      <c r="AF2190" s="208"/>
      <c r="AG2190" s="208"/>
      <c r="AH2190" s="208"/>
    </row>
    <row r="2191" ht="13.5" customHeight="1">
      <c r="A2191" s="239"/>
      <c r="B2191" s="233" t="str">
        <f t="array" ref="B2191">IF(LEN(A2191)=0,"",INDEX('Smelter Look-up'!$A:$A,MATCH($A2191,'Smelter Look-up'!$E:$E,0)))</f>
        <v/>
      </c>
      <c r="C2191" s="234" t="str">
        <f t="array" ref="C2191">IF(LEN(A2191)=0,"",INDEX('Smelter Look-up'!$C:$C,MATCH($A2191,'Smelter Look-up'!$E:$E,0)))</f>
        <v/>
      </c>
      <c r="D2191" s="233"/>
      <c r="E2191" s="233" t="str">
        <f>IF(ISERROR($V2191),"",OFFSET('Smelter Look-up'!$D$4,$V2191-4,0)&amp;"")</f>
        <v/>
      </c>
      <c r="F2191" s="233" t="str">
        <f>IF(ISERROR($V2191),"",OFFSET('Smelter Look-up'!$E$4,$V2191-4,0))</f>
        <v/>
      </c>
      <c r="G2191" s="233" t="str">
        <f>IF(C2191=$X$4,IF(ISERROR($V2191),"Enter smelter details","RMI"),IF(ISERROR($V2191),"",OFFSET('Smelter Look-up'!$F$4,$V2191-4,0)))</f>
        <v/>
      </c>
      <c r="H2191" s="235" t="str">
        <f>IF(ISERROR($V2191),"",OFFSET('Smelter Look-up'!$G$4,$V2191-4,0))</f>
        <v/>
      </c>
      <c r="I2191" s="237" t="str">
        <f>IF(ISERROR($V2191),"",OFFSET('Smelter Look-up'!$H$4,$V2191-4,0))</f>
        <v/>
      </c>
      <c r="J2191" s="237" t="str">
        <f>IF(ISERROR($V2191),"",OFFSET('Smelter Look-up'!$I$4,$V2191-4,0))</f>
        <v/>
      </c>
      <c r="K2191" s="234"/>
      <c r="L2191" s="234"/>
      <c r="M2191" s="234"/>
      <c r="N2191" s="234"/>
      <c r="O2191" s="234"/>
      <c r="P2191" s="237"/>
      <c r="Q2191" s="238"/>
      <c r="R2191" s="233" t="str">
        <f>IF(ISERROR($V2191),"",OFFSET('Smelter Look-up'!$C$4,$V2191-4,0)&amp;"")</f>
        <v/>
      </c>
      <c r="S2191" s="239" t="str">
        <f t="array" ref="S2191">IF(B2191="","",IF(ISERROR(MATCH($E2191,CL,0)),"Unknown",INDIRECT("'C'!$A$"&amp;MATCH($E2191,CL,0)+1)))</f>
        <v/>
      </c>
      <c r="T2191" s="239" t="str">
        <f t="array" ref="T2191">IF(B2191="","",IF(ISERROR(MATCH($J2191,SorP!$B$1:$B$6226,0)),"",INDIRECT("'SorP'!$A$"&amp;MATCH($S2191&amp;$J2191,SorP!C:C,0))))</f>
        <v/>
      </c>
      <c r="U2191" s="240"/>
      <c r="V2191" s="228" t="str">
        <f>IF(C2191="",NA(),IF(OR(C2191="Smelter not listed",C2191="Smelter not yet identified"),MATCH($B2191&amp;$D2191,'Smelter Look-up'!$J:$J,0),MATCH($B2191&amp;$C2191,'Smelter Look-up'!$J:$J,0)))</f>
        <v>#N/A</v>
      </c>
      <c r="W2191" s="208"/>
      <c r="X2191" s="208">
        <f t="shared" si="1"/>
        <v>0</v>
      </c>
      <c r="Y2191" s="208"/>
      <c r="Z2191" s="208"/>
      <c r="AA2191" s="208"/>
      <c r="AB2191" s="241" t="str">
        <f t="shared" si="2"/>
        <v/>
      </c>
      <c r="AC2191" s="208"/>
      <c r="AD2191" s="208"/>
      <c r="AE2191" s="208"/>
      <c r="AF2191" s="208"/>
      <c r="AG2191" s="208"/>
      <c r="AH2191" s="208"/>
    </row>
    <row r="2192" ht="13.5" customHeight="1">
      <c r="A2192" s="239"/>
      <c r="B2192" s="233" t="str">
        <f t="array" ref="B2192">IF(LEN(A2192)=0,"",INDEX('Smelter Look-up'!$A:$A,MATCH($A2192,'Smelter Look-up'!$E:$E,0)))</f>
        <v/>
      </c>
      <c r="C2192" s="234" t="str">
        <f t="array" ref="C2192">IF(LEN(A2192)=0,"",INDEX('Smelter Look-up'!$C:$C,MATCH($A2192,'Smelter Look-up'!$E:$E,0)))</f>
        <v/>
      </c>
      <c r="D2192" s="233"/>
      <c r="E2192" s="233" t="str">
        <f>IF(ISERROR($V2192),"",OFFSET('Smelter Look-up'!$D$4,$V2192-4,0)&amp;"")</f>
        <v/>
      </c>
      <c r="F2192" s="233" t="str">
        <f>IF(ISERROR($V2192),"",OFFSET('Smelter Look-up'!$E$4,$V2192-4,0))</f>
        <v/>
      </c>
      <c r="G2192" s="233" t="str">
        <f>IF(C2192=$X$4,IF(ISERROR($V2192),"Enter smelter details","RMI"),IF(ISERROR($V2192),"",OFFSET('Smelter Look-up'!$F$4,$V2192-4,0)))</f>
        <v/>
      </c>
      <c r="H2192" s="235" t="str">
        <f>IF(ISERROR($V2192),"",OFFSET('Smelter Look-up'!$G$4,$V2192-4,0))</f>
        <v/>
      </c>
      <c r="I2192" s="237" t="str">
        <f>IF(ISERROR($V2192),"",OFFSET('Smelter Look-up'!$H$4,$V2192-4,0))</f>
        <v/>
      </c>
      <c r="J2192" s="237" t="str">
        <f>IF(ISERROR($V2192),"",OFFSET('Smelter Look-up'!$I$4,$V2192-4,0))</f>
        <v/>
      </c>
      <c r="K2192" s="234"/>
      <c r="L2192" s="234"/>
      <c r="M2192" s="234"/>
      <c r="N2192" s="234"/>
      <c r="O2192" s="234"/>
      <c r="P2192" s="237"/>
      <c r="Q2192" s="238"/>
      <c r="R2192" s="233" t="str">
        <f>IF(ISERROR($V2192),"",OFFSET('Smelter Look-up'!$C$4,$V2192-4,0)&amp;"")</f>
        <v/>
      </c>
      <c r="S2192" s="239" t="str">
        <f t="array" ref="S2192">IF(B2192="","",IF(ISERROR(MATCH($E2192,CL,0)),"Unknown",INDIRECT("'C'!$A$"&amp;MATCH($E2192,CL,0)+1)))</f>
        <v/>
      </c>
      <c r="T2192" s="239" t="str">
        <f t="array" ref="T2192">IF(B2192="","",IF(ISERROR(MATCH($J2192,SorP!$B$1:$B$6226,0)),"",INDIRECT("'SorP'!$A$"&amp;MATCH($S2192&amp;$J2192,SorP!C:C,0))))</f>
        <v/>
      </c>
      <c r="U2192" s="240"/>
      <c r="V2192" s="228" t="str">
        <f>IF(C2192="",NA(),IF(OR(C2192="Smelter not listed",C2192="Smelter not yet identified"),MATCH($B2192&amp;$D2192,'Smelter Look-up'!$J:$J,0),MATCH($B2192&amp;$C2192,'Smelter Look-up'!$J:$J,0)))</f>
        <v>#N/A</v>
      </c>
      <c r="W2192" s="208"/>
      <c r="X2192" s="208">
        <f t="shared" si="1"/>
        <v>0</v>
      </c>
      <c r="Y2192" s="208"/>
      <c r="Z2192" s="208"/>
      <c r="AA2192" s="208"/>
      <c r="AB2192" s="241" t="str">
        <f t="shared" si="2"/>
        <v/>
      </c>
      <c r="AC2192" s="208"/>
      <c r="AD2192" s="208"/>
      <c r="AE2192" s="208"/>
      <c r="AF2192" s="208"/>
      <c r="AG2192" s="208"/>
      <c r="AH2192" s="208"/>
    </row>
    <row r="2193" ht="13.5" customHeight="1">
      <c r="A2193" s="239"/>
      <c r="B2193" s="233" t="str">
        <f t="array" ref="B2193">IF(LEN(A2193)=0,"",INDEX('Smelter Look-up'!$A:$A,MATCH($A2193,'Smelter Look-up'!$E:$E,0)))</f>
        <v/>
      </c>
      <c r="C2193" s="234" t="str">
        <f t="array" ref="C2193">IF(LEN(A2193)=0,"",INDEX('Smelter Look-up'!$C:$C,MATCH($A2193,'Smelter Look-up'!$E:$E,0)))</f>
        <v/>
      </c>
      <c r="D2193" s="233"/>
      <c r="E2193" s="233" t="str">
        <f>IF(ISERROR($V2193),"",OFFSET('Smelter Look-up'!$D$4,$V2193-4,0)&amp;"")</f>
        <v/>
      </c>
      <c r="F2193" s="233" t="str">
        <f>IF(ISERROR($V2193),"",OFFSET('Smelter Look-up'!$E$4,$V2193-4,0))</f>
        <v/>
      </c>
      <c r="G2193" s="233" t="str">
        <f>IF(C2193=$X$4,IF(ISERROR($V2193),"Enter smelter details","RMI"),IF(ISERROR($V2193),"",OFFSET('Smelter Look-up'!$F$4,$V2193-4,0)))</f>
        <v/>
      </c>
      <c r="H2193" s="235" t="str">
        <f>IF(ISERROR($V2193),"",OFFSET('Smelter Look-up'!$G$4,$V2193-4,0))</f>
        <v/>
      </c>
      <c r="I2193" s="237" t="str">
        <f>IF(ISERROR($V2193),"",OFFSET('Smelter Look-up'!$H$4,$V2193-4,0))</f>
        <v/>
      </c>
      <c r="J2193" s="237" t="str">
        <f>IF(ISERROR($V2193),"",OFFSET('Smelter Look-up'!$I$4,$V2193-4,0))</f>
        <v/>
      </c>
      <c r="K2193" s="234"/>
      <c r="L2193" s="234"/>
      <c r="M2193" s="234"/>
      <c r="N2193" s="234"/>
      <c r="O2193" s="234"/>
      <c r="P2193" s="237"/>
      <c r="Q2193" s="238"/>
      <c r="R2193" s="233" t="str">
        <f>IF(ISERROR($V2193),"",OFFSET('Smelter Look-up'!$C$4,$V2193-4,0)&amp;"")</f>
        <v/>
      </c>
      <c r="S2193" s="239" t="str">
        <f t="array" ref="S2193">IF(B2193="","",IF(ISERROR(MATCH($E2193,CL,0)),"Unknown",INDIRECT("'C'!$A$"&amp;MATCH($E2193,CL,0)+1)))</f>
        <v/>
      </c>
      <c r="T2193" s="239" t="str">
        <f t="array" ref="T2193">IF(B2193="","",IF(ISERROR(MATCH($J2193,SorP!$B$1:$B$6226,0)),"",INDIRECT("'SorP'!$A$"&amp;MATCH($S2193&amp;$J2193,SorP!C:C,0))))</f>
        <v/>
      </c>
      <c r="U2193" s="240"/>
      <c r="V2193" s="228" t="str">
        <f>IF(C2193="",NA(),IF(OR(C2193="Smelter not listed",C2193="Smelter not yet identified"),MATCH($B2193&amp;$D2193,'Smelter Look-up'!$J:$J,0),MATCH($B2193&amp;$C2193,'Smelter Look-up'!$J:$J,0)))</f>
        <v>#N/A</v>
      </c>
      <c r="W2193" s="208"/>
      <c r="X2193" s="208">
        <f t="shared" si="1"/>
        <v>0</v>
      </c>
      <c r="Y2193" s="208"/>
      <c r="Z2193" s="208"/>
      <c r="AA2193" s="208"/>
      <c r="AB2193" s="241" t="str">
        <f t="shared" si="2"/>
        <v/>
      </c>
      <c r="AC2193" s="208"/>
      <c r="AD2193" s="208"/>
      <c r="AE2193" s="208"/>
      <c r="AF2193" s="208"/>
      <c r="AG2193" s="208"/>
      <c r="AH2193" s="208"/>
    </row>
    <row r="2194" ht="13.5" customHeight="1">
      <c r="A2194" s="239"/>
      <c r="B2194" s="233" t="str">
        <f t="array" ref="B2194">IF(LEN(A2194)=0,"",INDEX('Smelter Look-up'!$A:$A,MATCH($A2194,'Smelter Look-up'!$E:$E,0)))</f>
        <v/>
      </c>
      <c r="C2194" s="234" t="str">
        <f t="array" ref="C2194">IF(LEN(A2194)=0,"",INDEX('Smelter Look-up'!$C:$C,MATCH($A2194,'Smelter Look-up'!$E:$E,0)))</f>
        <v/>
      </c>
      <c r="D2194" s="233"/>
      <c r="E2194" s="233" t="str">
        <f>IF(ISERROR($V2194),"",OFFSET('Smelter Look-up'!$D$4,$V2194-4,0)&amp;"")</f>
        <v/>
      </c>
      <c r="F2194" s="233" t="str">
        <f>IF(ISERROR($V2194),"",OFFSET('Smelter Look-up'!$E$4,$V2194-4,0))</f>
        <v/>
      </c>
      <c r="G2194" s="233" t="str">
        <f>IF(C2194=$X$4,IF(ISERROR($V2194),"Enter smelter details","RMI"),IF(ISERROR($V2194),"",OFFSET('Smelter Look-up'!$F$4,$V2194-4,0)))</f>
        <v/>
      </c>
      <c r="H2194" s="235" t="str">
        <f>IF(ISERROR($V2194),"",OFFSET('Smelter Look-up'!$G$4,$V2194-4,0))</f>
        <v/>
      </c>
      <c r="I2194" s="237" t="str">
        <f>IF(ISERROR($V2194),"",OFFSET('Smelter Look-up'!$H$4,$V2194-4,0))</f>
        <v/>
      </c>
      <c r="J2194" s="237" t="str">
        <f>IF(ISERROR($V2194),"",OFFSET('Smelter Look-up'!$I$4,$V2194-4,0))</f>
        <v/>
      </c>
      <c r="K2194" s="234"/>
      <c r="L2194" s="234"/>
      <c r="M2194" s="234"/>
      <c r="N2194" s="234"/>
      <c r="O2194" s="234"/>
      <c r="P2194" s="237"/>
      <c r="Q2194" s="238"/>
      <c r="R2194" s="233" t="str">
        <f>IF(ISERROR($V2194),"",OFFSET('Smelter Look-up'!$C$4,$V2194-4,0)&amp;"")</f>
        <v/>
      </c>
      <c r="S2194" s="239" t="str">
        <f t="array" ref="S2194">IF(B2194="","",IF(ISERROR(MATCH($E2194,CL,0)),"Unknown",INDIRECT("'C'!$A$"&amp;MATCH($E2194,CL,0)+1)))</f>
        <v/>
      </c>
      <c r="T2194" s="239" t="str">
        <f t="array" ref="T2194">IF(B2194="","",IF(ISERROR(MATCH($J2194,SorP!$B$1:$B$6226,0)),"",INDIRECT("'SorP'!$A$"&amp;MATCH($S2194&amp;$J2194,SorP!C:C,0))))</f>
        <v/>
      </c>
      <c r="U2194" s="240"/>
      <c r="V2194" s="228" t="str">
        <f>IF(C2194="",NA(),IF(OR(C2194="Smelter not listed",C2194="Smelter not yet identified"),MATCH($B2194&amp;$D2194,'Smelter Look-up'!$J:$J,0),MATCH($B2194&amp;$C2194,'Smelter Look-up'!$J:$J,0)))</f>
        <v>#N/A</v>
      </c>
      <c r="W2194" s="208"/>
      <c r="X2194" s="208">
        <f t="shared" si="1"/>
        <v>0</v>
      </c>
      <c r="Y2194" s="208"/>
      <c r="Z2194" s="208"/>
      <c r="AA2194" s="208"/>
      <c r="AB2194" s="241" t="str">
        <f t="shared" si="2"/>
        <v/>
      </c>
      <c r="AC2194" s="208"/>
      <c r="AD2194" s="208"/>
      <c r="AE2194" s="208"/>
      <c r="AF2194" s="208"/>
      <c r="AG2194" s="208"/>
      <c r="AH2194" s="208"/>
    </row>
    <row r="2195" ht="13.5" customHeight="1">
      <c r="A2195" s="239"/>
      <c r="B2195" s="233" t="str">
        <f t="array" ref="B2195">IF(LEN(A2195)=0,"",INDEX('Smelter Look-up'!$A:$A,MATCH($A2195,'Smelter Look-up'!$E:$E,0)))</f>
        <v/>
      </c>
      <c r="C2195" s="234" t="str">
        <f t="array" ref="C2195">IF(LEN(A2195)=0,"",INDEX('Smelter Look-up'!$C:$C,MATCH($A2195,'Smelter Look-up'!$E:$E,0)))</f>
        <v/>
      </c>
      <c r="D2195" s="233"/>
      <c r="E2195" s="233" t="str">
        <f>IF(ISERROR($V2195),"",OFFSET('Smelter Look-up'!$D$4,$V2195-4,0)&amp;"")</f>
        <v/>
      </c>
      <c r="F2195" s="233" t="str">
        <f>IF(ISERROR($V2195),"",OFFSET('Smelter Look-up'!$E$4,$V2195-4,0))</f>
        <v/>
      </c>
      <c r="G2195" s="233" t="str">
        <f>IF(C2195=$X$4,IF(ISERROR($V2195),"Enter smelter details","RMI"),IF(ISERROR($V2195),"",OFFSET('Smelter Look-up'!$F$4,$V2195-4,0)))</f>
        <v/>
      </c>
      <c r="H2195" s="235" t="str">
        <f>IF(ISERROR($V2195),"",OFFSET('Smelter Look-up'!$G$4,$V2195-4,0))</f>
        <v/>
      </c>
      <c r="I2195" s="237" t="str">
        <f>IF(ISERROR($V2195),"",OFFSET('Smelter Look-up'!$H$4,$V2195-4,0))</f>
        <v/>
      </c>
      <c r="J2195" s="237" t="str">
        <f>IF(ISERROR($V2195),"",OFFSET('Smelter Look-up'!$I$4,$V2195-4,0))</f>
        <v/>
      </c>
      <c r="K2195" s="234"/>
      <c r="L2195" s="234"/>
      <c r="M2195" s="234"/>
      <c r="N2195" s="234"/>
      <c r="O2195" s="234"/>
      <c r="P2195" s="237"/>
      <c r="Q2195" s="238"/>
      <c r="R2195" s="233" t="str">
        <f>IF(ISERROR($V2195),"",OFFSET('Smelter Look-up'!$C$4,$V2195-4,0)&amp;"")</f>
        <v/>
      </c>
      <c r="S2195" s="239" t="str">
        <f t="array" ref="S2195">IF(B2195="","",IF(ISERROR(MATCH($E2195,CL,0)),"Unknown",INDIRECT("'C'!$A$"&amp;MATCH($E2195,CL,0)+1)))</f>
        <v/>
      </c>
      <c r="T2195" s="239" t="str">
        <f t="array" ref="T2195">IF(B2195="","",IF(ISERROR(MATCH($J2195,SorP!$B$1:$B$6226,0)),"",INDIRECT("'SorP'!$A$"&amp;MATCH($S2195&amp;$J2195,SorP!C:C,0))))</f>
        <v/>
      </c>
      <c r="U2195" s="240"/>
      <c r="V2195" s="228" t="str">
        <f>IF(C2195="",NA(),IF(OR(C2195="Smelter not listed",C2195="Smelter not yet identified"),MATCH($B2195&amp;$D2195,'Smelter Look-up'!$J:$J,0),MATCH($B2195&amp;$C2195,'Smelter Look-up'!$J:$J,0)))</f>
        <v>#N/A</v>
      </c>
      <c r="W2195" s="208"/>
      <c r="X2195" s="208">
        <f t="shared" si="1"/>
        <v>0</v>
      </c>
      <c r="Y2195" s="208"/>
      <c r="Z2195" s="208"/>
      <c r="AA2195" s="208"/>
      <c r="AB2195" s="241" t="str">
        <f t="shared" si="2"/>
        <v/>
      </c>
      <c r="AC2195" s="208"/>
      <c r="AD2195" s="208"/>
      <c r="AE2195" s="208"/>
      <c r="AF2195" s="208"/>
      <c r="AG2195" s="208"/>
      <c r="AH2195" s="208"/>
    </row>
    <row r="2196" ht="13.5" customHeight="1">
      <c r="A2196" s="239"/>
      <c r="B2196" s="233" t="str">
        <f t="array" ref="B2196">IF(LEN(A2196)=0,"",INDEX('Smelter Look-up'!$A:$A,MATCH($A2196,'Smelter Look-up'!$E:$E,0)))</f>
        <v/>
      </c>
      <c r="C2196" s="234" t="str">
        <f t="array" ref="C2196">IF(LEN(A2196)=0,"",INDEX('Smelter Look-up'!$C:$C,MATCH($A2196,'Smelter Look-up'!$E:$E,0)))</f>
        <v/>
      </c>
      <c r="D2196" s="233"/>
      <c r="E2196" s="233" t="str">
        <f>IF(ISERROR($V2196),"",OFFSET('Smelter Look-up'!$D$4,$V2196-4,0)&amp;"")</f>
        <v/>
      </c>
      <c r="F2196" s="233" t="str">
        <f>IF(ISERROR($V2196),"",OFFSET('Smelter Look-up'!$E$4,$V2196-4,0))</f>
        <v/>
      </c>
      <c r="G2196" s="233" t="str">
        <f>IF(C2196=$X$4,IF(ISERROR($V2196),"Enter smelter details","RMI"),IF(ISERROR($V2196),"",OFFSET('Smelter Look-up'!$F$4,$V2196-4,0)))</f>
        <v/>
      </c>
      <c r="H2196" s="235" t="str">
        <f>IF(ISERROR($V2196),"",OFFSET('Smelter Look-up'!$G$4,$V2196-4,0))</f>
        <v/>
      </c>
      <c r="I2196" s="237" t="str">
        <f>IF(ISERROR($V2196),"",OFFSET('Smelter Look-up'!$H$4,$V2196-4,0))</f>
        <v/>
      </c>
      <c r="J2196" s="237" t="str">
        <f>IF(ISERROR($V2196),"",OFFSET('Smelter Look-up'!$I$4,$V2196-4,0))</f>
        <v/>
      </c>
      <c r="K2196" s="234"/>
      <c r="L2196" s="234"/>
      <c r="M2196" s="234"/>
      <c r="N2196" s="234"/>
      <c r="O2196" s="234"/>
      <c r="P2196" s="237"/>
      <c r="Q2196" s="238"/>
      <c r="R2196" s="233" t="str">
        <f>IF(ISERROR($V2196),"",OFFSET('Smelter Look-up'!$C$4,$V2196-4,0)&amp;"")</f>
        <v/>
      </c>
      <c r="S2196" s="239" t="str">
        <f t="array" ref="S2196">IF(B2196="","",IF(ISERROR(MATCH($E2196,CL,0)),"Unknown",INDIRECT("'C'!$A$"&amp;MATCH($E2196,CL,0)+1)))</f>
        <v/>
      </c>
      <c r="T2196" s="239" t="str">
        <f t="array" ref="T2196">IF(B2196="","",IF(ISERROR(MATCH($J2196,SorP!$B$1:$B$6226,0)),"",INDIRECT("'SorP'!$A$"&amp;MATCH($S2196&amp;$J2196,SorP!C:C,0))))</f>
        <v/>
      </c>
      <c r="U2196" s="240"/>
      <c r="V2196" s="228" t="str">
        <f>IF(C2196="",NA(),IF(OR(C2196="Smelter not listed",C2196="Smelter not yet identified"),MATCH($B2196&amp;$D2196,'Smelter Look-up'!$J:$J,0),MATCH($B2196&amp;$C2196,'Smelter Look-up'!$J:$J,0)))</f>
        <v>#N/A</v>
      </c>
      <c r="W2196" s="208"/>
      <c r="X2196" s="208">
        <f t="shared" si="1"/>
        <v>0</v>
      </c>
      <c r="Y2196" s="208"/>
      <c r="Z2196" s="208"/>
      <c r="AA2196" s="208"/>
      <c r="AB2196" s="241" t="str">
        <f t="shared" si="2"/>
        <v/>
      </c>
      <c r="AC2196" s="208"/>
      <c r="AD2196" s="208"/>
      <c r="AE2196" s="208"/>
      <c r="AF2196" s="208"/>
      <c r="AG2196" s="208"/>
      <c r="AH2196" s="208"/>
    </row>
    <row r="2197" ht="13.5" customHeight="1">
      <c r="A2197" s="239"/>
      <c r="B2197" s="233" t="str">
        <f t="array" ref="B2197">IF(LEN(A2197)=0,"",INDEX('Smelter Look-up'!$A:$A,MATCH($A2197,'Smelter Look-up'!$E:$E,0)))</f>
        <v/>
      </c>
      <c r="C2197" s="234" t="str">
        <f t="array" ref="C2197">IF(LEN(A2197)=0,"",INDEX('Smelter Look-up'!$C:$C,MATCH($A2197,'Smelter Look-up'!$E:$E,0)))</f>
        <v/>
      </c>
      <c r="D2197" s="233"/>
      <c r="E2197" s="233" t="str">
        <f>IF(ISERROR($V2197),"",OFFSET('Smelter Look-up'!$D$4,$V2197-4,0)&amp;"")</f>
        <v/>
      </c>
      <c r="F2197" s="233" t="str">
        <f>IF(ISERROR($V2197),"",OFFSET('Smelter Look-up'!$E$4,$V2197-4,0))</f>
        <v/>
      </c>
      <c r="G2197" s="233" t="str">
        <f>IF(C2197=$X$4,IF(ISERROR($V2197),"Enter smelter details","RMI"),IF(ISERROR($V2197),"",OFFSET('Smelter Look-up'!$F$4,$V2197-4,0)))</f>
        <v/>
      </c>
      <c r="H2197" s="235" t="str">
        <f>IF(ISERROR($V2197),"",OFFSET('Smelter Look-up'!$G$4,$V2197-4,0))</f>
        <v/>
      </c>
      <c r="I2197" s="237" t="str">
        <f>IF(ISERROR($V2197),"",OFFSET('Smelter Look-up'!$H$4,$V2197-4,0))</f>
        <v/>
      </c>
      <c r="J2197" s="237" t="str">
        <f>IF(ISERROR($V2197),"",OFFSET('Smelter Look-up'!$I$4,$V2197-4,0))</f>
        <v/>
      </c>
      <c r="K2197" s="234"/>
      <c r="L2197" s="234"/>
      <c r="M2197" s="234"/>
      <c r="N2197" s="234"/>
      <c r="O2197" s="234"/>
      <c r="P2197" s="237"/>
      <c r="Q2197" s="238"/>
      <c r="R2197" s="233" t="str">
        <f>IF(ISERROR($V2197),"",OFFSET('Smelter Look-up'!$C$4,$V2197-4,0)&amp;"")</f>
        <v/>
      </c>
      <c r="S2197" s="239" t="str">
        <f t="array" ref="S2197">IF(B2197="","",IF(ISERROR(MATCH($E2197,CL,0)),"Unknown",INDIRECT("'C'!$A$"&amp;MATCH($E2197,CL,0)+1)))</f>
        <v/>
      </c>
      <c r="T2197" s="239" t="str">
        <f t="array" ref="T2197">IF(B2197="","",IF(ISERROR(MATCH($J2197,SorP!$B$1:$B$6226,0)),"",INDIRECT("'SorP'!$A$"&amp;MATCH($S2197&amp;$J2197,SorP!C:C,0))))</f>
        <v/>
      </c>
      <c r="U2197" s="240"/>
      <c r="V2197" s="228" t="str">
        <f>IF(C2197="",NA(),IF(OR(C2197="Smelter not listed",C2197="Smelter not yet identified"),MATCH($B2197&amp;$D2197,'Smelter Look-up'!$J:$J,0),MATCH($B2197&amp;$C2197,'Smelter Look-up'!$J:$J,0)))</f>
        <v>#N/A</v>
      </c>
      <c r="W2197" s="208"/>
      <c r="X2197" s="208">
        <f t="shared" si="1"/>
        <v>0</v>
      </c>
      <c r="Y2197" s="208"/>
      <c r="Z2197" s="208"/>
      <c r="AA2197" s="208"/>
      <c r="AB2197" s="241" t="str">
        <f t="shared" si="2"/>
        <v/>
      </c>
      <c r="AC2197" s="208"/>
      <c r="AD2197" s="208"/>
      <c r="AE2197" s="208"/>
      <c r="AF2197" s="208"/>
      <c r="AG2197" s="208"/>
      <c r="AH2197" s="208"/>
    </row>
    <row r="2198" ht="13.5" customHeight="1">
      <c r="A2198" s="239"/>
      <c r="B2198" s="233" t="str">
        <f t="array" ref="B2198">IF(LEN(A2198)=0,"",INDEX('Smelter Look-up'!$A:$A,MATCH($A2198,'Smelter Look-up'!$E:$E,0)))</f>
        <v/>
      </c>
      <c r="C2198" s="234" t="str">
        <f t="array" ref="C2198">IF(LEN(A2198)=0,"",INDEX('Smelter Look-up'!$C:$C,MATCH($A2198,'Smelter Look-up'!$E:$E,0)))</f>
        <v/>
      </c>
      <c r="D2198" s="233"/>
      <c r="E2198" s="233" t="str">
        <f>IF(ISERROR($V2198),"",OFFSET('Smelter Look-up'!$D$4,$V2198-4,0)&amp;"")</f>
        <v/>
      </c>
      <c r="F2198" s="233" t="str">
        <f>IF(ISERROR($V2198),"",OFFSET('Smelter Look-up'!$E$4,$V2198-4,0))</f>
        <v/>
      </c>
      <c r="G2198" s="233" t="str">
        <f>IF(C2198=$X$4,IF(ISERROR($V2198),"Enter smelter details","RMI"),IF(ISERROR($V2198),"",OFFSET('Smelter Look-up'!$F$4,$V2198-4,0)))</f>
        <v/>
      </c>
      <c r="H2198" s="235" t="str">
        <f>IF(ISERROR($V2198),"",OFFSET('Smelter Look-up'!$G$4,$V2198-4,0))</f>
        <v/>
      </c>
      <c r="I2198" s="237" t="str">
        <f>IF(ISERROR($V2198),"",OFFSET('Smelter Look-up'!$H$4,$V2198-4,0))</f>
        <v/>
      </c>
      <c r="J2198" s="237" t="str">
        <f>IF(ISERROR($V2198),"",OFFSET('Smelter Look-up'!$I$4,$V2198-4,0))</f>
        <v/>
      </c>
      <c r="K2198" s="234"/>
      <c r="L2198" s="234"/>
      <c r="M2198" s="234"/>
      <c r="N2198" s="234"/>
      <c r="O2198" s="234"/>
      <c r="P2198" s="237"/>
      <c r="Q2198" s="238"/>
      <c r="R2198" s="233" t="str">
        <f>IF(ISERROR($V2198),"",OFFSET('Smelter Look-up'!$C$4,$V2198-4,0)&amp;"")</f>
        <v/>
      </c>
      <c r="S2198" s="239" t="str">
        <f t="array" ref="S2198">IF(B2198="","",IF(ISERROR(MATCH($E2198,CL,0)),"Unknown",INDIRECT("'C'!$A$"&amp;MATCH($E2198,CL,0)+1)))</f>
        <v/>
      </c>
      <c r="T2198" s="239" t="str">
        <f t="array" ref="T2198">IF(B2198="","",IF(ISERROR(MATCH($J2198,SorP!$B$1:$B$6226,0)),"",INDIRECT("'SorP'!$A$"&amp;MATCH($S2198&amp;$J2198,SorP!C:C,0))))</f>
        <v/>
      </c>
      <c r="U2198" s="240"/>
      <c r="V2198" s="228" t="str">
        <f>IF(C2198="",NA(),IF(OR(C2198="Smelter not listed",C2198="Smelter not yet identified"),MATCH($B2198&amp;$D2198,'Smelter Look-up'!$J:$J,0),MATCH($B2198&amp;$C2198,'Smelter Look-up'!$J:$J,0)))</f>
        <v>#N/A</v>
      </c>
      <c r="W2198" s="208"/>
      <c r="X2198" s="208">
        <f t="shared" si="1"/>
        <v>0</v>
      </c>
      <c r="Y2198" s="208"/>
      <c r="Z2198" s="208"/>
      <c r="AA2198" s="208"/>
      <c r="AB2198" s="241" t="str">
        <f t="shared" si="2"/>
        <v/>
      </c>
      <c r="AC2198" s="208"/>
      <c r="AD2198" s="208"/>
      <c r="AE2198" s="208"/>
      <c r="AF2198" s="208"/>
      <c r="AG2198" s="208"/>
      <c r="AH2198" s="208"/>
    </row>
    <row r="2199" ht="13.5" customHeight="1">
      <c r="A2199" s="239"/>
      <c r="B2199" s="233" t="str">
        <f t="array" ref="B2199">IF(LEN(A2199)=0,"",INDEX('Smelter Look-up'!$A:$A,MATCH($A2199,'Smelter Look-up'!$E:$E,0)))</f>
        <v/>
      </c>
      <c r="C2199" s="234" t="str">
        <f t="array" ref="C2199">IF(LEN(A2199)=0,"",INDEX('Smelter Look-up'!$C:$C,MATCH($A2199,'Smelter Look-up'!$E:$E,0)))</f>
        <v/>
      </c>
      <c r="D2199" s="233"/>
      <c r="E2199" s="233" t="str">
        <f>IF(ISERROR($V2199),"",OFFSET('Smelter Look-up'!$D$4,$V2199-4,0)&amp;"")</f>
        <v/>
      </c>
      <c r="F2199" s="233" t="str">
        <f>IF(ISERROR($V2199),"",OFFSET('Smelter Look-up'!$E$4,$V2199-4,0))</f>
        <v/>
      </c>
      <c r="G2199" s="233" t="str">
        <f>IF(C2199=$X$4,IF(ISERROR($V2199),"Enter smelter details","RMI"),IF(ISERROR($V2199),"",OFFSET('Smelter Look-up'!$F$4,$V2199-4,0)))</f>
        <v/>
      </c>
      <c r="H2199" s="235" t="str">
        <f>IF(ISERROR($V2199),"",OFFSET('Smelter Look-up'!$G$4,$V2199-4,0))</f>
        <v/>
      </c>
      <c r="I2199" s="237" t="str">
        <f>IF(ISERROR($V2199),"",OFFSET('Smelter Look-up'!$H$4,$V2199-4,0))</f>
        <v/>
      </c>
      <c r="J2199" s="237" t="str">
        <f>IF(ISERROR($V2199),"",OFFSET('Smelter Look-up'!$I$4,$V2199-4,0))</f>
        <v/>
      </c>
      <c r="K2199" s="234"/>
      <c r="L2199" s="234"/>
      <c r="M2199" s="234"/>
      <c r="N2199" s="234"/>
      <c r="O2199" s="234"/>
      <c r="P2199" s="237"/>
      <c r="Q2199" s="238"/>
      <c r="R2199" s="233" t="str">
        <f>IF(ISERROR($V2199),"",OFFSET('Smelter Look-up'!$C$4,$V2199-4,0)&amp;"")</f>
        <v/>
      </c>
      <c r="S2199" s="239" t="str">
        <f t="array" ref="S2199">IF(B2199="","",IF(ISERROR(MATCH($E2199,CL,0)),"Unknown",INDIRECT("'C'!$A$"&amp;MATCH($E2199,CL,0)+1)))</f>
        <v/>
      </c>
      <c r="T2199" s="239" t="str">
        <f t="array" ref="T2199">IF(B2199="","",IF(ISERROR(MATCH($J2199,SorP!$B$1:$B$6226,0)),"",INDIRECT("'SorP'!$A$"&amp;MATCH($S2199&amp;$J2199,SorP!C:C,0))))</f>
        <v/>
      </c>
      <c r="U2199" s="240"/>
      <c r="V2199" s="228" t="str">
        <f>IF(C2199="",NA(),IF(OR(C2199="Smelter not listed",C2199="Smelter not yet identified"),MATCH($B2199&amp;$D2199,'Smelter Look-up'!$J:$J,0),MATCH($B2199&amp;$C2199,'Smelter Look-up'!$J:$J,0)))</f>
        <v>#N/A</v>
      </c>
      <c r="W2199" s="208"/>
      <c r="X2199" s="208">
        <f t="shared" si="1"/>
        <v>0</v>
      </c>
      <c r="Y2199" s="208"/>
      <c r="Z2199" s="208"/>
      <c r="AA2199" s="208"/>
      <c r="AB2199" s="241" t="str">
        <f t="shared" si="2"/>
        <v/>
      </c>
      <c r="AC2199" s="208"/>
      <c r="AD2199" s="208"/>
      <c r="AE2199" s="208"/>
      <c r="AF2199" s="208"/>
      <c r="AG2199" s="208"/>
      <c r="AH2199" s="208"/>
    </row>
    <row r="2200" ht="13.5" customHeight="1">
      <c r="A2200" s="239"/>
      <c r="B2200" s="233" t="str">
        <f t="array" ref="B2200">IF(LEN(A2200)=0,"",INDEX('Smelter Look-up'!$A:$A,MATCH($A2200,'Smelter Look-up'!$E:$E,0)))</f>
        <v/>
      </c>
      <c r="C2200" s="234" t="str">
        <f t="array" ref="C2200">IF(LEN(A2200)=0,"",INDEX('Smelter Look-up'!$C:$C,MATCH($A2200,'Smelter Look-up'!$E:$E,0)))</f>
        <v/>
      </c>
      <c r="D2200" s="233"/>
      <c r="E2200" s="233" t="str">
        <f>IF(ISERROR($V2200),"",OFFSET('Smelter Look-up'!$D$4,$V2200-4,0)&amp;"")</f>
        <v/>
      </c>
      <c r="F2200" s="233" t="str">
        <f>IF(ISERROR($V2200),"",OFFSET('Smelter Look-up'!$E$4,$V2200-4,0))</f>
        <v/>
      </c>
      <c r="G2200" s="233" t="str">
        <f>IF(C2200=$X$4,IF(ISERROR($V2200),"Enter smelter details","RMI"),IF(ISERROR($V2200),"",OFFSET('Smelter Look-up'!$F$4,$V2200-4,0)))</f>
        <v/>
      </c>
      <c r="H2200" s="235" t="str">
        <f>IF(ISERROR($V2200),"",OFFSET('Smelter Look-up'!$G$4,$V2200-4,0))</f>
        <v/>
      </c>
      <c r="I2200" s="237" t="str">
        <f>IF(ISERROR($V2200),"",OFFSET('Smelter Look-up'!$H$4,$V2200-4,0))</f>
        <v/>
      </c>
      <c r="J2200" s="237" t="str">
        <f>IF(ISERROR($V2200),"",OFFSET('Smelter Look-up'!$I$4,$V2200-4,0))</f>
        <v/>
      </c>
      <c r="K2200" s="234"/>
      <c r="L2200" s="234"/>
      <c r="M2200" s="234"/>
      <c r="N2200" s="234"/>
      <c r="O2200" s="234"/>
      <c r="P2200" s="237"/>
      <c r="Q2200" s="238"/>
      <c r="R2200" s="233" t="str">
        <f>IF(ISERROR($V2200),"",OFFSET('Smelter Look-up'!$C$4,$V2200-4,0)&amp;"")</f>
        <v/>
      </c>
      <c r="S2200" s="239" t="str">
        <f t="array" ref="S2200">IF(B2200="","",IF(ISERROR(MATCH($E2200,CL,0)),"Unknown",INDIRECT("'C'!$A$"&amp;MATCH($E2200,CL,0)+1)))</f>
        <v/>
      </c>
      <c r="T2200" s="239" t="str">
        <f t="array" ref="T2200">IF(B2200="","",IF(ISERROR(MATCH($J2200,SorP!$B$1:$B$6226,0)),"",INDIRECT("'SorP'!$A$"&amp;MATCH($S2200&amp;$J2200,SorP!C:C,0))))</f>
        <v/>
      </c>
      <c r="U2200" s="240"/>
      <c r="V2200" s="228" t="str">
        <f>IF(C2200="",NA(),IF(OR(C2200="Smelter not listed",C2200="Smelter not yet identified"),MATCH($B2200&amp;$D2200,'Smelter Look-up'!$J:$J,0),MATCH($B2200&amp;$C2200,'Smelter Look-up'!$J:$J,0)))</f>
        <v>#N/A</v>
      </c>
      <c r="W2200" s="208"/>
      <c r="X2200" s="208">
        <f t="shared" si="1"/>
        <v>0</v>
      </c>
      <c r="Y2200" s="208"/>
      <c r="Z2200" s="208"/>
      <c r="AA2200" s="208"/>
      <c r="AB2200" s="241" t="str">
        <f t="shared" si="2"/>
        <v/>
      </c>
      <c r="AC2200" s="208"/>
      <c r="AD2200" s="208"/>
      <c r="AE2200" s="208"/>
      <c r="AF2200" s="208"/>
      <c r="AG2200" s="208"/>
      <c r="AH2200" s="208"/>
    </row>
    <row r="2201" ht="13.5" customHeight="1">
      <c r="A2201" s="239"/>
      <c r="B2201" s="233" t="str">
        <f t="array" ref="B2201">IF(LEN(A2201)=0,"",INDEX('Smelter Look-up'!$A:$A,MATCH($A2201,'Smelter Look-up'!$E:$E,0)))</f>
        <v/>
      </c>
      <c r="C2201" s="234" t="str">
        <f t="array" ref="C2201">IF(LEN(A2201)=0,"",INDEX('Smelter Look-up'!$C:$C,MATCH($A2201,'Smelter Look-up'!$E:$E,0)))</f>
        <v/>
      </c>
      <c r="D2201" s="233"/>
      <c r="E2201" s="233" t="str">
        <f>IF(ISERROR($V2201),"",OFFSET('Smelter Look-up'!$D$4,$V2201-4,0)&amp;"")</f>
        <v/>
      </c>
      <c r="F2201" s="233" t="str">
        <f>IF(ISERROR($V2201),"",OFFSET('Smelter Look-up'!$E$4,$V2201-4,0))</f>
        <v/>
      </c>
      <c r="G2201" s="233" t="str">
        <f>IF(C2201=$X$4,IF(ISERROR($V2201),"Enter smelter details","RMI"),IF(ISERROR($V2201),"",OFFSET('Smelter Look-up'!$F$4,$V2201-4,0)))</f>
        <v/>
      </c>
      <c r="H2201" s="235" t="str">
        <f>IF(ISERROR($V2201),"",OFFSET('Smelter Look-up'!$G$4,$V2201-4,0))</f>
        <v/>
      </c>
      <c r="I2201" s="237" t="str">
        <f>IF(ISERROR($V2201),"",OFFSET('Smelter Look-up'!$H$4,$V2201-4,0))</f>
        <v/>
      </c>
      <c r="J2201" s="237" t="str">
        <f>IF(ISERROR($V2201),"",OFFSET('Smelter Look-up'!$I$4,$V2201-4,0))</f>
        <v/>
      </c>
      <c r="K2201" s="234"/>
      <c r="L2201" s="234"/>
      <c r="M2201" s="234"/>
      <c r="N2201" s="234"/>
      <c r="O2201" s="234"/>
      <c r="P2201" s="237"/>
      <c r="Q2201" s="238"/>
      <c r="R2201" s="233" t="str">
        <f>IF(ISERROR($V2201),"",OFFSET('Smelter Look-up'!$C$4,$V2201-4,0)&amp;"")</f>
        <v/>
      </c>
      <c r="S2201" s="239" t="str">
        <f t="array" ref="S2201">IF(B2201="","",IF(ISERROR(MATCH($E2201,CL,0)),"Unknown",INDIRECT("'C'!$A$"&amp;MATCH($E2201,CL,0)+1)))</f>
        <v/>
      </c>
      <c r="T2201" s="239" t="str">
        <f t="array" ref="T2201">IF(B2201="","",IF(ISERROR(MATCH($J2201,SorP!$B$1:$B$6226,0)),"",INDIRECT("'SorP'!$A$"&amp;MATCH($S2201&amp;$J2201,SorP!C:C,0))))</f>
        <v/>
      </c>
      <c r="U2201" s="240"/>
      <c r="V2201" s="228" t="str">
        <f>IF(C2201="",NA(),IF(OR(C2201="Smelter not listed",C2201="Smelter not yet identified"),MATCH($B2201&amp;$D2201,'Smelter Look-up'!$J:$J,0),MATCH($B2201&amp;$C2201,'Smelter Look-up'!$J:$J,0)))</f>
        <v>#N/A</v>
      </c>
      <c r="W2201" s="208"/>
      <c r="X2201" s="208">
        <f t="shared" si="1"/>
        <v>0</v>
      </c>
      <c r="Y2201" s="208"/>
      <c r="Z2201" s="208"/>
      <c r="AA2201" s="208"/>
      <c r="AB2201" s="241" t="str">
        <f t="shared" si="2"/>
        <v/>
      </c>
      <c r="AC2201" s="208"/>
      <c r="AD2201" s="208"/>
      <c r="AE2201" s="208"/>
      <c r="AF2201" s="208"/>
      <c r="AG2201" s="208"/>
      <c r="AH2201" s="208"/>
    </row>
    <row r="2202" ht="13.5" customHeight="1">
      <c r="A2202" s="239"/>
      <c r="B2202" s="233" t="str">
        <f t="array" ref="B2202">IF(LEN(A2202)=0,"",INDEX('Smelter Look-up'!$A:$A,MATCH($A2202,'Smelter Look-up'!$E:$E,0)))</f>
        <v/>
      </c>
      <c r="C2202" s="234" t="str">
        <f t="array" ref="C2202">IF(LEN(A2202)=0,"",INDEX('Smelter Look-up'!$C:$C,MATCH($A2202,'Smelter Look-up'!$E:$E,0)))</f>
        <v/>
      </c>
      <c r="D2202" s="233"/>
      <c r="E2202" s="233" t="str">
        <f>IF(ISERROR($V2202),"",OFFSET('Smelter Look-up'!$D$4,$V2202-4,0)&amp;"")</f>
        <v/>
      </c>
      <c r="F2202" s="233" t="str">
        <f>IF(ISERROR($V2202),"",OFFSET('Smelter Look-up'!$E$4,$V2202-4,0))</f>
        <v/>
      </c>
      <c r="G2202" s="233" t="str">
        <f>IF(C2202=$X$4,IF(ISERROR($V2202),"Enter smelter details","RMI"),IF(ISERROR($V2202),"",OFFSET('Smelter Look-up'!$F$4,$V2202-4,0)))</f>
        <v/>
      </c>
      <c r="H2202" s="235" t="str">
        <f>IF(ISERROR($V2202),"",OFFSET('Smelter Look-up'!$G$4,$V2202-4,0))</f>
        <v/>
      </c>
      <c r="I2202" s="237" t="str">
        <f>IF(ISERROR($V2202),"",OFFSET('Smelter Look-up'!$H$4,$V2202-4,0))</f>
        <v/>
      </c>
      <c r="J2202" s="237" t="str">
        <f>IF(ISERROR($V2202),"",OFFSET('Smelter Look-up'!$I$4,$V2202-4,0))</f>
        <v/>
      </c>
      <c r="K2202" s="234"/>
      <c r="L2202" s="234"/>
      <c r="M2202" s="234"/>
      <c r="N2202" s="234"/>
      <c r="O2202" s="234"/>
      <c r="P2202" s="237"/>
      <c r="Q2202" s="238"/>
      <c r="R2202" s="233" t="str">
        <f>IF(ISERROR($V2202),"",OFFSET('Smelter Look-up'!$C$4,$V2202-4,0)&amp;"")</f>
        <v/>
      </c>
      <c r="S2202" s="239" t="str">
        <f t="array" ref="S2202">IF(B2202="","",IF(ISERROR(MATCH($E2202,CL,0)),"Unknown",INDIRECT("'C'!$A$"&amp;MATCH($E2202,CL,0)+1)))</f>
        <v/>
      </c>
      <c r="T2202" s="239" t="str">
        <f t="array" ref="T2202">IF(B2202="","",IF(ISERROR(MATCH($J2202,SorP!$B$1:$B$6226,0)),"",INDIRECT("'SorP'!$A$"&amp;MATCH($S2202&amp;$J2202,SorP!C:C,0))))</f>
        <v/>
      </c>
      <c r="U2202" s="240"/>
      <c r="V2202" s="228" t="str">
        <f>IF(C2202="",NA(),IF(OR(C2202="Smelter not listed",C2202="Smelter not yet identified"),MATCH($B2202&amp;$D2202,'Smelter Look-up'!$J:$J,0),MATCH($B2202&amp;$C2202,'Smelter Look-up'!$J:$J,0)))</f>
        <v>#N/A</v>
      </c>
      <c r="W2202" s="208"/>
      <c r="X2202" s="208">
        <f t="shared" si="1"/>
        <v>0</v>
      </c>
      <c r="Y2202" s="208"/>
      <c r="Z2202" s="208"/>
      <c r="AA2202" s="208"/>
      <c r="AB2202" s="241" t="str">
        <f t="shared" si="2"/>
        <v/>
      </c>
      <c r="AC2202" s="208"/>
      <c r="AD2202" s="208"/>
      <c r="AE2202" s="208"/>
      <c r="AF2202" s="208"/>
      <c r="AG2202" s="208"/>
      <c r="AH2202" s="208"/>
    </row>
    <row r="2203" ht="13.5" customHeight="1">
      <c r="A2203" s="239"/>
      <c r="B2203" s="233" t="str">
        <f t="array" ref="B2203">IF(LEN(A2203)=0,"",INDEX('Smelter Look-up'!$A:$A,MATCH($A2203,'Smelter Look-up'!$E:$E,0)))</f>
        <v/>
      </c>
      <c r="C2203" s="234" t="str">
        <f t="array" ref="C2203">IF(LEN(A2203)=0,"",INDEX('Smelter Look-up'!$C:$C,MATCH($A2203,'Smelter Look-up'!$E:$E,0)))</f>
        <v/>
      </c>
      <c r="D2203" s="233"/>
      <c r="E2203" s="233" t="str">
        <f>IF(ISERROR($V2203),"",OFFSET('Smelter Look-up'!$D$4,$V2203-4,0)&amp;"")</f>
        <v/>
      </c>
      <c r="F2203" s="233" t="str">
        <f>IF(ISERROR($V2203),"",OFFSET('Smelter Look-up'!$E$4,$V2203-4,0))</f>
        <v/>
      </c>
      <c r="G2203" s="233" t="str">
        <f>IF(C2203=$X$4,IF(ISERROR($V2203),"Enter smelter details","RMI"),IF(ISERROR($V2203),"",OFFSET('Smelter Look-up'!$F$4,$V2203-4,0)))</f>
        <v/>
      </c>
      <c r="H2203" s="235" t="str">
        <f>IF(ISERROR($V2203),"",OFFSET('Smelter Look-up'!$G$4,$V2203-4,0))</f>
        <v/>
      </c>
      <c r="I2203" s="237" t="str">
        <f>IF(ISERROR($V2203),"",OFFSET('Smelter Look-up'!$H$4,$V2203-4,0))</f>
        <v/>
      </c>
      <c r="J2203" s="237" t="str">
        <f>IF(ISERROR($V2203),"",OFFSET('Smelter Look-up'!$I$4,$V2203-4,0))</f>
        <v/>
      </c>
      <c r="K2203" s="234"/>
      <c r="L2203" s="234"/>
      <c r="M2203" s="234"/>
      <c r="N2203" s="234"/>
      <c r="O2203" s="234"/>
      <c r="P2203" s="237"/>
      <c r="Q2203" s="238"/>
      <c r="R2203" s="233" t="str">
        <f>IF(ISERROR($V2203),"",OFFSET('Smelter Look-up'!$C$4,$V2203-4,0)&amp;"")</f>
        <v/>
      </c>
      <c r="S2203" s="239" t="str">
        <f t="array" ref="S2203">IF(B2203="","",IF(ISERROR(MATCH($E2203,CL,0)),"Unknown",INDIRECT("'C'!$A$"&amp;MATCH($E2203,CL,0)+1)))</f>
        <v/>
      </c>
      <c r="T2203" s="239" t="str">
        <f t="array" ref="T2203">IF(B2203="","",IF(ISERROR(MATCH($J2203,SorP!$B$1:$B$6226,0)),"",INDIRECT("'SorP'!$A$"&amp;MATCH($S2203&amp;$J2203,SorP!C:C,0))))</f>
        <v/>
      </c>
      <c r="U2203" s="240"/>
      <c r="V2203" s="228" t="str">
        <f>IF(C2203="",NA(),IF(OR(C2203="Smelter not listed",C2203="Smelter not yet identified"),MATCH($B2203&amp;$D2203,'Smelter Look-up'!$J:$J,0),MATCH($B2203&amp;$C2203,'Smelter Look-up'!$J:$J,0)))</f>
        <v>#N/A</v>
      </c>
      <c r="W2203" s="208"/>
      <c r="X2203" s="208">
        <f t="shared" si="1"/>
        <v>0</v>
      </c>
      <c r="Y2203" s="208"/>
      <c r="Z2203" s="208"/>
      <c r="AA2203" s="208"/>
      <c r="AB2203" s="241" t="str">
        <f t="shared" si="2"/>
        <v/>
      </c>
      <c r="AC2203" s="208"/>
      <c r="AD2203" s="208"/>
      <c r="AE2203" s="208"/>
      <c r="AF2203" s="208"/>
      <c r="AG2203" s="208"/>
      <c r="AH2203" s="208"/>
    </row>
    <row r="2204" ht="13.5" customHeight="1">
      <c r="A2204" s="239"/>
      <c r="B2204" s="233" t="str">
        <f t="array" ref="B2204">IF(LEN(A2204)=0,"",INDEX('Smelter Look-up'!$A:$A,MATCH($A2204,'Smelter Look-up'!$E:$E,0)))</f>
        <v/>
      </c>
      <c r="C2204" s="234" t="str">
        <f t="array" ref="C2204">IF(LEN(A2204)=0,"",INDEX('Smelter Look-up'!$C:$C,MATCH($A2204,'Smelter Look-up'!$E:$E,0)))</f>
        <v/>
      </c>
      <c r="D2204" s="233"/>
      <c r="E2204" s="233" t="str">
        <f>IF(ISERROR($V2204),"",OFFSET('Smelter Look-up'!$D$4,$V2204-4,0)&amp;"")</f>
        <v/>
      </c>
      <c r="F2204" s="233" t="str">
        <f>IF(ISERROR($V2204),"",OFFSET('Smelter Look-up'!$E$4,$V2204-4,0))</f>
        <v/>
      </c>
      <c r="G2204" s="233" t="str">
        <f>IF(C2204=$X$4,IF(ISERROR($V2204),"Enter smelter details","RMI"),IF(ISERROR($V2204),"",OFFSET('Smelter Look-up'!$F$4,$V2204-4,0)))</f>
        <v/>
      </c>
      <c r="H2204" s="235" t="str">
        <f>IF(ISERROR($V2204),"",OFFSET('Smelter Look-up'!$G$4,$V2204-4,0))</f>
        <v/>
      </c>
      <c r="I2204" s="237" t="str">
        <f>IF(ISERROR($V2204),"",OFFSET('Smelter Look-up'!$H$4,$V2204-4,0))</f>
        <v/>
      </c>
      <c r="J2204" s="237" t="str">
        <f>IF(ISERROR($V2204),"",OFFSET('Smelter Look-up'!$I$4,$V2204-4,0))</f>
        <v/>
      </c>
      <c r="K2204" s="234"/>
      <c r="L2204" s="234"/>
      <c r="M2204" s="234"/>
      <c r="N2204" s="234"/>
      <c r="O2204" s="234"/>
      <c r="P2204" s="237"/>
      <c r="Q2204" s="238"/>
      <c r="R2204" s="233" t="str">
        <f>IF(ISERROR($V2204),"",OFFSET('Smelter Look-up'!$C$4,$V2204-4,0)&amp;"")</f>
        <v/>
      </c>
      <c r="S2204" s="239" t="str">
        <f t="array" ref="S2204">IF(B2204="","",IF(ISERROR(MATCH($E2204,CL,0)),"Unknown",INDIRECT("'C'!$A$"&amp;MATCH($E2204,CL,0)+1)))</f>
        <v/>
      </c>
      <c r="T2204" s="239" t="str">
        <f t="array" ref="T2204">IF(B2204="","",IF(ISERROR(MATCH($J2204,SorP!$B$1:$B$6226,0)),"",INDIRECT("'SorP'!$A$"&amp;MATCH($S2204&amp;$J2204,SorP!C:C,0))))</f>
        <v/>
      </c>
      <c r="U2204" s="240"/>
      <c r="V2204" s="228" t="str">
        <f>IF(C2204="",NA(),IF(OR(C2204="Smelter not listed",C2204="Smelter not yet identified"),MATCH($B2204&amp;$D2204,'Smelter Look-up'!$J:$J,0),MATCH($B2204&amp;$C2204,'Smelter Look-up'!$J:$J,0)))</f>
        <v>#N/A</v>
      </c>
      <c r="W2204" s="208"/>
      <c r="X2204" s="208">
        <f t="shared" si="1"/>
        <v>0</v>
      </c>
      <c r="Y2204" s="208"/>
      <c r="Z2204" s="208"/>
      <c r="AA2204" s="208"/>
      <c r="AB2204" s="241" t="str">
        <f t="shared" si="2"/>
        <v/>
      </c>
      <c r="AC2204" s="208"/>
      <c r="AD2204" s="208"/>
      <c r="AE2204" s="208"/>
      <c r="AF2204" s="208"/>
      <c r="AG2204" s="208"/>
      <c r="AH2204" s="208"/>
    </row>
    <row r="2205" ht="13.5" customHeight="1">
      <c r="A2205" s="239"/>
      <c r="B2205" s="233" t="str">
        <f t="array" ref="B2205">IF(LEN(A2205)=0,"",INDEX('Smelter Look-up'!$A:$A,MATCH($A2205,'Smelter Look-up'!$E:$E,0)))</f>
        <v/>
      </c>
      <c r="C2205" s="234" t="str">
        <f t="array" ref="C2205">IF(LEN(A2205)=0,"",INDEX('Smelter Look-up'!$C:$C,MATCH($A2205,'Smelter Look-up'!$E:$E,0)))</f>
        <v/>
      </c>
      <c r="D2205" s="233"/>
      <c r="E2205" s="233" t="str">
        <f>IF(ISERROR($V2205),"",OFFSET('Smelter Look-up'!$D$4,$V2205-4,0)&amp;"")</f>
        <v/>
      </c>
      <c r="F2205" s="233" t="str">
        <f>IF(ISERROR($V2205),"",OFFSET('Smelter Look-up'!$E$4,$V2205-4,0))</f>
        <v/>
      </c>
      <c r="G2205" s="233" t="str">
        <f>IF(C2205=$X$4,IF(ISERROR($V2205),"Enter smelter details","RMI"),IF(ISERROR($V2205),"",OFFSET('Smelter Look-up'!$F$4,$V2205-4,0)))</f>
        <v/>
      </c>
      <c r="H2205" s="235" t="str">
        <f>IF(ISERROR($V2205),"",OFFSET('Smelter Look-up'!$G$4,$V2205-4,0))</f>
        <v/>
      </c>
      <c r="I2205" s="237" t="str">
        <f>IF(ISERROR($V2205),"",OFFSET('Smelter Look-up'!$H$4,$V2205-4,0))</f>
        <v/>
      </c>
      <c r="J2205" s="237" t="str">
        <f>IF(ISERROR($V2205),"",OFFSET('Smelter Look-up'!$I$4,$V2205-4,0))</f>
        <v/>
      </c>
      <c r="K2205" s="234"/>
      <c r="L2205" s="234"/>
      <c r="M2205" s="234"/>
      <c r="N2205" s="234"/>
      <c r="O2205" s="234"/>
      <c r="P2205" s="237"/>
      <c r="Q2205" s="238"/>
      <c r="R2205" s="233" t="str">
        <f>IF(ISERROR($V2205),"",OFFSET('Smelter Look-up'!$C$4,$V2205-4,0)&amp;"")</f>
        <v/>
      </c>
      <c r="S2205" s="239" t="str">
        <f t="array" ref="S2205">IF(B2205="","",IF(ISERROR(MATCH($E2205,CL,0)),"Unknown",INDIRECT("'C'!$A$"&amp;MATCH($E2205,CL,0)+1)))</f>
        <v/>
      </c>
      <c r="T2205" s="239" t="str">
        <f t="array" ref="T2205">IF(B2205="","",IF(ISERROR(MATCH($J2205,SorP!$B$1:$B$6226,0)),"",INDIRECT("'SorP'!$A$"&amp;MATCH($S2205&amp;$J2205,SorP!C:C,0))))</f>
        <v/>
      </c>
      <c r="U2205" s="240"/>
      <c r="V2205" s="228" t="str">
        <f>IF(C2205="",NA(),IF(OR(C2205="Smelter not listed",C2205="Smelter not yet identified"),MATCH($B2205&amp;$D2205,'Smelter Look-up'!$J:$J,0),MATCH($B2205&amp;$C2205,'Smelter Look-up'!$J:$J,0)))</f>
        <v>#N/A</v>
      </c>
      <c r="W2205" s="208"/>
      <c r="X2205" s="208">
        <f t="shared" si="1"/>
        <v>0</v>
      </c>
      <c r="Y2205" s="208"/>
      <c r="Z2205" s="208"/>
      <c r="AA2205" s="208"/>
      <c r="AB2205" s="241" t="str">
        <f t="shared" si="2"/>
        <v/>
      </c>
      <c r="AC2205" s="208"/>
      <c r="AD2205" s="208"/>
      <c r="AE2205" s="208"/>
      <c r="AF2205" s="208"/>
      <c r="AG2205" s="208"/>
      <c r="AH2205" s="208"/>
    </row>
    <row r="2206" ht="13.5" customHeight="1">
      <c r="A2206" s="239"/>
      <c r="B2206" s="233" t="str">
        <f t="array" ref="B2206">IF(LEN(A2206)=0,"",INDEX('Smelter Look-up'!$A:$A,MATCH($A2206,'Smelter Look-up'!$E:$E,0)))</f>
        <v/>
      </c>
      <c r="C2206" s="234" t="str">
        <f t="array" ref="C2206">IF(LEN(A2206)=0,"",INDEX('Smelter Look-up'!$C:$C,MATCH($A2206,'Smelter Look-up'!$E:$E,0)))</f>
        <v/>
      </c>
      <c r="D2206" s="233"/>
      <c r="E2206" s="233" t="str">
        <f>IF(ISERROR($V2206),"",OFFSET('Smelter Look-up'!$D$4,$V2206-4,0)&amp;"")</f>
        <v/>
      </c>
      <c r="F2206" s="233" t="str">
        <f>IF(ISERROR($V2206),"",OFFSET('Smelter Look-up'!$E$4,$V2206-4,0))</f>
        <v/>
      </c>
      <c r="G2206" s="233" t="str">
        <f>IF(C2206=$X$4,IF(ISERROR($V2206),"Enter smelter details","RMI"),IF(ISERROR($V2206),"",OFFSET('Smelter Look-up'!$F$4,$V2206-4,0)))</f>
        <v/>
      </c>
      <c r="H2206" s="235" t="str">
        <f>IF(ISERROR($V2206),"",OFFSET('Smelter Look-up'!$G$4,$V2206-4,0))</f>
        <v/>
      </c>
      <c r="I2206" s="237" t="str">
        <f>IF(ISERROR($V2206),"",OFFSET('Smelter Look-up'!$H$4,$V2206-4,0))</f>
        <v/>
      </c>
      <c r="J2206" s="237" t="str">
        <f>IF(ISERROR($V2206),"",OFFSET('Smelter Look-up'!$I$4,$V2206-4,0))</f>
        <v/>
      </c>
      <c r="K2206" s="234"/>
      <c r="L2206" s="234"/>
      <c r="M2206" s="234"/>
      <c r="N2206" s="234"/>
      <c r="O2206" s="234"/>
      <c r="P2206" s="237"/>
      <c r="Q2206" s="238"/>
      <c r="R2206" s="233" t="str">
        <f>IF(ISERROR($V2206),"",OFFSET('Smelter Look-up'!$C$4,$V2206-4,0)&amp;"")</f>
        <v/>
      </c>
      <c r="S2206" s="239" t="str">
        <f t="array" ref="S2206">IF(B2206="","",IF(ISERROR(MATCH($E2206,CL,0)),"Unknown",INDIRECT("'C'!$A$"&amp;MATCH($E2206,CL,0)+1)))</f>
        <v/>
      </c>
      <c r="T2206" s="239" t="str">
        <f t="array" ref="T2206">IF(B2206="","",IF(ISERROR(MATCH($J2206,SorP!$B$1:$B$6226,0)),"",INDIRECT("'SorP'!$A$"&amp;MATCH($S2206&amp;$J2206,SorP!C:C,0))))</f>
        <v/>
      </c>
      <c r="U2206" s="240"/>
      <c r="V2206" s="228" t="str">
        <f>IF(C2206="",NA(),IF(OR(C2206="Smelter not listed",C2206="Smelter not yet identified"),MATCH($B2206&amp;$D2206,'Smelter Look-up'!$J:$J,0),MATCH($B2206&amp;$C2206,'Smelter Look-up'!$J:$J,0)))</f>
        <v>#N/A</v>
      </c>
      <c r="W2206" s="208"/>
      <c r="X2206" s="208">
        <f t="shared" si="1"/>
        <v>0</v>
      </c>
      <c r="Y2206" s="208"/>
      <c r="Z2206" s="208"/>
      <c r="AA2206" s="208"/>
      <c r="AB2206" s="241" t="str">
        <f t="shared" si="2"/>
        <v/>
      </c>
      <c r="AC2206" s="208"/>
      <c r="AD2206" s="208"/>
      <c r="AE2206" s="208"/>
      <c r="AF2206" s="208"/>
      <c r="AG2206" s="208"/>
      <c r="AH2206" s="208"/>
    </row>
    <row r="2207" ht="13.5" customHeight="1">
      <c r="A2207" s="239"/>
      <c r="B2207" s="233" t="str">
        <f t="array" ref="B2207">IF(LEN(A2207)=0,"",INDEX('Smelter Look-up'!$A:$A,MATCH($A2207,'Smelter Look-up'!$E:$E,0)))</f>
        <v/>
      </c>
      <c r="C2207" s="234" t="str">
        <f t="array" ref="C2207">IF(LEN(A2207)=0,"",INDEX('Smelter Look-up'!$C:$C,MATCH($A2207,'Smelter Look-up'!$E:$E,0)))</f>
        <v/>
      </c>
      <c r="D2207" s="233"/>
      <c r="E2207" s="233" t="str">
        <f>IF(ISERROR($V2207),"",OFFSET('Smelter Look-up'!$D$4,$V2207-4,0)&amp;"")</f>
        <v/>
      </c>
      <c r="F2207" s="233" t="str">
        <f>IF(ISERROR($V2207),"",OFFSET('Smelter Look-up'!$E$4,$V2207-4,0))</f>
        <v/>
      </c>
      <c r="G2207" s="233" t="str">
        <f>IF(C2207=$X$4,IF(ISERROR($V2207),"Enter smelter details","RMI"),IF(ISERROR($V2207),"",OFFSET('Smelter Look-up'!$F$4,$V2207-4,0)))</f>
        <v/>
      </c>
      <c r="H2207" s="235" t="str">
        <f>IF(ISERROR($V2207),"",OFFSET('Smelter Look-up'!$G$4,$V2207-4,0))</f>
        <v/>
      </c>
      <c r="I2207" s="237" t="str">
        <f>IF(ISERROR($V2207),"",OFFSET('Smelter Look-up'!$H$4,$V2207-4,0))</f>
        <v/>
      </c>
      <c r="J2207" s="237" t="str">
        <f>IF(ISERROR($V2207),"",OFFSET('Smelter Look-up'!$I$4,$V2207-4,0))</f>
        <v/>
      </c>
      <c r="K2207" s="234"/>
      <c r="L2207" s="234"/>
      <c r="M2207" s="234"/>
      <c r="N2207" s="234"/>
      <c r="O2207" s="234"/>
      <c r="P2207" s="237"/>
      <c r="Q2207" s="238"/>
      <c r="R2207" s="233" t="str">
        <f>IF(ISERROR($V2207),"",OFFSET('Smelter Look-up'!$C$4,$V2207-4,0)&amp;"")</f>
        <v/>
      </c>
      <c r="S2207" s="239" t="str">
        <f t="array" ref="S2207">IF(B2207="","",IF(ISERROR(MATCH($E2207,CL,0)),"Unknown",INDIRECT("'C'!$A$"&amp;MATCH($E2207,CL,0)+1)))</f>
        <v/>
      </c>
      <c r="T2207" s="239" t="str">
        <f t="array" ref="T2207">IF(B2207="","",IF(ISERROR(MATCH($J2207,SorP!$B$1:$B$6226,0)),"",INDIRECT("'SorP'!$A$"&amp;MATCH($S2207&amp;$J2207,SorP!C:C,0))))</f>
        <v/>
      </c>
      <c r="U2207" s="240"/>
      <c r="V2207" s="228" t="str">
        <f>IF(C2207="",NA(),IF(OR(C2207="Smelter not listed",C2207="Smelter not yet identified"),MATCH($B2207&amp;$D2207,'Smelter Look-up'!$J:$J,0),MATCH($B2207&amp;$C2207,'Smelter Look-up'!$J:$J,0)))</f>
        <v>#N/A</v>
      </c>
      <c r="W2207" s="208"/>
      <c r="X2207" s="208">
        <f t="shared" si="1"/>
        <v>0</v>
      </c>
      <c r="Y2207" s="208"/>
      <c r="Z2207" s="208"/>
      <c r="AA2207" s="208"/>
      <c r="AB2207" s="241" t="str">
        <f t="shared" si="2"/>
        <v/>
      </c>
      <c r="AC2207" s="208"/>
      <c r="AD2207" s="208"/>
      <c r="AE2207" s="208"/>
      <c r="AF2207" s="208"/>
      <c r="AG2207" s="208"/>
      <c r="AH2207" s="208"/>
    </row>
    <row r="2208" ht="13.5" customHeight="1">
      <c r="A2208" s="239"/>
      <c r="B2208" s="233" t="str">
        <f t="array" ref="B2208">IF(LEN(A2208)=0,"",INDEX('Smelter Look-up'!$A:$A,MATCH($A2208,'Smelter Look-up'!$E:$E,0)))</f>
        <v/>
      </c>
      <c r="C2208" s="234" t="str">
        <f t="array" ref="C2208">IF(LEN(A2208)=0,"",INDEX('Smelter Look-up'!$C:$C,MATCH($A2208,'Smelter Look-up'!$E:$E,0)))</f>
        <v/>
      </c>
      <c r="D2208" s="233"/>
      <c r="E2208" s="233" t="str">
        <f>IF(ISERROR($V2208),"",OFFSET('Smelter Look-up'!$D$4,$V2208-4,0)&amp;"")</f>
        <v/>
      </c>
      <c r="F2208" s="233" t="str">
        <f>IF(ISERROR($V2208),"",OFFSET('Smelter Look-up'!$E$4,$V2208-4,0))</f>
        <v/>
      </c>
      <c r="G2208" s="233" t="str">
        <f>IF(C2208=$X$4,IF(ISERROR($V2208),"Enter smelter details","RMI"),IF(ISERROR($V2208),"",OFFSET('Smelter Look-up'!$F$4,$V2208-4,0)))</f>
        <v/>
      </c>
      <c r="H2208" s="235" t="str">
        <f>IF(ISERROR($V2208),"",OFFSET('Smelter Look-up'!$G$4,$V2208-4,0))</f>
        <v/>
      </c>
      <c r="I2208" s="237" t="str">
        <f>IF(ISERROR($V2208),"",OFFSET('Smelter Look-up'!$H$4,$V2208-4,0))</f>
        <v/>
      </c>
      <c r="J2208" s="237" t="str">
        <f>IF(ISERROR($V2208),"",OFFSET('Smelter Look-up'!$I$4,$V2208-4,0))</f>
        <v/>
      </c>
      <c r="K2208" s="234"/>
      <c r="L2208" s="234"/>
      <c r="M2208" s="234"/>
      <c r="N2208" s="234"/>
      <c r="O2208" s="234"/>
      <c r="P2208" s="237"/>
      <c r="Q2208" s="238"/>
      <c r="R2208" s="233" t="str">
        <f>IF(ISERROR($V2208),"",OFFSET('Smelter Look-up'!$C$4,$V2208-4,0)&amp;"")</f>
        <v/>
      </c>
      <c r="S2208" s="239" t="str">
        <f t="array" ref="S2208">IF(B2208="","",IF(ISERROR(MATCH($E2208,CL,0)),"Unknown",INDIRECT("'C'!$A$"&amp;MATCH($E2208,CL,0)+1)))</f>
        <v/>
      </c>
      <c r="T2208" s="239" t="str">
        <f t="array" ref="T2208">IF(B2208="","",IF(ISERROR(MATCH($J2208,SorP!$B$1:$B$6226,0)),"",INDIRECT("'SorP'!$A$"&amp;MATCH($S2208&amp;$J2208,SorP!C:C,0))))</f>
        <v/>
      </c>
      <c r="U2208" s="240"/>
      <c r="V2208" s="228" t="str">
        <f>IF(C2208="",NA(),IF(OR(C2208="Smelter not listed",C2208="Smelter not yet identified"),MATCH($B2208&amp;$D2208,'Smelter Look-up'!$J:$J,0),MATCH($B2208&amp;$C2208,'Smelter Look-up'!$J:$J,0)))</f>
        <v>#N/A</v>
      </c>
      <c r="W2208" s="208"/>
      <c r="X2208" s="208">
        <f t="shared" si="1"/>
        <v>0</v>
      </c>
      <c r="Y2208" s="208"/>
      <c r="Z2208" s="208"/>
      <c r="AA2208" s="208"/>
      <c r="AB2208" s="241" t="str">
        <f t="shared" si="2"/>
        <v/>
      </c>
      <c r="AC2208" s="208"/>
      <c r="AD2208" s="208"/>
      <c r="AE2208" s="208"/>
      <c r="AF2208" s="208"/>
      <c r="AG2208" s="208"/>
      <c r="AH2208" s="208"/>
    </row>
    <row r="2209" ht="13.5" customHeight="1">
      <c r="A2209" s="239"/>
      <c r="B2209" s="233" t="str">
        <f t="array" ref="B2209">IF(LEN(A2209)=0,"",INDEX('Smelter Look-up'!$A:$A,MATCH($A2209,'Smelter Look-up'!$E:$E,0)))</f>
        <v/>
      </c>
      <c r="C2209" s="234" t="str">
        <f t="array" ref="C2209">IF(LEN(A2209)=0,"",INDEX('Smelter Look-up'!$C:$C,MATCH($A2209,'Smelter Look-up'!$E:$E,0)))</f>
        <v/>
      </c>
      <c r="D2209" s="233"/>
      <c r="E2209" s="233" t="str">
        <f>IF(ISERROR($V2209),"",OFFSET('Smelter Look-up'!$D$4,$V2209-4,0)&amp;"")</f>
        <v/>
      </c>
      <c r="F2209" s="233" t="str">
        <f>IF(ISERROR($V2209),"",OFFSET('Smelter Look-up'!$E$4,$V2209-4,0))</f>
        <v/>
      </c>
      <c r="G2209" s="233" t="str">
        <f>IF(C2209=$X$4,IF(ISERROR($V2209),"Enter smelter details","RMI"),IF(ISERROR($V2209),"",OFFSET('Smelter Look-up'!$F$4,$V2209-4,0)))</f>
        <v/>
      </c>
      <c r="H2209" s="235" t="str">
        <f>IF(ISERROR($V2209),"",OFFSET('Smelter Look-up'!$G$4,$V2209-4,0))</f>
        <v/>
      </c>
      <c r="I2209" s="237" t="str">
        <f>IF(ISERROR($V2209),"",OFFSET('Smelter Look-up'!$H$4,$V2209-4,0))</f>
        <v/>
      </c>
      <c r="J2209" s="237" t="str">
        <f>IF(ISERROR($V2209),"",OFFSET('Smelter Look-up'!$I$4,$V2209-4,0))</f>
        <v/>
      </c>
      <c r="K2209" s="234"/>
      <c r="L2209" s="234"/>
      <c r="M2209" s="234"/>
      <c r="N2209" s="234"/>
      <c r="O2209" s="234"/>
      <c r="P2209" s="237"/>
      <c r="Q2209" s="238"/>
      <c r="R2209" s="233" t="str">
        <f>IF(ISERROR($V2209),"",OFFSET('Smelter Look-up'!$C$4,$V2209-4,0)&amp;"")</f>
        <v/>
      </c>
      <c r="S2209" s="239" t="str">
        <f t="array" ref="S2209">IF(B2209="","",IF(ISERROR(MATCH($E2209,CL,0)),"Unknown",INDIRECT("'C'!$A$"&amp;MATCH($E2209,CL,0)+1)))</f>
        <v/>
      </c>
      <c r="T2209" s="239" t="str">
        <f t="array" ref="T2209">IF(B2209="","",IF(ISERROR(MATCH($J2209,SorP!$B$1:$B$6226,0)),"",INDIRECT("'SorP'!$A$"&amp;MATCH($S2209&amp;$J2209,SorP!C:C,0))))</f>
        <v/>
      </c>
      <c r="U2209" s="240"/>
      <c r="V2209" s="228" t="str">
        <f>IF(C2209="",NA(),IF(OR(C2209="Smelter not listed",C2209="Smelter not yet identified"),MATCH($B2209&amp;$D2209,'Smelter Look-up'!$J:$J,0),MATCH($B2209&amp;$C2209,'Smelter Look-up'!$J:$J,0)))</f>
        <v>#N/A</v>
      </c>
      <c r="W2209" s="208"/>
      <c r="X2209" s="208">
        <f t="shared" si="1"/>
        <v>0</v>
      </c>
      <c r="Y2209" s="208"/>
      <c r="Z2209" s="208"/>
      <c r="AA2209" s="208"/>
      <c r="AB2209" s="241" t="str">
        <f t="shared" si="2"/>
        <v/>
      </c>
      <c r="AC2209" s="208"/>
      <c r="AD2209" s="208"/>
      <c r="AE2209" s="208"/>
      <c r="AF2209" s="208"/>
      <c r="AG2209" s="208"/>
      <c r="AH2209" s="208"/>
    </row>
    <row r="2210" ht="13.5" customHeight="1">
      <c r="A2210" s="239"/>
      <c r="B2210" s="233" t="str">
        <f t="array" ref="B2210">IF(LEN(A2210)=0,"",INDEX('Smelter Look-up'!$A:$A,MATCH($A2210,'Smelter Look-up'!$E:$E,0)))</f>
        <v/>
      </c>
      <c r="C2210" s="234" t="str">
        <f t="array" ref="C2210">IF(LEN(A2210)=0,"",INDEX('Smelter Look-up'!$C:$C,MATCH($A2210,'Smelter Look-up'!$E:$E,0)))</f>
        <v/>
      </c>
      <c r="D2210" s="233"/>
      <c r="E2210" s="233" t="str">
        <f>IF(ISERROR($V2210),"",OFFSET('Smelter Look-up'!$D$4,$V2210-4,0)&amp;"")</f>
        <v/>
      </c>
      <c r="F2210" s="233" t="str">
        <f>IF(ISERROR($V2210),"",OFFSET('Smelter Look-up'!$E$4,$V2210-4,0))</f>
        <v/>
      </c>
      <c r="G2210" s="233" t="str">
        <f>IF(C2210=$X$4,IF(ISERROR($V2210),"Enter smelter details","RMI"),IF(ISERROR($V2210),"",OFFSET('Smelter Look-up'!$F$4,$V2210-4,0)))</f>
        <v/>
      </c>
      <c r="H2210" s="235" t="str">
        <f>IF(ISERROR($V2210),"",OFFSET('Smelter Look-up'!$G$4,$V2210-4,0))</f>
        <v/>
      </c>
      <c r="I2210" s="237" t="str">
        <f>IF(ISERROR($V2210),"",OFFSET('Smelter Look-up'!$H$4,$V2210-4,0))</f>
        <v/>
      </c>
      <c r="J2210" s="237" t="str">
        <f>IF(ISERROR($V2210),"",OFFSET('Smelter Look-up'!$I$4,$V2210-4,0))</f>
        <v/>
      </c>
      <c r="K2210" s="234"/>
      <c r="L2210" s="234"/>
      <c r="M2210" s="234"/>
      <c r="N2210" s="234"/>
      <c r="O2210" s="234"/>
      <c r="P2210" s="237"/>
      <c r="Q2210" s="238"/>
      <c r="R2210" s="233" t="str">
        <f>IF(ISERROR($V2210),"",OFFSET('Smelter Look-up'!$C$4,$V2210-4,0)&amp;"")</f>
        <v/>
      </c>
      <c r="S2210" s="239" t="str">
        <f t="array" ref="S2210">IF(B2210="","",IF(ISERROR(MATCH($E2210,CL,0)),"Unknown",INDIRECT("'C'!$A$"&amp;MATCH($E2210,CL,0)+1)))</f>
        <v/>
      </c>
      <c r="T2210" s="239" t="str">
        <f t="array" ref="T2210">IF(B2210="","",IF(ISERROR(MATCH($J2210,SorP!$B$1:$B$6226,0)),"",INDIRECT("'SorP'!$A$"&amp;MATCH($S2210&amp;$J2210,SorP!C:C,0))))</f>
        <v/>
      </c>
      <c r="U2210" s="240"/>
      <c r="V2210" s="228" t="str">
        <f>IF(C2210="",NA(),IF(OR(C2210="Smelter not listed",C2210="Smelter not yet identified"),MATCH($B2210&amp;$D2210,'Smelter Look-up'!$J:$J,0),MATCH($B2210&amp;$C2210,'Smelter Look-up'!$J:$J,0)))</f>
        <v>#N/A</v>
      </c>
      <c r="W2210" s="208"/>
      <c r="X2210" s="208">
        <f t="shared" si="1"/>
        <v>0</v>
      </c>
      <c r="Y2210" s="208"/>
      <c r="Z2210" s="208"/>
      <c r="AA2210" s="208"/>
      <c r="AB2210" s="241" t="str">
        <f t="shared" si="2"/>
        <v/>
      </c>
      <c r="AC2210" s="208"/>
      <c r="AD2210" s="208"/>
      <c r="AE2210" s="208"/>
      <c r="AF2210" s="208"/>
      <c r="AG2210" s="208"/>
      <c r="AH2210" s="208"/>
    </row>
    <row r="2211" ht="13.5" customHeight="1">
      <c r="A2211" s="239"/>
      <c r="B2211" s="233" t="str">
        <f t="array" ref="B2211">IF(LEN(A2211)=0,"",INDEX('Smelter Look-up'!$A:$A,MATCH($A2211,'Smelter Look-up'!$E:$E,0)))</f>
        <v/>
      </c>
      <c r="C2211" s="234" t="str">
        <f t="array" ref="C2211">IF(LEN(A2211)=0,"",INDEX('Smelter Look-up'!$C:$C,MATCH($A2211,'Smelter Look-up'!$E:$E,0)))</f>
        <v/>
      </c>
      <c r="D2211" s="233"/>
      <c r="E2211" s="233" t="str">
        <f>IF(ISERROR($V2211),"",OFFSET('Smelter Look-up'!$D$4,$V2211-4,0)&amp;"")</f>
        <v/>
      </c>
      <c r="F2211" s="233" t="str">
        <f>IF(ISERROR($V2211),"",OFFSET('Smelter Look-up'!$E$4,$V2211-4,0))</f>
        <v/>
      </c>
      <c r="G2211" s="233" t="str">
        <f>IF(C2211=$X$4,IF(ISERROR($V2211),"Enter smelter details","RMI"),IF(ISERROR($V2211),"",OFFSET('Smelter Look-up'!$F$4,$V2211-4,0)))</f>
        <v/>
      </c>
      <c r="H2211" s="235" t="str">
        <f>IF(ISERROR($V2211),"",OFFSET('Smelter Look-up'!$G$4,$V2211-4,0))</f>
        <v/>
      </c>
      <c r="I2211" s="237" t="str">
        <f>IF(ISERROR($V2211),"",OFFSET('Smelter Look-up'!$H$4,$V2211-4,0))</f>
        <v/>
      </c>
      <c r="J2211" s="237" t="str">
        <f>IF(ISERROR($V2211),"",OFFSET('Smelter Look-up'!$I$4,$V2211-4,0))</f>
        <v/>
      </c>
      <c r="K2211" s="234"/>
      <c r="L2211" s="234"/>
      <c r="M2211" s="234"/>
      <c r="N2211" s="234"/>
      <c r="O2211" s="234"/>
      <c r="P2211" s="237"/>
      <c r="Q2211" s="238"/>
      <c r="R2211" s="233" t="str">
        <f>IF(ISERROR($V2211),"",OFFSET('Smelter Look-up'!$C$4,$V2211-4,0)&amp;"")</f>
        <v/>
      </c>
      <c r="S2211" s="239" t="str">
        <f t="array" ref="S2211">IF(B2211="","",IF(ISERROR(MATCH($E2211,CL,0)),"Unknown",INDIRECT("'C'!$A$"&amp;MATCH($E2211,CL,0)+1)))</f>
        <v/>
      </c>
      <c r="T2211" s="239" t="str">
        <f t="array" ref="T2211">IF(B2211="","",IF(ISERROR(MATCH($J2211,SorP!$B$1:$B$6226,0)),"",INDIRECT("'SorP'!$A$"&amp;MATCH($S2211&amp;$J2211,SorP!C:C,0))))</f>
        <v/>
      </c>
      <c r="U2211" s="240"/>
      <c r="V2211" s="228" t="str">
        <f>IF(C2211="",NA(),IF(OR(C2211="Smelter not listed",C2211="Smelter not yet identified"),MATCH($B2211&amp;$D2211,'Smelter Look-up'!$J:$J,0),MATCH($B2211&amp;$C2211,'Smelter Look-up'!$J:$J,0)))</f>
        <v>#N/A</v>
      </c>
      <c r="W2211" s="208"/>
      <c r="X2211" s="208">
        <f t="shared" si="1"/>
        <v>0</v>
      </c>
      <c r="Y2211" s="208"/>
      <c r="Z2211" s="208"/>
      <c r="AA2211" s="208"/>
      <c r="AB2211" s="241" t="str">
        <f t="shared" si="2"/>
        <v/>
      </c>
      <c r="AC2211" s="208"/>
      <c r="AD2211" s="208"/>
      <c r="AE2211" s="208"/>
      <c r="AF2211" s="208"/>
      <c r="AG2211" s="208"/>
      <c r="AH2211" s="208"/>
    </row>
    <row r="2212" ht="13.5" customHeight="1">
      <c r="A2212" s="239"/>
      <c r="B2212" s="233" t="str">
        <f t="array" ref="B2212">IF(LEN(A2212)=0,"",INDEX('Smelter Look-up'!$A:$A,MATCH($A2212,'Smelter Look-up'!$E:$E,0)))</f>
        <v/>
      </c>
      <c r="C2212" s="234" t="str">
        <f t="array" ref="C2212">IF(LEN(A2212)=0,"",INDEX('Smelter Look-up'!$C:$C,MATCH($A2212,'Smelter Look-up'!$E:$E,0)))</f>
        <v/>
      </c>
      <c r="D2212" s="233"/>
      <c r="E2212" s="233" t="str">
        <f>IF(ISERROR($V2212),"",OFFSET('Smelter Look-up'!$D$4,$V2212-4,0)&amp;"")</f>
        <v/>
      </c>
      <c r="F2212" s="233" t="str">
        <f>IF(ISERROR($V2212),"",OFFSET('Smelter Look-up'!$E$4,$V2212-4,0))</f>
        <v/>
      </c>
      <c r="G2212" s="233" t="str">
        <f>IF(C2212=$X$4,IF(ISERROR($V2212),"Enter smelter details","RMI"),IF(ISERROR($V2212),"",OFFSET('Smelter Look-up'!$F$4,$V2212-4,0)))</f>
        <v/>
      </c>
      <c r="H2212" s="235" t="str">
        <f>IF(ISERROR($V2212),"",OFFSET('Smelter Look-up'!$G$4,$V2212-4,0))</f>
        <v/>
      </c>
      <c r="I2212" s="237" t="str">
        <f>IF(ISERROR($V2212),"",OFFSET('Smelter Look-up'!$H$4,$V2212-4,0))</f>
        <v/>
      </c>
      <c r="J2212" s="237" t="str">
        <f>IF(ISERROR($V2212),"",OFFSET('Smelter Look-up'!$I$4,$V2212-4,0))</f>
        <v/>
      </c>
      <c r="K2212" s="234"/>
      <c r="L2212" s="234"/>
      <c r="M2212" s="234"/>
      <c r="N2212" s="234"/>
      <c r="O2212" s="234"/>
      <c r="P2212" s="237"/>
      <c r="Q2212" s="238"/>
      <c r="R2212" s="233" t="str">
        <f>IF(ISERROR($V2212),"",OFFSET('Smelter Look-up'!$C$4,$V2212-4,0)&amp;"")</f>
        <v/>
      </c>
      <c r="S2212" s="239" t="str">
        <f t="array" ref="S2212">IF(B2212="","",IF(ISERROR(MATCH($E2212,CL,0)),"Unknown",INDIRECT("'C'!$A$"&amp;MATCH($E2212,CL,0)+1)))</f>
        <v/>
      </c>
      <c r="T2212" s="239" t="str">
        <f t="array" ref="T2212">IF(B2212="","",IF(ISERROR(MATCH($J2212,SorP!$B$1:$B$6226,0)),"",INDIRECT("'SorP'!$A$"&amp;MATCH($S2212&amp;$J2212,SorP!C:C,0))))</f>
        <v/>
      </c>
      <c r="U2212" s="240"/>
      <c r="V2212" s="228" t="str">
        <f>IF(C2212="",NA(),IF(OR(C2212="Smelter not listed",C2212="Smelter not yet identified"),MATCH($B2212&amp;$D2212,'Smelter Look-up'!$J:$J,0),MATCH($B2212&amp;$C2212,'Smelter Look-up'!$J:$J,0)))</f>
        <v>#N/A</v>
      </c>
      <c r="W2212" s="208"/>
      <c r="X2212" s="208">
        <f t="shared" si="1"/>
        <v>0</v>
      </c>
      <c r="Y2212" s="208"/>
      <c r="Z2212" s="208"/>
      <c r="AA2212" s="208"/>
      <c r="AB2212" s="241" t="str">
        <f t="shared" si="2"/>
        <v/>
      </c>
      <c r="AC2212" s="208"/>
      <c r="AD2212" s="208"/>
      <c r="AE2212" s="208"/>
      <c r="AF2212" s="208"/>
      <c r="AG2212" s="208"/>
      <c r="AH2212" s="208"/>
    </row>
    <row r="2213" ht="13.5" customHeight="1">
      <c r="A2213" s="239"/>
      <c r="B2213" s="233" t="str">
        <f t="array" ref="B2213">IF(LEN(A2213)=0,"",INDEX('Smelter Look-up'!$A:$A,MATCH($A2213,'Smelter Look-up'!$E:$E,0)))</f>
        <v/>
      </c>
      <c r="C2213" s="234" t="str">
        <f t="array" ref="C2213">IF(LEN(A2213)=0,"",INDEX('Smelter Look-up'!$C:$C,MATCH($A2213,'Smelter Look-up'!$E:$E,0)))</f>
        <v/>
      </c>
      <c r="D2213" s="233"/>
      <c r="E2213" s="233" t="str">
        <f>IF(ISERROR($V2213),"",OFFSET('Smelter Look-up'!$D$4,$V2213-4,0)&amp;"")</f>
        <v/>
      </c>
      <c r="F2213" s="233" t="str">
        <f>IF(ISERROR($V2213),"",OFFSET('Smelter Look-up'!$E$4,$V2213-4,0))</f>
        <v/>
      </c>
      <c r="G2213" s="233" t="str">
        <f>IF(C2213=$X$4,IF(ISERROR($V2213),"Enter smelter details","RMI"),IF(ISERROR($V2213),"",OFFSET('Smelter Look-up'!$F$4,$V2213-4,0)))</f>
        <v/>
      </c>
      <c r="H2213" s="235" t="str">
        <f>IF(ISERROR($V2213),"",OFFSET('Smelter Look-up'!$G$4,$V2213-4,0))</f>
        <v/>
      </c>
      <c r="I2213" s="237" t="str">
        <f>IF(ISERROR($V2213),"",OFFSET('Smelter Look-up'!$H$4,$V2213-4,0))</f>
        <v/>
      </c>
      <c r="J2213" s="237" t="str">
        <f>IF(ISERROR($V2213),"",OFFSET('Smelter Look-up'!$I$4,$V2213-4,0))</f>
        <v/>
      </c>
      <c r="K2213" s="234"/>
      <c r="L2213" s="234"/>
      <c r="M2213" s="234"/>
      <c r="N2213" s="234"/>
      <c r="O2213" s="234"/>
      <c r="P2213" s="237"/>
      <c r="Q2213" s="238"/>
      <c r="R2213" s="233" t="str">
        <f>IF(ISERROR($V2213),"",OFFSET('Smelter Look-up'!$C$4,$V2213-4,0)&amp;"")</f>
        <v/>
      </c>
      <c r="S2213" s="239" t="str">
        <f t="array" ref="S2213">IF(B2213="","",IF(ISERROR(MATCH($E2213,CL,0)),"Unknown",INDIRECT("'C'!$A$"&amp;MATCH($E2213,CL,0)+1)))</f>
        <v/>
      </c>
      <c r="T2213" s="239" t="str">
        <f t="array" ref="T2213">IF(B2213="","",IF(ISERROR(MATCH($J2213,SorP!$B$1:$B$6226,0)),"",INDIRECT("'SorP'!$A$"&amp;MATCH($S2213&amp;$J2213,SorP!C:C,0))))</f>
        <v/>
      </c>
      <c r="U2213" s="240"/>
      <c r="V2213" s="228" t="str">
        <f>IF(C2213="",NA(),IF(OR(C2213="Smelter not listed",C2213="Smelter not yet identified"),MATCH($B2213&amp;$D2213,'Smelter Look-up'!$J:$J,0),MATCH($B2213&amp;$C2213,'Smelter Look-up'!$J:$J,0)))</f>
        <v>#N/A</v>
      </c>
      <c r="W2213" s="208"/>
      <c r="X2213" s="208">
        <f t="shared" si="1"/>
        <v>0</v>
      </c>
      <c r="Y2213" s="208"/>
      <c r="Z2213" s="208"/>
      <c r="AA2213" s="208"/>
      <c r="AB2213" s="241" t="str">
        <f t="shared" si="2"/>
        <v/>
      </c>
      <c r="AC2213" s="208"/>
      <c r="AD2213" s="208"/>
      <c r="AE2213" s="208"/>
      <c r="AF2213" s="208"/>
      <c r="AG2213" s="208"/>
      <c r="AH2213" s="208"/>
    </row>
    <row r="2214" ht="13.5" customHeight="1">
      <c r="A2214" s="239"/>
      <c r="B2214" s="233" t="str">
        <f t="array" ref="B2214">IF(LEN(A2214)=0,"",INDEX('Smelter Look-up'!$A:$A,MATCH($A2214,'Smelter Look-up'!$E:$E,0)))</f>
        <v/>
      </c>
      <c r="C2214" s="234" t="str">
        <f t="array" ref="C2214">IF(LEN(A2214)=0,"",INDEX('Smelter Look-up'!$C:$C,MATCH($A2214,'Smelter Look-up'!$E:$E,0)))</f>
        <v/>
      </c>
      <c r="D2214" s="233"/>
      <c r="E2214" s="233" t="str">
        <f>IF(ISERROR($V2214),"",OFFSET('Smelter Look-up'!$D$4,$V2214-4,0)&amp;"")</f>
        <v/>
      </c>
      <c r="F2214" s="233" t="str">
        <f>IF(ISERROR($V2214),"",OFFSET('Smelter Look-up'!$E$4,$V2214-4,0))</f>
        <v/>
      </c>
      <c r="G2214" s="233" t="str">
        <f>IF(C2214=$X$4,IF(ISERROR($V2214),"Enter smelter details","RMI"),IF(ISERROR($V2214),"",OFFSET('Smelter Look-up'!$F$4,$V2214-4,0)))</f>
        <v/>
      </c>
      <c r="H2214" s="235" t="str">
        <f>IF(ISERROR($V2214),"",OFFSET('Smelter Look-up'!$G$4,$V2214-4,0))</f>
        <v/>
      </c>
      <c r="I2214" s="237" t="str">
        <f>IF(ISERROR($V2214),"",OFFSET('Smelter Look-up'!$H$4,$V2214-4,0))</f>
        <v/>
      </c>
      <c r="J2214" s="237" t="str">
        <f>IF(ISERROR($V2214),"",OFFSET('Smelter Look-up'!$I$4,$V2214-4,0))</f>
        <v/>
      </c>
      <c r="K2214" s="234"/>
      <c r="L2214" s="234"/>
      <c r="M2214" s="234"/>
      <c r="N2214" s="234"/>
      <c r="O2214" s="234"/>
      <c r="P2214" s="237"/>
      <c r="Q2214" s="238"/>
      <c r="R2214" s="233" t="str">
        <f>IF(ISERROR($V2214),"",OFFSET('Smelter Look-up'!$C$4,$V2214-4,0)&amp;"")</f>
        <v/>
      </c>
      <c r="S2214" s="239" t="str">
        <f t="array" ref="S2214">IF(B2214="","",IF(ISERROR(MATCH($E2214,CL,0)),"Unknown",INDIRECT("'C'!$A$"&amp;MATCH($E2214,CL,0)+1)))</f>
        <v/>
      </c>
      <c r="T2214" s="239" t="str">
        <f t="array" ref="T2214">IF(B2214="","",IF(ISERROR(MATCH($J2214,SorP!$B$1:$B$6226,0)),"",INDIRECT("'SorP'!$A$"&amp;MATCH($S2214&amp;$J2214,SorP!C:C,0))))</f>
        <v/>
      </c>
      <c r="U2214" s="240"/>
      <c r="V2214" s="228" t="str">
        <f>IF(C2214="",NA(),IF(OR(C2214="Smelter not listed",C2214="Smelter not yet identified"),MATCH($B2214&amp;$D2214,'Smelter Look-up'!$J:$J,0),MATCH($B2214&amp;$C2214,'Smelter Look-up'!$J:$J,0)))</f>
        <v>#N/A</v>
      </c>
      <c r="W2214" s="208"/>
      <c r="X2214" s="208">
        <f t="shared" si="1"/>
        <v>0</v>
      </c>
      <c r="Y2214" s="208"/>
      <c r="Z2214" s="208"/>
      <c r="AA2214" s="208"/>
      <c r="AB2214" s="241" t="str">
        <f t="shared" si="2"/>
        <v/>
      </c>
      <c r="AC2214" s="208"/>
      <c r="AD2214" s="208"/>
      <c r="AE2214" s="208"/>
      <c r="AF2214" s="208"/>
      <c r="AG2214" s="208"/>
      <c r="AH2214" s="208"/>
    </row>
    <row r="2215" ht="13.5" customHeight="1">
      <c r="A2215" s="239"/>
      <c r="B2215" s="233" t="str">
        <f t="array" ref="B2215">IF(LEN(A2215)=0,"",INDEX('Smelter Look-up'!$A:$A,MATCH($A2215,'Smelter Look-up'!$E:$E,0)))</f>
        <v/>
      </c>
      <c r="C2215" s="234" t="str">
        <f t="array" ref="C2215">IF(LEN(A2215)=0,"",INDEX('Smelter Look-up'!$C:$C,MATCH($A2215,'Smelter Look-up'!$E:$E,0)))</f>
        <v/>
      </c>
      <c r="D2215" s="233"/>
      <c r="E2215" s="233" t="str">
        <f>IF(ISERROR($V2215),"",OFFSET('Smelter Look-up'!$D$4,$V2215-4,0)&amp;"")</f>
        <v/>
      </c>
      <c r="F2215" s="233" t="str">
        <f>IF(ISERROR($V2215),"",OFFSET('Smelter Look-up'!$E$4,$V2215-4,0))</f>
        <v/>
      </c>
      <c r="G2215" s="233" t="str">
        <f>IF(C2215=$X$4,IF(ISERROR($V2215),"Enter smelter details","RMI"),IF(ISERROR($V2215),"",OFFSET('Smelter Look-up'!$F$4,$V2215-4,0)))</f>
        <v/>
      </c>
      <c r="H2215" s="235" t="str">
        <f>IF(ISERROR($V2215),"",OFFSET('Smelter Look-up'!$G$4,$V2215-4,0))</f>
        <v/>
      </c>
      <c r="I2215" s="237" t="str">
        <f>IF(ISERROR($V2215),"",OFFSET('Smelter Look-up'!$H$4,$V2215-4,0))</f>
        <v/>
      </c>
      <c r="J2215" s="237" t="str">
        <f>IF(ISERROR($V2215),"",OFFSET('Smelter Look-up'!$I$4,$V2215-4,0))</f>
        <v/>
      </c>
      <c r="K2215" s="234"/>
      <c r="L2215" s="234"/>
      <c r="M2215" s="234"/>
      <c r="N2215" s="234"/>
      <c r="O2215" s="234"/>
      <c r="P2215" s="237"/>
      <c r="Q2215" s="238"/>
      <c r="R2215" s="233" t="str">
        <f>IF(ISERROR($V2215),"",OFFSET('Smelter Look-up'!$C$4,$V2215-4,0)&amp;"")</f>
        <v/>
      </c>
      <c r="S2215" s="239" t="str">
        <f t="array" ref="S2215">IF(B2215="","",IF(ISERROR(MATCH($E2215,CL,0)),"Unknown",INDIRECT("'C'!$A$"&amp;MATCH($E2215,CL,0)+1)))</f>
        <v/>
      </c>
      <c r="T2215" s="239" t="str">
        <f t="array" ref="T2215">IF(B2215="","",IF(ISERROR(MATCH($J2215,SorP!$B$1:$B$6226,0)),"",INDIRECT("'SorP'!$A$"&amp;MATCH($S2215&amp;$J2215,SorP!C:C,0))))</f>
        <v/>
      </c>
      <c r="U2215" s="240"/>
      <c r="V2215" s="228" t="str">
        <f>IF(C2215="",NA(),IF(OR(C2215="Smelter not listed",C2215="Smelter not yet identified"),MATCH($B2215&amp;$D2215,'Smelter Look-up'!$J:$J,0),MATCH($B2215&amp;$C2215,'Smelter Look-up'!$J:$J,0)))</f>
        <v>#N/A</v>
      </c>
      <c r="W2215" s="208"/>
      <c r="X2215" s="208">
        <f t="shared" si="1"/>
        <v>0</v>
      </c>
      <c r="Y2215" s="208"/>
      <c r="Z2215" s="208"/>
      <c r="AA2215" s="208"/>
      <c r="AB2215" s="241" t="str">
        <f t="shared" si="2"/>
        <v/>
      </c>
      <c r="AC2215" s="208"/>
      <c r="AD2215" s="208"/>
      <c r="AE2215" s="208"/>
      <c r="AF2215" s="208"/>
      <c r="AG2215" s="208"/>
      <c r="AH2215" s="208"/>
    </row>
    <row r="2216" ht="13.5" customHeight="1">
      <c r="A2216" s="239"/>
      <c r="B2216" s="233" t="str">
        <f t="array" ref="B2216">IF(LEN(A2216)=0,"",INDEX('Smelter Look-up'!$A:$A,MATCH($A2216,'Smelter Look-up'!$E:$E,0)))</f>
        <v/>
      </c>
      <c r="C2216" s="234" t="str">
        <f t="array" ref="C2216">IF(LEN(A2216)=0,"",INDEX('Smelter Look-up'!$C:$C,MATCH($A2216,'Smelter Look-up'!$E:$E,0)))</f>
        <v/>
      </c>
      <c r="D2216" s="233"/>
      <c r="E2216" s="233" t="str">
        <f>IF(ISERROR($V2216),"",OFFSET('Smelter Look-up'!$D$4,$V2216-4,0)&amp;"")</f>
        <v/>
      </c>
      <c r="F2216" s="233" t="str">
        <f>IF(ISERROR($V2216),"",OFFSET('Smelter Look-up'!$E$4,$V2216-4,0))</f>
        <v/>
      </c>
      <c r="G2216" s="233" t="str">
        <f>IF(C2216=$X$4,IF(ISERROR($V2216),"Enter smelter details","RMI"),IF(ISERROR($V2216),"",OFFSET('Smelter Look-up'!$F$4,$V2216-4,0)))</f>
        <v/>
      </c>
      <c r="H2216" s="235" t="str">
        <f>IF(ISERROR($V2216),"",OFFSET('Smelter Look-up'!$G$4,$V2216-4,0))</f>
        <v/>
      </c>
      <c r="I2216" s="237" t="str">
        <f>IF(ISERROR($V2216),"",OFFSET('Smelter Look-up'!$H$4,$V2216-4,0))</f>
        <v/>
      </c>
      <c r="J2216" s="237" t="str">
        <f>IF(ISERROR($V2216),"",OFFSET('Smelter Look-up'!$I$4,$V2216-4,0))</f>
        <v/>
      </c>
      <c r="K2216" s="234"/>
      <c r="L2216" s="234"/>
      <c r="M2216" s="234"/>
      <c r="N2216" s="234"/>
      <c r="O2216" s="234"/>
      <c r="P2216" s="237"/>
      <c r="Q2216" s="238"/>
      <c r="R2216" s="233" t="str">
        <f>IF(ISERROR($V2216),"",OFFSET('Smelter Look-up'!$C$4,$V2216-4,0)&amp;"")</f>
        <v/>
      </c>
      <c r="S2216" s="239" t="str">
        <f t="array" ref="S2216">IF(B2216="","",IF(ISERROR(MATCH($E2216,CL,0)),"Unknown",INDIRECT("'C'!$A$"&amp;MATCH($E2216,CL,0)+1)))</f>
        <v/>
      </c>
      <c r="T2216" s="239" t="str">
        <f t="array" ref="T2216">IF(B2216="","",IF(ISERROR(MATCH($J2216,SorP!$B$1:$B$6226,0)),"",INDIRECT("'SorP'!$A$"&amp;MATCH($S2216&amp;$J2216,SorP!C:C,0))))</f>
        <v/>
      </c>
      <c r="U2216" s="240"/>
      <c r="V2216" s="228" t="str">
        <f>IF(C2216="",NA(),IF(OR(C2216="Smelter not listed",C2216="Smelter not yet identified"),MATCH($B2216&amp;$D2216,'Smelter Look-up'!$J:$J,0),MATCH($B2216&amp;$C2216,'Smelter Look-up'!$J:$J,0)))</f>
        <v>#N/A</v>
      </c>
      <c r="W2216" s="208"/>
      <c r="X2216" s="208">
        <f t="shared" si="1"/>
        <v>0</v>
      </c>
      <c r="Y2216" s="208"/>
      <c r="Z2216" s="208"/>
      <c r="AA2216" s="208"/>
      <c r="AB2216" s="241" t="str">
        <f t="shared" si="2"/>
        <v/>
      </c>
      <c r="AC2216" s="208"/>
      <c r="AD2216" s="208"/>
      <c r="AE2216" s="208"/>
      <c r="AF2216" s="208"/>
      <c r="AG2216" s="208"/>
      <c r="AH2216" s="208"/>
    </row>
    <row r="2217" ht="13.5" customHeight="1">
      <c r="A2217" s="239"/>
      <c r="B2217" s="233" t="str">
        <f t="array" ref="B2217">IF(LEN(A2217)=0,"",INDEX('Smelter Look-up'!$A:$A,MATCH($A2217,'Smelter Look-up'!$E:$E,0)))</f>
        <v/>
      </c>
      <c r="C2217" s="234" t="str">
        <f t="array" ref="C2217">IF(LEN(A2217)=0,"",INDEX('Smelter Look-up'!$C:$C,MATCH($A2217,'Smelter Look-up'!$E:$E,0)))</f>
        <v/>
      </c>
      <c r="D2217" s="233"/>
      <c r="E2217" s="233" t="str">
        <f>IF(ISERROR($V2217),"",OFFSET('Smelter Look-up'!$D$4,$V2217-4,0)&amp;"")</f>
        <v/>
      </c>
      <c r="F2217" s="233" t="str">
        <f>IF(ISERROR($V2217),"",OFFSET('Smelter Look-up'!$E$4,$V2217-4,0))</f>
        <v/>
      </c>
      <c r="G2217" s="233" t="str">
        <f>IF(C2217=$X$4,IF(ISERROR($V2217),"Enter smelter details","RMI"),IF(ISERROR($V2217),"",OFFSET('Smelter Look-up'!$F$4,$V2217-4,0)))</f>
        <v/>
      </c>
      <c r="H2217" s="235" t="str">
        <f>IF(ISERROR($V2217),"",OFFSET('Smelter Look-up'!$G$4,$V2217-4,0))</f>
        <v/>
      </c>
      <c r="I2217" s="237" t="str">
        <f>IF(ISERROR($V2217),"",OFFSET('Smelter Look-up'!$H$4,$V2217-4,0))</f>
        <v/>
      </c>
      <c r="J2217" s="237" t="str">
        <f>IF(ISERROR($V2217),"",OFFSET('Smelter Look-up'!$I$4,$V2217-4,0))</f>
        <v/>
      </c>
      <c r="K2217" s="234"/>
      <c r="L2217" s="234"/>
      <c r="M2217" s="234"/>
      <c r="N2217" s="234"/>
      <c r="O2217" s="234"/>
      <c r="P2217" s="237"/>
      <c r="Q2217" s="238"/>
      <c r="R2217" s="233" t="str">
        <f>IF(ISERROR($V2217),"",OFFSET('Smelter Look-up'!$C$4,$V2217-4,0)&amp;"")</f>
        <v/>
      </c>
      <c r="S2217" s="239" t="str">
        <f t="array" ref="S2217">IF(B2217="","",IF(ISERROR(MATCH($E2217,CL,0)),"Unknown",INDIRECT("'C'!$A$"&amp;MATCH($E2217,CL,0)+1)))</f>
        <v/>
      </c>
      <c r="T2217" s="239" t="str">
        <f t="array" ref="T2217">IF(B2217="","",IF(ISERROR(MATCH($J2217,SorP!$B$1:$B$6226,0)),"",INDIRECT("'SorP'!$A$"&amp;MATCH($S2217&amp;$J2217,SorP!C:C,0))))</f>
        <v/>
      </c>
      <c r="U2217" s="240"/>
      <c r="V2217" s="228" t="str">
        <f>IF(C2217="",NA(),IF(OR(C2217="Smelter not listed",C2217="Smelter not yet identified"),MATCH($B2217&amp;$D2217,'Smelter Look-up'!$J:$J,0),MATCH($B2217&amp;$C2217,'Smelter Look-up'!$J:$J,0)))</f>
        <v>#N/A</v>
      </c>
      <c r="W2217" s="208"/>
      <c r="X2217" s="208">
        <f t="shared" si="1"/>
        <v>0</v>
      </c>
      <c r="Y2217" s="208"/>
      <c r="Z2217" s="208"/>
      <c r="AA2217" s="208"/>
      <c r="AB2217" s="241" t="str">
        <f t="shared" si="2"/>
        <v/>
      </c>
      <c r="AC2217" s="208"/>
      <c r="AD2217" s="208"/>
      <c r="AE2217" s="208"/>
      <c r="AF2217" s="208"/>
      <c r="AG2217" s="208"/>
      <c r="AH2217" s="208"/>
    </row>
    <row r="2218" ht="13.5" customHeight="1">
      <c r="A2218" s="239"/>
      <c r="B2218" s="233" t="str">
        <f t="array" ref="B2218">IF(LEN(A2218)=0,"",INDEX('Smelter Look-up'!$A:$A,MATCH($A2218,'Smelter Look-up'!$E:$E,0)))</f>
        <v/>
      </c>
      <c r="C2218" s="234" t="str">
        <f t="array" ref="C2218">IF(LEN(A2218)=0,"",INDEX('Smelter Look-up'!$C:$C,MATCH($A2218,'Smelter Look-up'!$E:$E,0)))</f>
        <v/>
      </c>
      <c r="D2218" s="233"/>
      <c r="E2218" s="233" t="str">
        <f>IF(ISERROR($V2218),"",OFFSET('Smelter Look-up'!$D$4,$V2218-4,0)&amp;"")</f>
        <v/>
      </c>
      <c r="F2218" s="233" t="str">
        <f>IF(ISERROR($V2218),"",OFFSET('Smelter Look-up'!$E$4,$V2218-4,0))</f>
        <v/>
      </c>
      <c r="G2218" s="233" t="str">
        <f>IF(C2218=$X$4,IF(ISERROR($V2218),"Enter smelter details","RMI"),IF(ISERROR($V2218),"",OFFSET('Smelter Look-up'!$F$4,$V2218-4,0)))</f>
        <v/>
      </c>
      <c r="H2218" s="235" t="str">
        <f>IF(ISERROR($V2218),"",OFFSET('Smelter Look-up'!$G$4,$V2218-4,0))</f>
        <v/>
      </c>
      <c r="I2218" s="237" t="str">
        <f>IF(ISERROR($V2218),"",OFFSET('Smelter Look-up'!$H$4,$V2218-4,0))</f>
        <v/>
      </c>
      <c r="J2218" s="237" t="str">
        <f>IF(ISERROR($V2218),"",OFFSET('Smelter Look-up'!$I$4,$V2218-4,0))</f>
        <v/>
      </c>
      <c r="K2218" s="234"/>
      <c r="L2218" s="234"/>
      <c r="M2218" s="234"/>
      <c r="N2218" s="234"/>
      <c r="O2218" s="234"/>
      <c r="P2218" s="237"/>
      <c r="Q2218" s="238"/>
      <c r="R2218" s="233" t="str">
        <f>IF(ISERROR($V2218),"",OFFSET('Smelter Look-up'!$C$4,$V2218-4,0)&amp;"")</f>
        <v/>
      </c>
      <c r="S2218" s="239" t="str">
        <f t="array" ref="S2218">IF(B2218="","",IF(ISERROR(MATCH($E2218,CL,0)),"Unknown",INDIRECT("'C'!$A$"&amp;MATCH($E2218,CL,0)+1)))</f>
        <v/>
      </c>
      <c r="T2218" s="239" t="str">
        <f t="array" ref="T2218">IF(B2218="","",IF(ISERROR(MATCH($J2218,SorP!$B$1:$B$6226,0)),"",INDIRECT("'SorP'!$A$"&amp;MATCH($S2218&amp;$J2218,SorP!C:C,0))))</f>
        <v/>
      </c>
      <c r="U2218" s="240"/>
      <c r="V2218" s="228" t="str">
        <f>IF(C2218="",NA(),IF(OR(C2218="Smelter not listed",C2218="Smelter not yet identified"),MATCH($B2218&amp;$D2218,'Smelter Look-up'!$J:$J,0),MATCH($B2218&amp;$C2218,'Smelter Look-up'!$J:$J,0)))</f>
        <v>#N/A</v>
      </c>
      <c r="W2218" s="208"/>
      <c r="X2218" s="208">
        <f t="shared" si="1"/>
        <v>0</v>
      </c>
      <c r="Y2218" s="208"/>
      <c r="Z2218" s="208"/>
      <c r="AA2218" s="208"/>
      <c r="AB2218" s="241" t="str">
        <f t="shared" si="2"/>
        <v/>
      </c>
      <c r="AC2218" s="208"/>
      <c r="AD2218" s="208"/>
      <c r="AE2218" s="208"/>
      <c r="AF2218" s="208"/>
      <c r="AG2218" s="208"/>
      <c r="AH2218" s="208"/>
    </row>
    <row r="2219" ht="13.5" customHeight="1">
      <c r="A2219" s="239"/>
      <c r="B2219" s="233" t="str">
        <f t="array" ref="B2219">IF(LEN(A2219)=0,"",INDEX('Smelter Look-up'!$A:$A,MATCH($A2219,'Smelter Look-up'!$E:$E,0)))</f>
        <v/>
      </c>
      <c r="C2219" s="234" t="str">
        <f t="array" ref="C2219">IF(LEN(A2219)=0,"",INDEX('Smelter Look-up'!$C:$C,MATCH($A2219,'Smelter Look-up'!$E:$E,0)))</f>
        <v/>
      </c>
      <c r="D2219" s="233"/>
      <c r="E2219" s="233" t="str">
        <f>IF(ISERROR($V2219),"",OFFSET('Smelter Look-up'!$D$4,$V2219-4,0)&amp;"")</f>
        <v/>
      </c>
      <c r="F2219" s="233" t="str">
        <f>IF(ISERROR($V2219),"",OFFSET('Smelter Look-up'!$E$4,$V2219-4,0))</f>
        <v/>
      </c>
      <c r="G2219" s="233" t="str">
        <f>IF(C2219=$X$4,IF(ISERROR($V2219),"Enter smelter details","RMI"),IF(ISERROR($V2219),"",OFFSET('Smelter Look-up'!$F$4,$V2219-4,0)))</f>
        <v/>
      </c>
      <c r="H2219" s="235" t="str">
        <f>IF(ISERROR($V2219),"",OFFSET('Smelter Look-up'!$G$4,$V2219-4,0))</f>
        <v/>
      </c>
      <c r="I2219" s="237" t="str">
        <f>IF(ISERROR($V2219),"",OFFSET('Smelter Look-up'!$H$4,$V2219-4,0))</f>
        <v/>
      </c>
      <c r="J2219" s="237" t="str">
        <f>IF(ISERROR($V2219),"",OFFSET('Smelter Look-up'!$I$4,$V2219-4,0))</f>
        <v/>
      </c>
      <c r="K2219" s="234"/>
      <c r="L2219" s="234"/>
      <c r="M2219" s="234"/>
      <c r="N2219" s="234"/>
      <c r="O2219" s="234"/>
      <c r="P2219" s="237"/>
      <c r="Q2219" s="238"/>
      <c r="R2219" s="233" t="str">
        <f>IF(ISERROR($V2219),"",OFFSET('Smelter Look-up'!$C$4,$V2219-4,0)&amp;"")</f>
        <v/>
      </c>
      <c r="S2219" s="239" t="str">
        <f t="array" ref="S2219">IF(B2219="","",IF(ISERROR(MATCH($E2219,CL,0)),"Unknown",INDIRECT("'C'!$A$"&amp;MATCH($E2219,CL,0)+1)))</f>
        <v/>
      </c>
      <c r="T2219" s="239" t="str">
        <f t="array" ref="T2219">IF(B2219="","",IF(ISERROR(MATCH($J2219,SorP!$B$1:$B$6226,0)),"",INDIRECT("'SorP'!$A$"&amp;MATCH($S2219&amp;$J2219,SorP!C:C,0))))</f>
        <v/>
      </c>
      <c r="U2219" s="240"/>
      <c r="V2219" s="228" t="str">
        <f>IF(C2219="",NA(),IF(OR(C2219="Smelter not listed",C2219="Smelter not yet identified"),MATCH($B2219&amp;$D2219,'Smelter Look-up'!$J:$J,0),MATCH($B2219&amp;$C2219,'Smelter Look-up'!$J:$J,0)))</f>
        <v>#N/A</v>
      </c>
      <c r="W2219" s="208"/>
      <c r="X2219" s="208">
        <f t="shared" si="1"/>
        <v>0</v>
      </c>
      <c r="Y2219" s="208"/>
      <c r="Z2219" s="208"/>
      <c r="AA2219" s="208"/>
      <c r="AB2219" s="241" t="str">
        <f t="shared" si="2"/>
        <v/>
      </c>
      <c r="AC2219" s="208"/>
      <c r="AD2219" s="208"/>
      <c r="AE2219" s="208"/>
      <c r="AF2219" s="208"/>
      <c r="AG2219" s="208"/>
      <c r="AH2219" s="208"/>
    </row>
    <row r="2220" ht="13.5" customHeight="1">
      <c r="A2220" s="239"/>
      <c r="B2220" s="233" t="str">
        <f t="array" ref="B2220">IF(LEN(A2220)=0,"",INDEX('Smelter Look-up'!$A:$A,MATCH($A2220,'Smelter Look-up'!$E:$E,0)))</f>
        <v/>
      </c>
      <c r="C2220" s="234" t="str">
        <f t="array" ref="C2220">IF(LEN(A2220)=0,"",INDEX('Smelter Look-up'!$C:$C,MATCH($A2220,'Smelter Look-up'!$E:$E,0)))</f>
        <v/>
      </c>
      <c r="D2220" s="233"/>
      <c r="E2220" s="233" t="str">
        <f>IF(ISERROR($V2220),"",OFFSET('Smelter Look-up'!$D$4,$V2220-4,0)&amp;"")</f>
        <v/>
      </c>
      <c r="F2220" s="233" t="str">
        <f>IF(ISERROR($V2220),"",OFFSET('Smelter Look-up'!$E$4,$V2220-4,0))</f>
        <v/>
      </c>
      <c r="G2220" s="233" t="str">
        <f>IF(C2220=$X$4,IF(ISERROR($V2220),"Enter smelter details","RMI"),IF(ISERROR($V2220),"",OFFSET('Smelter Look-up'!$F$4,$V2220-4,0)))</f>
        <v/>
      </c>
      <c r="H2220" s="235" t="str">
        <f>IF(ISERROR($V2220),"",OFFSET('Smelter Look-up'!$G$4,$V2220-4,0))</f>
        <v/>
      </c>
      <c r="I2220" s="237" t="str">
        <f>IF(ISERROR($V2220),"",OFFSET('Smelter Look-up'!$H$4,$V2220-4,0))</f>
        <v/>
      </c>
      <c r="J2220" s="237" t="str">
        <f>IF(ISERROR($V2220),"",OFFSET('Smelter Look-up'!$I$4,$V2220-4,0))</f>
        <v/>
      </c>
      <c r="K2220" s="234"/>
      <c r="L2220" s="234"/>
      <c r="M2220" s="234"/>
      <c r="N2220" s="234"/>
      <c r="O2220" s="234"/>
      <c r="P2220" s="237"/>
      <c r="Q2220" s="238"/>
      <c r="R2220" s="233" t="str">
        <f>IF(ISERROR($V2220),"",OFFSET('Smelter Look-up'!$C$4,$V2220-4,0)&amp;"")</f>
        <v/>
      </c>
      <c r="S2220" s="239" t="str">
        <f t="array" ref="S2220">IF(B2220="","",IF(ISERROR(MATCH($E2220,CL,0)),"Unknown",INDIRECT("'C'!$A$"&amp;MATCH($E2220,CL,0)+1)))</f>
        <v/>
      </c>
      <c r="T2220" s="239" t="str">
        <f t="array" ref="T2220">IF(B2220="","",IF(ISERROR(MATCH($J2220,SorP!$B$1:$B$6226,0)),"",INDIRECT("'SorP'!$A$"&amp;MATCH($S2220&amp;$J2220,SorP!C:C,0))))</f>
        <v/>
      </c>
      <c r="U2220" s="240"/>
      <c r="V2220" s="228" t="str">
        <f>IF(C2220="",NA(),IF(OR(C2220="Smelter not listed",C2220="Smelter not yet identified"),MATCH($B2220&amp;$D2220,'Smelter Look-up'!$J:$J,0),MATCH($B2220&amp;$C2220,'Smelter Look-up'!$J:$J,0)))</f>
        <v>#N/A</v>
      </c>
      <c r="W2220" s="208"/>
      <c r="X2220" s="208">
        <f t="shared" si="1"/>
        <v>0</v>
      </c>
      <c r="Y2220" s="208"/>
      <c r="Z2220" s="208"/>
      <c r="AA2220" s="208"/>
      <c r="AB2220" s="241" t="str">
        <f t="shared" si="2"/>
        <v/>
      </c>
      <c r="AC2220" s="208"/>
      <c r="AD2220" s="208"/>
      <c r="AE2220" s="208"/>
      <c r="AF2220" s="208"/>
      <c r="AG2220" s="208"/>
      <c r="AH2220" s="208"/>
    </row>
    <row r="2221" ht="13.5" customHeight="1">
      <c r="A2221" s="239"/>
      <c r="B2221" s="233" t="str">
        <f t="array" ref="B2221">IF(LEN(A2221)=0,"",INDEX('Smelter Look-up'!$A:$A,MATCH($A2221,'Smelter Look-up'!$E:$E,0)))</f>
        <v/>
      </c>
      <c r="C2221" s="234" t="str">
        <f t="array" ref="C2221">IF(LEN(A2221)=0,"",INDEX('Smelter Look-up'!$C:$C,MATCH($A2221,'Smelter Look-up'!$E:$E,0)))</f>
        <v/>
      </c>
      <c r="D2221" s="233"/>
      <c r="E2221" s="233" t="str">
        <f>IF(ISERROR($V2221),"",OFFSET('Smelter Look-up'!$D$4,$V2221-4,0)&amp;"")</f>
        <v/>
      </c>
      <c r="F2221" s="233" t="str">
        <f>IF(ISERROR($V2221),"",OFFSET('Smelter Look-up'!$E$4,$V2221-4,0))</f>
        <v/>
      </c>
      <c r="G2221" s="233" t="str">
        <f>IF(C2221=$X$4,IF(ISERROR($V2221),"Enter smelter details","RMI"),IF(ISERROR($V2221),"",OFFSET('Smelter Look-up'!$F$4,$V2221-4,0)))</f>
        <v/>
      </c>
      <c r="H2221" s="235" t="str">
        <f>IF(ISERROR($V2221),"",OFFSET('Smelter Look-up'!$G$4,$V2221-4,0))</f>
        <v/>
      </c>
      <c r="I2221" s="237" t="str">
        <f>IF(ISERROR($V2221),"",OFFSET('Smelter Look-up'!$H$4,$V2221-4,0))</f>
        <v/>
      </c>
      <c r="J2221" s="237" t="str">
        <f>IF(ISERROR($V2221),"",OFFSET('Smelter Look-up'!$I$4,$V2221-4,0))</f>
        <v/>
      </c>
      <c r="K2221" s="234"/>
      <c r="L2221" s="234"/>
      <c r="M2221" s="234"/>
      <c r="N2221" s="234"/>
      <c r="O2221" s="234"/>
      <c r="P2221" s="237"/>
      <c r="Q2221" s="238"/>
      <c r="R2221" s="233" t="str">
        <f>IF(ISERROR($V2221),"",OFFSET('Smelter Look-up'!$C$4,$V2221-4,0)&amp;"")</f>
        <v/>
      </c>
      <c r="S2221" s="239" t="str">
        <f t="array" ref="S2221">IF(B2221="","",IF(ISERROR(MATCH($E2221,CL,0)),"Unknown",INDIRECT("'C'!$A$"&amp;MATCH($E2221,CL,0)+1)))</f>
        <v/>
      </c>
      <c r="T2221" s="239" t="str">
        <f t="array" ref="T2221">IF(B2221="","",IF(ISERROR(MATCH($J2221,SorP!$B$1:$B$6226,0)),"",INDIRECT("'SorP'!$A$"&amp;MATCH($S2221&amp;$J2221,SorP!C:C,0))))</f>
        <v/>
      </c>
      <c r="U2221" s="240"/>
      <c r="V2221" s="228" t="str">
        <f>IF(C2221="",NA(),IF(OR(C2221="Smelter not listed",C2221="Smelter not yet identified"),MATCH($B2221&amp;$D2221,'Smelter Look-up'!$J:$J,0),MATCH($B2221&amp;$C2221,'Smelter Look-up'!$J:$J,0)))</f>
        <v>#N/A</v>
      </c>
      <c r="W2221" s="208"/>
      <c r="X2221" s="208">
        <f t="shared" si="1"/>
        <v>0</v>
      </c>
      <c r="Y2221" s="208"/>
      <c r="Z2221" s="208"/>
      <c r="AA2221" s="208"/>
      <c r="AB2221" s="241" t="str">
        <f t="shared" si="2"/>
        <v/>
      </c>
      <c r="AC2221" s="208"/>
      <c r="AD2221" s="208"/>
      <c r="AE2221" s="208"/>
      <c r="AF2221" s="208"/>
      <c r="AG2221" s="208"/>
      <c r="AH2221" s="208"/>
    </row>
    <row r="2222" ht="13.5" customHeight="1">
      <c r="A2222" s="239"/>
      <c r="B2222" s="233" t="str">
        <f t="array" ref="B2222">IF(LEN(A2222)=0,"",INDEX('Smelter Look-up'!$A:$A,MATCH($A2222,'Smelter Look-up'!$E:$E,0)))</f>
        <v/>
      </c>
      <c r="C2222" s="234" t="str">
        <f t="array" ref="C2222">IF(LEN(A2222)=0,"",INDEX('Smelter Look-up'!$C:$C,MATCH($A2222,'Smelter Look-up'!$E:$E,0)))</f>
        <v/>
      </c>
      <c r="D2222" s="233"/>
      <c r="E2222" s="233" t="str">
        <f>IF(ISERROR($V2222),"",OFFSET('Smelter Look-up'!$D$4,$V2222-4,0)&amp;"")</f>
        <v/>
      </c>
      <c r="F2222" s="233" t="str">
        <f>IF(ISERROR($V2222),"",OFFSET('Smelter Look-up'!$E$4,$V2222-4,0))</f>
        <v/>
      </c>
      <c r="G2222" s="233" t="str">
        <f>IF(C2222=$X$4,IF(ISERROR($V2222),"Enter smelter details","RMI"),IF(ISERROR($V2222),"",OFFSET('Smelter Look-up'!$F$4,$V2222-4,0)))</f>
        <v/>
      </c>
      <c r="H2222" s="235" t="str">
        <f>IF(ISERROR($V2222),"",OFFSET('Smelter Look-up'!$G$4,$V2222-4,0))</f>
        <v/>
      </c>
      <c r="I2222" s="237" t="str">
        <f>IF(ISERROR($V2222),"",OFFSET('Smelter Look-up'!$H$4,$V2222-4,0))</f>
        <v/>
      </c>
      <c r="J2222" s="237" t="str">
        <f>IF(ISERROR($V2222),"",OFFSET('Smelter Look-up'!$I$4,$V2222-4,0))</f>
        <v/>
      </c>
      <c r="K2222" s="234"/>
      <c r="L2222" s="234"/>
      <c r="M2222" s="234"/>
      <c r="N2222" s="234"/>
      <c r="O2222" s="234"/>
      <c r="P2222" s="237"/>
      <c r="Q2222" s="238"/>
      <c r="R2222" s="233" t="str">
        <f>IF(ISERROR($V2222),"",OFFSET('Smelter Look-up'!$C$4,$V2222-4,0)&amp;"")</f>
        <v/>
      </c>
      <c r="S2222" s="239" t="str">
        <f t="array" ref="S2222">IF(B2222="","",IF(ISERROR(MATCH($E2222,CL,0)),"Unknown",INDIRECT("'C'!$A$"&amp;MATCH($E2222,CL,0)+1)))</f>
        <v/>
      </c>
      <c r="T2222" s="239" t="str">
        <f t="array" ref="T2222">IF(B2222="","",IF(ISERROR(MATCH($J2222,SorP!$B$1:$B$6226,0)),"",INDIRECT("'SorP'!$A$"&amp;MATCH($S2222&amp;$J2222,SorP!C:C,0))))</f>
        <v/>
      </c>
      <c r="U2222" s="240"/>
      <c r="V2222" s="228" t="str">
        <f>IF(C2222="",NA(),IF(OR(C2222="Smelter not listed",C2222="Smelter not yet identified"),MATCH($B2222&amp;$D2222,'Smelter Look-up'!$J:$J,0),MATCH($B2222&amp;$C2222,'Smelter Look-up'!$J:$J,0)))</f>
        <v>#N/A</v>
      </c>
      <c r="W2222" s="208"/>
      <c r="X2222" s="208">
        <f t="shared" si="1"/>
        <v>0</v>
      </c>
      <c r="Y2222" s="208"/>
      <c r="Z2222" s="208"/>
      <c r="AA2222" s="208"/>
      <c r="AB2222" s="241" t="str">
        <f t="shared" si="2"/>
        <v/>
      </c>
      <c r="AC2222" s="208"/>
      <c r="AD2222" s="208"/>
      <c r="AE2222" s="208"/>
      <c r="AF2222" s="208"/>
      <c r="AG2222" s="208"/>
      <c r="AH2222" s="208"/>
    </row>
    <row r="2223" ht="13.5" customHeight="1">
      <c r="A2223" s="239"/>
      <c r="B2223" s="233" t="str">
        <f t="array" ref="B2223">IF(LEN(A2223)=0,"",INDEX('Smelter Look-up'!$A:$A,MATCH($A2223,'Smelter Look-up'!$E:$E,0)))</f>
        <v/>
      </c>
      <c r="C2223" s="234" t="str">
        <f t="array" ref="C2223">IF(LEN(A2223)=0,"",INDEX('Smelter Look-up'!$C:$C,MATCH($A2223,'Smelter Look-up'!$E:$E,0)))</f>
        <v/>
      </c>
      <c r="D2223" s="233"/>
      <c r="E2223" s="233" t="str">
        <f>IF(ISERROR($V2223),"",OFFSET('Smelter Look-up'!$D$4,$V2223-4,0)&amp;"")</f>
        <v/>
      </c>
      <c r="F2223" s="233" t="str">
        <f>IF(ISERROR($V2223),"",OFFSET('Smelter Look-up'!$E$4,$V2223-4,0))</f>
        <v/>
      </c>
      <c r="G2223" s="233" t="str">
        <f>IF(C2223=$X$4,IF(ISERROR($V2223),"Enter smelter details","RMI"),IF(ISERROR($V2223),"",OFFSET('Smelter Look-up'!$F$4,$V2223-4,0)))</f>
        <v/>
      </c>
      <c r="H2223" s="235" t="str">
        <f>IF(ISERROR($V2223),"",OFFSET('Smelter Look-up'!$G$4,$V2223-4,0))</f>
        <v/>
      </c>
      <c r="I2223" s="237" t="str">
        <f>IF(ISERROR($V2223),"",OFFSET('Smelter Look-up'!$H$4,$V2223-4,0))</f>
        <v/>
      </c>
      <c r="J2223" s="237" t="str">
        <f>IF(ISERROR($V2223),"",OFFSET('Smelter Look-up'!$I$4,$V2223-4,0))</f>
        <v/>
      </c>
      <c r="K2223" s="234"/>
      <c r="L2223" s="234"/>
      <c r="M2223" s="234"/>
      <c r="N2223" s="234"/>
      <c r="O2223" s="234"/>
      <c r="P2223" s="237"/>
      <c r="Q2223" s="238"/>
      <c r="R2223" s="233" t="str">
        <f>IF(ISERROR($V2223),"",OFFSET('Smelter Look-up'!$C$4,$V2223-4,0)&amp;"")</f>
        <v/>
      </c>
      <c r="S2223" s="239" t="str">
        <f t="array" ref="S2223">IF(B2223="","",IF(ISERROR(MATCH($E2223,CL,0)),"Unknown",INDIRECT("'C'!$A$"&amp;MATCH($E2223,CL,0)+1)))</f>
        <v/>
      </c>
      <c r="T2223" s="239" t="str">
        <f t="array" ref="T2223">IF(B2223="","",IF(ISERROR(MATCH($J2223,SorP!$B$1:$B$6226,0)),"",INDIRECT("'SorP'!$A$"&amp;MATCH($S2223&amp;$J2223,SorP!C:C,0))))</f>
        <v/>
      </c>
      <c r="U2223" s="240"/>
      <c r="V2223" s="228" t="str">
        <f>IF(C2223="",NA(),IF(OR(C2223="Smelter not listed",C2223="Smelter not yet identified"),MATCH($B2223&amp;$D2223,'Smelter Look-up'!$J:$J,0),MATCH($B2223&amp;$C2223,'Smelter Look-up'!$J:$J,0)))</f>
        <v>#N/A</v>
      </c>
      <c r="W2223" s="208"/>
      <c r="X2223" s="208">
        <f t="shared" si="1"/>
        <v>0</v>
      </c>
      <c r="Y2223" s="208"/>
      <c r="Z2223" s="208"/>
      <c r="AA2223" s="208"/>
      <c r="AB2223" s="241" t="str">
        <f t="shared" si="2"/>
        <v/>
      </c>
      <c r="AC2223" s="208"/>
      <c r="AD2223" s="208"/>
      <c r="AE2223" s="208"/>
      <c r="AF2223" s="208"/>
      <c r="AG2223" s="208"/>
      <c r="AH2223" s="208"/>
    </row>
    <row r="2224" ht="13.5" customHeight="1">
      <c r="A2224" s="239"/>
      <c r="B2224" s="233" t="str">
        <f t="array" ref="B2224">IF(LEN(A2224)=0,"",INDEX('Smelter Look-up'!$A:$A,MATCH($A2224,'Smelter Look-up'!$E:$E,0)))</f>
        <v/>
      </c>
      <c r="C2224" s="234" t="str">
        <f t="array" ref="C2224">IF(LEN(A2224)=0,"",INDEX('Smelter Look-up'!$C:$C,MATCH($A2224,'Smelter Look-up'!$E:$E,0)))</f>
        <v/>
      </c>
      <c r="D2224" s="233"/>
      <c r="E2224" s="233" t="str">
        <f>IF(ISERROR($V2224),"",OFFSET('Smelter Look-up'!$D$4,$V2224-4,0)&amp;"")</f>
        <v/>
      </c>
      <c r="F2224" s="233" t="str">
        <f>IF(ISERROR($V2224),"",OFFSET('Smelter Look-up'!$E$4,$V2224-4,0))</f>
        <v/>
      </c>
      <c r="G2224" s="233" t="str">
        <f>IF(C2224=$X$4,IF(ISERROR($V2224),"Enter smelter details","RMI"),IF(ISERROR($V2224),"",OFFSET('Smelter Look-up'!$F$4,$V2224-4,0)))</f>
        <v/>
      </c>
      <c r="H2224" s="235" t="str">
        <f>IF(ISERROR($V2224),"",OFFSET('Smelter Look-up'!$G$4,$V2224-4,0))</f>
        <v/>
      </c>
      <c r="I2224" s="237" t="str">
        <f>IF(ISERROR($V2224),"",OFFSET('Smelter Look-up'!$H$4,$V2224-4,0))</f>
        <v/>
      </c>
      <c r="J2224" s="237" t="str">
        <f>IF(ISERROR($V2224),"",OFFSET('Smelter Look-up'!$I$4,$V2224-4,0))</f>
        <v/>
      </c>
      <c r="K2224" s="234"/>
      <c r="L2224" s="234"/>
      <c r="M2224" s="234"/>
      <c r="N2224" s="234"/>
      <c r="O2224" s="234"/>
      <c r="P2224" s="237"/>
      <c r="Q2224" s="238"/>
      <c r="R2224" s="233" t="str">
        <f>IF(ISERROR($V2224),"",OFFSET('Smelter Look-up'!$C$4,$V2224-4,0)&amp;"")</f>
        <v/>
      </c>
      <c r="S2224" s="239" t="str">
        <f t="array" ref="S2224">IF(B2224="","",IF(ISERROR(MATCH($E2224,CL,0)),"Unknown",INDIRECT("'C'!$A$"&amp;MATCH($E2224,CL,0)+1)))</f>
        <v/>
      </c>
      <c r="T2224" s="239" t="str">
        <f t="array" ref="T2224">IF(B2224="","",IF(ISERROR(MATCH($J2224,SorP!$B$1:$B$6226,0)),"",INDIRECT("'SorP'!$A$"&amp;MATCH($S2224&amp;$J2224,SorP!C:C,0))))</f>
        <v/>
      </c>
      <c r="U2224" s="240"/>
      <c r="V2224" s="228" t="str">
        <f>IF(C2224="",NA(),IF(OR(C2224="Smelter not listed",C2224="Smelter not yet identified"),MATCH($B2224&amp;$D2224,'Smelter Look-up'!$J:$J,0),MATCH($B2224&amp;$C2224,'Smelter Look-up'!$J:$J,0)))</f>
        <v>#N/A</v>
      </c>
      <c r="W2224" s="208"/>
      <c r="X2224" s="208">
        <f t="shared" si="1"/>
        <v>0</v>
      </c>
      <c r="Y2224" s="208"/>
      <c r="Z2224" s="208"/>
      <c r="AA2224" s="208"/>
      <c r="AB2224" s="241" t="str">
        <f t="shared" si="2"/>
        <v/>
      </c>
      <c r="AC2224" s="208"/>
      <c r="AD2224" s="208"/>
      <c r="AE2224" s="208"/>
      <c r="AF2224" s="208"/>
      <c r="AG2224" s="208"/>
      <c r="AH2224" s="208"/>
    </row>
    <row r="2225" ht="13.5" customHeight="1">
      <c r="A2225" s="239"/>
      <c r="B2225" s="233" t="str">
        <f t="array" ref="B2225">IF(LEN(A2225)=0,"",INDEX('Smelter Look-up'!$A:$A,MATCH($A2225,'Smelter Look-up'!$E:$E,0)))</f>
        <v/>
      </c>
      <c r="C2225" s="234" t="str">
        <f t="array" ref="C2225">IF(LEN(A2225)=0,"",INDEX('Smelter Look-up'!$C:$C,MATCH($A2225,'Smelter Look-up'!$E:$E,0)))</f>
        <v/>
      </c>
      <c r="D2225" s="233"/>
      <c r="E2225" s="233" t="str">
        <f>IF(ISERROR($V2225),"",OFFSET('Smelter Look-up'!$D$4,$V2225-4,0)&amp;"")</f>
        <v/>
      </c>
      <c r="F2225" s="233" t="str">
        <f>IF(ISERROR($V2225),"",OFFSET('Smelter Look-up'!$E$4,$V2225-4,0))</f>
        <v/>
      </c>
      <c r="G2225" s="233" t="str">
        <f>IF(C2225=$X$4,IF(ISERROR($V2225),"Enter smelter details","RMI"),IF(ISERROR($V2225),"",OFFSET('Smelter Look-up'!$F$4,$V2225-4,0)))</f>
        <v/>
      </c>
      <c r="H2225" s="235" t="str">
        <f>IF(ISERROR($V2225),"",OFFSET('Smelter Look-up'!$G$4,$V2225-4,0))</f>
        <v/>
      </c>
      <c r="I2225" s="237" t="str">
        <f>IF(ISERROR($V2225),"",OFFSET('Smelter Look-up'!$H$4,$V2225-4,0))</f>
        <v/>
      </c>
      <c r="J2225" s="237" t="str">
        <f>IF(ISERROR($V2225),"",OFFSET('Smelter Look-up'!$I$4,$V2225-4,0))</f>
        <v/>
      </c>
      <c r="K2225" s="234"/>
      <c r="L2225" s="234"/>
      <c r="M2225" s="234"/>
      <c r="N2225" s="234"/>
      <c r="O2225" s="234"/>
      <c r="P2225" s="237"/>
      <c r="Q2225" s="238"/>
      <c r="R2225" s="233" t="str">
        <f>IF(ISERROR($V2225),"",OFFSET('Smelter Look-up'!$C$4,$V2225-4,0)&amp;"")</f>
        <v/>
      </c>
      <c r="S2225" s="239" t="str">
        <f t="array" ref="S2225">IF(B2225="","",IF(ISERROR(MATCH($E2225,CL,0)),"Unknown",INDIRECT("'C'!$A$"&amp;MATCH($E2225,CL,0)+1)))</f>
        <v/>
      </c>
      <c r="T2225" s="239" t="str">
        <f t="array" ref="T2225">IF(B2225="","",IF(ISERROR(MATCH($J2225,SorP!$B$1:$B$6226,0)),"",INDIRECT("'SorP'!$A$"&amp;MATCH($S2225&amp;$J2225,SorP!C:C,0))))</f>
        <v/>
      </c>
      <c r="U2225" s="240"/>
      <c r="V2225" s="228" t="str">
        <f>IF(C2225="",NA(),IF(OR(C2225="Smelter not listed",C2225="Smelter not yet identified"),MATCH($B2225&amp;$D2225,'Smelter Look-up'!$J:$J,0),MATCH($B2225&amp;$C2225,'Smelter Look-up'!$J:$J,0)))</f>
        <v>#N/A</v>
      </c>
      <c r="W2225" s="208"/>
      <c r="X2225" s="208">
        <f t="shared" si="1"/>
        <v>0</v>
      </c>
      <c r="Y2225" s="208"/>
      <c r="Z2225" s="208"/>
      <c r="AA2225" s="208"/>
      <c r="AB2225" s="241" t="str">
        <f t="shared" si="2"/>
        <v/>
      </c>
      <c r="AC2225" s="208"/>
      <c r="AD2225" s="208"/>
      <c r="AE2225" s="208"/>
      <c r="AF2225" s="208"/>
      <c r="AG2225" s="208"/>
      <c r="AH2225" s="208"/>
    </row>
    <row r="2226" ht="13.5" customHeight="1">
      <c r="A2226" s="239"/>
      <c r="B2226" s="233" t="str">
        <f t="array" ref="B2226">IF(LEN(A2226)=0,"",INDEX('Smelter Look-up'!$A:$A,MATCH($A2226,'Smelter Look-up'!$E:$E,0)))</f>
        <v/>
      </c>
      <c r="C2226" s="234" t="str">
        <f t="array" ref="C2226">IF(LEN(A2226)=0,"",INDEX('Smelter Look-up'!$C:$C,MATCH($A2226,'Smelter Look-up'!$E:$E,0)))</f>
        <v/>
      </c>
      <c r="D2226" s="233"/>
      <c r="E2226" s="233" t="str">
        <f>IF(ISERROR($V2226),"",OFFSET('Smelter Look-up'!$D$4,$V2226-4,0)&amp;"")</f>
        <v/>
      </c>
      <c r="F2226" s="233" t="str">
        <f>IF(ISERROR($V2226),"",OFFSET('Smelter Look-up'!$E$4,$V2226-4,0))</f>
        <v/>
      </c>
      <c r="G2226" s="233" t="str">
        <f>IF(C2226=$X$4,IF(ISERROR($V2226),"Enter smelter details","RMI"),IF(ISERROR($V2226),"",OFFSET('Smelter Look-up'!$F$4,$V2226-4,0)))</f>
        <v/>
      </c>
      <c r="H2226" s="235" t="str">
        <f>IF(ISERROR($V2226),"",OFFSET('Smelter Look-up'!$G$4,$V2226-4,0))</f>
        <v/>
      </c>
      <c r="I2226" s="237" t="str">
        <f>IF(ISERROR($V2226),"",OFFSET('Smelter Look-up'!$H$4,$V2226-4,0))</f>
        <v/>
      </c>
      <c r="J2226" s="237" t="str">
        <f>IF(ISERROR($V2226),"",OFFSET('Smelter Look-up'!$I$4,$V2226-4,0))</f>
        <v/>
      </c>
      <c r="K2226" s="234"/>
      <c r="L2226" s="234"/>
      <c r="M2226" s="234"/>
      <c r="N2226" s="234"/>
      <c r="O2226" s="234"/>
      <c r="P2226" s="237"/>
      <c r="Q2226" s="238"/>
      <c r="R2226" s="233" t="str">
        <f>IF(ISERROR($V2226),"",OFFSET('Smelter Look-up'!$C$4,$V2226-4,0)&amp;"")</f>
        <v/>
      </c>
      <c r="S2226" s="239" t="str">
        <f t="array" ref="S2226">IF(B2226="","",IF(ISERROR(MATCH($E2226,CL,0)),"Unknown",INDIRECT("'C'!$A$"&amp;MATCH($E2226,CL,0)+1)))</f>
        <v/>
      </c>
      <c r="T2226" s="239" t="str">
        <f t="array" ref="T2226">IF(B2226="","",IF(ISERROR(MATCH($J2226,SorP!$B$1:$B$6226,0)),"",INDIRECT("'SorP'!$A$"&amp;MATCH($S2226&amp;$J2226,SorP!C:C,0))))</f>
        <v/>
      </c>
      <c r="U2226" s="240"/>
      <c r="V2226" s="228" t="str">
        <f>IF(C2226="",NA(),IF(OR(C2226="Smelter not listed",C2226="Smelter not yet identified"),MATCH($B2226&amp;$D2226,'Smelter Look-up'!$J:$J,0),MATCH($B2226&amp;$C2226,'Smelter Look-up'!$J:$J,0)))</f>
        <v>#N/A</v>
      </c>
      <c r="W2226" s="208"/>
      <c r="X2226" s="208">
        <f t="shared" si="1"/>
        <v>0</v>
      </c>
      <c r="Y2226" s="208"/>
      <c r="Z2226" s="208"/>
      <c r="AA2226" s="208"/>
      <c r="AB2226" s="241" t="str">
        <f t="shared" si="2"/>
        <v/>
      </c>
      <c r="AC2226" s="208"/>
      <c r="AD2226" s="208"/>
      <c r="AE2226" s="208"/>
      <c r="AF2226" s="208"/>
      <c r="AG2226" s="208"/>
      <c r="AH2226" s="208"/>
    </row>
    <row r="2227" ht="13.5" customHeight="1">
      <c r="A2227" s="239"/>
      <c r="B2227" s="233" t="str">
        <f t="array" ref="B2227">IF(LEN(A2227)=0,"",INDEX('Smelter Look-up'!$A:$A,MATCH($A2227,'Smelter Look-up'!$E:$E,0)))</f>
        <v/>
      </c>
      <c r="C2227" s="234" t="str">
        <f t="array" ref="C2227">IF(LEN(A2227)=0,"",INDEX('Smelter Look-up'!$C:$C,MATCH($A2227,'Smelter Look-up'!$E:$E,0)))</f>
        <v/>
      </c>
      <c r="D2227" s="233"/>
      <c r="E2227" s="233" t="str">
        <f>IF(ISERROR($V2227),"",OFFSET('Smelter Look-up'!$D$4,$V2227-4,0)&amp;"")</f>
        <v/>
      </c>
      <c r="F2227" s="233" t="str">
        <f>IF(ISERROR($V2227),"",OFFSET('Smelter Look-up'!$E$4,$V2227-4,0))</f>
        <v/>
      </c>
      <c r="G2227" s="233" t="str">
        <f>IF(C2227=$X$4,IF(ISERROR($V2227),"Enter smelter details","RMI"),IF(ISERROR($V2227),"",OFFSET('Smelter Look-up'!$F$4,$V2227-4,0)))</f>
        <v/>
      </c>
      <c r="H2227" s="235" t="str">
        <f>IF(ISERROR($V2227),"",OFFSET('Smelter Look-up'!$G$4,$V2227-4,0))</f>
        <v/>
      </c>
      <c r="I2227" s="237" t="str">
        <f>IF(ISERROR($V2227),"",OFFSET('Smelter Look-up'!$H$4,$V2227-4,0))</f>
        <v/>
      </c>
      <c r="J2227" s="237" t="str">
        <f>IF(ISERROR($V2227),"",OFFSET('Smelter Look-up'!$I$4,$V2227-4,0))</f>
        <v/>
      </c>
      <c r="K2227" s="234"/>
      <c r="L2227" s="234"/>
      <c r="M2227" s="234"/>
      <c r="N2227" s="234"/>
      <c r="O2227" s="234"/>
      <c r="P2227" s="237"/>
      <c r="Q2227" s="238"/>
      <c r="R2227" s="233" t="str">
        <f>IF(ISERROR($V2227),"",OFFSET('Smelter Look-up'!$C$4,$V2227-4,0)&amp;"")</f>
        <v/>
      </c>
      <c r="S2227" s="239" t="str">
        <f t="array" ref="S2227">IF(B2227="","",IF(ISERROR(MATCH($E2227,CL,0)),"Unknown",INDIRECT("'C'!$A$"&amp;MATCH($E2227,CL,0)+1)))</f>
        <v/>
      </c>
      <c r="T2227" s="239" t="str">
        <f t="array" ref="T2227">IF(B2227="","",IF(ISERROR(MATCH($J2227,SorP!$B$1:$B$6226,0)),"",INDIRECT("'SorP'!$A$"&amp;MATCH($S2227&amp;$J2227,SorP!C:C,0))))</f>
        <v/>
      </c>
      <c r="U2227" s="240"/>
      <c r="V2227" s="228" t="str">
        <f>IF(C2227="",NA(),IF(OR(C2227="Smelter not listed",C2227="Smelter not yet identified"),MATCH($B2227&amp;$D2227,'Smelter Look-up'!$J:$J,0),MATCH($B2227&amp;$C2227,'Smelter Look-up'!$J:$J,0)))</f>
        <v>#N/A</v>
      </c>
      <c r="W2227" s="208"/>
      <c r="X2227" s="208">
        <f t="shared" si="1"/>
        <v>0</v>
      </c>
      <c r="Y2227" s="208"/>
      <c r="Z2227" s="208"/>
      <c r="AA2227" s="208"/>
      <c r="AB2227" s="241" t="str">
        <f t="shared" si="2"/>
        <v/>
      </c>
      <c r="AC2227" s="208"/>
      <c r="AD2227" s="208"/>
      <c r="AE2227" s="208"/>
      <c r="AF2227" s="208"/>
      <c r="AG2227" s="208"/>
      <c r="AH2227" s="208"/>
    </row>
    <row r="2228" ht="13.5" customHeight="1">
      <c r="A2228" s="239"/>
      <c r="B2228" s="233" t="str">
        <f t="array" ref="B2228">IF(LEN(A2228)=0,"",INDEX('Smelter Look-up'!$A:$A,MATCH($A2228,'Smelter Look-up'!$E:$E,0)))</f>
        <v/>
      </c>
      <c r="C2228" s="234" t="str">
        <f t="array" ref="C2228">IF(LEN(A2228)=0,"",INDEX('Smelter Look-up'!$C:$C,MATCH($A2228,'Smelter Look-up'!$E:$E,0)))</f>
        <v/>
      </c>
      <c r="D2228" s="233"/>
      <c r="E2228" s="233" t="str">
        <f>IF(ISERROR($V2228),"",OFFSET('Smelter Look-up'!$D$4,$V2228-4,0)&amp;"")</f>
        <v/>
      </c>
      <c r="F2228" s="233" t="str">
        <f>IF(ISERROR($V2228),"",OFFSET('Smelter Look-up'!$E$4,$V2228-4,0))</f>
        <v/>
      </c>
      <c r="G2228" s="233" t="str">
        <f>IF(C2228=$X$4,IF(ISERROR($V2228),"Enter smelter details","RMI"),IF(ISERROR($V2228),"",OFFSET('Smelter Look-up'!$F$4,$V2228-4,0)))</f>
        <v/>
      </c>
      <c r="H2228" s="235" t="str">
        <f>IF(ISERROR($V2228),"",OFFSET('Smelter Look-up'!$G$4,$V2228-4,0))</f>
        <v/>
      </c>
      <c r="I2228" s="237" t="str">
        <f>IF(ISERROR($V2228),"",OFFSET('Smelter Look-up'!$H$4,$V2228-4,0))</f>
        <v/>
      </c>
      <c r="J2228" s="237" t="str">
        <f>IF(ISERROR($V2228),"",OFFSET('Smelter Look-up'!$I$4,$V2228-4,0))</f>
        <v/>
      </c>
      <c r="K2228" s="234"/>
      <c r="L2228" s="234"/>
      <c r="M2228" s="234"/>
      <c r="N2228" s="234"/>
      <c r="O2228" s="234"/>
      <c r="P2228" s="237"/>
      <c r="Q2228" s="238"/>
      <c r="R2228" s="233" t="str">
        <f>IF(ISERROR($V2228),"",OFFSET('Smelter Look-up'!$C$4,$V2228-4,0)&amp;"")</f>
        <v/>
      </c>
      <c r="S2228" s="239" t="str">
        <f t="array" ref="S2228">IF(B2228="","",IF(ISERROR(MATCH($E2228,CL,0)),"Unknown",INDIRECT("'C'!$A$"&amp;MATCH($E2228,CL,0)+1)))</f>
        <v/>
      </c>
      <c r="T2228" s="239" t="str">
        <f t="array" ref="T2228">IF(B2228="","",IF(ISERROR(MATCH($J2228,SorP!$B$1:$B$6226,0)),"",INDIRECT("'SorP'!$A$"&amp;MATCH($S2228&amp;$J2228,SorP!C:C,0))))</f>
        <v/>
      </c>
      <c r="U2228" s="240"/>
      <c r="V2228" s="228" t="str">
        <f>IF(C2228="",NA(),IF(OR(C2228="Smelter not listed",C2228="Smelter not yet identified"),MATCH($B2228&amp;$D2228,'Smelter Look-up'!$J:$J,0),MATCH($B2228&amp;$C2228,'Smelter Look-up'!$J:$J,0)))</f>
        <v>#N/A</v>
      </c>
      <c r="W2228" s="208"/>
      <c r="X2228" s="208">
        <f t="shared" si="1"/>
        <v>0</v>
      </c>
      <c r="Y2228" s="208"/>
      <c r="Z2228" s="208"/>
      <c r="AA2228" s="208"/>
      <c r="AB2228" s="241" t="str">
        <f t="shared" si="2"/>
        <v/>
      </c>
      <c r="AC2228" s="208"/>
      <c r="AD2228" s="208"/>
      <c r="AE2228" s="208"/>
      <c r="AF2228" s="208"/>
      <c r="AG2228" s="208"/>
      <c r="AH2228" s="208"/>
    </row>
    <row r="2229" ht="13.5" customHeight="1">
      <c r="A2229" s="239"/>
      <c r="B2229" s="233" t="str">
        <f t="array" ref="B2229">IF(LEN(A2229)=0,"",INDEX('Smelter Look-up'!$A:$A,MATCH($A2229,'Smelter Look-up'!$E:$E,0)))</f>
        <v/>
      </c>
      <c r="C2229" s="234" t="str">
        <f t="array" ref="C2229">IF(LEN(A2229)=0,"",INDEX('Smelter Look-up'!$C:$C,MATCH($A2229,'Smelter Look-up'!$E:$E,0)))</f>
        <v/>
      </c>
      <c r="D2229" s="233"/>
      <c r="E2229" s="233" t="str">
        <f>IF(ISERROR($V2229),"",OFFSET('Smelter Look-up'!$D$4,$V2229-4,0)&amp;"")</f>
        <v/>
      </c>
      <c r="F2229" s="233" t="str">
        <f>IF(ISERROR($V2229),"",OFFSET('Smelter Look-up'!$E$4,$V2229-4,0))</f>
        <v/>
      </c>
      <c r="G2229" s="233" t="str">
        <f>IF(C2229=$X$4,IF(ISERROR($V2229),"Enter smelter details","RMI"),IF(ISERROR($V2229),"",OFFSET('Smelter Look-up'!$F$4,$V2229-4,0)))</f>
        <v/>
      </c>
      <c r="H2229" s="235" t="str">
        <f>IF(ISERROR($V2229),"",OFFSET('Smelter Look-up'!$G$4,$V2229-4,0))</f>
        <v/>
      </c>
      <c r="I2229" s="237" t="str">
        <f>IF(ISERROR($V2229),"",OFFSET('Smelter Look-up'!$H$4,$V2229-4,0))</f>
        <v/>
      </c>
      <c r="J2229" s="237" t="str">
        <f>IF(ISERROR($V2229),"",OFFSET('Smelter Look-up'!$I$4,$V2229-4,0))</f>
        <v/>
      </c>
      <c r="K2229" s="234"/>
      <c r="L2229" s="234"/>
      <c r="M2229" s="234"/>
      <c r="N2229" s="234"/>
      <c r="O2229" s="234"/>
      <c r="P2229" s="237"/>
      <c r="Q2229" s="238"/>
      <c r="R2229" s="233" t="str">
        <f>IF(ISERROR($V2229),"",OFFSET('Smelter Look-up'!$C$4,$V2229-4,0)&amp;"")</f>
        <v/>
      </c>
      <c r="S2229" s="239" t="str">
        <f t="array" ref="S2229">IF(B2229="","",IF(ISERROR(MATCH($E2229,CL,0)),"Unknown",INDIRECT("'C'!$A$"&amp;MATCH($E2229,CL,0)+1)))</f>
        <v/>
      </c>
      <c r="T2229" s="239" t="str">
        <f t="array" ref="T2229">IF(B2229="","",IF(ISERROR(MATCH($J2229,SorP!$B$1:$B$6226,0)),"",INDIRECT("'SorP'!$A$"&amp;MATCH($S2229&amp;$J2229,SorP!C:C,0))))</f>
        <v/>
      </c>
      <c r="U2229" s="240"/>
      <c r="V2229" s="228" t="str">
        <f>IF(C2229="",NA(),IF(OR(C2229="Smelter not listed",C2229="Smelter not yet identified"),MATCH($B2229&amp;$D2229,'Smelter Look-up'!$J:$J,0),MATCH($B2229&amp;$C2229,'Smelter Look-up'!$J:$J,0)))</f>
        <v>#N/A</v>
      </c>
      <c r="W2229" s="208"/>
      <c r="X2229" s="208">
        <f t="shared" si="1"/>
        <v>0</v>
      </c>
      <c r="Y2229" s="208"/>
      <c r="Z2229" s="208"/>
      <c r="AA2229" s="208"/>
      <c r="AB2229" s="241" t="str">
        <f t="shared" si="2"/>
        <v/>
      </c>
      <c r="AC2229" s="208"/>
      <c r="AD2229" s="208"/>
      <c r="AE2229" s="208"/>
      <c r="AF2229" s="208"/>
      <c r="AG2229" s="208"/>
      <c r="AH2229" s="208"/>
    </row>
    <row r="2230" ht="13.5" customHeight="1">
      <c r="A2230" s="239"/>
      <c r="B2230" s="233" t="str">
        <f t="array" ref="B2230">IF(LEN(A2230)=0,"",INDEX('Smelter Look-up'!$A:$A,MATCH($A2230,'Smelter Look-up'!$E:$E,0)))</f>
        <v/>
      </c>
      <c r="C2230" s="234" t="str">
        <f t="array" ref="C2230">IF(LEN(A2230)=0,"",INDEX('Smelter Look-up'!$C:$C,MATCH($A2230,'Smelter Look-up'!$E:$E,0)))</f>
        <v/>
      </c>
      <c r="D2230" s="233"/>
      <c r="E2230" s="233" t="str">
        <f>IF(ISERROR($V2230),"",OFFSET('Smelter Look-up'!$D$4,$V2230-4,0)&amp;"")</f>
        <v/>
      </c>
      <c r="F2230" s="233" t="str">
        <f>IF(ISERROR($V2230),"",OFFSET('Smelter Look-up'!$E$4,$V2230-4,0))</f>
        <v/>
      </c>
      <c r="G2230" s="233" t="str">
        <f>IF(C2230=$X$4,IF(ISERROR($V2230),"Enter smelter details","RMI"),IF(ISERROR($V2230),"",OFFSET('Smelter Look-up'!$F$4,$V2230-4,0)))</f>
        <v/>
      </c>
      <c r="H2230" s="235" t="str">
        <f>IF(ISERROR($V2230),"",OFFSET('Smelter Look-up'!$G$4,$V2230-4,0))</f>
        <v/>
      </c>
      <c r="I2230" s="237" t="str">
        <f>IF(ISERROR($V2230),"",OFFSET('Smelter Look-up'!$H$4,$V2230-4,0))</f>
        <v/>
      </c>
      <c r="J2230" s="237" t="str">
        <f>IF(ISERROR($V2230),"",OFFSET('Smelter Look-up'!$I$4,$V2230-4,0))</f>
        <v/>
      </c>
      <c r="K2230" s="234"/>
      <c r="L2230" s="234"/>
      <c r="M2230" s="234"/>
      <c r="N2230" s="234"/>
      <c r="O2230" s="234"/>
      <c r="P2230" s="237"/>
      <c r="Q2230" s="238"/>
      <c r="R2230" s="233" t="str">
        <f>IF(ISERROR($V2230),"",OFFSET('Smelter Look-up'!$C$4,$V2230-4,0)&amp;"")</f>
        <v/>
      </c>
      <c r="S2230" s="239" t="str">
        <f t="array" ref="S2230">IF(B2230="","",IF(ISERROR(MATCH($E2230,CL,0)),"Unknown",INDIRECT("'C'!$A$"&amp;MATCH($E2230,CL,0)+1)))</f>
        <v/>
      </c>
      <c r="T2230" s="239" t="str">
        <f t="array" ref="T2230">IF(B2230="","",IF(ISERROR(MATCH($J2230,SorP!$B$1:$B$6226,0)),"",INDIRECT("'SorP'!$A$"&amp;MATCH($S2230&amp;$J2230,SorP!C:C,0))))</f>
        <v/>
      </c>
      <c r="U2230" s="240"/>
      <c r="V2230" s="228" t="str">
        <f>IF(C2230="",NA(),IF(OR(C2230="Smelter not listed",C2230="Smelter not yet identified"),MATCH($B2230&amp;$D2230,'Smelter Look-up'!$J:$J,0),MATCH($B2230&amp;$C2230,'Smelter Look-up'!$J:$J,0)))</f>
        <v>#N/A</v>
      </c>
      <c r="W2230" s="208"/>
      <c r="X2230" s="208">
        <f t="shared" si="1"/>
        <v>0</v>
      </c>
      <c r="Y2230" s="208"/>
      <c r="Z2230" s="208"/>
      <c r="AA2230" s="208"/>
      <c r="AB2230" s="241" t="str">
        <f t="shared" si="2"/>
        <v/>
      </c>
      <c r="AC2230" s="208"/>
      <c r="AD2230" s="208"/>
      <c r="AE2230" s="208"/>
      <c r="AF2230" s="208"/>
      <c r="AG2230" s="208"/>
      <c r="AH2230" s="208"/>
    </row>
    <row r="2231" ht="13.5" customHeight="1">
      <c r="A2231" s="239"/>
      <c r="B2231" s="233" t="str">
        <f t="array" ref="B2231">IF(LEN(A2231)=0,"",INDEX('Smelter Look-up'!$A:$A,MATCH($A2231,'Smelter Look-up'!$E:$E,0)))</f>
        <v/>
      </c>
      <c r="C2231" s="234" t="str">
        <f t="array" ref="C2231">IF(LEN(A2231)=0,"",INDEX('Smelter Look-up'!$C:$C,MATCH($A2231,'Smelter Look-up'!$E:$E,0)))</f>
        <v/>
      </c>
      <c r="D2231" s="233"/>
      <c r="E2231" s="233" t="str">
        <f>IF(ISERROR($V2231),"",OFFSET('Smelter Look-up'!$D$4,$V2231-4,0)&amp;"")</f>
        <v/>
      </c>
      <c r="F2231" s="233" t="str">
        <f>IF(ISERROR($V2231),"",OFFSET('Smelter Look-up'!$E$4,$V2231-4,0))</f>
        <v/>
      </c>
      <c r="G2231" s="233" t="str">
        <f>IF(C2231=$X$4,IF(ISERROR($V2231),"Enter smelter details","RMI"),IF(ISERROR($V2231),"",OFFSET('Smelter Look-up'!$F$4,$V2231-4,0)))</f>
        <v/>
      </c>
      <c r="H2231" s="235" t="str">
        <f>IF(ISERROR($V2231),"",OFFSET('Smelter Look-up'!$G$4,$V2231-4,0))</f>
        <v/>
      </c>
      <c r="I2231" s="237" t="str">
        <f>IF(ISERROR($V2231),"",OFFSET('Smelter Look-up'!$H$4,$V2231-4,0))</f>
        <v/>
      </c>
      <c r="J2231" s="237" t="str">
        <f>IF(ISERROR($V2231),"",OFFSET('Smelter Look-up'!$I$4,$V2231-4,0))</f>
        <v/>
      </c>
      <c r="K2231" s="234"/>
      <c r="L2231" s="234"/>
      <c r="M2231" s="234"/>
      <c r="N2231" s="234"/>
      <c r="O2231" s="234"/>
      <c r="P2231" s="237"/>
      <c r="Q2231" s="238"/>
      <c r="R2231" s="233" t="str">
        <f>IF(ISERROR($V2231),"",OFFSET('Smelter Look-up'!$C$4,$V2231-4,0)&amp;"")</f>
        <v/>
      </c>
      <c r="S2231" s="239" t="str">
        <f t="array" ref="S2231">IF(B2231="","",IF(ISERROR(MATCH($E2231,CL,0)),"Unknown",INDIRECT("'C'!$A$"&amp;MATCH($E2231,CL,0)+1)))</f>
        <v/>
      </c>
      <c r="T2231" s="239" t="str">
        <f t="array" ref="T2231">IF(B2231="","",IF(ISERROR(MATCH($J2231,SorP!$B$1:$B$6226,0)),"",INDIRECT("'SorP'!$A$"&amp;MATCH($S2231&amp;$J2231,SorP!C:C,0))))</f>
        <v/>
      </c>
      <c r="U2231" s="240"/>
      <c r="V2231" s="228" t="str">
        <f>IF(C2231="",NA(),IF(OR(C2231="Smelter not listed",C2231="Smelter not yet identified"),MATCH($B2231&amp;$D2231,'Smelter Look-up'!$J:$J,0),MATCH($B2231&amp;$C2231,'Smelter Look-up'!$J:$J,0)))</f>
        <v>#N/A</v>
      </c>
      <c r="W2231" s="208"/>
      <c r="X2231" s="208">
        <f t="shared" si="1"/>
        <v>0</v>
      </c>
      <c r="Y2231" s="208"/>
      <c r="Z2231" s="208"/>
      <c r="AA2231" s="208"/>
      <c r="AB2231" s="241" t="str">
        <f t="shared" si="2"/>
        <v/>
      </c>
      <c r="AC2231" s="208"/>
      <c r="AD2231" s="208"/>
      <c r="AE2231" s="208"/>
      <c r="AF2231" s="208"/>
      <c r="AG2231" s="208"/>
      <c r="AH2231" s="208"/>
    </row>
    <row r="2232" ht="13.5" customHeight="1">
      <c r="A2232" s="239"/>
      <c r="B2232" s="233" t="str">
        <f t="array" ref="B2232">IF(LEN(A2232)=0,"",INDEX('Smelter Look-up'!$A:$A,MATCH($A2232,'Smelter Look-up'!$E:$E,0)))</f>
        <v/>
      </c>
      <c r="C2232" s="234" t="str">
        <f t="array" ref="C2232">IF(LEN(A2232)=0,"",INDEX('Smelter Look-up'!$C:$C,MATCH($A2232,'Smelter Look-up'!$E:$E,0)))</f>
        <v/>
      </c>
      <c r="D2232" s="233"/>
      <c r="E2232" s="233" t="str">
        <f>IF(ISERROR($V2232),"",OFFSET('Smelter Look-up'!$D$4,$V2232-4,0)&amp;"")</f>
        <v/>
      </c>
      <c r="F2232" s="233" t="str">
        <f>IF(ISERROR($V2232),"",OFFSET('Smelter Look-up'!$E$4,$V2232-4,0))</f>
        <v/>
      </c>
      <c r="G2232" s="233" t="str">
        <f>IF(C2232=$X$4,IF(ISERROR($V2232),"Enter smelter details","RMI"),IF(ISERROR($V2232),"",OFFSET('Smelter Look-up'!$F$4,$V2232-4,0)))</f>
        <v/>
      </c>
      <c r="H2232" s="235" t="str">
        <f>IF(ISERROR($V2232),"",OFFSET('Smelter Look-up'!$G$4,$V2232-4,0))</f>
        <v/>
      </c>
      <c r="I2232" s="237" t="str">
        <f>IF(ISERROR($V2232),"",OFFSET('Smelter Look-up'!$H$4,$V2232-4,0))</f>
        <v/>
      </c>
      <c r="J2232" s="237" t="str">
        <f>IF(ISERROR($V2232),"",OFFSET('Smelter Look-up'!$I$4,$V2232-4,0))</f>
        <v/>
      </c>
      <c r="K2232" s="234"/>
      <c r="L2232" s="234"/>
      <c r="M2232" s="234"/>
      <c r="N2232" s="234"/>
      <c r="O2232" s="234"/>
      <c r="P2232" s="237"/>
      <c r="Q2232" s="238"/>
      <c r="R2232" s="233" t="str">
        <f>IF(ISERROR($V2232),"",OFFSET('Smelter Look-up'!$C$4,$V2232-4,0)&amp;"")</f>
        <v/>
      </c>
      <c r="S2232" s="239" t="str">
        <f t="array" ref="S2232">IF(B2232="","",IF(ISERROR(MATCH($E2232,CL,0)),"Unknown",INDIRECT("'C'!$A$"&amp;MATCH($E2232,CL,0)+1)))</f>
        <v/>
      </c>
      <c r="T2232" s="239" t="str">
        <f t="array" ref="T2232">IF(B2232="","",IF(ISERROR(MATCH($J2232,SorP!$B$1:$B$6226,0)),"",INDIRECT("'SorP'!$A$"&amp;MATCH($S2232&amp;$J2232,SorP!C:C,0))))</f>
        <v/>
      </c>
      <c r="U2232" s="240"/>
      <c r="V2232" s="228" t="str">
        <f>IF(C2232="",NA(),IF(OR(C2232="Smelter not listed",C2232="Smelter not yet identified"),MATCH($B2232&amp;$D2232,'Smelter Look-up'!$J:$J,0),MATCH($B2232&amp;$C2232,'Smelter Look-up'!$J:$J,0)))</f>
        <v>#N/A</v>
      </c>
      <c r="W2232" s="208"/>
      <c r="X2232" s="208">
        <f t="shared" si="1"/>
        <v>0</v>
      </c>
      <c r="Y2232" s="208"/>
      <c r="Z2232" s="208"/>
      <c r="AA2232" s="208"/>
      <c r="AB2232" s="241" t="str">
        <f t="shared" si="2"/>
        <v/>
      </c>
      <c r="AC2232" s="208"/>
      <c r="AD2232" s="208"/>
      <c r="AE2232" s="208"/>
      <c r="AF2232" s="208"/>
      <c r="AG2232" s="208"/>
      <c r="AH2232" s="208"/>
    </row>
    <row r="2233" ht="13.5" customHeight="1">
      <c r="A2233" s="239"/>
      <c r="B2233" s="233" t="str">
        <f t="array" ref="B2233">IF(LEN(A2233)=0,"",INDEX('Smelter Look-up'!$A:$A,MATCH($A2233,'Smelter Look-up'!$E:$E,0)))</f>
        <v/>
      </c>
      <c r="C2233" s="234" t="str">
        <f t="array" ref="C2233">IF(LEN(A2233)=0,"",INDEX('Smelter Look-up'!$C:$C,MATCH($A2233,'Smelter Look-up'!$E:$E,0)))</f>
        <v/>
      </c>
      <c r="D2233" s="233"/>
      <c r="E2233" s="233" t="str">
        <f>IF(ISERROR($V2233),"",OFFSET('Smelter Look-up'!$D$4,$V2233-4,0)&amp;"")</f>
        <v/>
      </c>
      <c r="F2233" s="233" t="str">
        <f>IF(ISERROR($V2233),"",OFFSET('Smelter Look-up'!$E$4,$V2233-4,0))</f>
        <v/>
      </c>
      <c r="G2233" s="233" t="str">
        <f>IF(C2233=$X$4,IF(ISERROR($V2233),"Enter smelter details","RMI"),IF(ISERROR($V2233),"",OFFSET('Smelter Look-up'!$F$4,$V2233-4,0)))</f>
        <v/>
      </c>
      <c r="H2233" s="235" t="str">
        <f>IF(ISERROR($V2233),"",OFFSET('Smelter Look-up'!$G$4,$V2233-4,0))</f>
        <v/>
      </c>
      <c r="I2233" s="237" t="str">
        <f>IF(ISERROR($V2233),"",OFFSET('Smelter Look-up'!$H$4,$V2233-4,0))</f>
        <v/>
      </c>
      <c r="J2233" s="237" t="str">
        <f>IF(ISERROR($V2233),"",OFFSET('Smelter Look-up'!$I$4,$V2233-4,0))</f>
        <v/>
      </c>
      <c r="K2233" s="234"/>
      <c r="L2233" s="234"/>
      <c r="M2233" s="234"/>
      <c r="N2233" s="234"/>
      <c r="O2233" s="234"/>
      <c r="P2233" s="237"/>
      <c r="Q2233" s="238"/>
      <c r="R2233" s="233" t="str">
        <f>IF(ISERROR($V2233),"",OFFSET('Smelter Look-up'!$C$4,$V2233-4,0)&amp;"")</f>
        <v/>
      </c>
      <c r="S2233" s="239" t="str">
        <f t="array" ref="S2233">IF(B2233="","",IF(ISERROR(MATCH($E2233,CL,0)),"Unknown",INDIRECT("'C'!$A$"&amp;MATCH($E2233,CL,0)+1)))</f>
        <v/>
      </c>
      <c r="T2233" s="239" t="str">
        <f t="array" ref="T2233">IF(B2233="","",IF(ISERROR(MATCH($J2233,SorP!$B$1:$B$6226,0)),"",INDIRECT("'SorP'!$A$"&amp;MATCH($S2233&amp;$J2233,SorP!C:C,0))))</f>
        <v/>
      </c>
      <c r="U2233" s="240"/>
      <c r="V2233" s="228" t="str">
        <f>IF(C2233="",NA(),IF(OR(C2233="Smelter not listed",C2233="Smelter not yet identified"),MATCH($B2233&amp;$D2233,'Smelter Look-up'!$J:$J,0),MATCH($B2233&amp;$C2233,'Smelter Look-up'!$J:$J,0)))</f>
        <v>#N/A</v>
      </c>
      <c r="W2233" s="208"/>
      <c r="X2233" s="208">
        <f t="shared" si="1"/>
        <v>0</v>
      </c>
      <c r="Y2233" s="208"/>
      <c r="Z2233" s="208"/>
      <c r="AA2233" s="208"/>
      <c r="AB2233" s="241" t="str">
        <f t="shared" si="2"/>
        <v/>
      </c>
      <c r="AC2233" s="208"/>
      <c r="AD2233" s="208"/>
      <c r="AE2233" s="208"/>
      <c r="AF2233" s="208"/>
      <c r="AG2233" s="208"/>
      <c r="AH2233" s="208"/>
    </row>
    <row r="2234" ht="13.5" customHeight="1">
      <c r="A2234" s="239"/>
      <c r="B2234" s="233" t="str">
        <f t="array" ref="B2234">IF(LEN(A2234)=0,"",INDEX('Smelter Look-up'!$A:$A,MATCH($A2234,'Smelter Look-up'!$E:$E,0)))</f>
        <v/>
      </c>
      <c r="C2234" s="234" t="str">
        <f t="array" ref="C2234">IF(LEN(A2234)=0,"",INDEX('Smelter Look-up'!$C:$C,MATCH($A2234,'Smelter Look-up'!$E:$E,0)))</f>
        <v/>
      </c>
      <c r="D2234" s="233"/>
      <c r="E2234" s="233" t="str">
        <f>IF(ISERROR($V2234),"",OFFSET('Smelter Look-up'!$D$4,$V2234-4,0)&amp;"")</f>
        <v/>
      </c>
      <c r="F2234" s="233" t="str">
        <f>IF(ISERROR($V2234),"",OFFSET('Smelter Look-up'!$E$4,$V2234-4,0))</f>
        <v/>
      </c>
      <c r="G2234" s="233" t="str">
        <f>IF(C2234=$X$4,IF(ISERROR($V2234),"Enter smelter details","RMI"),IF(ISERROR($V2234),"",OFFSET('Smelter Look-up'!$F$4,$V2234-4,0)))</f>
        <v/>
      </c>
      <c r="H2234" s="235" t="str">
        <f>IF(ISERROR($V2234),"",OFFSET('Smelter Look-up'!$G$4,$V2234-4,0))</f>
        <v/>
      </c>
      <c r="I2234" s="237" t="str">
        <f>IF(ISERROR($V2234),"",OFFSET('Smelter Look-up'!$H$4,$V2234-4,0))</f>
        <v/>
      </c>
      <c r="J2234" s="237" t="str">
        <f>IF(ISERROR($V2234),"",OFFSET('Smelter Look-up'!$I$4,$V2234-4,0))</f>
        <v/>
      </c>
      <c r="K2234" s="234"/>
      <c r="L2234" s="234"/>
      <c r="M2234" s="234"/>
      <c r="N2234" s="234"/>
      <c r="O2234" s="234"/>
      <c r="P2234" s="237"/>
      <c r="Q2234" s="238"/>
      <c r="R2234" s="233" t="str">
        <f>IF(ISERROR($V2234),"",OFFSET('Smelter Look-up'!$C$4,$V2234-4,0)&amp;"")</f>
        <v/>
      </c>
      <c r="S2234" s="239" t="str">
        <f t="array" ref="S2234">IF(B2234="","",IF(ISERROR(MATCH($E2234,CL,0)),"Unknown",INDIRECT("'C'!$A$"&amp;MATCH($E2234,CL,0)+1)))</f>
        <v/>
      </c>
      <c r="T2234" s="239" t="str">
        <f t="array" ref="T2234">IF(B2234="","",IF(ISERROR(MATCH($J2234,SorP!$B$1:$B$6226,0)),"",INDIRECT("'SorP'!$A$"&amp;MATCH($S2234&amp;$J2234,SorP!C:C,0))))</f>
        <v/>
      </c>
      <c r="U2234" s="240"/>
      <c r="V2234" s="228" t="str">
        <f>IF(C2234="",NA(),IF(OR(C2234="Smelter not listed",C2234="Smelter not yet identified"),MATCH($B2234&amp;$D2234,'Smelter Look-up'!$J:$J,0),MATCH($B2234&amp;$C2234,'Smelter Look-up'!$J:$J,0)))</f>
        <v>#N/A</v>
      </c>
      <c r="W2234" s="208"/>
      <c r="X2234" s="208">
        <f t="shared" si="1"/>
        <v>0</v>
      </c>
      <c r="Y2234" s="208"/>
      <c r="Z2234" s="208"/>
      <c r="AA2234" s="208"/>
      <c r="AB2234" s="241" t="str">
        <f t="shared" si="2"/>
        <v/>
      </c>
      <c r="AC2234" s="208"/>
      <c r="AD2234" s="208"/>
      <c r="AE2234" s="208"/>
      <c r="AF2234" s="208"/>
      <c r="AG2234" s="208"/>
      <c r="AH2234" s="208"/>
    </row>
    <row r="2235" ht="13.5" customHeight="1">
      <c r="A2235" s="239"/>
      <c r="B2235" s="233" t="str">
        <f t="array" ref="B2235">IF(LEN(A2235)=0,"",INDEX('Smelter Look-up'!$A:$A,MATCH($A2235,'Smelter Look-up'!$E:$E,0)))</f>
        <v/>
      </c>
      <c r="C2235" s="234" t="str">
        <f t="array" ref="C2235">IF(LEN(A2235)=0,"",INDEX('Smelter Look-up'!$C:$C,MATCH($A2235,'Smelter Look-up'!$E:$E,0)))</f>
        <v/>
      </c>
      <c r="D2235" s="233"/>
      <c r="E2235" s="233" t="str">
        <f>IF(ISERROR($V2235),"",OFFSET('Smelter Look-up'!$D$4,$V2235-4,0)&amp;"")</f>
        <v/>
      </c>
      <c r="F2235" s="233" t="str">
        <f>IF(ISERROR($V2235),"",OFFSET('Smelter Look-up'!$E$4,$V2235-4,0))</f>
        <v/>
      </c>
      <c r="G2235" s="233" t="str">
        <f>IF(C2235=$X$4,IF(ISERROR($V2235),"Enter smelter details","RMI"),IF(ISERROR($V2235),"",OFFSET('Smelter Look-up'!$F$4,$V2235-4,0)))</f>
        <v/>
      </c>
      <c r="H2235" s="235" t="str">
        <f>IF(ISERROR($V2235),"",OFFSET('Smelter Look-up'!$G$4,$V2235-4,0))</f>
        <v/>
      </c>
      <c r="I2235" s="237" t="str">
        <f>IF(ISERROR($V2235),"",OFFSET('Smelter Look-up'!$H$4,$V2235-4,0))</f>
        <v/>
      </c>
      <c r="J2235" s="237" t="str">
        <f>IF(ISERROR($V2235),"",OFFSET('Smelter Look-up'!$I$4,$V2235-4,0))</f>
        <v/>
      </c>
      <c r="K2235" s="234"/>
      <c r="L2235" s="234"/>
      <c r="M2235" s="234"/>
      <c r="N2235" s="234"/>
      <c r="O2235" s="234"/>
      <c r="P2235" s="237"/>
      <c r="Q2235" s="238"/>
      <c r="R2235" s="233" t="str">
        <f>IF(ISERROR($V2235),"",OFFSET('Smelter Look-up'!$C$4,$V2235-4,0)&amp;"")</f>
        <v/>
      </c>
      <c r="S2235" s="239" t="str">
        <f t="array" ref="S2235">IF(B2235="","",IF(ISERROR(MATCH($E2235,CL,0)),"Unknown",INDIRECT("'C'!$A$"&amp;MATCH($E2235,CL,0)+1)))</f>
        <v/>
      </c>
      <c r="T2235" s="239" t="str">
        <f t="array" ref="T2235">IF(B2235="","",IF(ISERROR(MATCH($J2235,SorP!$B$1:$B$6226,0)),"",INDIRECT("'SorP'!$A$"&amp;MATCH($S2235&amp;$J2235,SorP!C:C,0))))</f>
        <v/>
      </c>
      <c r="U2235" s="240"/>
      <c r="V2235" s="228" t="str">
        <f>IF(C2235="",NA(),IF(OR(C2235="Smelter not listed",C2235="Smelter not yet identified"),MATCH($B2235&amp;$D2235,'Smelter Look-up'!$J:$J,0),MATCH($B2235&amp;$C2235,'Smelter Look-up'!$J:$J,0)))</f>
        <v>#N/A</v>
      </c>
      <c r="W2235" s="208"/>
      <c r="X2235" s="208">
        <f t="shared" si="1"/>
        <v>0</v>
      </c>
      <c r="Y2235" s="208"/>
      <c r="Z2235" s="208"/>
      <c r="AA2235" s="208"/>
      <c r="AB2235" s="241" t="str">
        <f t="shared" si="2"/>
        <v/>
      </c>
      <c r="AC2235" s="208"/>
      <c r="AD2235" s="208"/>
      <c r="AE2235" s="208"/>
      <c r="AF2235" s="208"/>
      <c r="AG2235" s="208"/>
      <c r="AH2235" s="208"/>
    </row>
    <row r="2236" ht="13.5" customHeight="1">
      <c r="A2236" s="239"/>
      <c r="B2236" s="233" t="str">
        <f t="array" ref="B2236">IF(LEN(A2236)=0,"",INDEX('Smelter Look-up'!$A:$A,MATCH($A2236,'Smelter Look-up'!$E:$E,0)))</f>
        <v/>
      </c>
      <c r="C2236" s="234" t="str">
        <f t="array" ref="C2236">IF(LEN(A2236)=0,"",INDEX('Smelter Look-up'!$C:$C,MATCH($A2236,'Smelter Look-up'!$E:$E,0)))</f>
        <v/>
      </c>
      <c r="D2236" s="233"/>
      <c r="E2236" s="233" t="str">
        <f>IF(ISERROR($V2236),"",OFFSET('Smelter Look-up'!$D$4,$V2236-4,0)&amp;"")</f>
        <v/>
      </c>
      <c r="F2236" s="233" t="str">
        <f>IF(ISERROR($V2236),"",OFFSET('Smelter Look-up'!$E$4,$V2236-4,0))</f>
        <v/>
      </c>
      <c r="G2236" s="233" t="str">
        <f>IF(C2236=$X$4,IF(ISERROR($V2236),"Enter smelter details","RMI"),IF(ISERROR($V2236),"",OFFSET('Smelter Look-up'!$F$4,$V2236-4,0)))</f>
        <v/>
      </c>
      <c r="H2236" s="235" t="str">
        <f>IF(ISERROR($V2236),"",OFFSET('Smelter Look-up'!$G$4,$V2236-4,0))</f>
        <v/>
      </c>
      <c r="I2236" s="237" t="str">
        <f>IF(ISERROR($V2236),"",OFFSET('Smelter Look-up'!$H$4,$V2236-4,0))</f>
        <v/>
      </c>
      <c r="J2236" s="237" t="str">
        <f>IF(ISERROR($V2236),"",OFFSET('Smelter Look-up'!$I$4,$V2236-4,0))</f>
        <v/>
      </c>
      <c r="K2236" s="234"/>
      <c r="L2236" s="234"/>
      <c r="M2236" s="234"/>
      <c r="N2236" s="234"/>
      <c r="O2236" s="234"/>
      <c r="P2236" s="237"/>
      <c r="Q2236" s="238"/>
      <c r="R2236" s="233" t="str">
        <f>IF(ISERROR($V2236),"",OFFSET('Smelter Look-up'!$C$4,$V2236-4,0)&amp;"")</f>
        <v/>
      </c>
      <c r="S2236" s="239" t="str">
        <f t="array" ref="S2236">IF(B2236="","",IF(ISERROR(MATCH($E2236,CL,0)),"Unknown",INDIRECT("'C'!$A$"&amp;MATCH($E2236,CL,0)+1)))</f>
        <v/>
      </c>
      <c r="T2236" s="239" t="str">
        <f t="array" ref="T2236">IF(B2236="","",IF(ISERROR(MATCH($J2236,SorP!$B$1:$B$6226,0)),"",INDIRECT("'SorP'!$A$"&amp;MATCH($S2236&amp;$J2236,SorP!C:C,0))))</f>
        <v/>
      </c>
      <c r="U2236" s="240"/>
      <c r="V2236" s="228" t="str">
        <f>IF(C2236="",NA(),IF(OR(C2236="Smelter not listed",C2236="Smelter not yet identified"),MATCH($B2236&amp;$D2236,'Smelter Look-up'!$J:$J,0),MATCH($B2236&amp;$C2236,'Smelter Look-up'!$J:$J,0)))</f>
        <v>#N/A</v>
      </c>
      <c r="W2236" s="208"/>
      <c r="X2236" s="208">
        <f t="shared" si="1"/>
        <v>0</v>
      </c>
      <c r="Y2236" s="208"/>
      <c r="Z2236" s="208"/>
      <c r="AA2236" s="208"/>
      <c r="AB2236" s="241" t="str">
        <f t="shared" si="2"/>
        <v/>
      </c>
      <c r="AC2236" s="208"/>
      <c r="AD2236" s="208"/>
      <c r="AE2236" s="208"/>
      <c r="AF2236" s="208"/>
      <c r="AG2236" s="208"/>
      <c r="AH2236" s="208"/>
    </row>
    <row r="2237" ht="13.5" customHeight="1">
      <c r="A2237" s="239"/>
      <c r="B2237" s="233" t="str">
        <f t="array" ref="B2237">IF(LEN(A2237)=0,"",INDEX('Smelter Look-up'!$A:$A,MATCH($A2237,'Smelter Look-up'!$E:$E,0)))</f>
        <v/>
      </c>
      <c r="C2237" s="234" t="str">
        <f t="array" ref="C2237">IF(LEN(A2237)=0,"",INDEX('Smelter Look-up'!$C:$C,MATCH($A2237,'Smelter Look-up'!$E:$E,0)))</f>
        <v/>
      </c>
      <c r="D2237" s="233"/>
      <c r="E2237" s="233" t="str">
        <f>IF(ISERROR($V2237),"",OFFSET('Smelter Look-up'!$D$4,$V2237-4,0)&amp;"")</f>
        <v/>
      </c>
      <c r="F2237" s="233" t="str">
        <f>IF(ISERROR($V2237),"",OFFSET('Smelter Look-up'!$E$4,$V2237-4,0))</f>
        <v/>
      </c>
      <c r="G2237" s="233" t="str">
        <f>IF(C2237=$X$4,IF(ISERROR($V2237),"Enter smelter details","RMI"),IF(ISERROR($V2237),"",OFFSET('Smelter Look-up'!$F$4,$V2237-4,0)))</f>
        <v/>
      </c>
      <c r="H2237" s="235" t="str">
        <f>IF(ISERROR($V2237),"",OFFSET('Smelter Look-up'!$G$4,$V2237-4,0))</f>
        <v/>
      </c>
      <c r="I2237" s="237" t="str">
        <f>IF(ISERROR($V2237),"",OFFSET('Smelter Look-up'!$H$4,$V2237-4,0))</f>
        <v/>
      </c>
      <c r="J2237" s="237" t="str">
        <f>IF(ISERROR($V2237),"",OFFSET('Smelter Look-up'!$I$4,$V2237-4,0))</f>
        <v/>
      </c>
      <c r="K2237" s="234"/>
      <c r="L2237" s="234"/>
      <c r="M2237" s="234"/>
      <c r="N2237" s="234"/>
      <c r="O2237" s="234"/>
      <c r="P2237" s="237"/>
      <c r="Q2237" s="238"/>
      <c r="R2237" s="233" t="str">
        <f>IF(ISERROR($V2237),"",OFFSET('Smelter Look-up'!$C$4,$V2237-4,0)&amp;"")</f>
        <v/>
      </c>
      <c r="S2237" s="239" t="str">
        <f t="array" ref="S2237">IF(B2237="","",IF(ISERROR(MATCH($E2237,CL,0)),"Unknown",INDIRECT("'C'!$A$"&amp;MATCH($E2237,CL,0)+1)))</f>
        <v/>
      </c>
      <c r="T2237" s="239" t="str">
        <f t="array" ref="T2237">IF(B2237="","",IF(ISERROR(MATCH($J2237,SorP!$B$1:$B$6226,0)),"",INDIRECT("'SorP'!$A$"&amp;MATCH($S2237&amp;$J2237,SorP!C:C,0))))</f>
        <v/>
      </c>
      <c r="U2237" s="240"/>
      <c r="V2237" s="228" t="str">
        <f>IF(C2237="",NA(),IF(OR(C2237="Smelter not listed",C2237="Smelter not yet identified"),MATCH($B2237&amp;$D2237,'Smelter Look-up'!$J:$J,0),MATCH($B2237&amp;$C2237,'Smelter Look-up'!$J:$J,0)))</f>
        <v>#N/A</v>
      </c>
      <c r="W2237" s="208"/>
      <c r="X2237" s="208">
        <f t="shared" si="1"/>
        <v>0</v>
      </c>
      <c r="Y2237" s="208"/>
      <c r="Z2237" s="208"/>
      <c r="AA2237" s="208"/>
      <c r="AB2237" s="241" t="str">
        <f t="shared" si="2"/>
        <v/>
      </c>
      <c r="AC2237" s="208"/>
      <c r="AD2237" s="208"/>
      <c r="AE2237" s="208"/>
      <c r="AF2237" s="208"/>
      <c r="AG2237" s="208"/>
      <c r="AH2237" s="208"/>
    </row>
    <row r="2238" ht="13.5" customHeight="1">
      <c r="A2238" s="239"/>
      <c r="B2238" s="233" t="str">
        <f t="array" ref="B2238">IF(LEN(A2238)=0,"",INDEX('Smelter Look-up'!$A:$A,MATCH($A2238,'Smelter Look-up'!$E:$E,0)))</f>
        <v/>
      </c>
      <c r="C2238" s="234" t="str">
        <f t="array" ref="C2238">IF(LEN(A2238)=0,"",INDEX('Smelter Look-up'!$C:$C,MATCH($A2238,'Smelter Look-up'!$E:$E,0)))</f>
        <v/>
      </c>
      <c r="D2238" s="233"/>
      <c r="E2238" s="233" t="str">
        <f>IF(ISERROR($V2238),"",OFFSET('Smelter Look-up'!$D$4,$V2238-4,0)&amp;"")</f>
        <v/>
      </c>
      <c r="F2238" s="233" t="str">
        <f>IF(ISERROR($V2238),"",OFFSET('Smelter Look-up'!$E$4,$V2238-4,0))</f>
        <v/>
      </c>
      <c r="G2238" s="233" t="str">
        <f>IF(C2238=$X$4,IF(ISERROR($V2238),"Enter smelter details","RMI"),IF(ISERROR($V2238),"",OFFSET('Smelter Look-up'!$F$4,$V2238-4,0)))</f>
        <v/>
      </c>
      <c r="H2238" s="235" t="str">
        <f>IF(ISERROR($V2238),"",OFFSET('Smelter Look-up'!$G$4,$V2238-4,0))</f>
        <v/>
      </c>
      <c r="I2238" s="237" t="str">
        <f>IF(ISERROR($V2238),"",OFFSET('Smelter Look-up'!$H$4,$V2238-4,0))</f>
        <v/>
      </c>
      <c r="J2238" s="237" t="str">
        <f>IF(ISERROR($V2238),"",OFFSET('Smelter Look-up'!$I$4,$V2238-4,0))</f>
        <v/>
      </c>
      <c r="K2238" s="234"/>
      <c r="L2238" s="234"/>
      <c r="M2238" s="234"/>
      <c r="N2238" s="234"/>
      <c r="O2238" s="234"/>
      <c r="P2238" s="237"/>
      <c r="Q2238" s="238"/>
      <c r="R2238" s="233" t="str">
        <f>IF(ISERROR($V2238),"",OFFSET('Smelter Look-up'!$C$4,$V2238-4,0)&amp;"")</f>
        <v/>
      </c>
      <c r="S2238" s="239" t="str">
        <f t="array" ref="S2238">IF(B2238="","",IF(ISERROR(MATCH($E2238,CL,0)),"Unknown",INDIRECT("'C'!$A$"&amp;MATCH($E2238,CL,0)+1)))</f>
        <v/>
      </c>
      <c r="T2238" s="239" t="str">
        <f t="array" ref="T2238">IF(B2238="","",IF(ISERROR(MATCH($J2238,SorP!$B$1:$B$6226,0)),"",INDIRECT("'SorP'!$A$"&amp;MATCH($S2238&amp;$J2238,SorP!C:C,0))))</f>
        <v/>
      </c>
      <c r="U2238" s="240"/>
      <c r="V2238" s="228" t="str">
        <f>IF(C2238="",NA(),IF(OR(C2238="Smelter not listed",C2238="Smelter not yet identified"),MATCH($B2238&amp;$D2238,'Smelter Look-up'!$J:$J,0),MATCH($B2238&amp;$C2238,'Smelter Look-up'!$J:$J,0)))</f>
        <v>#N/A</v>
      </c>
      <c r="W2238" s="208"/>
      <c r="X2238" s="208">
        <f t="shared" si="1"/>
        <v>0</v>
      </c>
      <c r="Y2238" s="208"/>
      <c r="Z2238" s="208"/>
      <c r="AA2238" s="208"/>
      <c r="AB2238" s="241" t="str">
        <f t="shared" si="2"/>
        <v/>
      </c>
      <c r="AC2238" s="208"/>
      <c r="AD2238" s="208"/>
      <c r="AE2238" s="208"/>
      <c r="AF2238" s="208"/>
      <c r="AG2238" s="208"/>
      <c r="AH2238" s="208"/>
    </row>
    <row r="2239" ht="13.5" customHeight="1">
      <c r="A2239" s="239"/>
      <c r="B2239" s="233" t="str">
        <f t="array" ref="B2239">IF(LEN(A2239)=0,"",INDEX('Smelter Look-up'!$A:$A,MATCH($A2239,'Smelter Look-up'!$E:$E,0)))</f>
        <v/>
      </c>
      <c r="C2239" s="234" t="str">
        <f t="array" ref="C2239">IF(LEN(A2239)=0,"",INDEX('Smelter Look-up'!$C:$C,MATCH($A2239,'Smelter Look-up'!$E:$E,0)))</f>
        <v/>
      </c>
      <c r="D2239" s="233"/>
      <c r="E2239" s="233" t="str">
        <f>IF(ISERROR($V2239),"",OFFSET('Smelter Look-up'!$D$4,$V2239-4,0)&amp;"")</f>
        <v/>
      </c>
      <c r="F2239" s="233" t="str">
        <f>IF(ISERROR($V2239),"",OFFSET('Smelter Look-up'!$E$4,$V2239-4,0))</f>
        <v/>
      </c>
      <c r="G2239" s="233" t="str">
        <f>IF(C2239=$X$4,IF(ISERROR($V2239),"Enter smelter details","RMI"),IF(ISERROR($V2239),"",OFFSET('Smelter Look-up'!$F$4,$V2239-4,0)))</f>
        <v/>
      </c>
      <c r="H2239" s="235" t="str">
        <f>IF(ISERROR($V2239),"",OFFSET('Smelter Look-up'!$G$4,$V2239-4,0))</f>
        <v/>
      </c>
      <c r="I2239" s="237" t="str">
        <f>IF(ISERROR($V2239),"",OFFSET('Smelter Look-up'!$H$4,$V2239-4,0))</f>
        <v/>
      </c>
      <c r="J2239" s="237" t="str">
        <f>IF(ISERROR($V2239),"",OFFSET('Smelter Look-up'!$I$4,$V2239-4,0))</f>
        <v/>
      </c>
      <c r="K2239" s="234"/>
      <c r="L2239" s="234"/>
      <c r="M2239" s="234"/>
      <c r="N2239" s="234"/>
      <c r="O2239" s="234"/>
      <c r="P2239" s="237"/>
      <c r="Q2239" s="238"/>
      <c r="R2239" s="233" t="str">
        <f>IF(ISERROR($V2239),"",OFFSET('Smelter Look-up'!$C$4,$V2239-4,0)&amp;"")</f>
        <v/>
      </c>
      <c r="S2239" s="239" t="str">
        <f t="array" ref="S2239">IF(B2239="","",IF(ISERROR(MATCH($E2239,CL,0)),"Unknown",INDIRECT("'C'!$A$"&amp;MATCH($E2239,CL,0)+1)))</f>
        <v/>
      </c>
      <c r="T2239" s="239" t="str">
        <f t="array" ref="T2239">IF(B2239="","",IF(ISERROR(MATCH($J2239,SorP!$B$1:$B$6226,0)),"",INDIRECT("'SorP'!$A$"&amp;MATCH($S2239&amp;$J2239,SorP!C:C,0))))</f>
        <v/>
      </c>
      <c r="U2239" s="240"/>
      <c r="V2239" s="228" t="str">
        <f>IF(C2239="",NA(),IF(OR(C2239="Smelter not listed",C2239="Smelter not yet identified"),MATCH($B2239&amp;$D2239,'Smelter Look-up'!$J:$J,0),MATCH($B2239&amp;$C2239,'Smelter Look-up'!$J:$J,0)))</f>
        <v>#N/A</v>
      </c>
      <c r="W2239" s="208"/>
      <c r="X2239" s="208">
        <f t="shared" si="1"/>
        <v>0</v>
      </c>
      <c r="Y2239" s="208"/>
      <c r="Z2239" s="208"/>
      <c r="AA2239" s="208"/>
      <c r="AB2239" s="241" t="str">
        <f t="shared" si="2"/>
        <v/>
      </c>
      <c r="AC2239" s="208"/>
      <c r="AD2239" s="208"/>
      <c r="AE2239" s="208"/>
      <c r="AF2239" s="208"/>
      <c r="AG2239" s="208"/>
      <c r="AH2239" s="208"/>
    </row>
    <row r="2240" ht="13.5" customHeight="1">
      <c r="A2240" s="239"/>
      <c r="B2240" s="233" t="str">
        <f t="array" ref="B2240">IF(LEN(A2240)=0,"",INDEX('Smelter Look-up'!$A:$A,MATCH($A2240,'Smelter Look-up'!$E:$E,0)))</f>
        <v/>
      </c>
      <c r="C2240" s="234" t="str">
        <f t="array" ref="C2240">IF(LEN(A2240)=0,"",INDEX('Smelter Look-up'!$C:$C,MATCH($A2240,'Smelter Look-up'!$E:$E,0)))</f>
        <v/>
      </c>
      <c r="D2240" s="233"/>
      <c r="E2240" s="233" t="str">
        <f>IF(ISERROR($V2240),"",OFFSET('Smelter Look-up'!$D$4,$V2240-4,0)&amp;"")</f>
        <v/>
      </c>
      <c r="F2240" s="233" t="str">
        <f>IF(ISERROR($V2240),"",OFFSET('Smelter Look-up'!$E$4,$V2240-4,0))</f>
        <v/>
      </c>
      <c r="G2240" s="233" t="str">
        <f>IF(C2240=$X$4,IF(ISERROR($V2240),"Enter smelter details","RMI"),IF(ISERROR($V2240),"",OFFSET('Smelter Look-up'!$F$4,$V2240-4,0)))</f>
        <v/>
      </c>
      <c r="H2240" s="235" t="str">
        <f>IF(ISERROR($V2240),"",OFFSET('Smelter Look-up'!$G$4,$V2240-4,0))</f>
        <v/>
      </c>
      <c r="I2240" s="237" t="str">
        <f>IF(ISERROR($V2240),"",OFFSET('Smelter Look-up'!$H$4,$V2240-4,0))</f>
        <v/>
      </c>
      <c r="J2240" s="237" t="str">
        <f>IF(ISERROR($V2240),"",OFFSET('Smelter Look-up'!$I$4,$V2240-4,0))</f>
        <v/>
      </c>
      <c r="K2240" s="234"/>
      <c r="L2240" s="234"/>
      <c r="M2240" s="234"/>
      <c r="N2240" s="234"/>
      <c r="O2240" s="234"/>
      <c r="P2240" s="237"/>
      <c r="Q2240" s="238"/>
      <c r="R2240" s="233" t="str">
        <f>IF(ISERROR($V2240),"",OFFSET('Smelter Look-up'!$C$4,$V2240-4,0)&amp;"")</f>
        <v/>
      </c>
      <c r="S2240" s="239" t="str">
        <f t="array" ref="S2240">IF(B2240="","",IF(ISERROR(MATCH($E2240,CL,0)),"Unknown",INDIRECT("'C'!$A$"&amp;MATCH($E2240,CL,0)+1)))</f>
        <v/>
      </c>
      <c r="T2240" s="239" t="str">
        <f t="array" ref="T2240">IF(B2240="","",IF(ISERROR(MATCH($J2240,SorP!$B$1:$B$6226,0)),"",INDIRECT("'SorP'!$A$"&amp;MATCH($S2240&amp;$J2240,SorP!C:C,0))))</f>
        <v/>
      </c>
      <c r="U2240" s="240"/>
      <c r="V2240" s="228" t="str">
        <f>IF(C2240="",NA(),IF(OR(C2240="Smelter not listed",C2240="Smelter not yet identified"),MATCH($B2240&amp;$D2240,'Smelter Look-up'!$J:$J,0),MATCH($B2240&amp;$C2240,'Smelter Look-up'!$J:$J,0)))</f>
        <v>#N/A</v>
      </c>
      <c r="W2240" s="208"/>
      <c r="X2240" s="208">
        <f t="shared" si="1"/>
        <v>0</v>
      </c>
      <c r="Y2240" s="208"/>
      <c r="Z2240" s="208"/>
      <c r="AA2240" s="208"/>
      <c r="AB2240" s="241" t="str">
        <f t="shared" si="2"/>
        <v/>
      </c>
      <c r="AC2240" s="208"/>
      <c r="AD2240" s="208"/>
      <c r="AE2240" s="208"/>
      <c r="AF2240" s="208"/>
      <c r="AG2240" s="208"/>
      <c r="AH2240" s="208"/>
    </row>
    <row r="2241" ht="13.5" customHeight="1">
      <c r="A2241" s="239"/>
      <c r="B2241" s="233" t="str">
        <f t="array" ref="B2241">IF(LEN(A2241)=0,"",INDEX('Smelter Look-up'!$A:$A,MATCH($A2241,'Smelter Look-up'!$E:$E,0)))</f>
        <v/>
      </c>
      <c r="C2241" s="234" t="str">
        <f t="array" ref="C2241">IF(LEN(A2241)=0,"",INDEX('Smelter Look-up'!$C:$C,MATCH($A2241,'Smelter Look-up'!$E:$E,0)))</f>
        <v/>
      </c>
      <c r="D2241" s="233"/>
      <c r="E2241" s="233" t="str">
        <f>IF(ISERROR($V2241),"",OFFSET('Smelter Look-up'!$D$4,$V2241-4,0)&amp;"")</f>
        <v/>
      </c>
      <c r="F2241" s="233" t="str">
        <f>IF(ISERROR($V2241),"",OFFSET('Smelter Look-up'!$E$4,$V2241-4,0))</f>
        <v/>
      </c>
      <c r="G2241" s="233" t="str">
        <f>IF(C2241=$X$4,IF(ISERROR($V2241),"Enter smelter details","RMI"),IF(ISERROR($V2241),"",OFFSET('Smelter Look-up'!$F$4,$V2241-4,0)))</f>
        <v/>
      </c>
      <c r="H2241" s="235" t="str">
        <f>IF(ISERROR($V2241),"",OFFSET('Smelter Look-up'!$G$4,$V2241-4,0))</f>
        <v/>
      </c>
      <c r="I2241" s="237" t="str">
        <f>IF(ISERROR($V2241),"",OFFSET('Smelter Look-up'!$H$4,$V2241-4,0))</f>
        <v/>
      </c>
      <c r="J2241" s="237" t="str">
        <f>IF(ISERROR($V2241),"",OFFSET('Smelter Look-up'!$I$4,$V2241-4,0))</f>
        <v/>
      </c>
      <c r="K2241" s="234"/>
      <c r="L2241" s="234"/>
      <c r="M2241" s="234"/>
      <c r="N2241" s="234"/>
      <c r="O2241" s="234"/>
      <c r="P2241" s="237"/>
      <c r="Q2241" s="238"/>
      <c r="R2241" s="233" t="str">
        <f>IF(ISERROR($V2241),"",OFFSET('Smelter Look-up'!$C$4,$V2241-4,0)&amp;"")</f>
        <v/>
      </c>
      <c r="S2241" s="239" t="str">
        <f t="array" ref="S2241">IF(B2241="","",IF(ISERROR(MATCH($E2241,CL,0)),"Unknown",INDIRECT("'C'!$A$"&amp;MATCH($E2241,CL,0)+1)))</f>
        <v/>
      </c>
      <c r="T2241" s="239" t="str">
        <f t="array" ref="T2241">IF(B2241="","",IF(ISERROR(MATCH($J2241,SorP!$B$1:$B$6226,0)),"",INDIRECT("'SorP'!$A$"&amp;MATCH($S2241&amp;$J2241,SorP!C:C,0))))</f>
        <v/>
      </c>
      <c r="U2241" s="240"/>
      <c r="V2241" s="228" t="str">
        <f>IF(C2241="",NA(),IF(OR(C2241="Smelter not listed",C2241="Smelter not yet identified"),MATCH($B2241&amp;$D2241,'Smelter Look-up'!$J:$J,0),MATCH($B2241&amp;$C2241,'Smelter Look-up'!$J:$J,0)))</f>
        <v>#N/A</v>
      </c>
      <c r="W2241" s="208"/>
      <c r="X2241" s="208">
        <f t="shared" si="1"/>
        <v>0</v>
      </c>
      <c r="Y2241" s="208"/>
      <c r="Z2241" s="208"/>
      <c r="AA2241" s="208"/>
      <c r="AB2241" s="241" t="str">
        <f t="shared" si="2"/>
        <v/>
      </c>
      <c r="AC2241" s="208"/>
      <c r="AD2241" s="208"/>
      <c r="AE2241" s="208"/>
      <c r="AF2241" s="208"/>
      <c r="AG2241" s="208"/>
      <c r="AH2241" s="208"/>
    </row>
    <row r="2242" ht="13.5" customHeight="1">
      <c r="A2242" s="239"/>
      <c r="B2242" s="233" t="str">
        <f t="array" ref="B2242">IF(LEN(A2242)=0,"",INDEX('Smelter Look-up'!$A:$A,MATCH($A2242,'Smelter Look-up'!$E:$E,0)))</f>
        <v/>
      </c>
      <c r="C2242" s="234" t="str">
        <f t="array" ref="C2242">IF(LEN(A2242)=0,"",INDEX('Smelter Look-up'!$C:$C,MATCH($A2242,'Smelter Look-up'!$E:$E,0)))</f>
        <v/>
      </c>
      <c r="D2242" s="233"/>
      <c r="E2242" s="233" t="str">
        <f>IF(ISERROR($V2242),"",OFFSET('Smelter Look-up'!$D$4,$V2242-4,0)&amp;"")</f>
        <v/>
      </c>
      <c r="F2242" s="233" t="str">
        <f>IF(ISERROR($V2242),"",OFFSET('Smelter Look-up'!$E$4,$V2242-4,0))</f>
        <v/>
      </c>
      <c r="G2242" s="233" t="str">
        <f>IF(C2242=$X$4,IF(ISERROR($V2242),"Enter smelter details","RMI"),IF(ISERROR($V2242),"",OFFSET('Smelter Look-up'!$F$4,$V2242-4,0)))</f>
        <v/>
      </c>
      <c r="H2242" s="235" t="str">
        <f>IF(ISERROR($V2242),"",OFFSET('Smelter Look-up'!$G$4,$V2242-4,0))</f>
        <v/>
      </c>
      <c r="I2242" s="237" t="str">
        <f>IF(ISERROR($V2242),"",OFFSET('Smelter Look-up'!$H$4,$V2242-4,0))</f>
        <v/>
      </c>
      <c r="J2242" s="237" t="str">
        <f>IF(ISERROR($V2242),"",OFFSET('Smelter Look-up'!$I$4,$V2242-4,0))</f>
        <v/>
      </c>
      <c r="K2242" s="234"/>
      <c r="L2242" s="234"/>
      <c r="M2242" s="234"/>
      <c r="N2242" s="234"/>
      <c r="O2242" s="234"/>
      <c r="P2242" s="237"/>
      <c r="Q2242" s="238"/>
      <c r="R2242" s="233" t="str">
        <f>IF(ISERROR($V2242),"",OFFSET('Smelter Look-up'!$C$4,$V2242-4,0)&amp;"")</f>
        <v/>
      </c>
      <c r="S2242" s="239" t="str">
        <f t="array" ref="S2242">IF(B2242="","",IF(ISERROR(MATCH($E2242,CL,0)),"Unknown",INDIRECT("'C'!$A$"&amp;MATCH($E2242,CL,0)+1)))</f>
        <v/>
      </c>
      <c r="T2242" s="239" t="str">
        <f t="array" ref="T2242">IF(B2242="","",IF(ISERROR(MATCH($J2242,SorP!$B$1:$B$6226,0)),"",INDIRECT("'SorP'!$A$"&amp;MATCH($S2242&amp;$J2242,SorP!C:C,0))))</f>
        <v/>
      </c>
      <c r="U2242" s="240"/>
      <c r="V2242" s="228" t="str">
        <f>IF(C2242="",NA(),IF(OR(C2242="Smelter not listed",C2242="Smelter not yet identified"),MATCH($B2242&amp;$D2242,'Smelter Look-up'!$J:$J,0),MATCH($B2242&amp;$C2242,'Smelter Look-up'!$J:$J,0)))</f>
        <v>#N/A</v>
      </c>
      <c r="W2242" s="208"/>
      <c r="X2242" s="208">
        <f t="shared" si="1"/>
        <v>0</v>
      </c>
      <c r="Y2242" s="208"/>
      <c r="Z2242" s="208"/>
      <c r="AA2242" s="208"/>
      <c r="AB2242" s="241" t="str">
        <f t="shared" si="2"/>
        <v/>
      </c>
      <c r="AC2242" s="208"/>
      <c r="AD2242" s="208"/>
      <c r="AE2242" s="208"/>
      <c r="AF2242" s="208"/>
      <c r="AG2242" s="208"/>
      <c r="AH2242" s="208"/>
    </row>
    <row r="2243" ht="13.5" customHeight="1">
      <c r="A2243" s="239"/>
      <c r="B2243" s="233" t="str">
        <f t="array" ref="B2243">IF(LEN(A2243)=0,"",INDEX('Smelter Look-up'!$A:$A,MATCH($A2243,'Smelter Look-up'!$E:$E,0)))</f>
        <v/>
      </c>
      <c r="C2243" s="234" t="str">
        <f t="array" ref="C2243">IF(LEN(A2243)=0,"",INDEX('Smelter Look-up'!$C:$C,MATCH($A2243,'Smelter Look-up'!$E:$E,0)))</f>
        <v/>
      </c>
      <c r="D2243" s="233"/>
      <c r="E2243" s="233" t="str">
        <f>IF(ISERROR($V2243),"",OFFSET('Smelter Look-up'!$D$4,$V2243-4,0)&amp;"")</f>
        <v/>
      </c>
      <c r="F2243" s="233" t="str">
        <f>IF(ISERROR($V2243),"",OFFSET('Smelter Look-up'!$E$4,$V2243-4,0))</f>
        <v/>
      </c>
      <c r="G2243" s="233" t="str">
        <f>IF(C2243=$X$4,IF(ISERROR($V2243),"Enter smelter details","RMI"),IF(ISERROR($V2243),"",OFFSET('Smelter Look-up'!$F$4,$V2243-4,0)))</f>
        <v/>
      </c>
      <c r="H2243" s="235" t="str">
        <f>IF(ISERROR($V2243),"",OFFSET('Smelter Look-up'!$G$4,$V2243-4,0))</f>
        <v/>
      </c>
      <c r="I2243" s="237" t="str">
        <f>IF(ISERROR($V2243),"",OFFSET('Smelter Look-up'!$H$4,$V2243-4,0))</f>
        <v/>
      </c>
      <c r="J2243" s="237" t="str">
        <f>IF(ISERROR($V2243),"",OFFSET('Smelter Look-up'!$I$4,$V2243-4,0))</f>
        <v/>
      </c>
      <c r="K2243" s="234"/>
      <c r="L2243" s="234"/>
      <c r="M2243" s="234"/>
      <c r="N2243" s="234"/>
      <c r="O2243" s="234"/>
      <c r="P2243" s="237"/>
      <c r="Q2243" s="238"/>
      <c r="R2243" s="233" t="str">
        <f>IF(ISERROR($V2243),"",OFFSET('Smelter Look-up'!$C$4,$V2243-4,0)&amp;"")</f>
        <v/>
      </c>
      <c r="S2243" s="239" t="str">
        <f t="array" ref="S2243">IF(B2243="","",IF(ISERROR(MATCH($E2243,CL,0)),"Unknown",INDIRECT("'C'!$A$"&amp;MATCH($E2243,CL,0)+1)))</f>
        <v/>
      </c>
      <c r="T2243" s="239" t="str">
        <f t="array" ref="T2243">IF(B2243="","",IF(ISERROR(MATCH($J2243,SorP!$B$1:$B$6226,0)),"",INDIRECT("'SorP'!$A$"&amp;MATCH($S2243&amp;$J2243,SorP!C:C,0))))</f>
        <v/>
      </c>
      <c r="U2243" s="240"/>
      <c r="V2243" s="228" t="str">
        <f>IF(C2243="",NA(),IF(OR(C2243="Smelter not listed",C2243="Smelter not yet identified"),MATCH($B2243&amp;$D2243,'Smelter Look-up'!$J:$J,0),MATCH($B2243&amp;$C2243,'Smelter Look-up'!$J:$J,0)))</f>
        <v>#N/A</v>
      </c>
      <c r="W2243" s="208"/>
      <c r="X2243" s="208">
        <f t="shared" si="1"/>
        <v>0</v>
      </c>
      <c r="Y2243" s="208"/>
      <c r="Z2243" s="208"/>
      <c r="AA2243" s="208"/>
      <c r="AB2243" s="241" t="str">
        <f t="shared" si="2"/>
        <v/>
      </c>
      <c r="AC2243" s="208"/>
      <c r="AD2243" s="208"/>
      <c r="AE2243" s="208"/>
      <c r="AF2243" s="208"/>
      <c r="AG2243" s="208"/>
      <c r="AH2243" s="208"/>
    </row>
    <row r="2244" ht="13.5" customHeight="1">
      <c r="A2244" s="239"/>
      <c r="B2244" s="233" t="str">
        <f t="array" ref="B2244">IF(LEN(A2244)=0,"",INDEX('Smelter Look-up'!$A:$A,MATCH($A2244,'Smelter Look-up'!$E:$E,0)))</f>
        <v/>
      </c>
      <c r="C2244" s="234" t="str">
        <f t="array" ref="C2244">IF(LEN(A2244)=0,"",INDEX('Smelter Look-up'!$C:$C,MATCH($A2244,'Smelter Look-up'!$E:$E,0)))</f>
        <v/>
      </c>
      <c r="D2244" s="233"/>
      <c r="E2244" s="233" t="str">
        <f>IF(ISERROR($V2244),"",OFFSET('Smelter Look-up'!$D$4,$V2244-4,0)&amp;"")</f>
        <v/>
      </c>
      <c r="F2244" s="233" t="str">
        <f>IF(ISERROR($V2244),"",OFFSET('Smelter Look-up'!$E$4,$V2244-4,0))</f>
        <v/>
      </c>
      <c r="G2244" s="233" t="str">
        <f>IF(C2244=$X$4,IF(ISERROR($V2244),"Enter smelter details","RMI"),IF(ISERROR($V2244),"",OFFSET('Smelter Look-up'!$F$4,$V2244-4,0)))</f>
        <v/>
      </c>
      <c r="H2244" s="235" t="str">
        <f>IF(ISERROR($V2244),"",OFFSET('Smelter Look-up'!$G$4,$V2244-4,0))</f>
        <v/>
      </c>
      <c r="I2244" s="237" t="str">
        <f>IF(ISERROR($V2244),"",OFFSET('Smelter Look-up'!$H$4,$V2244-4,0))</f>
        <v/>
      </c>
      <c r="J2244" s="237" t="str">
        <f>IF(ISERROR($V2244),"",OFFSET('Smelter Look-up'!$I$4,$V2244-4,0))</f>
        <v/>
      </c>
      <c r="K2244" s="234"/>
      <c r="L2244" s="234"/>
      <c r="M2244" s="234"/>
      <c r="N2244" s="234"/>
      <c r="O2244" s="234"/>
      <c r="P2244" s="237"/>
      <c r="Q2244" s="238"/>
      <c r="R2244" s="233" t="str">
        <f>IF(ISERROR($V2244),"",OFFSET('Smelter Look-up'!$C$4,$V2244-4,0)&amp;"")</f>
        <v/>
      </c>
      <c r="S2244" s="239" t="str">
        <f t="array" ref="S2244">IF(B2244="","",IF(ISERROR(MATCH($E2244,CL,0)),"Unknown",INDIRECT("'C'!$A$"&amp;MATCH($E2244,CL,0)+1)))</f>
        <v/>
      </c>
      <c r="T2244" s="239" t="str">
        <f t="array" ref="T2244">IF(B2244="","",IF(ISERROR(MATCH($J2244,SorP!$B$1:$B$6226,0)),"",INDIRECT("'SorP'!$A$"&amp;MATCH($S2244&amp;$J2244,SorP!C:C,0))))</f>
        <v/>
      </c>
      <c r="U2244" s="240"/>
      <c r="V2244" s="228" t="str">
        <f>IF(C2244="",NA(),IF(OR(C2244="Smelter not listed",C2244="Smelter not yet identified"),MATCH($B2244&amp;$D2244,'Smelter Look-up'!$J:$J,0),MATCH($B2244&amp;$C2244,'Smelter Look-up'!$J:$J,0)))</f>
        <v>#N/A</v>
      </c>
      <c r="W2244" s="208"/>
      <c r="X2244" s="208">
        <f t="shared" si="1"/>
        <v>0</v>
      </c>
      <c r="Y2244" s="208"/>
      <c r="Z2244" s="208"/>
      <c r="AA2244" s="208"/>
      <c r="AB2244" s="241" t="str">
        <f t="shared" si="2"/>
        <v/>
      </c>
      <c r="AC2244" s="208"/>
      <c r="AD2244" s="208"/>
      <c r="AE2244" s="208"/>
      <c r="AF2244" s="208"/>
      <c r="AG2244" s="208"/>
      <c r="AH2244" s="208"/>
    </row>
    <row r="2245" ht="13.5" customHeight="1">
      <c r="A2245" s="239"/>
      <c r="B2245" s="233" t="str">
        <f t="array" ref="B2245">IF(LEN(A2245)=0,"",INDEX('Smelter Look-up'!$A:$A,MATCH($A2245,'Smelter Look-up'!$E:$E,0)))</f>
        <v/>
      </c>
      <c r="C2245" s="234" t="str">
        <f t="array" ref="C2245">IF(LEN(A2245)=0,"",INDEX('Smelter Look-up'!$C:$C,MATCH($A2245,'Smelter Look-up'!$E:$E,0)))</f>
        <v/>
      </c>
      <c r="D2245" s="233"/>
      <c r="E2245" s="233" t="str">
        <f>IF(ISERROR($V2245),"",OFFSET('Smelter Look-up'!$D$4,$V2245-4,0)&amp;"")</f>
        <v/>
      </c>
      <c r="F2245" s="233" t="str">
        <f>IF(ISERROR($V2245),"",OFFSET('Smelter Look-up'!$E$4,$V2245-4,0))</f>
        <v/>
      </c>
      <c r="G2245" s="233" t="str">
        <f>IF(C2245=$X$4,IF(ISERROR($V2245),"Enter smelter details","RMI"),IF(ISERROR($V2245),"",OFFSET('Smelter Look-up'!$F$4,$V2245-4,0)))</f>
        <v/>
      </c>
      <c r="H2245" s="235" t="str">
        <f>IF(ISERROR($V2245),"",OFFSET('Smelter Look-up'!$G$4,$V2245-4,0))</f>
        <v/>
      </c>
      <c r="I2245" s="237" t="str">
        <f>IF(ISERROR($V2245),"",OFFSET('Smelter Look-up'!$H$4,$V2245-4,0))</f>
        <v/>
      </c>
      <c r="J2245" s="237" t="str">
        <f>IF(ISERROR($V2245),"",OFFSET('Smelter Look-up'!$I$4,$V2245-4,0))</f>
        <v/>
      </c>
      <c r="K2245" s="234"/>
      <c r="L2245" s="234"/>
      <c r="M2245" s="234"/>
      <c r="N2245" s="234"/>
      <c r="O2245" s="234"/>
      <c r="P2245" s="237"/>
      <c r="Q2245" s="238"/>
      <c r="R2245" s="233" t="str">
        <f>IF(ISERROR($V2245),"",OFFSET('Smelter Look-up'!$C$4,$V2245-4,0)&amp;"")</f>
        <v/>
      </c>
      <c r="S2245" s="239" t="str">
        <f t="array" ref="S2245">IF(B2245="","",IF(ISERROR(MATCH($E2245,CL,0)),"Unknown",INDIRECT("'C'!$A$"&amp;MATCH($E2245,CL,0)+1)))</f>
        <v/>
      </c>
      <c r="T2245" s="239" t="str">
        <f t="array" ref="T2245">IF(B2245="","",IF(ISERROR(MATCH($J2245,SorP!$B$1:$B$6226,0)),"",INDIRECT("'SorP'!$A$"&amp;MATCH($S2245&amp;$J2245,SorP!C:C,0))))</f>
        <v/>
      </c>
      <c r="U2245" s="240"/>
      <c r="V2245" s="228" t="str">
        <f>IF(C2245="",NA(),IF(OR(C2245="Smelter not listed",C2245="Smelter not yet identified"),MATCH($B2245&amp;$D2245,'Smelter Look-up'!$J:$J,0),MATCH($B2245&amp;$C2245,'Smelter Look-up'!$J:$J,0)))</f>
        <v>#N/A</v>
      </c>
      <c r="W2245" s="208"/>
      <c r="X2245" s="208">
        <f t="shared" si="1"/>
        <v>0</v>
      </c>
      <c r="Y2245" s="208"/>
      <c r="Z2245" s="208"/>
      <c r="AA2245" s="208"/>
      <c r="AB2245" s="241" t="str">
        <f t="shared" si="2"/>
        <v/>
      </c>
      <c r="AC2245" s="208"/>
      <c r="AD2245" s="208"/>
      <c r="AE2245" s="208"/>
      <c r="AF2245" s="208"/>
      <c r="AG2245" s="208"/>
      <c r="AH2245" s="208"/>
    </row>
    <row r="2246" ht="13.5" customHeight="1">
      <c r="A2246" s="239"/>
      <c r="B2246" s="233" t="str">
        <f t="array" ref="B2246">IF(LEN(A2246)=0,"",INDEX('Smelter Look-up'!$A:$A,MATCH($A2246,'Smelter Look-up'!$E:$E,0)))</f>
        <v/>
      </c>
      <c r="C2246" s="234" t="str">
        <f t="array" ref="C2246">IF(LEN(A2246)=0,"",INDEX('Smelter Look-up'!$C:$C,MATCH($A2246,'Smelter Look-up'!$E:$E,0)))</f>
        <v/>
      </c>
      <c r="D2246" s="233"/>
      <c r="E2246" s="233" t="str">
        <f>IF(ISERROR($V2246),"",OFFSET('Smelter Look-up'!$D$4,$V2246-4,0)&amp;"")</f>
        <v/>
      </c>
      <c r="F2246" s="233" t="str">
        <f>IF(ISERROR($V2246),"",OFFSET('Smelter Look-up'!$E$4,$V2246-4,0))</f>
        <v/>
      </c>
      <c r="G2246" s="233" t="str">
        <f>IF(C2246=$X$4,IF(ISERROR($V2246),"Enter smelter details","RMI"),IF(ISERROR($V2246),"",OFFSET('Smelter Look-up'!$F$4,$V2246-4,0)))</f>
        <v/>
      </c>
      <c r="H2246" s="235" t="str">
        <f>IF(ISERROR($V2246),"",OFFSET('Smelter Look-up'!$G$4,$V2246-4,0))</f>
        <v/>
      </c>
      <c r="I2246" s="237" t="str">
        <f>IF(ISERROR($V2246),"",OFFSET('Smelter Look-up'!$H$4,$V2246-4,0))</f>
        <v/>
      </c>
      <c r="J2246" s="237" t="str">
        <f>IF(ISERROR($V2246),"",OFFSET('Smelter Look-up'!$I$4,$V2246-4,0))</f>
        <v/>
      </c>
      <c r="K2246" s="234"/>
      <c r="L2246" s="234"/>
      <c r="M2246" s="234"/>
      <c r="N2246" s="234"/>
      <c r="O2246" s="234"/>
      <c r="P2246" s="237"/>
      <c r="Q2246" s="238"/>
      <c r="R2246" s="233" t="str">
        <f>IF(ISERROR($V2246),"",OFFSET('Smelter Look-up'!$C$4,$V2246-4,0)&amp;"")</f>
        <v/>
      </c>
      <c r="S2246" s="239" t="str">
        <f t="array" ref="S2246">IF(B2246="","",IF(ISERROR(MATCH($E2246,CL,0)),"Unknown",INDIRECT("'C'!$A$"&amp;MATCH($E2246,CL,0)+1)))</f>
        <v/>
      </c>
      <c r="T2246" s="239" t="str">
        <f t="array" ref="T2246">IF(B2246="","",IF(ISERROR(MATCH($J2246,SorP!$B$1:$B$6226,0)),"",INDIRECT("'SorP'!$A$"&amp;MATCH($S2246&amp;$J2246,SorP!C:C,0))))</f>
        <v/>
      </c>
      <c r="U2246" s="240"/>
      <c r="V2246" s="228" t="str">
        <f>IF(C2246="",NA(),IF(OR(C2246="Smelter not listed",C2246="Smelter not yet identified"),MATCH($B2246&amp;$D2246,'Smelter Look-up'!$J:$J,0),MATCH($B2246&amp;$C2246,'Smelter Look-up'!$J:$J,0)))</f>
        <v>#N/A</v>
      </c>
      <c r="W2246" s="208"/>
      <c r="X2246" s="208">
        <f t="shared" si="1"/>
        <v>0</v>
      </c>
      <c r="Y2246" s="208"/>
      <c r="Z2246" s="208"/>
      <c r="AA2246" s="208"/>
      <c r="AB2246" s="241" t="str">
        <f t="shared" si="2"/>
        <v/>
      </c>
      <c r="AC2246" s="208"/>
      <c r="AD2246" s="208"/>
      <c r="AE2246" s="208"/>
      <c r="AF2246" s="208"/>
      <c r="AG2246" s="208"/>
      <c r="AH2246" s="208"/>
    </row>
    <row r="2247" ht="13.5" customHeight="1">
      <c r="A2247" s="239"/>
      <c r="B2247" s="233" t="str">
        <f t="array" ref="B2247">IF(LEN(A2247)=0,"",INDEX('Smelter Look-up'!$A:$A,MATCH($A2247,'Smelter Look-up'!$E:$E,0)))</f>
        <v/>
      </c>
      <c r="C2247" s="234" t="str">
        <f t="array" ref="C2247">IF(LEN(A2247)=0,"",INDEX('Smelter Look-up'!$C:$C,MATCH($A2247,'Smelter Look-up'!$E:$E,0)))</f>
        <v/>
      </c>
      <c r="D2247" s="233"/>
      <c r="E2247" s="233" t="str">
        <f>IF(ISERROR($V2247),"",OFFSET('Smelter Look-up'!$D$4,$V2247-4,0)&amp;"")</f>
        <v/>
      </c>
      <c r="F2247" s="233" t="str">
        <f>IF(ISERROR($V2247),"",OFFSET('Smelter Look-up'!$E$4,$V2247-4,0))</f>
        <v/>
      </c>
      <c r="G2247" s="233" t="str">
        <f>IF(C2247=$X$4,IF(ISERROR($V2247),"Enter smelter details","RMI"),IF(ISERROR($V2247),"",OFFSET('Smelter Look-up'!$F$4,$V2247-4,0)))</f>
        <v/>
      </c>
      <c r="H2247" s="235" t="str">
        <f>IF(ISERROR($V2247),"",OFFSET('Smelter Look-up'!$G$4,$V2247-4,0))</f>
        <v/>
      </c>
      <c r="I2247" s="237" t="str">
        <f>IF(ISERROR($V2247),"",OFFSET('Smelter Look-up'!$H$4,$V2247-4,0))</f>
        <v/>
      </c>
      <c r="J2247" s="237" t="str">
        <f>IF(ISERROR($V2247),"",OFFSET('Smelter Look-up'!$I$4,$V2247-4,0))</f>
        <v/>
      </c>
      <c r="K2247" s="234"/>
      <c r="L2247" s="234"/>
      <c r="M2247" s="234"/>
      <c r="N2247" s="234"/>
      <c r="O2247" s="234"/>
      <c r="P2247" s="237"/>
      <c r="Q2247" s="238"/>
      <c r="R2247" s="233" t="str">
        <f>IF(ISERROR($V2247),"",OFFSET('Smelter Look-up'!$C$4,$V2247-4,0)&amp;"")</f>
        <v/>
      </c>
      <c r="S2247" s="239" t="str">
        <f t="array" ref="S2247">IF(B2247="","",IF(ISERROR(MATCH($E2247,CL,0)),"Unknown",INDIRECT("'C'!$A$"&amp;MATCH($E2247,CL,0)+1)))</f>
        <v/>
      </c>
      <c r="T2247" s="239" t="str">
        <f t="array" ref="T2247">IF(B2247="","",IF(ISERROR(MATCH($J2247,SorP!$B$1:$B$6226,0)),"",INDIRECT("'SorP'!$A$"&amp;MATCH($S2247&amp;$J2247,SorP!C:C,0))))</f>
        <v/>
      </c>
      <c r="U2247" s="240"/>
      <c r="V2247" s="228" t="str">
        <f>IF(C2247="",NA(),IF(OR(C2247="Smelter not listed",C2247="Smelter not yet identified"),MATCH($B2247&amp;$D2247,'Smelter Look-up'!$J:$J,0),MATCH($B2247&amp;$C2247,'Smelter Look-up'!$J:$J,0)))</f>
        <v>#N/A</v>
      </c>
      <c r="W2247" s="208"/>
      <c r="X2247" s="208">
        <f t="shared" si="1"/>
        <v>0</v>
      </c>
      <c r="Y2247" s="208"/>
      <c r="Z2247" s="208"/>
      <c r="AA2247" s="208"/>
      <c r="AB2247" s="241" t="str">
        <f t="shared" si="2"/>
        <v/>
      </c>
      <c r="AC2247" s="208"/>
      <c r="AD2247" s="208"/>
      <c r="AE2247" s="208"/>
      <c r="AF2247" s="208"/>
      <c r="AG2247" s="208"/>
      <c r="AH2247" s="208"/>
    </row>
    <row r="2248" ht="13.5" customHeight="1">
      <c r="A2248" s="239"/>
      <c r="B2248" s="233" t="str">
        <f t="array" ref="B2248">IF(LEN(A2248)=0,"",INDEX('Smelter Look-up'!$A:$A,MATCH($A2248,'Smelter Look-up'!$E:$E,0)))</f>
        <v/>
      </c>
      <c r="C2248" s="234" t="str">
        <f t="array" ref="C2248">IF(LEN(A2248)=0,"",INDEX('Smelter Look-up'!$C:$C,MATCH($A2248,'Smelter Look-up'!$E:$E,0)))</f>
        <v/>
      </c>
      <c r="D2248" s="233"/>
      <c r="E2248" s="233" t="str">
        <f>IF(ISERROR($V2248),"",OFFSET('Smelter Look-up'!$D$4,$V2248-4,0)&amp;"")</f>
        <v/>
      </c>
      <c r="F2248" s="233" t="str">
        <f>IF(ISERROR($V2248),"",OFFSET('Smelter Look-up'!$E$4,$V2248-4,0))</f>
        <v/>
      </c>
      <c r="G2248" s="233" t="str">
        <f>IF(C2248=$X$4,IF(ISERROR($V2248),"Enter smelter details","RMI"),IF(ISERROR($V2248),"",OFFSET('Smelter Look-up'!$F$4,$V2248-4,0)))</f>
        <v/>
      </c>
      <c r="H2248" s="235" t="str">
        <f>IF(ISERROR($V2248),"",OFFSET('Smelter Look-up'!$G$4,$V2248-4,0))</f>
        <v/>
      </c>
      <c r="I2248" s="237" t="str">
        <f>IF(ISERROR($V2248),"",OFFSET('Smelter Look-up'!$H$4,$V2248-4,0))</f>
        <v/>
      </c>
      <c r="J2248" s="237" t="str">
        <f>IF(ISERROR($V2248),"",OFFSET('Smelter Look-up'!$I$4,$V2248-4,0))</f>
        <v/>
      </c>
      <c r="K2248" s="234"/>
      <c r="L2248" s="234"/>
      <c r="M2248" s="234"/>
      <c r="N2248" s="234"/>
      <c r="O2248" s="234"/>
      <c r="P2248" s="237"/>
      <c r="Q2248" s="238"/>
      <c r="R2248" s="233" t="str">
        <f>IF(ISERROR($V2248),"",OFFSET('Smelter Look-up'!$C$4,$V2248-4,0)&amp;"")</f>
        <v/>
      </c>
      <c r="S2248" s="239" t="str">
        <f t="array" ref="S2248">IF(B2248="","",IF(ISERROR(MATCH($E2248,CL,0)),"Unknown",INDIRECT("'C'!$A$"&amp;MATCH($E2248,CL,0)+1)))</f>
        <v/>
      </c>
      <c r="T2248" s="239" t="str">
        <f t="array" ref="T2248">IF(B2248="","",IF(ISERROR(MATCH($J2248,SorP!$B$1:$B$6226,0)),"",INDIRECT("'SorP'!$A$"&amp;MATCH($S2248&amp;$J2248,SorP!C:C,0))))</f>
        <v/>
      </c>
      <c r="U2248" s="240"/>
      <c r="V2248" s="228" t="str">
        <f>IF(C2248="",NA(),IF(OR(C2248="Smelter not listed",C2248="Smelter not yet identified"),MATCH($B2248&amp;$D2248,'Smelter Look-up'!$J:$J,0),MATCH($B2248&amp;$C2248,'Smelter Look-up'!$J:$J,0)))</f>
        <v>#N/A</v>
      </c>
      <c r="W2248" s="208"/>
      <c r="X2248" s="208">
        <f t="shared" si="1"/>
        <v>0</v>
      </c>
      <c r="Y2248" s="208"/>
      <c r="Z2248" s="208"/>
      <c r="AA2248" s="208"/>
      <c r="AB2248" s="241" t="str">
        <f t="shared" si="2"/>
        <v/>
      </c>
      <c r="AC2248" s="208"/>
      <c r="AD2248" s="208"/>
      <c r="AE2248" s="208"/>
      <c r="AF2248" s="208"/>
      <c r="AG2248" s="208"/>
      <c r="AH2248" s="208"/>
    </row>
    <row r="2249" ht="13.5" customHeight="1">
      <c r="A2249" s="239"/>
      <c r="B2249" s="233" t="str">
        <f t="array" ref="B2249">IF(LEN(A2249)=0,"",INDEX('Smelter Look-up'!$A:$A,MATCH($A2249,'Smelter Look-up'!$E:$E,0)))</f>
        <v/>
      </c>
      <c r="C2249" s="234" t="str">
        <f t="array" ref="C2249">IF(LEN(A2249)=0,"",INDEX('Smelter Look-up'!$C:$C,MATCH($A2249,'Smelter Look-up'!$E:$E,0)))</f>
        <v/>
      </c>
      <c r="D2249" s="233"/>
      <c r="E2249" s="233" t="str">
        <f>IF(ISERROR($V2249),"",OFFSET('Smelter Look-up'!$D$4,$V2249-4,0)&amp;"")</f>
        <v/>
      </c>
      <c r="F2249" s="233" t="str">
        <f>IF(ISERROR($V2249),"",OFFSET('Smelter Look-up'!$E$4,$V2249-4,0))</f>
        <v/>
      </c>
      <c r="G2249" s="233" t="str">
        <f>IF(C2249=$X$4,IF(ISERROR($V2249),"Enter smelter details","RMI"),IF(ISERROR($V2249),"",OFFSET('Smelter Look-up'!$F$4,$V2249-4,0)))</f>
        <v/>
      </c>
      <c r="H2249" s="235" t="str">
        <f>IF(ISERROR($V2249),"",OFFSET('Smelter Look-up'!$G$4,$V2249-4,0))</f>
        <v/>
      </c>
      <c r="I2249" s="237" t="str">
        <f>IF(ISERROR($V2249),"",OFFSET('Smelter Look-up'!$H$4,$V2249-4,0))</f>
        <v/>
      </c>
      <c r="J2249" s="237" t="str">
        <f>IF(ISERROR($V2249),"",OFFSET('Smelter Look-up'!$I$4,$V2249-4,0))</f>
        <v/>
      </c>
      <c r="K2249" s="234"/>
      <c r="L2249" s="234"/>
      <c r="M2249" s="234"/>
      <c r="N2249" s="234"/>
      <c r="O2249" s="234"/>
      <c r="P2249" s="237"/>
      <c r="Q2249" s="238"/>
      <c r="R2249" s="233" t="str">
        <f>IF(ISERROR($V2249),"",OFFSET('Smelter Look-up'!$C$4,$V2249-4,0)&amp;"")</f>
        <v/>
      </c>
      <c r="S2249" s="239" t="str">
        <f t="array" ref="S2249">IF(B2249="","",IF(ISERROR(MATCH($E2249,CL,0)),"Unknown",INDIRECT("'C'!$A$"&amp;MATCH($E2249,CL,0)+1)))</f>
        <v/>
      </c>
      <c r="T2249" s="239" t="str">
        <f t="array" ref="T2249">IF(B2249="","",IF(ISERROR(MATCH($J2249,SorP!$B$1:$B$6226,0)),"",INDIRECT("'SorP'!$A$"&amp;MATCH($S2249&amp;$J2249,SorP!C:C,0))))</f>
        <v/>
      </c>
      <c r="U2249" s="240"/>
      <c r="V2249" s="228" t="str">
        <f>IF(C2249="",NA(),IF(OR(C2249="Smelter not listed",C2249="Smelter not yet identified"),MATCH($B2249&amp;$D2249,'Smelter Look-up'!$J:$J,0),MATCH($B2249&amp;$C2249,'Smelter Look-up'!$J:$J,0)))</f>
        <v>#N/A</v>
      </c>
      <c r="W2249" s="208"/>
      <c r="X2249" s="208">
        <f t="shared" si="1"/>
        <v>0</v>
      </c>
      <c r="Y2249" s="208"/>
      <c r="Z2249" s="208"/>
      <c r="AA2249" s="208"/>
      <c r="AB2249" s="241" t="str">
        <f t="shared" si="2"/>
        <v/>
      </c>
      <c r="AC2249" s="208"/>
      <c r="AD2249" s="208"/>
      <c r="AE2249" s="208"/>
      <c r="AF2249" s="208"/>
      <c r="AG2249" s="208"/>
      <c r="AH2249" s="208"/>
    </row>
    <row r="2250" ht="13.5" customHeight="1">
      <c r="A2250" s="239"/>
      <c r="B2250" s="233" t="str">
        <f t="array" ref="B2250">IF(LEN(A2250)=0,"",INDEX('Smelter Look-up'!$A:$A,MATCH($A2250,'Smelter Look-up'!$E:$E,0)))</f>
        <v/>
      </c>
      <c r="C2250" s="234" t="str">
        <f t="array" ref="C2250">IF(LEN(A2250)=0,"",INDEX('Smelter Look-up'!$C:$C,MATCH($A2250,'Smelter Look-up'!$E:$E,0)))</f>
        <v/>
      </c>
      <c r="D2250" s="233"/>
      <c r="E2250" s="233" t="str">
        <f>IF(ISERROR($V2250),"",OFFSET('Smelter Look-up'!$D$4,$V2250-4,0)&amp;"")</f>
        <v/>
      </c>
      <c r="F2250" s="233" t="str">
        <f>IF(ISERROR($V2250),"",OFFSET('Smelter Look-up'!$E$4,$V2250-4,0))</f>
        <v/>
      </c>
      <c r="G2250" s="233" t="str">
        <f>IF(C2250=$X$4,IF(ISERROR($V2250),"Enter smelter details","RMI"),IF(ISERROR($V2250),"",OFFSET('Smelter Look-up'!$F$4,$V2250-4,0)))</f>
        <v/>
      </c>
      <c r="H2250" s="235" t="str">
        <f>IF(ISERROR($V2250),"",OFFSET('Smelter Look-up'!$G$4,$V2250-4,0))</f>
        <v/>
      </c>
      <c r="I2250" s="237" t="str">
        <f>IF(ISERROR($V2250),"",OFFSET('Smelter Look-up'!$H$4,$V2250-4,0))</f>
        <v/>
      </c>
      <c r="J2250" s="237" t="str">
        <f>IF(ISERROR($V2250),"",OFFSET('Smelter Look-up'!$I$4,$V2250-4,0))</f>
        <v/>
      </c>
      <c r="K2250" s="234"/>
      <c r="L2250" s="234"/>
      <c r="M2250" s="234"/>
      <c r="N2250" s="234"/>
      <c r="O2250" s="234"/>
      <c r="P2250" s="237"/>
      <c r="Q2250" s="238"/>
      <c r="R2250" s="233" t="str">
        <f>IF(ISERROR($V2250),"",OFFSET('Smelter Look-up'!$C$4,$V2250-4,0)&amp;"")</f>
        <v/>
      </c>
      <c r="S2250" s="239" t="str">
        <f t="array" ref="S2250">IF(B2250="","",IF(ISERROR(MATCH($E2250,CL,0)),"Unknown",INDIRECT("'C'!$A$"&amp;MATCH($E2250,CL,0)+1)))</f>
        <v/>
      </c>
      <c r="T2250" s="239" t="str">
        <f t="array" ref="T2250">IF(B2250="","",IF(ISERROR(MATCH($J2250,SorP!$B$1:$B$6226,0)),"",INDIRECT("'SorP'!$A$"&amp;MATCH($S2250&amp;$J2250,SorP!C:C,0))))</f>
        <v/>
      </c>
      <c r="U2250" s="240"/>
      <c r="V2250" s="228" t="str">
        <f>IF(C2250="",NA(),IF(OR(C2250="Smelter not listed",C2250="Smelter not yet identified"),MATCH($B2250&amp;$D2250,'Smelter Look-up'!$J:$J,0),MATCH($B2250&amp;$C2250,'Smelter Look-up'!$J:$J,0)))</f>
        <v>#N/A</v>
      </c>
      <c r="W2250" s="208"/>
      <c r="X2250" s="208">
        <f t="shared" si="1"/>
        <v>0</v>
      </c>
      <c r="Y2250" s="208"/>
      <c r="Z2250" s="208"/>
      <c r="AA2250" s="208"/>
      <c r="AB2250" s="241" t="str">
        <f t="shared" si="2"/>
        <v/>
      </c>
      <c r="AC2250" s="208"/>
      <c r="AD2250" s="208"/>
      <c r="AE2250" s="208"/>
      <c r="AF2250" s="208"/>
      <c r="AG2250" s="208"/>
      <c r="AH2250" s="208"/>
    </row>
    <row r="2251" ht="13.5" customHeight="1">
      <c r="A2251" s="239"/>
      <c r="B2251" s="233" t="str">
        <f t="array" ref="B2251">IF(LEN(A2251)=0,"",INDEX('Smelter Look-up'!$A:$A,MATCH($A2251,'Smelter Look-up'!$E:$E,0)))</f>
        <v/>
      </c>
      <c r="C2251" s="234" t="str">
        <f t="array" ref="C2251">IF(LEN(A2251)=0,"",INDEX('Smelter Look-up'!$C:$C,MATCH($A2251,'Smelter Look-up'!$E:$E,0)))</f>
        <v/>
      </c>
      <c r="D2251" s="233"/>
      <c r="E2251" s="233" t="str">
        <f>IF(ISERROR($V2251),"",OFFSET('Smelter Look-up'!$D$4,$V2251-4,0)&amp;"")</f>
        <v/>
      </c>
      <c r="F2251" s="233" t="str">
        <f>IF(ISERROR($V2251),"",OFFSET('Smelter Look-up'!$E$4,$V2251-4,0))</f>
        <v/>
      </c>
      <c r="G2251" s="233" t="str">
        <f>IF(C2251=$X$4,IF(ISERROR($V2251),"Enter smelter details","RMI"),IF(ISERROR($V2251),"",OFFSET('Smelter Look-up'!$F$4,$V2251-4,0)))</f>
        <v/>
      </c>
      <c r="H2251" s="235" t="str">
        <f>IF(ISERROR($V2251),"",OFFSET('Smelter Look-up'!$G$4,$V2251-4,0))</f>
        <v/>
      </c>
      <c r="I2251" s="237" t="str">
        <f>IF(ISERROR($V2251),"",OFFSET('Smelter Look-up'!$H$4,$V2251-4,0))</f>
        <v/>
      </c>
      <c r="J2251" s="237" t="str">
        <f>IF(ISERROR($V2251),"",OFFSET('Smelter Look-up'!$I$4,$V2251-4,0))</f>
        <v/>
      </c>
      <c r="K2251" s="234"/>
      <c r="L2251" s="234"/>
      <c r="M2251" s="234"/>
      <c r="N2251" s="234"/>
      <c r="O2251" s="234"/>
      <c r="P2251" s="237"/>
      <c r="Q2251" s="238"/>
      <c r="R2251" s="233" t="str">
        <f>IF(ISERROR($V2251),"",OFFSET('Smelter Look-up'!$C$4,$V2251-4,0)&amp;"")</f>
        <v/>
      </c>
      <c r="S2251" s="239" t="str">
        <f t="array" ref="S2251">IF(B2251="","",IF(ISERROR(MATCH($E2251,CL,0)),"Unknown",INDIRECT("'C'!$A$"&amp;MATCH($E2251,CL,0)+1)))</f>
        <v/>
      </c>
      <c r="T2251" s="239" t="str">
        <f t="array" ref="T2251">IF(B2251="","",IF(ISERROR(MATCH($J2251,SorP!$B$1:$B$6226,0)),"",INDIRECT("'SorP'!$A$"&amp;MATCH($S2251&amp;$J2251,SorP!C:C,0))))</f>
        <v/>
      </c>
      <c r="U2251" s="240"/>
      <c r="V2251" s="228" t="str">
        <f>IF(C2251="",NA(),IF(OR(C2251="Smelter not listed",C2251="Smelter not yet identified"),MATCH($B2251&amp;$D2251,'Smelter Look-up'!$J:$J,0),MATCH($B2251&amp;$C2251,'Smelter Look-up'!$J:$J,0)))</f>
        <v>#N/A</v>
      </c>
      <c r="W2251" s="208"/>
      <c r="X2251" s="208">
        <f t="shared" si="1"/>
        <v>0</v>
      </c>
      <c r="Y2251" s="208"/>
      <c r="Z2251" s="208"/>
      <c r="AA2251" s="208"/>
      <c r="AB2251" s="241" t="str">
        <f t="shared" si="2"/>
        <v/>
      </c>
      <c r="AC2251" s="208"/>
      <c r="AD2251" s="208"/>
      <c r="AE2251" s="208"/>
      <c r="AF2251" s="208"/>
      <c r="AG2251" s="208"/>
      <c r="AH2251" s="208"/>
    </row>
    <row r="2252" ht="13.5" customHeight="1">
      <c r="A2252" s="239"/>
      <c r="B2252" s="233" t="str">
        <f t="array" ref="B2252">IF(LEN(A2252)=0,"",INDEX('Smelter Look-up'!$A:$A,MATCH($A2252,'Smelter Look-up'!$E:$E,0)))</f>
        <v/>
      </c>
      <c r="C2252" s="234" t="str">
        <f t="array" ref="C2252">IF(LEN(A2252)=0,"",INDEX('Smelter Look-up'!$C:$C,MATCH($A2252,'Smelter Look-up'!$E:$E,0)))</f>
        <v/>
      </c>
      <c r="D2252" s="233"/>
      <c r="E2252" s="233" t="str">
        <f>IF(ISERROR($V2252),"",OFFSET('Smelter Look-up'!$D$4,$V2252-4,0)&amp;"")</f>
        <v/>
      </c>
      <c r="F2252" s="233" t="str">
        <f>IF(ISERROR($V2252),"",OFFSET('Smelter Look-up'!$E$4,$V2252-4,0))</f>
        <v/>
      </c>
      <c r="G2252" s="233" t="str">
        <f>IF(C2252=$X$4,IF(ISERROR($V2252),"Enter smelter details","RMI"),IF(ISERROR($V2252),"",OFFSET('Smelter Look-up'!$F$4,$V2252-4,0)))</f>
        <v/>
      </c>
      <c r="H2252" s="235" t="str">
        <f>IF(ISERROR($V2252),"",OFFSET('Smelter Look-up'!$G$4,$V2252-4,0))</f>
        <v/>
      </c>
      <c r="I2252" s="237" t="str">
        <f>IF(ISERROR($V2252),"",OFFSET('Smelter Look-up'!$H$4,$V2252-4,0))</f>
        <v/>
      </c>
      <c r="J2252" s="237" t="str">
        <f>IF(ISERROR($V2252),"",OFFSET('Smelter Look-up'!$I$4,$V2252-4,0))</f>
        <v/>
      </c>
      <c r="K2252" s="234"/>
      <c r="L2252" s="234"/>
      <c r="M2252" s="234"/>
      <c r="N2252" s="234"/>
      <c r="O2252" s="234"/>
      <c r="P2252" s="237"/>
      <c r="Q2252" s="238"/>
      <c r="R2252" s="233" t="str">
        <f>IF(ISERROR($V2252),"",OFFSET('Smelter Look-up'!$C$4,$V2252-4,0)&amp;"")</f>
        <v/>
      </c>
      <c r="S2252" s="239" t="str">
        <f t="array" ref="S2252">IF(B2252="","",IF(ISERROR(MATCH($E2252,CL,0)),"Unknown",INDIRECT("'C'!$A$"&amp;MATCH($E2252,CL,0)+1)))</f>
        <v/>
      </c>
      <c r="T2252" s="239" t="str">
        <f t="array" ref="T2252">IF(B2252="","",IF(ISERROR(MATCH($J2252,SorP!$B$1:$B$6226,0)),"",INDIRECT("'SorP'!$A$"&amp;MATCH($S2252&amp;$J2252,SorP!C:C,0))))</f>
        <v/>
      </c>
      <c r="U2252" s="240"/>
      <c r="V2252" s="228" t="str">
        <f>IF(C2252="",NA(),IF(OR(C2252="Smelter not listed",C2252="Smelter not yet identified"),MATCH($B2252&amp;$D2252,'Smelter Look-up'!$J:$J,0),MATCH($B2252&amp;$C2252,'Smelter Look-up'!$J:$J,0)))</f>
        <v>#N/A</v>
      </c>
      <c r="W2252" s="208"/>
      <c r="X2252" s="208">
        <f t="shared" si="1"/>
        <v>0</v>
      </c>
      <c r="Y2252" s="208"/>
      <c r="Z2252" s="208"/>
      <c r="AA2252" s="208"/>
      <c r="AB2252" s="241" t="str">
        <f t="shared" si="2"/>
        <v/>
      </c>
      <c r="AC2252" s="208"/>
      <c r="AD2252" s="208"/>
      <c r="AE2252" s="208"/>
      <c r="AF2252" s="208"/>
      <c r="AG2252" s="208"/>
      <c r="AH2252" s="208"/>
    </row>
    <row r="2253" ht="13.5" customHeight="1">
      <c r="A2253" s="239"/>
      <c r="B2253" s="233" t="str">
        <f t="array" ref="B2253">IF(LEN(A2253)=0,"",INDEX('Smelter Look-up'!$A:$A,MATCH($A2253,'Smelter Look-up'!$E:$E,0)))</f>
        <v/>
      </c>
      <c r="C2253" s="234" t="str">
        <f t="array" ref="C2253">IF(LEN(A2253)=0,"",INDEX('Smelter Look-up'!$C:$C,MATCH($A2253,'Smelter Look-up'!$E:$E,0)))</f>
        <v/>
      </c>
      <c r="D2253" s="233"/>
      <c r="E2253" s="233" t="str">
        <f>IF(ISERROR($V2253),"",OFFSET('Smelter Look-up'!$D$4,$V2253-4,0)&amp;"")</f>
        <v/>
      </c>
      <c r="F2253" s="233" t="str">
        <f>IF(ISERROR($V2253),"",OFFSET('Smelter Look-up'!$E$4,$V2253-4,0))</f>
        <v/>
      </c>
      <c r="G2253" s="233" t="str">
        <f>IF(C2253=$X$4,IF(ISERROR($V2253),"Enter smelter details","RMI"),IF(ISERROR($V2253),"",OFFSET('Smelter Look-up'!$F$4,$V2253-4,0)))</f>
        <v/>
      </c>
      <c r="H2253" s="235" t="str">
        <f>IF(ISERROR($V2253),"",OFFSET('Smelter Look-up'!$G$4,$V2253-4,0))</f>
        <v/>
      </c>
      <c r="I2253" s="237" t="str">
        <f>IF(ISERROR($V2253),"",OFFSET('Smelter Look-up'!$H$4,$V2253-4,0))</f>
        <v/>
      </c>
      <c r="J2253" s="237" t="str">
        <f>IF(ISERROR($V2253),"",OFFSET('Smelter Look-up'!$I$4,$V2253-4,0))</f>
        <v/>
      </c>
      <c r="K2253" s="234"/>
      <c r="L2253" s="234"/>
      <c r="M2253" s="234"/>
      <c r="N2253" s="234"/>
      <c r="O2253" s="234"/>
      <c r="P2253" s="237"/>
      <c r="Q2253" s="238"/>
      <c r="R2253" s="233" t="str">
        <f>IF(ISERROR($V2253),"",OFFSET('Smelter Look-up'!$C$4,$V2253-4,0)&amp;"")</f>
        <v/>
      </c>
      <c r="S2253" s="239" t="str">
        <f t="array" ref="S2253">IF(B2253="","",IF(ISERROR(MATCH($E2253,CL,0)),"Unknown",INDIRECT("'C'!$A$"&amp;MATCH($E2253,CL,0)+1)))</f>
        <v/>
      </c>
      <c r="T2253" s="239" t="str">
        <f t="array" ref="T2253">IF(B2253="","",IF(ISERROR(MATCH($J2253,SorP!$B$1:$B$6226,0)),"",INDIRECT("'SorP'!$A$"&amp;MATCH($S2253&amp;$J2253,SorP!C:C,0))))</f>
        <v/>
      </c>
      <c r="U2253" s="240"/>
      <c r="V2253" s="228" t="str">
        <f>IF(C2253="",NA(),IF(OR(C2253="Smelter not listed",C2253="Smelter not yet identified"),MATCH($B2253&amp;$D2253,'Smelter Look-up'!$J:$J,0),MATCH($B2253&amp;$C2253,'Smelter Look-up'!$J:$J,0)))</f>
        <v>#N/A</v>
      </c>
      <c r="W2253" s="208"/>
      <c r="X2253" s="208">
        <f t="shared" si="1"/>
        <v>0</v>
      </c>
      <c r="Y2253" s="208"/>
      <c r="Z2253" s="208"/>
      <c r="AA2253" s="208"/>
      <c r="AB2253" s="241" t="str">
        <f t="shared" si="2"/>
        <v/>
      </c>
      <c r="AC2253" s="208"/>
      <c r="AD2253" s="208"/>
      <c r="AE2253" s="208"/>
      <c r="AF2253" s="208"/>
      <c r="AG2253" s="208"/>
      <c r="AH2253" s="208"/>
    </row>
    <row r="2254" ht="13.5" customHeight="1">
      <c r="A2254" s="239"/>
      <c r="B2254" s="233" t="str">
        <f t="array" ref="B2254">IF(LEN(A2254)=0,"",INDEX('Smelter Look-up'!$A:$A,MATCH($A2254,'Smelter Look-up'!$E:$E,0)))</f>
        <v/>
      </c>
      <c r="C2254" s="234" t="str">
        <f t="array" ref="C2254">IF(LEN(A2254)=0,"",INDEX('Smelter Look-up'!$C:$C,MATCH($A2254,'Smelter Look-up'!$E:$E,0)))</f>
        <v/>
      </c>
      <c r="D2254" s="233"/>
      <c r="E2254" s="233" t="str">
        <f>IF(ISERROR($V2254),"",OFFSET('Smelter Look-up'!$D$4,$V2254-4,0)&amp;"")</f>
        <v/>
      </c>
      <c r="F2254" s="233" t="str">
        <f>IF(ISERROR($V2254),"",OFFSET('Smelter Look-up'!$E$4,$V2254-4,0))</f>
        <v/>
      </c>
      <c r="G2254" s="233" t="str">
        <f>IF(C2254=$X$4,IF(ISERROR($V2254),"Enter smelter details","RMI"),IF(ISERROR($V2254),"",OFFSET('Smelter Look-up'!$F$4,$V2254-4,0)))</f>
        <v/>
      </c>
      <c r="H2254" s="235" t="str">
        <f>IF(ISERROR($V2254),"",OFFSET('Smelter Look-up'!$G$4,$V2254-4,0))</f>
        <v/>
      </c>
      <c r="I2254" s="237" t="str">
        <f>IF(ISERROR($V2254),"",OFFSET('Smelter Look-up'!$H$4,$V2254-4,0))</f>
        <v/>
      </c>
      <c r="J2254" s="237" t="str">
        <f>IF(ISERROR($V2254),"",OFFSET('Smelter Look-up'!$I$4,$V2254-4,0))</f>
        <v/>
      </c>
      <c r="K2254" s="234"/>
      <c r="L2254" s="234"/>
      <c r="M2254" s="234"/>
      <c r="N2254" s="234"/>
      <c r="O2254" s="234"/>
      <c r="P2254" s="237"/>
      <c r="Q2254" s="238"/>
      <c r="R2254" s="233" t="str">
        <f>IF(ISERROR($V2254),"",OFFSET('Smelter Look-up'!$C$4,$V2254-4,0)&amp;"")</f>
        <v/>
      </c>
      <c r="S2254" s="239" t="str">
        <f t="array" ref="S2254">IF(B2254="","",IF(ISERROR(MATCH($E2254,CL,0)),"Unknown",INDIRECT("'C'!$A$"&amp;MATCH($E2254,CL,0)+1)))</f>
        <v/>
      </c>
      <c r="T2254" s="239" t="str">
        <f t="array" ref="T2254">IF(B2254="","",IF(ISERROR(MATCH($J2254,SorP!$B$1:$B$6226,0)),"",INDIRECT("'SorP'!$A$"&amp;MATCH($S2254&amp;$J2254,SorP!C:C,0))))</f>
        <v/>
      </c>
      <c r="U2254" s="240"/>
      <c r="V2254" s="228" t="str">
        <f>IF(C2254="",NA(),IF(OR(C2254="Smelter not listed",C2254="Smelter not yet identified"),MATCH($B2254&amp;$D2254,'Smelter Look-up'!$J:$J,0),MATCH($B2254&amp;$C2254,'Smelter Look-up'!$J:$J,0)))</f>
        <v>#N/A</v>
      </c>
      <c r="W2254" s="208"/>
      <c r="X2254" s="208">
        <f t="shared" si="1"/>
        <v>0</v>
      </c>
      <c r="Y2254" s="208"/>
      <c r="Z2254" s="208"/>
      <c r="AA2254" s="208"/>
      <c r="AB2254" s="241" t="str">
        <f t="shared" si="2"/>
        <v/>
      </c>
      <c r="AC2254" s="208"/>
      <c r="AD2254" s="208"/>
      <c r="AE2254" s="208"/>
      <c r="AF2254" s="208"/>
      <c r="AG2254" s="208"/>
      <c r="AH2254" s="208"/>
    </row>
    <row r="2255" ht="13.5" customHeight="1">
      <c r="A2255" s="239"/>
      <c r="B2255" s="233" t="str">
        <f t="array" ref="B2255">IF(LEN(A2255)=0,"",INDEX('Smelter Look-up'!$A:$A,MATCH($A2255,'Smelter Look-up'!$E:$E,0)))</f>
        <v/>
      </c>
      <c r="C2255" s="234" t="str">
        <f t="array" ref="C2255">IF(LEN(A2255)=0,"",INDEX('Smelter Look-up'!$C:$C,MATCH($A2255,'Smelter Look-up'!$E:$E,0)))</f>
        <v/>
      </c>
      <c r="D2255" s="233"/>
      <c r="E2255" s="233" t="str">
        <f>IF(ISERROR($V2255),"",OFFSET('Smelter Look-up'!$D$4,$V2255-4,0)&amp;"")</f>
        <v/>
      </c>
      <c r="F2255" s="233" t="str">
        <f>IF(ISERROR($V2255),"",OFFSET('Smelter Look-up'!$E$4,$V2255-4,0))</f>
        <v/>
      </c>
      <c r="G2255" s="233" t="str">
        <f>IF(C2255=$X$4,IF(ISERROR($V2255),"Enter smelter details","RMI"),IF(ISERROR($V2255),"",OFFSET('Smelter Look-up'!$F$4,$V2255-4,0)))</f>
        <v/>
      </c>
      <c r="H2255" s="235" t="str">
        <f>IF(ISERROR($V2255),"",OFFSET('Smelter Look-up'!$G$4,$V2255-4,0))</f>
        <v/>
      </c>
      <c r="I2255" s="237" t="str">
        <f>IF(ISERROR($V2255),"",OFFSET('Smelter Look-up'!$H$4,$V2255-4,0))</f>
        <v/>
      </c>
      <c r="J2255" s="237" t="str">
        <f>IF(ISERROR($V2255),"",OFFSET('Smelter Look-up'!$I$4,$V2255-4,0))</f>
        <v/>
      </c>
      <c r="K2255" s="234"/>
      <c r="L2255" s="234"/>
      <c r="M2255" s="234"/>
      <c r="N2255" s="234"/>
      <c r="O2255" s="234"/>
      <c r="P2255" s="237"/>
      <c r="Q2255" s="238"/>
      <c r="R2255" s="233" t="str">
        <f>IF(ISERROR($V2255),"",OFFSET('Smelter Look-up'!$C$4,$V2255-4,0)&amp;"")</f>
        <v/>
      </c>
      <c r="S2255" s="239" t="str">
        <f t="array" ref="S2255">IF(B2255="","",IF(ISERROR(MATCH($E2255,CL,0)),"Unknown",INDIRECT("'C'!$A$"&amp;MATCH($E2255,CL,0)+1)))</f>
        <v/>
      </c>
      <c r="T2255" s="239" t="str">
        <f t="array" ref="T2255">IF(B2255="","",IF(ISERROR(MATCH($J2255,SorP!$B$1:$B$6226,0)),"",INDIRECT("'SorP'!$A$"&amp;MATCH($S2255&amp;$J2255,SorP!C:C,0))))</f>
        <v/>
      </c>
      <c r="U2255" s="240"/>
      <c r="V2255" s="228" t="str">
        <f>IF(C2255="",NA(),IF(OR(C2255="Smelter not listed",C2255="Smelter not yet identified"),MATCH($B2255&amp;$D2255,'Smelter Look-up'!$J:$J,0),MATCH($B2255&amp;$C2255,'Smelter Look-up'!$J:$J,0)))</f>
        <v>#N/A</v>
      </c>
      <c r="W2255" s="208"/>
      <c r="X2255" s="208">
        <f t="shared" si="1"/>
        <v>0</v>
      </c>
      <c r="Y2255" s="208"/>
      <c r="Z2255" s="208"/>
      <c r="AA2255" s="208"/>
      <c r="AB2255" s="241" t="str">
        <f t="shared" si="2"/>
        <v/>
      </c>
      <c r="AC2255" s="208"/>
      <c r="AD2255" s="208"/>
      <c r="AE2255" s="208"/>
      <c r="AF2255" s="208"/>
      <c r="AG2255" s="208"/>
      <c r="AH2255" s="208"/>
    </row>
    <row r="2256" ht="13.5" customHeight="1">
      <c r="A2256" s="239"/>
      <c r="B2256" s="233" t="str">
        <f t="array" ref="B2256">IF(LEN(A2256)=0,"",INDEX('Smelter Look-up'!$A:$A,MATCH($A2256,'Smelter Look-up'!$E:$E,0)))</f>
        <v/>
      </c>
      <c r="C2256" s="234" t="str">
        <f t="array" ref="C2256">IF(LEN(A2256)=0,"",INDEX('Smelter Look-up'!$C:$C,MATCH($A2256,'Smelter Look-up'!$E:$E,0)))</f>
        <v/>
      </c>
      <c r="D2256" s="233"/>
      <c r="E2256" s="233" t="str">
        <f>IF(ISERROR($V2256),"",OFFSET('Smelter Look-up'!$D$4,$V2256-4,0)&amp;"")</f>
        <v/>
      </c>
      <c r="F2256" s="233" t="str">
        <f>IF(ISERROR($V2256),"",OFFSET('Smelter Look-up'!$E$4,$V2256-4,0))</f>
        <v/>
      </c>
      <c r="G2256" s="233" t="str">
        <f>IF(C2256=$X$4,IF(ISERROR($V2256),"Enter smelter details","RMI"),IF(ISERROR($V2256),"",OFFSET('Smelter Look-up'!$F$4,$V2256-4,0)))</f>
        <v/>
      </c>
      <c r="H2256" s="235" t="str">
        <f>IF(ISERROR($V2256),"",OFFSET('Smelter Look-up'!$G$4,$V2256-4,0))</f>
        <v/>
      </c>
      <c r="I2256" s="237" t="str">
        <f>IF(ISERROR($V2256),"",OFFSET('Smelter Look-up'!$H$4,$V2256-4,0))</f>
        <v/>
      </c>
      <c r="J2256" s="237" t="str">
        <f>IF(ISERROR($V2256),"",OFFSET('Smelter Look-up'!$I$4,$V2256-4,0))</f>
        <v/>
      </c>
      <c r="K2256" s="234"/>
      <c r="L2256" s="234"/>
      <c r="M2256" s="234"/>
      <c r="N2256" s="234"/>
      <c r="O2256" s="234"/>
      <c r="P2256" s="237"/>
      <c r="Q2256" s="238"/>
      <c r="R2256" s="233" t="str">
        <f>IF(ISERROR($V2256),"",OFFSET('Smelter Look-up'!$C$4,$V2256-4,0)&amp;"")</f>
        <v/>
      </c>
      <c r="S2256" s="239" t="str">
        <f t="array" ref="S2256">IF(B2256="","",IF(ISERROR(MATCH($E2256,CL,0)),"Unknown",INDIRECT("'C'!$A$"&amp;MATCH($E2256,CL,0)+1)))</f>
        <v/>
      </c>
      <c r="T2256" s="239" t="str">
        <f t="array" ref="T2256">IF(B2256="","",IF(ISERROR(MATCH($J2256,SorP!$B$1:$B$6226,0)),"",INDIRECT("'SorP'!$A$"&amp;MATCH($S2256&amp;$J2256,SorP!C:C,0))))</f>
        <v/>
      </c>
      <c r="U2256" s="240"/>
      <c r="V2256" s="228" t="str">
        <f>IF(C2256="",NA(),IF(OR(C2256="Smelter not listed",C2256="Smelter not yet identified"),MATCH($B2256&amp;$D2256,'Smelter Look-up'!$J:$J,0),MATCH($B2256&amp;$C2256,'Smelter Look-up'!$J:$J,0)))</f>
        <v>#N/A</v>
      </c>
      <c r="W2256" s="208"/>
      <c r="X2256" s="208">
        <f t="shared" si="1"/>
        <v>0</v>
      </c>
      <c r="Y2256" s="208"/>
      <c r="Z2256" s="208"/>
      <c r="AA2256" s="208"/>
      <c r="AB2256" s="241" t="str">
        <f t="shared" si="2"/>
        <v/>
      </c>
      <c r="AC2256" s="208"/>
      <c r="AD2256" s="208"/>
      <c r="AE2256" s="208"/>
      <c r="AF2256" s="208"/>
      <c r="AG2256" s="208"/>
      <c r="AH2256" s="208"/>
    </row>
    <row r="2257" ht="13.5" customHeight="1">
      <c r="A2257" s="239"/>
      <c r="B2257" s="233" t="str">
        <f t="array" ref="B2257">IF(LEN(A2257)=0,"",INDEX('Smelter Look-up'!$A:$A,MATCH($A2257,'Smelter Look-up'!$E:$E,0)))</f>
        <v/>
      </c>
      <c r="C2257" s="234" t="str">
        <f t="array" ref="C2257">IF(LEN(A2257)=0,"",INDEX('Smelter Look-up'!$C:$C,MATCH($A2257,'Smelter Look-up'!$E:$E,0)))</f>
        <v/>
      </c>
      <c r="D2257" s="233"/>
      <c r="E2257" s="233" t="str">
        <f>IF(ISERROR($V2257),"",OFFSET('Smelter Look-up'!$D$4,$V2257-4,0)&amp;"")</f>
        <v/>
      </c>
      <c r="F2257" s="233" t="str">
        <f>IF(ISERROR($V2257),"",OFFSET('Smelter Look-up'!$E$4,$V2257-4,0))</f>
        <v/>
      </c>
      <c r="G2257" s="233" t="str">
        <f>IF(C2257=$X$4,IF(ISERROR($V2257),"Enter smelter details","RMI"),IF(ISERROR($V2257),"",OFFSET('Smelter Look-up'!$F$4,$V2257-4,0)))</f>
        <v/>
      </c>
      <c r="H2257" s="235" t="str">
        <f>IF(ISERROR($V2257),"",OFFSET('Smelter Look-up'!$G$4,$V2257-4,0))</f>
        <v/>
      </c>
      <c r="I2257" s="237" t="str">
        <f>IF(ISERROR($V2257),"",OFFSET('Smelter Look-up'!$H$4,$V2257-4,0))</f>
        <v/>
      </c>
      <c r="J2257" s="237" t="str">
        <f>IF(ISERROR($V2257),"",OFFSET('Smelter Look-up'!$I$4,$V2257-4,0))</f>
        <v/>
      </c>
      <c r="K2257" s="234"/>
      <c r="L2257" s="234"/>
      <c r="M2257" s="234"/>
      <c r="N2257" s="234"/>
      <c r="O2257" s="234"/>
      <c r="P2257" s="237"/>
      <c r="Q2257" s="238"/>
      <c r="R2257" s="233" t="str">
        <f>IF(ISERROR($V2257),"",OFFSET('Smelter Look-up'!$C$4,$V2257-4,0)&amp;"")</f>
        <v/>
      </c>
      <c r="S2257" s="239" t="str">
        <f t="array" ref="S2257">IF(B2257="","",IF(ISERROR(MATCH($E2257,CL,0)),"Unknown",INDIRECT("'C'!$A$"&amp;MATCH($E2257,CL,0)+1)))</f>
        <v/>
      </c>
      <c r="T2257" s="239" t="str">
        <f t="array" ref="T2257">IF(B2257="","",IF(ISERROR(MATCH($J2257,SorP!$B$1:$B$6226,0)),"",INDIRECT("'SorP'!$A$"&amp;MATCH($S2257&amp;$J2257,SorP!C:C,0))))</f>
        <v/>
      </c>
      <c r="U2257" s="240"/>
      <c r="V2257" s="228" t="str">
        <f>IF(C2257="",NA(),IF(OR(C2257="Smelter not listed",C2257="Smelter not yet identified"),MATCH($B2257&amp;$D2257,'Smelter Look-up'!$J:$J,0),MATCH($B2257&amp;$C2257,'Smelter Look-up'!$J:$J,0)))</f>
        <v>#N/A</v>
      </c>
      <c r="W2257" s="208"/>
      <c r="X2257" s="208">
        <f t="shared" si="1"/>
        <v>0</v>
      </c>
      <c r="Y2257" s="208"/>
      <c r="Z2257" s="208"/>
      <c r="AA2257" s="208"/>
      <c r="AB2257" s="241" t="str">
        <f t="shared" si="2"/>
        <v/>
      </c>
      <c r="AC2257" s="208"/>
      <c r="AD2257" s="208"/>
      <c r="AE2257" s="208"/>
      <c r="AF2257" s="208"/>
      <c r="AG2257" s="208"/>
      <c r="AH2257" s="208"/>
    </row>
    <row r="2258" ht="13.5" customHeight="1">
      <c r="A2258" s="239"/>
      <c r="B2258" s="233" t="str">
        <f t="array" ref="B2258">IF(LEN(A2258)=0,"",INDEX('Smelter Look-up'!$A:$A,MATCH($A2258,'Smelter Look-up'!$E:$E,0)))</f>
        <v/>
      </c>
      <c r="C2258" s="234" t="str">
        <f t="array" ref="C2258">IF(LEN(A2258)=0,"",INDEX('Smelter Look-up'!$C:$C,MATCH($A2258,'Smelter Look-up'!$E:$E,0)))</f>
        <v/>
      </c>
      <c r="D2258" s="233"/>
      <c r="E2258" s="233" t="str">
        <f>IF(ISERROR($V2258),"",OFFSET('Smelter Look-up'!$D$4,$V2258-4,0)&amp;"")</f>
        <v/>
      </c>
      <c r="F2258" s="233" t="str">
        <f>IF(ISERROR($V2258),"",OFFSET('Smelter Look-up'!$E$4,$V2258-4,0))</f>
        <v/>
      </c>
      <c r="G2258" s="233" t="str">
        <f>IF(C2258=$X$4,IF(ISERROR($V2258),"Enter smelter details","RMI"),IF(ISERROR($V2258),"",OFFSET('Smelter Look-up'!$F$4,$V2258-4,0)))</f>
        <v/>
      </c>
      <c r="H2258" s="235" t="str">
        <f>IF(ISERROR($V2258),"",OFFSET('Smelter Look-up'!$G$4,$V2258-4,0))</f>
        <v/>
      </c>
      <c r="I2258" s="237" t="str">
        <f>IF(ISERROR($V2258),"",OFFSET('Smelter Look-up'!$H$4,$V2258-4,0))</f>
        <v/>
      </c>
      <c r="J2258" s="237" t="str">
        <f>IF(ISERROR($V2258),"",OFFSET('Smelter Look-up'!$I$4,$V2258-4,0))</f>
        <v/>
      </c>
      <c r="K2258" s="234"/>
      <c r="L2258" s="234"/>
      <c r="M2258" s="234"/>
      <c r="N2258" s="234"/>
      <c r="O2258" s="234"/>
      <c r="P2258" s="237"/>
      <c r="Q2258" s="238"/>
      <c r="R2258" s="233" t="str">
        <f>IF(ISERROR($V2258),"",OFFSET('Smelter Look-up'!$C$4,$V2258-4,0)&amp;"")</f>
        <v/>
      </c>
      <c r="S2258" s="239" t="str">
        <f t="array" ref="S2258">IF(B2258="","",IF(ISERROR(MATCH($E2258,CL,0)),"Unknown",INDIRECT("'C'!$A$"&amp;MATCH($E2258,CL,0)+1)))</f>
        <v/>
      </c>
      <c r="T2258" s="239" t="str">
        <f t="array" ref="T2258">IF(B2258="","",IF(ISERROR(MATCH($J2258,SorP!$B$1:$B$6226,0)),"",INDIRECT("'SorP'!$A$"&amp;MATCH($S2258&amp;$J2258,SorP!C:C,0))))</f>
        <v/>
      </c>
      <c r="U2258" s="240"/>
      <c r="V2258" s="228" t="str">
        <f>IF(C2258="",NA(),IF(OR(C2258="Smelter not listed",C2258="Smelter not yet identified"),MATCH($B2258&amp;$D2258,'Smelter Look-up'!$J:$J,0),MATCH($B2258&amp;$C2258,'Smelter Look-up'!$J:$J,0)))</f>
        <v>#N/A</v>
      </c>
      <c r="W2258" s="208"/>
      <c r="X2258" s="208">
        <f t="shared" si="1"/>
        <v>0</v>
      </c>
      <c r="Y2258" s="208"/>
      <c r="Z2258" s="208"/>
      <c r="AA2258" s="208"/>
      <c r="AB2258" s="241" t="str">
        <f t="shared" si="2"/>
        <v/>
      </c>
      <c r="AC2258" s="208"/>
      <c r="AD2258" s="208"/>
      <c r="AE2258" s="208"/>
      <c r="AF2258" s="208"/>
      <c r="AG2258" s="208"/>
      <c r="AH2258" s="208"/>
    </row>
    <row r="2259" ht="13.5" customHeight="1">
      <c r="A2259" s="239"/>
      <c r="B2259" s="233" t="str">
        <f t="array" ref="B2259">IF(LEN(A2259)=0,"",INDEX('Smelter Look-up'!$A:$A,MATCH($A2259,'Smelter Look-up'!$E:$E,0)))</f>
        <v/>
      </c>
      <c r="C2259" s="234" t="str">
        <f t="array" ref="C2259">IF(LEN(A2259)=0,"",INDEX('Smelter Look-up'!$C:$C,MATCH($A2259,'Smelter Look-up'!$E:$E,0)))</f>
        <v/>
      </c>
      <c r="D2259" s="233"/>
      <c r="E2259" s="233" t="str">
        <f>IF(ISERROR($V2259),"",OFFSET('Smelter Look-up'!$D$4,$V2259-4,0)&amp;"")</f>
        <v/>
      </c>
      <c r="F2259" s="233" t="str">
        <f>IF(ISERROR($V2259),"",OFFSET('Smelter Look-up'!$E$4,$V2259-4,0))</f>
        <v/>
      </c>
      <c r="G2259" s="233" t="str">
        <f>IF(C2259=$X$4,IF(ISERROR($V2259),"Enter smelter details","RMI"),IF(ISERROR($V2259),"",OFFSET('Smelter Look-up'!$F$4,$V2259-4,0)))</f>
        <v/>
      </c>
      <c r="H2259" s="235" t="str">
        <f>IF(ISERROR($V2259),"",OFFSET('Smelter Look-up'!$G$4,$V2259-4,0))</f>
        <v/>
      </c>
      <c r="I2259" s="237" t="str">
        <f>IF(ISERROR($V2259),"",OFFSET('Smelter Look-up'!$H$4,$V2259-4,0))</f>
        <v/>
      </c>
      <c r="J2259" s="237" t="str">
        <f>IF(ISERROR($V2259),"",OFFSET('Smelter Look-up'!$I$4,$V2259-4,0))</f>
        <v/>
      </c>
      <c r="K2259" s="234"/>
      <c r="L2259" s="234"/>
      <c r="M2259" s="234"/>
      <c r="N2259" s="234"/>
      <c r="O2259" s="234"/>
      <c r="P2259" s="237"/>
      <c r="Q2259" s="238"/>
      <c r="R2259" s="233" t="str">
        <f>IF(ISERROR($V2259),"",OFFSET('Smelter Look-up'!$C$4,$V2259-4,0)&amp;"")</f>
        <v/>
      </c>
      <c r="S2259" s="239" t="str">
        <f t="array" ref="S2259">IF(B2259="","",IF(ISERROR(MATCH($E2259,CL,0)),"Unknown",INDIRECT("'C'!$A$"&amp;MATCH($E2259,CL,0)+1)))</f>
        <v/>
      </c>
      <c r="T2259" s="239" t="str">
        <f t="array" ref="T2259">IF(B2259="","",IF(ISERROR(MATCH($J2259,SorP!$B$1:$B$6226,0)),"",INDIRECT("'SorP'!$A$"&amp;MATCH($S2259&amp;$J2259,SorP!C:C,0))))</f>
        <v/>
      </c>
      <c r="U2259" s="240"/>
      <c r="V2259" s="228" t="str">
        <f>IF(C2259="",NA(),IF(OR(C2259="Smelter not listed",C2259="Smelter not yet identified"),MATCH($B2259&amp;$D2259,'Smelter Look-up'!$J:$J,0),MATCH($B2259&amp;$C2259,'Smelter Look-up'!$J:$J,0)))</f>
        <v>#N/A</v>
      </c>
      <c r="W2259" s="208"/>
      <c r="X2259" s="208">
        <f t="shared" si="1"/>
        <v>0</v>
      </c>
      <c r="Y2259" s="208"/>
      <c r="Z2259" s="208"/>
      <c r="AA2259" s="208"/>
      <c r="AB2259" s="241" t="str">
        <f t="shared" si="2"/>
        <v/>
      </c>
      <c r="AC2259" s="208"/>
      <c r="AD2259" s="208"/>
      <c r="AE2259" s="208"/>
      <c r="AF2259" s="208"/>
      <c r="AG2259" s="208"/>
      <c r="AH2259" s="208"/>
    </row>
    <row r="2260" ht="13.5" customHeight="1">
      <c r="A2260" s="239"/>
      <c r="B2260" s="233" t="str">
        <f t="array" ref="B2260">IF(LEN(A2260)=0,"",INDEX('Smelter Look-up'!$A:$A,MATCH($A2260,'Smelter Look-up'!$E:$E,0)))</f>
        <v/>
      </c>
      <c r="C2260" s="234" t="str">
        <f t="array" ref="C2260">IF(LEN(A2260)=0,"",INDEX('Smelter Look-up'!$C:$C,MATCH($A2260,'Smelter Look-up'!$E:$E,0)))</f>
        <v/>
      </c>
      <c r="D2260" s="233"/>
      <c r="E2260" s="233" t="str">
        <f>IF(ISERROR($V2260),"",OFFSET('Smelter Look-up'!$D$4,$V2260-4,0)&amp;"")</f>
        <v/>
      </c>
      <c r="F2260" s="233" t="str">
        <f>IF(ISERROR($V2260),"",OFFSET('Smelter Look-up'!$E$4,$V2260-4,0))</f>
        <v/>
      </c>
      <c r="G2260" s="233" t="str">
        <f>IF(C2260=$X$4,IF(ISERROR($V2260),"Enter smelter details","RMI"),IF(ISERROR($V2260),"",OFFSET('Smelter Look-up'!$F$4,$V2260-4,0)))</f>
        <v/>
      </c>
      <c r="H2260" s="235" t="str">
        <f>IF(ISERROR($V2260),"",OFFSET('Smelter Look-up'!$G$4,$V2260-4,0))</f>
        <v/>
      </c>
      <c r="I2260" s="237" t="str">
        <f>IF(ISERROR($V2260),"",OFFSET('Smelter Look-up'!$H$4,$V2260-4,0))</f>
        <v/>
      </c>
      <c r="J2260" s="237" t="str">
        <f>IF(ISERROR($V2260),"",OFFSET('Smelter Look-up'!$I$4,$V2260-4,0))</f>
        <v/>
      </c>
      <c r="K2260" s="234"/>
      <c r="L2260" s="234"/>
      <c r="M2260" s="234"/>
      <c r="N2260" s="234"/>
      <c r="O2260" s="234"/>
      <c r="P2260" s="237"/>
      <c r="Q2260" s="238"/>
      <c r="R2260" s="233" t="str">
        <f>IF(ISERROR($V2260),"",OFFSET('Smelter Look-up'!$C$4,$V2260-4,0)&amp;"")</f>
        <v/>
      </c>
      <c r="S2260" s="239" t="str">
        <f t="array" ref="S2260">IF(B2260="","",IF(ISERROR(MATCH($E2260,CL,0)),"Unknown",INDIRECT("'C'!$A$"&amp;MATCH($E2260,CL,0)+1)))</f>
        <v/>
      </c>
      <c r="T2260" s="239" t="str">
        <f t="array" ref="T2260">IF(B2260="","",IF(ISERROR(MATCH($J2260,SorP!$B$1:$B$6226,0)),"",INDIRECT("'SorP'!$A$"&amp;MATCH($S2260&amp;$J2260,SorP!C:C,0))))</f>
        <v/>
      </c>
      <c r="U2260" s="240"/>
      <c r="V2260" s="228" t="str">
        <f>IF(C2260="",NA(),IF(OR(C2260="Smelter not listed",C2260="Smelter not yet identified"),MATCH($B2260&amp;$D2260,'Smelter Look-up'!$J:$J,0),MATCH($B2260&amp;$C2260,'Smelter Look-up'!$J:$J,0)))</f>
        <v>#N/A</v>
      </c>
      <c r="W2260" s="208"/>
      <c r="X2260" s="208">
        <f t="shared" si="1"/>
        <v>0</v>
      </c>
      <c r="Y2260" s="208"/>
      <c r="Z2260" s="208"/>
      <c r="AA2260" s="208"/>
      <c r="AB2260" s="241" t="str">
        <f t="shared" si="2"/>
        <v/>
      </c>
      <c r="AC2260" s="208"/>
      <c r="AD2260" s="208"/>
      <c r="AE2260" s="208"/>
      <c r="AF2260" s="208"/>
      <c r="AG2260" s="208"/>
      <c r="AH2260" s="208"/>
    </row>
    <row r="2261" ht="13.5" customHeight="1">
      <c r="A2261" s="239"/>
      <c r="B2261" s="233" t="str">
        <f t="array" ref="B2261">IF(LEN(A2261)=0,"",INDEX('Smelter Look-up'!$A:$A,MATCH($A2261,'Smelter Look-up'!$E:$E,0)))</f>
        <v/>
      </c>
      <c r="C2261" s="234" t="str">
        <f t="array" ref="C2261">IF(LEN(A2261)=0,"",INDEX('Smelter Look-up'!$C:$C,MATCH($A2261,'Smelter Look-up'!$E:$E,0)))</f>
        <v/>
      </c>
      <c r="D2261" s="233"/>
      <c r="E2261" s="233" t="str">
        <f>IF(ISERROR($V2261),"",OFFSET('Smelter Look-up'!$D$4,$V2261-4,0)&amp;"")</f>
        <v/>
      </c>
      <c r="F2261" s="233" t="str">
        <f>IF(ISERROR($V2261),"",OFFSET('Smelter Look-up'!$E$4,$V2261-4,0))</f>
        <v/>
      </c>
      <c r="G2261" s="233" t="str">
        <f>IF(C2261=$X$4,IF(ISERROR($V2261),"Enter smelter details","RMI"),IF(ISERROR($V2261),"",OFFSET('Smelter Look-up'!$F$4,$V2261-4,0)))</f>
        <v/>
      </c>
      <c r="H2261" s="235" t="str">
        <f>IF(ISERROR($V2261),"",OFFSET('Smelter Look-up'!$G$4,$V2261-4,0))</f>
        <v/>
      </c>
      <c r="I2261" s="237" t="str">
        <f>IF(ISERROR($V2261),"",OFFSET('Smelter Look-up'!$H$4,$V2261-4,0))</f>
        <v/>
      </c>
      <c r="J2261" s="237" t="str">
        <f>IF(ISERROR($V2261),"",OFFSET('Smelter Look-up'!$I$4,$V2261-4,0))</f>
        <v/>
      </c>
      <c r="K2261" s="234"/>
      <c r="L2261" s="234"/>
      <c r="M2261" s="234"/>
      <c r="N2261" s="234"/>
      <c r="O2261" s="234"/>
      <c r="P2261" s="237"/>
      <c r="Q2261" s="238"/>
      <c r="R2261" s="233" t="str">
        <f>IF(ISERROR($V2261),"",OFFSET('Smelter Look-up'!$C$4,$V2261-4,0)&amp;"")</f>
        <v/>
      </c>
      <c r="S2261" s="239" t="str">
        <f t="array" ref="S2261">IF(B2261="","",IF(ISERROR(MATCH($E2261,CL,0)),"Unknown",INDIRECT("'C'!$A$"&amp;MATCH($E2261,CL,0)+1)))</f>
        <v/>
      </c>
      <c r="T2261" s="239" t="str">
        <f t="array" ref="T2261">IF(B2261="","",IF(ISERROR(MATCH($J2261,SorP!$B$1:$B$6226,0)),"",INDIRECT("'SorP'!$A$"&amp;MATCH($S2261&amp;$J2261,SorP!C:C,0))))</f>
        <v/>
      </c>
      <c r="U2261" s="240"/>
      <c r="V2261" s="228" t="str">
        <f>IF(C2261="",NA(),IF(OR(C2261="Smelter not listed",C2261="Smelter not yet identified"),MATCH($B2261&amp;$D2261,'Smelter Look-up'!$J:$J,0),MATCH($B2261&amp;$C2261,'Smelter Look-up'!$J:$J,0)))</f>
        <v>#N/A</v>
      </c>
      <c r="W2261" s="208"/>
      <c r="X2261" s="208">
        <f t="shared" si="1"/>
        <v>0</v>
      </c>
      <c r="Y2261" s="208"/>
      <c r="Z2261" s="208"/>
      <c r="AA2261" s="208"/>
      <c r="AB2261" s="241" t="str">
        <f t="shared" si="2"/>
        <v/>
      </c>
      <c r="AC2261" s="208"/>
      <c r="AD2261" s="208"/>
      <c r="AE2261" s="208"/>
      <c r="AF2261" s="208"/>
      <c r="AG2261" s="208"/>
      <c r="AH2261" s="208"/>
    </row>
    <row r="2262" ht="13.5" customHeight="1">
      <c r="A2262" s="239"/>
      <c r="B2262" s="233" t="str">
        <f t="array" ref="B2262">IF(LEN(A2262)=0,"",INDEX('Smelter Look-up'!$A:$A,MATCH($A2262,'Smelter Look-up'!$E:$E,0)))</f>
        <v/>
      </c>
      <c r="C2262" s="234" t="str">
        <f t="array" ref="C2262">IF(LEN(A2262)=0,"",INDEX('Smelter Look-up'!$C:$C,MATCH($A2262,'Smelter Look-up'!$E:$E,0)))</f>
        <v/>
      </c>
      <c r="D2262" s="233"/>
      <c r="E2262" s="233" t="str">
        <f>IF(ISERROR($V2262),"",OFFSET('Smelter Look-up'!$D$4,$V2262-4,0)&amp;"")</f>
        <v/>
      </c>
      <c r="F2262" s="233" t="str">
        <f>IF(ISERROR($V2262),"",OFFSET('Smelter Look-up'!$E$4,$V2262-4,0))</f>
        <v/>
      </c>
      <c r="G2262" s="233" t="str">
        <f>IF(C2262=$X$4,IF(ISERROR($V2262),"Enter smelter details","RMI"),IF(ISERROR($V2262),"",OFFSET('Smelter Look-up'!$F$4,$V2262-4,0)))</f>
        <v/>
      </c>
      <c r="H2262" s="235" t="str">
        <f>IF(ISERROR($V2262),"",OFFSET('Smelter Look-up'!$G$4,$V2262-4,0))</f>
        <v/>
      </c>
      <c r="I2262" s="237" t="str">
        <f>IF(ISERROR($V2262),"",OFFSET('Smelter Look-up'!$H$4,$V2262-4,0))</f>
        <v/>
      </c>
      <c r="J2262" s="237" t="str">
        <f>IF(ISERROR($V2262),"",OFFSET('Smelter Look-up'!$I$4,$V2262-4,0))</f>
        <v/>
      </c>
      <c r="K2262" s="234"/>
      <c r="L2262" s="234"/>
      <c r="M2262" s="234"/>
      <c r="N2262" s="234"/>
      <c r="O2262" s="234"/>
      <c r="P2262" s="237"/>
      <c r="Q2262" s="238"/>
      <c r="R2262" s="233" t="str">
        <f>IF(ISERROR($V2262),"",OFFSET('Smelter Look-up'!$C$4,$V2262-4,0)&amp;"")</f>
        <v/>
      </c>
      <c r="S2262" s="239" t="str">
        <f t="array" ref="S2262">IF(B2262="","",IF(ISERROR(MATCH($E2262,CL,0)),"Unknown",INDIRECT("'C'!$A$"&amp;MATCH($E2262,CL,0)+1)))</f>
        <v/>
      </c>
      <c r="T2262" s="239" t="str">
        <f t="array" ref="T2262">IF(B2262="","",IF(ISERROR(MATCH($J2262,SorP!$B$1:$B$6226,0)),"",INDIRECT("'SorP'!$A$"&amp;MATCH($S2262&amp;$J2262,SorP!C:C,0))))</f>
        <v/>
      </c>
      <c r="U2262" s="240"/>
      <c r="V2262" s="228" t="str">
        <f>IF(C2262="",NA(),IF(OR(C2262="Smelter not listed",C2262="Smelter not yet identified"),MATCH($B2262&amp;$D2262,'Smelter Look-up'!$J:$J,0),MATCH($B2262&amp;$C2262,'Smelter Look-up'!$J:$J,0)))</f>
        <v>#N/A</v>
      </c>
      <c r="W2262" s="208"/>
      <c r="X2262" s="208">
        <f t="shared" si="1"/>
        <v>0</v>
      </c>
      <c r="Y2262" s="208"/>
      <c r="Z2262" s="208"/>
      <c r="AA2262" s="208"/>
      <c r="AB2262" s="241" t="str">
        <f t="shared" si="2"/>
        <v/>
      </c>
      <c r="AC2262" s="208"/>
      <c r="AD2262" s="208"/>
      <c r="AE2262" s="208"/>
      <c r="AF2262" s="208"/>
      <c r="AG2262" s="208"/>
      <c r="AH2262" s="208"/>
    </row>
    <row r="2263" ht="13.5" customHeight="1">
      <c r="A2263" s="239"/>
      <c r="B2263" s="233" t="str">
        <f t="array" ref="B2263">IF(LEN(A2263)=0,"",INDEX('Smelter Look-up'!$A:$A,MATCH($A2263,'Smelter Look-up'!$E:$E,0)))</f>
        <v/>
      </c>
      <c r="C2263" s="234" t="str">
        <f t="array" ref="C2263">IF(LEN(A2263)=0,"",INDEX('Smelter Look-up'!$C:$C,MATCH($A2263,'Smelter Look-up'!$E:$E,0)))</f>
        <v/>
      </c>
      <c r="D2263" s="233"/>
      <c r="E2263" s="233" t="str">
        <f>IF(ISERROR($V2263),"",OFFSET('Smelter Look-up'!$D$4,$V2263-4,0)&amp;"")</f>
        <v/>
      </c>
      <c r="F2263" s="233" t="str">
        <f>IF(ISERROR($V2263),"",OFFSET('Smelter Look-up'!$E$4,$V2263-4,0))</f>
        <v/>
      </c>
      <c r="G2263" s="233" t="str">
        <f>IF(C2263=$X$4,IF(ISERROR($V2263),"Enter smelter details","RMI"),IF(ISERROR($V2263),"",OFFSET('Smelter Look-up'!$F$4,$V2263-4,0)))</f>
        <v/>
      </c>
      <c r="H2263" s="235" t="str">
        <f>IF(ISERROR($V2263),"",OFFSET('Smelter Look-up'!$G$4,$V2263-4,0))</f>
        <v/>
      </c>
      <c r="I2263" s="237" t="str">
        <f>IF(ISERROR($V2263),"",OFFSET('Smelter Look-up'!$H$4,$V2263-4,0))</f>
        <v/>
      </c>
      <c r="J2263" s="237" t="str">
        <f>IF(ISERROR($V2263),"",OFFSET('Smelter Look-up'!$I$4,$V2263-4,0))</f>
        <v/>
      </c>
      <c r="K2263" s="234"/>
      <c r="L2263" s="234"/>
      <c r="M2263" s="234"/>
      <c r="N2263" s="234"/>
      <c r="O2263" s="234"/>
      <c r="P2263" s="237"/>
      <c r="Q2263" s="238"/>
      <c r="R2263" s="233" t="str">
        <f>IF(ISERROR($V2263),"",OFFSET('Smelter Look-up'!$C$4,$V2263-4,0)&amp;"")</f>
        <v/>
      </c>
      <c r="S2263" s="239" t="str">
        <f t="array" ref="S2263">IF(B2263="","",IF(ISERROR(MATCH($E2263,CL,0)),"Unknown",INDIRECT("'C'!$A$"&amp;MATCH($E2263,CL,0)+1)))</f>
        <v/>
      </c>
      <c r="T2263" s="239" t="str">
        <f t="array" ref="T2263">IF(B2263="","",IF(ISERROR(MATCH($J2263,SorP!$B$1:$B$6226,0)),"",INDIRECT("'SorP'!$A$"&amp;MATCH($S2263&amp;$J2263,SorP!C:C,0))))</f>
        <v/>
      </c>
      <c r="U2263" s="240"/>
      <c r="V2263" s="228" t="str">
        <f>IF(C2263="",NA(),IF(OR(C2263="Smelter not listed",C2263="Smelter not yet identified"),MATCH($B2263&amp;$D2263,'Smelter Look-up'!$J:$J,0),MATCH($B2263&amp;$C2263,'Smelter Look-up'!$J:$J,0)))</f>
        <v>#N/A</v>
      </c>
      <c r="W2263" s="208"/>
      <c r="X2263" s="208">
        <f t="shared" si="1"/>
        <v>0</v>
      </c>
      <c r="Y2263" s="208"/>
      <c r="Z2263" s="208"/>
      <c r="AA2263" s="208"/>
      <c r="AB2263" s="241" t="str">
        <f t="shared" si="2"/>
        <v/>
      </c>
      <c r="AC2263" s="208"/>
      <c r="AD2263" s="208"/>
      <c r="AE2263" s="208"/>
      <c r="AF2263" s="208"/>
      <c r="AG2263" s="208"/>
      <c r="AH2263" s="208"/>
    </row>
    <row r="2264" ht="13.5" customHeight="1">
      <c r="A2264" s="239"/>
      <c r="B2264" s="233" t="str">
        <f t="array" ref="B2264">IF(LEN(A2264)=0,"",INDEX('Smelter Look-up'!$A:$A,MATCH($A2264,'Smelter Look-up'!$E:$E,0)))</f>
        <v/>
      </c>
      <c r="C2264" s="234" t="str">
        <f t="array" ref="C2264">IF(LEN(A2264)=0,"",INDEX('Smelter Look-up'!$C:$C,MATCH($A2264,'Smelter Look-up'!$E:$E,0)))</f>
        <v/>
      </c>
      <c r="D2264" s="233"/>
      <c r="E2264" s="233" t="str">
        <f>IF(ISERROR($V2264),"",OFFSET('Smelter Look-up'!$D$4,$V2264-4,0)&amp;"")</f>
        <v/>
      </c>
      <c r="F2264" s="233" t="str">
        <f>IF(ISERROR($V2264),"",OFFSET('Smelter Look-up'!$E$4,$V2264-4,0))</f>
        <v/>
      </c>
      <c r="G2264" s="233" t="str">
        <f>IF(C2264=$X$4,IF(ISERROR($V2264),"Enter smelter details","RMI"),IF(ISERROR($V2264),"",OFFSET('Smelter Look-up'!$F$4,$V2264-4,0)))</f>
        <v/>
      </c>
      <c r="H2264" s="235" t="str">
        <f>IF(ISERROR($V2264),"",OFFSET('Smelter Look-up'!$G$4,$V2264-4,0))</f>
        <v/>
      </c>
      <c r="I2264" s="237" t="str">
        <f>IF(ISERROR($V2264),"",OFFSET('Smelter Look-up'!$H$4,$V2264-4,0))</f>
        <v/>
      </c>
      <c r="J2264" s="237" t="str">
        <f>IF(ISERROR($V2264),"",OFFSET('Smelter Look-up'!$I$4,$V2264-4,0))</f>
        <v/>
      </c>
      <c r="K2264" s="234"/>
      <c r="L2264" s="234"/>
      <c r="M2264" s="234"/>
      <c r="N2264" s="234"/>
      <c r="O2264" s="234"/>
      <c r="P2264" s="237"/>
      <c r="Q2264" s="238"/>
      <c r="R2264" s="233" t="str">
        <f>IF(ISERROR($V2264),"",OFFSET('Smelter Look-up'!$C$4,$V2264-4,0)&amp;"")</f>
        <v/>
      </c>
      <c r="S2264" s="239" t="str">
        <f t="array" ref="S2264">IF(B2264="","",IF(ISERROR(MATCH($E2264,CL,0)),"Unknown",INDIRECT("'C'!$A$"&amp;MATCH($E2264,CL,0)+1)))</f>
        <v/>
      </c>
      <c r="T2264" s="239" t="str">
        <f t="array" ref="T2264">IF(B2264="","",IF(ISERROR(MATCH($J2264,SorP!$B$1:$B$6226,0)),"",INDIRECT("'SorP'!$A$"&amp;MATCH($S2264&amp;$J2264,SorP!C:C,0))))</f>
        <v/>
      </c>
      <c r="U2264" s="240"/>
      <c r="V2264" s="228" t="str">
        <f>IF(C2264="",NA(),IF(OR(C2264="Smelter not listed",C2264="Smelter not yet identified"),MATCH($B2264&amp;$D2264,'Smelter Look-up'!$J:$J,0),MATCH($B2264&amp;$C2264,'Smelter Look-up'!$J:$J,0)))</f>
        <v>#N/A</v>
      </c>
      <c r="W2264" s="208"/>
      <c r="X2264" s="208">
        <f t="shared" si="1"/>
        <v>0</v>
      </c>
      <c r="Y2264" s="208"/>
      <c r="Z2264" s="208"/>
      <c r="AA2264" s="208"/>
      <c r="AB2264" s="241" t="str">
        <f t="shared" si="2"/>
        <v/>
      </c>
      <c r="AC2264" s="208"/>
      <c r="AD2264" s="208"/>
      <c r="AE2264" s="208"/>
      <c r="AF2264" s="208"/>
      <c r="AG2264" s="208"/>
      <c r="AH2264" s="208"/>
    </row>
    <row r="2265" ht="13.5" customHeight="1">
      <c r="A2265" s="239"/>
      <c r="B2265" s="233" t="str">
        <f t="array" ref="B2265">IF(LEN(A2265)=0,"",INDEX('Smelter Look-up'!$A:$A,MATCH($A2265,'Smelter Look-up'!$E:$E,0)))</f>
        <v/>
      </c>
      <c r="C2265" s="234" t="str">
        <f t="array" ref="C2265">IF(LEN(A2265)=0,"",INDEX('Smelter Look-up'!$C:$C,MATCH($A2265,'Smelter Look-up'!$E:$E,0)))</f>
        <v/>
      </c>
      <c r="D2265" s="233"/>
      <c r="E2265" s="233" t="str">
        <f>IF(ISERROR($V2265),"",OFFSET('Smelter Look-up'!$D$4,$V2265-4,0)&amp;"")</f>
        <v/>
      </c>
      <c r="F2265" s="233" t="str">
        <f>IF(ISERROR($V2265),"",OFFSET('Smelter Look-up'!$E$4,$V2265-4,0))</f>
        <v/>
      </c>
      <c r="G2265" s="233" t="str">
        <f>IF(C2265=$X$4,IF(ISERROR($V2265),"Enter smelter details","RMI"),IF(ISERROR($V2265),"",OFFSET('Smelter Look-up'!$F$4,$V2265-4,0)))</f>
        <v/>
      </c>
      <c r="H2265" s="235" t="str">
        <f>IF(ISERROR($V2265),"",OFFSET('Smelter Look-up'!$G$4,$V2265-4,0))</f>
        <v/>
      </c>
      <c r="I2265" s="237" t="str">
        <f>IF(ISERROR($V2265),"",OFFSET('Smelter Look-up'!$H$4,$V2265-4,0))</f>
        <v/>
      </c>
      <c r="J2265" s="237" t="str">
        <f>IF(ISERROR($V2265),"",OFFSET('Smelter Look-up'!$I$4,$V2265-4,0))</f>
        <v/>
      </c>
      <c r="K2265" s="234"/>
      <c r="L2265" s="234"/>
      <c r="M2265" s="234"/>
      <c r="N2265" s="234"/>
      <c r="O2265" s="234"/>
      <c r="P2265" s="237"/>
      <c r="Q2265" s="238"/>
      <c r="R2265" s="233" t="str">
        <f>IF(ISERROR($V2265),"",OFFSET('Smelter Look-up'!$C$4,$V2265-4,0)&amp;"")</f>
        <v/>
      </c>
      <c r="S2265" s="239" t="str">
        <f t="array" ref="S2265">IF(B2265="","",IF(ISERROR(MATCH($E2265,CL,0)),"Unknown",INDIRECT("'C'!$A$"&amp;MATCH($E2265,CL,0)+1)))</f>
        <v/>
      </c>
      <c r="T2265" s="239" t="str">
        <f t="array" ref="T2265">IF(B2265="","",IF(ISERROR(MATCH($J2265,SorP!$B$1:$B$6226,0)),"",INDIRECT("'SorP'!$A$"&amp;MATCH($S2265&amp;$J2265,SorP!C:C,0))))</f>
        <v/>
      </c>
      <c r="U2265" s="240"/>
      <c r="V2265" s="228" t="str">
        <f>IF(C2265="",NA(),IF(OR(C2265="Smelter not listed",C2265="Smelter not yet identified"),MATCH($B2265&amp;$D2265,'Smelter Look-up'!$J:$J,0),MATCH($B2265&amp;$C2265,'Smelter Look-up'!$J:$J,0)))</f>
        <v>#N/A</v>
      </c>
      <c r="W2265" s="208"/>
      <c r="X2265" s="208">
        <f t="shared" si="1"/>
        <v>0</v>
      </c>
      <c r="Y2265" s="208"/>
      <c r="Z2265" s="208"/>
      <c r="AA2265" s="208"/>
      <c r="AB2265" s="241" t="str">
        <f t="shared" si="2"/>
        <v/>
      </c>
      <c r="AC2265" s="208"/>
      <c r="AD2265" s="208"/>
      <c r="AE2265" s="208"/>
      <c r="AF2265" s="208"/>
      <c r="AG2265" s="208"/>
      <c r="AH2265" s="208"/>
    </row>
    <row r="2266" ht="13.5" customHeight="1">
      <c r="A2266" s="239"/>
      <c r="B2266" s="233" t="str">
        <f t="array" ref="B2266">IF(LEN(A2266)=0,"",INDEX('Smelter Look-up'!$A:$A,MATCH($A2266,'Smelter Look-up'!$E:$E,0)))</f>
        <v/>
      </c>
      <c r="C2266" s="234" t="str">
        <f t="array" ref="C2266">IF(LEN(A2266)=0,"",INDEX('Smelter Look-up'!$C:$C,MATCH($A2266,'Smelter Look-up'!$E:$E,0)))</f>
        <v/>
      </c>
      <c r="D2266" s="233"/>
      <c r="E2266" s="233" t="str">
        <f>IF(ISERROR($V2266),"",OFFSET('Smelter Look-up'!$D$4,$V2266-4,0)&amp;"")</f>
        <v/>
      </c>
      <c r="F2266" s="233" t="str">
        <f>IF(ISERROR($V2266),"",OFFSET('Smelter Look-up'!$E$4,$V2266-4,0))</f>
        <v/>
      </c>
      <c r="G2266" s="233" t="str">
        <f>IF(C2266=$X$4,IF(ISERROR($V2266),"Enter smelter details","RMI"),IF(ISERROR($V2266),"",OFFSET('Smelter Look-up'!$F$4,$V2266-4,0)))</f>
        <v/>
      </c>
      <c r="H2266" s="235" t="str">
        <f>IF(ISERROR($V2266),"",OFFSET('Smelter Look-up'!$G$4,$V2266-4,0))</f>
        <v/>
      </c>
      <c r="I2266" s="237" t="str">
        <f>IF(ISERROR($V2266),"",OFFSET('Smelter Look-up'!$H$4,$V2266-4,0))</f>
        <v/>
      </c>
      <c r="J2266" s="237" t="str">
        <f>IF(ISERROR($V2266),"",OFFSET('Smelter Look-up'!$I$4,$V2266-4,0))</f>
        <v/>
      </c>
      <c r="K2266" s="234"/>
      <c r="L2266" s="234"/>
      <c r="M2266" s="234"/>
      <c r="N2266" s="234"/>
      <c r="O2266" s="234"/>
      <c r="P2266" s="237"/>
      <c r="Q2266" s="238"/>
      <c r="R2266" s="233" t="str">
        <f>IF(ISERROR($V2266),"",OFFSET('Smelter Look-up'!$C$4,$V2266-4,0)&amp;"")</f>
        <v/>
      </c>
      <c r="S2266" s="239" t="str">
        <f t="array" ref="S2266">IF(B2266="","",IF(ISERROR(MATCH($E2266,CL,0)),"Unknown",INDIRECT("'C'!$A$"&amp;MATCH($E2266,CL,0)+1)))</f>
        <v/>
      </c>
      <c r="T2266" s="239" t="str">
        <f t="array" ref="T2266">IF(B2266="","",IF(ISERROR(MATCH($J2266,SorP!$B$1:$B$6226,0)),"",INDIRECT("'SorP'!$A$"&amp;MATCH($S2266&amp;$J2266,SorP!C:C,0))))</f>
        <v/>
      </c>
      <c r="U2266" s="240"/>
      <c r="V2266" s="228" t="str">
        <f>IF(C2266="",NA(),IF(OR(C2266="Smelter not listed",C2266="Smelter not yet identified"),MATCH($B2266&amp;$D2266,'Smelter Look-up'!$J:$J,0),MATCH($B2266&amp;$C2266,'Smelter Look-up'!$J:$J,0)))</f>
        <v>#N/A</v>
      </c>
      <c r="W2266" s="208"/>
      <c r="X2266" s="208">
        <f t="shared" si="1"/>
        <v>0</v>
      </c>
      <c r="Y2266" s="208"/>
      <c r="Z2266" s="208"/>
      <c r="AA2266" s="208"/>
      <c r="AB2266" s="241" t="str">
        <f t="shared" si="2"/>
        <v/>
      </c>
      <c r="AC2266" s="208"/>
      <c r="AD2266" s="208"/>
      <c r="AE2266" s="208"/>
      <c r="AF2266" s="208"/>
      <c r="AG2266" s="208"/>
      <c r="AH2266" s="208"/>
    </row>
    <row r="2267" ht="13.5" customHeight="1">
      <c r="A2267" s="239"/>
      <c r="B2267" s="233" t="str">
        <f t="array" ref="B2267">IF(LEN(A2267)=0,"",INDEX('Smelter Look-up'!$A:$A,MATCH($A2267,'Smelter Look-up'!$E:$E,0)))</f>
        <v/>
      </c>
      <c r="C2267" s="234" t="str">
        <f t="array" ref="C2267">IF(LEN(A2267)=0,"",INDEX('Smelter Look-up'!$C:$C,MATCH($A2267,'Smelter Look-up'!$E:$E,0)))</f>
        <v/>
      </c>
      <c r="D2267" s="233"/>
      <c r="E2267" s="233" t="str">
        <f>IF(ISERROR($V2267),"",OFFSET('Smelter Look-up'!$D$4,$V2267-4,0)&amp;"")</f>
        <v/>
      </c>
      <c r="F2267" s="233" t="str">
        <f>IF(ISERROR($V2267),"",OFFSET('Smelter Look-up'!$E$4,$V2267-4,0))</f>
        <v/>
      </c>
      <c r="G2267" s="233" t="str">
        <f>IF(C2267=$X$4,IF(ISERROR($V2267),"Enter smelter details","RMI"),IF(ISERROR($V2267),"",OFFSET('Smelter Look-up'!$F$4,$V2267-4,0)))</f>
        <v/>
      </c>
      <c r="H2267" s="235" t="str">
        <f>IF(ISERROR($V2267),"",OFFSET('Smelter Look-up'!$G$4,$V2267-4,0))</f>
        <v/>
      </c>
      <c r="I2267" s="237" t="str">
        <f>IF(ISERROR($V2267),"",OFFSET('Smelter Look-up'!$H$4,$V2267-4,0))</f>
        <v/>
      </c>
      <c r="J2267" s="237" t="str">
        <f>IF(ISERROR($V2267),"",OFFSET('Smelter Look-up'!$I$4,$V2267-4,0))</f>
        <v/>
      </c>
      <c r="K2267" s="234"/>
      <c r="L2267" s="234"/>
      <c r="M2267" s="234"/>
      <c r="N2267" s="234"/>
      <c r="O2267" s="234"/>
      <c r="P2267" s="237"/>
      <c r="Q2267" s="238"/>
      <c r="R2267" s="233" t="str">
        <f>IF(ISERROR($V2267),"",OFFSET('Smelter Look-up'!$C$4,$V2267-4,0)&amp;"")</f>
        <v/>
      </c>
      <c r="S2267" s="239" t="str">
        <f t="array" ref="S2267">IF(B2267="","",IF(ISERROR(MATCH($E2267,CL,0)),"Unknown",INDIRECT("'C'!$A$"&amp;MATCH($E2267,CL,0)+1)))</f>
        <v/>
      </c>
      <c r="T2267" s="239" t="str">
        <f t="array" ref="T2267">IF(B2267="","",IF(ISERROR(MATCH($J2267,SorP!$B$1:$B$6226,0)),"",INDIRECT("'SorP'!$A$"&amp;MATCH($S2267&amp;$J2267,SorP!C:C,0))))</f>
        <v/>
      </c>
      <c r="U2267" s="240"/>
      <c r="V2267" s="228" t="str">
        <f>IF(C2267="",NA(),IF(OR(C2267="Smelter not listed",C2267="Smelter not yet identified"),MATCH($B2267&amp;$D2267,'Smelter Look-up'!$J:$J,0),MATCH($B2267&amp;$C2267,'Smelter Look-up'!$J:$J,0)))</f>
        <v>#N/A</v>
      </c>
      <c r="W2267" s="208"/>
      <c r="X2267" s="208">
        <f t="shared" si="1"/>
        <v>0</v>
      </c>
      <c r="Y2267" s="208"/>
      <c r="Z2267" s="208"/>
      <c r="AA2267" s="208"/>
      <c r="AB2267" s="241" t="str">
        <f t="shared" si="2"/>
        <v/>
      </c>
      <c r="AC2267" s="208"/>
      <c r="AD2267" s="208"/>
      <c r="AE2267" s="208"/>
      <c r="AF2267" s="208"/>
      <c r="AG2267" s="208"/>
      <c r="AH2267" s="208"/>
    </row>
    <row r="2268" ht="13.5" customHeight="1">
      <c r="A2268" s="239"/>
      <c r="B2268" s="233" t="str">
        <f t="array" ref="B2268">IF(LEN(A2268)=0,"",INDEX('Smelter Look-up'!$A:$A,MATCH($A2268,'Smelter Look-up'!$E:$E,0)))</f>
        <v/>
      </c>
      <c r="C2268" s="234" t="str">
        <f t="array" ref="C2268">IF(LEN(A2268)=0,"",INDEX('Smelter Look-up'!$C:$C,MATCH($A2268,'Smelter Look-up'!$E:$E,0)))</f>
        <v/>
      </c>
      <c r="D2268" s="233"/>
      <c r="E2268" s="233" t="str">
        <f>IF(ISERROR($V2268),"",OFFSET('Smelter Look-up'!$D$4,$V2268-4,0)&amp;"")</f>
        <v/>
      </c>
      <c r="F2268" s="233" t="str">
        <f>IF(ISERROR($V2268),"",OFFSET('Smelter Look-up'!$E$4,$V2268-4,0))</f>
        <v/>
      </c>
      <c r="G2268" s="233" t="str">
        <f>IF(C2268=$X$4,IF(ISERROR($V2268),"Enter smelter details","RMI"),IF(ISERROR($V2268),"",OFFSET('Smelter Look-up'!$F$4,$V2268-4,0)))</f>
        <v/>
      </c>
      <c r="H2268" s="235" t="str">
        <f>IF(ISERROR($V2268),"",OFFSET('Smelter Look-up'!$G$4,$V2268-4,0))</f>
        <v/>
      </c>
      <c r="I2268" s="237" t="str">
        <f>IF(ISERROR($V2268),"",OFFSET('Smelter Look-up'!$H$4,$V2268-4,0))</f>
        <v/>
      </c>
      <c r="J2268" s="237" t="str">
        <f>IF(ISERROR($V2268),"",OFFSET('Smelter Look-up'!$I$4,$V2268-4,0))</f>
        <v/>
      </c>
      <c r="K2268" s="234"/>
      <c r="L2268" s="234"/>
      <c r="M2268" s="234"/>
      <c r="N2268" s="234"/>
      <c r="O2268" s="234"/>
      <c r="P2268" s="237"/>
      <c r="Q2268" s="238"/>
      <c r="R2268" s="233" t="str">
        <f>IF(ISERROR($V2268),"",OFFSET('Smelter Look-up'!$C$4,$V2268-4,0)&amp;"")</f>
        <v/>
      </c>
      <c r="S2268" s="239" t="str">
        <f t="array" ref="S2268">IF(B2268="","",IF(ISERROR(MATCH($E2268,CL,0)),"Unknown",INDIRECT("'C'!$A$"&amp;MATCH($E2268,CL,0)+1)))</f>
        <v/>
      </c>
      <c r="T2268" s="239" t="str">
        <f t="array" ref="T2268">IF(B2268="","",IF(ISERROR(MATCH($J2268,SorP!$B$1:$B$6226,0)),"",INDIRECT("'SorP'!$A$"&amp;MATCH($S2268&amp;$J2268,SorP!C:C,0))))</f>
        <v/>
      </c>
      <c r="U2268" s="240"/>
      <c r="V2268" s="228" t="str">
        <f>IF(C2268="",NA(),IF(OR(C2268="Smelter not listed",C2268="Smelter not yet identified"),MATCH($B2268&amp;$D2268,'Smelter Look-up'!$J:$J,0),MATCH($B2268&amp;$C2268,'Smelter Look-up'!$J:$J,0)))</f>
        <v>#N/A</v>
      </c>
      <c r="W2268" s="208"/>
      <c r="X2268" s="208">
        <f t="shared" si="1"/>
        <v>0</v>
      </c>
      <c r="Y2268" s="208"/>
      <c r="Z2268" s="208"/>
      <c r="AA2268" s="208"/>
      <c r="AB2268" s="241" t="str">
        <f t="shared" si="2"/>
        <v/>
      </c>
      <c r="AC2268" s="208"/>
      <c r="AD2268" s="208"/>
      <c r="AE2268" s="208"/>
      <c r="AF2268" s="208"/>
      <c r="AG2268" s="208"/>
      <c r="AH2268" s="208"/>
    </row>
    <row r="2269" ht="13.5" customHeight="1">
      <c r="A2269" s="239"/>
      <c r="B2269" s="233" t="str">
        <f t="array" ref="B2269">IF(LEN(A2269)=0,"",INDEX('Smelter Look-up'!$A:$A,MATCH($A2269,'Smelter Look-up'!$E:$E,0)))</f>
        <v/>
      </c>
      <c r="C2269" s="234" t="str">
        <f t="array" ref="C2269">IF(LEN(A2269)=0,"",INDEX('Smelter Look-up'!$C:$C,MATCH($A2269,'Smelter Look-up'!$E:$E,0)))</f>
        <v/>
      </c>
      <c r="D2269" s="233"/>
      <c r="E2269" s="233" t="str">
        <f>IF(ISERROR($V2269),"",OFFSET('Smelter Look-up'!$D$4,$V2269-4,0)&amp;"")</f>
        <v/>
      </c>
      <c r="F2269" s="233" t="str">
        <f>IF(ISERROR($V2269),"",OFFSET('Smelter Look-up'!$E$4,$V2269-4,0))</f>
        <v/>
      </c>
      <c r="G2269" s="233" t="str">
        <f>IF(C2269=$X$4,IF(ISERROR($V2269),"Enter smelter details","RMI"),IF(ISERROR($V2269),"",OFFSET('Smelter Look-up'!$F$4,$V2269-4,0)))</f>
        <v/>
      </c>
      <c r="H2269" s="235" t="str">
        <f>IF(ISERROR($V2269),"",OFFSET('Smelter Look-up'!$G$4,$V2269-4,0))</f>
        <v/>
      </c>
      <c r="I2269" s="237" t="str">
        <f>IF(ISERROR($V2269),"",OFFSET('Smelter Look-up'!$H$4,$V2269-4,0))</f>
        <v/>
      </c>
      <c r="J2269" s="237" t="str">
        <f>IF(ISERROR($V2269),"",OFFSET('Smelter Look-up'!$I$4,$V2269-4,0))</f>
        <v/>
      </c>
      <c r="K2269" s="234"/>
      <c r="L2269" s="234"/>
      <c r="M2269" s="234"/>
      <c r="N2269" s="234"/>
      <c r="O2269" s="234"/>
      <c r="P2269" s="237"/>
      <c r="Q2269" s="238"/>
      <c r="R2269" s="233" t="str">
        <f>IF(ISERROR($V2269),"",OFFSET('Smelter Look-up'!$C$4,$V2269-4,0)&amp;"")</f>
        <v/>
      </c>
      <c r="S2269" s="239" t="str">
        <f t="array" ref="S2269">IF(B2269="","",IF(ISERROR(MATCH($E2269,CL,0)),"Unknown",INDIRECT("'C'!$A$"&amp;MATCH($E2269,CL,0)+1)))</f>
        <v/>
      </c>
      <c r="T2269" s="239" t="str">
        <f t="array" ref="T2269">IF(B2269="","",IF(ISERROR(MATCH($J2269,SorP!$B$1:$B$6226,0)),"",INDIRECT("'SorP'!$A$"&amp;MATCH($S2269&amp;$J2269,SorP!C:C,0))))</f>
        <v/>
      </c>
      <c r="U2269" s="240"/>
      <c r="V2269" s="228" t="str">
        <f>IF(C2269="",NA(),IF(OR(C2269="Smelter not listed",C2269="Smelter not yet identified"),MATCH($B2269&amp;$D2269,'Smelter Look-up'!$J:$J,0),MATCH($B2269&amp;$C2269,'Smelter Look-up'!$J:$J,0)))</f>
        <v>#N/A</v>
      </c>
      <c r="W2269" s="208"/>
      <c r="X2269" s="208">
        <f t="shared" si="1"/>
        <v>0</v>
      </c>
      <c r="Y2269" s="208"/>
      <c r="Z2269" s="208"/>
      <c r="AA2269" s="208"/>
      <c r="AB2269" s="241" t="str">
        <f t="shared" si="2"/>
        <v/>
      </c>
      <c r="AC2269" s="208"/>
      <c r="AD2269" s="208"/>
      <c r="AE2269" s="208"/>
      <c r="AF2269" s="208"/>
      <c r="AG2269" s="208"/>
      <c r="AH2269" s="208"/>
    </row>
    <row r="2270" ht="13.5" customHeight="1">
      <c r="A2270" s="239"/>
      <c r="B2270" s="233" t="str">
        <f t="array" ref="B2270">IF(LEN(A2270)=0,"",INDEX('Smelter Look-up'!$A:$A,MATCH($A2270,'Smelter Look-up'!$E:$E,0)))</f>
        <v/>
      </c>
      <c r="C2270" s="234" t="str">
        <f t="array" ref="C2270">IF(LEN(A2270)=0,"",INDEX('Smelter Look-up'!$C:$C,MATCH($A2270,'Smelter Look-up'!$E:$E,0)))</f>
        <v/>
      </c>
      <c r="D2270" s="233"/>
      <c r="E2270" s="233" t="str">
        <f>IF(ISERROR($V2270),"",OFFSET('Smelter Look-up'!$D$4,$V2270-4,0)&amp;"")</f>
        <v/>
      </c>
      <c r="F2270" s="233" t="str">
        <f>IF(ISERROR($V2270),"",OFFSET('Smelter Look-up'!$E$4,$V2270-4,0))</f>
        <v/>
      </c>
      <c r="G2270" s="233" t="str">
        <f>IF(C2270=$X$4,IF(ISERROR($V2270),"Enter smelter details","RMI"),IF(ISERROR($V2270),"",OFFSET('Smelter Look-up'!$F$4,$V2270-4,0)))</f>
        <v/>
      </c>
      <c r="H2270" s="235" t="str">
        <f>IF(ISERROR($V2270),"",OFFSET('Smelter Look-up'!$G$4,$V2270-4,0))</f>
        <v/>
      </c>
      <c r="I2270" s="237" t="str">
        <f>IF(ISERROR($V2270),"",OFFSET('Smelter Look-up'!$H$4,$V2270-4,0))</f>
        <v/>
      </c>
      <c r="J2270" s="237" t="str">
        <f>IF(ISERROR($V2270),"",OFFSET('Smelter Look-up'!$I$4,$V2270-4,0))</f>
        <v/>
      </c>
      <c r="K2270" s="234"/>
      <c r="L2270" s="234"/>
      <c r="M2270" s="234"/>
      <c r="N2270" s="234"/>
      <c r="O2270" s="234"/>
      <c r="P2270" s="237"/>
      <c r="Q2270" s="238"/>
      <c r="R2270" s="233" t="str">
        <f>IF(ISERROR($V2270),"",OFFSET('Smelter Look-up'!$C$4,$V2270-4,0)&amp;"")</f>
        <v/>
      </c>
      <c r="S2270" s="239" t="str">
        <f t="array" ref="S2270">IF(B2270="","",IF(ISERROR(MATCH($E2270,CL,0)),"Unknown",INDIRECT("'C'!$A$"&amp;MATCH($E2270,CL,0)+1)))</f>
        <v/>
      </c>
      <c r="T2270" s="239" t="str">
        <f t="array" ref="T2270">IF(B2270="","",IF(ISERROR(MATCH($J2270,SorP!$B$1:$B$6226,0)),"",INDIRECT("'SorP'!$A$"&amp;MATCH($S2270&amp;$J2270,SorP!C:C,0))))</f>
        <v/>
      </c>
      <c r="U2270" s="240"/>
      <c r="V2270" s="228" t="str">
        <f>IF(C2270="",NA(),IF(OR(C2270="Smelter not listed",C2270="Smelter not yet identified"),MATCH($B2270&amp;$D2270,'Smelter Look-up'!$J:$J,0),MATCH($B2270&amp;$C2270,'Smelter Look-up'!$J:$J,0)))</f>
        <v>#N/A</v>
      </c>
      <c r="W2270" s="208"/>
      <c r="X2270" s="208">
        <f t="shared" si="1"/>
        <v>0</v>
      </c>
      <c r="Y2270" s="208"/>
      <c r="Z2270" s="208"/>
      <c r="AA2270" s="208"/>
      <c r="AB2270" s="241" t="str">
        <f t="shared" si="2"/>
        <v/>
      </c>
      <c r="AC2270" s="208"/>
      <c r="AD2270" s="208"/>
      <c r="AE2270" s="208"/>
      <c r="AF2270" s="208"/>
      <c r="AG2270" s="208"/>
      <c r="AH2270" s="208"/>
    </row>
    <row r="2271" ht="13.5" customHeight="1">
      <c r="A2271" s="239"/>
      <c r="B2271" s="233" t="str">
        <f t="array" ref="B2271">IF(LEN(A2271)=0,"",INDEX('Smelter Look-up'!$A:$A,MATCH($A2271,'Smelter Look-up'!$E:$E,0)))</f>
        <v/>
      </c>
      <c r="C2271" s="234" t="str">
        <f t="array" ref="C2271">IF(LEN(A2271)=0,"",INDEX('Smelter Look-up'!$C:$C,MATCH($A2271,'Smelter Look-up'!$E:$E,0)))</f>
        <v/>
      </c>
      <c r="D2271" s="233"/>
      <c r="E2271" s="233" t="str">
        <f>IF(ISERROR($V2271),"",OFFSET('Smelter Look-up'!$D$4,$V2271-4,0)&amp;"")</f>
        <v/>
      </c>
      <c r="F2271" s="233" t="str">
        <f>IF(ISERROR($V2271),"",OFFSET('Smelter Look-up'!$E$4,$V2271-4,0))</f>
        <v/>
      </c>
      <c r="G2271" s="233" t="str">
        <f>IF(C2271=$X$4,IF(ISERROR($V2271),"Enter smelter details","RMI"),IF(ISERROR($V2271),"",OFFSET('Smelter Look-up'!$F$4,$V2271-4,0)))</f>
        <v/>
      </c>
      <c r="H2271" s="235" t="str">
        <f>IF(ISERROR($V2271),"",OFFSET('Smelter Look-up'!$G$4,$V2271-4,0))</f>
        <v/>
      </c>
      <c r="I2271" s="237" t="str">
        <f>IF(ISERROR($V2271),"",OFFSET('Smelter Look-up'!$H$4,$V2271-4,0))</f>
        <v/>
      </c>
      <c r="J2271" s="237" t="str">
        <f>IF(ISERROR($V2271),"",OFFSET('Smelter Look-up'!$I$4,$V2271-4,0))</f>
        <v/>
      </c>
      <c r="K2271" s="234"/>
      <c r="L2271" s="234"/>
      <c r="M2271" s="234"/>
      <c r="N2271" s="234"/>
      <c r="O2271" s="234"/>
      <c r="P2271" s="237"/>
      <c r="Q2271" s="238"/>
      <c r="R2271" s="233" t="str">
        <f>IF(ISERROR($V2271),"",OFFSET('Smelter Look-up'!$C$4,$V2271-4,0)&amp;"")</f>
        <v/>
      </c>
      <c r="S2271" s="239" t="str">
        <f t="array" ref="S2271">IF(B2271="","",IF(ISERROR(MATCH($E2271,CL,0)),"Unknown",INDIRECT("'C'!$A$"&amp;MATCH($E2271,CL,0)+1)))</f>
        <v/>
      </c>
      <c r="T2271" s="239" t="str">
        <f t="array" ref="T2271">IF(B2271="","",IF(ISERROR(MATCH($J2271,SorP!$B$1:$B$6226,0)),"",INDIRECT("'SorP'!$A$"&amp;MATCH($S2271&amp;$J2271,SorP!C:C,0))))</f>
        <v/>
      </c>
      <c r="U2271" s="240"/>
      <c r="V2271" s="228" t="str">
        <f>IF(C2271="",NA(),IF(OR(C2271="Smelter not listed",C2271="Smelter not yet identified"),MATCH($B2271&amp;$D2271,'Smelter Look-up'!$J:$J,0),MATCH($B2271&amp;$C2271,'Smelter Look-up'!$J:$J,0)))</f>
        <v>#N/A</v>
      </c>
      <c r="W2271" s="208"/>
      <c r="X2271" s="208">
        <f t="shared" si="1"/>
        <v>0</v>
      </c>
      <c r="Y2271" s="208"/>
      <c r="Z2271" s="208"/>
      <c r="AA2271" s="208"/>
      <c r="AB2271" s="241" t="str">
        <f t="shared" si="2"/>
        <v/>
      </c>
      <c r="AC2271" s="208"/>
      <c r="AD2271" s="208"/>
      <c r="AE2271" s="208"/>
      <c r="AF2271" s="208"/>
      <c r="AG2271" s="208"/>
      <c r="AH2271" s="208"/>
    </row>
    <row r="2272" ht="13.5" customHeight="1">
      <c r="A2272" s="239"/>
      <c r="B2272" s="233" t="str">
        <f t="array" ref="B2272">IF(LEN(A2272)=0,"",INDEX('Smelter Look-up'!$A:$A,MATCH($A2272,'Smelter Look-up'!$E:$E,0)))</f>
        <v/>
      </c>
      <c r="C2272" s="234" t="str">
        <f t="array" ref="C2272">IF(LEN(A2272)=0,"",INDEX('Smelter Look-up'!$C:$C,MATCH($A2272,'Smelter Look-up'!$E:$E,0)))</f>
        <v/>
      </c>
      <c r="D2272" s="233"/>
      <c r="E2272" s="233" t="str">
        <f>IF(ISERROR($V2272),"",OFFSET('Smelter Look-up'!$D$4,$V2272-4,0)&amp;"")</f>
        <v/>
      </c>
      <c r="F2272" s="233" t="str">
        <f>IF(ISERROR($V2272),"",OFFSET('Smelter Look-up'!$E$4,$V2272-4,0))</f>
        <v/>
      </c>
      <c r="G2272" s="233" t="str">
        <f>IF(C2272=$X$4,IF(ISERROR($V2272),"Enter smelter details","RMI"),IF(ISERROR($V2272),"",OFFSET('Smelter Look-up'!$F$4,$V2272-4,0)))</f>
        <v/>
      </c>
      <c r="H2272" s="235" t="str">
        <f>IF(ISERROR($V2272),"",OFFSET('Smelter Look-up'!$G$4,$V2272-4,0))</f>
        <v/>
      </c>
      <c r="I2272" s="237" t="str">
        <f>IF(ISERROR($V2272),"",OFFSET('Smelter Look-up'!$H$4,$V2272-4,0))</f>
        <v/>
      </c>
      <c r="J2272" s="237" t="str">
        <f>IF(ISERROR($V2272),"",OFFSET('Smelter Look-up'!$I$4,$V2272-4,0))</f>
        <v/>
      </c>
      <c r="K2272" s="234"/>
      <c r="L2272" s="234"/>
      <c r="M2272" s="234"/>
      <c r="N2272" s="234"/>
      <c r="O2272" s="234"/>
      <c r="P2272" s="237"/>
      <c r="Q2272" s="238"/>
      <c r="R2272" s="233" t="str">
        <f>IF(ISERROR($V2272),"",OFFSET('Smelter Look-up'!$C$4,$V2272-4,0)&amp;"")</f>
        <v/>
      </c>
      <c r="S2272" s="239" t="str">
        <f t="array" ref="S2272">IF(B2272="","",IF(ISERROR(MATCH($E2272,CL,0)),"Unknown",INDIRECT("'C'!$A$"&amp;MATCH($E2272,CL,0)+1)))</f>
        <v/>
      </c>
      <c r="T2272" s="239" t="str">
        <f t="array" ref="T2272">IF(B2272="","",IF(ISERROR(MATCH($J2272,SorP!$B$1:$B$6226,0)),"",INDIRECT("'SorP'!$A$"&amp;MATCH($S2272&amp;$J2272,SorP!C:C,0))))</f>
        <v/>
      </c>
      <c r="U2272" s="240"/>
      <c r="V2272" s="228" t="str">
        <f>IF(C2272="",NA(),IF(OR(C2272="Smelter not listed",C2272="Smelter not yet identified"),MATCH($B2272&amp;$D2272,'Smelter Look-up'!$J:$J,0),MATCH($B2272&amp;$C2272,'Smelter Look-up'!$J:$J,0)))</f>
        <v>#N/A</v>
      </c>
      <c r="W2272" s="208"/>
      <c r="X2272" s="208">
        <f t="shared" si="1"/>
        <v>0</v>
      </c>
      <c r="Y2272" s="208"/>
      <c r="Z2272" s="208"/>
      <c r="AA2272" s="208"/>
      <c r="AB2272" s="241" t="str">
        <f t="shared" si="2"/>
        <v/>
      </c>
      <c r="AC2272" s="208"/>
      <c r="AD2272" s="208"/>
      <c r="AE2272" s="208"/>
      <c r="AF2272" s="208"/>
      <c r="AG2272" s="208"/>
      <c r="AH2272" s="208"/>
    </row>
    <row r="2273" ht="13.5" customHeight="1">
      <c r="A2273" s="239"/>
      <c r="B2273" s="233" t="str">
        <f t="array" ref="B2273">IF(LEN(A2273)=0,"",INDEX('Smelter Look-up'!$A:$A,MATCH($A2273,'Smelter Look-up'!$E:$E,0)))</f>
        <v/>
      </c>
      <c r="C2273" s="234" t="str">
        <f t="array" ref="C2273">IF(LEN(A2273)=0,"",INDEX('Smelter Look-up'!$C:$C,MATCH($A2273,'Smelter Look-up'!$E:$E,0)))</f>
        <v/>
      </c>
      <c r="D2273" s="233"/>
      <c r="E2273" s="233" t="str">
        <f>IF(ISERROR($V2273),"",OFFSET('Smelter Look-up'!$D$4,$V2273-4,0)&amp;"")</f>
        <v/>
      </c>
      <c r="F2273" s="233" t="str">
        <f>IF(ISERROR($V2273),"",OFFSET('Smelter Look-up'!$E$4,$V2273-4,0))</f>
        <v/>
      </c>
      <c r="G2273" s="233" t="str">
        <f>IF(C2273=$X$4,IF(ISERROR($V2273),"Enter smelter details","RMI"),IF(ISERROR($V2273),"",OFFSET('Smelter Look-up'!$F$4,$V2273-4,0)))</f>
        <v/>
      </c>
      <c r="H2273" s="235" t="str">
        <f>IF(ISERROR($V2273),"",OFFSET('Smelter Look-up'!$G$4,$V2273-4,0))</f>
        <v/>
      </c>
      <c r="I2273" s="237" t="str">
        <f>IF(ISERROR($V2273),"",OFFSET('Smelter Look-up'!$H$4,$V2273-4,0))</f>
        <v/>
      </c>
      <c r="J2273" s="237" t="str">
        <f>IF(ISERROR($V2273),"",OFFSET('Smelter Look-up'!$I$4,$V2273-4,0))</f>
        <v/>
      </c>
      <c r="K2273" s="234"/>
      <c r="L2273" s="234"/>
      <c r="M2273" s="234"/>
      <c r="N2273" s="234"/>
      <c r="O2273" s="234"/>
      <c r="P2273" s="237"/>
      <c r="Q2273" s="238"/>
      <c r="R2273" s="233" t="str">
        <f>IF(ISERROR($V2273),"",OFFSET('Smelter Look-up'!$C$4,$V2273-4,0)&amp;"")</f>
        <v/>
      </c>
      <c r="S2273" s="239" t="str">
        <f t="array" ref="S2273">IF(B2273="","",IF(ISERROR(MATCH($E2273,CL,0)),"Unknown",INDIRECT("'C'!$A$"&amp;MATCH($E2273,CL,0)+1)))</f>
        <v/>
      </c>
      <c r="T2273" s="239" t="str">
        <f t="array" ref="T2273">IF(B2273="","",IF(ISERROR(MATCH($J2273,SorP!$B$1:$B$6226,0)),"",INDIRECT("'SorP'!$A$"&amp;MATCH($S2273&amp;$J2273,SorP!C:C,0))))</f>
        <v/>
      </c>
      <c r="U2273" s="240"/>
      <c r="V2273" s="228" t="str">
        <f>IF(C2273="",NA(),IF(OR(C2273="Smelter not listed",C2273="Smelter not yet identified"),MATCH($B2273&amp;$D2273,'Smelter Look-up'!$J:$J,0),MATCH($B2273&amp;$C2273,'Smelter Look-up'!$J:$J,0)))</f>
        <v>#N/A</v>
      </c>
      <c r="W2273" s="208"/>
      <c r="X2273" s="208">
        <f t="shared" si="1"/>
        <v>0</v>
      </c>
      <c r="Y2273" s="208"/>
      <c r="Z2273" s="208"/>
      <c r="AA2273" s="208"/>
      <c r="AB2273" s="241" t="str">
        <f t="shared" si="2"/>
        <v/>
      </c>
      <c r="AC2273" s="208"/>
      <c r="AD2273" s="208"/>
      <c r="AE2273" s="208"/>
      <c r="AF2273" s="208"/>
      <c r="AG2273" s="208"/>
      <c r="AH2273" s="208"/>
    </row>
    <row r="2274" ht="13.5" customHeight="1">
      <c r="A2274" s="239"/>
      <c r="B2274" s="233" t="str">
        <f t="array" ref="B2274">IF(LEN(A2274)=0,"",INDEX('Smelter Look-up'!$A:$A,MATCH($A2274,'Smelter Look-up'!$E:$E,0)))</f>
        <v/>
      </c>
      <c r="C2274" s="234" t="str">
        <f t="array" ref="C2274">IF(LEN(A2274)=0,"",INDEX('Smelter Look-up'!$C:$C,MATCH($A2274,'Smelter Look-up'!$E:$E,0)))</f>
        <v/>
      </c>
      <c r="D2274" s="233"/>
      <c r="E2274" s="233" t="str">
        <f>IF(ISERROR($V2274),"",OFFSET('Smelter Look-up'!$D$4,$V2274-4,0)&amp;"")</f>
        <v/>
      </c>
      <c r="F2274" s="233" t="str">
        <f>IF(ISERROR($V2274),"",OFFSET('Smelter Look-up'!$E$4,$V2274-4,0))</f>
        <v/>
      </c>
      <c r="G2274" s="233" t="str">
        <f>IF(C2274=$X$4,IF(ISERROR($V2274),"Enter smelter details","RMI"),IF(ISERROR($V2274),"",OFFSET('Smelter Look-up'!$F$4,$V2274-4,0)))</f>
        <v/>
      </c>
      <c r="H2274" s="235" t="str">
        <f>IF(ISERROR($V2274),"",OFFSET('Smelter Look-up'!$G$4,$V2274-4,0))</f>
        <v/>
      </c>
      <c r="I2274" s="237" t="str">
        <f>IF(ISERROR($V2274),"",OFFSET('Smelter Look-up'!$H$4,$V2274-4,0))</f>
        <v/>
      </c>
      <c r="J2274" s="237" t="str">
        <f>IF(ISERROR($V2274),"",OFFSET('Smelter Look-up'!$I$4,$V2274-4,0))</f>
        <v/>
      </c>
      <c r="K2274" s="234"/>
      <c r="L2274" s="234"/>
      <c r="M2274" s="234"/>
      <c r="N2274" s="234"/>
      <c r="O2274" s="234"/>
      <c r="P2274" s="237"/>
      <c r="Q2274" s="238"/>
      <c r="R2274" s="233" t="str">
        <f>IF(ISERROR($V2274),"",OFFSET('Smelter Look-up'!$C$4,$V2274-4,0)&amp;"")</f>
        <v/>
      </c>
      <c r="S2274" s="239" t="str">
        <f t="array" ref="S2274">IF(B2274="","",IF(ISERROR(MATCH($E2274,CL,0)),"Unknown",INDIRECT("'C'!$A$"&amp;MATCH($E2274,CL,0)+1)))</f>
        <v/>
      </c>
      <c r="T2274" s="239" t="str">
        <f t="array" ref="T2274">IF(B2274="","",IF(ISERROR(MATCH($J2274,SorP!$B$1:$B$6226,0)),"",INDIRECT("'SorP'!$A$"&amp;MATCH($S2274&amp;$J2274,SorP!C:C,0))))</f>
        <v/>
      </c>
      <c r="U2274" s="240"/>
      <c r="V2274" s="228" t="str">
        <f>IF(C2274="",NA(),IF(OR(C2274="Smelter not listed",C2274="Smelter not yet identified"),MATCH($B2274&amp;$D2274,'Smelter Look-up'!$J:$J,0),MATCH($B2274&amp;$C2274,'Smelter Look-up'!$J:$J,0)))</f>
        <v>#N/A</v>
      </c>
      <c r="W2274" s="208"/>
      <c r="X2274" s="208">
        <f t="shared" si="1"/>
        <v>0</v>
      </c>
      <c r="Y2274" s="208"/>
      <c r="Z2274" s="208"/>
      <c r="AA2274" s="208"/>
      <c r="AB2274" s="241" t="str">
        <f t="shared" si="2"/>
        <v/>
      </c>
      <c r="AC2274" s="208"/>
      <c r="AD2274" s="208"/>
      <c r="AE2274" s="208"/>
      <c r="AF2274" s="208"/>
      <c r="AG2274" s="208"/>
      <c r="AH2274" s="208"/>
    </row>
    <row r="2275" ht="13.5" customHeight="1">
      <c r="A2275" s="239"/>
      <c r="B2275" s="233" t="str">
        <f t="array" ref="B2275">IF(LEN(A2275)=0,"",INDEX('Smelter Look-up'!$A:$A,MATCH($A2275,'Smelter Look-up'!$E:$E,0)))</f>
        <v/>
      </c>
      <c r="C2275" s="234" t="str">
        <f t="array" ref="C2275">IF(LEN(A2275)=0,"",INDEX('Smelter Look-up'!$C:$C,MATCH($A2275,'Smelter Look-up'!$E:$E,0)))</f>
        <v/>
      </c>
      <c r="D2275" s="233"/>
      <c r="E2275" s="233" t="str">
        <f>IF(ISERROR($V2275),"",OFFSET('Smelter Look-up'!$D$4,$V2275-4,0)&amp;"")</f>
        <v/>
      </c>
      <c r="F2275" s="233" t="str">
        <f>IF(ISERROR($V2275),"",OFFSET('Smelter Look-up'!$E$4,$V2275-4,0))</f>
        <v/>
      </c>
      <c r="G2275" s="233" t="str">
        <f>IF(C2275=$X$4,IF(ISERROR($V2275),"Enter smelter details","RMI"),IF(ISERROR($V2275),"",OFFSET('Smelter Look-up'!$F$4,$V2275-4,0)))</f>
        <v/>
      </c>
      <c r="H2275" s="235" t="str">
        <f>IF(ISERROR($V2275),"",OFFSET('Smelter Look-up'!$G$4,$V2275-4,0))</f>
        <v/>
      </c>
      <c r="I2275" s="237" t="str">
        <f>IF(ISERROR($V2275),"",OFFSET('Smelter Look-up'!$H$4,$V2275-4,0))</f>
        <v/>
      </c>
      <c r="J2275" s="237" t="str">
        <f>IF(ISERROR($V2275),"",OFFSET('Smelter Look-up'!$I$4,$V2275-4,0))</f>
        <v/>
      </c>
      <c r="K2275" s="234"/>
      <c r="L2275" s="234"/>
      <c r="M2275" s="234"/>
      <c r="N2275" s="234"/>
      <c r="O2275" s="234"/>
      <c r="P2275" s="237"/>
      <c r="Q2275" s="238"/>
      <c r="R2275" s="233" t="str">
        <f>IF(ISERROR($V2275),"",OFFSET('Smelter Look-up'!$C$4,$V2275-4,0)&amp;"")</f>
        <v/>
      </c>
      <c r="S2275" s="239" t="str">
        <f t="array" ref="S2275">IF(B2275="","",IF(ISERROR(MATCH($E2275,CL,0)),"Unknown",INDIRECT("'C'!$A$"&amp;MATCH($E2275,CL,0)+1)))</f>
        <v/>
      </c>
      <c r="T2275" s="239" t="str">
        <f t="array" ref="T2275">IF(B2275="","",IF(ISERROR(MATCH($J2275,SorP!$B$1:$B$6226,0)),"",INDIRECT("'SorP'!$A$"&amp;MATCH($S2275&amp;$J2275,SorP!C:C,0))))</f>
        <v/>
      </c>
      <c r="U2275" s="240"/>
      <c r="V2275" s="228" t="str">
        <f>IF(C2275="",NA(),IF(OR(C2275="Smelter not listed",C2275="Smelter not yet identified"),MATCH($B2275&amp;$D2275,'Smelter Look-up'!$J:$J,0),MATCH($B2275&amp;$C2275,'Smelter Look-up'!$J:$J,0)))</f>
        <v>#N/A</v>
      </c>
      <c r="W2275" s="208"/>
      <c r="X2275" s="208">
        <f t="shared" si="1"/>
        <v>0</v>
      </c>
      <c r="Y2275" s="208"/>
      <c r="Z2275" s="208"/>
      <c r="AA2275" s="208"/>
      <c r="AB2275" s="241" t="str">
        <f t="shared" si="2"/>
        <v/>
      </c>
      <c r="AC2275" s="208"/>
      <c r="AD2275" s="208"/>
      <c r="AE2275" s="208"/>
      <c r="AF2275" s="208"/>
      <c r="AG2275" s="208"/>
      <c r="AH2275" s="208"/>
    </row>
    <row r="2276" ht="13.5" customHeight="1">
      <c r="A2276" s="239"/>
      <c r="B2276" s="233" t="str">
        <f t="array" ref="B2276">IF(LEN(A2276)=0,"",INDEX('Smelter Look-up'!$A:$A,MATCH($A2276,'Smelter Look-up'!$E:$E,0)))</f>
        <v/>
      </c>
      <c r="C2276" s="234" t="str">
        <f t="array" ref="C2276">IF(LEN(A2276)=0,"",INDEX('Smelter Look-up'!$C:$C,MATCH($A2276,'Smelter Look-up'!$E:$E,0)))</f>
        <v/>
      </c>
      <c r="D2276" s="233"/>
      <c r="E2276" s="233" t="str">
        <f>IF(ISERROR($V2276),"",OFFSET('Smelter Look-up'!$D$4,$V2276-4,0)&amp;"")</f>
        <v/>
      </c>
      <c r="F2276" s="233" t="str">
        <f>IF(ISERROR($V2276),"",OFFSET('Smelter Look-up'!$E$4,$V2276-4,0))</f>
        <v/>
      </c>
      <c r="G2276" s="233" t="str">
        <f>IF(C2276=$X$4,IF(ISERROR($V2276),"Enter smelter details","RMI"),IF(ISERROR($V2276),"",OFFSET('Smelter Look-up'!$F$4,$V2276-4,0)))</f>
        <v/>
      </c>
      <c r="H2276" s="235" t="str">
        <f>IF(ISERROR($V2276),"",OFFSET('Smelter Look-up'!$G$4,$V2276-4,0))</f>
        <v/>
      </c>
      <c r="I2276" s="237" t="str">
        <f>IF(ISERROR($V2276),"",OFFSET('Smelter Look-up'!$H$4,$V2276-4,0))</f>
        <v/>
      </c>
      <c r="J2276" s="237" t="str">
        <f>IF(ISERROR($V2276),"",OFFSET('Smelter Look-up'!$I$4,$V2276-4,0))</f>
        <v/>
      </c>
      <c r="K2276" s="234"/>
      <c r="L2276" s="234"/>
      <c r="M2276" s="234"/>
      <c r="N2276" s="234"/>
      <c r="O2276" s="234"/>
      <c r="P2276" s="237"/>
      <c r="Q2276" s="238"/>
      <c r="R2276" s="233" t="str">
        <f>IF(ISERROR($V2276),"",OFFSET('Smelter Look-up'!$C$4,$V2276-4,0)&amp;"")</f>
        <v/>
      </c>
      <c r="S2276" s="239" t="str">
        <f t="array" ref="S2276">IF(B2276="","",IF(ISERROR(MATCH($E2276,CL,0)),"Unknown",INDIRECT("'C'!$A$"&amp;MATCH($E2276,CL,0)+1)))</f>
        <v/>
      </c>
      <c r="T2276" s="239" t="str">
        <f t="array" ref="T2276">IF(B2276="","",IF(ISERROR(MATCH($J2276,SorP!$B$1:$B$6226,0)),"",INDIRECT("'SorP'!$A$"&amp;MATCH($S2276&amp;$J2276,SorP!C:C,0))))</f>
        <v/>
      </c>
      <c r="U2276" s="240"/>
      <c r="V2276" s="228" t="str">
        <f>IF(C2276="",NA(),IF(OR(C2276="Smelter not listed",C2276="Smelter not yet identified"),MATCH($B2276&amp;$D2276,'Smelter Look-up'!$J:$J,0),MATCH($B2276&amp;$C2276,'Smelter Look-up'!$J:$J,0)))</f>
        <v>#N/A</v>
      </c>
      <c r="W2276" s="208"/>
      <c r="X2276" s="208">
        <f t="shared" si="1"/>
        <v>0</v>
      </c>
      <c r="Y2276" s="208"/>
      <c r="Z2276" s="208"/>
      <c r="AA2276" s="208"/>
      <c r="AB2276" s="241" t="str">
        <f t="shared" si="2"/>
        <v/>
      </c>
      <c r="AC2276" s="208"/>
      <c r="AD2276" s="208"/>
      <c r="AE2276" s="208"/>
      <c r="AF2276" s="208"/>
      <c r="AG2276" s="208"/>
      <c r="AH2276" s="208"/>
    </row>
    <row r="2277" ht="13.5" customHeight="1">
      <c r="A2277" s="239"/>
      <c r="B2277" s="233" t="str">
        <f t="array" ref="B2277">IF(LEN(A2277)=0,"",INDEX('Smelter Look-up'!$A:$A,MATCH($A2277,'Smelter Look-up'!$E:$E,0)))</f>
        <v/>
      </c>
      <c r="C2277" s="234" t="str">
        <f t="array" ref="C2277">IF(LEN(A2277)=0,"",INDEX('Smelter Look-up'!$C:$C,MATCH($A2277,'Smelter Look-up'!$E:$E,0)))</f>
        <v/>
      </c>
      <c r="D2277" s="233"/>
      <c r="E2277" s="233" t="str">
        <f>IF(ISERROR($V2277),"",OFFSET('Smelter Look-up'!$D$4,$V2277-4,0)&amp;"")</f>
        <v/>
      </c>
      <c r="F2277" s="233" t="str">
        <f>IF(ISERROR($V2277),"",OFFSET('Smelter Look-up'!$E$4,$V2277-4,0))</f>
        <v/>
      </c>
      <c r="G2277" s="233" t="str">
        <f>IF(C2277=$X$4,IF(ISERROR($V2277),"Enter smelter details","RMI"),IF(ISERROR($V2277),"",OFFSET('Smelter Look-up'!$F$4,$V2277-4,0)))</f>
        <v/>
      </c>
      <c r="H2277" s="235" t="str">
        <f>IF(ISERROR($V2277),"",OFFSET('Smelter Look-up'!$G$4,$V2277-4,0))</f>
        <v/>
      </c>
      <c r="I2277" s="237" t="str">
        <f>IF(ISERROR($V2277),"",OFFSET('Smelter Look-up'!$H$4,$V2277-4,0))</f>
        <v/>
      </c>
      <c r="J2277" s="237" t="str">
        <f>IF(ISERROR($V2277),"",OFFSET('Smelter Look-up'!$I$4,$V2277-4,0))</f>
        <v/>
      </c>
      <c r="K2277" s="234"/>
      <c r="L2277" s="234"/>
      <c r="M2277" s="234"/>
      <c r="N2277" s="234"/>
      <c r="O2277" s="234"/>
      <c r="P2277" s="237"/>
      <c r="Q2277" s="238"/>
      <c r="R2277" s="233" t="str">
        <f>IF(ISERROR($V2277),"",OFFSET('Smelter Look-up'!$C$4,$V2277-4,0)&amp;"")</f>
        <v/>
      </c>
      <c r="S2277" s="239" t="str">
        <f t="array" ref="S2277">IF(B2277="","",IF(ISERROR(MATCH($E2277,CL,0)),"Unknown",INDIRECT("'C'!$A$"&amp;MATCH($E2277,CL,0)+1)))</f>
        <v/>
      </c>
      <c r="T2277" s="239" t="str">
        <f t="array" ref="T2277">IF(B2277="","",IF(ISERROR(MATCH($J2277,SorP!$B$1:$B$6226,0)),"",INDIRECT("'SorP'!$A$"&amp;MATCH($S2277&amp;$J2277,SorP!C:C,0))))</f>
        <v/>
      </c>
      <c r="U2277" s="240"/>
      <c r="V2277" s="228" t="str">
        <f>IF(C2277="",NA(),IF(OR(C2277="Smelter not listed",C2277="Smelter not yet identified"),MATCH($B2277&amp;$D2277,'Smelter Look-up'!$J:$J,0),MATCH($B2277&amp;$C2277,'Smelter Look-up'!$J:$J,0)))</f>
        <v>#N/A</v>
      </c>
      <c r="W2277" s="208"/>
      <c r="X2277" s="208">
        <f t="shared" si="1"/>
        <v>0</v>
      </c>
      <c r="Y2277" s="208"/>
      <c r="Z2277" s="208"/>
      <c r="AA2277" s="208"/>
      <c r="AB2277" s="241" t="str">
        <f t="shared" si="2"/>
        <v/>
      </c>
      <c r="AC2277" s="208"/>
      <c r="AD2277" s="208"/>
      <c r="AE2277" s="208"/>
      <c r="AF2277" s="208"/>
      <c r="AG2277" s="208"/>
      <c r="AH2277" s="208"/>
    </row>
    <row r="2278" ht="13.5" customHeight="1">
      <c r="A2278" s="239"/>
      <c r="B2278" s="233" t="str">
        <f t="array" ref="B2278">IF(LEN(A2278)=0,"",INDEX('Smelter Look-up'!$A:$A,MATCH($A2278,'Smelter Look-up'!$E:$E,0)))</f>
        <v/>
      </c>
      <c r="C2278" s="234" t="str">
        <f t="array" ref="C2278">IF(LEN(A2278)=0,"",INDEX('Smelter Look-up'!$C:$C,MATCH($A2278,'Smelter Look-up'!$E:$E,0)))</f>
        <v/>
      </c>
      <c r="D2278" s="233"/>
      <c r="E2278" s="233" t="str">
        <f>IF(ISERROR($V2278),"",OFFSET('Smelter Look-up'!$D$4,$V2278-4,0)&amp;"")</f>
        <v/>
      </c>
      <c r="F2278" s="233" t="str">
        <f>IF(ISERROR($V2278),"",OFFSET('Smelter Look-up'!$E$4,$V2278-4,0))</f>
        <v/>
      </c>
      <c r="G2278" s="233" t="str">
        <f>IF(C2278=$X$4,IF(ISERROR($V2278),"Enter smelter details","RMI"),IF(ISERROR($V2278),"",OFFSET('Smelter Look-up'!$F$4,$V2278-4,0)))</f>
        <v/>
      </c>
      <c r="H2278" s="235" t="str">
        <f>IF(ISERROR($V2278),"",OFFSET('Smelter Look-up'!$G$4,$V2278-4,0))</f>
        <v/>
      </c>
      <c r="I2278" s="237" t="str">
        <f>IF(ISERROR($V2278),"",OFFSET('Smelter Look-up'!$H$4,$V2278-4,0))</f>
        <v/>
      </c>
      <c r="J2278" s="237" t="str">
        <f>IF(ISERROR($V2278),"",OFFSET('Smelter Look-up'!$I$4,$V2278-4,0))</f>
        <v/>
      </c>
      <c r="K2278" s="234"/>
      <c r="L2278" s="234"/>
      <c r="M2278" s="234"/>
      <c r="N2278" s="234"/>
      <c r="O2278" s="234"/>
      <c r="P2278" s="237"/>
      <c r="Q2278" s="238"/>
      <c r="R2278" s="233" t="str">
        <f>IF(ISERROR($V2278),"",OFFSET('Smelter Look-up'!$C$4,$V2278-4,0)&amp;"")</f>
        <v/>
      </c>
      <c r="S2278" s="239" t="str">
        <f t="array" ref="S2278">IF(B2278="","",IF(ISERROR(MATCH($E2278,CL,0)),"Unknown",INDIRECT("'C'!$A$"&amp;MATCH($E2278,CL,0)+1)))</f>
        <v/>
      </c>
      <c r="T2278" s="239" t="str">
        <f t="array" ref="T2278">IF(B2278="","",IF(ISERROR(MATCH($J2278,SorP!$B$1:$B$6226,0)),"",INDIRECT("'SorP'!$A$"&amp;MATCH($S2278&amp;$J2278,SorP!C:C,0))))</f>
        <v/>
      </c>
      <c r="U2278" s="240"/>
      <c r="V2278" s="228" t="str">
        <f>IF(C2278="",NA(),IF(OR(C2278="Smelter not listed",C2278="Smelter not yet identified"),MATCH($B2278&amp;$D2278,'Smelter Look-up'!$J:$J,0),MATCH($B2278&amp;$C2278,'Smelter Look-up'!$J:$J,0)))</f>
        <v>#N/A</v>
      </c>
      <c r="W2278" s="208"/>
      <c r="X2278" s="208">
        <f t="shared" si="1"/>
        <v>0</v>
      </c>
      <c r="Y2278" s="208"/>
      <c r="Z2278" s="208"/>
      <c r="AA2278" s="208"/>
      <c r="AB2278" s="241" t="str">
        <f t="shared" si="2"/>
        <v/>
      </c>
      <c r="AC2278" s="208"/>
      <c r="AD2278" s="208"/>
      <c r="AE2278" s="208"/>
      <c r="AF2278" s="208"/>
      <c r="AG2278" s="208"/>
      <c r="AH2278" s="208"/>
    </row>
    <row r="2279" ht="13.5" customHeight="1">
      <c r="A2279" s="239"/>
      <c r="B2279" s="233" t="str">
        <f t="array" ref="B2279">IF(LEN(A2279)=0,"",INDEX('Smelter Look-up'!$A:$A,MATCH($A2279,'Smelter Look-up'!$E:$E,0)))</f>
        <v/>
      </c>
      <c r="C2279" s="234" t="str">
        <f t="array" ref="C2279">IF(LEN(A2279)=0,"",INDEX('Smelter Look-up'!$C:$C,MATCH($A2279,'Smelter Look-up'!$E:$E,0)))</f>
        <v/>
      </c>
      <c r="D2279" s="233"/>
      <c r="E2279" s="233" t="str">
        <f>IF(ISERROR($V2279),"",OFFSET('Smelter Look-up'!$D$4,$V2279-4,0)&amp;"")</f>
        <v/>
      </c>
      <c r="F2279" s="233" t="str">
        <f>IF(ISERROR($V2279),"",OFFSET('Smelter Look-up'!$E$4,$V2279-4,0))</f>
        <v/>
      </c>
      <c r="G2279" s="233" t="str">
        <f>IF(C2279=$X$4,IF(ISERROR($V2279),"Enter smelter details","RMI"),IF(ISERROR($V2279),"",OFFSET('Smelter Look-up'!$F$4,$V2279-4,0)))</f>
        <v/>
      </c>
      <c r="H2279" s="235" t="str">
        <f>IF(ISERROR($V2279),"",OFFSET('Smelter Look-up'!$G$4,$V2279-4,0))</f>
        <v/>
      </c>
      <c r="I2279" s="237" t="str">
        <f>IF(ISERROR($V2279),"",OFFSET('Smelter Look-up'!$H$4,$V2279-4,0))</f>
        <v/>
      </c>
      <c r="J2279" s="237" t="str">
        <f>IF(ISERROR($V2279),"",OFFSET('Smelter Look-up'!$I$4,$V2279-4,0))</f>
        <v/>
      </c>
      <c r="K2279" s="234"/>
      <c r="L2279" s="234"/>
      <c r="M2279" s="234"/>
      <c r="N2279" s="234"/>
      <c r="O2279" s="234"/>
      <c r="P2279" s="237"/>
      <c r="Q2279" s="238"/>
      <c r="R2279" s="233" t="str">
        <f>IF(ISERROR($V2279),"",OFFSET('Smelter Look-up'!$C$4,$V2279-4,0)&amp;"")</f>
        <v/>
      </c>
      <c r="S2279" s="239" t="str">
        <f t="array" ref="S2279">IF(B2279="","",IF(ISERROR(MATCH($E2279,CL,0)),"Unknown",INDIRECT("'C'!$A$"&amp;MATCH($E2279,CL,0)+1)))</f>
        <v/>
      </c>
      <c r="T2279" s="239" t="str">
        <f t="array" ref="T2279">IF(B2279="","",IF(ISERROR(MATCH($J2279,SorP!$B$1:$B$6226,0)),"",INDIRECT("'SorP'!$A$"&amp;MATCH($S2279&amp;$J2279,SorP!C:C,0))))</f>
        <v/>
      </c>
      <c r="U2279" s="240"/>
      <c r="V2279" s="228" t="str">
        <f>IF(C2279="",NA(),IF(OR(C2279="Smelter not listed",C2279="Smelter not yet identified"),MATCH($B2279&amp;$D2279,'Smelter Look-up'!$J:$J,0),MATCH($B2279&amp;$C2279,'Smelter Look-up'!$J:$J,0)))</f>
        <v>#N/A</v>
      </c>
      <c r="W2279" s="208"/>
      <c r="X2279" s="208">
        <f t="shared" si="1"/>
        <v>0</v>
      </c>
      <c r="Y2279" s="208"/>
      <c r="Z2279" s="208"/>
      <c r="AA2279" s="208"/>
      <c r="AB2279" s="241" t="str">
        <f t="shared" si="2"/>
        <v/>
      </c>
      <c r="AC2279" s="208"/>
      <c r="AD2279" s="208"/>
      <c r="AE2279" s="208"/>
      <c r="AF2279" s="208"/>
      <c r="AG2279" s="208"/>
      <c r="AH2279" s="208"/>
    </row>
    <row r="2280" ht="13.5" customHeight="1">
      <c r="A2280" s="239"/>
      <c r="B2280" s="233" t="str">
        <f t="array" ref="B2280">IF(LEN(A2280)=0,"",INDEX('Smelter Look-up'!$A:$A,MATCH($A2280,'Smelter Look-up'!$E:$E,0)))</f>
        <v/>
      </c>
      <c r="C2280" s="234" t="str">
        <f t="array" ref="C2280">IF(LEN(A2280)=0,"",INDEX('Smelter Look-up'!$C:$C,MATCH($A2280,'Smelter Look-up'!$E:$E,0)))</f>
        <v/>
      </c>
      <c r="D2280" s="233"/>
      <c r="E2280" s="233" t="str">
        <f>IF(ISERROR($V2280),"",OFFSET('Smelter Look-up'!$D$4,$V2280-4,0)&amp;"")</f>
        <v/>
      </c>
      <c r="F2280" s="233" t="str">
        <f>IF(ISERROR($V2280),"",OFFSET('Smelter Look-up'!$E$4,$V2280-4,0))</f>
        <v/>
      </c>
      <c r="G2280" s="233" t="str">
        <f>IF(C2280=$X$4,IF(ISERROR($V2280),"Enter smelter details","RMI"),IF(ISERROR($V2280),"",OFFSET('Smelter Look-up'!$F$4,$V2280-4,0)))</f>
        <v/>
      </c>
      <c r="H2280" s="235" t="str">
        <f>IF(ISERROR($V2280),"",OFFSET('Smelter Look-up'!$G$4,$V2280-4,0))</f>
        <v/>
      </c>
      <c r="I2280" s="237" t="str">
        <f>IF(ISERROR($V2280),"",OFFSET('Smelter Look-up'!$H$4,$V2280-4,0))</f>
        <v/>
      </c>
      <c r="J2280" s="237" t="str">
        <f>IF(ISERROR($V2280),"",OFFSET('Smelter Look-up'!$I$4,$V2280-4,0))</f>
        <v/>
      </c>
      <c r="K2280" s="234"/>
      <c r="L2280" s="234"/>
      <c r="M2280" s="234"/>
      <c r="N2280" s="234"/>
      <c r="O2280" s="234"/>
      <c r="P2280" s="237"/>
      <c r="Q2280" s="238"/>
      <c r="R2280" s="233" t="str">
        <f>IF(ISERROR($V2280),"",OFFSET('Smelter Look-up'!$C$4,$V2280-4,0)&amp;"")</f>
        <v/>
      </c>
      <c r="S2280" s="239" t="str">
        <f t="array" ref="S2280">IF(B2280="","",IF(ISERROR(MATCH($E2280,CL,0)),"Unknown",INDIRECT("'C'!$A$"&amp;MATCH($E2280,CL,0)+1)))</f>
        <v/>
      </c>
      <c r="T2280" s="239" t="str">
        <f t="array" ref="T2280">IF(B2280="","",IF(ISERROR(MATCH($J2280,SorP!$B$1:$B$6226,0)),"",INDIRECT("'SorP'!$A$"&amp;MATCH($S2280&amp;$J2280,SorP!C:C,0))))</f>
        <v/>
      </c>
      <c r="U2280" s="240"/>
      <c r="V2280" s="228" t="str">
        <f>IF(C2280="",NA(),IF(OR(C2280="Smelter not listed",C2280="Smelter not yet identified"),MATCH($B2280&amp;$D2280,'Smelter Look-up'!$J:$J,0),MATCH($B2280&amp;$C2280,'Smelter Look-up'!$J:$J,0)))</f>
        <v>#N/A</v>
      </c>
      <c r="W2280" s="208"/>
      <c r="X2280" s="208">
        <f t="shared" si="1"/>
        <v>0</v>
      </c>
      <c r="Y2280" s="208"/>
      <c r="Z2280" s="208"/>
      <c r="AA2280" s="208"/>
      <c r="AB2280" s="241" t="str">
        <f t="shared" si="2"/>
        <v/>
      </c>
      <c r="AC2280" s="208"/>
      <c r="AD2280" s="208"/>
      <c r="AE2280" s="208"/>
      <c r="AF2280" s="208"/>
      <c r="AG2280" s="208"/>
      <c r="AH2280" s="208"/>
    </row>
    <row r="2281" ht="13.5" customHeight="1">
      <c r="A2281" s="239"/>
      <c r="B2281" s="233" t="str">
        <f t="array" ref="B2281">IF(LEN(A2281)=0,"",INDEX('Smelter Look-up'!$A:$A,MATCH($A2281,'Smelter Look-up'!$E:$E,0)))</f>
        <v/>
      </c>
      <c r="C2281" s="234" t="str">
        <f t="array" ref="C2281">IF(LEN(A2281)=0,"",INDEX('Smelter Look-up'!$C:$C,MATCH($A2281,'Smelter Look-up'!$E:$E,0)))</f>
        <v/>
      </c>
      <c r="D2281" s="233"/>
      <c r="E2281" s="233" t="str">
        <f>IF(ISERROR($V2281),"",OFFSET('Smelter Look-up'!$D$4,$V2281-4,0)&amp;"")</f>
        <v/>
      </c>
      <c r="F2281" s="233" t="str">
        <f>IF(ISERROR($V2281),"",OFFSET('Smelter Look-up'!$E$4,$V2281-4,0))</f>
        <v/>
      </c>
      <c r="G2281" s="233" t="str">
        <f>IF(C2281=$X$4,IF(ISERROR($V2281),"Enter smelter details","RMI"),IF(ISERROR($V2281),"",OFFSET('Smelter Look-up'!$F$4,$V2281-4,0)))</f>
        <v/>
      </c>
      <c r="H2281" s="235" t="str">
        <f>IF(ISERROR($V2281),"",OFFSET('Smelter Look-up'!$G$4,$V2281-4,0))</f>
        <v/>
      </c>
      <c r="I2281" s="237" t="str">
        <f>IF(ISERROR($V2281),"",OFFSET('Smelter Look-up'!$H$4,$V2281-4,0))</f>
        <v/>
      </c>
      <c r="J2281" s="237" t="str">
        <f>IF(ISERROR($V2281),"",OFFSET('Smelter Look-up'!$I$4,$V2281-4,0))</f>
        <v/>
      </c>
      <c r="K2281" s="234"/>
      <c r="L2281" s="234"/>
      <c r="M2281" s="234"/>
      <c r="N2281" s="234"/>
      <c r="O2281" s="234"/>
      <c r="P2281" s="237"/>
      <c r="Q2281" s="238"/>
      <c r="R2281" s="233" t="str">
        <f>IF(ISERROR($V2281),"",OFFSET('Smelter Look-up'!$C$4,$V2281-4,0)&amp;"")</f>
        <v/>
      </c>
      <c r="S2281" s="239" t="str">
        <f t="array" ref="S2281">IF(B2281="","",IF(ISERROR(MATCH($E2281,CL,0)),"Unknown",INDIRECT("'C'!$A$"&amp;MATCH($E2281,CL,0)+1)))</f>
        <v/>
      </c>
      <c r="T2281" s="239" t="str">
        <f t="array" ref="T2281">IF(B2281="","",IF(ISERROR(MATCH($J2281,SorP!$B$1:$B$6226,0)),"",INDIRECT("'SorP'!$A$"&amp;MATCH($S2281&amp;$J2281,SorP!C:C,0))))</f>
        <v/>
      </c>
      <c r="U2281" s="240"/>
      <c r="V2281" s="228" t="str">
        <f>IF(C2281="",NA(),IF(OR(C2281="Smelter not listed",C2281="Smelter not yet identified"),MATCH($B2281&amp;$D2281,'Smelter Look-up'!$J:$J,0),MATCH($B2281&amp;$C2281,'Smelter Look-up'!$J:$J,0)))</f>
        <v>#N/A</v>
      </c>
      <c r="W2281" s="208"/>
      <c r="X2281" s="208">
        <f t="shared" si="1"/>
        <v>0</v>
      </c>
      <c r="Y2281" s="208"/>
      <c r="Z2281" s="208"/>
      <c r="AA2281" s="208"/>
      <c r="AB2281" s="241" t="str">
        <f t="shared" si="2"/>
        <v/>
      </c>
      <c r="AC2281" s="208"/>
      <c r="AD2281" s="208"/>
      <c r="AE2281" s="208"/>
      <c r="AF2281" s="208"/>
      <c r="AG2281" s="208"/>
      <c r="AH2281" s="208"/>
    </row>
    <row r="2282" ht="13.5" customHeight="1">
      <c r="A2282" s="239"/>
      <c r="B2282" s="233" t="str">
        <f t="array" ref="B2282">IF(LEN(A2282)=0,"",INDEX('Smelter Look-up'!$A:$A,MATCH($A2282,'Smelter Look-up'!$E:$E,0)))</f>
        <v/>
      </c>
      <c r="C2282" s="234" t="str">
        <f t="array" ref="C2282">IF(LEN(A2282)=0,"",INDEX('Smelter Look-up'!$C:$C,MATCH($A2282,'Smelter Look-up'!$E:$E,0)))</f>
        <v/>
      </c>
      <c r="D2282" s="233"/>
      <c r="E2282" s="233" t="str">
        <f>IF(ISERROR($V2282),"",OFFSET('Smelter Look-up'!$D$4,$V2282-4,0)&amp;"")</f>
        <v/>
      </c>
      <c r="F2282" s="233" t="str">
        <f>IF(ISERROR($V2282),"",OFFSET('Smelter Look-up'!$E$4,$V2282-4,0))</f>
        <v/>
      </c>
      <c r="G2282" s="233" t="str">
        <f>IF(C2282=$X$4,IF(ISERROR($V2282),"Enter smelter details","RMI"),IF(ISERROR($V2282),"",OFFSET('Smelter Look-up'!$F$4,$V2282-4,0)))</f>
        <v/>
      </c>
      <c r="H2282" s="235" t="str">
        <f>IF(ISERROR($V2282),"",OFFSET('Smelter Look-up'!$G$4,$V2282-4,0))</f>
        <v/>
      </c>
      <c r="I2282" s="237" t="str">
        <f>IF(ISERROR($V2282),"",OFFSET('Smelter Look-up'!$H$4,$V2282-4,0))</f>
        <v/>
      </c>
      <c r="J2282" s="237" t="str">
        <f>IF(ISERROR($V2282),"",OFFSET('Smelter Look-up'!$I$4,$V2282-4,0))</f>
        <v/>
      </c>
      <c r="K2282" s="234"/>
      <c r="L2282" s="234"/>
      <c r="M2282" s="234"/>
      <c r="N2282" s="234"/>
      <c r="O2282" s="234"/>
      <c r="P2282" s="237"/>
      <c r="Q2282" s="238"/>
      <c r="R2282" s="233" t="str">
        <f>IF(ISERROR($V2282),"",OFFSET('Smelter Look-up'!$C$4,$V2282-4,0)&amp;"")</f>
        <v/>
      </c>
      <c r="S2282" s="239" t="str">
        <f t="array" ref="S2282">IF(B2282="","",IF(ISERROR(MATCH($E2282,CL,0)),"Unknown",INDIRECT("'C'!$A$"&amp;MATCH($E2282,CL,0)+1)))</f>
        <v/>
      </c>
      <c r="T2282" s="239" t="str">
        <f t="array" ref="T2282">IF(B2282="","",IF(ISERROR(MATCH($J2282,SorP!$B$1:$B$6226,0)),"",INDIRECT("'SorP'!$A$"&amp;MATCH($S2282&amp;$J2282,SorP!C:C,0))))</f>
        <v/>
      </c>
      <c r="U2282" s="240"/>
      <c r="V2282" s="228" t="str">
        <f>IF(C2282="",NA(),IF(OR(C2282="Smelter not listed",C2282="Smelter not yet identified"),MATCH($B2282&amp;$D2282,'Smelter Look-up'!$J:$J,0),MATCH($B2282&amp;$C2282,'Smelter Look-up'!$J:$J,0)))</f>
        <v>#N/A</v>
      </c>
      <c r="W2282" s="208"/>
      <c r="X2282" s="208">
        <f t="shared" si="1"/>
        <v>0</v>
      </c>
      <c r="Y2282" s="208"/>
      <c r="Z2282" s="208"/>
      <c r="AA2282" s="208"/>
      <c r="AB2282" s="241" t="str">
        <f t="shared" si="2"/>
        <v/>
      </c>
      <c r="AC2282" s="208"/>
      <c r="AD2282" s="208"/>
      <c r="AE2282" s="208"/>
      <c r="AF2282" s="208"/>
      <c r="AG2282" s="208"/>
      <c r="AH2282" s="208"/>
    </row>
    <row r="2283" ht="13.5" customHeight="1">
      <c r="A2283" s="239"/>
      <c r="B2283" s="233" t="str">
        <f t="array" ref="B2283">IF(LEN(A2283)=0,"",INDEX('Smelter Look-up'!$A:$A,MATCH($A2283,'Smelter Look-up'!$E:$E,0)))</f>
        <v/>
      </c>
      <c r="C2283" s="234" t="str">
        <f t="array" ref="C2283">IF(LEN(A2283)=0,"",INDEX('Smelter Look-up'!$C:$C,MATCH($A2283,'Smelter Look-up'!$E:$E,0)))</f>
        <v/>
      </c>
      <c r="D2283" s="233"/>
      <c r="E2283" s="233" t="str">
        <f>IF(ISERROR($V2283),"",OFFSET('Smelter Look-up'!$D$4,$V2283-4,0)&amp;"")</f>
        <v/>
      </c>
      <c r="F2283" s="233" t="str">
        <f>IF(ISERROR($V2283),"",OFFSET('Smelter Look-up'!$E$4,$V2283-4,0))</f>
        <v/>
      </c>
      <c r="G2283" s="233" t="str">
        <f>IF(C2283=$X$4,IF(ISERROR($V2283),"Enter smelter details","RMI"),IF(ISERROR($V2283),"",OFFSET('Smelter Look-up'!$F$4,$V2283-4,0)))</f>
        <v/>
      </c>
      <c r="H2283" s="235" t="str">
        <f>IF(ISERROR($V2283),"",OFFSET('Smelter Look-up'!$G$4,$V2283-4,0))</f>
        <v/>
      </c>
      <c r="I2283" s="237" t="str">
        <f>IF(ISERROR($V2283),"",OFFSET('Smelter Look-up'!$H$4,$V2283-4,0))</f>
        <v/>
      </c>
      <c r="J2283" s="237" t="str">
        <f>IF(ISERROR($V2283),"",OFFSET('Smelter Look-up'!$I$4,$V2283-4,0))</f>
        <v/>
      </c>
      <c r="K2283" s="234"/>
      <c r="L2283" s="234"/>
      <c r="M2283" s="234"/>
      <c r="N2283" s="234"/>
      <c r="O2283" s="234"/>
      <c r="P2283" s="237"/>
      <c r="Q2283" s="238"/>
      <c r="R2283" s="233" t="str">
        <f>IF(ISERROR($V2283),"",OFFSET('Smelter Look-up'!$C$4,$V2283-4,0)&amp;"")</f>
        <v/>
      </c>
      <c r="S2283" s="239" t="str">
        <f t="array" ref="S2283">IF(B2283="","",IF(ISERROR(MATCH($E2283,CL,0)),"Unknown",INDIRECT("'C'!$A$"&amp;MATCH($E2283,CL,0)+1)))</f>
        <v/>
      </c>
      <c r="T2283" s="239" t="str">
        <f t="array" ref="T2283">IF(B2283="","",IF(ISERROR(MATCH($J2283,SorP!$B$1:$B$6226,0)),"",INDIRECT("'SorP'!$A$"&amp;MATCH($S2283&amp;$J2283,SorP!C:C,0))))</f>
        <v/>
      </c>
      <c r="U2283" s="240"/>
      <c r="V2283" s="228" t="str">
        <f>IF(C2283="",NA(),IF(OR(C2283="Smelter not listed",C2283="Smelter not yet identified"),MATCH($B2283&amp;$D2283,'Smelter Look-up'!$J:$J,0),MATCH($B2283&amp;$C2283,'Smelter Look-up'!$J:$J,0)))</f>
        <v>#N/A</v>
      </c>
      <c r="W2283" s="208"/>
      <c r="X2283" s="208">
        <f t="shared" si="1"/>
        <v>0</v>
      </c>
      <c r="Y2283" s="208"/>
      <c r="Z2283" s="208"/>
      <c r="AA2283" s="208"/>
      <c r="AB2283" s="241" t="str">
        <f t="shared" si="2"/>
        <v/>
      </c>
      <c r="AC2283" s="208"/>
      <c r="AD2283" s="208"/>
      <c r="AE2283" s="208"/>
      <c r="AF2283" s="208"/>
      <c r="AG2283" s="208"/>
      <c r="AH2283" s="208"/>
    </row>
    <row r="2284" ht="13.5" customHeight="1">
      <c r="A2284" s="239"/>
      <c r="B2284" s="233" t="str">
        <f t="array" ref="B2284">IF(LEN(A2284)=0,"",INDEX('Smelter Look-up'!$A:$A,MATCH($A2284,'Smelter Look-up'!$E:$E,0)))</f>
        <v/>
      </c>
      <c r="C2284" s="234" t="str">
        <f t="array" ref="C2284">IF(LEN(A2284)=0,"",INDEX('Smelter Look-up'!$C:$C,MATCH($A2284,'Smelter Look-up'!$E:$E,0)))</f>
        <v/>
      </c>
      <c r="D2284" s="233"/>
      <c r="E2284" s="233" t="str">
        <f>IF(ISERROR($V2284),"",OFFSET('Smelter Look-up'!$D$4,$V2284-4,0)&amp;"")</f>
        <v/>
      </c>
      <c r="F2284" s="233" t="str">
        <f>IF(ISERROR($V2284),"",OFFSET('Smelter Look-up'!$E$4,$V2284-4,0))</f>
        <v/>
      </c>
      <c r="G2284" s="233" t="str">
        <f>IF(C2284=$X$4,IF(ISERROR($V2284),"Enter smelter details","RMI"),IF(ISERROR($V2284),"",OFFSET('Smelter Look-up'!$F$4,$V2284-4,0)))</f>
        <v/>
      </c>
      <c r="H2284" s="235" t="str">
        <f>IF(ISERROR($V2284),"",OFFSET('Smelter Look-up'!$G$4,$V2284-4,0))</f>
        <v/>
      </c>
      <c r="I2284" s="237" t="str">
        <f>IF(ISERROR($V2284),"",OFFSET('Smelter Look-up'!$H$4,$V2284-4,0))</f>
        <v/>
      </c>
      <c r="J2284" s="237" t="str">
        <f>IF(ISERROR($V2284),"",OFFSET('Smelter Look-up'!$I$4,$V2284-4,0))</f>
        <v/>
      </c>
      <c r="K2284" s="234"/>
      <c r="L2284" s="234"/>
      <c r="M2284" s="234"/>
      <c r="N2284" s="234"/>
      <c r="O2284" s="234"/>
      <c r="P2284" s="237"/>
      <c r="Q2284" s="238"/>
      <c r="R2284" s="233" t="str">
        <f>IF(ISERROR($V2284),"",OFFSET('Smelter Look-up'!$C$4,$V2284-4,0)&amp;"")</f>
        <v/>
      </c>
      <c r="S2284" s="239" t="str">
        <f t="array" ref="S2284">IF(B2284="","",IF(ISERROR(MATCH($E2284,CL,0)),"Unknown",INDIRECT("'C'!$A$"&amp;MATCH($E2284,CL,0)+1)))</f>
        <v/>
      </c>
      <c r="T2284" s="239" t="str">
        <f t="array" ref="T2284">IF(B2284="","",IF(ISERROR(MATCH($J2284,SorP!$B$1:$B$6226,0)),"",INDIRECT("'SorP'!$A$"&amp;MATCH($S2284&amp;$J2284,SorP!C:C,0))))</f>
        <v/>
      </c>
      <c r="U2284" s="240"/>
      <c r="V2284" s="228" t="str">
        <f>IF(C2284="",NA(),IF(OR(C2284="Smelter not listed",C2284="Smelter not yet identified"),MATCH($B2284&amp;$D2284,'Smelter Look-up'!$J:$J,0),MATCH($B2284&amp;$C2284,'Smelter Look-up'!$J:$J,0)))</f>
        <v>#N/A</v>
      </c>
      <c r="W2284" s="208"/>
      <c r="X2284" s="208">
        <f t="shared" si="1"/>
        <v>0</v>
      </c>
      <c r="Y2284" s="208"/>
      <c r="Z2284" s="208"/>
      <c r="AA2284" s="208"/>
      <c r="AB2284" s="241" t="str">
        <f t="shared" si="2"/>
        <v/>
      </c>
      <c r="AC2284" s="208"/>
      <c r="AD2284" s="208"/>
      <c r="AE2284" s="208"/>
      <c r="AF2284" s="208"/>
      <c r="AG2284" s="208"/>
      <c r="AH2284" s="208"/>
    </row>
    <row r="2285" ht="13.5" customHeight="1">
      <c r="A2285" s="239"/>
      <c r="B2285" s="233" t="str">
        <f t="array" ref="B2285">IF(LEN(A2285)=0,"",INDEX('Smelter Look-up'!$A:$A,MATCH($A2285,'Smelter Look-up'!$E:$E,0)))</f>
        <v/>
      </c>
      <c r="C2285" s="234" t="str">
        <f t="array" ref="C2285">IF(LEN(A2285)=0,"",INDEX('Smelter Look-up'!$C:$C,MATCH($A2285,'Smelter Look-up'!$E:$E,0)))</f>
        <v/>
      </c>
      <c r="D2285" s="233"/>
      <c r="E2285" s="233" t="str">
        <f>IF(ISERROR($V2285),"",OFFSET('Smelter Look-up'!$D$4,$V2285-4,0)&amp;"")</f>
        <v/>
      </c>
      <c r="F2285" s="233" t="str">
        <f>IF(ISERROR($V2285),"",OFFSET('Smelter Look-up'!$E$4,$V2285-4,0))</f>
        <v/>
      </c>
      <c r="G2285" s="233" t="str">
        <f>IF(C2285=$X$4,IF(ISERROR($V2285),"Enter smelter details","RMI"),IF(ISERROR($V2285),"",OFFSET('Smelter Look-up'!$F$4,$V2285-4,0)))</f>
        <v/>
      </c>
      <c r="H2285" s="235" t="str">
        <f>IF(ISERROR($V2285),"",OFFSET('Smelter Look-up'!$G$4,$V2285-4,0))</f>
        <v/>
      </c>
      <c r="I2285" s="237" t="str">
        <f>IF(ISERROR($V2285),"",OFFSET('Smelter Look-up'!$H$4,$V2285-4,0))</f>
        <v/>
      </c>
      <c r="J2285" s="237" t="str">
        <f>IF(ISERROR($V2285),"",OFFSET('Smelter Look-up'!$I$4,$V2285-4,0))</f>
        <v/>
      </c>
      <c r="K2285" s="234"/>
      <c r="L2285" s="234"/>
      <c r="M2285" s="234"/>
      <c r="N2285" s="234"/>
      <c r="O2285" s="234"/>
      <c r="P2285" s="237"/>
      <c r="Q2285" s="238"/>
      <c r="R2285" s="233" t="str">
        <f>IF(ISERROR($V2285),"",OFFSET('Smelter Look-up'!$C$4,$V2285-4,0)&amp;"")</f>
        <v/>
      </c>
      <c r="S2285" s="239" t="str">
        <f t="array" ref="S2285">IF(B2285="","",IF(ISERROR(MATCH($E2285,CL,0)),"Unknown",INDIRECT("'C'!$A$"&amp;MATCH($E2285,CL,0)+1)))</f>
        <v/>
      </c>
      <c r="T2285" s="239" t="str">
        <f t="array" ref="T2285">IF(B2285="","",IF(ISERROR(MATCH($J2285,SorP!$B$1:$B$6226,0)),"",INDIRECT("'SorP'!$A$"&amp;MATCH($S2285&amp;$J2285,SorP!C:C,0))))</f>
        <v/>
      </c>
      <c r="U2285" s="240"/>
      <c r="V2285" s="228" t="str">
        <f>IF(C2285="",NA(),IF(OR(C2285="Smelter not listed",C2285="Smelter not yet identified"),MATCH($B2285&amp;$D2285,'Smelter Look-up'!$J:$J,0),MATCH($B2285&amp;$C2285,'Smelter Look-up'!$J:$J,0)))</f>
        <v>#N/A</v>
      </c>
      <c r="W2285" s="208"/>
      <c r="X2285" s="208">
        <f t="shared" si="1"/>
        <v>0</v>
      </c>
      <c r="Y2285" s="208"/>
      <c r="Z2285" s="208"/>
      <c r="AA2285" s="208"/>
      <c r="AB2285" s="241" t="str">
        <f t="shared" si="2"/>
        <v/>
      </c>
      <c r="AC2285" s="208"/>
      <c r="AD2285" s="208"/>
      <c r="AE2285" s="208"/>
      <c r="AF2285" s="208"/>
      <c r="AG2285" s="208"/>
      <c r="AH2285" s="208"/>
    </row>
    <row r="2286" ht="13.5" customHeight="1">
      <c r="A2286" s="239"/>
      <c r="B2286" s="233" t="str">
        <f t="array" ref="B2286">IF(LEN(A2286)=0,"",INDEX('Smelter Look-up'!$A:$A,MATCH($A2286,'Smelter Look-up'!$E:$E,0)))</f>
        <v/>
      </c>
      <c r="C2286" s="234" t="str">
        <f t="array" ref="C2286">IF(LEN(A2286)=0,"",INDEX('Smelter Look-up'!$C:$C,MATCH($A2286,'Smelter Look-up'!$E:$E,0)))</f>
        <v/>
      </c>
      <c r="D2286" s="233"/>
      <c r="E2286" s="233" t="str">
        <f>IF(ISERROR($V2286),"",OFFSET('Smelter Look-up'!$D$4,$V2286-4,0)&amp;"")</f>
        <v/>
      </c>
      <c r="F2286" s="233" t="str">
        <f>IF(ISERROR($V2286),"",OFFSET('Smelter Look-up'!$E$4,$V2286-4,0))</f>
        <v/>
      </c>
      <c r="G2286" s="233" t="str">
        <f>IF(C2286=$X$4,IF(ISERROR($V2286),"Enter smelter details","RMI"),IF(ISERROR($V2286),"",OFFSET('Smelter Look-up'!$F$4,$V2286-4,0)))</f>
        <v/>
      </c>
      <c r="H2286" s="235" t="str">
        <f>IF(ISERROR($V2286),"",OFFSET('Smelter Look-up'!$G$4,$V2286-4,0))</f>
        <v/>
      </c>
      <c r="I2286" s="237" t="str">
        <f>IF(ISERROR($V2286),"",OFFSET('Smelter Look-up'!$H$4,$V2286-4,0))</f>
        <v/>
      </c>
      <c r="J2286" s="237" t="str">
        <f>IF(ISERROR($V2286),"",OFFSET('Smelter Look-up'!$I$4,$V2286-4,0))</f>
        <v/>
      </c>
      <c r="K2286" s="234"/>
      <c r="L2286" s="234"/>
      <c r="M2286" s="234"/>
      <c r="N2286" s="234"/>
      <c r="O2286" s="234"/>
      <c r="P2286" s="237"/>
      <c r="Q2286" s="238"/>
      <c r="R2286" s="233" t="str">
        <f>IF(ISERROR($V2286),"",OFFSET('Smelter Look-up'!$C$4,$V2286-4,0)&amp;"")</f>
        <v/>
      </c>
      <c r="S2286" s="239" t="str">
        <f t="array" ref="S2286">IF(B2286="","",IF(ISERROR(MATCH($E2286,CL,0)),"Unknown",INDIRECT("'C'!$A$"&amp;MATCH($E2286,CL,0)+1)))</f>
        <v/>
      </c>
      <c r="T2286" s="239" t="str">
        <f t="array" ref="T2286">IF(B2286="","",IF(ISERROR(MATCH($J2286,SorP!$B$1:$B$6226,0)),"",INDIRECT("'SorP'!$A$"&amp;MATCH($S2286&amp;$J2286,SorP!C:C,0))))</f>
        <v/>
      </c>
      <c r="U2286" s="240"/>
      <c r="V2286" s="228" t="str">
        <f>IF(C2286="",NA(),IF(OR(C2286="Smelter not listed",C2286="Smelter not yet identified"),MATCH($B2286&amp;$D2286,'Smelter Look-up'!$J:$J,0),MATCH($B2286&amp;$C2286,'Smelter Look-up'!$J:$J,0)))</f>
        <v>#N/A</v>
      </c>
      <c r="W2286" s="208"/>
      <c r="X2286" s="208">
        <f t="shared" si="1"/>
        <v>0</v>
      </c>
      <c r="Y2286" s="208"/>
      <c r="Z2286" s="208"/>
      <c r="AA2286" s="208"/>
      <c r="AB2286" s="241" t="str">
        <f t="shared" si="2"/>
        <v/>
      </c>
      <c r="AC2286" s="208"/>
      <c r="AD2286" s="208"/>
      <c r="AE2286" s="208"/>
      <c r="AF2286" s="208"/>
      <c r="AG2286" s="208"/>
      <c r="AH2286" s="208"/>
    </row>
    <row r="2287" ht="13.5" customHeight="1">
      <c r="A2287" s="239"/>
      <c r="B2287" s="233" t="str">
        <f t="array" ref="B2287">IF(LEN(A2287)=0,"",INDEX('Smelter Look-up'!$A:$A,MATCH($A2287,'Smelter Look-up'!$E:$E,0)))</f>
        <v/>
      </c>
      <c r="C2287" s="234" t="str">
        <f t="array" ref="C2287">IF(LEN(A2287)=0,"",INDEX('Smelter Look-up'!$C:$C,MATCH($A2287,'Smelter Look-up'!$E:$E,0)))</f>
        <v/>
      </c>
      <c r="D2287" s="233"/>
      <c r="E2287" s="233" t="str">
        <f>IF(ISERROR($V2287),"",OFFSET('Smelter Look-up'!$D$4,$V2287-4,0)&amp;"")</f>
        <v/>
      </c>
      <c r="F2287" s="233" t="str">
        <f>IF(ISERROR($V2287),"",OFFSET('Smelter Look-up'!$E$4,$V2287-4,0))</f>
        <v/>
      </c>
      <c r="G2287" s="233" t="str">
        <f>IF(C2287=$X$4,IF(ISERROR($V2287),"Enter smelter details","RMI"),IF(ISERROR($V2287),"",OFFSET('Smelter Look-up'!$F$4,$V2287-4,0)))</f>
        <v/>
      </c>
      <c r="H2287" s="235" t="str">
        <f>IF(ISERROR($V2287),"",OFFSET('Smelter Look-up'!$G$4,$V2287-4,0))</f>
        <v/>
      </c>
      <c r="I2287" s="237" t="str">
        <f>IF(ISERROR($V2287),"",OFFSET('Smelter Look-up'!$H$4,$V2287-4,0))</f>
        <v/>
      </c>
      <c r="J2287" s="237" t="str">
        <f>IF(ISERROR($V2287),"",OFFSET('Smelter Look-up'!$I$4,$V2287-4,0))</f>
        <v/>
      </c>
      <c r="K2287" s="234"/>
      <c r="L2287" s="234"/>
      <c r="M2287" s="234"/>
      <c r="N2287" s="234"/>
      <c r="O2287" s="234"/>
      <c r="P2287" s="237"/>
      <c r="Q2287" s="238"/>
      <c r="R2287" s="233" t="str">
        <f>IF(ISERROR($V2287),"",OFFSET('Smelter Look-up'!$C$4,$V2287-4,0)&amp;"")</f>
        <v/>
      </c>
      <c r="S2287" s="239" t="str">
        <f t="array" ref="S2287">IF(B2287="","",IF(ISERROR(MATCH($E2287,CL,0)),"Unknown",INDIRECT("'C'!$A$"&amp;MATCH($E2287,CL,0)+1)))</f>
        <v/>
      </c>
      <c r="T2287" s="239" t="str">
        <f t="array" ref="T2287">IF(B2287="","",IF(ISERROR(MATCH($J2287,SorP!$B$1:$B$6226,0)),"",INDIRECT("'SorP'!$A$"&amp;MATCH($S2287&amp;$J2287,SorP!C:C,0))))</f>
        <v/>
      </c>
      <c r="U2287" s="240"/>
      <c r="V2287" s="228" t="str">
        <f>IF(C2287="",NA(),IF(OR(C2287="Smelter not listed",C2287="Smelter not yet identified"),MATCH($B2287&amp;$D2287,'Smelter Look-up'!$J:$J,0),MATCH($B2287&amp;$C2287,'Smelter Look-up'!$J:$J,0)))</f>
        <v>#N/A</v>
      </c>
      <c r="W2287" s="208"/>
      <c r="X2287" s="208">
        <f t="shared" si="1"/>
        <v>0</v>
      </c>
      <c r="Y2287" s="208"/>
      <c r="Z2287" s="208"/>
      <c r="AA2287" s="208"/>
      <c r="AB2287" s="241" t="str">
        <f t="shared" si="2"/>
        <v/>
      </c>
      <c r="AC2287" s="208"/>
      <c r="AD2287" s="208"/>
      <c r="AE2287" s="208"/>
      <c r="AF2287" s="208"/>
      <c r="AG2287" s="208"/>
      <c r="AH2287" s="208"/>
    </row>
    <row r="2288" ht="13.5" customHeight="1">
      <c r="A2288" s="239"/>
      <c r="B2288" s="233" t="str">
        <f t="array" ref="B2288">IF(LEN(A2288)=0,"",INDEX('Smelter Look-up'!$A:$A,MATCH($A2288,'Smelter Look-up'!$E:$E,0)))</f>
        <v/>
      </c>
      <c r="C2288" s="234" t="str">
        <f t="array" ref="C2288">IF(LEN(A2288)=0,"",INDEX('Smelter Look-up'!$C:$C,MATCH($A2288,'Smelter Look-up'!$E:$E,0)))</f>
        <v/>
      </c>
      <c r="D2288" s="233"/>
      <c r="E2288" s="233" t="str">
        <f>IF(ISERROR($V2288),"",OFFSET('Smelter Look-up'!$D$4,$V2288-4,0)&amp;"")</f>
        <v/>
      </c>
      <c r="F2288" s="233" t="str">
        <f>IF(ISERROR($V2288),"",OFFSET('Smelter Look-up'!$E$4,$V2288-4,0))</f>
        <v/>
      </c>
      <c r="G2288" s="233" t="str">
        <f>IF(C2288=$X$4,IF(ISERROR($V2288),"Enter smelter details","RMI"),IF(ISERROR($V2288),"",OFFSET('Smelter Look-up'!$F$4,$V2288-4,0)))</f>
        <v/>
      </c>
      <c r="H2288" s="235" t="str">
        <f>IF(ISERROR($V2288),"",OFFSET('Smelter Look-up'!$G$4,$V2288-4,0))</f>
        <v/>
      </c>
      <c r="I2288" s="237" t="str">
        <f>IF(ISERROR($V2288),"",OFFSET('Smelter Look-up'!$H$4,$V2288-4,0))</f>
        <v/>
      </c>
      <c r="J2288" s="237" t="str">
        <f>IF(ISERROR($V2288),"",OFFSET('Smelter Look-up'!$I$4,$V2288-4,0))</f>
        <v/>
      </c>
      <c r="K2288" s="234"/>
      <c r="L2288" s="234"/>
      <c r="M2288" s="234"/>
      <c r="N2288" s="234"/>
      <c r="O2288" s="234"/>
      <c r="P2288" s="237"/>
      <c r="Q2288" s="238"/>
      <c r="R2288" s="233" t="str">
        <f>IF(ISERROR($V2288),"",OFFSET('Smelter Look-up'!$C$4,$V2288-4,0)&amp;"")</f>
        <v/>
      </c>
      <c r="S2288" s="239" t="str">
        <f t="array" ref="S2288">IF(B2288="","",IF(ISERROR(MATCH($E2288,CL,0)),"Unknown",INDIRECT("'C'!$A$"&amp;MATCH($E2288,CL,0)+1)))</f>
        <v/>
      </c>
      <c r="T2288" s="239" t="str">
        <f t="array" ref="T2288">IF(B2288="","",IF(ISERROR(MATCH($J2288,SorP!$B$1:$B$6226,0)),"",INDIRECT("'SorP'!$A$"&amp;MATCH($S2288&amp;$J2288,SorP!C:C,0))))</f>
        <v/>
      </c>
      <c r="U2288" s="240"/>
      <c r="V2288" s="228" t="str">
        <f>IF(C2288="",NA(),IF(OR(C2288="Smelter not listed",C2288="Smelter not yet identified"),MATCH($B2288&amp;$D2288,'Smelter Look-up'!$J:$J,0),MATCH($B2288&amp;$C2288,'Smelter Look-up'!$J:$J,0)))</f>
        <v>#N/A</v>
      </c>
      <c r="W2288" s="208"/>
      <c r="X2288" s="208">
        <f t="shared" si="1"/>
        <v>0</v>
      </c>
      <c r="Y2288" s="208"/>
      <c r="Z2288" s="208"/>
      <c r="AA2288" s="208"/>
      <c r="AB2288" s="241" t="str">
        <f t="shared" si="2"/>
        <v/>
      </c>
      <c r="AC2288" s="208"/>
      <c r="AD2288" s="208"/>
      <c r="AE2288" s="208"/>
      <c r="AF2288" s="208"/>
      <c r="AG2288" s="208"/>
      <c r="AH2288" s="208"/>
    </row>
    <row r="2289" ht="13.5" customHeight="1">
      <c r="A2289" s="239"/>
      <c r="B2289" s="233" t="str">
        <f t="array" ref="B2289">IF(LEN(A2289)=0,"",INDEX('Smelter Look-up'!$A:$A,MATCH($A2289,'Smelter Look-up'!$E:$E,0)))</f>
        <v/>
      </c>
      <c r="C2289" s="234" t="str">
        <f t="array" ref="C2289">IF(LEN(A2289)=0,"",INDEX('Smelter Look-up'!$C:$C,MATCH($A2289,'Smelter Look-up'!$E:$E,0)))</f>
        <v/>
      </c>
      <c r="D2289" s="233"/>
      <c r="E2289" s="233" t="str">
        <f>IF(ISERROR($V2289),"",OFFSET('Smelter Look-up'!$D$4,$V2289-4,0)&amp;"")</f>
        <v/>
      </c>
      <c r="F2289" s="233" t="str">
        <f>IF(ISERROR($V2289),"",OFFSET('Smelter Look-up'!$E$4,$V2289-4,0))</f>
        <v/>
      </c>
      <c r="G2289" s="233" t="str">
        <f>IF(C2289=$X$4,IF(ISERROR($V2289),"Enter smelter details","RMI"),IF(ISERROR($V2289),"",OFFSET('Smelter Look-up'!$F$4,$V2289-4,0)))</f>
        <v/>
      </c>
      <c r="H2289" s="235" t="str">
        <f>IF(ISERROR($V2289),"",OFFSET('Smelter Look-up'!$G$4,$V2289-4,0))</f>
        <v/>
      </c>
      <c r="I2289" s="237" t="str">
        <f>IF(ISERROR($V2289),"",OFFSET('Smelter Look-up'!$H$4,$V2289-4,0))</f>
        <v/>
      </c>
      <c r="J2289" s="237" t="str">
        <f>IF(ISERROR($V2289),"",OFFSET('Smelter Look-up'!$I$4,$V2289-4,0))</f>
        <v/>
      </c>
      <c r="K2289" s="234"/>
      <c r="L2289" s="234"/>
      <c r="M2289" s="234"/>
      <c r="N2289" s="234"/>
      <c r="O2289" s="234"/>
      <c r="P2289" s="237"/>
      <c r="Q2289" s="238"/>
      <c r="R2289" s="233" t="str">
        <f>IF(ISERROR($V2289),"",OFFSET('Smelter Look-up'!$C$4,$V2289-4,0)&amp;"")</f>
        <v/>
      </c>
      <c r="S2289" s="239" t="str">
        <f t="array" ref="S2289">IF(B2289="","",IF(ISERROR(MATCH($E2289,CL,0)),"Unknown",INDIRECT("'C'!$A$"&amp;MATCH($E2289,CL,0)+1)))</f>
        <v/>
      </c>
      <c r="T2289" s="239" t="str">
        <f t="array" ref="T2289">IF(B2289="","",IF(ISERROR(MATCH($J2289,SorP!$B$1:$B$6226,0)),"",INDIRECT("'SorP'!$A$"&amp;MATCH($S2289&amp;$J2289,SorP!C:C,0))))</f>
        <v/>
      </c>
      <c r="U2289" s="240"/>
      <c r="V2289" s="228" t="str">
        <f>IF(C2289="",NA(),IF(OR(C2289="Smelter not listed",C2289="Smelter not yet identified"),MATCH($B2289&amp;$D2289,'Smelter Look-up'!$J:$J,0),MATCH($B2289&amp;$C2289,'Smelter Look-up'!$J:$J,0)))</f>
        <v>#N/A</v>
      </c>
      <c r="W2289" s="208"/>
      <c r="X2289" s="208">
        <f t="shared" si="1"/>
        <v>0</v>
      </c>
      <c r="Y2289" s="208"/>
      <c r="Z2289" s="208"/>
      <c r="AA2289" s="208"/>
      <c r="AB2289" s="241" t="str">
        <f t="shared" si="2"/>
        <v/>
      </c>
      <c r="AC2289" s="208"/>
      <c r="AD2289" s="208"/>
      <c r="AE2289" s="208"/>
      <c r="AF2289" s="208"/>
      <c r="AG2289" s="208"/>
      <c r="AH2289" s="208"/>
    </row>
    <row r="2290" ht="13.5" customHeight="1">
      <c r="A2290" s="239"/>
      <c r="B2290" s="233" t="str">
        <f t="array" ref="B2290">IF(LEN(A2290)=0,"",INDEX('Smelter Look-up'!$A:$A,MATCH($A2290,'Smelter Look-up'!$E:$E,0)))</f>
        <v/>
      </c>
      <c r="C2290" s="234" t="str">
        <f t="array" ref="C2290">IF(LEN(A2290)=0,"",INDEX('Smelter Look-up'!$C:$C,MATCH($A2290,'Smelter Look-up'!$E:$E,0)))</f>
        <v/>
      </c>
      <c r="D2290" s="233"/>
      <c r="E2290" s="233" t="str">
        <f>IF(ISERROR($V2290),"",OFFSET('Smelter Look-up'!$D$4,$V2290-4,0)&amp;"")</f>
        <v/>
      </c>
      <c r="F2290" s="233" t="str">
        <f>IF(ISERROR($V2290),"",OFFSET('Smelter Look-up'!$E$4,$V2290-4,0))</f>
        <v/>
      </c>
      <c r="G2290" s="233" t="str">
        <f>IF(C2290=$X$4,IF(ISERROR($V2290),"Enter smelter details","RMI"),IF(ISERROR($V2290),"",OFFSET('Smelter Look-up'!$F$4,$V2290-4,0)))</f>
        <v/>
      </c>
      <c r="H2290" s="235" t="str">
        <f>IF(ISERROR($V2290),"",OFFSET('Smelter Look-up'!$G$4,$V2290-4,0))</f>
        <v/>
      </c>
      <c r="I2290" s="237" t="str">
        <f>IF(ISERROR($V2290),"",OFFSET('Smelter Look-up'!$H$4,$V2290-4,0))</f>
        <v/>
      </c>
      <c r="J2290" s="237" t="str">
        <f>IF(ISERROR($V2290),"",OFFSET('Smelter Look-up'!$I$4,$V2290-4,0))</f>
        <v/>
      </c>
      <c r="K2290" s="234"/>
      <c r="L2290" s="234"/>
      <c r="M2290" s="234"/>
      <c r="N2290" s="234"/>
      <c r="O2290" s="234"/>
      <c r="P2290" s="237"/>
      <c r="Q2290" s="238"/>
      <c r="R2290" s="233" t="str">
        <f>IF(ISERROR($V2290),"",OFFSET('Smelter Look-up'!$C$4,$V2290-4,0)&amp;"")</f>
        <v/>
      </c>
      <c r="S2290" s="239" t="str">
        <f t="array" ref="S2290">IF(B2290="","",IF(ISERROR(MATCH($E2290,CL,0)),"Unknown",INDIRECT("'C'!$A$"&amp;MATCH($E2290,CL,0)+1)))</f>
        <v/>
      </c>
      <c r="T2290" s="239" t="str">
        <f t="array" ref="T2290">IF(B2290="","",IF(ISERROR(MATCH($J2290,SorP!$B$1:$B$6226,0)),"",INDIRECT("'SorP'!$A$"&amp;MATCH($S2290&amp;$J2290,SorP!C:C,0))))</f>
        <v/>
      </c>
      <c r="U2290" s="240"/>
      <c r="V2290" s="228" t="str">
        <f>IF(C2290="",NA(),IF(OR(C2290="Smelter not listed",C2290="Smelter not yet identified"),MATCH($B2290&amp;$D2290,'Smelter Look-up'!$J:$J,0),MATCH($B2290&amp;$C2290,'Smelter Look-up'!$J:$J,0)))</f>
        <v>#N/A</v>
      </c>
      <c r="W2290" s="208"/>
      <c r="X2290" s="208">
        <f t="shared" si="1"/>
        <v>0</v>
      </c>
      <c r="Y2290" s="208"/>
      <c r="Z2290" s="208"/>
      <c r="AA2290" s="208"/>
      <c r="AB2290" s="241" t="str">
        <f t="shared" si="2"/>
        <v/>
      </c>
      <c r="AC2290" s="208"/>
      <c r="AD2290" s="208"/>
      <c r="AE2290" s="208"/>
      <c r="AF2290" s="208"/>
      <c r="AG2290" s="208"/>
      <c r="AH2290" s="208"/>
    </row>
    <row r="2291" ht="13.5" customHeight="1">
      <c r="A2291" s="239"/>
      <c r="B2291" s="233" t="str">
        <f t="array" ref="B2291">IF(LEN(A2291)=0,"",INDEX('Smelter Look-up'!$A:$A,MATCH($A2291,'Smelter Look-up'!$E:$E,0)))</f>
        <v/>
      </c>
      <c r="C2291" s="234" t="str">
        <f t="array" ref="C2291">IF(LEN(A2291)=0,"",INDEX('Smelter Look-up'!$C:$C,MATCH($A2291,'Smelter Look-up'!$E:$E,0)))</f>
        <v/>
      </c>
      <c r="D2291" s="233"/>
      <c r="E2291" s="233" t="str">
        <f>IF(ISERROR($V2291),"",OFFSET('Smelter Look-up'!$D$4,$V2291-4,0)&amp;"")</f>
        <v/>
      </c>
      <c r="F2291" s="233" t="str">
        <f>IF(ISERROR($V2291),"",OFFSET('Smelter Look-up'!$E$4,$V2291-4,0))</f>
        <v/>
      </c>
      <c r="G2291" s="233" t="str">
        <f>IF(C2291=$X$4,IF(ISERROR($V2291),"Enter smelter details","RMI"),IF(ISERROR($V2291),"",OFFSET('Smelter Look-up'!$F$4,$V2291-4,0)))</f>
        <v/>
      </c>
      <c r="H2291" s="235" t="str">
        <f>IF(ISERROR($V2291),"",OFFSET('Smelter Look-up'!$G$4,$V2291-4,0))</f>
        <v/>
      </c>
      <c r="I2291" s="237" t="str">
        <f>IF(ISERROR($V2291),"",OFFSET('Smelter Look-up'!$H$4,$V2291-4,0))</f>
        <v/>
      </c>
      <c r="J2291" s="237" t="str">
        <f>IF(ISERROR($V2291),"",OFFSET('Smelter Look-up'!$I$4,$V2291-4,0))</f>
        <v/>
      </c>
      <c r="K2291" s="234"/>
      <c r="L2291" s="234"/>
      <c r="M2291" s="234"/>
      <c r="N2291" s="234"/>
      <c r="O2291" s="234"/>
      <c r="P2291" s="237"/>
      <c r="Q2291" s="238"/>
      <c r="R2291" s="233" t="str">
        <f>IF(ISERROR($V2291),"",OFFSET('Smelter Look-up'!$C$4,$V2291-4,0)&amp;"")</f>
        <v/>
      </c>
      <c r="S2291" s="239" t="str">
        <f t="array" ref="S2291">IF(B2291="","",IF(ISERROR(MATCH($E2291,CL,0)),"Unknown",INDIRECT("'C'!$A$"&amp;MATCH($E2291,CL,0)+1)))</f>
        <v/>
      </c>
      <c r="T2291" s="239" t="str">
        <f t="array" ref="T2291">IF(B2291="","",IF(ISERROR(MATCH($J2291,SorP!$B$1:$B$6226,0)),"",INDIRECT("'SorP'!$A$"&amp;MATCH($S2291&amp;$J2291,SorP!C:C,0))))</f>
        <v/>
      </c>
      <c r="U2291" s="240"/>
      <c r="V2291" s="228" t="str">
        <f>IF(C2291="",NA(),IF(OR(C2291="Smelter not listed",C2291="Smelter not yet identified"),MATCH($B2291&amp;$D2291,'Smelter Look-up'!$J:$J,0),MATCH($B2291&amp;$C2291,'Smelter Look-up'!$J:$J,0)))</f>
        <v>#N/A</v>
      </c>
      <c r="W2291" s="208"/>
      <c r="X2291" s="208">
        <f t="shared" si="1"/>
        <v>0</v>
      </c>
      <c r="Y2291" s="208"/>
      <c r="Z2291" s="208"/>
      <c r="AA2291" s="208"/>
      <c r="AB2291" s="241" t="str">
        <f t="shared" si="2"/>
        <v/>
      </c>
      <c r="AC2291" s="208"/>
      <c r="AD2291" s="208"/>
      <c r="AE2291" s="208"/>
      <c r="AF2291" s="208"/>
      <c r="AG2291" s="208"/>
      <c r="AH2291" s="208"/>
    </row>
    <row r="2292" ht="13.5" customHeight="1">
      <c r="A2292" s="239"/>
      <c r="B2292" s="233" t="str">
        <f t="array" ref="B2292">IF(LEN(A2292)=0,"",INDEX('Smelter Look-up'!$A:$A,MATCH($A2292,'Smelter Look-up'!$E:$E,0)))</f>
        <v/>
      </c>
      <c r="C2292" s="234" t="str">
        <f t="array" ref="C2292">IF(LEN(A2292)=0,"",INDEX('Smelter Look-up'!$C:$C,MATCH($A2292,'Smelter Look-up'!$E:$E,0)))</f>
        <v/>
      </c>
      <c r="D2292" s="233"/>
      <c r="E2292" s="233" t="str">
        <f>IF(ISERROR($V2292),"",OFFSET('Smelter Look-up'!$D$4,$V2292-4,0)&amp;"")</f>
        <v/>
      </c>
      <c r="F2292" s="233" t="str">
        <f>IF(ISERROR($V2292),"",OFFSET('Smelter Look-up'!$E$4,$V2292-4,0))</f>
        <v/>
      </c>
      <c r="G2292" s="233" t="str">
        <f>IF(C2292=$X$4,IF(ISERROR($V2292),"Enter smelter details","RMI"),IF(ISERROR($V2292),"",OFFSET('Smelter Look-up'!$F$4,$V2292-4,0)))</f>
        <v/>
      </c>
      <c r="H2292" s="235" t="str">
        <f>IF(ISERROR($V2292),"",OFFSET('Smelter Look-up'!$G$4,$V2292-4,0))</f>
        <v/>
      </c>
      <c r="I2292" s="237" t="str">
        <f>IF(ISERROR($V2292),"",OFFSET('Smelter Look-up'!$H$4,$V2292-4,0))</f>
        <v/>
      </c>
      <c r="J2292" s="237" t="str">
        <f>IF(ISERROR($V2292),"",OFFSET('Smelter Look-up'!$I$4,$V2292-4,0))</f>
        <v/>
      </c>
      <c r="K2292" s="234"/>
      <c r="L2292" s="234"/>
      <c r="M2292" s="234"/>
      <c r="N2292" s="234"/>
      <c r="O2292" s="234"/>
      <c r="P2292" s="237"/>
      <c r="Q2292" s="238"/>
      <c r="R2292" s="233" t="str">
        <f>IF(ISERROR($V2292),"",OFFSET('Smelter Look-up'!$C$4,$V2292-4,0)&amp;"")</f>
        <v/>
      </c>
      <c r="S2292" s="239" t="str">
        <f t="array" ref="S2292">IF(B2292="","",IF(ISERROR(MATCH($E2292,CL,0)),"Unknown",INDIRECT("'C'!$A$"&amp;MATCH($E2292,CL,0)+1)))</f>
        <v/>
      </c>
      <c r="T2292" s="239" t="str">
        <f t="array" ref="T2292">IF(B2292="","",IF(ISERROR(MATCH($J2292,SorP!$B$1:$B$6226,0)),"",INDIRECT("'SorP'!$A$"&amp;MATCH($S2292&amp;$J2292,SorP!C:C,0))))</f>
        <v/>
      </c>
      <c r="U2292" s="240"/>
      <c r="V2292" s="228" t="str">
        <f>IF(C2292="",NA(),IF(OR(C2292="Smelter not listed",C2292="Smelter not yet identified"),MATCH($B2292&amp;$D2292,'Smelter Look-up'!$J:$J,0),MATCH($B2292&amp;$C2292,'Smelter Look-up'!$J:$J,0)))</f>
        <v>#N/A</v>
      </c>
      <c r="W2292" s="208"/>
      <c r="X2292" s="208">
        <f t="shared" si="1"/>
        <v>0</v>
      </c>
      <c r="Y2292" s="208"/>
      <c r="Z2292" s="208"/>
      <c r="AA2292" s="208"/>
      <c r="AB2292" s="241" t="str">
        <f t="shared" si="2"/>
        <v/>
      </c>
      <c r="AC2292" s="208"/>
      <c r="AD2292" s="208"/>
      <c r="AE2292" s="208"/>
      <c r="AF2292" s="208"/>
      <c r="AG2292" s="208"/>
      <c r="AH2292" s="208"/>
    </row>
    <row r="2293" ht="13.5" customHeight="1">
      <c r="A2293" s="239"/>
      <c r="B2293" s="233" t="str">
        <f t="array" ref="B2293">IF(LEN(A2293)=0,"",INDEX('Smelter Look-up'!$A:$A,MATCH($A2293,'Smelter Look-up'!$E:$E,0)))</f>
        <v/>
      </c>
      <c r="C2293" s="234" t="str">
        <f t="array" ref="C2293">IF(LEN(A2293)=0,"",INDEX('Smelter Look-up'!$C:$C,MATCH($A2293,'Smelter Look-up'!$E:$E,0)))</f>
        <v/>
      </c>
      <c r="D2293" s="233"/>
      <c r="E2293" s="233" t="str">
        <f>IF(ISERROR($V2293),"",OFFSET('Smelter Look-up'!$D$4,$V2293-4,0)&amp;"")</f>
        <v/>
      </c>
      <c r="F2293" s="233" t="str">
        <f>IF(ISERROR($V2293),"",OFFSET('Smelter Look-up'!$E$4,$V2293-4,0))</f>
        <v/>
      </c>
      <c r="G2293" s="233" t="str">
        <f>IF(C2293=$X$4,IF(ISERROR($V2293),"Enter smelter details","RMI"),IF(ISERROR($V2293),"",OFFSET('Smelter Look-up'!$F$4,$V2293-4,0)))</f>
        <v/>
      </c>
      <c r="H2293" s="235" t="str">
        <f>IF(ISERROR($V2293),"",OFFSET('Smelter Look-up'!$G$4,$V2293-4,0))</f>
        <v/>
      </c>
      <c r="I2293" s="237" t="str">
        <f>IF(ISERROR($V2293),"",OFFSET('Smelter Look-up'!$H$4,$V2293-4,0))</f>
        <v/>
      </c>
      <c r="J2293" s="237" t="str">
        <f>IF(ISERROR($V2293),"",OFFSET('Smelter Look-up'!$I$4,$V2293-4,0))</f>
        <v/>
      </c>
      <c r="K2293" s="234"/>
      <c r="L2293" s="234"/>
      <c r="M2293" s="234"/>
      <c r="N2293" s="234"/>
      <c r="O2293" s="234"/>
      <c r="P2293" s="237"/>
      <c r="Q2293" s="238"/>
      <c r="R2293" s="233" t="str">
        <f>IF(ISERROR($V2293),"",OFFSET('Smelter Look-up'!$C$4,$V2293-4,0)&amp;"")</f>
        <v/>
      </c>
      <c r="S2293" s="239" t="str">
        <f t="array" ref="S2293">IF(B2293="","",IF(ISERROR(MATCH($E2293,CL,0)),"Unknown",INDIRECT("'C'!$A$"&amp;MATCH($E2293,CL,0)+1)))</f>
        <v/>
      </c>
      <c r="T2293" s="239" t="str">
        <f t="array" ref="T2293">IF(B2293="","",IF(ISERROR(MATCH($J2293,SorP!$B$1:$B$6226,0)),"",INDIRECT("'SorP'!$A$"&amp;MATCH($S2293&amp;$J2293,SorP!C:C,0))))</f>
        <v/>
      </c>
      <c r="U2293" s="240"/>
      <c r="V2293" s="228" t="str">
        <f>IF(C2293="",NA(),IF(OR(C2293="Smelter not listed",C2293="Smelter not yet identified"),MATCH($B2293&amp;$D2293,'Smelter Look-up'!$J:$J,0),MATCH($B2293&amp;$C2293,'Smelter Look-up'!$J:$J,0)))</f>
        <v>#N/A</v>
      </c>
      <c r="W2293" s="208"/>
      <c r="X2293" s="208">
        <f t="shared" si="1"/>
        <v>0</v>
      </c>
      <c r="Y2293" s="208"/>
      <c r="Z2293" s="208"/>
      <c r="AA2293" s="208"/>
      <c r="AB2293" s="241" t="str">
        <f t="shared" si="2"/>
        <v/>
      </c>
      <c r="AC2293" s="208"/>
      <c r="AD2293" s="208"/>
      <c r="AE2293" s="208"/>
      <c r="AF2293" s="208"/>
      <c r="AG2293" s="208"/>
      <c r="AH2293" s="208"/>
    </row>
    <row r="2294" ht="13.5" customHeight="1">
      <c r="A2294" s="239"/>
      <c r="B2294" s="233" t="str">
        <f t="array" ref="B2294">IF(LEN(A2294)=0,"",INDEX('Smelter Look-up'!$A:$A,MATCH($A2294,'Smelter Look-up'!$E:$E,0)))</f>
        <v/>
      </c>
      <c r="C2294" s="234" t="str">
        <f t="array" ref="C2294">IF(LEN(A2294)=0,"",INDEX('Smelter Look-up'!$C:$C,MATCH($A2294,'Smelter Look-up'!$E:$E,0)))</f>
        <v/>
      </c>
      <c r="D2294" s="233"/>
      <c r="E2294" s="233" t="str">
        <f>IF(ISERROR($V2294),"",OFFSET('Smelter Look-up'!$D$4,$V2294-4,0)&amp;"")</f>
        <v/>
      </c>
      <c r="F2294" s="233" t="str">
        <f>IF(ISERROR($V2294),"",OFFSET('Smelter Look-up'!$E$4,$V2294-4,0))</f>
        <v/>
      </c>
      <c r="G2294" s="233" t="str">
        <f>IF(C2294=$X$4,IF(ISERROR($V2294),"Enter smelter details","RMI"),IF(ISERROR($V2294),"",OFFSET('Smelter Look-up'!$F$4,$V2294-4,0)))</f>
        <v/>
      </c>
      <c r="H2294" s="235" t="str">
        <f>IF(ISERROR($V2294),"",OFFSET('Smelter Look-up'!$G$4,$V2294-4,0))</f>
        <v/>
      </c>
      <c r="I2294" s="237" t="str">
        <f>IF(ISERROR($V2294),"",OFFSET('Smelter Look-up'!$H$4,$V2294-4,0))</f>
        <v/>
      </c>
      <c r="J2294" s="237" t="str">
        <f>IF(ISERROR($V2294),"",OFFSET('Smelter Look-up'!$I$4,$V2294-4,0))</f>
        <v/>
      </c>
      <c r="K2294" s="234"/>
      <c r="L2294" s="234"/>
      <c r="M2294" s="234"/>
      <c r="N2294" s="234"/>
      <c r="O2294" s="234"/>
      <c r="P2294" s="237"/>
      <c r="Q2294" s="238"/>
      <c r="R2294" s="233" t="str">
        <f>IF(ISERROR($V2294),"",OFFSET('Smelter Look-up'!$C$4,$V2294-4,0)&amp;"")</f>
        <v/>
      </c>
      <c r="S2294" s="239" t="str">
        <f t="array" ref="S2294">IF(B2294="","",IF(ISERROR(MATCH($E2294,CL,0)),"Unknown",INDIRECT("'C'!$A$"&amp;MATCH($E2294,CL,0)+1)))</f>
        <v/>
      </c>
      <c r="T2294" s="239" t="str">
        <f t="array" ref="T2294">IF(B2294="","",IF(ISERROR(MATCH($J2294,SorP!$B$1:$B$6226,0)),"",INDIRECT("'SorP'!$A$"&amp;MATCH($S2294&amp;$J2294,SorP!C:C,0))))</f>
        <v/>
      </c>
      <c r="U2294" s="240"/>
      <c r="V2294" s="228" t="str">
        <f>IF(C2294="",NA(),IF(OR(C2294="Smelter not listed",C2294="Smelter not yet identified"),MATCH($B2294&amp;$D2294,'Smelter Look-up'!$J:$J,0),MATCH($B2294&amp;$C2294,'Smelter Look-up'!$J:$J,0)))</f>
        <v>#N/A</v>
      </c>
      <c r="W2294" s="208"/>
      <c r="X2294" s="208">
        <f t="shared" si="1"/>
        <v>0</v>
      </c>
      <c r="Y2294" s="208"/>
      <c r="Z2294" s="208"/>
      <c r="AA2294" s="208"/>
      <c r="AB2294" s="241" t="str">
        <f t="shared" si="2"/>
        <v/>
      </c>
      <c r="AC2294" s="208"/>
      <c r="AD2294" s="208"/>
      <c r="AE2294" s="208"/>
      <c r="AF2294" s="208"/>
      <c r="AG2294" s="208"/>
      <c r="AH2294" s="208"/>
    </row>
    <row r="2295" ht="13.5" customHeight="1">
      <c r="A2295" s="239"/>
      <c r="B2295" s="233" t="str">
        <f t="array" ref="B2295">IF(LEN(A2295)=0,"",INDEX('Smelter Look-up'!$A:$A,MATCH($A2295,'Smelter Look-up'!$E:$E,0)))</f>
        <v/>
      </c>
      <c r="C2295" s="234" t="str">
        <f t="array" ref="C2295">IF(LEN(A2295)=0,"",INDEX('Smelter Look-up'!$C:$C,MATCH($A2295,'Smelter Look-up'!$E:$E,0)))</f>
        <v/>
      </c>
      <c r="D2295" s="233"/>
      <c r="E2295" s="233" t="str">
        <f>IF(ISERROR($V2295),"",OFFSET('Smelter Look-up'!$D$4,$V2295-4,0)&amp;"")</f>
        <v/>
      </c>
      <c r="F2295" s="233" t="str">
        <f>IF(ISERROR($V2295),"",OFFSET('Smelter Look-up'!$E$4,$V2295-4,0))</f>
        <v/>
      </c>
      <c r="G2295" s="233" t="str">
        <f>IF(C2295=$X$4,IF(ISERROR($V2295),"Enter smelter details","RMI"),IF(ISERROR($V2295),"",OFFSET('Smelter Look-up'!$F$4,$V2295-4,0)))</f>
        <v/>
      </c>
      <c r="H2295" s="235" t="str">
        <f>IF(ISERROR($V2295),"",OFFSET('Smelter Look-up'!$G$4,$V2295-4,0))</f>
        <v/>
      </c>
      <c r="I2295" s="237" t="str">
        <f>IF(ISERROR($V2295),"",OFFSET('Smelter Look-up'!$H$4,$V2295-4,0))</f>
        <v/>
      </c>
      <c r="J2295" s="237" t="str">
        <f>IF(ISERROR($V2295),"",OFFSET('Smelter Look-up'!$I$4,$V2295-4,0))</f>
        <v/>
      </c>
      <c r="K2295" s="234"/>
      <c r="L2295" s="234"/>
      <c r="M2295" s="234"/>
      <c r="N2295" s="234"/>
      <c r="O2295" s="234"/>
      <c r="P2295" s="237"/>
      <c r="Q2295" s="238"/>
      <c r="R2295" s="233" t="str">
        <f>IF(ISERROR($V2295),"",OFFSET('Smelter Look-up'!$C$4,$V2295-4,0)&amp;"")</f>
        <v/>
      </c>
      <c r="S2295" s="239" t="str">
        <f t="array" ref="S2295">IF(B2295="","",IF(ISERROR(MATCH($E2295,CL,0)),"Unknown",INDIRECT("'C'!$A$"&amp;MATCH($E2295,CL,0)+1)))</f>
        <v/>
      </c>
      <c r="T2295" s="239" t="str">
        <f t="array" ref="T2295">IF(B2295="","",IF(ISERROR(MATCH($J2295,SorP!$B$1:$B$6226,0)),"",INDIRECT("'SorP'!$A$"&amp;MATCH($S2295&amp;$J2295,SorP!C:C,0))))</f>
        <v/>
      </c>
      <c r="U2295" s="240"/>
      <c r="V2295" s="228" t="str">
        <f>IF(C2295="",NA(),IF(OR(C2295="Smelter not listed",C2295="Smelter not yet identified"),MATCH($B2295&amp;$D2295,'Smelter Look-up'!$J:$J,0),MATCH($B2295&amp;$C2295,'Smelter Look-up'!$J:$J,0)))</f>
        <v>#N/A</v>
      </c>
      <c r="W2295" s="208"/>
      <c r="X2295" s="208">
        <f t="shared" si="1"/>
        <v>0</v>
      </c>
      <c r="Y2295" s="208"/>
      <c r="Z2295" s="208"/>
      <c r="AA2295" s="208"/>
      <c r="AB2295" s="241" t="str">
        <f t="shared" si="2"/>
        <v/>
      </c>
      <c r="AC2295" s="208"/>
      <c r="AD2295" s="208"/>
      <c r="AE2295" s="208"/>
      <c r="AF2295" s="208"/>
      <c r="AG2295" s="208"/>
      <c r="AH2295" s="208"/>
    </row>
    <row r="2296" ht="13.5" customHeight="1">
      <c r="A2296" s="239"/>
      <c r="B2296" s="233" t="str">
        <f t="array" ref="B2296">IF(LEN(A2296)=0,"",INDEX('Smelter Look-up'!$A:$A,MATCH($A2296,'Smelter Look-up'!$E:$E,0)))</f>
        <v/>
      </c>
      <c r="C2296" s="234" t="str">
        <f t="array" ref="C2296">IF(LEN(A2296)=0,"",INDEX('Smelter Look-up'!$C:$C,MATCH($A2296,'Smelter Look-up'!$E:$E,0)))</f>
        <v/>
      </c>
      <c r="D2296" s="233"/>
      <c r="E2296" s="233" t="str">
        <f>IF(ISERROR($V2296),"",OFFSET('Smelter Look-up'!$D$4,$V2296-4,0)&amp;"")</f>
        <v/>
      </c>
      <c r="F2296" s="233" t="str">
        <f>IF(ISERROR($V2296),"",OFFSET('Smelter Look-up'!$E$4,$V2296-4,0))</f>
        <v/>
      </c>
      <c r="G2296" s="233" t="str">
        <f>IF(C2296=$X$4,IF(ISERROR($V2296),"Enter smelter details","RMI"),IF(ISERROR($V2296),"",OFFSET('Smelter Look-up'!$F$4,$V2296-4,0)))</f>
        <v/>
      </c>
      <c r="H2296" s="235" t="str">
        <f>IF(ISERROR($V2296),"",OFFSET('Smelter Look-up'!$G$4,$V2296-4,0))</f>
        <v/>
      </c>
      <c r="I2296" s="237" t="str">
        <f>IF(ISERROR($V2296),"",OFFSET('Smelter Look-up'!$H$4,$V2296-4,0))</f>
        <v/>
      </c>
      <c r="J2296" s="237" t="str">
        <f>IF(ISERROR($V2296),"",OFFSET('Smelter Look-up'!$I$4,$V2296-4,0))</f>
        <v/>
      </c>
      <c r="K2296" s="234"/>
      <c r="L2296" s="234"/>
      <c r="M2296" s="234"/>
      <c r="N2296" s="234"/>
      <c r="O2296" s="234"/>
      <c r="P2296" s="237"/>
      <c r="Q2296" s="238"/>
      <c r="R2296" s="233" t="str">
        <f>IF(ISERROR($V2296),"",OFFSET('Smelter Look-up'!$C$4,$V2296-4,0)&amp;"")</f>
        <v/>
      </c>
      <c r="S2296" s="239" t="str">
        <f t="array" ref="S2296">IF(B2296="","",IF(ISERROR(MATCH($E2296,CL,0)),"Unknown",INDIRECT("'C'!$A$"&amp;MATCH($E2296,CL,0)+1)))</f>
        <v/>
      </c>
      <c r="T2296" s="239" t="str">
        <f t="array" ref="T2296">IF(B2296="","",IF(ISERROR(MATCH($J2296,SorP!$B$1:$B$6226,0)),"",INDIRECT("'SorP'!$A$"&amp;MATCH($S2296&amp;$J2296,SorP!C:C,0))))</f>
        <v/>
      </c>
      <c r="U2296" s="240"/>
      <c r="V2296" s="228" t="str">
        <f>IF(C2296="",NA(),IF(OR(C2296="Smelter not listed",C2296="Smelter not yet identified"),MATCH($B2296&amp;$D2296,'Smelter Look-up'!$J:$J,0),MATCH($B2296&amp;$C2296,'Smelter Look-up'!$J:$J,0)))</f>
        <v>#N/A</v>
      </c>
      <c r="W2296" s="208"/>
      <c r="X2296" s="208">
        <f t="shared" si="1"/>
        <v>0</v>
      </c>
      <c r="Y2296" s="208"/>
      <c r="Z2296" s="208"/>
      <c r="AA2296" s="208"/>
      <c r="AB2296" s="241" t="str">
        <f t="shared" si="2"/>
        <v/>
      </c>
      <c r="AC2296" s="208"/>
      <c r="AD2296" s="208"/>
      <c r="AE2296" s="208"/>
      <c r="AF2296" s="208"/>
      <c r="AG2296" s="208"/>
      <c r="AH2296" s="208"/>
    </row>
    <row r="2297" ht="13.5" customHeight="1">
      <c r="A2297" s="239"/>
      <c r="B2297" s="233" t="str">
        <f t="array" ref="B2297">IF(LEN(A2297)=0,"",INDEX('Smelter Look-up'!$A:$A,MATCH($A2297,'Smelter Look-up'!$E:$E,0)))</f>
        <v/>
      </c>
      <c r="C2297" s="234" t="str">
        <f t="array" ref="C2297">IF(LEN(A2297)=0,"",INDEX('Smelter Look-up'!$C:$C,MATCH($A2297,'Smelter Look-up'!$E:$E,0)))</f>
        <v/>
      </c>
      <c r="D2297" s="233"/>
      <c r="E2297" s="233" t="str">
        <f>IF(ISERROR($V2297),"",OFFSET('Smelter Look-up'!$D$4,$V2297-4,0)&amp;"")</f>
        <v/>
      </c>
      <c r="F2297" s="233" t="str">
        <f>IF(ISERROR($V2297),"",OFFSET('Smelter Look-up'!$E$4,$V2297-4,0))</f>
        <v/>
      </c>
      <c r="G2297" s="233" t="str">
        <f>IF(C2297=$X$4,IF(ISERROR($V2297),"Enter smelter details","RMI"),IF(ISERROR($V2297),"",OFFSET('Smelter Look-up'!$F$4,$V2297-4,0)))</f>
        <v/>
      </c>
      <c r="H2297" s="235" t="str">
        <f>IF(ISERROR($V2297),"",OFFSET('Smelter Look-up'!$G$4,$V2297-4,0))</f>
        <v/>
      </c>
      <c r="I2297" s="237" t="str">
        <f>IF(ISERROR($V2297),"",OFFSET('Smelter Look-up'!$H$4,$V2297-4,0))</f>
        <v/>
      </c>
      <c r="J2297" s="237" t="str">
        <f>IF(ISERROR($V2297),"",OFFSET('Smelter Look-up'!$I$4,$V2297-4,0))</f>
        <v/>
      </c>
      <c r="K2297" s="234"/>
      <c r="L2297" s="234"/>
      <c r="M2297" s="234"/>
      <c r="N2297" s="234"/>
      <c r="O2297" s="234"/>
      <c r="P2297" s="237"/>
      <c r="Q2297" s="238"/>
      <c r="R2297" s="233" t="str">
        <f>IF(ISERROR($V2297),"",OFFSET('Smelter Look-up'!$C$4,$V2297-4,0)&amp;"")</f>
        <v/>
      </c>
      <c r="S2297" s="239" t="str">
        <f t="array" ref="S2297">IF(B2297="","",IF(ISERROR(MATCH($E2297,CL,0)),"Unknown",INDIRECT("'C'!$A$"&amp;MATCH($E2297,CL,0)+1)))</f>
        <v/>
      </c>
      <c r="T2297" s="239" t="str">
        <f t="array" ref="T2297">IF(B2297="","",IF(ISERROR(MATCH($J2297,SorP!$B$1:$B$6226,0)),"",INDIRECT("'SorP'!$A$"&amp;MATCH($S2297&amp;$J2297,SorP!C:C,0))))</f>
        <v/>
      </c>
      <c r="U2297" s="240"/>
      <c r="V2297" s="228" t="str">
        <f>IF(C2297="",NA(),IF(OR(C2297="Smelter not listed",C2297="Smelter not yet identified"),MATCH($B2297&amp;$D2297,'Smelter Look-up'!$J:$J,0),MATCH($B2297&amp;$C2297,'Smelter Look-up'!$J:$J,0)))</f>
        <v>#N/A</v>
      </c>
      <c r="W2297" s="208"/>
      <c r="X2297" s="208">
        <f t="shared" si="1"/>
        <v>0</v>
      </c>
      <c r="Y2297" s="208"/>
      <c r="Z2297" s="208"/>
      <c r="AA2297" s="208"/>
      <c r="AB2297" s="241" t="str">
        <f t="shared" si="2"/>
        <v/>
      </c>
      <c r="AC2297" s="208"/>
      <c r="AD2297" s="208"/>
      <c r="AE2297" s="208"/>
      <c r="AF2297" s="208"/>
      <c r="AG2297" s="208"/>
      <c r="AH2297" s="208"/>
    </row>
    <row r="2298" ht="13.5" customHeight="1">
      <c r="A2298" s="239"/>
      <c r="B2298" s="233" t="str">
        <f t="array" ref="B2298">IF(LEN(A2298)=0,"",INDEX('Smelter Look-up'!$A:$A,MATCH($A2298,'Smelter Look-up'!$E:$E,0)))</f>
        <v/>
      </c>
      <c r="C2298" s="234" t="str">
        <f t="array" ref="C2298">IF(LEN(A2298)=0,"",INDEX('Smelter Look-up'!$C:$C,MATCH($A2298,'Smelter Look-up'!$E:$E,0)))</f>
        <v/>
      </c>
      <c r="D2298" s="233"/>
      <c r="E2298" s="233" t="str">
        <f>IF(ISERROR($V2298),"",OFFSET('Smelter Look-up'!$D$4,$V2298-4,0)&amp;"")</f>
        <v/>
      </c>
      <c r="F2298" s="233" t="str">
        <f>IF(ISERROR($V2298),"",OFFSET('Smelter Look-up'!$E$4,$V2298-4,0))</f>
        <v/>
      </c>
      <c r="G2298" s="233" t="str">
        <f>IF(C2298=$X$4,IF(ISERROR($V2298),"Enter smelter details","RMI"),IF(ISERROR($V2298),"",OFFSET('Smelter Look-up'!$F$4,$V2298-4,0)))</f>
        <v/>
      </c>
      <c r="H2298" s="235" t="str">
        <f>IF(ISERROR($V2298),"",OFFSET('Smelter Look-up'!$G$4,$V2298-4,0))</f>
        <v/>
      </c>
      <c r="I2298" s="237" t="str">
        <f>IF(ISERROR($V2298),"",OFFSET('Smelter Look-up'!$H$4,$V2298-4,0))</f>
        <v/>
      </c>
      <c r="J2298" s="237" t="str">
        <f>IF(ISERROR($V2298),"",OFFSET('Smelter Look-up'!$I$4,$V2298-4,0))</f>
        <v/>
      </c>
      <c r="K2298" s="234"/>
      <c r="L2298" s="234"/>
      <c r="M2298" s="234"/>
      <c r="N2298" s="234"/>
      <c r="O2298" s="234"/>
      <c r="P2298" s="237"/>
      <c r="Q2298" s="238"/>
      <c r="R2298" s="233" t="str">
        <f>IF(ISERROR($V2298),"",OFFSET('Smelter Look-up'!$C$4,$V2298-4,0)&amp;"")</f>
        <v/>
      </c>
      <c r="S2298" s="239" t="str">
        <f t="array" ref="S2298">IF(B2298="","",IF(ISERROR(MATCH($E2298,CL,0)),"Unknown",INDIRECT("'C'!$A$"&amp;MATCH($E2298,CL,0)+1)))</f>
        <v/>
      </c>
      <c r="T2298" s="239" t="str">
        <f t="array" ref="T2298">IF(B2298="","",IF(ISERROR(MATCH($J2298,SorP!$B$1:$B$6226,0)),"",INDIRECT("'SorP'!$A$"&amp;MATCH($S2298&amp;$J2298,SorP!C:C,0))))</f>
        <v/>
      </c>
      <c r="U2298" s="240"/>
      <c r="V2298" s="228" t="str">
        <f>IF(C2298="",NA(),IF(OR(C2298="Smelter not listed",C2298="Smelter not yet identified"),MATCH($B2298&amp;$D2298,'Smelter Look-up'!$J:$J,0),MATCH($B2298&amp;$C2298,'Smelter Look-up'!$J:$J,0)))</f>
        <v>#N/A</v>
      </c>
      <c r="W2298" s="208"/>
      <c r="X2298" s="208">
        <f t="shared" si="1"/>
        <v>0</v>
      </c>
      <c r="Y2298" s="208"/>
      <c r="Z2298" s="208"/>
      <c r="AA2298" s="208"/>
      <c r="AB2298" s="241" t="str">
        <f t="shared" si="2"/>
        <v/>
      </c>
      <c r="AC2298" s="208"/>
      <c r="AD2298" s="208"/>
      <c r="AE2298" s="208"/>
      <c r="AF2298" s="208"/>
      <c r="AG2298" s="208"/>
      <c r="AH2298" s="208"/>
    </row>
    <row r="2299" ht="13.5" customHeight="1">
      <c r="A2299" s="239"/>
      <c r="B2299" s="233" t="str">
        <f t="array" ref="B2299">IF(LEN(A2299)=0,"",INDEX('Smelter Look-up'!$A:$A,MATCH($A2299,'Smelter Look-up'!$E:$E,0)))</f>
        <v/>
      </c>
      <c r="C2299" s="234" t="str">
        <f t="array" ref="C2299">IF(LEN(A2299)=0,"",INDEX('Smelter Look-up'!$C:$C,MATCH($A2299,'Smelter Look-up'!$E:$E,0)))</f>
        <v/>
      </c>
      <c r="D2299" s="233"/>
      <c r="E2299" s="233" t="str">
        <f>IF(ISERROR($V2299),"",OFFSET('Smelter Look-up'!$D$4,$V2299-4,0)&amp;"")</f>
        <v/>
      </c>
      <c r="F2299" s="233" t="str">
        <f>IF(ISERROR($V2299),"",OFFSET('Smelter Look-up'!$E$4,$V2299-4,0))</f>
        <v/>
      </c>
      <c r="G2299" s="233" t="str">
        <f>IF(C2299=$X$4,IF(ISERROR($V2299),"Enter smelter details","RMI"),IF(ISERROR($V2299),"",OFFSET('Smelter Look-up'!$F$4,$V2299-4,0)))</f>
        <v/>
      </c>
      <c r="H2299" s="235" t="str">
        <f>IF(ISERROR($V2299),"",OFFSET('Smelter Look-up'!$G$4,$V2299-4,0))</f>
        <v/>
      </c>
      <c r="I2299" s="237" t="str">
        <f>IF(ISERROR($V2299),"",OFFSET('Smelter Look-up'!$H$4,$V2299-4,0))</f>
        <v/>
      </c>
      <c r="J2299" s="237" t="str">
        <f>IF(ISERROR($V2299),"",OFFSET('Smelter Look-up'!$I$4,$V2299-4,0))</f>
        <v/>
      </c>
      <c r="K2299" s="234"/>
      <c r="L2299" s="234"/>
      <c r="M2299" s="234"/>
      <c r="N2299" s="234"/>
      <c r="O2299" s="234"/>
      <c r="P2299" s="237"/>
      <c r="Q2299" s="238"/>
      <c r="R2299" s="233" t="str">
        <f>IF(ISERROR($V2299),"",OFFSET('Smelter Look-up'!$C$4,$V2299-4,0)&amp;"")</f>
        <v/>
      </c>
      <c r="S2299" s="239" t="str">
        <f t="array" ref="S2299">IF(B2299="","",IF(ISERROR(MATCH($E2299,CL,0)),"Unknown",INDIRECT("'C'!$A$"&amp;MATCH($E2299,CL,0)+1)))</f>
        <v/>
      </c>
      <c r="T2299" s="239" t="str">
        <f t="array" ref="T2299">IF(B2299="","",IF(ISERROR(MATCH($J2299,SorP!$B$1:$B$6226,0)),"",INDIRECT("'SorP'!$A$"&amp;MATCH($S2299&amp;$J2299,SorP!C:C,0))))</f>
        <v/>
      </c>
      <c r="U2299" s="240"/>
      <c r="V2299" s="228" t="str">
        <f>IF(C2299="",NA(),IF(OR(C2299="Smelter not listed",C2299="Smelter not yet identified"),MATCH($B2299&amp;$D2299,'Smelter Look-up'!$J:$J,0),MATCH($B2299&amp;$C2299,'Smelter Look-up'!$J:$J,0)))</f>
        <v>#N/A</v>
      </c>
      <c r="W2299" s="208"/>
      <c r="X2299" s="208">
        <f t="shared" si="1"/>
        <v>0</v>
      </c>
      <c r="Y2299" s="208"/>
      <c r="Z2299" s="208"/>
      <c r="AA2299" s="208"/>
      <c r="AB2299" s="241" t="str">
        <f t="shared" si="2"/>
        <v/>
      </c>
      <c r="AC2299" s="208"/>
      <c r="AD2299" s="208"/>
      <c r="AE2299" s="208"/>
      <c r="AF2299" s="208"/>
      <c r="AG2299" s="208"/>
      <c r="AH2299" s="208"/>
    </row>
    <row r="2300" ht="13.5" customHeight="1">
      <c r="A2300" s="239"/>
      <c r="B2300" s="233" t="str">
        <f t="array" ref="B2300">IF(LEN(A2300)=0,"",INDEX('Smelter Look-up'!$A:$A,MATCH($A2300,'Smelter Look-up'!$E:$E,0)))</f>
        <v/>
      </c>
      <c r="C2300" s="234" t="str">
        <f t="array" ref="C2300">IF(LEN(A2300)=0,"",INDEX('Smelter Look-up'!$C:$C,MATCH($A2300,'Smelter Look-up'!$E:$E,0)))</f>
        <v/>
      </c>
      <c r="D2300" s="233"/>
      <c r="E2300" s="233" t="str">
        <f>IF(ISERROR($V2300),"",OFFSET('Smelter Look-up'!$D$4,$V2300-4,0)&amp;"")</f>
        <v/>
      </c>
      <c r="F2300" s="233" t="str">
        <f>IF(ISERROR($V2300),"",OFFSET('Smelter Look-up'!$E$4,$V2300-4,0))</f>
        <v/>
      </c>
      <c r="G2300" s="233" t="str">
        <f>IF(C2300=$X$4,IF(ISERROR($V2300),"Enter smelter details","RMI"),IF(ISERROR($V2300),"",OFFSET('Smelter Look-up'!$F$4,$V2300-4,0)))</f>
        <v/>
      </c>
      <c r="H2300" s="235" t="str">
        <f>IF(ISERROR($V2300),"",OFFSET('Smelter Look-up'!$G$4,$V2300-4,0))</f>
        <v/>
      </c>
      <c r="I2300" s="237" t="str">
        <f>IF(ISERROR($V2300),"",OFFSET('Smelter Look-up'!$H$4,$V2300-4,0))</f>
        <v/>
      </c>
      <c r="J2300" s="237" t="str">
        <f>IF(ISERROR($V2300),"",OFFSET('Smelter Look-up'!$I$4,$V2300-4,0))</f>
        <v/>
      </c>
      <c r="K2300" s="234"/>
      <c r="L2300" s="234"/>
      <c r="M2300" s="234"/>
      <c r="N2300" s="234"/>
      <c r="O2300" s="234"/>
      <c r="P2300" s="237"/>
      <c r="Q2300" s="238"/>
      <c r="R2300" s="233" t="str">
        <f>IF(ISERROR($V2300),"",OFFSET('Smelter Look-up'!$C$4,$V2300-4,0)&amp;"")</f>
        <v/>
      </c>
      <c r="S2300" s="239" t="str">
        <f t="array" ref="S2300">IF(B2300="","",IF(ISERROR(MATCH($E2300,CL,0)),"Unknown",INDIRECT("'C'!$A$"&amp;MATCH($E2300,CL,0)+1)))</f>
        <v/>
      </c>
      <c r="T2300" s="239" t="str">
        <f t="array" ref="T2300">IF(B2300="","",IF(ISERROR(MATCH($J2300,SorP!$B$1:$B$6226,0)),"",INDIRECT("'SorP'!$A$"&amp;MATCH($S2300&amp;$J2300,SorP!C:C,0))))</f>
        <v/>
      </c>
      <c r="U2300" s="240"/>
      <c r="V2300" s="228" t="str">
        <f>IF(C2300="",NA(),IF(OR(C2300="Smelter not listed",C2300="Smelter not yet identified"),MATCH($B2300&amp;$D2300,'Smelter Look-up'!$J:$J,0),MATCH($B2300&amp;$C2300,'Smelter Look-up'!$J:$J,0)))</f>
        <v>#N/A</v>
      </c>
      <c r="W2300" s="208"/>
      <c r="X2300" s="208">
        <f t="shared" si="1"/>
        <v>0</v>
      </c>
      <c r="Y2300" s="208"/>
      <c r="Z2300" s="208"/>
      <c r="AA2300" s="208"/>
      <c r="AB2300" s="241" t="str">
        <f t="shared" si="2"/>
        <v/>
      </c>
      <c r="AC2300" s="208"/>
      <c r="AD2300" s="208"/>
      <c r="AE2300" s="208"/>
      <c r="AF2300" s="208"/>
      <c r="AG2300" s="208"/>
      <c r="AH2300" s="208"/>
    </row>
    <row r="2301" ht="13.5" customHeight="1">
      <c r="A2301" s="239"/>
      <c r="B2301" s="233" t="str">
        <f t="array" ref="B2301">IF(LEN(A2301)=0,"",INDEX('Smelter Look-up'!$A:$A,MATCH($A2301,'Smelter Look-up'!$E:$E,0)))</f>
        <v/>
      </c>
      <c r="C2301" s="234" t="str">
        <f t="array" ref="C2301">IF(LEN(A2301)=0,"",INDEX('Smelter Look-up'!$C:$C,MATCH($A2301,'Smelter Look-up'!$E:$E,0)))</f>
        <v/>
      </c>
      <c r="D2301" s="233"/>
      <c r="E2301" s="233" t="str">
        <f>IF(ISERROR($V2301),"",OFFSET('Smelter Look-up'!$D$4,$V2301-4,0)&amp;"")</f>
        <v/>
      </c>
      <c r="F2301" s="233" t="str">
        <f>IF(ISERROR($V2301),"",OFFSET('Smelter Look-up'!$E$4,$V2301-4,0))</f>
        <v/>
      </c>
      <c r="G2301" s="233" t="str">
        <f>IF(C2301=$X$4,IF(ISERROR($V2301),"Enter smelter details","RMI"),IF(ISERROR($V2301),"",OFFSET('Smelter Look-up'!$F$4,$V2301-4,0)))</f>
        <v/>
      </c>
      <c r="H2301" s="235" t="str">
        <f>IF(ISERROR($V2301),"",OFFSET('Smelter Look-up'!$G$4,$V2301-4,0))</f>
        <v/>
      </c>
      <c r="I2301" s="237" t="str">
        <f>IF(ISERROR($V2301),"",OFFSET('Smelter Look-up'!$H$4,$V2301-4,0))</f>
        <v/>
      </c>
      <c r="J2301" s="237" t="str">
        <f>IF(ISERROR($V2301),"",OFFSET('Smelter Look-up'!$I$4,$V2301-4,0))</f>
        <v/>
      </c>
      <c r="K2301" s="234"/>
      <c r="L2301" s="234"/>
      <c r="M2301" s="234"/>
      <c r="N2301" s="234"/>
      <c r="O2301" s="234"/>
      <c r="P2301" s="237"/>
      <c r="Q2301" s="238"/>
      <c r="R2301" s="233" t="str">
        <f>IF(ISERROR($V2301),"",OFFSET('Smelter Look-up'!$C$4,$V2301-4,0)&amp;"")</f>
        <v/>
      </c>
      <c r="S2301" s="239" t="str">
        <f t="array" ref="S2301">IF(B2301="","",IF(ISERROR(MATCH($E2301,CL,0)),"Unknown",INDIRECT("'C'!$A$"&amp;MATCH($E2301,CL,0)+1)))</f>
        <v/>
      </c>
      <c r="T2301" s="239" t="str">
        <f t="array" ref="T2301">IF(B2301="","",IF(ISERROR(MATCH($J2301,SorP!$B$1:$B$6226,0)),"",INDIRECT("'SorP'!$A$"&amp;MATCH($S2301&amp;$J2301,SorP!C:C,0))))</f>
        <v/>
      </c>
      <c r="U2301" s="240"/>
      <c r="V2301" s="228" t="str">
        <f>IF(C2301="",NA(),IF(OR(C2301="Smelter not listed",C2301="Smelter not yet identified"),MATCH($B2301&amp;$D2301,'Smelter Look-up'!$J:$J,0),MATCH($B2301&amp;$C2301,'Smelter Look-up'!$J:$J,0)))</f>
        <v>#N/A</v>
      </c>
      <c r="W2301" s="208"/>
      <c r="X2301" s="208">
        <f t="shared" si="1"/>
        <v>0</v>
      </c>
      <c r="Y2301" s="208"/>
      <c r="Z2301" s="208"/>
      <c r="AA2301" s="208"/>
      <c r="AB2301" s="241" t="str">
        <f t="shared" si="2"/>
        <v/>
      </c>
      <c r="AC2301" s="208"/>
      <c r="AD2301" s="208"/>
      <c r="AE2301" s="208"/>
      <c r="AF2301" s="208"/>
      <c r="AG2301" s="208"/>
      <c r="AH2301" s="208"/>
    </row>
    <row r="2302" ht="13.5" customHeight="1">
      <c r="A2302" s="239"/>
      <c r="B2302" s="233" t="str">
        <f t="array" ref="B2302">IF(LEN(A2302)=0,"",INDEX('Smelter Look-up'!$A:$A,MATCH($A2302,'Smelter Look-up'!$E:$E,0)))</f>
        <v/>
      </c>
      <c r="C2302" s="234" t="str">
        <f t="array" ref="C2302">IF(LEN(A2302)=0,"",INDEX('Smelter Look-up'!$C:$C,MATCH($A2302,'Smelter Look-up'!$E:$E,0)))</f>
        <v/>
      </c>
      <c r="D2302" s="233"/>
      <c r="E2302" s="233" t="str">
        <f>IF(ISERROR($V2302),"",OFFSET('Smelter Look-up'!$D$4,$V2302-4,0)&amp;"")</f>
        <v/>
      </c>
      <c r="F2302" s="233" t="str">
        <f>IF(ISERROR($V2302),"",OFFSET('Smelter Look-up'!$E$4,$V2302-4,0))</f>
        <v/>
      </c>
      <c r="G2302" s="233" t="str">
        <f>IF(C2302=$X$4,IF(ISERROR($V2302),"Enter smelter details","RMI"),IF(ISERROR($V2302),"",OFFSET('Smelter Look-up'!$F$4,$V2302-4,0)))</f>
        <v/>
      </c>
      <c r="H2302" s="235" t="str">
        <f>IF(ISERROR($V2302),"",OFFSET('Smelter Look-up'!$G$4,$V2302-4,0))</f>
        <v/>
      </c>
      <c r="I2302" s="237" t="str">
        <f>IF(ISERROR($V2302),"",OFFSET('Smelter Look-up'!$H$4,$V2302-4,0))</f>
        <v/>
      </c>
      <c r="J2302" s="237" t="str">
        <f>IF(ISERROR($V2302),"",OFFSET('Smelter Look-up'!$I$4,$V2302-4,0))</f>
        <v/>
      </c>
      <c r="K2302" s="234"/>
      <c r="L2302" s="234"/>
      <c r="M2302" s="234"/>
      <c r="N2302" s="234"/>
      <c r="O2302" s="234"/>
      <c r="P2302" s="237"/>
      <c r="Q2302" s="238"/>
      <c r="R2302" s="233" t="str">
        <f>IF(ISERROR($V2302),"",OFFSET('Smelter Look-up'!$C$4,$V2302-4,0)&amp;"")</f>
        <v/>
      </c>
      <c r="S2302" s="239" t="str">
        <f t="array" ref="S2302">IF(B2302="","",IF(ISERROR(MATCH($E2302,CL,0)),"Unknown",INDIRECT("'C'!$A$"&amp;MATCH($E2302,CL,0)+1)))</f>
        <v/>
      </c>
      <c r="T2302" s="239" t="str">
        <f t="array" ref="T2302">IF(B2302="","",IF(ISERROR(MATCH($J2302,SorP!$B$1:$B$6226,0)),"",INDIRECT("'SorP'!$A$"&amp;MATCH($S2302&amp;$J2302,SorP!C:C,0))))</f>
        <v/>
      </c>
      <c r="U2302" s="240"/>
      <c r="V2302" s="228" t="str">
        <f>IF(C2302="",NA(),IF(OR(C2302="Smelter not listed",C2302="Smelter not yet identified"),MATCH($B2302&amp;$D2302,'Smelter Look-up'!$J:$J,0),MATCH($B2302&amp;$C2302,'Smelter Look-up'!$J:$J,0)))</f>
        <v>#N/A</v>
      </c>
      <c r="W2302" s="208"/>
      <c r="X2302" s="208">
        <f t="shared" si="1"/>
        <v>0</v>
      </c>
      <c r="Y2302" s="208"/>
      <c r="Z2302" s="208"/>
      <c r="AA2302" s="208"/>
      <c r="AB2302" s="241" t="str">
        <f t="shared" si="2"/>
        <v/>
      </c>
      <c r="AC2302" s="208"/>
      <c r="AD2302" s="208"/>
      <c r="AE2302" s="208"/>
      <c r="AF2302" s="208"/>
      <c r="AG2302" s="208"/>
      <c r="AH2302" s="208"/>
    </row>
    <row r="2303" ht="13.5" customHeight="1">
      <c r="A2303" s="239"/>
      <c r="B2303" s="233" t="str">
        <f t="array" ref="B2303">IF(LEN(A2303)=0,"",INDEX('Smelter Look-up'!$A:$A,MATCH($A2303,'Smelter Look-up'!$E:$E,0)))</f>
        <v/>
      </c>
      <c r="C2303" s="234" t="str">
        <f t="array" ref="C2303">IF(LEN(A2303)=0,"",INDEX('Smelter Look-up'!$C:$C,MATCH($A2303,'Smelter Look-up'!$E:$E,0)))</f>
        <v/>
      </c>
      <c r="D2303" s="233"/>
      <c r="E2303" s="233" t="str">
        <f>IF(ISERROR($V2303),"",OFFSET('Smelter Look-up'!$D$4,$V2303-4,0)&amp;"")</f>
        <v/>
      </c>
      <c r="F2303" s="233" t="str">
        <f>IF(ISERROR($V2303),"",OFFSET('Smelter Look-up'!$E$4,$V2303-4,0))</f>
        <v/>
      </c>
      <c r="G2303" s="233" t="str">
        <f>IF(C2303=$X$4,IF(ISERROR($V2303),"Enter smelter details","RMI"),IF(ISERROR($V2303),"",OFFSET('Smelter Look-up'!$F$4,$V2303-4,0)))</f>
        <v/>
      </c>
      <c r="H2303" s="235" t="str">
        <f>IF(ISERROR($V2303),"",OFFSET('Smelter Look-up'!$G$4,$V2303-4,0))</f>
        <v/>
      </c>
      <c r="I2303" s="237" t="str">
        <f>IF(ISERROR($V2303),"",OFFSET('Smelter Look-up'!$H$4,$V2303-4,0))</f>
        <v/>
      </c>
      <c r="J2303" s="237" t="str">
        <f>IF(ISERROR($V2303),"",OFFSET('Smelter Look-up'!$I$4,$V2303-4,0))</f>
        <v/>
      </c>
      <c r="K2303" s="234"/>
      <c r="L2303" s="234"/>
      <c r="M2303" s="234"/>
      <c r="N2303" s="234"/>
      <c r="O2303" s="234"/>
      <c r="P2303" s="237"/>
      <c r="Q2303" s="238"/>
      <c r="R2303" s="233" t="str">
        <f>IF(ISERROR($V2303),"",OFFSET('Smelter Look-up'!$C$4,$V2303-4,0)&amp;"")</f>
        <v/>
      </c>
      <c r="S2303" s="239" t="str">
        <f t="array" ref="S2303">IF(B2303="","",IF(ISERROR(MATCH($E2303,CL,0)),"Unknown",INDIRECT("'C'!$A$"&amp;MATCH($E2303,CL,0)+1)))</f>
        <v/>
      </c>
      <c r="T2303" s="239" t="str">
        <f t="array" ref="T2303">IF(B2303="","",IF(ISERROR(MATCH($J2303,SorP!$B$1:$B$6226,0)),"",INDIRECT("'SorP'!$A$"&amp;MATCH($S2303&amp;$J2303,SorP!C:C,0))))</f>
        <v/>
      </c>
      <c r="U2303" s="240"/>
      <c r="V2303" s="228" t="str">
        <f>IF(C2303="",NA(),IF(OR(C2303="Smelter not listed",C2303="Smelter not yet identified"),MATCH($B2303&amp;$D2303,'Smelter Look-up'!$J:$J,0),MATCH($B2303&amp;$C2303,'Smelter Look-up'!$J:$J,0)))</f>
        <v>#N/A</v>
      </c>
      <c r="W2303" s="208"/>
      <c r="X2303" s="208">
        <f t="shared" si="1"/>
        <v>0</v>
      </c>
      <c r="Y2303" s="208"/>
      <c r="Z2303" s="208"/>
      <c r="AA2303" s="208"/>
      <c r="AB2303" s="241" t="str">
        <f t="shared" si="2"/>
        <v/>
      </c>
      <c r="AC2303" s="208"/>
      <c r="AD2303" s="208"/>
      <c r="AE2303" s="208"/>
      <c r="AF2303" s="208"/>
      <c r="AG2303" s="208"/>
      <c r="AH2303" s="208"/>
    </row>
    <row r="2304" ht="13.5" customHeight="1">
      <c r="A2304" s="239"/>
      <c r="B2304" s="233" t="str">
        <f t="array" ref="B2304">IF(LEN(A2304)=0,"",INDEX('Smelter Look-up'!$A:$A,MATCH($A2304,'Smelter Look-up'!$E:$E,0)))</f>
        <v/>
      </c>
      <c r="C2304" s="234" t="str">
        <f t="array" ref="C2304">IF(LEN(A2304)=0,"",INDEX('Smelter Look-up'!$C:$C,MATCH($A2304,'Smelter Look-up'!$E:$E,0)))</f>
        <v/>
      </c>
      <c r="D2304" s="233"/>
      <c r="E2304" s="233" t="str">
        <f>IF(ISERROR($V2304),"",OFFSET('Smelter Look-up'!$D$4,$V2304-4,0)&amp;"")</f>
        <v/>
      </c>
      <c r="F2304" s="233" t="str">
        <f>IF(ISERROR($V2304),"",OFFSET('Smelter Look-up'!$E$4,$V2304-4,0))</f>
        <v/>
      </c>
      <c r="G2304" s="233" t="str">
        <f>IF(C2304=$X$4,IF(ISERROR($V2304),"Enter smelter details","RMI"),IF(ISERROR($V2304),"",OFFSET('Smelter Look-up'!$F$4,$V2304-4,0)))</f>
        <v/>
      </c>
      <c r="H2304" s="235" t="str">
        <f>IF(ISERROR($V2304),"",OFFSET('Smelter Look-up'!$G$4,$V2304-4,0))</f>
        <v/>
      </c>
      <c r="I2304" s="237" t="str">
        <f>IF(ISERROR($V2304),"",OFFSET('Smelter Look-up'!$H$4,$V2304-4,0))</f>
        <v/>
      </c>
      <c r="J2304" s="237" t="str">
        <f>IF(ISERROR($V2304),"",OFFSET('Smelter Look-up'!$I$4,$V2304-4,0))</f>
        <v/>
      </c>
      <c r="K2304" s="234"/>
      <c r="L2304" s="234"/>
      <c r="M2304" s="234"/>
      <c r="N2304" s="234"/>
      <c r="O2304" s="234"/>
      <c r="P2304" s="237"/>
      <c r="Q2304" s="238"/>
      <c r="R2304" s="233" t="str">
        <f>IF(ISERROR($V2304),"",OFFSET('Smelter Look-up'!$C$4,$V2304-4,0)&amp;"")</f>
        <v/>
      </c>
      <c r="S2304" s="239" t="str">
        <f t="array" ref="S2304">IF(B2304="","",IF(ISERROR(MATCH($E2304,CL,0)),"Unknown",INDIRECT("'C'!$A$"&amp;MATCH($E2304,CL,0)+1)))</f>
        <v/>
      </c>
      <c r="T2304" s="239" t="str">
        <f t="array" ref="T2304">IF(B2304="","",IF(ISERROR(MATCH($J2304,SorP!$B$1:$B$6226,0)),"",INDIRECT("'SorP'!$A$"&amp;MATCH($S2304&amp;$J2304,SorP!C:C,0))))</f>
        <v/>
      </c>
      <c r="U2304" s="240"/>
      <c r="V2304" s="228" t="str">
        <f>IF(C2304="",NA(),IF(OR(C2304="Smelter not listed",C2304="Smelter not yet identified"),MATCH($B2304&amp;$D2304,'Smelter Look-up'!$J:$J,0),MATCH($B2304&amp;$C2304,'Smelter Look-up'!$J:$J,0)))</f>
        <v>#N/A</v>
      </c>
      <c r="W2304" s="208"/>
      <c r="X2304" s="208">
        <f t="shared" si="1"/>
        <v>0</v>
      </c>
      <c r="Y2304" s="208"/>
      <c r="Z2304" s="208"/>
      <c r="AA2304" s="208"/>
      <c r="AB2304" s="241" t="str">
        <f t="shared" si="2"/>
        <v/>
      </c>
      <c r="AC2304" s="208"/>
      <c r="AD2304" s="208"/>
      <c r="AE2304" s="208"/>
      <c r="AF2304" s="208"/>
      <c r="AG2304" s="208"/>
      <c r="AH2304" s="208"/>
    </row>
    <row r="2305" ht="13.5" customHeight="1">
      <c r="A2305" s="239"/>
      <c r="B2305" s="233" t="str">
        <f t="array" ref="B2305">IF(LEN(A2305)=0,"",INDEX('Smelter Look-up'!$A:$A,MATCH($A2305,'Smelter Look-up'!$E:$E,0)))</f>
        <v/>
      </c>
      <c r="C2305" s="234" t="str">
        <f t="array" ref="C2305">IF(LEN(A2305)=0,"",INDEX('Smelter Look-up'!$C:$C,MATCH($A2305,'Smelter Look-up'!$E:$E,0)))</f>
        <v/>
      </c>
      <c r="D2305" s="233"/>
      <c r="E2305" s="233" t="str">
        <f>IF(ISERROR($V2305),"",OFFSET('Smelter Look-up'!$D$4,$V2305-4,0)&amp;"")</f>
        <v/>
      </c>
      <c r="F2305" s="233" t="str">
        <f>IF(ISERROR($V2305),"",OFFSET('Smelter Look-up'!$E$4,$V2305-4,0))</f>
        <v/>
      </c>
      <c r="G2305" s="233" t="str">
        <f>IF(C2305=$X$4,IF(ISERROR($V2305),"Enter smelter details","RMI"),IF(ISERROR($V2305),"",OFFSET('Smelter Look-up'!$F$4,$V2305-4,0)))</f>
        <v/>
      </c>
      <c r="H2305" s="235" t="str">
        <f>IF(ISERROR($V2305),"",OFFSET('Smelter Look-up'!$G$4,$V2305-4,0))</f>
        <v/>
      </c>
      <c r="I2305" s="237" t="str">
        <f>IF(ISERROR($V2305),"",OFFSET('Smelter Look-up'!$H$4,$V2305-4,0))</f>
        <v/>
      </c>
      <c r="J2305" s="237" t="str">
        <f>IF(ISERROR($V2305),"",OFFSET('Smelter Look-up'!$I$4,$V2305-4,0))</f>
        <v/>
      </c>
      <c r="K2305" s="234"/>
      <c r="L2305" s="234"/>
      <c r="M2305" s="234"/>
      <c r="N2305" s="234"/>
      <c r="O2305" s="234"/>
      <c r="P2305" s="237"/>
      <c r="Q2305" s="238"/>
      <c r="R2305" s="233" t="str">
        <f>IF(ISERROR($V2305),"",OFFSET('Smelter Look-up'!$C$4,$V2305-4,0)&amp;"")</f>
        <v/>
      </c>
      <c r="S2305" s="239" t="str">
        <f t="array" ref="S2305">IF(B2305="","",IF(ISERROR(MATCH($E2305,CL,0)),"Unknown",INDIRECT("'C'!$A$"&amp;MATCH($E2305,CL,0)+1)))</f>
        <v/>
      </c>
      <c r="T2305" s="239" t="str">
        <f t="array" ref="T2305">IF(B2305="","",IF(ISERROR(MATCH($J2305,SorP!$B$1:$B$6226,0)),"",INDIRECT("'SorP'!$A$"&amp;MATCH($S2305&amp;$J2305,SorP!C:C,0))))</f>
        <v/>
      </c>
      <c r="U2305" s="240"/>
      <c r="V2305" s="228" t="str">
        <f>IF(C2305="",NA(),IF(OR(C2305="Smelter not listed",C2305="Smelter not yet identified"),MATCH($B2305&amp;$D2305,'Smelter Look-up'!$J:$J,0),MATCH($B2305&amp;$C2305,'Smelter Look-up'!$J:$J,0)))</f>
        <v>#N/A</v>
      </c>
      <c r="W2305" s="208"/>
      <c r="X2305" s="208">
        <f t="shared" si="1"/>
        <v>0</v>
      </c>
      <c r="Y2305" s="208"/>
      <c r="Z2305" s="208"/>
      <c r="AA2305" s="208"/>
      <c r="AB2305" s="241" t="str">
        <f t="shared" si="2"/>
        <v/>
      </c>
      <c r="AC2305" s="208"/>
      <c r="AD2305" s="208"/>
      <c r="AE2305" s="208"/>
      <c r="AF2305" s="208"/>
      <c r="AG2305" s="208"/>
      <c r="AH2305" s="208"/>
    </row>
    <row r="2306" ht="13.5" customHeight="1">
      <c r="A2306" s="239"/>
      <c r="B2306" s="233" t="str">
        <f t="array" ref="B2306">IF(LEN(A2306)=0,"",INDEX('Smelter Look-up'!$A:$A,MATCH($A2306,'Smelter Look-up'!$E:$E,0)))</f>
        <v/>
      </c>
      <c r="C2306" s="234" t="str">
        <f t="array" ref="C2306">IF(LEN(A2306)=0,"",INDEX('Smelter Look-up'!$C:$C,MATCH($A2306,'Smelter Look-up'!$E:$E,0)))</f>
        <v/>
      </c>
      <c r="D2306" s="233"/>
      <c r="E2306" s="233" t="str">
        <f>IF(ISERROR($V2306),"",OFFSET('Smelter Look-up'!$D$4,$V2306-4,0)&amp;"")</f>
        <v/>
      </c>
      <c r="F2306" s="233" t="str">
        <f>IF(ISERROR($V2306),"",OFFSET('Smelter Look-up'!$E$4,$V2306-4,0))</f>
        <v/>
      </c>
      <c r="G2306" s="233" t="str">
        <f>IF(C2306=$X$4,IF(ISERROR($V2306),"Enter smelter details","RMI"),IF(ISERROR($V2306),"",OFFSET('Smelter Look-up'!$F$4,$V2306-4,0)))</f>
        <v/>
      </c>
      <c r="H2306" s="235" t="str">
        <f>IF(ISERROR($V2306),"",OFFSET('Smelter Look-up'!$G$4,$V2306-4,0))</f>
        <v/>
      </c>
      <c r="I2306" s="237" t="str">
        <f>IF(ISERROR($V2306),"",OFFSET('Smelter Look-up'!$H$4,$V2306-4,0))</f>
        <v/>
      </c>
      <c r="J2306" s="237" t="str">
        <f>IF(ISERROR($V2306),"",OFFSET('Smelter Look-up'!$I$4,$V2306-4,0))</f>
        <v/>
      </c>
      <c r="K2306" s="234"/>
      <c r="L2306" s="234"/>
      <c r="M2306" s="234"/>
      <c r="N2306" s="234"/>
      <c r="O2306" s="234"/>
      <c r="P2306" s="237"/>
      <c r="Q2306" s="238"/>
      <c r="R2306" s="233" t="str">
        <f>IF(ISERROR($V2306),"",OFFSET('Smelter Look-up'!$C$4,$V2306-4,0)&amp;"")</f>
        <v/>
      </c>
      <c r="S2306" s="239" t="str">
        <f t="array" ref="S2306">IF(B2306="","",IF(ISERROR(MATCH($E2306,CL,0)),"Unknown",INDIRECT("'C'!$A$"&amp;MATCH($E2306,CL,0)+1)))</f>
        <v/>
      </c>
      <c r="T2306" s="239" t="str">
        <f t="array" ref="T2306">IF(B2306="","",IF(ISERROR(MATCH($J2306,SorP!$B$1:$B$6226,0)),"",INDIRECT("'SorP'!$A$"&amp;MATCH($S2306&amp;$J2306,SorP!C:C,0))))</f>
        <v/>
      </c>
      <c r="U2306" s="240"/>
      <c r="V2306" s="228" t="str">
        <f>IF(C2306="",NA(),IF(OR(C2306="Smelter not listed",C2306="Smelter not yet identified"),MATCH($B2306&amp;$D2306,'Smelter Look-up'!$J:$J,0),MATCH($B2306&amp;$C2306,'Smelter Look-up'!$J:$J,0)))</f>
        <v>#N/A</v>
      </c>
      <c r="W2306" s="208"/>
      <c r="X2306" s="208">
        <f t="shared" si="1"/>
        <v>0</v>
      </c>
      <c r="Y2306" s="208"/>
      <c r="Z2306" s="208"/>
      <c r="AA2306" s="208"/>
      <c r="AB2306" s="241" t="str">
        <f t="shared" si="2"/>
        <v/>
      </c>
      <c r="AC2306" s="208"/>
      <c r="AD2306" s="208"/>
      <c r="AE2306" s="208"/>
      <c r="AF2306" s="208"/>
      <c r="AG2306" s="208"/>
      <c r="AH2306" s="208"/>
    </row>
    <row r="2307" ht="13.5" customHeight="1">
      <c r="A2307" s="239"/>
      <c r="B2307" s="233" t="str">
        <f t="array" ref="B2307">IF(LEN(A2307)=0,"",INDEX('Smelter Look-up'!$A:$A,MATCH($A2307,'Smelter Look-up'!$E:$E,0)))</f>
        <v/>
      </c>
      <c r="C2307" s="234" t="str">
        <f t="array" ref="C2307">IF(LEN(A2307)=0,"",INDEX('Smelter Look-up'!$C:$C,MATCH($A2307,'Smelter Look-up'!$E:$E,0)))</f>
        <v/>
      </c>
      <c r="D2307" s="233"/>
      <c r="E2307" s="233" t="str">
        <f>IF(ISERROR($V2307),"",OFFSET('Smelter Look-up'!$D$4,$V2307-4,0)&amp;"")</f>
        <v/>
      </c>
      <c r="F2307" s="233" t="str">
        <f>IF(ISERROR($V2307),"",OFFSET('Smelter Look-up'!$E$4,$V2307-4,0))</f>
        <v/>
      </c>
      <c r="G2307" s="233" t="str">
        <f>IF(C2307=$X$4,IF(ISERROR($V2307),"Enter smelter details","RMI"),IF(ISERROR($V2307),"",OFFSET('Smelter Look-up'!$F$4,$V2307-4,0)))</f>
        <v/>
      </c>
      <c r="H2307" s="235" t="str">
        <f>IF(ISERROR($V2307),"",OFFSET('Smelter Look-up'!$G$4,$V2307-4,0))</f>
        <v/>
      </c>
      <c r="I2307" s="237" t="str">
        <f>IF(ISERROR($V2307),"",OFFSET('Smelter Look-up'!$H$4,$V2307-4,0))</f>
        <v/>
      </c>
      <c r="J2307" s="237" t="str">
        <f>IF(ISERROR($V2307),"",OFFSET('Smelter Look-up'!$I$4,$V2307-4,0))</f>
        <v/>
      </c>
      <c r="K2307" s="234"/>
      <c r="L2307" s="234"/>
      <c r="M2307" s="234"/>
      <c r="N2307" s="234"/>
      <c r="O2307" s="234"/>
      <c r="P2307" s="237"/>
      <c r="Q2307" s="238"/>
      <c r="R2307" s="233" t="str">
        <f>IF(ISERROR($V2307),"",OFFSET('Smelter Look-up'!$C$4,$V2307-4,0)&amp;"")</f>
        <v/>
      </c>
      <c r="S2307" s="239" t="str">
        <f t="array" ref="S2307">IF(B2307="","",IF(ISERROR(MATCH($E2307,CL,0)),"Unknown",INDIRECT("'C'!$A$"&amp;MATCH($E2307,CL,0)+1)))</f>
        <v/>
      </c>
      <c r="T2307" s="239" t="str">
        <f t="array" ref="T2307">IF(B2307="","",IF(ISERROR(MATCH($J2307,SorP!$B$1:$B$6226,0)),"",INDIRECT("'SorP'!$A$"&amp;MATCH($S2307&amp;$J2307,SorP!C:C,0))))</f>
        <v/>
      </c>
      <c r="U2307" s="240"/>
      <c r="V2307" s="228" t="str">
        <f>IF(C2307="",NA(),IF(OR(C2307="Smelter not listed",C2307="Smelter not yet identified"),MATCH($B2307&amp;$D2307,'Smelter Look-up'!$J:$J,0),MATCH($B2307&amp;$C2307,'Smelter Look-up'!$J:$J,0)))</f>
        <v>#N/A</v>
      </c>
      <c r="W2307" s="208"/>
      <c r="X2307" s="208">
        <f t="shared" si="1"/>
        <v>0</v>
      </c>
      <c r="Y2307" s="208"/>
      <c r="Z2307" s="208"/>
      <c r="AA2307" s="208"/>
      <c r="AB2307" s="241" t="str">
        <f t="shared" si="2"/>
        <v/>
      </c>
      <c r="AC2307" s="208"/>
      <c r="AD2307" s="208"/>
      <c r="AE2307" s="208"/>
      <c r="AF2307" s="208"/>
      <c r="AG2307" s="208"/>
      <c r="AH2307" s="208"/>
    </row>
    <row r="2308" ht="13.5" customHeight="1">
      <c r="A2308" s="239"/>
      <c r="B2308" s="233" t="str">
        <f t="array" ref="B2308">IF(LEN(A2308)=0,"",INDEX('Smelter Look-up'!$A:$A,MATCH($A2308,'Smelter Look-up'!$E:$E,0)))</f>
        <v/>
      </c>
      <c r="C2308" s="234" t="str">
        <f t="array" ref="C2308">IF(LEN(A2308)=0,"",INDEX('Smelter Look-up'!$C:$C,MATCH($A2308,'Smelter Look-up'!$E:$E,0)))</f>
        <v/>
      </c>
      <c r="D2308" s="233"/>
      <c r="E2308" s="233" t="str">
        <f>IF(ISERROR($V2308),"",OFFSET('Smelter Look-up'!$D$4,$V2308-4,0)&amp;"")</f>
        <v/>
      </c>
      <c r="F2308" s="233" t="str">
        <f>IF(ISERROR($V2308),"",OFFSET('Smelter Look-up'!$E$4,$V2308-4,0))</f>
        <v/>
      </c>
      <c r="G2308" s="233" t="str">
        <f>IF(C2308=$X$4,IF(ISERROR($V2308),"Enter smelter details","RMI"),IF(ISERROR($V2308),"",OFFSET('Smelter Look-up'!$F$4,$V2308-4,0)))</f>
        <v/>
      </c>
      <c r="H2308" s="235" t="str">
        <f>IF(ISERROR($V2308),"",OFFSET('Smelter Look-up'!$G$4,$V2308-4,0))</f>
        <v/>
      </c>
      <c r="I2308" s="237" t="str">
        <f>IF(ISERROR($V2308),"",OFFSET('Smelter Look-up'!$H$4,$V2308-4,0))</f>
        <v/>
      </c>
      <c r="J2308" s="237" t="str">
        <f>IF(ISERROR($V2308),"",OFFSET('Smelter Look-up'!$I$4,$V2308-4,0))</f>
        <v/>
      </c>
      <c r="K2308" s="234"/>
      <c r="L2308" s="234"/>
      <c r="M2308" s="234"/>
      <c r="N2308" s="234"/>
      <c r="O2308" s="234"/>
      <c r="P2308" s="237"/>
      <c r="Q2308" s="238"/>
      <c r="R2308" s="233" t="str">
        <f>IF(ISERROR($V2308),"",OFFSET('Smelter Look-up'!$C$4,$V2308-4,0)&amp;"")</f>
        <v/>
      </c>
      <c r="S2308" s="239" t="str">
        <f t="array" ref="S2308">IF(B2308="","",IF(ISERROR(MATCH($E2308,CL,0)),"Unknown",INDIRECT("'C'!$A$"&amp;MATCH($E2308,CL,0)+1)))</f>
        <v/>
      </c>
      <c r="T2308" s="239" t="str">
        <f t="array" ref="T2308">IF(B2308="","",IF(ISERROR(MATCH($J2308,SorP!$B$1:$B$6226,0)),"",INDIRECT("'SorP'!$A$"&amp;MATCH($S2308&amp;$J2308,SorP!C:C,0))))</f>
        <v/>
      </c>
      <c r="U2308" s="240"/>
      <c r="V2308" s="228" t="str">
        <f>IF(C2308="",NA(),IF(OR(C2308="Smelter not listed",C2308="Smelter not yet identified"),MATCH($B2308&amp;$D2308,'Smelter Look-up'!$J:$J,0),MATCH($B2308&amp;$C2308,'Smelter Look-up'!$J:$J,0)))</f>
        <v>#N/A</v>
      </c>
      <c r="W2308" s="208"/>
      <c r="X2308" s="208">
        <f t="shared" si="1"/>
        <v>0</v>
      </c>
      <c r="Y2308" s="208"/>
      <c r="Z2308" s="208"/>
      <c r="AA2308" s="208"/>
      <c r="AB2308" s="241" t="str">
        <f t="shared" si="2"/>
        <v/>
      </c>
      <c r="AC2308" s="208"/>
      <c r="AD2308" s="208"/>
      <c r="AE2308" s="208"/>
      <c r="AF2308" s="208"/>
      <c r="AG2308" s="208"/>
      <c r="AH2308" s="208"/>
    </row>
    <row r="2309" ht="13.5" customHeight="1">
      <c r="A2309" s="239"/>
      <c r="B2309" s="233" t="str">
        <f t="array" ref="B2309">IF(LEN(A2309)=0,"",INDEX('Smelter Look-up'!$A:$A,MATCH($A2309,'Smelter Look-up'!$E:$E,0)))</f>
        <v/>
      </c>
      <c r="C2309" s="234" t="str">
        <f t="array" ref="C2309">IF(LEN(A2309)=0,"",INDEX('Smelter Look-up'!$C:$C,MATCH($A2309,'Smelter Look-up'!$E:$E,0)))</f>
        <v/>
      </c>
      <c r="D2309" s="233"/>
      <c r="E2309" s="233" t="str">
        <f>IF(ISERROR($V2309),"",OFFSET('Smelter Look-up'!$D$4,$V2309-4,0)&amp;"")</f>
        <v/>
      </c>
      <c r="F2309" s="233" t="str">
        <f>IF(ISERROR($V2309),"",OFFSET('Smelter Look-up'!$E$4,$V2309-4,0))</f>
        <v/>
      </c>
      <c r="G2309" s="233" t="str">
        <f>IF(C2309=$X$4,IF(ISERROR($V2309),"Enter smelter details","RMI"),IF(ISERROR($V2309),"",OFFSET('Smelter Look-up'!$F$4,$V2309-4,0)))</f>
        <v/>
      </c>
      <c r="H2309" s="235" t="str">
        <f>IF(ISERROR($V2309),"",OFFSET('Smelter Look-up'!$G$4,$V2309-4,0))</f>
        <v/>
      </c>
      <c r="I2309" s="237" t="str">
        <f>IF(ISERROR($V2309),"",OFFSET('Smelter Look-up'!$H$4,$V2309-4,0))</f>
        <v/>
      </c>
      <c r="J2309" s="237" t="str">
        <f>IF(ISERROR($V2309),"",OFFSET('Smelter Look-up'!$I$4,$V2309-4,0))</f>
        <v/>
      </c>
      <c r="K2309" s="234"/>
      <c r="L2309" s="234"/>
      <c r="M2309" s="234"/>
      <c r="N2309" s="234"/>
      <c r="O2309" s="234"/>
      <c r="P2309" s="237"/>
      <c r="Q2309" s="238"/>
      <c r="R2309" s="233" t="str">
        <f>IF(ISERROR($V2309),"",OFFSET('Smelter Look-up'!$C$4,$V2309-4,0)&amp;"")</f>
        <v/>
      </c>
      <c r="S2309" s="239" t="str">
        <f t="array" ref="S2309">IF(B2309="","",IF(ISERROR(MATCH($E2309,CL,0)),"Unknown",INDIRECT("'C'!$A$"&amp;MATCH($E2309,CL,0)+1)))</f>
        <v/>
      </c>
      <c r="T2309" s="239" t="str">
        <f t="array" ref="T2309">IF(B2309="","",IF(ISERROR(MATCH($J2309,SorP!$B$1:$B$6226,0)),"",INDIRECT("'SorP'!$A$"&amp;MATCH($S2309&amp;$J2309,SorP!C:C,0))))</f>
        <v/>
      </c>
      <c r="U2309" s="240"/>
      <c r="V2309" s="228" t="str">
        <f>IF(C2309="",NA(),IF(OR(C2309="Smelter not listed",C2309="Smelter not yet identified"),MATCH($B2309&amp;$D2309,'Smelter Look-up'!$J:$J,0),MATCH($B2309&amp;$C2309,'Smelter Look-up'!$J:$J,0)))</f>
        <v>#N/A</v>
      </c>
      <c r="W2309" s="208"/>
      <c r="X2309" s="208">
        <f t="shared" si="1"/>
        <v>0</v>
      </c>
      <c r="Y2309" s="208"/>
      <c r="Z2309" s="208"/>
      <c r="AA2309" s="208"/>
      <c r="AB2309" s="241" t="str">
        <f t="shared" si="2"/>
        <v/>
      </c>
      <c r="AC2309" s="208"/>
      <c r="AD2309" s="208"/>
      <c r="AE2309" s="208"/>
      <c r="AF2309" s="208"/>
      <c r="AG2309" s="208"/>
      <c r="AH2309" s="208"/>
    </row>
    <row r="2310" ht="13.5" customHeight="1">
      <c r="A2310" s="239"/>
      <c r="B2310" s="233" t="str">
        <f t="array" ref="B2310">IF(LEN(A2310)=0,"",INDEX('Smelter Look-up'!$A:$A,MATCH($A2310,'Smelter Look-up'!$E:$E,0)))</f>
        <v/>
      </c>
      <c r="C2310" s="234" t="str">
        <f t="array" ref="C2310">IF(LEN(A2310)=0,"",INDEX('Smelter Look-up'!$C:$C,MATCH($A2310,'Smelter Look-up'!$E:$E,0)))</f>
        <v/>
      </c>
      <c r="D2310" s="233"/>
      <c r="E2310" s="233" t="str">
        <f>IF(ISERROR($V2310),"",OFFSET('Smelter Look-up'!$D$4,$V2310-4,0)&amp;"")</f>
        <v/>
      </c>
      <c r="F2310" s="233" t="str">
        <f>IF(ISERROR($V2310),"",OFFSET('Smelter Look-up'!$E$4,$V2310-4,0))</f>
        <v/>
      </c>
      <c r="G2310" s="233" t="str">
        <f>IF(C2310=$X$4,IF(ISERROR($V2310),"Enter smelter details","RMI"),IF(ISERROR($V2310),"",OFFSET('Smelter Look-up'!$F$4,$V2310-4,0)))</f>
        <v/>
      </c>
      <c r="H2310" s="235" t="str">
        <f>IF(ISERROR($V2310),"",OFFSET('Smelter Look-up'!$G$4,$V2310-4,0))</f>
        <v/>
      </c>
      <c r="I2310" s="237" t="str">
        <f>IF(ISERROR($V2310),"",OFFSET('Smelter Look-up'!$H$4,$V2310-4,0))</f>
        <v/>
      </c>
      <c r="J2310" s="237" t="str">
        <f>IF(ISERROR($V2310),"",OFFSET('Smelter Look-up'!$I$4,$V2310-4,0))</f>
        <v/>
      </c>
      <c r="K2310" s="234"/>
      <c r="L2310" s="234"/>
      <c r="M2310" s="234"/>
      <c r="N2310" s="234"/>
      <c r="O2310" s="234"/>
      <c r="P2310" s="237"/>
      <c r="Q2310" s="238"/>
      <c r="R2310" s="233" t="str">
        <f>IF(ISERROR($V2310),"",OFFSET('Smelter Look-up'!$C$4,$V2310-4,0)&amp;"")</f>
        <v/>
      </c>
      <c r="S2310" s="239" t="str">
        <f t="array" ref="S2310">IF(B2310="","",IF(ISERROR(MATCH($E2310,CL,0)),"Unknown",INDIRECT("'C'!$A$"&amp;MATCH($E2310,CL,0)+1)))</f>
        <v/>
      </c>
      <c r="T2310" s="239" t="str">
        <f t="array" ref="T2310">IF(B2310="","",IF(ISERROR(MATCH($J2310,SorP!$B$1:$B$6226,0)),"",INDIRECT("'SorP'!$A$"&amp;MATCH($S2310&amp;$J2310,SorP!C:C,0))))</f>
        <v/>
      </c>
      <c r="U2310" s="240"/>
      <c r="V2310" s="228" t="str">
        <f>IF(C2310="",NA(),IF(OR(C2310="Smelter not listed",C2310="Smelter not yet identified"),MATCH($B2310&amp;$D2310,'Smelter Look-up'!$J:$J,0),MATCH($B2310&amp;$C2310,'Smelter Look-up'!$J:$J,0)))</f>
        <v>#N/A</v>
      </c>
      <c r="W2310" s="208"/>
      <c r="X2310" s="208">
        <f t="shared" si="1"/>
        <v>0</v>
      </c>
      <c r="Y2310" s="208"/>
      <c r="Z2310" s="208"/>
      <c r="AA2310" s="208"/>
      <c r="AB2310" s="241" t="str">
        <f t="shared" si="2"/>
        <v/>
      </c>
      <c r="AC2310" s="208"/>
      <c r="AD2310" s="208"/>
      <c r="AE2310" s="208"/>
      <c r="AF2310" s="208"/>
      <c r="AG2310" s="208"/>
      <c r="AH2310" s="208"/>
    </row>
    <row r="2311" ht="13.5" customHeight="1">
      <c r="A2311" s="239"/>
      <c r="B2311" s="233" t="str">
        <f t="array" ref="B2311">IF(LEN(A2311)=0,"",INDEX('Smelter Look-up'!$A:$A,MATCH($A2311,'Smelter Look-up'!$E:$E,0)))</f>
        <v/>
      </c>
      <c r="C2311" s="234" t="str">
        <f t="array" ref="C2311">IF(LEN(A2311)=0,"",INDEX('Smelter Look-up'!$C:$C,MATCH($A2311,'Smelter Look-up'!$E:$E,0)))</f>
        <v/>
      </c>
      <c r="D2311" s="233"/>
      <c r="E2311" s="233" t="str">
        <f>IF(ISERROR($V2311),"",OFFSET('Smelter Look-up'!$D$4,$V2311-4,0)&amp;"")</f>
        <v/>
      </c>
      <c r="F2311" s="233" t="str">
        <f>IF(ISERROR($V2311),"",OFFSET('Smelter Look-up'!$E$4,$V2311-4,0))</f>
        <v/>
      </c>
      <c r="G2311" s="233" t="str">
        <f>IF(C2311=$X$4,IF(ISERROR($V2311),"Enter smelter details","RMI"),IF(ISERROR($V2311),"",OFFSET('Smelter Look-up'!$F$4,$V2311-4,0)))</f>
        <v/>
      </c>
      <c r="H2311" s="235" t="str">
        <f>IF(ISERROR($V2311),"",OFFSET('Smelter Look-up'!$G$4,$V2311-4,0))</f>
        <v/>
      </c>
      <c r="I2311" s="237" t="str">
        <f>IF(ISERROR($V2311),"",OFFSET('Smelter Look-up'!$H$4,$V2311-4,0))</f>
        <v/>
      </c>
      <c r="J2311" s="237" t="str">
        <f>IF(ISERROR($V2311),"",OFFSET('Smelter Look-up'!$I$4,$V2311-4,0))</f>
        <v/>
      </c>
      <c r="K2311" s="234"/>
      <c r="L2311" s="234"/>
      <c r="M2311" s="234"/>
      <c r="N2311" s="234"/>
      <c r="O2311" s="234"/>
      <c r="P2311" s="237"/>
      <c r="Q2311" s="238"/>
      <c r="R2311" s="233" t="str">
        <f>IF(ISERROR($V2311),"",OFFSET('Smelter Look-up'!$C$4,$V2311-4,0)&amp;"")</f>
        <v/>
      </c>
      <c r="S2311" s="239" t="str">
        <f t="array" ref="S2311">IF(B2311="","",IF(ISERROR(MATCH($E2311,CL,0)),"Unknown",INDIRECT("'C'!$A$"&amp;MATCH($E2311,CL,0)+1)))</f>
        <v/>
      </c>
      <c r="T2311" s="239" t="str">
        <f t="array" ref="T2311">IF(B2311="","",IF(ISERROR(MATCH($J2311,SorP!$B$1:$B$6226,0)),"",INDIRECT("'SorP'!$A$"&amp;MATCH($S2311&amp;$J2311,SorP!C:C,0))))</f>
        <v/>
      </c>
      <c r="U2311" s="240"/>
      <c r="V2311" s="228" t="str">
        <f>IF(C2311="",NA(),IF(OR(C2311="Smelter not listed",C2311="Smelter not yet identified"),MATCH($B2311&amp;$D2311,'Smelter Look-up'!$J:$J,0),MATCH($B2311&amp;$C2311,'Smelter Look-up'!$J:$J,0)))</f>
        <v>#N/A</v>
      </c>
      <c r="W2311" s="208"/>
      <c r="X2311" s="208">
        <f t="shared" si="1"/>
        <v>0</v>
      </c>
      <c r="Y2311" s="208"/>
      <c r="Z2311" s="208"/>
      <c r="AA2311" s="208"/>
      <c r="AB2311" s="241" t="str">
        <f t="shared" si="2"/>
        <v/>
      </c>
      <c r="AC2311" s="208"/>
      <c r="AD2311" s="208"/>
      <c r="AE2311" s="208"/>
      <c r="AF2311" s="208"/>
      <c r="AG2311" s="208"/>
      <c r="AH2311" s="208"/>
    </row>
    <row r="2312" ht="13.5" customHeight="1">
      <c r="A2312" s="239"/>
      <c r="B2312" s="233" t="str">
        <f t="array" ref="B2312">IF(LEN(A2312)=0,"",INDEX('Smelter Look-up'!$A:$A,MATCH($A2312,'Smelter Look-up'!$E:$E,0)))</f>
        <v/>
      </c>
      <c r="C2312" s="234" t="str">
        <f t="array" ref="C2312">IF(LEN(A2312)=0,"",INDEX('Smelter Look-up'!$C:$C,MATCH($A2312,'Smelter Look-up'!$E:$E,0)))</f>
        <v/>
      </c>
      <c r="D2312" s="233"/>
      <c r="E2312" s="233" t="str">
        <f>IF(ISERROR($V2312),"",OFFSET('Smelter Look-up'!$D$4,$V2312-4,0)&amp;"")</f>
        <v/>
      </c>
      <c r="F2312" s="233" t="str">
        <f>IF(ISERROR($V2312),"",OFFSET('Smelter Look-up'!$E$4,$V2312-4,0))</f>
        <v/>
      </c>
      <c r="G2312" s="233" t="str">
        <f>IF(C2312=$X$4,IF(ISERROR($V2312),"Enter smelter details","RMI"),IF(ISERROR($V2312),"",OFFSET('Smelter Look-up'!$F$4,$V2312-4,0)))</f>
        <v/>
      </c>
      <c r="H2312" s="235" t="str">
        <f>IF(ISERROR($V2312),"",OFFSET('Smelter Look-up'!$G$4,$V2312-4,0))</f>
        <v/>
      </c>
      <c r="I2312" s="237" t="str">
        <f>IF(ISERROR($V2312),"",OFFSET('Smelter Look-up'!$H$4,$V2312-4,0))</f>
        <v/>
      </c>
      <c r="J2312" s="237" t="str">
        <f>IF(ISERROR($V2312),"",OFFSET('Smelter Look-up'!$I$4,$V2312-4,0))</f>
        <v/>
      </c>
      <c r="K2312" s="234"/>
      <c r="L2312" s="234"/>
      <c r="M2312" s="234"/>
      <c r="N2312" s="234"/>
      <c r="O2312" s="234"/>
      <c r="P2312" s="237"/>
      <c r="Q2312" s="238"/>
      <c r="R2312" s="233" t="str">
        <f>IF(ISERROR($V2312),"",OFFSET('Smelter Look-up'!$C$4,$V2312-4,0)&amp;"")</f>
        <v/>
      </c>
      <c r="S2312" s="239" t="str">
        <f t="array" ref="S2312">IF(B2312="","",IF(ISERROR(MATCH($E2312,CL,0)),"Unknown",INDIRECT("'C'!$A$"&amp;MATCH($E2312,CL,0)+1)))</f>
        <v/>
      </c>
      <c r="T2312" s="239" t="str">
        <f t="array" ref="T2312">IF(B2312="","",IF(ISERROR(MATCH($J2312,SorP!$B$1:$B$6226,0)),"",INDIRECT("'SorP'!$A$"&amp;MATCH($S2312&amp;$J2312,SorP!C:C,0))))</f>
        <v/>
      </c>
      <c r="U2312" s="240"/>
      <c r="V2312" s="228" t="str">
        <f>IF(C2312="",NA(),IF(OR(C2312="Smelter not listed",C2312="Smelter not yet identified"),MATCH($B2312&amp;$D2312,'Smelter Look-up'!$J:$J,0),MATCH($B2312&amp;$C2312,'Smelter Look-up'!$J:$J,0)))</f>
        <v>#N/A</v>
      </c>
      <c r="W2312" s="208"/>
      <c r="X2312" s="208">
        <f t="shared" si="1"/>
        <v>0</v>
      </c>
      <c r="Y2312" s="208"/>
      <c r="Z2312" s="208"/>
      <c r="AA2312" s="208"/>
      <c r="AB2312" s="241" t="str">
        <f t="shared" si="2"/>
        <v/>
      </c>
      <c r="AC2312" s="208"/>
      <c r="AD2312" s="208"/>
      <c r="AE2312" s="208"/>
      <c r="AF2312" s="208"/>
      <c r="AG2312" s="208"/>
      <c r="AH2312" s="208"/>
    </row>
    <row r="2313" ht="13.5" customHeight="1">
      <c r="A2313" s="239"/>
      <c r="B2313" s="233" t="str">
        <f t="array" ref="B2313">IF(LEN(A2313)=0,"",INDEX('Smelter Look-up'!$A:$A,MATCH($A2313,'Smelter Look-up'!$E:$E,0)))</f>
        <v/>
      </c>
      <c r="C2313" s="234" t="str">
        <f t="array" ref="C2313">IF(LEN(A2313)=0,"",INDEX('Smelter Look-up'!$C:$C,MATCH($A2313,'Smelter Look-up'!$E:$E,0)))</f>
        <v/>
      </c>
      <c r="D2313" s="233"/>
      <c r="E2313" s="233" t="str">
        <f>IF(ISERROR($V2313),"",OFFSET('Smelter Look-up'!$D$4,$V2313-4,0)&amp;"")</f>
        <v/>
      </c>
      <c r="F2313" s="233" t="str">
        <f>IF(ISERROR($V2313),"",OFFSET('Smelter Look-up'!$E$4,$V2313-4,0))</f>
        <v/>
      </c>
      <c r="G2313" s="233" t="str">
        <f>IF(C2313=$X$4,IF(ISERROR($V2313),"Enter smelter details","RMI"),IF(ISERROR($V2313),"",OFFSET('Smelter Look-up'!$F$4,$V2313-4,0)))</f>
        <v/>
      </c>
      <c r="H2313" s="235" t="str">
        <f>IF(ISERROR($V2313),"",OFFSET('Smelter Look-up'!$G$4,$V2313-4,0))</f>
        <v/>
      </c>
      <c r="I2313" s="237" t="str">
        <f>IF(ISERROR($V2313),"",OFFSET('Smelter Look-up'!$H$4,$V2313-4,0))</f>
        <v/>
      </c>
      <c r="J2313" s="237" t="str">
        <f>IF(ISERROR($V2313),"",OFFSET('Smelter Look-up'!$I$4,$V2313-4,0))</f>
        <v/>
      </c>
      <c r="K2313" s="234"/>
      <c r="L2313" s="234"/>
      <c r="M2313" s="234"/>
      <c r="N2313" s="234"/>
      <c r="O2313" s="234"/>
      <c r="P2313" s="237"/>
      <c r="Q2313" s="238"/>
      <c r="R2313" s="233" t="str">
        <f>IF(ISERROR($V2313),"",OFFSET('Smelter Look-up'!$C$4,$V2313-4,0)&amp;"")</f>
        <v/>
      </c>
      <c r="S2313" s="239" t="str">
        <f t="array" ref="S2313">IF(B2313="","",IF(ISERROR(MATCH($E2313,CL,0)),"Unknown",INDIRECT("'C'!$A$"&amp;MATCH($E2313,CL,0)+1)))</f>
        <v/>
      </c>
      <c r="T2313" s="239" t="str">
        <f t="array" ref="T2313">IF(B2313="","",IF(ISERROR(MATCH($J2313,SorP!$B$1:$B$6226,0)),"",INDIRECT("'SorP'!$A$"&amp;MATCH($S2313&amp;$J2313,SorP!C:C,0))))</f>
        <v/>
      </c>
      <c r="U2313" s="240"/>
      <c r="V2313" s="228" t="str">
        <f>IF(C2313="",NA(),IF(OR(C2313="Smelter not listed",C2313="Smelter not yet identified"),MATCH($B2313&amp;$D2313,'Smelter Look-up'!$J:$J,0),MATCH($B2313&amp;$C2313,'Smelter Look-up'!$J:$J,0)))</f>
        <v>#N/A</v>
      </c>
      <c r="W2313" s="208"/>
      <c r="X2313" s="208">
        <f t="shared" si="1"/>
        <v>0</v>
      </c>
      <c r="Y2313" s="208"/>
      <c r="Z2313" s="208"/>
      <c r="AA2313" s="208"/>
      <c r="AB2313" s="241" t="str">
        <f t="shared" si="2"/>
        <v/>
      </c>
      <c r="AC2313" s="208"/>
      <c r="AD2313" s="208"/>
      <c r="AE2313" s="208"/>
      <c r="AF2313" s="208"/>
      <c r="AG2313" s="208"/>
      <c r="AH2313" s="208"/>
    </row>
    <row r="2314" ht="13.5" customHeight="1">
      <c r="A2314" s="239"/>
      <c r="B2314" s="233" t="str">
        <f t="array" ref="B2314">IF(LEN(A2314)=0,"",INDEX('Smelter Look-up'!$A:$A,MATCH($A2314,'Smelter Look-up'!$E:$E,0)))</f>
        <v/>
      </c>
      <c r="C2314" s="234" t="str">
        <f t="array" ref="C2314">IF(LEN(A2314)=0,"",INDEX('Smelter Look-up'!$C:$C,MATCH($A2314,'Smelter Look-up'!$E:$E,0)))</f>
        <v/>
      </c>
      <c r="D2314" s="233"/>
      <c r="E2314" s="233" t="str">
        <f>IF(ISERROR($V2314),"",OFFSET('Smelter Look-up'!$D$4,$V2314-4,0)&amp;"")</f>
        <v/>
      </c>
      <c r="F2314" s="233" t="str">
        <f>IF(ISERROR($V2314),"",OFFSET('Smelter Look-up'!$E$4,$V2314-4,0))</f>
        <v/>
      </c>
      <c r="G2314" s="233" t="str">
        <f>IF(C2314=$X$4,IF(ISERROR($V2314),"Enter smelter details","RMI"),IF(ISERROR($V2314),"",OFFSET('Smelter Look-up'!$F$4,$V2314-4,0)))</f>
        <v/>
      </c>
      <c r="H2314" s="235" t="str">
        <f>IF(ISERROR($V2314),"",OFFSET('Smelter Look-up'!$G$4,$V2314-4,0))</f>
        <v/>
      </c>
      <c r="I2314" s="237" t="str">
        <f>IF(ISERROR($V2314),"",OFFSET('Smelter Look-up'!$H$4,$V2314-4,0))</f>
        <v/>
      </c>
      <c r="J2314" s="237" t="str">
        <f>IF(ISERROR($V2314),"",OFFSET('Smelter Look-up'!$I$4,$V2314-4,0))</f>
        <v/>
      </c>
      <c r="K2314" s="234"/>
      <c r="L2314" s="234"/>
      <c r="M2314" s="234"/>
      <c r="N2314" s="234"/>
      <c r="O2314" s="234"/>
      <c r="P2314" s="237"/>
      <c r="Q2314" s="238"/>
      <c r="R2314" s="233" t="str">
        <f>IF(ISERROR($V2314),"",OFFSET('Smelter Look-up'!$C$4,$V2314-4,0)&amp;"")</f>
        <v/>
      </c>
      <c r="S2314" s="239" t="str">
        <f t="array" ref="S2314">IF(B2314="","",IF(ISERROR(MATCH($E2314,CL,0)),"Unknown",INDIRECT("'C'!$A$"&amp;MATCH($E2314,CL,0)+1)))</f>
        <v/>
      </c>
      <c r="T2314" s="239" t="str">
        <f t="array" ref="T2314">IF(B2314="","",IF(ISERROR(MATCH($J2314,SorP!$B$1:$B$6226,0)),"",INDIRECT("'SorP'!$A$"&amp;MATCH($S2314&amp;$J2314,SorP!C:C,0))))</f>
        <v/>
      </c>
      <c r="U2314" s="240"/>
      <c r="V2314" s="228" t="str">
        <f>IF(C2314="",NA(),IF(OR(C2314="Smelter not listed",C2314="Smelter not yet identified"),MATCH($B2314&amp;$D2314,'Smelter Look-up'!$J:$J,0),MATCH($B2314&amp;$C2314,'Smelter Look-up'!$J:$J,0)))</f>
        <v>#N/A</v>
      </c>
      <c r="W2314" s="208"/>
      <c r="X2314" s="208">
        <f t="shared" si="1"/>
        <v>0</v>
      </c>
      <c r="Y2314" s="208"/>
      <c r="Z2314" s="208"/>
      <c r="AA2314" s="208"/>
      <c r="AB2314" s="241" t="str">
        <f t="shared" si="2"/>
        <v/>
      </c>
      <c r="AC2314" s="208"/>
      <c r="AD2314" s="208"/>
      <c r="AE2314" s="208"/>
      <c r="AF2314" s="208"/>
      <c r="AG2314" s="208"/>
      <c r="AH2314" s="208"/>
    </row>
    <row r="2315" ht="13.5" customHeight="1">
      <c r="A2315" s="239"/>
      <c r="B2315" s="233" t="str">
        <f t="array" ref="B2315">IF(LEN(A2315)=0,"",INDEX('Smelter Look-up'!$A:$A,MATCH($A2315,'Smelter Look-up'!$E:$E,0)))</f>
        <v/>
      </c>
      <c r="C2315" s="234" t="str">
        <f t="array" ref="C2315">IF(LEN(A2315)=0,"",INDEX('Smelter Look-up'!$C:$C,MATCH($A2315,'Smelter Look-up'!$E:$E,0)))</f>
        <v/>
      </c>
      <c r="D2315" s="233"/>
      <c r="E2315" s="233" t="str">
        <f>IF(ISERROR($V2315),"",OFFSET('Smelter Look-up'!$D$4,$V2315-4,0)&amp;"")</f>
        <v/>
      </c>
      <c r="F2315" s="233" t="str">
        <f>IF(ISERROR($V2315),"",OFFSET('Smelter Look-up'!$E$4,$V2315-4,0))</f>
        <v/>
      </c>
      <c r="G2315" s="233" t="str">
        <f>IF(C2315=$X$4,IF(ISERROR($V2315),"Enter smelter details","RMI"),IF(ISERROR($V2315),"",OFFSET('Smelter Look-up'!$F$4,$V2315-4,0)))</f>
        <v/>
      </c>
      <c r="H2315" s="235" t="str">
        <f>IF(ISERROR($V2315),"",OFFSET('Smelter Look-up'!$G$4,$V2315-4,0))</f>
        <v/>
      </c>
      <c r="I2315" s="237" t="str">
        <f>IF(ISERROR($V2315),"",OFFSET('Smelter Look-up'!$H$4,$V2315-4,0))</f>
        <v/>
      </c>
      <c r="J2315" s="237" t="str">
        <f>IF(ISERROR($V2315),"",OFFSET('Smelter Look-up'!$I$4,$V2315-4,0))</f>
        <v/>
      </c>
      <c r="K2315" s="234"/>
      <c r="L2315" s="234"/>
      <c r="M2315" s="234"/>
      <c r="N2315" s="234"/>
      <c r="O2315" s="234"/>
      <c r="P2315" s="237"/>
      <c r="Q2315" s="238"/>
      <c r="R2315" s="233" t="str">
        <f>IF(ISERROR($V2315),"",OFFSET('Smelter Look-up'!$C$4,$V2315-4,0)&amp;"")</f>
        <v/>
      </c>
      <c r="S2315" s="239" t="str">
        <f t="array" ref="S2315">IF(B2315="","",IF(ISERROR(MATCH($E2315,CL,0)),"Unknown",INDIRECT("'C'!$A$"&amp;MATCH($E2315,CL,0)+1)))</f>
        <v/>
      </c>
      <c r="T2315" s="239" t="str">
        <f t="array" ref="T2315">IF(B2315="","",IF(ISERROR(MATCH($J2315,SorP!$B$1:$B$6226,0)),"",INDIRECT("'SorP'!$A$"&amp;MATCH($S2315&amp;$J2315,SorP!C:C,0))))</f>
        <v/>
      </c>
      <c r="U2315" s="240"/>
      <c r="V2315" s="228" t="str">
        <f>IF(C2315="",NA(),IF(OR(C2315="Smelter not listed",C2315="Smelter not yet identified"),MATCH($B2315&amp;$D2315,'Smelter Look-up'!$J:$J,0),MATCH($B2315&amp;$C2315,'Smelter Look-up'!$J:$J,0)))</f>
        <v>#N/A</v>
      </c>
      <c r="W2315" s="208"/>
      <c r="X2315" s="208">
        <f t="shared" si="1"/>
        <v>0</v>
      </c>
      <c r="Y2315" s="208"/>
      <c r="Z2315" s="208"/>
      <c r="AA2315" s="208"/>
      <c r="AB2315" s="241" t="str">
        <f t="shared" si="2"/>
        <v/>
      </c>
      <c r="AC2315" s="208"/>
      <c r="AD2315" s="208"/>
      <c r="AE2315" s="208"/>
      <c r="AF2315" s="208"/>
      <c r="AG2315" s="208"/>
      <c r="AH2315" s="208"/>
    </row>
    <row r="2316" ht="13.5" customHeight="1">
      <c r="A2316" s="239"/>
      <c r="B2316" s="233" t="str">
        <f t="array" ref="B2316">IF(LEN(A2316)=0,"",INDEX('Smelter Look-up'!$A:$A,MATCH($A2316,'Smelter Look-up'!$E:$E,0)))</f>
        <v/>
      </c>
      <c r="C2316" s="234" t="str">
        <f t="array" ref="C2316">IF(LEN(A2316)=0,"",INDEX('Smelter Look-up'!$C:$C,MATCH($A2316,'Smelter Look-up'!$E:$E,0)))</f>
        <v/>
      </c>
      <c r="D2316" s="233"/>
      <c r="E2316" s="233" t="str">
        <f>IF(ISERROR($V2316),"",OFFSET('Smelter Look-up'!$D$4,$V2316-4,0)&amp;"")</f>
        <v/>
      </c>
      <c r="F2316" s="233" t="str">
        <f>IF(ISERROR($V2316),"",OFFSET('Smelter Look-up'!$E$4,$V2316-4,0))</f>
        <v/>
      </c>
      <c r="G2316" s="233" t="str">
        <f>IF(C2316=$X$4,IF(ISERROR($V2316),"Enter smelter details","RMI"),IF(ISERROR($V2316),"",OFFSET('Smelter Look-up'!$F$4,$V2316-4,0)))</f>
        <v/>
      </c>
      <c r="H2316" s="235" t="str">
        <f>IF(ISERROR($V2316),"",OFFSET('Smelter Look-up'!$G$4,$V2316-4,0))</f>
        <v/>
      </c>
      <c r="I2316" s="237" t="str">
        <f>IF(ISERROR($V2316),"",OFFSET('Smelter Look-up'!$H$4,$V2316-4,0))</f>
        <v/>
      </c>
      <c r="J2316" s="237" t="str">
        <f>IF(ISERROR($V2316),"",OFFSET('Smelter Look-up'!$I$4,$V2316-4,0))</f>
        <v/>
      </c>
      <c r="K2316" s="234"/>
      <c r="L2316" s="234"/>
      <c r="M2316" s="234"/>
      <c r="N2316" s="234"/>
      <c r="O2316" s="234"/>
      <c r="P2316" s="237"/>
      <c r="Q2316" s="238"/>
      <c r="R2316" s="233" t="str">
        <f>IF(ISERROR($V2316),"",OFFSET('Smelter Look-up'!$C$4,$V2316-4,0)&amp;"")</f>
        <v/>
      </c>
      <c r="S2316" s="239" t="str">
        <f t="array" ref="S2316">IF(B2316="","",IF(ISERROR(MATCH($E2316,CL,0)),"Unknown",INDIRECT("'C'!$A$"&amp;MATCH($E2316,CL,0)+1)))</f>
        <v/>
      </c>
      <c r="T2316" s="239" t="str">
        <f t="array" ref="T2316">IF(B2316="","",IF(ISERROR(MATCH($J2316,SorP!$B$1:$B$6226,0)),"",INDIRECT("'SorP'!$A$"&amp;MATCH($S2316&amp;$J2316,SorP!C:C,0))))</f>
        <v/>
      </c>
      <c r="U2316" s="240"/>
      <c r="V2316" s="228" t="str">
        <f>IF(C2316="",NA(),IF(OR(C2316="Smelter not listed",C2316="Smelter not yet identified"),MATCH($B2316&amp;$D2316,'Smelter Look-up'!$J:$J,0),MATCH($B2316&amp;$C2316,'Smelter Look-up'!$J:$J,0)))</f>
        <v>#N/A</v>
      </c>
      <c r="W2316" s="208"/>
      <c r="X2316" s="208">
        <f t="shared" si="1"/>
        <v>0</v>
      </c>
      <c r="Y2316" s="208"/>
      <c r="Z2316" s="208"/>
      <c r="AA2316" s="208"/>
      <c r="AB2316" s="241" t="str">
        <f t="shared" si="2"/>
        <v/>
      </c>
      <c r="AC2316" s="208"/>
      <c r="AD2316" s="208"/>
      <c r="AE2316" s="208"/>
      <c r="AF2316" s="208"/>
      <c r="AG2316" s="208"/>
      <c r="AH2316" s="208"/>
    </row>
    <row r="2317" ht="13.5" customHeight="1">
      <c r="A2317" s="239"/>
      <c r="B2317" s="233" t="str">
        <f t="array" ref="B2317">IF(LEN(A2317)=0,"",INDEX('Smelter Look-up'!$A:$A,MATCH($A2317,'Smelter Look-up'!$E:$E,0)))</f>
        <v/>
      </c>
      <c r="C2317" s="234" t="str">
        <f t="array" ref="C2317">IF(LEN(A2317)=0,"",INDEX('Smelter Look-up'!$C:$C,MATCH($A2317,'Smelter Look-up'!$E:$E,0)))</f>
        <v/>
      </c>
      <c r="D2317" s="233"/>
      <c r="E2317" s="233" t="str">
        <f>IF(ISERROR($V2317),"",OFFSET('Smelter Look-up'!$D$4,$V2317-4,0)&amp;"")</f>
        <v/>
      </c>
      <c r="F2317" s="233" t="str">
        <f>IF(ISERROR($V2317),"",OFFSET('Smelter Look-up'!$E$4,$V2317-4,0))</f>
        <v/>
      </c>
      <c r="G2317" s="233" t="str">
        <f>IF(C2317=$X$4,IF(ISERROR($V2317),"Enter smelter details","RMI"),IF(ISERROR($V2317),"",OFFSET('Smelter Look-up'!$F$4,$V2317-4,0)))</f>
        <v/>
      </c>
      <c r="H2317" s="235" t="str">
        <f>IF(ISERROR($V2317),"",OFFSET('Smelter Look-up'!$G$4,$V2317-4,0))</f>
        <v/>
      </c>
      <c r="I2317" s="237" t="str">
        <f>IF(ISERROR($V2317),"",OFFSET('Smelter Look-up'!$H$4,$V2317-4,0))</f>
        <v/>
      </c>
      <c r="J2317" s="237" t="str">
        <f>IF(ISERROR($V2317),"",OFFSET('Smelter Look-up'!$I$4,$V2317-4,0))</f>
        <v/>
      </c>
      <c r="K2317" s="234"/>
      <c r="L2317" s="234"/>
      <c r="M2317" s="234"/>
      <c r="N2317" s="234"/>
      <c r="O2317" s="234"/>
      <c r="P2317" s="237"/>
      <c r="Q2317" s="238"/>
      <c r="R2317" s="233" t="str">
        <f>IF(ISERROR($V2317),"",OFFSET('Smelter Look-up'!$C$4,$V2317-4,0)&amp;"")</f>
        <v/>
      </c>
      <c r="S2317" s="239" t="str">
        <f t="array" ref="S2317">IF(B2317="","",IF(ISERROR(MATCH($E2317,CL,0)),"Unknown",INDIRECT("'C'!$A$"&amp;MATCH($E2317,CL,0)+1)))</f>
        <v/>
      </c>
      <c r="T2317" s="239" t="str">
        <f t="array" ref="T2317">IF(B2317="","",IF(ISERROR(MATCH($J2317,SorP!$B$1:$B$6226,0)),"",INDIRECT("'SorP'!$A$"&amp;MATCH($S2317&amp;$J2317,SorP!C:C,0))))</f>
        <v/>
      </c>
      <c r="U2317" s="240"/>
      <c r="V2317" s="228" t="str">
        <f>IF(C2317="",NA(),IF(OR(C2317="Smelter not listed",C2317="Smelter not yet identified"),MATCH($B2317&amp;$D2317,'Smelter Look-up'!$J:$J,0),MATCH($B2317&amp;$C2317,'Smelter Look-up'!$J:$J,0)))</f>
        <v>#N/A</v>
      </c>
      <c r="W2317" s="208"/>
      <c r="X2317" s="208">
        <f t="shared" si="1"/>
        <v>0</v>
      </c>
      <c r="Y2317" s="208"/>
      <c r="Z2317" s="208"/>
      <c r="AA2317" s="208"/>
      <c r="AB2317" s="241" t="str">
        <f t="shared" si="2"/>
        <v/>
      </c>
      <c r="AC2317" s="208"/>
      <c r="AD2317" s="208"/>
      <c r="AE2317" s="208"/>
      <c r="AF2317" s="208"/>
      <c r="AG2317" s="208"/>
      <c r="AH2317" s="208"/>
    </row>
    <row r="2318" ht="13.5" customHeight="1">
      <c r="A2318" s="239"/>
      <c r="B2318" s="233" t="str">
        <f t="array" ref="B2318">IF(LEN(A2318)=0,"",INDEX('Smelter Look-up'!$A:$A,MATCH($A2318,'Smelter Look-up'!$E:$E,0)))</f>
        <v/>
      </c>
      <c r="C2318" s="234" t="str">
        <f t="array" ref="C2318">IF(LEN(A2318)=0,"",INDEX('Smelter Look-up'!$C:$C,MATCH($A2318,'Smelter Look-up'!$E:$E,0)))</f>
        <v/>
      </c>
      <c r="D2318" s="233"/>
      <c r="E2318" s="233" t="str">
        <f>IF(ISERROR($V2318),"",OFFSET('Smelter Look-up'!$D$4,$V2318-4,0)&amp;"")</f>
        <v/>
      </c>
      <c r="F2318" s="233" t="str">
        <f>IF(ISERROR($V2318),"",OFFSET('Smelter Look-up'!$E$4,$V2318-4,0))</f>
        <v/>
      </c>
      <c r="G2318" s="233" t="str">
        <f>IF(C2318=$X$4,IF(ISERROR($V2318),"Enter smelter details","RMI"),IF(ISERROR($V2318),"",OFFSET('Smelter Look-up'!$F$4,$V2318-4,0)))</f>
        <v/>
      </c>
      <c r="H2318" s="235" t="str">
        <f>IF(ISERROR($V2318),"",OFFSET('Smelter Look-up'!$G$4,$V2318-4,0))</f>
        <v/>
      </c>
      <c r="I2318" s="237" t="str">
        <f>IF(ISERROR($V2318),"",OFFSET('Smelter Look-up'!$H$4,$V2318-4,0))</f>
        <v/>
      </c>
      <c r="J2318" s="237" t="str">
        <f>IF(ISERROR($V2318),"",OFFSET('Smelter Look-up'!$I$4,$V2318-4,0))</f>
        <v/>
      </c>
      <c r="K2318" s="234"/>
      <c r="L2318" s="234"/>
      <c r="M2318" s="234"/>
      <c r="N2318" s="234"/>
      <c r="O2318" s="234"/>
      <c r="P2318" s="237"/>
      <c r="Q2318" s="238"/>
      <c r="R2318" s="233" t="str">
        <f>IF(ISERROR($V2318),"",OFFSET('Smelter Look-up'!$C$4,$V2318-4,0)&amp;"")</f>
        <v/>
      </c>
      <c r="S2318" s="239" t="str">
        <f t="array" ref="S2318">IF(B2318="","",IF(ISERROR(MATCH($E2318,CL,0)),"Unknown",INDIRECT("'C'!$A$"&amp;MATCH($E2318,CL,0)+1)))</f>
        <v/>
      </c>
      <c r="T2318" s="239" t="str">
        <f t="array" ref="T2318">IF(B2318="","",IF(ISERROR(MATCH($J2318,SorP!$B$1:$B$6226,0)),"",INDIRECT("'SorP'!$A$"&amp;MATCH($S2318&amp;$J2318,SorP!C:C,0))))</f>
        <v/>
      </c>
      <c r="U2318" s="240"/>
      <c r="V2318" s="228" t="str">
        <f>IF(C2318="",NA(),IF(OR(C2318="Smelter not listed",C2318="Smelter not yet identified"),MATCH($B2318&amp;$D2318,'Smelter Look-up'!$J:$J,0),MATCH($B2318&amp;$C2318,'Smelter Look-up'!$J:$J,0)))</f>
        <v>#N/A</v>
      </c>
      <c r="W2318" s="208"/>
      <c r="X2318" s="208">
        <f t="shared" si="1"/>
        <v>0</v>
      </c>
      <c r="Y2318" s="208"/>
      <c r="Z2318" s="208"/>
      <c r="AA2318" s="208"/>
      <c r="AB2318" s="241" t="str">
        <f t="shared" si="2"/>
        <v/>
      </c>
      <c r="AC2318" s="208"/>
      <c r="AD2318" s="208"/>
      <c r="AE2318" s="208"/>
      <c r="AF2318" s="208"/>
      <c r="AG2318" s="208"/>
      <c r="AH2318" s="208"/>
    </row>
    <row r="2319" ht="13.5" customHeight="1">
      <c r="A2319" s="239"/>
      <c r="B2319" s="233" t="str">
        <f t="array" ref="B2319">IF(LEN(A2319)=0,"",INDEX('Smelter Look-up'!$A:$A,MATCH($A2319,'Smelter Look-up'!$E:$E,0)))</f>
        <v/>
      </c>
      <c r="C2319" s="234" t="str">
        <f t="array" ref="C2319">IF(LEN(A2319)=0,"",INDEX('Smelter Look-up'!$C:$C,MATCH($A2319,'Smelter Look-up'!$E:$E,0)))</f>
        <v/>
      </c>
      <c r="D2319" s="233"/>
      <c r="E2319" s="233" t="str">
        <f>IF(ISERROR($V2319),"",OFFSET('Smelter Look-up'!$D$4,$V2319-4,0)&amp;"")</f>
        <v/>
      </c>
      <c r="F2319" s="233" t="str">
        <f>IF(ISERROR($V2319),"",OFFSET('Smelter Look-up'!$E$4,$V2319-4,0))</f>
        <v/>
      </c>
      <c r="G2319" s="233" t="str">
        <f>IF(C2319=$X$4,IF(ISERROR($V2319),"Enter smelter details","RMI"),IF(ISERROR($V2319),"",OFFSET('Smelter Look-up'!$F$4,$V2319-4,0)))</f>
        <v/>
      </c>
      <c r="H2319" s="235" t="str">
        <f>IF(ISERROR($V2319),"",OFFSET('Smelter Look-up'!$G$4,$V2319-4,0))</f>
        <v/>
      </c>
      <c r="I2319" s="237" t="str">
        <f>IF(ISERROR($V2319),"",OFFSET('Smelter Look-up'!$H$4,$V2319-4,0))</f>
        <v/>
      </c>
      <c r="J2319" s="237" t="str">
        <f>IF(ISERROR($V2319),"",OFFSET('Smelter Look-up'!$I$4,$V2319-4,0))</f>
        <v/>
      </c>
      <c r="K2319" s="234"/>
      <c r="L2319" s="234"/>
      <c r="M2319" s="234"/>
      <c r="N2319" s="234"/>
      <c r="O2319" s="234"/>
      <c r="P2319" s="237"/>
      <c r="Q2319" s="238"/>
      <c r="R2319" s="233" t="str">
        <f>IF(ISERROR($V2319),"",OFFSET('Smelter Look-up'!$C$4,$V2319-4,0)&amp;"")</f>
        <v/>
      </c>
      <c r="S2319" s="239" t="str">
        <f t="array" ref="S2319">IF(B2319="","",IF(ISERROR(MATCH($E2319,CL,0)),"Unknown",INDIRECT("'C'!$A$"&amp;MATCH($E2319,CL,0)+1)))</f>
        <v/>
      </c>
      <c r="T2319" s="239" t="str">
        <f t="array" ref="T2319">IF(B2319="","",IF(ISERROR(MATCH($J2319,SorP!$B$1:$B$6226,0)),"",INDIRECT("'SorP'!$A$"&amp;MATCH($S2319&amp;$J2319,SorP!C:C,0))))</f>
        <v/>
      </c>
      <c r="U2319" s="240"/>
      <c r="V2319" s="228" t="str">
        <f>IF(C2319="",NA(),IF(OR(C2319="Smelter not listed",C2319="Smelter not yet identified"),MATCH($B2319&amp;$D2319,'Smelter Look-up'!$J:$J,0),MATCH($B2319&amp;$C2319,'Smelter Look-up'!$J:$J,0)))</f>
        <v>#N/A</v>
      </c>
      <c r="W2319" s="208"/>
      <c r="X2319" s="208">
        <f t="shared" si="1"/>
        <v>0</v>
      </c>
      <c r="Y2319" s="208"/>
      <c r="Z2319" s="208"/>
      <c r="AA2319" s="208"/>
      <c r="AB2319" s="241" t="str">
        <f t="shared" si="2"/>
        <v/>
      </c>
      <c r="AC2319" s="208"/>
      <c r="AD2319" s="208"/>
      <c r="AE2319" s="208"/>
      <c r="AF2319" s="208"/>
      <c r="AG2319" s="208"/>
      <c r="AH2319" s="208"/>
    </row>
    <row r="2320" ht="13.5" customHeight="1">
      <c r="A2320" s="239"/>
      <c r="B2320" s="233" t="str">
        <f t="array" ref="B2320">IF(LEN(A2320)=0,"",INDEX('Smelter Look-up'!$A:$A,MATCH($A2320,'Smelter Look-up'!$E:$E,0)))</f>
        <v/>
      </c>
      <c r="C2320" s="234" t="str">
        <f t="array" ref="C2320">IF(LEN(A2320)=0,"",INDEX('Smelter Look-up'!$C:$C,MATCH($A2320,'Smelter Look-up'!$E:$E,0)))</f>
        <v/>
      </c>
      <c r="D2320" s="233"/>
      <c r="E2320" s="233" t="str">
        <f>IF(ISERROR($V2320),"",OFFSET('Smelter Look-up'!$D$4,$V2320-4,0)&amp;"")</f>
        <v/>
      </c>
      <c r="F2320" s="233" t="str">
        <f>IF(ISERROR($V2320),"",OFFSET('Smelter Look-up'!$E$4,$V2320-4,0))</f>
        <v/>
      </c>
      <c r="G2320" s="233" t="str">
        <f>IF(C2320=$X$4,IF(ISERROR($V2320),"Enter smelter details","RMI"),IF(ISERROR($V2320),"",OFFSET('Smelter Look-up'!$F$4,$V2320-4,0)))</f>
        <v/>
      </c>
      <c r="H2320" s="235" t="str">
        <f>IF(ISERROR($V2320),"",OFFSET('Smelter Look-up'!$G$4,$V2320-4,0))</f>
        <v/>
      </c>
      <c r="I2320" s="237" t="str">
        <f>IF(ISERROR($V2320),"",OFFSET('Smelter Look-up'!$H$4,$V2320-4,0))</f>
        <v/>
      </c>
      <c r="J2320" s="237" t="str">
        <f>IF(ISERROR($V2320),"",OFFSET('Smelter Look-up'!$I$4,$V2320-4,0))</f>
        <v/>
      </c>
      <c r="K2320" s="234"/>
      <c r="L2320" s="234"/>
      <c r="M2320" s="234"/>
      <c r="N2320" s="234"/>
      <c r="O2320" s="234"/>
      <c r="P2320" s="237"/>
      <c r="Q2320" s="238"/>
      <c r="R2320" s="233" t="str">
        <f>IF(ISERROR($V2320),"",OFFSET('Smelter Look-up'!$C$4,$V2320-4,0)&amp;"")</f>
        <v/>
      </c>
      <c r="S2320" s="239" t="str">
        <f t="array" ref="S2320">IF(B2320="","",IF(ISERROR(MATCH($E2320,CL,0)),"Unknown",INDIRECT("'C'!$A$"&amp;MATCH($E2320,CL,0)+1)))</f>
        <v/>
      </c>
      <c r="T2320" s="239" t="str">
        <f t="array" ref="T2320">IF(B2320="","",IF(ISERROR(MATCH($J2320,SorP!$B$1:$B$6226,0)),"",INDIRECT("'SorP'!$A$"&amp;MATCH($S2320&amp;$J2320,SorP!C:C,0))))</f>
        <v/>
      </c>
      <c r="U2320" s="240"/>
      <c r="V2320" s="228" t="str">
        <f>IF(C2320="",NA(),IF(OR(C2320="Smelter not listed",C2320="Smelter not yet identified"),MATCH($B2320&amp;$D2320,'Smelter Look-up'!$J:$J,0),MATCH($B2320&amp;$C2320,'Smelter Look-up'!$J:$J,0)))</f>
        <v>#N/A</v>
      </c>
      <c r="W2320" s="208"/>
      <c r="X2320" s="208">
        <f t="shared" si="1"/>
        <v>0</v>
      </c>
      <c r="Y2320" s="208"/>
      <c r="Z2320" s="208"/>
      <c r="AA2320" s="208"/>
      <c r="AB2320" s="241" t="str">
        <f t="shared" si="2"/>
        <v/>
      </c>
      <c r="AC2320" s="208"/>
      <c r="AD2320" s="208"/>
      <c r="AE2320" s="208"/>
      <c r="AF2320" s="208"/>
      <c r="AG2320" s="208"/>
      <c r="AH2320" s="208"/>
    </row>
    <row r="2321" ht="13.5" customHeight="1">
      <c r="A2321" s="239"/>
      <c r="B2321" s="233" t="str">
        <f t="array" ref="B2321">IF(LEN(A2321)=0,"",INDEX('Smelter Look-up'!$A:$A,MATCH($A2321,'Smelter Look-up'!$E:$E,0)))</f>
        <v/>
      </c>
      <c r="C2321" s="234" t="str">
        <f t="array" ref="C2321">IF(LEN(A2321)=0,"",INDEX('Smelter Look-up'!$C:$C,MATCH($A2321,'Smelter Look-up'!$E:$E,0)))</f>
        <v/>
      </c>
      <c r="D2321" s="233"/>
      <c r="E2321" s="233" t="str">
        <f>IF(ISERROR($V2321),"",OFFSET('Smelter Look-up'!$D$4,$V2321-4,0)&amp;"")</f>
        <v/>
      </c>
      <c r="F2321" s="233" t="str">
        <f>IF(ISERROR($V2321),"",OFFSET('Smelter Look-up'!$E$4,$V2321-4,0))</f>
        <v/>
      </c>
      <c r="G2321" s="233" t="str">
        <f>IF(C2321=$X$4,IF(ISERROR($V2321),"Enter smelter details","RMI"),IF(ISERROR($V2321),"",OFFSET('Smelter Look-up'!$F$4,$V2321-4,0)))</f>
        <v/>
      </c>
      <c r="H2321" s="235" t="str">
        <f>IF(ISERROR($V2321),"",OFFSET('Smelter Look-up'!$G$4,$V2321-4,0))</f>
        <v/>
      </c>
      <c r="I2321" s="237" t="str">
        <f>IF(ISERROR($V2321),"",OFFSET('Smelter Look-up'!$H$4,$V2321-4,0))</f>
        <v/>
      </c>
      <c r="J2321" s="237" t="str">
        <f>IF(ISERROR($V2321),"",OFFSET('Smelter Look-up'!$I$4,$V2321-4,0))</f>
        <v/>
      </c>
      <c r="K2321" s="234"/>
      <c r="L2321" s="234"/>
      <c r="M2321" s="234"/>
      <c r="N2321" s="234"/>
      <c r="O2321" s="234"/>
      <c r="P2321" s="237"/>
      <c r="Q2321" s="238"/>
      <c r="R2321" s="233" t="str">
        <f>IF(ISERROR($V2321),"",OFFSET('Smelter Look-up'!$C$4,$V2321-4,0)&amp;"")</f>
        <v/>
      </c>
      <c r="S2321" s="239" t="str">
        <f t="array" ref="S2321">IF(B2321="","",IF(ISERROR(MATCH($E2321,CL,0)),"Unknown",INDIRECT("'C'!$A$"&amp;MATCH($E2321,CL,0)+1)))</f>
        <v/>
      </c>
      <c r="T2321" s="239" t="str">
        <f t="array" ref="T2321">IF(B2321="","",IF(ISERROR(MATCH($J2321,SorP!$B$1:$B$6226,0)),"",INDIRECT("'SorP'!$A$"&amp;MATCH($S2321&amp;$J2321,SorP!C:C,0))))</f>
        <v/>
      </c>
      <c r="U2321" s="240"/>
      <c r="V2321" s="228" t="str">
        <f>IF(C2321="",NA(),IF(OR(C2321="Smelter not listed",C2321="Smelter not yet identified"),MATCH($B2321&amp;$D2321,'Smelter Look-up'!$J:$J,0),MATCH($B2321&amp;$C2321,'Smelter Look-up'!$J:$J,0)))</f>
        <v>#N/A</v>
      </c>
      <c r="W2321" s="208"/>
      <c r="X2321" s="208">
        <f t="shared" si="1"/>
        <v>0</v>
      </c>
      <c r="Y2321" s="208"/>
      <c r="Z2321" s="208"/>
      <c r="AA2321" s="208"/>
      <c r="AB2321" s="241" t="str">
        <f t="shared" si="2"/>
        <v/>
      </c>
      <c r="AC2321" s="208"/>
      <c r="AD2321" s="208"/>
      <c r="AE2321" s="208"/>
      <c r="AF2321" s="208"/>
      <c r="AG2321" s="208"/>
      <c r="AH2321" s="208"/>
    </row>
    <row r="2322" ht="13.5" customHeight="1">
      <c r="A2322" s="239"/>
      <c r="B2322" s="233" t="str">
        <f t="array" ref="B2322">IF(LEN(A2322)=0,"",INDEX('Smelter Look-up'!$A:$A,MATCH($A2322,'Smelter Look-up'!$E:$E,0)))</f>
        <v/>
      </c>
      <c r="C2322" s="234" t="str">
        <f t="array" ref="C2322">IF(LEN(A2322)=0,"",INDEX('Smelter Look-up'!$C:$C,MATCH($A2322,'Smelter Look-up'!$E:$E,0)))</f>
        <v/>
      </c>
      <c r="D2322" s="233"/>
      <c r="E2322" s="233" t="str">
        <f>IF(ISERROR($V2322),"",OFFSET('Smelter Look-up'!$D$4,$V2322-4,0)&amp;"")</f>
        <v/>
      </c>
      <c r="F2322" s="233" t="str">
        <f>IF(ISERROR($V2322),"",OFFSET('Smelter Look-up'!$E$4,$V2322-4,0))</f>
        <v/>
      </c>
      <c r="G2322" s="233" t="str">
        <f>IF(C2322=$X$4,IF(ISERROR($V2322),"Enter smelter details","RMI"),IF(ISERROR($V2322),"",OFFSET('Smelter Look-up'!$F$4,$V2322-4,0)))</f>
        <v/>
      </c>
      <c r="H2322" s="235" t="str">
        <f>IF(ISERROR($V2322),"",OFFSET('Smelter Look-up'!$G$4,$V2322-4,0))</f>
        <v/>
      </c>
      <c r="I2322" s="237" t="str">
        <f>IF(ISERROR($V2322),"",OFFSET('Smelter Look-up'!$H$4,$V2322-4,0))</f>
        <v/>
      </c>
      <c r="J2322" s="237" t="str">
        <f>IF(ISERROR($V2322),"",OFFSET('Smelter Look-up'!$I$4,$V2322-4,0))</f>
        <v/>
      </c>
      <c r="K2322" s="234"/>
      <c r="L2322" s="234"/>
      <c r="M2322" s="234"/>
      <c r="N2322" s="234"/>
      <c r="O2322" s="234"/>
      <c r="P2322" s="237"/>
      <c r="Q2322" s="238"/>
      <c r="R2322" s="233" t="str">
        <f>IF(ISERROR($V2322),"",OFFSET('Smelter Look-up'!$C$4,$V2322-4,0)&amp;"")</f>
        <v/>
      </c>
      <c r="S2322" s="239" t="str">
        <f t="array" ref="S2322">IF(B2322="","",IF(ISERROR(MATCH($E2322,CL,0)),"Unknown",INDIRECT("'C'!$A$"&amp;MATCH($E2322,CL,0)+1)))</f>
        <v/>
      </c>
      <c r="T2322" s="239" t="str">
        <f t="array" ref="T2322">IF(B2322="","",IF(ISERROR(MATCH($J2322,SorP!$B$1:$B$6226,0)),"",INDIRECT("'SorP'!$A$"&amp;MATCH($S2322&amp;$J2322,SorP!C:C,0))))</f>
        <v/>
      </c>
      <c r="U2322" s="240"/>
      <c r="V2322" s="228" t="str">
        <f>IF(C2322="",NA(),IF(OR(C2322="Smelter not listed",C2322="Smelter not yet identified"),MATCH($B2322&amp;$D2322,'Smelter Look-up'!$J:$J,0),MATCH($B2322&amp;$C2322,'Smelter Look-up'!$J:$J,0)))</f>
        <v>#N/A</v>
      </c>
      <c r="W2322" s="208"/>
      <c r="X2322" s="208">
        <f t="shared" si="1"/>
        <v>0</v>
      </c>
      <c r="Y2322" s="208"/>
      <c r="Z2322" s="208"/>
      <c r="AA2322" s="208"/>
      <c r="AB2322" s="241" t="str">
        <f t="shared" si="2"/>
        <v/>
      </c>
      <c r="AC2322" s="208"/>
      <c r="AD2322" s="208"/>
      <c r="AE2322" s="208"/>
      <c r="AF2322" s="208"/>
      <c r="AG2322" s="208"/>
      <c r="AH2322" s="208"/>
    </row>
    <row r="2323" ht="13.5" customHeight="1">
      <c r="A2323" s="239"/>
      <c r="B2323" s="233" t="str">
        <f t="array" ref="B2323">IF(LEN(A2323)=0,"",INDEX('Smelter Look-up'!$A:$A,MATCH($A2323,'Smelter Look-up'!$E:$E,0)))</f>
        <v/>
      </c>
      <c r="C2323" s="234" t="str">
        <f t="array" ref="C2323">IF(LEN(A2323)=0,"",INDEX('Smelter Look-up'!$C:$C,MATCH($A2323,'Smelter Look-up'!$E:$E,0)))</f>
        <v/>
      </c>
      <c r="D2323" s="233"/>
      <c r="E2323" s="233" t="str">
        <f>IF(ISERROR($V2323),"",OFFSET('Smelter Look-up'!$D$4,$V2323-4,0)&amp;"")</f>
        <v/>
      </c>
      <c r="F2323" s="233" t="str">
        <f>IF(ISERROR($V2323),"",OFFSET('Smelter Look-up'!$E$4,$V2323-4,0))</f>
        <v/>
      </c>
      <c r="G2323" s="233" t="str">
        <f>IF(C2323=$X$4,IF(ISERROR($V2323),"Enter smelter details","RMI"),IF(ISERROR($V2323),"",OFFSET('Smelter Look-up'!$F$4,$V2323-4,0)))</f>
        <v/>
      </c>
      <c r="H2323" s="235" t="str">
        <f>IF(ISERROR($V2323),"",OFFSET('Smelter Look-up'!$G$4,$V2323-4,0))</f>
        <v/>
      </c>
      <c r="I2323" s="237" t="str">
        <f>IF(ISERROR($V2323),"",OFFSET('Smelter Look-up'!$H$4,$V2323-4,0))</f>
        <v/>
      </c>
      <c r="J2323" s="237" t="str">
        <f>IF(ISERROR($V2323),"",OFFSET('Smelter Look-up'!$I$4,$V2323-4,0))</f>
        <v/>
      </c>
      <c r="K2323" s="234"/>
      <c r="L2323" s="234"/>
      <c r="M2323" s="234"/>
      <c r="N2323" s="234"/>
      <c r="O2323" s="234"/>
      <c r="P2323" s="237"/>
      <c r="Q2323" s="238"/>
      <c r="R2323" s="233" t="str">
        <f>IF(ISERROR($V2323),"",OFFSET('Smelter Look-up'!$C$4,$V2323-4,0)&amp;"")</f>
        <v/>
      </c>
      <c r="S2323" s="239" t="str">
        <f t="array" ref="S2323">IF(B2323="","",IF(ISERROR(MATCH($E2323,CL,0)),"Unknown",INDIRECT("'C'!$A$"&amp;MATCH($E2323,CL,0)+1)))</f>
        <v/>
      </c>
      <c r="T2323" s="239" t="str">
        <f t="array" ref="T2323">IF(B2323="","",IF(ISERROR(MATCH($J2323,SorP!$B$1:$B$6226,0)),"",INDIRECT("'SorP'!$A$"&amp;MATCH($S2323&amp;$J2323,SorP!C:C,0))))</f>
        <v/>
      </c>
      <c r="U2323" s="240"/>
      <c r="V2323" s="228" t="str">
        <f>IF(C2323="",NA(),IF(OR(C2323="Smelter not listed",C2323="Smelter not yet identified"),MATCH($B2323&amp;$D2323,'Smelter Look-up'!$J:$J,0),MATCH($B2323&amp;$C2323,'Smelter Look-up'!$J:$J,0)))</f>
        <v>#N/A</v>
      </c>
      <c r="W2323" s="208"/>
      <c r="X2323" s="208">
        <f t="shared" si="1"/>
        <v>0</v>
      </c>
      <c r="Y2323" s="208"/>
      <c r="Z2323" s="208"/>
      <c r="AA2323" s="208"/>
      <c r="AB2323" s="241" t="str">
        <f t="shared" si="2"/>
        <v/>
      </c>
      <c r="AC2323" s="208"/>
      <c r="AD2323" s="208"/>
      <c r="AE2323" s="208"/>
      <c r="AF2323" s="208"/>
      <c r="AG2323" s="208"/>
      <c r="AH2323" s="208"/>
    </row>
    <row r="2324" ht="13.5" customHeight="1">
      <c r="A2324" s="239"/>
      <c r="B2324" s="233" t="str">
        <f t="array" ref="B2324">IF(LEN(A2324)=0,"",INDEX('Smelter Look-up'!$A:$A,MATCH($A2324,'Smelter Look-up'!$E:$E,0)))</f>
        <v/>
      </c>
      <c r="C2324" s="234" t="str">
        <f t="array" ref="C2324">IF(LEN(A2324)=0,"",INDEX('Smelter Look-up'!$C:$C,MATCH($A2324,'Smelter Look-up'!$E:$E,0)))</f>
        <v/>
      </c>
      <c r="D2324" s="233"/>
      <c r="E2324" s="233" t="str">
        <f>IF(ISERROR($V2324),"",OFFSET('Smelter Look-up'!$D$4,$V2324-4,0)&amp;"")</f>
        <v/>
      </c>
      <c r="F2324" s="233" t="str">
        <f>IF(ISERROR($V2324),"",OFFSET('Smelter Look-up'!$E$4,$V2324-4,0))</f>
        <v/>
      </c>
      <c r="G2324" s="233" t="str">
        <f>IF(C2324=$X$4,IF(ISERROR($V2324),"Enter smelter details","RMI"),IF(ISERROR($V2324),"",OFFSET('Smelter Look-up'!$F$4,$V2324-4,0)))</f>
        <v/>
      </c>
      <c r="H2324" s="235" t="str">
        <f>IF(ISERROR($V2324),"",OFFSET('Smelter Look-up'!$G$4,$V2324-4,0))</f>
        <v/>
      </c>
      <c r="I2324" s="237" t="str">
        <f>IF(ISERROR($V2324),"",OFFSET('Smelter Look-up'!$H$4,$V2324-4,0))</f>
        <v/>
      </c>
      <c r="J2324" s="237" t="str">
        <f>IF(ISERROR($V2324),"",OFFSET('Smelter Look-up'!$I$4,$V2324-4,0))</f>
        <v/>
      </c>
      <c r="K2324" s="234"/>
      <c r="L2324" s="234"/>
      <c r="M2324" s="234"/>
      <c r="N2324" s="234"/>
      <c r="O2324" s="234"/>
      <c r="P2324" s="237"/>
      <c r="Q2324" s="238"/>
      <c r="R2324" s="233" t="str">
        <f>IF(ISERROR($V2324),"",OFFSET('Smelter Look-up'!$C$4,$V2324-4,0)&amp;"")</f>
        <v/>
      </c>
      <c r="S2324" s="239" t="str">
        <f t="array" ref="S2324">IF(B2324="","",IF(ISERROR(MATCH($E2324,CL,0)),"Unknown",INDIRECT("'C'!$A$"&amp;MATCH($E2324,CL,0)+1)))</f>
        <v/>
      </c>
      <c r="T2324" s="239" t="str">
        <f t="array" ref="T2324">IF(B2324="","",IF(ISERROR(MATCH($J2324,SorP!$B$1:$B$6226,0)),"",INDIRECT("'SorP'!$A$"&amp;MATCH($S2324&amp;$J2324,SorP!C:C,0))))</f>
        <v/>
      </c>
      <c r="U2324" s="240"/>
      <c r="V2324" s="228" t="str">
        <f>IF(C2324="",NA(),IF(OR(C2324="Smelter not listed",C2324="Smelter not yet identified"),MATCH($B2324&amp;$D2324,'Smelter Look-up'!$J:$J,0),MATCH($B2324&amp;$C2324,'Smelter Look-up'!$J:$J,0)))</f>
        <v>#N/A</v>
      </c>
      <c r="W2324" s="208"/>
      <c r="X2324" s="208">
        <f t="shared" si="1"/>
        <v>0</v>
      </c>
      <c r="Y2324" s="208"/>
      <c r="Z2324" s="208"/>
      <c r="AA2324" s="208"/>
      <c r="AB2324" s="241" t="str">
        <f t="shared" si="2"/>
        <v/>
      </c>
      <c r="AC2324" s="208"/>
      <c r="AD2324" s="208"/>
      <c r="AE2324" s="208"/>
      <c r="AF2324" s="208"/>
      <c r="AG2324" s="208"/>
      <c r="AH2324" s="208"/>
    </row>
    <row r="2325" ht="13.5" customHeight="1">
      <c r="A2325" s="239"/>
      <c r="B2325" s="233" t="str">
        <f t="array" ref="B2325">IF(LEN(A2325)=0,"",INDEX('Smelter Look-up'!$A:$A,MATCH($A2325,'Smelter Look-up'!$E:$E,0)))</f>
        <v/>
      </c>
      <c r="C2325" s="234" t="str">
        <f t="array" ref="C2325">IF(LEN(A2325)=0,"",INDEX('Smelter Look-up'!$C:$C,MATCH($A2325,'Smelter Look-up'!$E:$E,0)))</f>
        <v/>
      </c>
      <c r="D2325" s="233"/>
      <c r="E2325" s="233" t="str">
        <f>IF(ISERROR($V2325),"",OFFSET('Smelter Look-up'!$D$4,$V2325-4,0)&amp;"")</f>
        <v/>
      </c>
      <c r="F2325" s="233" t="str">
        <f>IF(ISERROR($V2325),"",OFFSET('Smelter Look-up'!$E$4,$V2325-4,0))</f>
        <v/>
      </c>
      <c r="G2325" s="233" t="str">
        <f>IF(C2325=$X$4,IF(ISERROR($V2325),"Enter smelter details","RMI"),IF(ISERROR($V2325),"",OFFSET('Smelter Look-up'!$F$4,$V2325-4,0)))</f>
        <v/>
      </c>
      <c r="H2325" s="235" t="str">
        <f>IF(ISERROR($V2325),"",OFFSET('Smelter Look-up'!$G$4,$V2325-4,0))</f>
        <v/>
      </c>
      <c r="I2325" s="237" t="str">
        <f>IF(ISERROR($V2325),"",OFFSET('Smelter Look-up'!$H$4,$V2325-4,0))</f>
        <v/>
      </c>
      <c r="J2325" s="237" t="str">
        <f>IF(ISERROR($V2325),"",OFFSET('Smelter Look-up'!$I$4,$V2325-4,0))</f>
        <v/>
      </c>
      <c r="K2325" s="234"/>
      <c r="L2325" s="234"/>
      <c r="M2325" s="234"/>
      <c r="N2325" s="234"/>
      <c r="O2325" s="234"/>
      <c r="P2325" s="237"/>
      <c r="Q2325" s="238"/>
      <c r="R2325" s="233" t="str">
        <f>IF(ISERROR($V2325),"",OFFSET('Smelter Look-up'!$C$4,$V2325-4,0)&amp;"")</f>
        <v/>
      </c>
      <c r="S2325" s="239" t="str">
        <f t="array" ref="S2325">IF(B2325="","",IF(ISERROR(MATCH($E2325,CL,0)),"Unknown",INDIRECT("'C'!$A$"&amp;MATCH($E2325,CL,0)+1)))</f>
        <v/>
      </c>
      <c r="T2325" s="239" t="str">
        <f t="array" ref="T2325">IF(B2325="","",IF(ISERROR(MATCH($J2325,SorP!$B$1:$B$6226,0)),"",INDIRECT("'SorP'!$A$"&amp;MATCH($S2325&amp;$J2325,SorP!C:C,0))))</f>
        <v/>
      </c>
      <c r="U2325" s="240"/>
      <c r="V2325" s="228" t="str">
        <f>IF(C2325="",NA(),IF(OR(C2325="Smelter not listed",C2325="Smelter not yet identified"),MATCH($B2325&amp;$D2325,'Smelter Look-up'!$J:$J,0),MATCH($B2325&amp;$C2325,'Smelter Look-up'!$J:$J,0)))</f>
        <v>#N/A</v>
      </c>
      <c r="W2325" s="208"/>
      <c r="X2325" s="208">
        <f t="shared" si="1"/>
        <v>0</v>
      </c>
      <c r="Y2325" s="208"/>
      <c r="Z2325" s="208"/>
      <c r="AA2325" s="208"/>
      <c r="AB2325" s="241" t="str">
        <f t="shared" si="2"/>
        <v/>
      </c>
      <c r="AC2325" s="208"/>
      <c r="AD2325" s="208"/>
      <c r="AE2325" s="208"/>
      <c r="AF2325" s="208"/>
      <c r="AG2325" s="208"/>
      <c r="AH2325" s="208"/>
    </row>
    <row r="2326" ht="13.5" customHeight="1">
      <c r="A2326" s="239"/>
      <c r="B2326" s="233" t="str">
        <f t="array" ref="B2326">IF(LEN(A2326)=0,"",INDEX('Smelter Look-up'!$A:$A,MATCH($A2326,'Smelter Look-up'!$E:$E,0)))</f>
        <v/>
      </c>
      <c r="C2326" s="234" t="str">
        <f t="array" ref="C2326">IF(LEN(A2326)=0,"",INDEX('Smelter Look-up'!$C:$C,MATCH($A2326,'Smelter Look-up'!$E:$E,0)))</f>
        <v/>
      </c>
      <c r="D2326" s="233"/>
      <c r="E2326" s="233" t="str">
        <f>IF(ISERROR($V2326),"",OFFSET('Smelter Look-up'!$D$4,$V2326-4,0)&amp;"")</f>
        <v/>
      </c>
      <c r="F2326" s="233" t="str">
        <f>IF(ISERROR($V2326),"",OFFSET('Smelter Look-up'!$E$4,$V2326-4,0))</f>
        <v/>
      </c>
      <c r="G2326" s="233" t="str">
        <f>IF(C2326=$X$4,IF(ISERROR($V2326),"Enter smelter details","RMI"),IF(ISERROR($V2326),"",OFFSET('Smelter Look-up'!$F$4,$V2326-4,0)))</f>
        <v/>
      </c>
      <c r="H2326" s="235" t="str">
        <f>IF(ISERROR($V2326),"",OFFSET('Smelter Look-up'!$G$4,$V2326-4,0))</f>
        <v/>
      </c>
      <c r="I2326" s="237" t="str">
        <f>IF(ISERROR($V2326),"",OFFSET('Smelter Look-up'!$H$4,$V2326-4,0))</f>
        <v/>
      </c>
      <c r="J2326" s="237" t="str">
        <f>IF(ISERROR($V2326),"",OFFSET('Smelter Look-up'!$I$4,$V2326-4,0))</f>
        <v/>
      </c>
      <c r="K2326" s="234"/>
      <c r="L2326" s="234"/>
      <c r="M2326" s="234"/>
      <c r="N2326" s="234"/>
      <c r="O2326" s="234"/>
      <c r="P2326" s="237"/>
      <c r="Q2326" s="238"/>
      <c r="R2326" s="233" t="str">
        <f>IF(ISERROR($V2326),"",OFFSET('Smelter Look-up'!$C$4,$V2326-4,0)&amp;"")</f>
        <v/>
      </c>
      <c r="S2326" s="239" t="str">
        <f t="array" ref="S2326">IF(B2326="","",IF(ISERROR(MATCH($E2326,CL,0)),"Unknown",INDIRECT("'C'!$A$"&amp;MATCH($E2326,CL,0)+1)))</f>
        <v/>
      </c>
      <c r="T2326" s="239" t="str">
        <f t="array" ref="T2326">IF(B2326="","",IF(ISERROR(MATCH($J2326,SorP!$B$1:$B$6226,0)),"",INDIRECT("'SorP'!$A$"&amp;MATCH($S2326&amp;$J2326,SorP!C:C,0))))</f>
        <v/>
      </c>
      <c r="U2326" s="240"/>
      <c r="V2326" s="228" t="str">
        <f>IF(C2326="",NA(),IF(OR(C2326="Smelter not listed",C2326="Smelter not yet identified"),MATCH($B2326&amp;$D2326,'Smelter Look-up'!$J:$J,0),MATCH($B2326&amp;$C2326,'Smelter Look-up'!$J:$J,0)))</f>
        <v>#N/A</v>
      </c>
      <c r="W2326" s="208"/>
      <c r="X2326" s="208">
        <f t="shared" si="1"/>
        <v>0</v>
      </c>
      <c r="Y2326" s="208"/>
      <c r="Z2326" s="208"/>
      <c r="AA2326" s="208"/>
      <c r="AB2326" s="241" t="str">
        <f t="shared" si="2"/>
        <v/>
      </c>
      <c r="AC2326" s="208"/>
      <c r="AD2326" s="208"/>
      <c r="AE2326" s="208"/>
      <c r="AF2326" s="208"/>
      <c r="AG2326" s="208"/>
      <c r="AH2326" s="208"/>
    </row>
    <row r="2327" ht="13.5" customHeight="1">
      <c r="A2327" s="239"/>
      <c r="B2327" s="233" t="str">
        <f t="array" ref="B2327">IF(LEN(A2327)=0,"",INDEX('Smelter Look-up'!$A:$A,MATCH($A2327,'Smelter Look-up'!$E:$E,0)))</f>
        <v/>
      </c>
      <c r="C2327" s="234" t="str">
        <f t="array" ref="C2327">IF(LEN(A2327)=0,"",INDEX('Smelter Look-up'!$C:$C,MATCH($A2327,'Smelter Look-up'!$E:$E,0)))</f>
        <v/>
      </c>
      <c r="D2327" s="233"/>
      <c r="E2327" s="233" t="str">
        <f>IF(ISERROR($V2327),"",OFFSET('Smelter Look-up'!$D$4,$V2327-4,0)&amp;"")</f>
        <v/>
      </c>
      <c r="F2327" s="233" t="str">
        <f>IF(ISERROR($V2327),"",OFFSET('Smelter Look-up'!$E$4,$V2327-4,0))</f>
        <v/>
      </c>
      <c r="G2327" s="233" t="str">
        <f>IF(C2327=$X$4,IF(ISERROR($V2327),"Enter smelter details","RMI"),IF(ISERROR($V2327),"",OFFSET('Smelter Look-up'!$F$4,$V2327-4,0)))</f>
        <v/>
      </c>
      <c r="H2327" s="235" t="str">
        <f>IF(ISERROR($V2327),"",OFFSET('Smelter Look-up'!$G$4,$V2327-4,0))</f>
        <v/>
      </c>
      <c r="I2327" s="237" t="str">
        <f>IF(ISERROR($V2327),"",OFFSET('Smelter Look-up'!$H$4,$V2327-4,0))</f>
        <v/>
      </c>
      <c r="J2327" s="237" t="str">
        <f>IF(ISERROR($V2327),"",OFFSET('Smelter Look-up'!$I$4,$V2327-4,0))</f>
        <v/>
      </c>
      <c r="K2327" s="234"/>
      <c r="L2327" s="234"/>
      <c r="M2327" s="234"/>
      <c r="N2327" s="234"/>
      <c r="O2327" s="234"/>
      <c r="P2327" s="237"/>
      <c r="Q2327" s="238"/>
      <c r="R2327" s="233" t="str">
        <f>IF(ISERROR($V2327),"",OFFSET('Smelter Look-up'!$C$4,$V2327-4,0)&amp;"")</f>
        <v/>
      </c>
      <c r="S2327" s="239" t="str">
        <f t="array" ref="S2327">IF(B2327="","",IF(ISERROR(MATCH($E2327,CL,0)),"Unknown",INDIRECT("'C'!$A$"&amp;MATCH($E2327,CL,0)+1)))</f>
        <v/>
      </c>
      <c r="T2327" s="239" t="str">
        <f t="array" ref="T2327">IF(B2327="","",IF(ISERROR(MATCH($J2327,SorP!$B$1:$B$6226,0)),"",INDIRECT("'SorP'!$A$"&amp;MATCH($S2327&amp;$J2327,SorP!C:C,0))))</f>
        <v/>
      </c>
      <c r="U2327" s="240"/>
      <c r="V2327" s="228" t="str">
        <f>IF(C2327="",NA(),IF(OR(C2327="Smelter not listed",C2327="Smelter not yet identified"),MATCH($B2327&amp;$D2327,'Smelter Look-up'!$J:$J,0),MATCH($B2327&amp;$C2327,'Smelter Look-up'!$J:$J,0)))</f>
        <v>#N/A</v>
      </c>
      <c r="W2327" s="208"/>
      <c r="X2327" s="208">
        <f t="shared" si="1"/>
        <v>0</v>
      </c>
      <c r="Y2327" s="208"/>
      <c r="Z2327" s="208"/>
      <c r="AA2327" s="208"/>
      <c r="AB2327" s="241" t="str">
        <f t="shared" si="2"/>
        <v/>
      </c>
      <c r="AC2327" s="208"/>
      <c r="AD2327" s="208"/>
      <c r="AE2327" s="208"/>
      <c r="AF2327" s="208"/>
      <c r="AG2327" s="208"/>
      <c r="AH2327" s="208"/>
    </row>
    <row r="2328" ht="13.5" customHeight="1">
      <c r="A2328" s="239"/>
      <c r="B2328" s="233" t="str">
        <f t="array" ref="B2328">IF(LEN(A2328)=0,"",INDEX('Smelter Look-up'!$A:$A,MATCH($A2328,'Smelter Look-up'!$E:$E,0)))</f>
        <v/>
      </c>
      <c r="C2328" s="234" t="str">
        <f t="array" ref="C2328">IF(LEN(A2328)=0,"",INDEX('Smelter Look-up'!$C:$C,MATCH($A2328,'Smelter Look-up'!$E:$E,0)))</f>
        <v/>
      </c>
      <c r="D2328" s="233"/>
      <c r="E2328" s="233" t="str">
        <f>IF(ISERROR($V2328),"",OFFSET('Smelter Look-up'!$D$4,$V2328-4,0)&amp;"")</f>
        <v/>
      </c>
      <c r="F2328" s="233" t="str">
        <f>IF(ISERROR($V2328),"",OFFSET('Smelter Look-up'!$E$4,$V2328-4,0))</f>
        <v/>
      </c>
      <c r="G2328" s="233" t="str">
        <f>IF(C2328=$X$4,IF(ISERROR($V2328),"Enter smelter details","RMI"),IF(ISERROR($V2328),"",OFFSET('Smelter Look-up'!$F$4,$V2328-4,0)))</f>
        <v/>
      </c>
      <c r="H2328" s="235" t="str">
        <f>IF(ISERROR($V2328),"",OFFSET('Smelter Look-up'!$G$4,$V2328-4,0))</f>
        <v/>
      </c>
      <c r="I2328" s="237" t="str">
        <f>IF(ISERROR($V2328),"",OFFSET('Smelter Look-up'!$H$4,$V2328-4,0))</f>
        <v/>
      </c>
      <c r="J2328" s="237" t="str">
        <f>IF(ISERROR($V2328),"",OFFSET('Smelter Look-up'!$I$4,$V2328-4,0))</f>
        <v/>
      </c>
      <c r="K2328" s="234"/>
      <c r="L2328" s="234"/>
      <c r="M2328" s="234"/>
      <c r="N2328" s="234"/>
      <c r="O2328" s="234"/>
      <c r="P2328" s="237"/>
      <c r="Q2328" s="238"/>
      <c r="R2328" s="233" t="str">
        <f>IF(ISERROR($V2328),"",OFFSET('Smelter Look-up'!$C$4,$V2328-4,0)&amp;"")</f>
        <v/>
      </c>
      <c r="S2328" s="239" t="str">
        <f t="array" ref="S2328">IF(B2328="","",IF(ISERROR(MATCH($E2328,CL,0)),"Unknown",INDIRECT("'C'!$A$"&amp;MATCH($E2328,CL,0)+1)))</f>
        <v/>
      </c>
      <c r="T2328" s="239" t="str">
        <f t="array" ref="T2328">IF(B2328="","",IF(ISERROR(MATCH($J2328,SorP!$B$1:$B$6226,0)),"",INDIRECT("'SorP'!$A$"&amp;MATCH($S2328&amp;$J2328,SorP!C:C,0))))</f>
        <v/>
      </c>
      <c r="U2328" s="240"/>
      <c r="V2328" s="228" t="str">
        <f>IF(C2328="",NA(),IF(OR(C2328="Smelter not listed",C2328="Smelter not yet identified"),MATCH($B2328&amp;$D2328,'Smelter Look-up'!$J:$J,0),MATCH($B2328&amp;$C2328,'Smelter Look-up'!$J:$J,0)))</f>
        <v>#N/A</v>
      </c>
      <c r="W2328" s="208"/>
      <c r="X2328" s="208">
        <f t="shared" si="1"/>
        <v>0</v>
      </c>
      <c r="Y2328" s="208"/>
      <c r="Z2328" s="208"/>
      <c r="AA2328" s="208"/>
      <c r="AB2328" s="241" t="str">
        <f t="shared" si="2"/>
        <v/>
      </c>
      <c r="AC2328" s="208"/>
      <c r="AD2328" s="208"/>
      <c r="AE2328" s="208"/>
      <c r="AF2328" s="208"/>
      <c r="AG2328" s="208"/>
      <c r="AH2328" s="208"/>
    </row>
    <row r="2329" ht="13.5" customHeight="1">
      <c r="A2329" s="239"/>
      <c r="B2329" s="233" t="str">
        <f t="array" ref="B2329">IF(LEN(A2329)=0,"",INDEX('Smelter Look-up'!$A:$A,MATCH($A2329,'Smelter Look-up'!$E:$E,0)))</f>
        <v/>
      </c>
      <c r="C2329" s="234" t="str">
        <f t="array" ref="C2329">IF(LEN(A2329)=0,"",INDEX('Smelter Look-up'!$C:$C,MATCH($A2329,'Smelter Look-up'!$E:$E,0)))</f>
        <v/>
      </c>
      <c r="D2329" s="233"/>
      <c r="E2329" s="233" t="str">
        <f>IF(ISERROR($V2329),"",OFFSET('Smelter Look-up'!$D$4,$V2329-4,0)&amp;"")</f>
        <v/>
      </c>
      <c r="F2329" s="233" t="str">
        <f>IF(ISERROR($V2329),"",OFFSET('Smelter Look-up'!$E$4,$V2329-4,0))</f>
        <v/>
      </c>
      <c r="G2329" s="233" t="str">
        <f>IF(C2329=$X$4,IF(ISERROR($V2329),"Enter smelter details","RMI"),IF(ISERROR($V2329),"",OFFSET('Smelter Look-up'!$F$4,$V2329-4,0)))</f>
        <v/>
      </c>
      <c r="H2329" s="235" t="str">
        <f>IF(ISERROR($V2329),"",OFFSET('Smelter Look-up'!$G$4,$V2329-4,0))</f>
        <v/>
      </c>
      <c r="I2329" s="237" t="str">
        <f>IF(ISERROR($V2329),"",OFFSET('Smelter Look-up'!$H$4,$V2329-4,0))</f>
        <v/>
      </c>
      <c r="J2329" s="237" t="str">
        <f>IF(ISERROR($V2329),"",OFFSET('Smelter Look-up'!$I$4,$V2329-4,0))</f>
        <v/>
      </c>
      <c r="K2329" s="234"/>
      <c r="L2329" s="234"/>
      <c r="M2329" s="234"/>
      <c r="N2329" s="234"/>
      <c r="O2329" s="234"/>
      <c r="P2329" s="237"/>
      <c r="Q2329" s="238"/>
      <c r="R2329" s="233" t="str">
        <f>IF(ISERROR($V2329),"",OFFSET('Smelter Look-up'!$C$4,$V2329-4,0)&amp;"")</f>
        <v/>
      </c>
      <c r="S2329" s="239" t="str">
        <f t="array" ref="S2329">IF(B2329="","",IF(ISERROR(MATCH($E2329,CL,0)),"Unknown",INDIRECT("'C'!$A$"&amp;MATCH($E2329,CL,0)+1)))</f>
        <v/>
      </c>
      <c r="T2329" s="239" t="str">
        <f t="array" ref="T2329">IF(B2329="","",IF(ISERROR(MATCH($J2329,SorP!$B$1:$B$6226,0)),"",INDIRECT("'SorP'!$A$"&amp;MATCH($S2329&amp;$J2329,SorP!C:C,0))))</f>
        <v/>
      </c>
      <c r="U2329" s="240"/>
      <c r="V2329" s="228" t="str">
        <f>IF(C2329="",NA(),IF(OR(C2329="Smelter not listed",C2329="Smelter not yet identified"),MATCH($B2329&amp;$D2329,'Smelter Look-up'!$J:$J,0),MATCH($B2329&amp;$C2329,'Smelter Look-up'!$J:$J,0)))</f>
        <v>#N/A</v>
      </c>
      <c r="W2329" s="208"/>
      <c r="X2329" s="208">
        <f t="shared" si="1"/>
        <v>0</v>
      </c>
      <c r="Y2329" s="208"/>
      <c r="Z2329" s="208"/>
      <c r="AA2329" s="208"/>
      <c r="AB2329" s="241" t="str">
        <f t="shared" si="2"/>
        <v/>
      </c>
      <c r="AC2329" s="208"/>
      <c r="AD2329" s="208"/>
      <c r="AE2329" s="208"/>
      <c r="AF2329" s="208"/>
      <c r="AG2329" s="208"/>
      <c r="AH2329" s="208"/>
    </row>
    <row r="2330" ht="13.5" customHeight="1">
      <c r="A2330" s="239"/>
      <c r="B2330" s="233" t="str">
        <f t="array" ref="B2330">IF(LEN(A2330)=0,"",INDEX('Smelter Look-up'!$A:$A,MATCH($A2330,'Smelter Look-up'!$E:$E,0)))</f>
        <v/>
      </c>
      <c r="C2330" s="234" t="str">
        <f t="array" ref="C2330">IF(LEN(A2330)=0,"",INDEX('Smelter Look-up'!$C:$C,MATCH($A2330,'Smelter Look-up'!$E:$E,0)))</f>
        <v/>
      </c>
      <c r="D2330" s="233"/>
      <c r="E2330" s="233" t="str">
        <f>IF(ISERROR($V2330),"",OFFSET('Smelter Look-up'!$D$4,$V2330-4,0)&amp;"")</f>
        <v/>
      </c>
      <c r="F2330" s="233" t="str">
        <f>IF(ISERROR($V2330),"",OFFSET('Smelter Look-up'!$E$4,$V2330-4,0))</f>
        <v/>
      </c>
      <c r="G2330" s="233" t="str">
        <f>IF(C2330=$X$4,IF(ISERROR($V2330),"Enter smelter details","RMI"),IF(ISERROR($V2330),"",OFFSET('Smelter Look-up'!$F$4,$V2330-4,0)))</f>
        <v/>
      </c>
      <c r="H2330" s="235" t="str">
        <f>IF(ISERROR($V2330),"",OFFSET('Smelter Look-up'!$G$4,$V2330-4,0))</f>
        <v/>
      </c>
      <c r="I2330" s="237" t="str">
        <f>IF(ISERROR($V2330),"",OFFSET('Smelter Look-up'!$H$4,$V2330-4,0))</f>
        <v/>
      </c>
      <c r="J2330" s="237" t="str">
        <f>IF(ISERROR($V2330),"",OFFSET('Smelter Look-up'!$I$4,$V2330-4,0))</f>
        <v/>
      </c>
      <c r="K2330" s="234"/>
      <c r="L2330" s="234"/>
      <c r="M2330" s="234"/>
      <c r="N2330" s="234"/>
      <c r="O2330" s="234"/>
      <c r="P2330" s="237"/>
      <c r="Q2330" s="238"/>
      <c r="R2330" s="233" t="str">
        <f>IF(ISERROR($V2330),"",OFFSET('Smelter Look-up'!$C$4,$V2330-4,0)&amp;"")</f>
        <v/>
      </c>
      <c r="S2330" s="239" t="str">
        <f t="array" ref="S2330">IF(B2330="","",IF(ISERROR(MATCH($E2330,CL,0)),"Unknown",INDIRECT("'C'!$A$"&amp;MATCH($E2330,CL,0)+1)))</f>
        <v/>
      </c>
      <c r="T2330" s="239" t="str">
        <f t="array" ref="T2330">IF(B2330="","",IF(ISERROR(MATCH($J2330,SorP!$B$1:$B$6226,0)),"",INDIRECT("'SorP'!$A$"&amp;MATCH($S2330&amp;$J2330,SorP!C:C,0))))</f>
        <v/>
      </c>
      <c r="U2330" s="240"/>
      <c r="V2330" s="228" t="str">
        <f>IF(C2330="",NA(),IF(OR(C2330="Smelter not listed",C2330="Smelter not yet identified"),MATCH($B2330&amp;$D2330,'Smelter Look-up'!$J:$J,0),MATCH($B2330&amp;$C2330,'Smelter Look-up'!$J:$J,0)))</f>
        <v>#N/A</v>
      </c>
      <c r="W2330" s="208"/>
      <c r="X2330" s="208">
        <f t="shared" si="1"/>
        <v>0</v>
      </c>
      <c r="Y2330" s="208"/>
      <c r="Z2330" s="208"/>
      <c r="AA2330" s="208"/>
      <c r="AB2330" s="241" t="str">
        <f t="shared" si="2"/>
        <v/>
      </c>
      <c r="AC2330" s="208"/>
      <c r="AD2330" s="208"/>
      <c r="AE2330" s="208"/>
      <c r="AF2330" s="208"/>
      <c r="AG2330" s="208"/>
      <c r="AH2330" s="208"/>
    </row>
    <row r="2331" ht="13.5" customHeight="1">
      <c r="A2331" s="239"/>
      <c r="B2331" s="233" t="str">
        <f t="array" ref="B2331">IF(LEN(A2331)=0,"",INDEX('Smelter Look-up'!$A:$A,MATCH($A2331,'Smelter Look-up'!$E:$E,0)))</f>
        <v/>
      </c>
      <c r="C2331" s="234" t="str">
        <f t="array" ref="C2331">IF(LEN(A2331)=0,"",INDEX('Smelter Look-up'!$C:$C,MATCH($A2331,'Smelter Look-up'!$E:$E,0)))</f>
        <v/>
      </c>
      <c r="D2331" s="233"/>
      <c r="E2331" s="233" t="str">
        <f>IF(ISERROR($V2331),"",OFFSET('Smelter Look-up'!$D$4,$V2331-4,0)&amp;"")</f>
        <v/>
      </c>
      <c r="F2331" s="233" t="str">
        <f>IF(ISERROR($V2331),"",OFFSET('Smelter Look-up'!$E$4,$V2331-4,0))</f>
        <v/>
      </c>
      <c r="G2331" s="233" t="str">
        <f>IF(C2331=$X$4,IF(ISERROR($V2331),"Enter smelter details","RMI"),IF(ISERROR($V2331),"",OFFSET('Smelter Look-up'!$F$4,$V2331-4,0)))</f>
        <v/>
      </c>
      <c r="H2331" s="235" t="str">
        <f>IF(ISERROR($V2331),"",OFFSET('Smelter Look-up'!$G$4,$V2331-4,0))</f>
        <v/>
      </c>
      <c r="I2331" s="237" t="str">
        <f>IF(ISERROR($V2331),"",OFFSET('Smelter Look-up'!$H$4,$V2331-4,0))</f>
        <v/>
      </c>
      <c r="J2331" s="237" t="str">
        <f>IF(ISERROR($V2331),"",OFFSET('Smelter Look-up'!$I$4,$V2331-4,0))</f>
        <v/>
      </c>
      <c r="K2331" s="234"/>
      <c r="L2331" s="234"/>
      <c r="M2331" s="234"/>
      <c r="N2331" s="234"/>
      <c r="O2331" s="234"/>
      <c r="P2331" s="237"/>
      <c r="Q2331" s="238"/>
      <c r="R2331" s="233" t="str">
        <f>IF(ISERROR($V2331),"",OFFSET('Smelter Look-up'!$C$4,$V2331-4,0)&amp;"")</f>
        <v/>
      </c>
      <c r="S2331" s="239" t="str">
        <f t="array" ref="S2331">IF(B2331="","",IF(ISERROR(MATCH($E2331,CL,0)),"Unknown",INDIRECT("'C'!$A$"&amp;MATCH($E2331,CL,0)+1)))</f>
        <v/>
      </c>
      <c r="T2331" s="239" t="str">
        <f t="array" ref="T2331">IF(B2331="","",IF(ISERROR(MATCH($J2331,SorP!$B$1:$B$6226,0)),"",INDIRECT("'SorP'!$A$"&amp;MATCH($S2331&amp;$J2331,SorP!C:C,0))))</f>
        <v/>
      </c>
      <c r="U2331" s="240"/>
      <c r="V2331" s="228" t="str">
        <f>IF(C2331="",NA(),IF(OR(C2331="Smelter not listed",C2331="Smelter not yet identified"),MATCH($B2331&amp;$D2331,'Smelter Look-up'!$J:$J,0),MATCH($B2331&amp;$C2331,'Smelter Look-up'!$J:$J,0)))</f>
        <v>#N/A</v>
      </c>
      <c r="W2331" s="208"/>
      <c r="X2331" s="208">
        <f t="shared" si="1"/>
        <v>0</v>
      </c>
      <c r="Y2331" s="208"/>
      <c r="Z2331" s="208"/>
      <c r="AA2331" s="208"/>
      <c r="AB2331" s="241" t="str">
        <f t="shared" si="2"/>
        <v/>
      </c>
      <c r="AC2331" s="208"/>
      <c r="AD2331" s="208"/>
      <c r="AE2331" s="208"/>
      <c r="AF2331" s="208"/>
      <c r="AG2331" s="208"/>
      <c r="AH2331" s="208"/>
    </row>
    <row r="2332" ht="13.5" customHeight="1">
      <c r="A2332" s="239"/>
      <c r="B2332" s="233" t="str">
        <f t="array" ref="B2332">IF(LEN(A2332)=0,"",INDEX('Smelter Look-up'!$A:$A,MATCH($A2332,'Smelter Look-up'!$E:$E,0)))</f>
        <v/>
      </c>
      <c r="C2332" s="234" t="str">
        <f t="array" ref="C2332">IF(LEN(A2332)=0,"",INDEX('Smelter Look-up'!$C:$C,MATCH($A2332,'Smelter Look-up'!$E:$E,0)))</f>
        <v/>
      </c>
      <c r="D2332" s="233"/>
      <c r="E2332" s="233" t="str">
        <f>IF(ISERROR($V2332),"",OFFSET('Smelter Look-up'!$D$4,$V2332-4,0)&amp;"")</f>
        <v/>
      </c>
      <c r="F2332" s="233" t="str">
        <f>IF(ISERROR($V2332),"",OFFSET('Smelter Look-up'!$E$4,$V2332-4,0))</f>
        <v/>
      </c>
      <c r="G2332" s="233" t="str">
        <f>IF(C2332=$X$4,IF(ISERROR($V2332),"Enter smelter details","RMI"),IF(ISERROR($V2332),"",OFFSET('Smelter Look-up'!$F$4,$V2332-4,0)))</f>
        <v/>
      </c>
      <c r="H2332" s="235" t="str">
        <f>IF(ISERROR($V2332),"",OFFSET('Smelter Look-up'!$G$4,$V2332-4,0))</f>
        <v/>
      </c>
      <c r="I2332" s="237" t="str">
        <f>IF(ISERROR($V2332),"",OFFSET('Smelter Look-up'!$H$4,$V2332-4,0))</f>
        <v/>
      </c>
      <c r="J2332" s="237" t="str">
        <f>IF(ISERROR($V2332),"",OFFSET('Smelter Look-up'!$I$4,$V2332-4,0))</f>
        <v/>
      </c>
      <c r="K2332" s="234"/>
      <c r="L2332" s="234"/>
      <c r="M2332" s="234"/>
      <c r="N2332" s="234"/>
      <c r="O2332" s="234"/>
      <c r="P2332" s="237"/>
      <c r="Q2332" s="238"/>
      <c r="R2332" s="233" t="str">
        <f>IF(ISERROR($V2332),"",OFFSET('Smelter Look-up'!$C$4,$V2332-4,0)&amp;"")</f>
        <v/>
      </c>
      <c r="S2332" s="239" t="str">
        <f t="array" ref="S2332">IF(B2332="","",IF(ISERROR(MATCH($E2332,CL,0)),"Unknown",INDIRECT("'C'!$A$"&amp;MATCH($E2332,CL,0)+1)))</f>
        <v/>
      </c>
      <c r="T2332" s="239" t="str">
        <f t="array" ref="T2332">IF(B2332="","",IF(ISERROR(MATCH($J2332,SorP!$B$1:$B$6226,0)),"",INDIRECT("'SorP'!$A$"&amp;MATCH($S2332&amp;$J2332,SorP!C:C,0))))</f>
        <v/>
      </c>
      <c r="U2332" s="240"/>
      <c r="V2332" s="228" t="str">
        <f>IF(C2332="",NA(),IF(OR(C2332="Smelter not listed",C2332="Smelter not yet identified"),MATCH($B2332&amp;$D2332,'Smelter Look-up'!$J:$J,0),MATCH($B2332&amp;$C2332,'Smelter Look-up'!$J:$J,0)))</f>
        <v>#N/A</v>
      </c>
      <c r="W2332" s="208"/>
      <c r="X2332" s="208">
        <f t="shared" si="1"/>
        <v>0</v>
      </c>
      <c r="Y2332" s="208"/>
      <c r="Z2332" s="208"/>
      <c r="AA2332" s="208"/>
      <c r="AB2332" s="241" t="str">
        <f t="shared" si="2"/>
        <v/>
      </c>
      <c r="AC2332" s="208"/>
      <c r="AD2332" s="208"/>
      <c r="AE2332" s="208"/>
      <c r="AF2332" s="208"/>
      <c r="AG2332" s="208"/>
      <c r="AH2332" s="208"/>
    </row>
    <row r="2333" ht="13.5" customHeight="1">
      <c r="A2333" s="239"/>
      <c r="B2333" s="233" t="str">
        <f t="array" ref="B2333">IF(LEN(A2333)=0,"",INDEX('Smelter Look-up'!$A:$A,MATCH($A2333,'Smelter Look-up'!$E:$E,0)))</f>
        <v/>
      </c>
      <c r="C2333" s="234" t="str">
        <f t="array" ref="C2333">IF(LEN(A2333)=0,"",INDEX('Smelter Look-up'!$C:$C,MATCH($A2333,'Smelter Look-up'!$E:$E,0)))</f>
        <v/>
      </c>
      <c r="D2333" s="233"/>
      <c r="E2333" s="233" t="str">
        <f>IF(ISERROR($V2333),"",OFFSET('Smelter Look-up'!$D$4,$V2333-4,0)&amp;"")</f>
        <v/>
      </c>
      <c r="F2333" s="233" t="str">
        <f>IF(ISERROR($V2333),"",OFFSET('Smelter Look-up'!$E$4,$V2333-4,0))</f>
        <v/>
      </c>
      <c r="G2333" s="233" t="str">
        <f>IF(C2333=$X$4,IF(ISERROR($V2333),"Enter smelter details","RMI"),IF(ISERROR($V2333),"",OFFSET('Smelter Look-up'!$F$4,$V2333-4,0)))</f>
        <v/>
      </c>
      <c r="H2333" s="235" t="str">
        <f>IF(ISERROR($V2333),"",OFFSET('Smelter Look-up'!$G$4,$V2333-4,0))</f>
        <v/>
      </c>
      <c r="I2333" s="237" t="str">
        <f>IF(ISERROR($V2333),"",OFFSET('Smelter Look-up'!$H$4,$V2333-4,0))</f>
        <v/>
      </c>
      <c r="J2333" s="237" t="str">
        <f>IF(ISERROR($V2333),"",OFFSET('Smelter Look-up'!$I$4,$V2333-4,0))</f>
        <v/>
      </c>
      <c r="K2333" s="234"/>
      <c r="L2333" s="234"/>
      <c r="M2333" s="234"/>
      <c r="N2333" s="234"/>
      <c r="O2333" s="234"/>
      <c r="P2333" s="237"/>
      <c r="Q2333" s="238"/>
      <c r="R2333" s="233" t="str">
        <f>IF(ISERROR($V2333),"",OFFSET('Smelter Look-up'!$C$4,$V2333-4,0)&amp;"")</f>
        <v/>
      </c>
      <c r="S2333" s="239" t="str">
        <f t="array" ref="S2333">IF(B2333="","",IF(ISERROR(MATCH($E2333,CL,0)),"Unknown",INDIRECT("'C'!$A$"&amp;MATCH($E2333,CL,0)+1)))</f>
        <v/>
      </c>
      <c r="T2333" s="239" t="str">
        <f t="array" ref="T2333">IF(B2333="","",IF(ISERROR(MATCH($J2333,SorP!$B$1:$B$6226,0)),"",INDIRECT("'SorP'!$A$"&amp;MATCH($S2333&amp;$J2333,SorP!C:C,0))))</f>
        <v/>
      </c>
      <c r="U2333" s="240"/>
      <c r="V2333" s="228" t="str">
        <f>IF(C2333="",NA(),IF(OR(C2333="Smelter not listed",C2333="Smelter not yet identified"),MATCH($B2333&amp;$D2333,'Smelter Look-up'!$J:$J,0),MATCH($B2333&amp;$C2333,'Smelter Look-up'!$J:$J,0)))</f>
        <v>#N/A</v>
      </c>
      <c r="W2333" s="208"/>
      <c r="X2333" s="208">
        <f t="shared" si="1"/>
        <v>0</v>
      </c>
      <c r="Y2333" s="208"/>
      <c r="Z2333" s="208"/>
      <c r="AA2333" s="208"/>
      <c r="AB2333" s="241" t="str">
        <f t="shared" si="2"/>
        <v/>
      </c>
      <c r="AC2333" s="208"/>
      <c r="AD2333" s="208"/>
      <c r="AE2333" s="208"/>
      <c r="AF2333" s="208"/>
      <c r="AG2333" s="208"/>
      <c r="AH2333" s="208"/>
    </row>
    <row r="2334" ht="13.5" customHeight="1">
      <c r="A2334" s="239"/>
      <c r="B2334" s="233" t="str">
        <f t="array" ref="B2334">IF(LEN(A2334)=0,"",INDEX('Smelter Look-up'!$A:$A,MATCH($A2334,'Smelter Look-up'!$E:$E,0)))</f>
        <v/>
      </c>
      <c r="C2334" s="234" t="str">
        <f t="array" ref="C2334">IF(LEN(A2334)=0,"",INDEX('Smelter Look-up'!$C:$C,MATCH($A2334,'Smelter Look-up'!$E:$E,0)))</f>
        <v/>
      </c>
      <c r="D2334" s="233"/>
      <c r="E2334" s="233" t="str">
        <f>IF(ISERROR($V2334),"",OFFSET('Smelter Look-up'!$D$4,$V2334-4,0)&amp;"")</f>
        <v/>
      </c>
      <c r="F2334" s="233" t="str">
        <f>IF(ISERROR($V2334),"",OFFSET('Smelter Look-up'!$E$4,$V2334-4,0))</f>
        <v/>
      </c>
      <c r="G2334" s="233" t="str">
        <f>IF(C2334=$X$4,IF(ISERROR($V2334),"Enter smelter details","RMI"),IF(ISERROR($V2334),"",OFFSET('Smelter Look-up'!$F$4,$V2334-4,0)))</f>
        <v/>
      </c>
      <c r="H2334" s="235" t="str">
        <f>IF(ISERROR($V2334),"",OFFSET('Smelter Look-up'!$G$4,$V2334-4,0))</f>
        <v/>
      </c>
      <c r="I2334" s="237" t="str">
        <f>IF(ISERROR($V2334),"",OFFSET('Smelter Look-up'!$H$4,$V2334-4,0))</f>
        <v/>
      </c>
      <c r="J2334" s="237" t="str">
        <f>IF(ISERROR($V2334),"",OFFSET('Smelter Look-up'!$I$4,$V2334-4,0))</f>
        <v/>
      </c>
      <c r="K2334" s="234"/>
      <c r="L2334" s="234"/>
      <c r="M2334" s="234"/>
      <c r="N2334" s="234"/>
      <c r="O2334" s="234"/>
      <c r="P2334" s="237"/>
      <c r="Q2334" s="238"/>
      <c r="R2334" s="233" t="str">
        <f>IF(ISERROR($V2334),"",OFFSET('Smelter Look-up'!$C$4,$V2334-4,0)&amp;"")</f>
        <v/>
      </c>
      <c r="S2334" s="239" t="str">
        <f t="array" ref="S2334">IF(B2334="","",IF(ISERROR(MATCH($E2334,CL,0)),"Unknown",INDIRECT("'C'!$A$"&amp;MATCH($E2334,CL,0)+1)))</f>
        <v/>
      </c>
      <c r="T2334" s="239" t="str">
        <f t="array" ref="T2334">IF(B2334="","",IF(ISERROR(MATCH($J2334,SorP!$B$1:$B$6226,0)),"",INDIRECT("'SorP'!$A$"&amp;MATCH($S2334&amp;$J2334,SorP!C:C,0))))</f>
        <v/>
      </c>
      <c r="U2334" s="240"/>
      <c r="V2334" s="228" t="str">
        <f>IF(C2334="",NA(),IF(OR(C2334="Smelter not listed",C2334="Smelter not yet identified"),MATCH($B2334&amp;$D2334,'Smelter Look-up'!$J:$J,0),MATCH($B2334&amp;$C2334,'Smelter Look-up'!$J:$J,0)))</f>
        <v>#N/A</v>
      </c>
      <c r="W2334" s="208"/>
      <c r="X2334" s="208">
        <f t="shared" si="1"/>
        <v>0</v>
      </c>
      <c r="Y2334" s="208"/>
      <c r="Z2334" s="208"/>
      <c r="AA2334" s="208"/>
      <c r="AB2334" s="241" t="str">
        <f t="shared" si="2"/>
        <v/>
      </c>
      <c r="AC2334" s="208"/>
      <c r="AD2334" s="208"/>
      <c r="AE2334" s="208"/>
      <c r="AF2334" s="208"/>
      <c r="AG2334" s="208"/>
      <c r="AH2334" s="208"/>
    </row>
    <row r="2335" ht="13.5" customHeight="1">
      <c r="A2335" s="239"/>
      <c r="B2335" s="233" t="str">
        <f t="array" ref="B2335">IF(LEN(A2335)=0,"",INDEX('Smelter Look-up'!$A:$A,MATCH($A2335,'Smelter Look-up'!$E:$E,0)))</f>
        <v/>
      </c>
      <c r="C2335" s="234" t="str">
        <f t="array" ref="C2335">IF(LEN(A2335)=0,"",INDEX('Smelter Look-up'!$C:$C,MATCH($A2335,'Smelter Look-up'!$E:$E,0)))</f>
        <v/>
      </c>
      <c r="D2335" s="233"/>
      <c r="E2335" s="233" t="str">
        <f>IF(ISERROR($V2335),"",OFFSET('Smelter Look-up'!$D$4,$V2335-4,0)&amp;"")</f>
        <v/>
      </c>
      <c r="F2335" s="233" t="str">
        <f>IF(ISERROR($V2335),"",OFFSET('Smelter Look-up'!$E$4,$V2335-4,0))</f>
        <v/>
      </c>
      <c r="G2335" s="233" t="str">
        <f>IF(C2335=$X$4,IF(ISERROR($V2335),"Enter smelter details","RMI"),IF(ISERROR($V2335),"",OFFSET('Smelter Look-up'!$F$4,$V2335-4,0)))</f>
        <v/>
      </c>
      <c r="H2335" s="235" t="str">
        <f>IF(ISERROR($V2335),"",OFFSET('Smelter Look-up'!$G$4,$V2335-4,0))</f>
        <v/>
      </c>
      <c r="I2335" s="237" t="str">
        <f>IF(ISERROR($V2335),"",OFFSET('Smelter Look-up'!$H$4,$V2335-4,0))</f>
        <v/>
      </c>
      <c r="J2335" s="237" t="str">
        <f>IF(ISERROR($V2335),"",OFFSET('Smelter Look-up'!$I$4,$V2335-4,0))</f>
        <v/>
      </c>
      <c r="K2335" s="234"/>
      <c r="L2335" s="234"/>
      <c r="M2335" s="234"/>
      <c r="N2335" s="234"/>
      <c r="O2335" s="234"/>
      <c r="P2335" s="237"/>
      <c r="Q2335" s="238"/>
      <c r="R2335" s="233" t="str">
        <f>IF(ISERROR($V2335),"",OFFSET('Smelter Look-up'!$C$4,$V2335-4,0)&amp;"")</f>
        <v/>
      </c>
      <c r="S2335" s="239" t="str">
        <f t="array" ref="S2335">IF(B2335="","",IF(ISERROR(MATCH($E2335,CL,0)),"Unknown",INDIRECT("'C'!$A$"&amp;MATCH($E2335,CL,0)+1)))</f>
        <v/>
      </c>
      <c r="T2335" s="239" t="str">
        <f t="array" ref="T2335">IF(B2335="","",IF(ISERROR(MATCH($J2335,SorP!$B$1:$B$6226,0)),"",INDIRECT("'SorP'!$A$"&amp;MATCH($S2335&amp;$J2335,SorP!C:C,0))))</f>
        <v/>
      </c>
      <c r="U2335" s="240"/>
      <c r="V2335" s="228" t="str">
        <f>IF(C2335="",NA(),IF(OR(C2335="Smelter not listed",C2335="Smelter not yet identified"),MATCH($B2335&amp;$D2335,'Smelter Look-up'!$J:$J,0),MATCH($B2335&amp;$C2335,'Smelter Look-up'!$J:$J,0)))</f>
        <v>#N/A</v>
      </c>
      <c r="W2335" s="208"/>
      <c r="X2335" s="208">
        <f t="shared" si="1"/>
        <v>0</v>
      </c>
      <c r="Y2335" s="208"/>
      <c r="Z2335" s="208"/>
      <c r="AA2335" s="208"/>
      <c r="AB2335" s="241" t="str">
        <f t="shared" si="2"/>
        <v/>
      </c>
      <c r="AC2335" s="208"/>
      <c r="AD2335" s="208"/>
      <c r="AE2335" s="208"/>
      <c r="AF2335" s="208"/>
      <c r="AG2335" s="208"/>
      <c r="AH2335" s="208"/>
    </row>
    <row r="2336" ht="13.5" customHeight="1">
      <c r="A2336" s="239"/>
      <c r="B2336" s="233" t="str">
        <f t="array" ref="B2336">IF(LEN(A2336)=0,"",INDEX('Smelter Look-up'!$A:$A,MATCH($A2336,'Smelter Look-up'!$E:$E,0)))</f>
        <v/>
      </c>
      <c r="C2336" s="234" t="str">
        <f t="array" ref="C2336">IF(LEN(A2336)=0,"",INDEX('Smelter Look-up'!$C:$C,MATCH($A2336,'Smelter Look-up'!$E:$E,0)))</f>
        <v/>
      </c>
      <c r="D2336" s="233"/>
      <c r="E2336" s="233" t="str">
        <f>IF(ISERROR($V2336),"",OFFSET('Smelter Look-up'!$D$4,$V2336-4,0)&amp;"")</f>
        <v/>
      </c>
      <c r="F2336" s="233" t="str">
        <f>IF(ISERROR($V2336),"",OFFSET('Smelter Look-up'!$E$4,$V2336-4,0))</f>
        <v/>
      </c>
      <c r="G2336" s="233" t="str">
        <f>IF(C2336=$X$4,IF(ISERROR($V2336),"Enter smelter details","RMI"),IF(ISERROR($V2336),"",OFFSET('Smelter Look-up'!$F$4,$V2336-4,0)))</f>
        <v/>
      </c>
      <c r="H2336" s="235" t="str">
        <f>IF(ISERROR($V2336),"",OFFSET('Smelter Look-up'!$G$4,$V2336-4,0))</f>
        <v/>
      </c>
      <c r="I2336" s="237" t="str">
        <f>IF(ISERROR($V2336),"",OFFSET('Smelter Look-up'!$H$4,$V2336-4,0))</f>
        <v/>
      </c>
      <c r="J2336" s="237" t="str">
        <f>IF(ISERROR($V2336),"",OFFSET('Smelter Look-up'!$I$4,$V2336-4,0))</f>
        <v/>
      </c>
      <c r="K2336" s="234"/>
      <c r="L2336" s="234"/>
      <c r="M2336" s="234"/>
      <c r="N2336" s="234"/>
      <c r="O2336" s="234"/>
      <c r="P2336" s="237"/>
      <c r="Q2336" s="238"/>
      <c r="R2336" s="233" t="str">
        <f>IF(ISERROR($V2336),"",OFFSET('Smelter Look-up'!$C$4,$V2336-4,0)&amp;"")</f>
        <v/>
      </c>
      <c r="S2336" s="239" t="str">
        <f t="array" ref="S2336">IF(B2336="","",IF(ISERROR(MATCH($E2336,CL,0)),"Unknown",INDIRECT("'C'!$A$"&amp;MATCH($E2336,CL,0)+1)))</f>
        <v/>
      </c>
      <c r="T2336" s="239" t="str">
        <f t="array" ref="T2336">IF(B2336="","",IF(ISERROR(MATCH($J2336,SorP!$B$1:$B$6226,0)),"",INDIRECT("'SorP'!$A$"&amp;MATCH($S2336&amp;$J2336,SorP!C:C,0))))</f>
        <v/>
      </c>
      <c r="U2336" s="240"/>
      <c r="V2336" s="228" t="str">
        <f>IF(C2336="",NA(),IF(OR(C2336="Smelter not listed",C2336="Smelter not yet identified"),MATCH($B2336&amp;$D2336,'Smelter Look-up'!$J:$J,0),MATCH($B2336&amp;$C2336,'Smelter Look-up'!$J:$J,0)))</f>
        <v>#N/A</v>
      </c>
      <c r="W2336" s="208"/>
      <c r="X2336" s="208">
        <f t="shared" si="1"/>
        <v>0</v>
      </c>
      <c r="Y2336" s="208"/>
      <c r="Z2336" s="208"/>
      <c r="AA2336" s="208"/>
      <c r="AB2336" s="241" t="str">
        <f t="shared" si="2"/>
        <v/>
      </c>
      <c r="AC2336" s="208"/>
      <c r="AD2336" s="208"/>
      <c r="AE2336" s="208"/>
      <c r="AF2336" s="208"/>
      <c r="AG2336" s="208"/>
      <c r="AH2336" s="208"/>
    </row>
    <row r="2337" ht="13.5" customHeight="1">
      <c r="A2337" s="239"/>
      <c r="B2337" s="233" t="str">
        <f t="array" ref="B2337">IF(LEN(A2337)=0,"",INDEX('Smelter Look-up'!$A:$A,MATCH($A2337,'Smelter Look-up'!$E:$E,0)))</f>
        <v/>
      </c>
      <c r="C2337" s="234" t="str">
        <f t="array" ref="C2337">IF(LEN(A2337)=0,"",INDEX('Smelter Look-up'!$C:$C,MATCH($A2337,'Smelter Look-up'!$E:$E,0)))</f>
        <v/>
      </c>
      <c r="D2337" s="233"/>
      <c r="E2337" s="233" t="str">
        <f>IF(ISERROR($V2337),"",OFFSET('Smelter Look-up'!$D$4,$V2337-4,0)&amp;"")</f>
        <v/>
      </c>
      <c r="F2337" s="233" t="str">
        <f>IF(ISERROR($V2337),"",OFFSET('Smelter Look-up'!$E$4,$V2337-4,0))</f>
        <v/>
      </c>
      <c r="G2337" s="233" t="str">
        <f>IF(C2337=$X$4,IF(ISERROR($V2337),"Enter smelter details","RMI"),IF(ISERROR($V2337),"",OFFSET('Smelter Look-up'!$F$4,$V2337-4,0)))</f>
        <v/>
      </c>
      <c r="H2337" s="235" t="str">
        <f>IF(ISERROR($V2337),"",OFFSET('Smelter Look-up'!$G$4,$V2337-4,0))</f>
        <v/>
      </c>
      <c r="I2337" s="237" t="str">
        <f>IF(ISERROR($V2337),"",OFFSET('Smelter Look-up'!$H$4,$V2337-4,0))</f>
        <v/>
      </c>
      <c r="J2337" s="237" t="str">
        <f>IF(ISERROR($V2337),"",OFFSET('Smelter Look-up'!$I$4,$V2337-4,0))</f>
        <v/>
      </c>
      <c r="K2337" s="234"/>
      <c r="L2337" s="234"/>
      <c r="M2337" s="234"/>
      <c r="N2337" s="234"/>
      <c r="O2337" s="234"/>
      <c r="P2337" s="237"/>
      <c r="Q2337" s="238"/>
      <c r="R2337" s="233" t="str">
        <f>IF(ISERROR($V2337),"",OFFSET('Smelter Look-up'!$C$4,$V2337-4,0)&amp;"")</f>
        <v/>
      </c>
      <c r="S2337" s="239" t="str">
        <f t="array" ref="S2337">IF(B2337="","",IF(ISERROR(MATCH($E2337,CL,0)),"Unknown",INDIRECT("'C'!$A$"&amp;MATCH($E2337,CL,0)+1)))</f>
        <v/>
      </c>
      <c r="T2337" s="239" t="str">
        <f t="array" ref="T2337">IF(B2337="","",IF(ISERROR(MATCH($J2337,SorP!$B$1:$B$6226,0)),"",INDIRECT("'SorP'!$A$"&amp;MATCH($S2337&amp;$J2337,SorP!C:C,0))))</f>
        <v/>
      </c>
      <c r="U2337" s="240"/>
      <c r="V2337" s="228" t="str">
        <f>IF(C2337="",NA(),IF(OR(C2337="Smelter not listed",C2337="Smelter not yet identified"),MATCH($B2337&amp;$D2337,'Smelter Look-up'!$J:$J,0),MATCH($B2337&amp;$C2337,'Smelter Look-up'!$J:$J,0)))</f>
        <v>#N/A</v>
      </c>
      <c r="W2337" s="208"/>
      <c r="X2337" s="208">
        <f t="shared" si="1"/>
        <v>0</v>
      </c>
      <c r="Y2337" s="208"/>
      <c r="Z2337" s="208"/>
      <c r="AA2337" s="208"/>
      <c r="AB2337" s="241" t="str">
        <f t="shared" si="2"/>
        <v/>
      </c>
      <c r="AC2337" s="208"/>
      <c r="AD2337" s="208"/>
      <c r="AE2337" s="208"/>
      <c r="AF2337" s="208"/>
      <c r="AG2337" s="208"/>
      <c r="AH2337" s="208"/>
    </row>
    <row r="2338" ht="13.5" customHeight="1">
      <c r="A2338" s="239"/>
      <c r="B2338" s="233" t="str">
        <f t="array" ref="B2338">IF(LEN(A2338)=0,"",INDEX('Smelter Look-up'!$A:$A,MATCH($A2338,'Smelter Look-up'!$E:$E,0)))</f>
        <v/>
      </c>
      <c r="C2338" s="234" t="str">
        <f t="array" ref="C2338">IF(LEN(A2338)=0,"",INDEX('Smelter Look-up'!$C:$C,MATCH($A2338,'Smelter Look-up'!$E:$E,0)))</f>
        <v/>
      </c>
      <c r="D2338" s="233"/>
      <c r="E2338" s="233" t="str">
        <f>IF(ISERROR($V2338),"",OFFSET('Smelter Look-up'!$D$4,$V2338-4,0)&amp;"")</f>
        <v/>
      </c>
      <c r="F2338" s="233" t="str">
        <f>IF(ISERROR($V2338),"",OFFSET('Smelter Look-up'!$E$4,$V2338-4,0))</f>
        <v/>
      </c>
      <c r="G2338" s="233" t="str">
        <f>IF(C2338=$X$4,IF(ISERROR($V2338),"Enter smelter details","RMI"),IF(ISERROR($V2338),"",OFFSET('Smelter Look-up'!$F$4,$V2338-4,0)))</f>
        <v/>
      </c>
      <c r="H2338" s="235" t="str">
        <f>IF(ISERROR($V2338),"",OFFSET('Smelter Look-up'!$G$4,$V2338-4,0))</f>
        <v/>
      </c>
      <c r="I2338" s="237" t="str">
        <f>IF(ISERROR($V2338),"",OFFSET('Smelter Look-up'!$H$4,$V2338-4,0))</f>
        <v/>
      </c>
      <c r="J2338" s="237" t="str">
        <f>IF(ISERROR($V2338),"",OFFSET('Smelter Look-up'!$I$4,$V2338-4,0))</f>
        <v/>
      </c>
      <c r="K2338" s="234"/>
      <c r="L2338" s="234"/>
      <c r="M2338" s="234"/>
      <c r="N2338" s="234"/>
      <c r="O2338" s="234"/>
      <c r="P2338" s="237"/>
      <c r="Q2338" s="238"/>
      <c r="R2338" s="233" t="str">
        <f>IF(ISERROR($V2338),"",OFFSET('Smelter Look-up'!$C$4,$V2338-4,0)&amp;"")</f>
        <v/>
      </c>
      <c r="S2338" s="239" t="str">
        <f t="array" ref="S2338">IF(B2338="","",IF(ISERROR(MATCH($E2338,CL,0)),"Unknown",INDIRECT("'C'!$A$"&amp;MATCH($E2338,CL,0)+1)))</f>
        <v/>
      </c>
      <c r="T2338" s="239" t="str">
        <f t="array" ref="T2338">IF(B2338="","",IF(ISERROR(MATCH($J2338,SorP!$B$1:$B$6226,0)),"",INDIRECT("'SorP'!$A$"&amp;MATCH($S2338&amp;$J2338,SorP!C:C,0))))</f>
        <v/>
      </c>
      <c r="U2338" s="240"/>
      <c r="V2338" s="228" t="str">
        <f>IF(C2338="",NA(),IF(OR(C2338="Smelter not listed",C2338="Smelter not yet identified"),MATCH($B2338&amp;$D2338,'Smelter Look-up'!$J:$J,0),MATCH($B2338&amp;$C2338,'Smelter Look-up'!$J:$J,0)))</f>
        <v>#N/A</v>
      </c>
      <c r="W2338" s="208"/>
      <c r="X2338" s="208">
        <f t="shared" si="1"/>
        <v>0</v>
      </c>
      <c r="Y2338" s="208"/>
      <c r="Z2338" s="208"/>
      <c r="AA2338" s="208"/>
      <c r="AB2338" s="241" t="str">
        <f t="shared" si="2"/>
        <v/>
      </c>
      <c r="AC2338" s="208"/>
      <c r="AD2338" s="208"/>
      <c r="AE2338" s="208"/>
      <c r="AF2338" s="208"/>
      <c r="AG2338" s="208"/>
      <c r="AH2338" s="208"/>
    </row>
    <row r="2339" ht="13.5" customHeight="1">
      <c r="A2339" s="239"/>
      <c r="B2339" s="233" t="str">
        <f t="array" ref="B2339">IF(LEN(A2339)=0,"",INDEX('Smelter Look-up'!$A:$A,MATCH($A2339,'Smelter Look-up'!$E:$E,0)))</f>
        <v/>
      </c>
      <c r="C2339" s="234" t="str">
        <f t="array" ref="C2339">IF(LEN(A2339)=0,"",INDEX('Smelter Look-up'!$C:$C,MATCH($A2339,'Smelter Look-up'!$E:$E,0)))</f>
        <v/>
      </c>
      <c r="D2339" s="233"/>
      <c r="E2339" s="233" t="str">
        <f>IF(ISERROR($V2339),"",OFFSET('Smelter Look-up'!$D$4,$V2339-4,0)&amp;"")</f>
        <v/>
      </c>
      <c r="F2339" s="233" t="str">
        <f>IF(ISERROR($V2339),"",OFFSET('Smelter Look-up'!$E$4,$V2339-4,0))</f>
        <v/>
      </c>
      <c r="G2339" s="233" t="str">
        <f>IF(C2339=$X$4,IF(ISERROR($V2339),"Enter smelter details","RMI"),IF(ISERROR($V2339),"",OFFSET('Smelter Look-up'!$F$4,$V2339-4,0)))</f>
        <v/>
      </c>
      <c r="H2339" s="235" t="str">
        <f>IF(ISERROR($V2339),"",OFFSET('Smelter Look-up'!$G$4,$V2339-4,0))</f>
        <v/>
      </c>
      <c r="I2339" s="237" t="str">
        <f>IF(ISERROR($V2339),"",OFFSET('Smelter Look-up'!$H$4,$V2339-4,0))</f>
        <v/>
      </c>
      <c r="J2339" s="237" t="str">
        <f>IF(ISERROR($V2339),"",OFFSET('Smelter Look-up'!$I$4,$V2339-4,0))</f>
        <v/>
      </c>
      <c r="K2339" s="234"/>
      <c r="L2339" s="234"/>
      <c r="M2339" s="234"/>
      <c r="N2339" s="234"/>
      <c r="O2339" s="234"/>
      <c r="P2339" s="237"/>
      <c r="Q2339" s="238"/>
      <c r="R2339" s="233" t="str">
        <f>IF(ISERROR($V2339),"",OFFSET('Smelter Look-up'!$C$4,$V2339-4,0)&amp;"")</f>
        <v/>
      </c>
      <c r="S2339" s="239" t="str">
        <f t="array" ref="S2339">IF(B2339="","",IF(ISERROR(MATCH($E2339,CL,0)),"Unknown",INDIRECT("'C'!$A$"&amp;MATCH($E2339,CL,0)+1)))</f>
        <v/>
      </c>
      <c r="T2339" s="239" t="str">
        <f t="array" ref="T2339">IF(B2339="","",IF(ISERROR(MATCH($J2339,SorP!$B$1:$B$6226,0)),"",INDIRECT("'SorP'!$A$"&amp;MATCH($S2339&amp;$J2339,SorP!C:C,0))))</f>
        <v/>
      </c>
      <c r="U2339" s="240"/>
      <c r="V2339" s="228" t="str">
        <f>IF(C2339="",NA(),IF(OR(C2339="Smelter not listed",C2339="Smelter not yet identified"),MATCH($B2339&amp;$D2339,'Smelter Look-up'!$J:$J,0),MATCH($B2339&amp;$C2339,'Smelter Look-up'!$J:$J,0)))</f>
        <v>#N/A</v>
      </c>
      <c r="W2339" s="208"/>
      <c r="X2339" s="208">
        <f t="shared" si="1"/>
        <v>0</v>
      </c>
      <c r="Y2339" s="208"/>
      <c r="Z2339" s="208"/>
      <c r="AA2339" s="208"/>
      <c r="AB2339" s="241" t="str">
        <f t="shared" si="2"/>
        <v/>
      </c>
      <c r="AC2339" s="208"/>
      <c r="AD2339" s="208"/>
      <c r="AE2339" s="208"/>
      <c r="AF2339" s="208"/>
      <c r="AG2339" s="208"/>
      <c r="AH2339" s="208"/>
    </row>
    <row r="2340" ht="13.5" customHeight="1">
      <c r="A2340" s="239"/>
      <c r="B2340" s="233" t="str">
        <f t="array" ref="B2340">IF(LEN(A2340)=0,"",INDEX('Smelter Look-up'!$A:$A,MATCH($A2340,'Smelter Look-up'!$E:$E,0)))</f>
        <v/>
      </c>
      <c r="C2340" s="234" t="str">
        <f t="array" ref="C2340">IF(LEN(A2340)=0,"",INDEX('Smelter Look-up'!$C:$C,MATCH($A2340,'Smelter Look-up'!$E:$E,0)))</f>
        <v/>
      </c>
      <c r="D2340" s="233"/>
      <c r="E2340" s="233" t="str">
        <f>IF(ISERROR($V2340),"",OFFSET('Smelter Look-up'!$D$4,$V2340-4,0)&amp;"")</f>
        <v/>
      </c>
      <c r="F2340" s="233" t="str">
        <f>IF(ISERROR($V2340),"",OFFSET('Smelter Look-up'!$E$4,$V2340-4,0))</f>
        <v/>
      </c>
      <c r="G2340" s="233" t="str">
        <f>IF(C2340=$X$4,IF(ISERROR($V2340),"Enter smelter details","RMI"),IF(ISERROR($V2340),"",OFFSET('Smelter Look-up'!$F$4,$V2340-4,0)))</f>
        <v/>
      </c>
      <c r="H2340" s="235" t="str">
        <f>IF(ISERROR($V2340),"",OFFSET('Smelter Look-up'!$G$4,$V2340-4,0))</f>
        <v/>
      </c>
      <c r="I2340" s="237" t="str">
        <f>IF(ISERROR($V2340),"",OFFSET('Smelter Look-up'!$H$4,$V2340-4,0))</f>
        <v/>
      </c>
      <c r="J2340" s="237" t="str">
        <f>IF(ISERROR($V2340),"",OFFSET('Smelter Look-up'!$I$4,$V2340-4,0))</f>
        <v/>
      </c>
      <c r="K2340" s="234"/>
      <c r="L2340" s="234"/>
      <c r="M2340" s="234"/>
      <c r="N2340" s="234"/>
      <c r="O2340" s="234"/>
      <c r="P2340" s="237"/>
      <c r="Q2340" s="238"/>
      <c r="R2340" s="233" t="str">
        <f>IF(ISERROR($V2340),"",OFFSET('Smelter Look-up'!$C$4,$V2340-4,0)&amp;"")</f>
        <v/>
      </c>
      <c r="S2340" s="239" t="str">
        <f t="array" ref="S2340">IF(B2340="","",IF(ISERROR(MATCH($E2340,CL,0)),"Unknown",INDIRECT("'C'!$A$"&amp;MATCH($E2340,CL,0)+1)))</f>
        <v/>
      </c>
      <c r="T2340" s="239" t="str">
        <f t="array" ref="T2340">IF(B2340="","",IF(ISERROR(MATCH($J2340,SorP!$B$1:$B$6226,0)),"",INDIRECT("'SorP'!$A$"&amp;MATCH($S2340&amp;$J2340,SorP!C:C,0))))</f>
        <v/>
      </c>
      <c r="U2340" s="240"/>
      <c r="V2340" s="228" t="str">
        <f>IF(C2340="",NA(),IF(OR(C2340="Smelter not listed",C2340="Smelter not yet identified"),MATCH($B2340&amp;$D2340,'Smelter Look-up'!$J:$J,0),MATCH($B2340&amp;$C2340,'Smelter Look-up'!$J:$J,0)))</f>
        <v>#N/A</v>
      </c>
      <c r="W2340" s="208"/>
      <c r="X2340" s="208">
        <f t="shared" si="1"/>
        <v>0</v>
      </c>
      <c r="Y2340" s="208"/>
      <c r="Z2340" s="208"/>
      <c r="AA2340" s="208"/>
      <c r="AB2340" s="241" t="str">
        <f t="shared" si="2"/>
        <v/>
      </c>
      <c r="AC2340" s="208"/>
      <c r="AD2340" s="208"/>
      <c r="AE2340" s="208"/>
      <c r="AF2340" s="208"/>
      <c r="AG2340" s="208"/>
      <c r="AH2340" s="208"/>
    </row>
    <row r="2341" ht="13.5" customHeight="1">
      <c r="A2341" s="239"/>
      <c r="B2341" s="233" t="str">
        <f t="array" ref="B2341">IF(LEN(A2341)=0,"",INDEX('Smelter Look-up'!$A:$A,MATCH($A2341,'Smelter Look-up'!$E:$E,0)))</f>
        <v/>
      </c>
      <c r="C2341" s="234" t="str">
        <f t="array" ref="C2341">IF(LEN(A2341)=0,"",INDEX('Smelter Look-up'!$C:$C,MATCH($A2341,'Smelter Look-up'!$E:$E,0)))</f>
        <v/>
      </c>
      <c r="D2341" s="233"/>
      <c r="E2341" s="233" t="str">
        <f>IF(ISERROR($V2341),"",OFFSET('Smelter Look-up'!$D$4,$V2341-4,0)&amp;"")</f>
        <v/>
      </c>
      <c r="F2341" s="233" t="str">
        <f>IF(ISERROR($V2341),"",OFFSET('Smelter Look-up'!$E$4,$V2341-4,0))</f>
        <v/>
      </c>
      <c r="G2341" s="233" t="str">
        <f>IF(C2341=$X$4,IF(ISERROR($V2341),"Enter smelter details","RMI"),IF(ISERROR($V2341),"",OFFSET('Smelter Look-up'!$F$4,$V2341-4,0)))</f>
        <v/>
      </c>
      <c r="H2341" s="235" t="str">
        <f>IF(ISERROR($V2341),"",OFFSET('Smelter Look-up'!$G$4,$V2341-4,0))</f>
        <v/>
      </c>
      <c r="I2341" s="237" t="str">
        <f>IF(ISERROR($V2341),"",OFFSET('Smelter Look-up'!$H$4,$V2341-4,0))</f>
        <v/>
      </c>
      <c r="J2341" s="237" t="str">
        <f>IF(ISERROR($V2341),"",OFFSET('Smelter Look-up'!$I$4,$V2341-4,0))</f>
        <v/>
      </c>
      <c r="K2341" s="234"/>
      <c r="L2341" s="234"/>
      <c r="M2341" s="234"/>
      <c r="N2341" s="234"/>
      <c r="O2341" s="234"/>
      <c r="P2341" s="237"/>
      <c r="Q2341" s="238"/>
      <c r="R2341" s="233" t="str">
        <f>IF(ISERROR($V2341),"",OFFSET('Smelter Look-up'!$C$4,$V2341-4,0)&amp;"")</f>
        <v/>
      </c>
      <c r="S2341" s="239" t="str">
        <f t="array" ref="S2341">IF(B2341="","",IF(ISERROR(MATCH($E2341,CL,0)),"Unknown",INDIRECT("'C'!$A$"&amp;MATCH($E2341,CL,0)+1)))</f>
        <v/>
      </c>
      <c r="T2341" s="239" t="str">
        <f t="array" ref="T2341">IF(B2341="","",IF(ISERROR(MATCH($J2341,SorP!$B$1:$B$6226,0)),"",INDIRECT("'SorP'!$A$"&amp;MATCH($S2341&amp;$J2341,SorP!C:C,0))))</f>
        <v/>
      </c>
      <c r="U2341" s="240"/>
      <c r="V2341" s="228" t="str">
        <f>IF(C2341="",NA(),IF(OR(C2341="Smelter not listed",C2341="Smelter not yet identified"),MATCH($B2341&amp;$D2341,'Smelter Look-up'!$J:$J,0),MATCH($B2341&amp;$C2341,'Smelter Look-up'!$J:$J,0)))</f>
        <v>#N/A</v>
      </c>
      <c r="W2341" s="208"/>
      <c r="X2341" s="208">
        <f t="shared" si="1"/>
        <v>0</v>
      </c>
      <c r="Y2341" s="208"/>
      <c r="Z2341" s="208"/>
      <c r="AA2341" s="208"/>
      <c r="AB2341" s="241" t="str">
        <f t="shared" si="2"/>
        <v/>
      </c>
      <c r="AC2341" s="208"/>
      <c r="AD2341" s="208"/>
      <c r="AE2341" s="208"/>
      <c r="AF2341" s="208"/>
      <c r="AG2341" s="208"/>
      <c r="AH2341" s="208"/>
    </row>
    <row r="2342" ht="13.5" customHeight="1">
      <c r="A2342" s="239"/>
      <c r="B2342" s="233" t="str">
        <f t="array" ref="B2342">IF(LEN(A2342)=0,"",INDEX('Smelter Look-up'!$A:$A,MATCH($A2342,'Smelter Look-up'!$E:$E,0)))</f>
        <v/>
      </c>
      <c r="C2342" s="234" t="str">
        <f t="array" ref="C2342">IF(LEN(A2342)=0,"",INDEX('Smelter Look-up'!$C:$C,MATCH($A2342,'Smelter Look-up'!$E:$E,0)))</f>
        <v/>
      </c>
      <c r="D2342" s="233"/>
      <c r="E2342" s="233" t="str">
        <f>IF(ISERROR($V2342),"",OFFSET('Smelter Look-up'!$D$4,$V2342-4,0)&amp;"")</f>
        <v/>
      </c>
      <c r="F2342" s="233" t="str">
        <f>IF(ISERROR($V2342),"",OFFSET('Smelter Look-up'!$E$4,$V2342-4,0))</f>
        <v/>
      </c>
      <c r="G2342" s="233" t="str">
        <f>IF(C2342=$X$4,IF(ISERROR($V2342),"Enter smelter details","RMI"),IF(ISERROR($V2342),"",OFFSET('Smelter Look-up'!$F$4,$V2342-4,0)))</f>
        <v/>
      </c>
      <c r="H2342" s="235" t="str">
        <f>IF(ISERROR($V2342),"",OFFSET('Smelter Look-up'!$G$4,$V2342-4,0))</f>
        <v/>
      </c>
      <c r="I2342" s="237" t="str">
        <f>IF(ISERROR($V2342),"",OFFSET('Smelter Look-up'!$H$4,$V2342-4,0))</f>
        <v/>
      </c>
      <c r="J2342" s="237" t="str">
        <f>IF(ISERROR($V2342),"",OFFSET('Smelter Look-up'!$I$4,$V2342-4,0))</f>
        <v/>
      </c>
      <c r="K2342" s="234"/>
      <c r="L2342" s="234"/>
      <c r="M2342" s="234"/>
      <c r="N2342" s="234"/>
      <c r="O2342" s="234"/>
      <c r="P2342" s="237"/>
      <c r="Q2342" s="238"/>
      <c r="R2342" s="233" t="str">
        <f>IF(ISERROR($V2342),"",OFFSET('Smelter Look-up'!$C$4,$V2342-4,0)&amp;"")</f>
        <v/>
      </c>
      <c r="S2342" s="239" t="str">
        <f t="array" ref="S2342">IF(B2342="","",IF(ISERROR(MATCH($E2342,CL,0)),"Unknown",INDIRECT("'C'!$A$"&amp;MATCH($E2342,CL,0)+1)))</f>
        <v/>
      </c>
      <c r="T2342" s="239" t="str">
        <f t="array" ref="T2342">IF(B2342="","",IF(ISERROR(MATCH($J2342,SorP!$B$1:$B$6226,0)),"",INDIRECT("'SorP'!$A$"&amp;MATCH($S2342&amp;$J2342,SorP!C:C,0))))</f>
        <v/>
      </c>
      <c r="U2342" s="240"/>
      <c r="V2342" s="228" t="str">
        <f>IF(C2342="",NA(),IF(OR(C2342="Smelter not listed",C2342="Smelter not yet identified"),MATCH($B2342&amp;$D2342,'Smelter Look-up'!$J:$J,0),MATCH($B2342&amp;$C2342,'Smelter Look-up'!$J:$J,0)))</f>
        <v>#N/A</v>
      </c>
      <c r="W2342" s="208"/>
      <c r="X2342" s="208">
        <f t="shared" si="1"/>
        <v>0</v>
      </c>
      <c r="Y2342" s="208"/>
      <c r="Z2342" s="208"/>
      <c r="AA2342" s="208"/>
      <c r="AB2342" s="241" t="str">
        <f t="shared" si="2"/>
        <v/>
      </c>
      <c r="AC2342" s="208"/>
      <c r="AD2342" s="208"/>
      <c r="AE2342" s="208"/>
      <c r="AF2342" s="208"/>
      <c r="AG2342" s="208"/>
      <c r="AH2342" s="208"/>
    </row>
    <row r="2343" ht="13.5" customHeight="1">
      <c r="A2343" s="239"/>
      <c r="B2343" s="233" t="str">
        <f t="array" ref="B2343">IF(LEN(A2343)=0,"",INDEX('Smelter Look-up'!$A:$A,MATCH($A2343,'Smelter Look-up'!$E:$E,0)))</f>
        <v/>
      </c>
      <c r="C2343" s="234" t="str">
        <f t="array" ref="C2343">IF(LEN(A2343)=0,"",INDEX('Smelter Look-up'!$C:$C,MATCH($A2343,'Smelter Look-up'!$E:$E,0)))</f>
        <v/>
      </c>
      <c r="D2343" s="233"/>
      <c r="E2343" s="233" t="str">
        <f>IF(ISERROR($V2343),"",OFFSET('Smelter Look-up'!$D$4,$V2343-4,0)&amp;"")</f>
        <v/>
      </c>
      <c r="F2343" s="233" t="str">
        <f>IF(ISERROR($V2343),"",OFFSET('Smelter Look-up'!$E$4,$V2343-4,0))</f>
        <v/>
      </c>
      <c r="G2343" s="233" t="str">
        <f>IF(C2343=$X$4,IF(ISERROR($V2343),"Enter smelter details","RMI"),IF(ISERROR($V2343),"",OFFSET('Smelter Look-up'!$F$4,$V2343-4,0)))</f>
        <v/>
      </c>
      <c r="H2343" s="235" t="str">
        <f>IF(ISERROR($V2343),"",OFFSET('Smelter Look-up'!$G$4,$V2343-4,0))</f>
        <v/>
      </c>
      <c r="I2343" s="237" t="str">
        <f>IF(ISERROR($V2343),"",OFFSET('Smelter Look-up'!$H$4,$V2343-4,0))</f>
        <v/>
      </c>
      <c r="J2343" s="237" t="str">
        <f>IF(ISERROR($V2343),"",OFFSET('Smelter Look-up'!$I$4,$V2343-4,0))</f>
        <v/>
      </c>
      <c r="K2343" s="234"/>
      <c r="L2343" s="234"/>
      <c r="M2343" s="234"/>
      <c r="N2343" s="234"/>
      <c r="O2343" s="234"/>
      <c r="P2343" s="237"/>
      <c r="Q2343" s="238"/>
      <c r="R2343" s="233" t="str">
        <f>IF(ISERROR($V2343),"",OFFSET('Smelter Look-up'!$C$4,$V2343-4,0)&amp;"")</f>
        <v/>
      </c>
      <c r="S2343" s="239" t="str">
        <f t="array" ref="S2343">IF(B2343="","",IF(ISERROR(MATCH($E2343,CL,0)),"Unknown",INDIRECT("'C'!$A$"&amp;MATCH($E2343,CL,0)+1)))</f>
        <v/>
      </c>
      <c r="T2343" s="239" t="str">
        <f t="array" ref="T2343">IF(B2343="","",IF(ISERROR(MATCH($J2343,SorP!$B$1:$B$6226,0)),"",INDIRECT("'SorP'!$A$"&amp;MATCH($S2343&amp;$J2343,SorP!C:C,0))))</f>
        <v/>
      </c>
      <c r="U2343" s="240"/>
      <c r="V2343" s="228" t="str">
        <f>IF(C2343="",NA(),IF(OR(C2343="Smelter not listed",C2343="Smelter not yet identified"),MATCH($B2343&amp;$D2343,'Smelter Look-up'!$J:$J,0),MATCH($B2343&amp;$C2343,'Smelter Look-up'!$J:$J,0)))</f>
        <v>#N/A</v>
      </c>
      <c r="W2343" s="208"/>
      <c r="X2343" s="208">
        <f t="shared" si="1"/>
        <v>0</v>
      </c>
      <c r="Y2343" s="208"/>
      <c r="Z2343" s="208"/>
      <c r="AA2343" s="208"/>
      <c r="AB2343" s="241" t="str">
        <f t="shared" si="2"/>
        <v/>
      </c>
      <c r="AC2343" s="208"/>
      <c r="AD2343" s="208"/>
      <c r="AE2343" s="208"/>
      <c r="AF2343" s="208"/>
      <c r="AG2343" s="208"/>
      <c r="AH2343" s="208"/>
    </row>
    <row r="2344" ht="13.5" customHeight="1">
      <c r="A2344" s="239"/>
      <c r="B2344" s="233" t="str">
        <f t="array" ref="B2344">IF(LEN(A2344)=0,"",INDEX('Smelter Look-up'!$A:$A,MATCH($A2344,'Smelter Look-up'!$E:$E,0)))</f>
        <v/>
      </c>
      <c r="C2344" s="234" t="str">
        <f t="array" ref="C2344">IF(LEN(A2344)=0,"",INDEX('Smelter Look-up'!$C:$C,MATCH($A2344,'Smelter Look-up'!$E:$E,0)))</f>
        <v/>
      </c>
      <c r="D2344" s="233"/>
      <c r="E2344" s="233" t="str">
        <f>IF(ISERROR($V2344),"",OFFSET('Smelter Look-up'!$D$4,$V2344-4,0)&amp;"")</f>
        <v/>
      </c>
      <c r="F2344" s="233" t="str">
        <f>IF(ISERROR($V2344),"",OFFSET('Smelter Look-up'!$E$4,$V2344-4,0))</f>
        <v/>
      </c>
      <c r="G2344" s="233" t="str">
        <f>IF(C2344=$X$4,IF(ISERROR($V2344),"Enter smelter details","RMI"),IF(ISERROR($V2344),"",OFFSET('Smelter Look-up'!$F$4,$V2344-4,0)))</f>
        <v/>
      </c>
      <c r="H2344" s="235" t="str">
        <f>IF(ISERROR($V2344),"",OFFSET('Smelter Look-up'!$G$4,$V2344-4,0))</f>
        <v/>
      </c>
      <c r="I2344" s="237" t="str">
        <f>IF(ISERROR($V2344),"",OFFSET('Smelter Look-up'!$H$4,$V2344-4,0))</f>
        <v/>
      </c>
      <c r="J2344" s="237" t="str">
        <f>IF(ISERROR($V2344),"",OFFSET('Smelter Look-up'!$I$4,$V2344-4,0))</f>
        <v/>
      </c>
      <c r="K2344" s="234"/>
      <c r="L2344" s="234"/>
      <c r="M2344" s="234"/>
      <c r="N2344" s="234"/>
      <c r="O2344" s="234"/>
      <c r="P2344" s="237"/>
      <c r="Q2344" s="238"/>
      <c r="R2344" s="233" t="str">
        <f>IF(ISERROR($V2344),"",OFFSET('Smelter Look-up'!$C$4,$V2344-4,0)&amp;"")</f>
        <v/>
      </c>
      <c r="S2344" s="239" t="str">
        <f t="array" ref="S2344">IF(B2344="","",IF(ISERROR(MATCH($E2344,CL,0)),"Unknown",INDIRECT("'C'!$A$"&amp;MATCH($E2344,CL,0)+1)))</f>
        <v/>
      </c>
      <c r="T2344" s="239" t="str">
        <f t="array" ref="T2344">IF(B2344="","",IF(ISERROR(MATCH($J2344,SorP!$B$1:$B$6226,0)),"",INDIRECT("'SorP'!$A$"&amp;MATCH($S2344&amp;$J2344,SorP!C:C,0))))</f>
        <v/>
      </c>
      <c r="U2344" s="240"/>
      <c r="V2344" s="228" t="str">
        <f>IF(C2344="",NA(),IF(OR(C2344="Smelter not listed",C2344="Smelter not yet identified"),MATCH($B2344&amp;$D2344,'Smelter Look-up'!$J:$J,0),MATCH($B2344&amp;$C2344,'Smelter Look-up'!$J:$J,0)))</f>
        <v>#N/A</v>
      </c>
      <c r="W2344" s="208"/>
      <c r="X2344" s="208">
        <f t="shared" si="1"/>
        <v>0</v>
      </c>
      <c r="Y2344" s="208"/>
      <c r="Z2344" s="208"/>
      <c r="AA2344" s="208"/>
      <c r="AB2344" s="241" t="str">
        <f t="shared" si="2"/>
        <v/>
      </c>
      <c r="AC2344" s="208"/>
      <c r="AD2344" s="208"/>
      <c r="AE2344" s="208"/>
      <c r="AF2344" s="208"/>
      <c r="AG2344" s="208"/>
      <c r="AH2344" s="208"/>
    </row>
    <row r="2345" ht="13.5" customHeight="1">
      <c r="A2345" s="239"/>
      <c r="B2345" s="233" t="str">
        <f t="array" ref="B2345">IF(LEN(A2345)=0,"",INDEX('Smelter Look-up'!$A:$A,MATCH($A2345,'Smelter Look-up'!$E:$E,0)))</f>
        <v/>
      </c>
      <c r="C2345" s="234" t="str">
        <f t="array" ref="C2345">IF(LEN(A2345)=0,"",INDEX('Smelter Look-up'!$C:$C,MATCH($A2345,'Smelter Look-up'!$E:$E,0)))</f>
        <v/>
      </c>
      <c r="D2345" s="233"/>
      <c r="E2345" s="233" t="str">
        <f>IF(ISERROR($V2345),"",OFFSET('Smelter Look-up'!$D$4,$V2345-4,0)&amp;"")</f>
        <v/>
      </c>
      <c r="F2345" s="233" t="str">
        <f>IF(ISERROR($V2345),"",OFFSET('Smelter Look-up'!$E$4,$V2345-4,0))</f>
        <v/>
      </c>
      <c r="G2345" s="233" t="str">
        <f>IF(C2345=$X$4,IF(ISERROR($V2345),"Enter smelter details","RMI"),IF(ISERROR($V2345),"",OFFSET('Smelter Look-up'!$F$4,$V2345-4,0)))</f>
        <v/>
      </c>
      <c r="H2345" s="235" t="str">
        <f>IF(ISERROR($V2345),"",OFFSET('Smelter Look-up'!$G$4,$V2345-4,0))</f>
        <v/>
      </c>
      <c r="I2345" s="237" t="str">
        <f>IF(ISERROR($V2345),"",OFFSET('Smelter Look-up'!$H$4,$V2345-4,0))</f>
        <v/>
      </c>
      <c r="J2345" s="237" t="str">
        <f>IF(ISERROR($V2345),"",OFFSET('Smelter Look-up'!$I$4,$V2345-4,0))</f>
        <v/>
      </c>
      <c r="K2345" s="234"/>
      <c r="L2345" s="234"/>
      <c r="M2345" s="234"/>
      <c r="N2345" s="234"/>
      <c r="O2345" s="234"/>
      <c r="P2345" s="237"/>
      <c r="Q2345" s="238"/>
      <c r="R2345" s="233" t="str">
        <f>IF(ISERROR($V2345),"",OFFSET('Smelter Look-up'!$C$4,$V2345-4,0)&amp;"")</f>
        <v/>
      </c>
      <c r="S2345" s="239" t="str">
        <f t="array" ref="S2345">IF(B2345="","",IF(ISERROR(MATCH($E2345,CL,0)),"Unknown",INDIRECT("'C'!$A$"&amp;MATCH($E2345,CL,0)+1)))</f>
        <v/>
      </c>
      <c r="T2345" s="239" t="str">
        <f t="array" ref="T2345">IF(B2345="","",IF(ISERROR(MATCH($J2345,SorP!$B$1:$B$6226,0)),"",INDIRECT("'SorP'!$A$"&amp;MATCH($S2345&amp;$J2345,SorP!C:C,0))))</f>
        <v/>
      </c>
      <c r="U2345" s="240"/>
      <c r="V2345" s="228" t="str">
        <f>IF(C2345="",NA(),IF(OR(C2345="Smelter not listed",C2345="Smelter not yet identified"),MATCH($B2345&amp;$D2345,'Smelter Look-up'!$J:$J,0),MATCH($B2345&amp;$C2345,'Smelter Look-up'!$J:$J,0)))</f>
        <v>#N/A</v>
      </c>
      <c r="W2345" s="208"/>
      <c r="X2345" s="208">
        <f t="shared" si="1"/>
        <v>0</v>
      </c>
      <c r="Y2345" s="208"/>
      <c r="Z2345" s="208"/>
      <c r="AA2345" s="208"/>
      <c r="AB2345" s="241" t="str">
        <f t="shared" si="2"/>
        <v/>
      </c>
      <c r="AC2345" s="208"/>
      <c r="AD2345" s="208"/>
      <c r="AE2345" s="208"/>
      <c r="AF2345" s="208"/>
      <c r="AG2345" s="208"/>
      <c r="AH2345" s="208"/>
    </row>
    <row r="2346" ht="13.5" customHeight="1">
      <c r="A2346" s="239"/>
      <c r="B2346" s="233" t="str">
        <f t="array" ref="B2346">IF(LEN(A2346)=0,"",INDEX('Smelter Look-up'!$A:$A,MATCH($A2346,'Smelter Look-up'!$E:$E,0)))</f>
        <v/>
      </c>
      <c r="C2346" s="234" t="str">
        <f t="array" ref="C2346">IF(LEN(A2346)=0,"",INDEX('Smelter Look-up'!$C:$C,MATCH($A2346,'Smelter Look-up'!$E:$E,0)))</f>
        <v/>
      </c>
      <c r="D2346" s="233"/>
      <c r="E2346" s="233" t="str">
        <f>IF(ISERROR($V2346),"",OFFSET('Smelter Look-up'!$D$4,$V2346-4,0)&amp;"")</f>
        <v/>
      </c>
      <c r="F2346" s="233" t="str">
        <f>IF(ISERROR($V2346),"",OFFSET('Smelter Look-up'!$E$4,$V2346-4,0))</f>
        <v/>
      </c>
      <c r="G2346" s="233" t="str">
        <f>IF(C2346=$X$4,IF(ISERROR($V2346),"Enter smelter details","RMI"),IF(ISERROR($V2346),"",OFFSET('Smelter Look-up'!$F$4,$V2346-4,0)))</f>
        <v/>
      </c>
      <c r="H2346" s="235" t="str">
        <f>IF(ISERROR($V2346),"",OFFSET('Smelter Look-up'!$G$4,$V2346-4,0))</f>
        <v/>
      </c>
      <c r="I2346" s="237" t="str">
        <f>IF(ISERROR($V2346),"",OFFSET('Smelter Look-up'!$H$4,$V2346-4,0))</f>
        <v/>
      </c>
      <c r="J2346" s="237" t="str">
        <f>IF(ISERROR($V2346),"",OFFSET('Smelter Look-up'!$I$4,$V2346-4,0))</f>
        <v/>
      </c>
      <c r="K2346" s="234"/>
      <c r="L2346" s="234"/>
      <c r="M2346" s="234"/>
      <c r="N2346" s="234"/>
      <c r="O2346" s="234"/>
      <c r="P2346" s="237"/>
      <c r="Q2346" s="238"/>
      <c r="R2346" s="233" t="str">
        <f>IF(ISERROR($V2346),"",OFFSET('Smelter Look-up'!$C$4,$V2346-4,0)&amp;"")</f>
        <v/>
      </c>
      <c r="S2346" s="239" t="str">
        <f t="array" ref="S2346">IF(B2346="","",IF(ISERROR(MATCH($E2346,CL,0)),"Unknown",INDIRECT("'C'!$A$"&amp;MATCH($E2346,CL,0)+1)))</f>
        <v/>
      </c>
      <c r="T2346" s="239" t="str">
        <f t="array" ref="T2346">IF(B2346="","",IF(ISERROR(MATCH($J2346,SorP!$B$1:$B$6226,0)),"",INDIRECT("'SorP'!$A$"&amp;MATCH($S2346&amp;$J2346,SorP!C:C,0))))</f>
        <v/>
      </c>
      <c r="U2346" s="240"/>
      <c r="V2346" s="228" t="str">
        <f>IF(C2346="",NA(),IF(OR(C2346="Smelter not listed",C2346="Smelter not yet identified"),MATCH($B2346&amp;$D2346,'Smelter Look-up'!$J:$J,0),MATCH($B2346&amp;$C2346,'Smelter Look-up'!$J:$J,0)))</f>
        <v>#N/A</v>
      </c>
      <c r="W2346" s="208"/>
      <c r="X2346" s="208">
        <f t="shared" si="1"/>
        <v>0</v>
      </c>
      <c r="Y2346" s="208"/>
      <c r="Z2346" s="208"/>
      <c r="AA2346" s="208"/>
      <c r="AB2346" s="241" t="str">
        <f t="shared" si="2"/>
        <v/>
      </c>
      <c r="AC2346" s="208"/>
      <c r="AD2346" s="208"/>
      <c r="AE2346" s="208"/>
      <c r="AF2346" s="208"/>
      <c r="AG2346" s="208"/>
      <c r="AH2346" s="208"/>
    </row>
    <row r="2347" ht="13.5" customHeight="1">
      <c r="A2347" s="239"/>
      <c r="B2347" s="233" t="str">
        <f t="array" ref="B2347">IF(LEN(A2347)=0,"",INDEX('Smelter Look-up'!$A:$A,MATCH($A2347,'Smelter Look-up'!$E:$E,0)))</f>
        <v/>
      </c>
      <c r="C2347" s="234" t="str">
        <f t="array" ref="C2347">IF(LEN(A2347)=0,"",INDEX('Smelter Look-up'!$C:$C,MATCH($A2347,'Smelter Look-up'!$E:$E,0)))</f>
        <v/>
      </c>
      <c r="D2347" s="233"/>
      <c r="E2347" s="233" t="str">
        <f>IF(ISERROR($V2347),"",OFFSET('Smelter Look-up'!$D$4,$V2347-4,0)&amp;"")</f>
        <v/>
      </c>
      <c r="F2347" s="233" t="str">
        <f>IF(ISERROR($V2347),"",OFFSET('Smelter Look-up'!$E$4,$V2347-4,0))</f>
        <v/>
      </c>
      <c r="G2347" s="233" t="str">
        <f>IF(C2347=$X$4,IF(ISERROR($V2347),"Enter smelter details","RMI"),IF(ISERROR($V2347),"",OFFSET('Smelter Look-up'!$F$4,$V2347-4,0)))</f>
        <v/>
      </c>
      <c r="H2347" s="235" t="str">
        <f>IF(ISERROR($V2347),"",OFFSET('Smelter Look-up'!$G$4,$V2347-4,0))</f>
        <v/>
      </c>
      <c r="I2347" s="237" t="str">
        <f>IF(ISERROR($V2347),"",OFFSET('Smelter Look-up'!$H$4,$V2347-4,0))</f>
        <v/>
      </c>
      <c r="J2347" s="237" t="str">
        <f>IF(ISERROR($V2347),"",OFFSET('Smelter Look-up'!$I$4,$V2347-4,0))</f>
        <v/>
      </c>
      <c r="K2347" s="234"/>
      <c r="L2347" s="234"/>
      <c r="M2347" s="234"/>
      <c r="N2347" s="234"/>
      <c r="O2347" s="234"/>
      <c r="P2347" s="237"/>
      <c r="Q2347" s="238"/>
      <c r="R2347" s="233" t="str">
        <f>IF(ISERROR($V2347),"",OFFSET('Smelter Look-up'!$C$4,$V2347-4,0)&amp;"")</f>
        <v/>
      </c>
      <c r="S2347" s="239" t="str">
        <f t="array" ref="S2347">IF(B2347="","",IF(ISERROR(MATCH($E2347,CL,0)),"Unknown",INDIRECT("'C'!$A$"&amp;MATCH($E2347,CL,0)+1)))</f>
        <v/>
      </c>
      <c r="T2347" s="239" t="str">
        <f t="array" ref="T2347">IF(B2347="","",IF(ISERROR(MATCH($J2347,SorP!$B$1:$B$6226,0)),"",INDIRECT("'SorP'!$A$"&amp;MATCH($S2347&amp;$J2347,SorP!C:C,0))))</f>
        <v/>
      </c>
      <c r="U2347" s="240"/>
      <c r="V2347" s="228" t="str">
        <f>IF(C2347="",NA(),IF(OR(C2347="Smelter not listed",C2347="Smelter not yet identified"),MATCH($B2347&amp;$D2347,'Smelter Look-up'!$J:$J,0),MATCH($B2347&amp;$C2347,'Smelter Look-up'!$J:$J,0)))</f>
        <v>#N/A</v>
      </c>
      <c r="W2347" s="208"/>
      <c r="X2347" s="208">
        <f t="shared" si="1"/>
        <v>0</v>
      </c>
      <c r="Y2347" s="208"/>
      <c r="Z2347" s="208"/>
      <c r="AA2347" s="208"/>
      <c r="AB2347" s="241" t="str">
        <f t="shared" si="2"/>
        <v/>
      </c>
      <c r="AC2347" s="208"/>
      <c r="AD2347" s="208"/>
      <c r="AE2347" s="208"/>
      <c r="AF2347" s="208"/>
      <c r="AG2347" s="208"/>
      <c r="AH2347" s="208"/>
    </row>
    <row r="2348" ht="13.5" customHeight="1">
      <c r="A2348" s="239"/>
      <c r="B2348" s="233" t="str">
        <f t="array" ref="B2348">IF(LEN(A2348)=0,"",INDEX('Smelter Look-up'!$A:$A,MATCH($A2348,'Smelter Look-up'!$E:$E,0)))</f>
        <v/>
      </c>
      <c r="C2348" s="234" t="str">
        <f t="array" ref="C2348">IF(LEN(A2348)=0,"",INDEX('Smelter Look-up'!$C:$C,MATCH($A2348,'Smelter Look-up'!$E:$E,0)))</f>
        <v/>
      </c>
      <c r="D2348" s="233"/>
      <c r="E2348" s="233" t="str">
        <f>IF(ISERROR($V2348),"",OFFSET('Smelter Look-up'!$D$4,$V2348-4,0)&amp;"")</f>
        <v/>
      </c>
      <c r="F2348" s="233" t="str">
        <f>IF(ISERROR($V2348),"",OFFSET('Smelter Look-up'!$E$4,$V2348-4,0))</f>
        <v/>
      </c>
      <c r="G2348" s="233" t="str">
        <f>IF(C2348=$X$4,IF(ISERROR($V2348),"Enter smelter details","RMI"),IF(ISERROR($V2348),"",OFFSET('Smelter Look-up'!$F$4,$V2348-4,0)))</f>
        <v/>
      </c>
      <c r="H2348" s="235" t="str">
        <f>IF(ISERROR($V2348),"",OFFSET('Smelter Look-up'!$G$4,$V2348-4,0))</f>
        <v/>
      </c>
      <c r="I2348" s="237" t="str">
        <f>IF(ISERROR($V2348),"",OFFSET('Smelter Look-up'!$H$4,$V2348-4,0))</f>
        <v/>
      </c>
      <c r="J2348" s="237" t="str">
        <f>IF(ISERROR($V2348),"",OFFSET('Smelter Look-up'!$I$4,$V2348-4,0))</f>
        <v/>
      </c>
      <c r="K2348" s="234"/>
      <c r="L2348" s="234"/>
      <c r="M2348" s="234"/>
      <c r="N2348" s="234"/>
      <c r="O2348" s="234"/>
      <c r="P2348" s="237"/>
      <c r="Q2348" s="238"/>
      <c r="R2348" s="233" t="str">
        <f>IF(ISERROR($V2348),"",OFFSET('Smelter Look-up'!$C$4,$V2348-4,0)&amp;"")</f>
        <v/>
      </c>
      <c r="S2348" s="239" t="str">
        <f t="array" ref="S2348">IF(B2348="","",IF(ISERROR(MATCH($E2348,CL,0)),"Unknown",INDIRECT("'C'!$A$"&amp;MATCH($E2348,CL,0)+1)))</f>
        <v/>
      </c>
      <c r="T2348" s="239" t="str">
        <f t="array" ref="T2348">IF(B2348="","",IF(ISERROR(MATCH($J2348,SorP!$B$1:$B$6226,0)),"",INDIRECT("'SorP'!$A$"&amp;MATCH($S2348&amp;$J2348,SorP!C:C,0))))</f>
        <v/>
      </c>
      <c r="U2348" s="240"/>
      <c r="V2348" s="228" t="str">
        <f>IF(C2348="",NA(),IF(OR(C2348="Smelter not listed",C2348="Smelter not yet identified"),MATCH($B2348&amp;$D2348,'Smelter Look-up'!$J:$J,0),MATCH($B2348&amp;$C2348,'Smelter Look-up'!$J:$J,0)))</f>
        <v>#N/A</v>
      </c>
      <c r="W2348" s="208"/>
      <c r="X2348" s="208">
        <f t="shared" si="1"/>
        <v>0</v>
      </c>
      <c r="Y2348" s="208"/>
      <c r="Z2348" s="208"/>
      <c r="AA2348" s="208"/>
      <c r="AB2348" s="241" t="str">
        <f t="shared" si="2"/>
        <v/>
      </c>
      <c r="AC2348" s="208"/>
      <c r="AD2348" s="208"/>
      <c r="AE2348" s="208"/>
      <c r="AF2348" s="208"/>
      <c r="AG2348" s="208"/>
      <c r="AH2348" s="208"/>
    </row>
    <row r="2349" ht="13.5" customHeight="1">
      <c r="A2349" s="239"/>
      <c r="B2349" s="233" t="str">
        <f t="array" ref="B2349">IF(LEN(A2349)=0,"",INDEX('Smelter Look-up'!$A:$A,MATCH($A2349,'Smelter Look-up'!$E:$E,0)))</f>
        <v/>
      </c>
      <c r="C2349" s="234" t="str">
        <f t="array" ref="C2349">IF(LEN(A2349)=0,"",INDEX('Smelter Look-up'!$C:$C,MATCH($A2349,'Smelter Look-up'!$E:$E,0)))</f>
        <v/>
      </c>
      <c r="D2349" s="233"/>
      <c r="E2349" s="233" t="str">
        <f>IF(ISERROR($V2349),"",OFFSET('Smelter Look-up'!$D$4,$V2349-4,0)&amp;"")</f>
        <v/>
      </c>
      <c r="F2349" s="233" t="str">
        <f>IF(ISERROR($V2349),"",OFFSET('Smelter Look-up'!$E$4,$V2349-4,0))</f>
        <v/>
      </c>
      <c r="G2349" s="233" t="str">
        <f>IF(C2349=$X$4,IF(ISERROR($V2349),"Enter smelter details","RMI"),IF(ISERROR($V2349),"",OFFSET('Smelter Look-up'!$F$4,$V2349-4,0)))</f>
        <v/>
      </c>
      <c r="H2349" s="235" t="str">
        <f>IF(ISERROR($V2349),"",OFFSET('Smelter Look-up'!$G$4,$V2349-4,0))</f>
        <v/>
      </c>
      <c r="I2349" s="237" t="str">
        <f>IF(ISERROR($V2349),"",OFFSET('Smelter Look-up'!$H$4,$V2349-4,0))</f>
        <v/>
      </c>
      <c r="J2349" s="237" t="str">
        <f>IF(ISERROR($V2349),"",OFFSET('Smelter Look-up'!$I$4,$V2349-4,0))</f>
        <v/>
      </c>
      <c r="K2349" s="234"/>
      <c r="L2349" s="234"/>
      <c r="M2349" s="234"/>
      <c r="N2349" s="234"/>
      <c r="O2349" s="234"/>
      <c r="P2349" s="237"/>
      <c r="Q2349" s="238"/>
      <c r="R2349" s="233" t="str">
        <f>IF(ISERROR($V2349),"",OFFSET('Smelter Look-up'!$C$4,$V2349-4,0)&amp;"")</f>
        <v/>
      </c>
      <c r="S2349" s="239" t="str">
        <f t="array" ref="S2349">IF(B2349="","",IF(ISERROR(MATCH($E2349,CL,0)),"Unknown",INDIRECT("'C'!$A$"&amp;MATCH($E2349,CL,0)+1)))</f>
        <v/>
      </c>
      <c r="T2349" s="239" t="str">
        <f t="array" ref="T2349">IF(B2349="","",IF(ISERROR(MATCH($J2349,SorP!$B$1:$B$6226,0)),"",INDIRECT("'SorP'!$A$"&amp;MATCH($S2349&amp;$J2349,SorP!C:C,0))))</f>
        <v/>
      </c>
      <c r="U2349" s="240"/>
      <c r="V2349" s="228" t="str">
        <f>IF(C2349="",NA(),IF(OR(C2349="Smelter not listed",C2349="Smelter not yet identified"),MATCH($B2349&amp;$D2349,'Smelter Look-up'!$J:$J,0),MATCH($B2349&amp;$C2349,'Smelter Look-up'!$J:$J,0)))</f>
        <v>#N/A</v>
      </c>
      <c r="W2349" s="208"/>
      <c r="X2349" s="208">
        <f t="shared" si="1"/>
        <v>0</v>
      </c>
      <c r="Y2349" s="208"/>
      <c r="Z2349" s="208"/>
      <c r="AA2349" s="208"/>
      <c r="AB2349" s="241" t="str">
        <f t="shared" si="2"/>
        <v/>
      </c>
      <c r="AC2349" s="208"/>
      <c r="AD2349" s="208"/>
      <c r="AE2349" s="208"/>
      <c r="AF2349" s="208"/>
      <c r="AG2349" s="208"/>
      <c r="AH2349" s="208"/>
    </row>
    <row r="2350" ht="13.5" customHeight="1">
      <c r="A2350" s="239"/>
      <c r="B2350" s="233" t="str">
        <f t="array" ref="B2350">IF(LEN(A2350)=0,"",INDEX('Smelter Look-up'!$A:$A,MATCH($A2350,'Smelter Look-up'!$E:$E,0)))</f>
        <v/>
      </c>
      <c r="C2350" s="234" t="str">
        <f t="array" ref="C2350">IF(LEN(A2350)=0,"",INDEX('Smelter Look-up'!$C:$C,MATCH($A2350,'Smelter Look-up'!$E:$E,0)))</f>
        <v/>
      </c>
      <c r="D2350" s="233"/>
      <c r="E2350" s="233" t="str">
        <f>IF(ISERROR($V2350),"",OFFSET('Smelter Look-up'!$D$4,$V2350-4,0)&amp;"")</f>
        <v/>
      </c>
      <c r="F2350" s="233" t="str">
        <f>IF(ISERROR($V2350),"",OFFSET('Smelter Look-up'!$E$4,$V2350-4,0))</f>
        <v/>
      </c>
      <c r="G2350" s="233" t="str">
        <f>IF(C2350=$X$4,IF(ISERROR($V2350),"Enter smelter details","RMI"),IF(ISERROR($V2350),"",OFFSET('Smelter Look-up'!$F$4,$V2350-4,0)))</f>
        <v/>
      </c>
      <c r="H2350" s="235" t="str">
        <f>IF(ISERROR($V2350),"",OFFSET('Smelter Look-up'!$G$4,$V2350-4,0))</f>
        <v/>
      </c>
      <c r="I2350" s="237" t="str">
        <f>IF(ISERROR($V2350),"",OFFSET('Smelter Look-up'!$H$4,$V2350-4,0))</f>
        <v/>
      </c>
      <c r="J2350" s="237" t="str">
        <f>IF(ISERROR($V2350),"",OFFSET('Smelter Look-up'!$I$4,$V2350-4,0))</f>
        <v/>
      </c>
      <c r="K2350" s="234"/>
      <c r="L2350" s="234"/>
      <c r="M2350" s="234"/>
      <c r="N2350" s="234"/>
      <c r="O2350" s="234"/>
      <c r="P2350" s="237"/>
      <c r="Q2350" s="238"/>
      <c r="R2350" s="233" t="str">
        <f>IF(ISERROR($V2350),"",OFFSET('Smelter Look-up'!$C$4,$V2350-4,0)&amp;"")</f>
        <v/>
      </c>
      <c r="S2350" s="239" t="str">
        <f t="array" ref="S2350">IF(B2350="","",IF(ISERROR(MATCH($E2350,CL,0)),"Unknown",INDIRECT("'C'!$A$"&amp;MATCH($E2350,CL,0)+1)))</f>
        <v/>
      </c>
      <c r="T2350" s="239" t="str">
        <f t="array" ref="T2350">IF(B2350="","",IF(ISERROR(MATCH($J2350,SorP!$B$1:$B$6226,0)),"",INDIRECT("'SorP'!$A$"&amp;MATCH($S2350&amp;$J2350,SorP!C:C,0))))</f>
        <v/>
      </c>
      <c r="U2350" s="240"/>
      <c r="V2350" s="228" t="str">
        <f>IF(C2350="",NA(),IF(OR(C2350="Smelter not listed",C2350="Smelter not yet identified"),MATCH($B2350&amp;$D2350,'Smelter Look-up'!$J:$J,0),MATCH($B2350&amp;$C2350,'Smelter Look-up'!$J:$J,0)))</f>
        <v>#N/A</v>
      </c>
      <c r="W2350" s="208"/>
      <c r="X2350" s="208">
        <f t="shared" si="1"/>
        <v>0</v>
      </c>
      <c r="Y2350" s="208"/>
      <c r="Z2350" s="208"/>
      <c r="AA2350" s="208"/>
      <c r="AB2350" s="241" t="str">
        <f t="shared" si="2"/>
        <v/>
      </c>
      <c r="AC2350" s="208"/>
      <c r="AD2350" s="208"/>
      <c r="AE2350" s="208"/>
      <c r="AF2350" s="208"/>
      <c r="AG2350" s="208"/>
      <c r="AH2350" s="208"/>
    </row>
    <row r="2351" ht="13.5" customHeight="1">
      <c r="A2351" s="239"/>
      <c r="B2351" s="233" t="str">
        <f t="array" ref="B2351">IF(LEN(A2351)=0,"",INDEX('Smelter Look-up'!$A:$A,MATCH($A2351,'Smelter Look-up'!$E:$E,0)))</f>
        <v/>
      </c>
      <c r="C2351" s="234" t="str">
        <f t="array" ref="C2351">IF(LEN(A2351)=0,"",INDEX('Smelter Look-up'!$C:$C,MATCH($A2351,'Smelter Look-up'!$E:$E,0)))</f>
        <v/>
      </c>
      <c r="D2351" s="233"/>
      <c r="E2351" s="233" t="str">
        <f>IF(ISERROR($V2351),"",OFFSET('Smelter Look-up'!$D$4,$V2351-4,0)&amp;"")</f>
        <v/>
      </c>
      <c r="F2351" s="233" t="str">
        <f>IF(ISERROR($V2351),"",OFFSET('Smelter Look-up'!$E$4,$V2351-4,0))</f>
        <v/>
      </c>
      <c r="G2351" s="233" t="str">
        <f>IF(C2351=$X$4,IF(ISERROR($V2351),"Enter smelter details","RMI"),IF(ISERROR($V2351),"",OFFSET('Smelter Look-up'!$F$4,$V2351-4,0)))</f>
        <v/>
      </c>
      <c r="H2351" s="235" t="str">
        <f>IF(ISERROR($V2351),"",OFFSET('Smelter Look-up'!$G$4,$V2351-4,0))</f>
        <v/>
      </c>
      <c r="I2351" s="237" t="str">
        <f>IF(ISERROR($V2351),"",OFFSET('Smelter Look-up'!$H$4,$V2351-4,0))</f>
        <v/>
      </c>
      <c r="J2351" s="237" t="str">
        <f>IF(ISERROR($V2351),"",OFFSET('Smelter Look-up'!$I$4,$V2351-4,0))</f>
        <v/>
      </c>
      <c r="K2351" s="234"/>
      <c r="L2351" s="234"/>
      <c r="M2351" s="234"/>
      <c r="N2351" s="234"/>
      <c r="O2351" s="234"/>
      <c r="P2351" s="237"/>
      <c r="Q2351" s="238"/>
      <c r="R2351" s="233" t="str">
        <f>IF(ISERROR($V2351),"",OFFSET('Smelter Look-up'!$C$4,$V2351-4,0)&amp;"")</f>
        <v/>
      </c>
      <c r="S2351" s="239" t="str">
        <f t="array" ref="S2351">IF(B2351="","",IF(ISERROR(MATCH($E2351,CL,0)),"Unknown",INDIRECT("'C'!$A$"&amp;MATCH($E2351,CL,0)+1)))</f>
        <v/>
      </c>
      <c r="T2351" s="239" t="str">
        <f t="array" ref="T2351">IF(B2351="","",IF(ISERROR(MATCH($J2351,SorP!$B$1:$B$6226,0)),"",INDIRECT("'SorP'!$A$"&amp;MATCH($S2351&amp;$J2351,SorP!C:C,0))))</f>
        <v/>
      </c>
      <c r="U2351" s="240"/>
      <c r="V2351" s="228" t="str">
        <f>IF(C2351="",NA(),IF(OR(C2351="Smelter not listed",C2351="Smelter not yet identified"),MATCH($B2351&amp;$D2351,'Smelter Look-up'!$J:$J,0),MATCH($B2351&amp;$C2351,'Smelter Look-up'!$J:$J,0)))</f>
        <v>#N/A</v>
      </c>
      <c r="W2351" s="208"/>
      <c r="X2351" s="208">
        <f t="shared" si="1"/>
        <v>0</v>
      </c>
      <c r="Y2351" s="208"/>
      <c r="Z2351" s="208"/>
      <c r="AA2351" s="208"/>
      <c r="AB2351" s="241" t="str">
        <f t="shared" si="2"/>
        <v/>
      </c>
      <c r="AC2351" s="208"/>
      <c r="AD2351" s="208"/>
      <c r="AE2351" s="208"/>
      <c r="AF2351" s="208"/>
      <c r="AG2351" s="208"/>
      <c r="AH2351" s="208"/>
    </row>
    <row r="2352" ht="13.5" customHeight="1">
      <c r="A2352" s="239"/>
      <c r="B2352" s="233" t="str">
        <f t="array" ref="B2352">IF(LEN(A2352)=0,"",INDEX('Smelter Look-up'!$A:$A,MATCH($A2352,'Smelter Look-up'!$E:$E,0)))</f>
        <v/>
      </c>
      <c r="C2352" s="234" t="str">
        <f t="array" ref="C2352">IF(LEN(A2352)=0,"",INDEX('Smelter Look-up'!$C:$C,MATCH($A2352,'Smelter Look-up'!$E:$E,0)))</f>
        <v/>
      </c>
      <c r="D2352" s="233"/>
      <c r="E2352" s="233" t="str">
        <f>IF(ISERROR($V2352),"",OFFSET('Smelter Look-up'!$D$4,$V2352-4,0)&amp;"")</f>
        <v/>
      </c>
      <c r="F2352" s="233" t="str">
        <f>IF(ISERROR($V2352),"",OFFSET('Smelter Look-up'!$E$4,$V2352-4,0))</f>
        <v/>
      </c>
      <c r="G2352" s="233" t="str">
        <f>IF(C2352=$X$4,IF(ISERROR($V2352),"Enter smelter details","RMI"),IF(ISERROR($V2352),"",OFFSET('Smelter Look-up'!$F$4,$V2352-4,0)))</f>
        <v/>
      </c>
      <c r="H2352" s="235" t="str">
        <f>IF(ISERROR($V2352),"",OFFSET('Smelter Look-up'!$G$4,$V2352-4,0))</f>
        <v/>
      </c>
      <c r="I2352" s="237" t="str">
        <f>IF(ISERROR($V2352),"",OFFSET('Smelter Look-up'!$H$4,$V2352-4,0))</f>
        <v/>
      </c>
      <c r="J2352" s="237" t="str">
        <f>IF(ISERROR($V2352),"",OFFSET('Smelter Look-up'!$I$4,$V2352-4,0))</f>
        <v/>
      </c>
      <c r="K2352" s="234"/>
      <c r="L2352" s="234"/>
      <c r="M2352" s="234"/>
      <c r="N2352" s="234"/>
      <c r="O2352" s="234"/>
      <c r="P2352" s="237"/>
      <c r="Q2352" s="238"/>
      <c r="R2352" s="233" t="str">
        <f>IF(ISERROR($V2352),"",OFFSET('Smelter Look-up'!$C$4,$V2352-4,0)&amp;"")</f>
        <v/>
      </c>
      <c r="S2352" s="239" t="str">
        <f t="array" ref="S2352">IF(B2352="","",IF(ISERROR(MATCH($E2352,CL,0)),"Unknown",INDIRECT("'C'!$A$"&amp;MATCH($E2352,CL,0)+1)))</f>
        <v/>
      </c>
      <c r="T2352" s="239" t="str">
        <f t="array" ref="T2352">IF(B2352="","",IF(ISERROR(MATCH($J2352,SorP!$B$1:$B$6226,0)),"",INDIRECT("'SorP'!$A$"&amp;MATCH($S2352&amp;$J2352,SorP!C:C,0))))</f>
        <v/>
      </c>
      <c r="U2352" s="240"/>
      <c r="V2352" s="228" t="str">
        <f>IF(C2352="",NA(),IF(OR(C2352="Smelter not listed",C2352="Smelter not yet identified"),MATCH($B2352&amp;$D2352,'Smelter Look-up'!$J:$J,0),MATCH($B2352&amp;$C2352,'Smelter Look-up'!$J:$J,0)))</f>
        <v>#N/A</v>
      </c>
      <c r="W2352" s="208"/>
      <c r="X2352" s="208">
        <f t="shared" si="1"/>
        <v>0</v>
      </c>
      <c r="Y2352" s="208"/>
      <c r="Z2352" s="208"/>
      <c r="AA2352" s="208"/>
      <c r="AB2352" s="241" t="str">
        <f t="shared" si="2"/>
        <v/>
      </c>
      <c r="AC2352" s="208"/>
      <c r="AD2352" s="208"/>
      <c r="AE2352" s="208"/>
      <c r="AF2352" s="208"/>
      <c r="AG2352" s="208"/>
      <c r="AH2352" s="208"/>
    </row>
    <row r="2353" ht="13.5" customHeight="1">
      <c r="A2353" s="239"/>
      <c r="B2353" s="233" t="str">
        <f t="array" ref="B2353">IF(LEN(A2353)=0,"",INDEX('Smelter Look-up'!$A:$A,MATCH($A2353,'Smelter Look-up'!$E:$E,0)))</f>
        <v/>
      </c>
      <c r="C2353" s="234" t="str">
        <f t="array" ref="C2353">IF(LEN(A2353)=0,"",INDEX('Smelter Look-up'!$C:$C,MATCH($A2353,'Smelter Look-up'!$E:$E,0)))</f>
        <v/>
      </c>
      <c r="D2353" s="233"/>
      <c r="E2353" s="233" t="str">
        <f>IF(ISERROR($V2353),"",OFFSET('Smelter Look-up'!$D$4,$V2353-4,0)&amp;"")</f>
        <v/>
      </c>
      <c r="F2353" s="233" t="str">
        <f>IF(ISERROR($V2353),"",OFFSET('Smelter Look-up'!$E$4,$V2353-4,0))</f>
        <v/>
      </c>
      <c r="G2353" s="233" t="str">
        <f>IF(C2353=$X$4,IF(ISERROR($V2353),"Enter smelter details","RMI"),IF(ISERROR($V2353),"",OFFSET('Smelter Look-up'!$F$4,$V2353-4,0)))</f>
        <v/>
      </c>
      <c r="H2353" s="235" t="str">
        <f>IF(ISERROR($V2353),"",OFFSET('Smelter Look-up'!$G$4,$V2353-4,0))</f>
        <v/>
      </c>
      <c r="I2353" s="237" t="str">
        <f>IF(ISERROR($V2353),"",OFFSET('Smelter Look-up'!$H$4,$V2353-4,0))</f>
        <v/>
      </c>
      <c r="J2353" s="237" t="str">
        <f>IF(ISERROR($V2353),"",OFFSET('Smelter Look-up'!$I$4,$V2353-4,0))</f>
        <v/>
      </c>
      <c r="K2353" s="234"/>
      <c r="L2353" s="234"/>
      <c r="M2353" s="234"/>
      <c r="N2353" s="234"/>
      <c r="O2353" s="234"/>
      <c r="P2353" s="237"/>
      <c r="Q2353" s="238"/>
      <c r="R2353" s="233" t="str">
        <f>IF(ISERROR($V2353),"",OFFSET('Smelter Look-up'!$C$4,$V2353-4,0)&amp;"")</f>
        <v/>
      </c>
      <c r="S2353" s="239" t="str">
        <f t="array" ref="S2353">IF(B2353="","",IF(ISERROR(MATCH($E2353,CL,0)),"Unknown",INDIRECT("'C'!$A$"&amp;MATCH($E2353,CL,0)+1)))</f>
        <v/>
      </c>
      <c r="T2353" s="239" t="str">
        <f t="array" ref="T2353">IF(B2353="","",IF(ISERROR(MATCH($J2353,SorP!$B$1:$B$6226,0)),"",INDIRECT("'SorP'!$A$"&amp;MATCH($S2353&amp;$J2353,SorP!C:C,0))))</f>
        <v/>
      </c>
      <c r="U2353" s="240"/>
      <c r="V2353" s="228" t="str">
        <f>IF(C2353="",NA(),IF(OR(C2353="Smelter not listed",C2353="Smelter not yet identified"),MATCH($B2353&amp;$D2353,'Smelter Look-up'!$J:$J,0),MATCH($B2353&amp;$C2353,'Smelter Look-up'!$J:$J,0)))</f>
        <v>#N/A</v>
      </c>
      <c r="W2353" s="208"/>
      <c r="X2353" s="208">
        <f t="shared" si="1"/>
        <v>0</v>
      </c>
      <c r="Y2353" s="208"/>
      <c r="Z2353" s="208"/>
      <c r="AA2353" s="208"/>
      <c r="AB2353" s="241" t="str">
        <f t="shared" si="2"/>
        <v/>
      </c>
      <c r="AC2353" s="208"/>
      <c r="AD2353" s="208"/>
      <c r="AE2353" s="208"/>
      <c r="AF2353" s="208"/>
      <c r="AG2353" s="208"/>
      <c r="AH2353" s="208"/>
    </row>
    <row r="2354" ht="13.5" customHeight="1">
      <c r="A2354" s="239"/>
      <c r="B2354" s="233" t="str">
        <f t="array" ref="B2354">IF(LEN(A2354)=0,"",INDEX('Smelter Look-up'!$A:$A,MATCH($A2354,'Smelter Look-up'!$E:$E,0)))</f>
        <v/>
      </c>
      <c r="C2354" s="234" t="str">
        <f t="array" ref="C2354">IF(LEN(A2354)=0,"",INDEX('Smelter Look-up'!$C:$C,MATCH($A2354,'Smelter Look-up'!$E:$E,0)))</f>
        <v/>
      </c>
      <c r="D2354" s="233"/>
      <c r="E2354" s="233" t="str">
        <f>IF(ISERROR($V2354),"",OFFSET('Smelter Look-up'!$D$4,$V2354-4,0)&amp;"")</f>
        <v/>
      </c>
      <c r="F2354" s="233" t="str">
        <f>IF(ISERROR($V2354),"",OFFSET('Smelter Look-up'!$E$4,$V2354-4,0))</f>
        <v/>
      </c>
      <c r="G2354" s="233" t="str">
        <f>IF(C2354=$X$4,IF(ISERROR($V2354),"Enter smelter details","RMI"),IF(ISERROR($V2354),"",OFFSET('Smelter Look-up'!$F$4,$V2354-4,0)))</f>
        <v/>
      </c>
      <c r="H2354" s="235" t="str">
        <f>IF(ISERROR($V2354),"",OFFSET('Smelter Look-up'!$G$4,$V2354-4,0))</f>
        <v/>
      </c>
      <c r="I2354" s="237" t="str">
        <f>IF(ISERROR($V2354),"",OFFSET('Smelter Look-up'!$H$4,$V2354-4,0))</f>
        <v/>
      </c>
      <c r="J2354" s="237" t="str">
        <f>IF(ISERROR($V2354),"",OFFSET('Smelter Look-up'!$I$4,$V2354-4,0))</f>
        <v/>
      </c>
      <c r="K2354" s="234"/>
      <c r="L2354" s="234"/>
      <c r="M2354" s="234"/>
      <c r="N2354" s="234"/>
      <c r="O2354" s="234"/>
      <c r="P2354" s="237"/>
      <c r="Q2354" s="238"/>
      <c r="R2354" s="233" t="str">
        <f>IF(ISERROR($V2354),"",OFFSET('Smelter Look-up'!$C$4,$V2354-4,0)&amp;"")</f>
        <v/>
      </c>
      <c r="S2354" s="239" t="str">
        <f t="array" ref="S2354">IF(B2354="","",IF(ISERROR(MATCH($E2354,CL,0)),"Unknown",INDIRECT("'C'!$A$"&amp;MATCH($E2354,CL,0)+1)))</f>
        <v/>
      </c>
      <c r="T2354" s="239" t="str">
        <f t="array" ref="T2354">IF(B2354="","",IF(ISERROR(MATCH($J2354,SorP!$B$1:$B$6226,0)),"",INDIRECT("'SorP'!$A$"&amp;MATCH($S2354&amp;$J2354,SorP!C:C,0))))</f>
        <v/>
      </c>
      <c r="U2354" s="240"/>
      <c r="V2354" s="228" t="str">
        <f>IF(C2354="",NA(),IF(OR(C2354="Smelter not listed",C2354="Smelter not yet identified"),MATCH($B2354&amp;$D2354,'Smelter Look-up'!$J:$J,0),MATCH($B2354&amp;$C2354,'Smelter Look-up'!$J:$J,0)))</f>
        <v>#N/A</v>
      </c>
      <c r="W2354" s="208"/>
      <c r="X2354" s="208">
        <f t="shared" si="1"/>
        <v>0</v>
      </c>
      <c r="Y2354" s="208"/>
      <c r="Z2354" s="208"/>
      <c r="AA2354" s="208"/>
      <c r="AB2354" s="241" t="str">
        <f t="shared" si="2"/>
        <v/>
      </c>
      <c r="AC2354" s="208"/>
      <c r="AD2354" s="208"/>
      <c r="AE2354" s="208"/>
      <c r="AF2354" s="208"/>
      <c r="AG2354" s="208"/>
      <c r="AH2354" s="208"/>
    </row>
    <row r="2355" ht="13.5" customHeight="1">
      <c r="A2355" s="239"/>
      <c r="B2355" s="233" t="str">
        <f t="array" ref="B2355">IF(LEN(A2355)=0,"",INDEX('Smelter Look-up'!$A:$A,MATCH($A2355,'Smelter Look-up'!$E:$E,0)))</f>
        <v/>
      </c>
      <c r="C2355" s="234" t="str">
        <f t="array" ref="C2355">IF(LEN(A2355)=0,"",INDEX('Smelter Look-up'!$C:$C,MATCH($A2355,'Smelter Look-up'!$E:$E,0)))</f>
        <v/>
      </c>
      <c r="D2355" s="233"/>
      <c r="E2355" s="233" t="str">
        <f>IF(ISERROR($V2355),"",OFFSET('Smelter Look-up'!$D$4,$V2355-4,0)&amp;"")</f>
        <v/>
      </c>
      <c r="F2355" s="233" t="str">
        <f>IF(ISERROR($V2355),"",OFFSET('Smelter Look-up'!$E$4,$V2355-4,0))</f>
        <v/>
      </c>
      <c r="G2355" s="233" t="str">
        <f>IF(C2355=$X$4,IF(ISERROR($V2355),"Enter smelter details","RMI"),IF(ISERROR($V2355),"",OFFSET('Smelter Look-up'!$F$4,$V2355-4,0)))</f>
        <v/>
      </c>
      <c r="H2355" s="235" t="str">
        <f>IF(ISERROR($V2355),"",OFFSET('Smelter Look-up'!$G$4,$V2355-4,0))</f>
        <v/>
      </c>
      <c r="I2355" s="237" t="str">
        <f>IF(ISERROR($V2355),"",OFFSET('Smelter Look-up'!$H$4,$V2355-4,0))</f>
        <v/>
      </c>
      <c r="J2355" s="237" t="str">
        <f>IF(ISERROR($V2355),"",OFFSET('Smelter Look-up'!$I$4,$V2355-4,0))</f>
        <v/>
      </c>
      <c r="K2355" s="234"/>
      <c r="L2355" s="234"/>
      <c r="M2355" s="234"/>
      <c r="N2355" s="234"/>
      <c r="O2355" s="234"/>
      <c r="P2355" s="237"/>
      <c r="Q2355" s="238"/>
      <c r="R2355" s="233" t="str">
        <f>IF(ISERROR($V2355),"",OFFSET('Smelter Look-up'!$C$4,$V2355-4,0)&amp;"")</f>
        <v/>
      </c>
      <c r="S2355" s="239" t="str">
        <f t="array" ref="S2355">IF(B2355="","",IF(ISERROR(MATCH($E2355,CL,0)),"Unknown",INDIRECT("'C'!$A$"&amp;MATCH($E2355,CL,0)+1)))</f>
        <v/>
      </c>
      <c r="T2355" s="239" t="str">
        <f t="array" ref="T2355">IF(B2355="","",IF(ISERROR(MATCH($J2355,SorP!$B$1:$B$6226,0)),"",INDIRECT("'SorP'!$A$"&amp;MATCH($S2355&amp;$J2355,SorP!C:C,0))))</f>
        <v/>
      </c>
      <c r="U2355" s="240"/>
      <c r="V2355" s="228" t="str">
        <f>IF(C2355="",NA(),IF(OR(C2355="Smelter not listed",C2355="Smelter not yet identified"),MATCH($B2355&amp;$D2355,'Smelter Look-up'!$J:$J,0),MATCH($B2355&amp;$C2355,'Smelter Look-up'!$J:$J,0)))</f>
        <v>#N/A</v>
      </c>
      <c r="W2355" s="208"/>
      <c r="X2355" s="208">
        <f t="shared" si="1"/>
        <v>0</v>
      </c>
      <c r="Y2355" s="208"/>
      <c r="Z2355" s="208"/>
      <c r="AA2355" s="208"/>
      <c r="AB2355" s="241" t="str">
        <f t="shared" si="2"/>
        <v/>
      </c>
      <c r="AC2355" s="208"/>
      <c r="AD2355" s="208"/>
      <c r="AE2355" s="208"/>
      <c r="AF2355" s="208"/>
      <c r="AG2355" s="208"/>
      <c r="AH2355" s="208"/>
    </row>
    <row r="2356" ht="13.5" customHeight="1">
      <c r="A2356" s="239"/>
      <c r="B2356" s="233" t="str">
        <f t="array" ref="B2356">IF(LEN(A2356)=0,"",INDEX('Smelter Look-up'!$A:$A,MATCH($A2356,'Smelter Look-up'!$E:$E,0)))</f>
        <v/>
      </c>
      <c r="C2356" s="234" t="str">
        <f t="array" ref="C2356">IF(LEN(A2356)=0,"",INDEX('Smelter Look-up'!$C:$C,MATCH($A2356,'Smelter Look-up'!$E:$E,0)))</f>
        <v/>
      </c>
      <c r="D2356" s="233"/>
      <c r="E2356" s="233" t="str">
        <f>IF(ISERROR($V2356),"",OFFSET('Smelter Look-up'!$D$4,$V2356-4,0)&amp;"")</f>
        <v/>
      </c>
      <c r="F2356" s="233" t="str">
        <f>IF(ISERROR($V2356),"",OFFSET('Smelter Look-up'!$E$4,$V2356-4,0))</f>
        <v/>
      </c>
      <c r="G2356" s="233" t="str">
        <f>IF(C2356=$X$4,IF(ISERROR($V2356),"Enter smelter details","RMI"),IF(ISERROR($V2356),"",OFFSET('Smelter Look-up'!$F$4,$V2356-4,0)))</f>
        <v/>
      </c>
      <c r="H2356" s="235" t="str">
        <f>IF(ISERROR($V2356),"",OFFSET('Smelter Look-up'!$G$4,$V2356-4,0))</f>
        <v/>
      </c>
      <c r="I2356" s="237" t="str">
        <f>IF(ISERROR($V2356),"",OFFSET('Smelter Look-up'!$H$4,$V2356-4,0))</f>
        <v/>
      </c>
      <c r="J2356" s="237" t="str">
        <f>IF(ISERROR($V2356),"",OFFSET('Smelter Look-up'!$I$4,$V2356-4,0))</f>
        <v/>
      </c>
      <c r="K2356" s="234"/>
      <c r="L2356" s="234"/>
      <c r="M2356" s="234"/>
      <c r="N2356" s="234"/>
      <c r="O2356" s="234"/>
      <c r="P2356" s="237"/>
      <c r="Q2356" s="238"/>
      <c r="R2356" s="233" t="str">
        <f>IF(ISERROR($V2356),"",OFFSET('Smelter Look-up'!$C$4,$V2356-4,0)&amp;"")</f>
        <v/>
      </c>
      <c r="S2356" s="239" t="str">
        <f t="array" ref="S2356">IF(B2356="","",IF(ISERROR(MATCH($E2356,CL,0)),"Unknown",INDIRECT("'C'!$A$"&amp;MATCH($E2356,CL,0)+1)))</f>
        <v/>
      </c>
      <c r="T2356" s="239" t="str">
        <f t="array" ref="T2356">IF(B2356="","",IF(ISERROR(MATCH($J2356,SorP!$B$1:$B$6226,0)),"",INDIRECT("'SorP'!$A$"&amp;MATCH($S2356&amp;$J2356,SorP!C:C,0))))</f>
        <v/>
      </c>
      <c r="U2356" s="240"/>
      <c r="V2356" s="228" t="str">
        <f>IF(C2356="",NA(),IF(OR(C2356="Smelter not listed",C2356="Smelter not yet identified"),MATCH($B2356&amp;$D2356,'Smelter Look-up'!$J:$J,0),MATCH($B2356&amp;$C2356,'Smelter Look-up'!$J:$J,0)))</f>
        <v>#N/A</v>
      </c>
      <c r="W2356" s="208"/>
      <c r="X2356" s="208">
        <f t="shared" si="1"/>
        <v>0</v>
      </c>
      <c r="Y2356" s="208"/>
      <c r="Z2356" s="208"/>
      <c r="AA2356" s="208"/>
      <c r="AB2356" s="241" t="str">
        <f t="shared" si="2"/>
        <v/>
      </c>
      <c r="AC2356" s="208"/>
      <c r="AD2356" s="208"/>
      <c r="AE2356" s="208"/>
      <c r="AF2356" s="208"/>
      <c r="AG2356" s="208"/>
      <c r="AH2356" s="208"/>
    </row>
    <row r="2357" ht="13.5" customHeight="1">
      <c r="A2357" s="239"/>
      <c r="B2357" s="233" t="str">
        <f t="array" ref="B2357">IF(LEN(A2357)=0,"",INDEX('Smelter Look-up'!$A:$A,MATCH($A2357,'Smelter Look-up'!$E:$E,0)))</f>
        <v/>
      </c>
      <c r="C2357" s="234" t="str">
        <f t="array" ref="C2357">IF(LEN(A2357)=0,"",INDEX('Smelter Look-up'!$C:$C,MATCH($A2357,'Smelter Look-up'!$E:$E,0)))</f>
        <v/>
      </c>
      <c r="D2357" s="233"/>
      <c r="E2357" s="233" t="str">
        <f>IF(ISERROR($V2357),"",OFFSET('Smelter Look-up'!$D$4,$V2357-4,0)&amp;"")</f>
        <v/>
      </c>
      <c r="F2357" s="233" t="str">
        <f>IF(ISERROR($V2357),"",OFFSET('Smelter Look-up'!$E$4,$V2357-4,0))</f>
        <v/>
      </c>
      <c r="G2357" s="233" t="str">
        <f>IF(C2357=$X$4,IF(ISERROR($V2357),"Enter smelter details","RMI"),IF(ISERROR($V2357),"",OFFSET('Smelter Look-up'!$F$4,$V2357-4,0)))</f>
        <v/>
      </c>
      <c r="H2357" s="235" t="str">
        <f>IF(ISERROR($V2357),"",OFFSET('Smelter Look-up'!$G$4,$V2357-4,0))</f>
        <v/>
      </c>
      <c r="I2357" s="237" t="str">
        <f>IF(ISERROR($V2357),"",OFFSET('Smelter Look-up'!$H$4,$V2357-4,0))</f>
        <v/>
      </c>
      <c r="J2357" s="237" t="str">
        <f>IF(ISERROR($V2357),"",OFFSET('Smelter Look-up'!$I$4,$V2357-4,0))</f>
        <v/>
      </c>
      <c r="K2357" s="234"/>
      <c r="L2357" s="234"/>
      <c r="M2357" s="234"/>
      <c r="N2357" s="234"/>
      <c r="O2357" s="234"/>
      <c r="P2357" s="237"/>
      <c r="Q2357" s="238"/>
      <c r="R2357" s="233" t="str">
        <f>IF(ISERROR($V2357),"",OFFSET('Smelter Look-up'!$C$4,$V2357-4,0)&amp;"")</f>
        <v/>
      </c>
      <c r="S2357" s="239" t="str">
        <f t="array" ref="S2357">IF(B2357="","",IF(ISERROR(MATCH($E2357,CL,0)),"Unknown",INDIRECT("'C'!$A$"&amp;MATCH($E2357,CL,0)+1)))</f>
        <v/>
      </c>
      <c r="T2357" s="239" t="str">
        <f t="array" ref="T2357">IF(B2357="","",IF(ISERROR(MATCH($J2357,SorP!$B$1:$B$6226,0)),"",INDIRECT("'SorP'!$A$"&amp;MATCH($S2357&amp;$J2357,SorP!C:C,0))))</f>
        <v/>
      </c>
      <c r="U2357" s="240"/>
      <c r="V2357" s="228" t="str">
        <f>IF(C2357="",NA(),IF(OR(C2357="Smelter not listed",C2357="Smelter not yet identified"),MATCH($B2357&amp;$D2357,'Smelter Look-up'!$J:$J,0),MATCH($B2357&amp;$C2357,'Smelter Look-up'!$J:$J,0)))</f>
        <v>#N/A</v>
      </c>
      <c r="W2357" s="208"/>
      <c r="X2357" s="208">
        <f t="shared" si="1"/>
        <v>0</v>
      </c>
      <c r="Y2357" s="208"/>
      <c r="Z2357" s="208"/>
      <c r="AA2357" s="208"/>
      <c r="AB2357" s="241" t="str">
        <f t="shared" si="2"/>
        <v/>
      </c>
      <c r="AC2357" s="208"/>
      <c r="AD2357" s="208"/>
      <c r="AE2357" s="208"/>
      <c r="AF2357" s="208"/>
      <c r="AG2357" s="208"/>
      <c r="AH2357" s="208"/>
    </row>
    <row r="2358" ht="13.5" customHeight="1">
      <c r="A2358" s="239"/>
      <c r="B2358" s="233" t="str">
        <f t="array" ref="B2358">IF(LEN(A2358)=0,"",INDEX('Smelter Look-up'!$A:$A,MATCH($A2358,'Smelter Look-up'!$E:$E,0)))</f>
        <v/>
      </c>
      <c r="C2358" s="234" t="str">
        <f t="array" ref="C2358">IF(LEN(A2358)=0,"",INDEX('Smelter Look-up'!$C:$C,MATCH($A2358,'Smelter Look-up'!$E:$E,0)))</f>
        <v/>
      </c>
      <c r="D2358" s="233"/>
      <c r="E2358" s="233" t="str">
        <f>IF(ISERROR($V2358),"",OFFSET('Smelter Look-up'!$D$4,$V2358-4,0)&amp;"")</f>
        <v/>
      </c>
      <c r="F2358" s="233" t="str">
        <f>IF(ISERROR($V2358),"",OFFSET('Smelter Look-up'!$E$4,$V2358-4,0))</f>
        <v/>
      </c>
      <c r="G2358" s="233" t="str">
        <f>IF(C2358=$X$4,IF(ISERROR($V2358),"Enter smelter details","RMI"),IF(ISERROR($V2358),"",OFFSET('Smelter Look-up'!$F$4,$V2358-4,0)))</f>
        <v/>
      </c>
      <c r="H2358" s="235" t="str">
        <f>IF(ISERROR($V2358),"",OFFSET('Smelter Look-up'!$G$4,$V2358-4,0))</f>
        <v/>
      </c>
      <c r="I2358" s="237" t="str">
        <f>IF(ISERROR($V2358),"",OFFSET('Smelter Look-up'!$H$4,$V2358-4,0))</f>
        <v/>
      </c>
      <c r="J2358" s="237" t="str">
        <f>IF(ISERROR($V2358),"",OFFSET('Smelter Look-up'!$I$4,$V2358-4,0))</f>
        <v/>
      </c>
      <c r="K2358" s="234"/>
      <c r="L2358" s="234"/>
      <c r="M2358" s="234"/>
      <c r="N2358" s="234"/>
      <c r="O2358" s="234"/>
      <c r="P2358" s="237"/>
      <c r="Q2358" s="238"/>
      <c r="R2358" s="233" t="str">
        <f>IF(ISERROR($V2358),"",OFFSET('Smelter Look-up'!$C$4,$V2358-4,0)&amp;"")</f>
        <v/>
      </c>
      <c r="S2358" s="239" t="str">
        <f t="array" ref="S2358">IF(B2358="","",IF(ISERROR(MATCH($E2358,CL,0)),"Unknown",INDIRECT("'C'!$A$"&amp;MATCH($E2358,CL,0)+1)))</f>
        <v/>
      </c>
      <c r="T2358" s="239" t="str">
        <f t="array" ref="T2358">IF(B2358="","",IF(ISERROR(MATCH($J2358,SorP!$B$1:$B$6226,0)),"",INDIRECT("'SorP'!$A$"&amp;MATCH($S2358&amp;$J2358,SorP!C:C,0))))</f>
        <v/>
      </c>
      <c r="U2358" s="240"/>
      <c r="V2358" s="228" t="str">
        <f>IF(C2358="",NA(),IF(OR(C2358="Smelter not listed",C2358="Smelter not yet identified"),MATCH($B2358&amp;$D2358,'Smelter Look-up'!$J:$J,0),MATCH($B2358&amp;$C2358,'Smelter Look-up'!$J:$J,0)))</f>
        <v>#N/A</v>
      </c>
      <c r="W2358" s="208"/>
      <c r="X2358" s="208">
        <f t="shared" si="1"/>
        <v>0</v>
      </c>
      <c r="Y2358" s="208"/>
      <c r="Z2358" s="208"/>
      <c r="AA2358" s="208"/>
      <c r="AB2358" s="241" t="str">
        <f t="shared" si="2"/>
        <v/>
      </c>
      <c r="AC2358" s="208"/>
      <c r="AD2358" s="208"/>
      <c r="AE2358" s="208"/>
      <c r="AF2358" s="208"/>
      <c r="AG2358" s="208"/>
      <c r="AH2358" s="208"/>
    </row>
    <row r="2359" ht="13.5" customHeight="1">
      <c r="A2359" s="239"/>
      <c r="B2359" s="233" t="str">
        <f t="array" ref="B2359">IF(LEN(A2359)=0,"",INDEX('Smelter Look-up'!$A:$A,MATCH($A2359,'Smelter Look-up'!$E:$E,0)))</f>
        <v/>
      </c>
      <c r="C2359" s="234" t="str">
        <f t="array" ref="C2359">IF(LEN(A2359)=0,"",INDEX('Smelter Look-up'!$C:$C,MATCH($A2359,'Smelter Look-up'!$E:$E,0)))</f>
        <v/>
      </c>
      <c r="D2359" s="233"/>
      <c r="E2359" s="233" t="str">
        <f>IF(ISERROR($V2359),"",OFFSET('Smelter Look-up'!$D$4,$V2359-4,0)&amp;"")</f>
        <v/>
      </c>
      <c r="F2359" s="233" t="str">
        <f>IF(ISERROR($V2359),"",OFFSET('Smelter Look-up'!$E$4,$V2359-4,0))</f>
        <v/>
      </c>
      <c r="G2359" s="233" t="str">
        <f>IF(C2359=$X$4,IF(ISERROR($V2359),"Enter smelter details","RMI"),IF(ISERROR($V2359),"",OFFSET('Smelter Look-up'!$F$4,$V2359-4,0)))</f>
        <v/>
      </c>
      <c r="H2359" s="235" t="str">
        <f>IF(ISERROR($V2359),"",OFFSET('Smelter Look-up'!$G$4,$V2359-4,0))</f>
        <v/>
      </c>
      <c r="I2359" s="237" t="str">
        <f>IF(ISERROR($V2359),"",OFFSET('Smelter Look-up'!$H$4,$V2359-4,0))</f>
        <v/>
      </c>
      <c r="J2359" s="237" t="str">
        <f>IF(ISERROR($V2359),"",OFFSET('Smelter Look-up'!$I$4,$V2359-4,0))</f>
        <v/>
      </c>
      <c r="K2359" s="234"/>
      <c r="L2359" s="234"/>
      <c r="M2359" s="234"/>
      <c r="N2359" s="234"/>
      <c r="O2359" s="234"/>
      <c r="P2359" s="237"/>
      <c r="Q2359" s="238"/>
      <c r="R2359" s="233" t="str">
        <f>IF(ISERROR($V2359),"",OFFSET('Smelter Look-up'!$C$4,$V2359-4,0)&amp;"")</f>
        <v/>
      </c>
      <c r="S2359" s="239" t="str">
        <f t="array" ref="S2359">IF(B2359="","",IF(ISERROR(MATCH($E2359,CL,0)),"Unknown",INDIRECT("'C'!$A$"&amp;MATCH($E2359,CL,0)+1)))</f>
        <v/>
      </c>
      <c r="T2359" s="239" t="str">
        <f t="array" ref="T2359">IF(B2359="","",IF(ISERROR(MATCH($J2359,SorP!$B$1:$B$6226,0)),"",INDIRECT("'SorP'!$A$"&amp;MATCH($S2359&amp;$J2359,SorP!C:C,0))))</f>
        <v/>
      </c>
      <c r="U2359" s="240"/>
      <c r="V2359" s="228" t="str">
        <f>IF(C2359="",NA(),IF(OR(C2359="Smelter not listed",C2359="Smelter not yet identified"),MATCH($B2359&amp;$D2359,'Smelter Look-up'!$J:$J,0),MATCH($B2359&amp;$C2359,'Smelter Look-up'!$J:$J,0)))</f>
        <v>#N/A</v>
      </c>
      <c r="W2359" s="208"/>
      <c r="X2359" s="208">
        <f t="shared" si="1"/>
        <v>0</v>
      </c>
      <c r="Y2359" s="208"/>
      <c r="Z2359" s="208"/>
      <c r="AA2359" s="208"/>
      <c r="AB2359" s="241" t="str">
        <f t="shared" si="2"/>
        <v/>
      </c>
      <c r="AC2359" s="208"/>
      <c r="AD2359" s="208"/>
      <c r="AE2359" s="208"/>
      <c r="AF2359" s="208"/>
      <c r="AG2359" s="208"/>
      <c r="AH2359" s="208"/>
    </row>
    <row r="2360" ht="13.5" customHeight="1">
      <c r="A2360" s="239"/>
      <c r="B2360" s="233" t="str">
        <f t="array" ref="B2360">IF(LEN(A2360)=0,"",INDEX('Smelter Look-up'!$A:$A,MATCH($A2360,'Smelter Look-up'!$E:$E,0)))</f>
        <v/>
      </c>
      <c r="C2360" s="234" t="str">
        <f t="array" ref="C2360">IF(LEN(A2360)=0,"",INDEX('Smelter Look-up'!$C:$C,MATCH($A2360,'Smelter Look-up'!$E:$E,0)))</f>
        <v/>
      </c>
      <c r="D2360" s="233"/>
      <c r="E2360" s="233" t="str">
        <f>IF(ISERROR($V2360),"",OFFSET('Smelter Look-up'!$D$4,$V2360-4,0)&amp;"")</f>
        <v/>
      </c>
      <c r="F2360" s="233" t="str">
        <f>IF(ISERROR($V2360),"",OFFSET('Smelter Look-up'!$E$4,$V2360-4,0))</f>
        <v/>
      </c>
      <c r="G2360" s="233" t="str">
        <f>IF(C2360=$X$4,IF(ISERROR($V2360),"Enter smelter details","RMI"),IF(ISERROR($V2360),"",OFFSET('Smelter Look-up'!$F$4,$V2360-4,0)))</f>
        <v/>
      </c>
      <c r="H2360" s="235" t="str">
        <f>IF(ISERROR($V2360),"",OFFSET('Smelter Look-up'!$G$4,$V2360-4,0))</f>
        <v/>
      </c>
      <c r="I2360" s="237" t="str">
        <f>IF(ISERROR($V2360),"",OFFSET('Smelter Look-up'!$H$4,$V2360-4,0))</f>
        <v/>
      </c>
      <c r="J2360" s="237" t="str">
        <f>IF(ISERROR($V2360),"",OFFSET('Smelter Look-up'!$I$4,$V2360-4,0))</f>
        <v/>
      </c>
      <c r="K2360" s="234"/>
      <c r="L2360" s="234"/>
      <c r="M2360" s="234"/>
      <c r="N2360" s="234"/>
      <c r="O2360" s="234"/>
      <c r="P2360" s="237"/>
      <c r="Q2360" s="238"/>
      <c r="R2360" s="233" t="str">
        <f>IF(ISERROR($V2360),"",OFFSET('Smelter Look-up'!$C$4,$V2360-4,0)&amp;"")</f>
        <v/>
      </c>
      <c r="S2360" s="239" t="str">
        <f t="array" ref="S2360">IF(B2360="","",IF(ISERROR(MATCH($E2360,CL,0)),"Unknown",INDIRECT("'C'!$A$"&amp;MATCH($E2360,CL,0)+1)))</f>
        <v/>
      </c>
      <c r="T2360" s="239" t="str">
        <f t="array" ref="T2360">IF(B2360="","",IF(ISERROR(MATCH($J2360,SorP!$B$1:$B$6226,0)),"",INDIRECT("'SorP'!$A$"&amp;MATCH($S2360&amp;$J2360,SorP!C:C,0))))</f>
        <v/>
      </c>
      <c r="U2360" s="240"/>
      <c r="V2360" s="228" t="str">
        <f>IF(C2360="",NA(),IF(OR(C2360="Smelter not listed",C2360="Smelter not yet identified"),MATCH($B2360&amp;$D2360,'Smelter Look-up'!$J:$J,0),MATCH($B2360&amp;$C2360,'Smelter Look-up'!$J:$J,0)))</f>
        <v>#N/A</v>
      </c>
      <c r="W2360" s="208"/>
      <c r="X2360" s="208">
        <f t="shared" si="1"/>
        <v>0</v>
      </c>
      <c r="Y2360" s="208"/>
      <c r="Z2360" s="208"/>
      <c r="AA2360" s="208"/>
      <c r="AB2360" s="241" t="str">
        <f t="shared" si="2"/>
        <v/>
      </c>
      <c r="AC2360" s="208"/>
      <c r="AD2360" s="208"/>
      <c r="AE2360" s="208"/>
      <c r="AF2360" s="208"/>
      <c r="AG2360" s="208"/>
      <c r="AH2360" s="208"/>
    </row>
    <row r="2361" ht="13.5" customHeight="1">
      <c r="A2361" s="239"/>
      <c r="B2361" s="233" t="str">
        <f t="array" ref="B2361">IF(LEN(A2361)=0,"",INDEX('Smelter Look-up'!$A:$A,MATCH($A2361,'Smelter Look-up'!$E:$E,0)))</f>
        <v/>
      </c>
      <c r="C2361" s="234" t="str">
        <f t="array" ref="C2361">IF(LEN(A2361)=0,"",INDEX('Smelter Look-up'!$C:$C,MATCH($A2361,'Smelter Look-up'!$E:$E,0)))</f>
        <v/>
      </c>
      <c r="D2361" s="233"/>
      <c r="E2361" s="233" t="str">
        <f>IF(ISERROR($V2361),"",OFFSET('Smelter Look-up'!$D$4,$V2361-4,0)&amp;"")</f>
        <v/>
      </c>
      <c r="F2361" s="233" t="str">
        <f>IF(ISERROR($V2361),"",OFFSET('Smelter Look-up'!$E$4,$V2361-4,0))</f>
        <v/>
      </c>
      <c r="G2361" s="233" t="str">
        <f>IF(C2361=$X$4,IF(ISERROR($V2361),"Enter smelter details","RMI"),IF(ISERROR($V2361),"",OFFSET('Smelter Look-up'!$F$4,$V2361-4,0)))</f>
        <v/>
      </c>
      <c r="H2361" s="235" t="str">
        <f>IF(ISERROR($V2361),"",OFFSET('Smelter Look-up'!$G$4,$V2361-4,0))</f>
        <v/>
      </c>
      <c r="I2361" s="237" t="str">
        <f>IF(ISERROR($V2361),"",OFFSET('Smelter Look-up'!$H$4,$V2361-4,0))</f>
        <v/>
      </c>
      <c r="J2361" s="237" t="str">
        <f>IF(ISERROR($V2361),"",OFFSET('Smelter Look-up'!$I$4,$V2361-4,0))</f>
        <v/>
      </c>
      <c r="K2361" s="234"/>
      <c r="L2361" s="234"/>
      <c r="M2361" s="234"/>
      <c r="N2361" s="234"/>
      <c r="O2361" s="234"/>
      <c r="P2361" s="237"/>
      <c r="Q2361" s="238"/>
      <c r="R2361" s="233" t="str">
        <f>IF(ISERROR($V2361),"",OFFSET('Smelter Look-up'!$C$4,$V2361-4,0)&amp;"")</f>
        <v/>
      </c>
      <c r="S2361" s="239" t="str">
        <f t="array" ref="S2361">IF(B2361="","",IF(ISERROR(MATCH($E2361,CL,0)),"Unknown",INDIRECT("'C'!$A$"&amp;MATCH($E2361,CL,0)+1)))</f>
        <v/>
      </c>
      <c r="T2361" s="239" t="str">
        <f t="array" ref="T2361">IF(B2361="","",IF(ISERROR(MATCH($J2361,SorP!$B$1:$B$6226,0)),"",INDIRECT("'SorP'!$A$"&amp;MATCH($S2361&amp;$J2361,SorP!C:C,0))))</f>
        <v/>
      </c>
      <c r="U2361" s="240"/>
      <c r="V2361" s="228" t="str">
        <f>IF(C2361="",NA(),IF(OR(C2361="Smelter not listed",C2361="Smelter not yet identified"),MATCH($B2361&amp;$D2361,'Smelter Look-up'!$J:$J,0),MATCH($B2361&amp;$C2361,'Smelter Look-up'!$J:$J,0)))</f>
        <v>#N/A</v>
      </c>
      <c r="W2361" s="208"/>
      <c r="X2361" s="208">
        <f t="shared" si="1"/>
        <v>0</v>
      </c>
      <c r="Y2361" s="208"/>
      <c r="Z2361" s="208"/>
      <c r="AA2361" s="208"/>
      <c r="AB2361" s="241" t="str">
        <f t="shared" si="2"/>
        <v/>
      </c>
      <c r="AC2361" s="208"/>
      <c r="AD2361" s="208"/>
      <c r="AE2361" s="208"/>
      <c r="AF2361" s="208"/>
      <c r="AG2361" s="208"/>
      <c r="AH2361" s="208"/>
    </row>
    <row r="2362" ht="13.5" customHeight="1">
      <c r="A2362" s="239"/>
      <c r="B2362" s="233" t="str">
        <f t="array" ref="B2362">IF(LEN(A2362)=0,"",INDEX('Smelter Look-up'!$A:$A,MATCH($A2362,'Smelter Look-up'!$E:$E,0)))</f>
        <v/>
      </c>
      <c r="C2362" s="234" t="str">
        <f t="array" ref="C2362">IF(LEN(A2362)=0,"",INDEX('Smelter Look-up'!$C:$C,MATCH($A2362,'Smelter Look-up'!$E:$E,0)))</f>
        <v/>
      </c>
      <c r="D2362" s="233"/>
      <c r="E2362" s="233" t="str">
        <f>IF(ISERROR($V2362),"",OFFSET('Smelter Look-up'!$D$4,$V2362-4,0)&amp;"")</f>
        <v/>
      </c>
      <c r="F2362" s="233" t="str">
        <f>IF(ISERROR($V2362),"",OFFSET('Smelter Look-up'!$E$4,$V2362-4,0))</f>
        <v/>
      </c>
      <c r="G2362" s="233" t="str">
        <f>IF(C2362=$X$4,IF(ISERROR($V2362),"Enter smelter details","RMI"),IF(ISERROR($V2362),"",OFFSET('Smelter Look-up'!$F$4,$V2362-4,0)))</f>
        <v/>
      </c>
      <c r="H2362" s="235" t="str">
        <f>IF(ISERROR($V2362),"",OFFSET('Smelter Look-up'!$G$4,$V2362-4,0))</f>
        <v/>
      </c>
      <c r="I2362" s="237" t="str">
        <f>IF(ISERROR($V2362),"",OFFSET('Smelter Look-up'!$H$4,$V2362-4,0))</f>
        <v/>
      </c>
      <c r="J2362" s="237" t="str">
        <f>IF(ISERROR($V2362),"",OFFSET('Smelter Look-up'!$I$4,$V2362-4,0))</f>
        <v/>
      </c>
      <c r="K2362" s="234"/>
      <c r="L2362" s="234"/>
      <c r="M2362" s="234"/>
      <c r="N2362" s="234"/>
      <c r="O2362" s="234"/>
      <c r="P2362" s="237"/>
      <c r="Q2362" s="238"/>
      <c r="R2362" s="233" t="str">
        <f>IF(ISERROR($V2362),"",OFFSET('Smelter Look-up'!$C$4,$V2362-4,0)&amp;"")</f>
        <v/>
      </c>
      <c r="S2362" s="239" t="str">
        <f t="array" ref="S2362">IF(B2362="","",IF(ISERROR(MATCH($E2362,CL,0)),"Unknown",INDIRECT("'C'!$A$"&amp;MATCH($E2362,CL,0)+1)))</f>
        <v/>
      </c>
      <c r="T2362" s="239" t="str">
        <f t="array" ref="T2362">IF(B2362="","",IF(ISERROR(MATCH($J2362,SorP!$B$1:$B$6226,0)),"",INDIRECT("'SorP'!$A$"&amp;MATCH($S2362&amp;$J2362,SorP!C:C,0))))</f>
        <v/>
      </c>
      <c r="U2362" s="240"/>
      <c r="V2362" s="228" t="str">
        <f>IF(C2362="",NA(),IF(OR(C2362="Smelter not listed",C2362="Smelter not yet identified"),MATCH($B2362&amp;$D2362,'Smelter Look-up'!$J:$J,0),MATCH($B2362&amp;$C2362,'Smelter Look-up'!$J:$J,0)))</f>
        <v>#N/A</v>
      </c>
      <c r="W2362" s="208"/>
      <c r="X2362" s="208">
        <f t="shared" si="1"/>
        <v>0</v>
      </c>
      <c r="Y2362" s="208"/>
      <c r="Z2362" s="208"/>
      <c r="AA2362" s="208"/>
      <c r="AB2362" s="241" t="str">
        <f t="shared" si="2"/>
        <v/>
      </c>
      <c r="AC2362" s="208"/>
      <c r="AD2362" s="208"/>
      <c r="AE2362" s="208"/>
      <c r="AF2362" s="208"/>
      <c r="AG2362" s="208"/>
      <c r="AH2362" s="208"/>
    </row>
    <row r="2363" ht="13.5" customHeight="1">
      <c r="A2363" s="239"/>
      <c r="B2363" s="233" t="str">
        <f t="array" ref="B2363">IF(LEN(A2363)=0,"",INDEX('Smelter Look-up'!$A:$A,MATCH($A2363,'Smelter Look-up'!$E:$E,0)))</f>
        <v/>
      </c>
      <c r="C2363" s="234" t="str">
        <f t="array" ref="C2363">IF(LEN(A2363)=0,"",INDEX('Smelter Look-up'!$C:$C,MATCH($A2363,'Smelter Look-up'!$E:$E,0)))</f>
        <v/>
      </c>
      <c r="D2363" s="233"/>
      <c r="E2363" s="233" t="str">
        <f>IF(ISERROR($V2363),"",OFFSET('Smelter Look-up'!$D$4,$V2363-4,0)&amp;"")</f>
        <v/>
      </c>
      <c r="F2363" s="233" t="str">
        <f>IF(ISERROR($V2363),"",OFFSET('Smelter Look-up'!$E$4,$V2363-4,0))</f>
        <v/>
      </c>
      <c r="G2363" s="233" t="str">
        <f>IF(C2363=$X$4,IF(ISERROR($V2363),"Enter smelter details","RMI"),IF(ISERROR($V2363),"",OFFSET('Smelter Look-up'!$F$4,$V2363-4,0)))</f>
        <v/>
      </c>
      <c r="H2363" s="235" t="str">
        <f>IF(ISERROR($V2363),"",OFFSET('Smelter Look-up'!$G$4,$V2363-4,0))</f>
        <v/>
      </c>
      <c r="I2363" s="237" t="str">
        <f>IF(ISERROR($V2363),"",OFFSET('Smelter Look-up'!$H$4,$V2363-4,0))</f>
        <v/>
      </c>
      <c r="J2363" s="237" t="str">
        <f>IF(ISERROR($V2363),"",OFFSET('Smelter Look-up'!$I$4,$V2363-4,0))</f>
        <v/>
      </c>
      <c r="K2363" s="234"/>
      <c r="L2363" s="234"/>
      <c r="M2363" s="234"/>
      <c r="N2363" s="234"/>
      <c r="O2363" s="234"/>
      <c r="P2363" s="237"/>
      <c r="Q2363" s="238"/>
      <c r="R2363" s="233" t="str">
        <f>IF(ISERROR($V2363),"",OFFSET('Smelter Look-up'!$C$4,$V2363-4,0)&amp;"")</f>
        <v/>
      </c>
      <c r="S2363" s="239" t="str">
        <f t="array" ref="S2363">IF(B2363="","",IF(ISERROR(MATCH($E2363,CL,0)),"Unknown",INDIRECT("'C'!$A$"&amp;MATCH($E2363,CL,0)+1)))</f>
        <v/>
      </c>
      <c r="T2363" s="239" t="str">
        <f t="array" ref="T2363">IF(B2363="","",IF(ISERROR(MATCH($J2363,SorP!$B$1:$B$6226,0)),"",INDIRECT("'SorP'!$A$"&amp;MATCH($S2363&amp;$J2363,SorP!C:C,0))))</f>
        <v/>
      </c>
      <c r="U2363" s="240"/>
      <c r="V2363" s="228" t="str">
        <f>IF(C2363="",NA(),IF(OR(C2363="Smelter not listed",C2363="Smelter not yet identified"),MATCH($B2363&amp;$D2363,'Smelter Look-up'!$J:$J,0),MATCH($B2363&amp;$C2363,'Smelter Look-up'!$J:$J,0)))</f>
        <v>#N/A</v>
      </c>
      <c r="W2363" s="208"/>
      <c r="X2363" s="208">
        <f t="shared" si="1"/>
        <v>0</v>
      </c>
      <c r="Y2363" s="208"/>
      <c r="Z2363" s="208"/>
      <c r="AA2363" s="208"/>
      <c r="AB2363" s="241" t="str">
        <f t="shared" si="2"/>
        <v/>
      </c>
      <c r="AC2363" s="208"/>
      <c r="AD2363" s="208"/>
      <c r="AE2363" s="208"/>
      <c r="AF2363" s="208"/>
      <c r="AG2363" s="208"/>
      <c r="AH2363" s="208"/>
    </row>
    <row r="2364" ht="13.5" customHeight="1">
      <c r="A2364" s="239"/>
      <c r="B2364" s="233" t="str">
        <f t="array" ref="B2364">IF(LEN(A2364)=0,"",INDEX('Smelter Look-up'!$A:$A,MATCH($A2364,'Smelter Look-up'!$E:$E,0)))</f>
        <v/>
      </c>
      <c r="C2364" s="234" t="str">
        <f t="array" ref="C2364">IF(LEN(A2364)=0,"",INDEX('Smelter Look-up'!$C:$C,MATCH($A2364,'Smelter Look-up'!$E:$E,0)))</f>
        <v/>
      </c>
      <c r="D2364" s="233"/>
      <c r="E2364" s="233" t="str">
        <f>IF(ISERROR($V2364),"",OFFSET('Smelter Look-up'!$D$4,$V2364-4,0)&amp;"")</f>
        <v/>
      </c>
      <c r="F2364" s="233" t="str">
        <f>IF(ISERROR($V2364),"",OFFSET('Smelter Look-up'!$E$4,$V2364-4,0))</f>
        <v/>
      </c>
      <c r="G2364" s="233" t="str">
        <f>IF(C2364=$X$4,IF(ISERROR($V2364),"Enter smelter details","RMI"),IF(ISERROR($V2364),"",OFFSET('Smelter Look-up'!$F$4,$V2364-4,0)))</f>
        <v/>
      </c>
      <c r="H2364" s="235" t="str">
        <f>IF(ISERROR($V2364),"",OFFSET('Smelter Look-up'!$G$4,$V2364-4,0))</f>
        <v/>
      </c>
      <c r="I2364" s="237" t="str">
        <f>IF(ISERROR($V2364),"",OFFSET('Smelter Look-up'!$H$4,$V2364-4,0))</f>
        <v/>
      </c>
      <c r="J2364" s="237" t="str">
        <f>IF(ISERROR($V2364),"",OFFSET('Smelter Look-up'!$I$4,$V2364-4,0))</f>
        <v/>
      </c>
      <c r="K2364" s="234"/>
      <c r="L2364" s="234"/>
      <c r="M2364" s="234"/>
      <c r="N2364" s="234"/>
      <c r="O2364" s="234"/>
      <c r="P2364" s="237"/>
      <c r="Q2364" s="238"/>
      <c r="R2364" s="233" t="str">
        <f>IF(ISERROR($V2364),"",OFFSET('Smelter Look-up'!$C$4,$V2364-4,0)&amp;"")</f>
        <v/>
      </c>
      <c r="S2364" s="239" t="str">
        <f t="array" ref="S2364">IF(B2364="","",IF(ISERROR(MATCH($E2364,CL,0)),"Unknown",INDIRECT("'C'!$A$"&amp;MATCH($E2364,CL,0)+1)))</f>
        <v/>
      </c>
      <c r="T2364" s="239" t="str">
        <f t="array" ref="T2364">IF(B2364="","",IF(ISERROR(MATCH($J2364,SorP!$B$1:$B$6226,0)),"",INDIRECT("'SorP'!$A$"&amp;MATCH($S2364&amp;$J2364,SorP!C:C,0))))</f>
        <v/>
      </c>
      <c r="U2364" s="240"/>
      <c r="V2364" s="228" t="str">
        <f>IF(C2364="",NA(),IF(OR(C2364="Smelter not listed",C2364="Smelter not yet identified"),MATCH($B2364&amp;$D2364,'Smelter Look-up'!$J:$J,0),MATCH($B2364&amp;$C2364,'Smelter Look-up'!$J:$J,0)))</f>
        <v>#N/A</v>
      </c>
      <c r="W2364" s="208"/>
      <c r="X2364" s="208">
        <f t="shared" si="1"/>
        <v>0</v>
      </c>
      <c r="Y2364" s="208"/>
      <c r="Z2364" s="208"/>
      <c r="AA2364" s="208"/>
      <c r="AB2364" s="241" t="str">
        <f t="shared" si="2"/>
        <v/>
      </c>
      <c r="AC2364" s="208"/>
      <c r="AD2364" s="208"/>
      <c r="AE2364" s="208"/>
      <c r="AF2364" s="208"/>
      <c r="AG2364" s="208"/>
      <c r="AH2364" s="208"/>
    </row>
    <row r="2365" ht="13.5" customHeight="1">
      <c r="A2365" s="239"/>
      <c r="B2365" s="233" t="str">
        <f t="array" ref="B2365">IF(LEN(A2365)=0,"",INDEX('Smelter Look-up'!$A:$A,MATCH($A2365,'Smelter Look-up'!$E:$E,0)))</f>
        <v/>
      </c>
      <c r="C2365" s="234" t="str">
        <f t="array" ref="C2365">IF(LEN(A2365)=0,"",INDEX('Smelter Look-up'!$C:$C,MATCH($A2365,'Smelter Look-up'!$E:$E,0)))</f>
        <v/>
      </c>
      <c r="D2365" s="233"/>
      <c r="E2365" s="233" t="str">
        <f>IF(ISERROR($V2365),"",OFFSET('Smelter Look-up'!$D$4,$V2365-4,0)&amp;"")</f>
        <v/>
      </c>
      <c r="F2365" s="233" t="str">
        <f>IF(ISERROR($V2365),"",OFFSET('Smelter Look-up'!$E$4,$V2365-4,0))</f>
        <v/>
      </c>
      <c r="G2365" s="233" t="str">
        <f>IF(C2365=$X$4,IF(ISERROR($V2365),"Enter smelter details","RMI"),IF(ISERROR($V2365),"",OFFSET('Smelter Look-up'!$F$4,$V2365-4,0)))</f>
        <v/>
      </c>
      <c r="H2365" s="235" t="str">
        <f>IF(ISERROR($V2365),"",OFFSET('Smelter Look-up'!$G$4,$V2365-4,0))</f>
        <v/>
      </c>
      <c r="I2365" s="237" t="str">
        <f>IF(ISERROR($V2365),"",OFFSET('Smelter Look-up'!$H$4,$V2365-4,0))</f>
        <v/>
      </c>
      <c r="J2365" s="237" t="str">
        <f>IF(ISERROR($V2365),"",OFFSET('Smelter Look-up'!$I$4,$V2365-4,0))</f>
        <v/>
      </c>
      <c r="K2365" s="234"/>
      <c r="L2365" s="234"/>
      <c r="M2365" s="234"/>
      <c r="N2365" s="234"/>
      <c r="O2365" s="234"/>
      <c r="P2365" s="237"/>
      <c r="Q2365" s="238"/>
      <c r="R2365" s="233" t="str">
        <f>IF(ISERROR($V2365),"",OFFSET('Smelter Look-up'!$C$4,$V2365-4,0)&amp;"")</f>
        <v/>
      </c>
      <c r="S2365" s="239" t="str">
        <f t="array" ref="S2365">IF(B2365="","",IF(ISERROR(MATCH($E2365,CL,0)),"Unknown",INDIRECT("'C'!$A$"&amp;MATCH($E2365,CL,0)+1)))</f>
        <v/>
      </c>
      <c r="T2365" s="239" t="str">
        <f t="array" ref="T2365">IF(B2365="","",IF(ISERROR(MATCH($J2365,SorP!$B$1:$B$6226,0)),"",INDIRECT("'SorP'!$A$"&amp;MATCH($S2365&amp;$J2365,SorP!C:C,0))))</f>
        <v/>
      </c>
      <c r="U2365" s="240"/>
      <c r="V2365" s="228" t="str">
        <f>IF(C2365="",NA(),IF(OR(C2365="Smelter not listed",C2365="Smelter not yet identified"),MATCH($B2365&amp;$D2365,'Smelter Look-up'!$J:$J,0),MATCH($B2365&amp;$C2365,'Smelter Look-up'!$J:$J,0)))</f>
        <v>#N/A</v>
      </c>
      <c r="W2365" s="208"/>
      <c r="X2365" s="208">
        <f t="shared" si="1"/>
        <v>0</v>
      </c>
      <c r="Y2365" s="208"/>
      <c r="Z2365" s="208"/>
      <c r="AA2365" s="208"/>
      <c r="AB2365" s="241" t="str">
        <f t="shared" si="2"/>
        <v/>
      </c>
      <c r="AC2365" s="208"/>
      <c r="AD2365" s="208"/>
      <c r="AE2365" s="208"/>
      <c r="AF2365" s="208"/>
      <c r="AG2365" s="208"/>
      <c r="AH2365" s="208"/>
    </row>
    <row r="2366" ht="13.5" customHeight="1">
      <c r="A2366" s="239"/>
      <c r="B2366" s="233" t="str">
        <f t="array" ref="B2366">IF(LEN(A2366)=0,"",INDEX('Smelter Look-up'!$A:$A,MATCH($A2366,'Smelter Look-up'!$E:$E,0)))</f>
        <v/>
      </c>
      <c r="C2366" s="234" t="str">
        <f t="array" ref="C2366">IF(LEN(A2366)=0,"",INDEX('Smelter Look-up'!$C:$C,MATCH($A2366,'Smelter Look-up'!$E:$E,0)))</f>
        <v/>
      </c>
      <c r="D2366" s="233"/>
      <c r="E2366" s="233" t="str">
        <f>IF(ISERROR($V2366),"",OFFSET('Smelter Look-up'!$D$4,$V2366-4,0)&amp;"")</f>
        <v/>
      </c>
      <c r="F2366" s="233" t="str">
        <f>IF(ISERROR($V2366),"",OFFSET('Smelter Look-up'!$E$4,$V2366-4,0))</f>
        <v/>
      </c>
      <c r="G2366" s="233" t="str">
        <f>IF(C2366=$X$4,IF(ISERROR($V2366),"Enter smelter details","RMI"),IF(ISERROR($V2366),"",OFFSET('Smelter Look-up'!$F$4,$V2366-4,0)))</f>
        <v/>
      </c>
      <c r="H2366" s="235" t="str">
        <f>IF(ISERROR($V2366),"",OFFSET('Smelter Look-up'!$G$4,$V2366-4,0))</f>
        <v/>
      </c>
      <c r="I2366" s="237" t="str">
        <f>IF(ISERROR($V2366),"",OFFSET('Smelter Look-up'!$H$4,$V2366-4,0))</f>
        <v/>
      </c>
      <c r="J2366" s="237" t="str">
        <f>IF(ISERROR($V2366),"",OFFSET('Smelter Look-up'!$I$4,$V2366-4,0))</f>
        <v/>
      </c>
      <c r="K2366" s="234"/>
      <c r="L2366" s="234"/>
      <c r="M2366" s="234"/>
      <c r="N2366" s="234"/>
      <c r="O2366" s="234"/>
      <c r="P2366" s="237"/>
      <c r="Q2366" s="238"/>
      <c r="R2366" s="233" t="str">
        <f>IF(ISERROR($V2366),"",OFFSET('Smelter Look-up'!$C$4,$V2366-4,0)&amp;"")</f>
        <v/>
      </c>
      <c r="S2366" s="239" t="str">
        <f t="array" ref="S2366">IF(B2366="","",IF(ISERROR(MATCH($E2366,CL,0)),"Unknown",INDIRECT("'C'!$A$"&amp;MATCH($E2366,CL,0)+1)))</f>
        <v/>
      </c>
      <c r="T2366" s="239" t="str">
        <f t="array" ref="T2366">IF(B2366="","",IF(ISERROR(MATCH($J2366,SorP!$B$1:$B$6226,0)),"",INDIRECT("'SorP'!$A$"&amp;MATCH($S2366&amp;$J2366,SorP!C:C,0))))</f>
        <v/>
      </c>
      <c r="U2366" s="240"/>
      <c r="V2366" s="228" t="str">
        <f>IF(C2366="",NA(),IF(OR(C2366="Smelter not listed",C2366="Smelter not yet identified"),MATCH($B2366&amp;$D2366,'Smelter Look-up'!$J:$J,0),MATCH($B2366&amp;$C2366,'Smelter Look-up'!$J:$J,0)))</f>
        <v>#N/A</v>
      </c>
      <c r="W2366" s="208"/>
      <c r="X2366" s="208">
        <f t="shared" si="1"/>
        <v>0</v>
      </c>
      <c r="Y2366" s="208"/>
      <c r="Z2366" s="208"/>
      <c r="AA2366" s="208"/>
      <c r="AB2366" s="241" t="str">
        <f t="shared" si="2"/>
        <v/>
      </c>
      <c r="AC2366" s="208"/>
      <c r="AD2366" s="208"/>
      <c r="AE2366" s="208"/>
      <c r="AF2366" s="208"/>
      <c r="AG2366" s="208"/>
      <c r="AH2366" s="208"/>
    </row>
    <row r="2367" ht="13.5" customHeight="1">
      <c r="A2367" s="239"/>
      <c r="B2367" s="233" t="str">
        <f t="array" ref="B2367">IF(LEN(A2367)=0,"",INDEX('Smelter Look-up'!$A:$A,MATCH($A2367,'Smelter Look-up'!$E:$E,0)))</f>
        <v/>
      </c>
      <c r="C2367" s="234" t="str">
        <f t="array" ref="C2367">IF(LEN(A2367)=0,"",INDEX('Smelter Look-up'!$C:$C,MATCH($A2367,'Smelter Look-up'!$E:$E,0)))</f>
        <v/>
      </c>
      <c r="D2367" s="233"/>
      <c r="E2367" s="233" t="str">
        <f>IF(ISERROR($V2367),"",OFFSET('Smelter Look-up'!$D$4,$V2367-4,0)&amp;"")</f>
        <v/>
      </c>
      <c r="F2367" s="233" t="str">
        <f>IF(ISERROR($V2367),"",OFFSET('Smelter Look-up'!$E$4,$V2367-4,0))</f>
        <v/>
      </c>
      <c r="G2367" s="233" t="str">
        <f>IF(C2367=$X$4,IF(ISERROR($V2367),"Enter smelter details","RMI"),IF(ISERROR($V2367),"",OFFSET('Smelter Look-up'!$F$4,$V2367-4,0)))</f>
        <v/>
      </c>
      <c r="H2367" s="235" t="str">
        <f>IF(ISERROR($V2367),"",OFFSET('Smelter Look-up'!$G$4,$V2367-4,0))</f>
        <v/>
      </c>
      <c r="I2367" s="237" t="str">
        <f>IF(ISERROR($V2367),"",OFFSET('Smelter Look-up'!$H$4,$V2367-4,0))</f>
        <v/>
      </c>
      <c r="J2367" s="237" t="str">
        <f>IF(ISERROR($V2367),"",OFFSET('Smelter Look-up'!$I$4,$V2367-4,0))</f>
        <v/>
      </c>
      <c r="K2367" s="234"/>
      <c r="L2367" s="234"/>
      <c r="M2367" s="234"/>
      <c r="N2367" s="234"/>
      <c r="O2367" s="234"/>
      <c r="P2367" s="237"/>
      <c r="Q2367" s="238"/>
      <c r="R2367" s="233" t="str">
        <f>IF(ISERROR($V2367),"",OFFSET('Smelter Look-up'!$C$4,$V2367-4,0)&amp;"")</f>
        <v/>
      </c>
      <c r="S2367" s="239" t="str">
        <f t="array" ref="S2367">IF(B2367="","",IF(ISERROR(MATCH($E2367,CL,0)),"Unknown",INDIRECT("'C'!$A$"&amp;MATCH($E2367,CL,0)+1)))</f>
        <v/>
      </c>
      <c r="T2367" s="239" t="str">
        <f t="array" ref="T2367">IF(B2367="","",IF(ISERROR(MATCH($J2367,SorP!$B$1:$B$6226,0)),"",INDIRECT("'SorP'!$A$"&amp;MATCH($S2367&amp;$J2367,SorP!C:C,0))))</f>
        <v/>
      </c>
      <c r="U2367" s="240"/>
      <c r="V2367" s="228" t="str">
        <f>IF(C2367="",NA(),IF(OR(C2367="Smelter not listed",C2367="Smelter not yet identified"),MATCH($B2367&amp;$D2367,'Smelter Look-up'!$J:$J,0),MATCH($B2367&amp;$C2367,'Smelter Look-up'!$J:$J,0)))</f>
        <v>#N/A</v>
      </c>
      <c r="W2367" s="208"/>
      <c r="X2367" s="208">
        <f t="shared" si="1"/>
        <v>0</v>
      </c>
      <c r="Y2367" s="208"/>
      <c r="Z2367" s="208"/>
      <c r="AA2367" s="208"/>
      <c r="AB2367" s="241" t="str">
        <f t="shared" si="2"/>
        <v/>
      </c>
      <c r="AC2367" s="208"/>
      <c r="AD2367" s="208"/>
      <c r="AE2367" s="208"/>
      <c r="AF2367" s="208"/>
      <c r="AG2367" s="208"/>
      <c r="AH2367" s="208"/>
    </row>
    <row r="2368" ht="13.5" customHeight="1">
      <c r="A2368" s="239"/>
      <c r="B2368" s="233" t="str">
        <f t="array" ref="B2368">IF(LEN(A2368)=0,"",INDEX('Smelter Look-up'!$A:$A,MATCH($A2368,'Smelter Look-up'!$E:$E,0)))</f>
        <v/>
      </c>
      <c r="C2368" s="234" t="str">
        <f t="array" ref="C2368">IF(LEN(A2368)=0,"",INDEX('Smelter Look-up'!$C:$C,MATCH($A2368,'Smelter Look-up'!$E:$E,0)))</f>
        <v/>
      </c>
      <c r="D2368" s="233"/>
      <c r="E2368" s="233" t="str">
        <f>IF(ISERROR($V2368),"",OFFSET('Smelter Look-up'!$D$4,$V2368-4,0)&amp;"")</f>
        <v/>
      </c>
      <c r="F2368" s="233" t="str">
        <f>IF(ISERROR($V2368),"",OFFSET('Smelter Look-up'!$E$4,$V2368-4,0))</f>
        <v/>
      </c>
      <c r="G2368" s="233" t="str">
        <f>IF(C2368=$X$4,IF(ISERROR($V2368),"Enter smelter details","RMI"),IF(ISERROR($V2368),"",OFFSET('Smelter Look-up'!$F$4,$V2368-4,0)))</f>
        <v/>
      </c>
      <c r="H2368" s="235" t="str">
        <f>IF(ISERROR($V2368),"",OFFSET('Smelter Look-up'!$G$4,$V2368-4,0))</f>
        <v/>
      </c>
      <c r="I2368" s="237" t="str">
        <f>IF(ISERROR($V2368),"",OFFSET('Smelter Look-up'!$H$4,$V2368-4,0))</f>
        <v/>
      </c>
      <c r="J2368" s="237" t="str">
        <f>IF(ISERROR($V2368),"",OFFSET('Smelter Look-up'!$I$4,$V2368-4,0))</f>
        <v/>
      </c>
      <c r="K2368" s="234"/>
      <c r="L2368" s="234"/>
      <c r="M2368" s="234"/>
      <c r="N2368" s="234"/>
      <c r="O2368" s="234"/>
      <c r="P2368" s="237"/>
      <c r="Q2368" s="238"/>
      <c r="R2368" s="233" t="str">
        <f>IF(ISERROR($V2368),"",OFFSET('Smelter Look-up'!$C$4,$V2368-4,0)&amp;"")</f>
        <v/>
      </c>
      <c r="S2368" s="239" t="str">
        <f t="array" ref="S2368">IF(B2368="","",IF(ISERROR(MATCH($E2368,CL,0)),"Unknown",INDIRECT("'C'!$A$"&amp;MATCH($E2368,CL,0)+1)))</f>
        <v/>
      </c>
      <c r="T2368" s="239" t="str">
        <f t="array" ref="T2368">IF(B2368="","",IF(ISERROR(MATCH($J2368,SorP!$B$1:$B$6226,0)),"",INDIRECT("'SorP'!$A$"&amp;MATCH($S2368&amp;$J2368,SorP!C:C,0))))</f>
        <v/>
      </c>
      <c r="U2368" s="240"/>
      <c r="V2368" s="228" t="str">
        <f>IF(C2368="",NA(),IF(OR(C2368="Smelter not listed",C2368="Smelter not yet identified"),MATCH($B2368&amp;$D2368,'Smelter Look-up'!$J:$J,0),MATCH($B2368&amp;$C2368,'Smelter Look-up'!$J:$J,0)))</f>
        <v>#N/A</v>
      </c>
      <c r="W2368" s="208"/>
      <c r="X2368" s="208">
        <f t="shared" si="1"/>
        <v>0</v>
      </c>
      <c r="Y2368" s="208"/>
      <c r="Z2368" s="208"/>
      <c r="AA2368" s="208"/>
      <c r="AB2368" s="241" t="str">
        <f t="shared" si="2"/>
        <v/>
      </c>
      <c r="AC2368" s="208"/>
      <c r="AD2368" s="208"/>
      <c r="AE2368" s="208"/>
      <c r="AF2368" s="208"/>
      <c r="AG2368" s="208"/>
      <c r="AH2368" s="208"/>
    </row>
    <row r="2369" ht="13.5" customHeight="1">
      <c r="A2369" s="239"/>
      <c r="B2369" s="233" t="str">
        <f t="array" ref="B2369">IF(LEN(A2369)=0,"",INDEX('Smelter Look-up'!$A:$A,MATCH($A2369,'Smelter Look-up'!$E:$E,0)))</f>
        <v/>
      </c>
      <c r="C2369" s="234" t="str">
        <f t="array" ref="C2369">IF(LEN(A2369)=0,"",INDEX('Smelter Look-up'!$C:$C,MATCH($A2369,'Smelter Look-up'!$E:$E,0)))</f>
        <v/>
      </c>
      <c r="D2369" s="233"/>
      <c r="E2369" s="233" t="str">
        <f>IF(ISERROR($V2369),"",OFFSET('Smelter Look-up'!$D$4,$V2369-4,0)&amp;"")</f>
        <v/>
      </c>
      <c r="F2369" s="233" t="str">
        <f>IF(ISERROR($V2369),"",OFFSET('Smelter Look-up'!$E$4,$V2369-4,0))</f>
        <v/>
      </c>
      <c r="G2369" s="233" t="str">
        <f>IF(C2369=$X$4,IF(ISERROR($V2369),"Enter smelter details","RMI"),IF(ISERROR($V2369),"",OFFSET('Smelter Look-up'!$F$4,$V2369-4,0)))</f>
        <v/>
      </c>
      <c r="H2369" s="235" t="str">
        <f>IF(ISERROR($V2369),"",OFFSET('Smelter Look-up'!$G$4,$V2369-4,0))</f>
        <v/>
      </c>
      <c r="I2369" s="237" t="str">
        <f>IF(ISERROR($V2369),"",OFFSET('Smelter Look-up'!$H$4,$V2369-4,0))</f>
        <v/>
      </c>
      <c r="J2369" s="237" t="str">
        <f>IF(ISERROR($V2369),"",OFFSET('Smelter Look-up'!$I$4,$V2369-4,0))</f>
        <v/>
      </c>
      <c r="K2369" s="234"/>
      <c r="L2369" s="234"/>
      <c r="M2369" s="234"/>
      <c r="N2369" s="234"/>
      <c r="O2369" s="234"/>
      <c r="P2369" s="237"/>
      <c r="Q2369" s="238"/>
      <c r="R2369" s="233" t="str">
        <f>IF(ISERROR($V2369),"",OFFSET('Smelter Look-up'!$C$4,$V2369-4,0)&amp;"")</f>
        <v/>
      </c>
      <c r="S2369" s="239" t="str">
        <f t="array" ref="S2369">IF(B2369="","",IF(ISERROR(MATCH($E2369,CL,0)),"Unknown",INDIRECT("'C'!$A$"&amp;MATCH($E2369,CL,0)+1)))</f>
        <v/>
      </c>
      <c r="T2369" s="239" t="str">
        <f t="array" ref="T2369">IF(B2369="","",IF(ISERROR(MATCH($J2369,SorP!$B$1:$B$6226,0)),"",INDIRECT("'SorP'!$A$"&amp;MATCH($S2369&amp;$J2369,SorP!C:C,0))))</f>
        <v/>
      </c>
      <c r="U2369" s="240"/>
      <c r="V2369" s="228" t="str">
        <f>IF(C2369="",NA(),IF(OR(C2369="Smelter not listed",C2369="Smelter not yet identified"),MATCH($B2369&amp;$D2369,'Smelter Look-up'!$J:$J,0),MATCH($B2369&amp;$C2369,'Smelter Look-up'!$J:$J,0)))</f>
        <v>#N/A</v>
      </c>
      <c r="W2369" s="208"/>
      <c r="X2369" s="208">
        <f t="shared" si="1"/>
        <v>0</v>
      </c>
      <c r="Y2369" s="208"/>
      <c r="Z2369" s="208"/>
      <c r="AA2369" s="208"/>
      <c r="AB2369" s="241" t="str">
        <f t="shared" si="2"/>
        <v/>
      </c>
      <c r="AC2369" s="208"/>
      <c r="AD2369" s="208"/>
      <c r="AE2369" s="208"/>
      <c r="AF2369" s="208"/>
      <c r="AG2369" s="208"/>
      <c r="AH2369" s="208"/>
    </row>
    <row r="2370" ht="13.5" customHeight="1">
      <c r="A2370" s="239"/>
      <c r="B2370" s="233" t="str">
        <f t="array" ref="B2370">IF(LEN(A2370)=0,"",INDEX('Smelter Look-up'!$A:$A,MATCH($A2370,'Smelter Look-up'!$E:$E,0)))</f>
        <v/>
      </c>
      <c r="C2370" s="234" t="str">
        <f t="array" ref="C2370">IF(LEN(A2370)=0,"",INDEX('Smelter Look-up'!$C:$C,MATCH($A2370,'Smelter Look-up'!$E:$E,0)))</f>
        <v/>
      </c>
      <c r="D2370" s="233"/>
      <c r="E2370" s="233" t="str">
        <f>IF(ISERROR($V2370),"",OFFSET('Smelter Look-up'!$D$4,$V2370-4,0)&amp;"")</f>
        <v/>
      </c>
      <c r="F2370" s="233" t="str">
        <f>IF(ISERROR($V2370),"",OFFSET('Smelter Look-up'!$E$4,$V2370-4,0))</f>
        <v/>
      </c>
      <c r="G2370" s="233" t="str">
        <f>IF(C2370=$X$4,IF(ISERROR($V2370),"Enter smelter details","RMI"),IF(ISERROR($V2370),"",OFFSET('Smelter Look-up'!$F$4,$V2370-4,0)))</f>
        <v/>
      </c>
      <c r="H2370" s="235" t="str">
        <f>IF(ISERROR($V2370),"",OFFSET('Smelter Look-up'!$G$4,$V2370-4,0))</f>
        <v/>
      </c>
      <c r="I2370" s="237" t="str">
        <f>IF(ISERROR($V2370),"",OFFSET('Smelter Look-up'!$H$4,$V2370-4,0))</f>
        <v/>
      </c>
      <c r="J2370" s="237" t="str">
        <f>IF(ISERROR($V2370),"",OFFSET('Smelter Look-up'!$I$4,$V2370-4,0))</f>
        <v/>
      </c>
      <c r="K2370" s="234"/>
      <c r="L2370" s="234"/>
      <c r="M2370" s="234"/>
      <c r="N2370" s="234"/>
      <c r="O2370" s="234"/>
      <c r="P2370" s="237"/>
      <c r="Q2370" s="238"/>
      <c r="R2370" s="233" t="str">
        <f>IF(ISERROR($V2370),"",OFFSET('Smelter Look-up'!$C$4,$V2370-4,0)&amp;"")</f>
        <v/>
      </c>
      <c r="S2370" s="239" t="str">
        <f t="array" ref="S2370">IF(B2370="","",IF(ISERROR(MATCH($E2370,CL,0)),"Unknown",INDIRECT("'C'!$A$"&amp;MATCH($E2370,CL,0)+1)))</f>
        <v/>
      </c>
      <c r="T2370" s="239" t="str">
        <f t="array" ref="T2370">IF(B2370="","",IF(ISERROR(MATCH($J2370,SorP!$B$1:$B$6226,0)),"",INDIRECT("'SorP'!$A$"&amp;MATCH($S2370&amp;$J2370,SorP!C:C,0))))</f>
        <v/>
      </c>
      <c r="U2370" s="240"/>
      <c r="V2370" s="228" t="str">
        <f>IF(C2370="",NA(),IF(OR(C2370="Smelter not listed",C2370="Smelter not yet identified"),MATCH($B2370&amp;$D2370,'Smelter Look-up'!$J:$J,0),MATCH($B2370&amp;$C2370,'Smelter Look-up'!$J:$J,0)))</f>
        <v>#N/A</v>
      </c>
      <c r="W2370" s="208"/>
      <c r="X2370" s="208">
        <f t="shared" si="1"/>
        <v>0</v>
      </c>
      <c r="Y2370" s="208"/>
      <c r="Z2370" s="208"/>
      <c r="AA2370" s="208"/>
      <c r="AB2370" s="241" t="str">
        <f t="shared" si="2"/>
        <v/>
      </c>
      <c r="AC2370" s="208"/>
      <c r="AD2370" s="208"/>
      <c r="AE2370" s="208"/>
      <c r="AF2370" s="208"/>
      <c r="AG2370" s="208"/>
      <c r="AH2370" s="208"/>
    </row>
    <row r="2371" ht="13.5" customHeight="1">
      <c r="A2371" s="239"/>
      <c r="B2371" s="233" t="str">
        <f t="array" ref="B2371">IF(LEN(A2371)=0,"",INDEX('Smelter Look-up'!$A:$A,MATCH($A2371,'Smelter Look-up'!$E:$E,0)))</f>
        <v/>
      </c>
      <c r="C2371" s="234" t="str">
        <f t="array" ref="C2371">IF(LEN(A2371)=0,"",INDEX('Smelter Look-up'!$C:$C,MATCH($A2371,'Smelter Look-up'!$E:$E,0)))</f>
        <v/>
      </c>
      <c r="D2371" s="233"/>
      <c r="E2371" s="233" t="str">
        <f>IF(ISERROR($V2371),"",OFFSET('Smelter Look-up'!$D$4,$V2371-4,0)&amp;"")</f>
        <v/>
      </c>
      <c r="F2371" s="233" t="str">
        <f>IF(ISERROR($V2371),"",OFFSET('Smelter Look-up'!$E$4,$V2371-4,0))</f>
        <v/>
      </c>
      <c r="G2371" s="233" t="str">
        <f>IF(C2371=$X$4,IF(ISERROR($V2371),"Enter smelter details","RMI"),IF(ISERROR($V2371),"",OFFSET('Smelter Look-up'!$F$4,$V2371-4,0)))</f>
        <v/>
      </c>
      <c r="H2371" s="235" t="str">
        <f>IF(ISERROR($V2371),"",OFFSET('Smelter Look-up'!$G$4,$V2371-4,0))</f>
        <v/>
      </c>
      <c r="I2371" s="237" t="str">
        <f>IF(ISERROR($V2371),"",OFFSET('Smelter Look-up'!$H$4,$V2371-4,0))</f>
        <v/>
      </c>
      <c r="J2371" s="237" t="str">
        <f>IF(ISERROR($V2371),"",OFFSET('Smelter Look-up'!$I$4,$V2371-4,0))</f>
        <v/>
      </c>
      <c r="K2371" s="234"/>
      <c r="L2371" s="234"/>
      <c r="M2371" s="234"/>
      <c r="N2371" s="234"/>
      <c r="O2371" s="234"/>
      <c r="P2371" s="237"/>
      <c r="Q2371" s="238"/>
      <c r="R2371" s="233" t="str">
        <f>IF(ISERROR($V2371),"",OFFSET('Smelter Look-up'!$C$4,$V2371-4,0)&amp;"")</f>
        <v/>
      </c>
      <c r="S2371" s="239" t="str">
        <f t="array" ref="S2371">IF(B2371="","",IF(ISERROR(MATCH($E2371,CL,0)),"Unknown",INDIRECT("'C'!$A$"&amp;MATCH($E2371,CL,0)+1)))</f>
        <v/>
      </c>
      <c r="T2371" s="239" t="str">
        <f t="array" ref="T2371">IF(B2371="","",IF(ISERROR(MATCH($J2371,SorP!$B$1:$B$6226,0)),"",INDIRECT("'SorP'!$A$"&amp;MATCH($S2371&amp;$J2371,SorP!C:C,0))))</f>
        <v/>
      </c>
      <c r="U2371" s="240"/>
      <c r="V2371" s="228" t="str">
        <f>IF(C2371="",NA(),IF(OR(C2371="Smelter not listed",C2371="Smelter not yet identified"),MATCH($B2371&amp;$D2371,'Smelter Look-up'!$J:$J,0),MATCH($B2371&amp;$C2371,'Smelter Look-up'!$J:$J,0)))</f>
        <v>#N/A</v>
      </c>
      <c r="W2371" s="208"/>
      <c r="X2371" s="208">
        <f t="shared" si="1"/>
        <v>0</v>
      </c>
      <c r="Y2371" s="208"/>
      <c r="Z2371" s="208"/>
      <c r="AA2371" s="208"/>
      <c r="AB2371" s="241" t="str">
        <f t="shared" si="2"/>
        <v/>
      </c>
      <c r="AC2371" s="208"/>
      <c r="AD2371" s="208"/>
      <c r="AE2371" s="208"/>
      <c r="AF2371" s="208"/>
      <c r="AG2371" s="208"/>
      <c r="AH2371" s="208"/>
    </row>
    <row r="2372" ht="13.5" customHeight="1">
      <c r="A2372" s="239"/>
      <c r="B2372" s="233" t="str">
        <f t="array" ref="B2372">IF(LEN(A2372)=0,"",INDEX('Smelter Look-up'!$A:$A,MATCH($A2372,'Smelter Look-up'!$E:$E,0)))</f>
        <v/>
      </c>
      <c r="C2372" s="234" t="str">
        <f t="array" ref="C2372">IF(LEN(A2372)=0,"",INDEX('Smelter Look-up'!$C:$C,MATCH($A2372,'Smelter Look-up'!$E:$E,0)))</f>
        <v/>
      </c>
      <c r="D2372" s="233"/>
      <c r="E2372" s="233" t="str">
        <f>IF(ISERROR($V2372),"",OFFSET('Smelter Look-up'!$D$4,$V2372-4,0)&amp;"")</f>
        <v/>
      </c>
      <c r="F2372" s="233" t="str">
        <f>IF(ISERROR($V2372),"",OFFSET('Smelter Look-up'!$E$4,$V2372-4,0))</f>
        <v/>
      </c>
      <c r="G2372" s="233" t="str">
        <f>IF(C2372=$X$4,IF(ISERROR($V2372),"Enter smelter details","RMI"),IF(ISERROR($V2372),"",OFFSET('Smelter Look-up'!$F$4,$V2372-4,0)))</f>
        <v/>
      </c>
      <c r="H2372" s="235" t="str">
        <f>IF(ISERROR($V2372),"",OFFSET('Smelter Look-up'!$G$4,$V2372-4,0))</f>
        <v/>
      </c>
      <c r="I2372" s="237" t="str">
        <f>IF(ISERROR($V2372),"",OFFSET('Smelter Look-up'!$H$4,$V2372-4,0))</f>
        <v/>
      </c>
      <c r="J2372" s="237" t="str">
        <f>IF(ISERROR($V2372),"",OFFSET('Smelter Look-up'!$I$4,$V2372-4,0))</f>
        <v/>
      </c>
      <c r="K2372" s="234"/>
      <c r="L2372" s="234"/>
      <c r="M2372" s="234"/>
      <c r="N2372" s="234"/>
      <c r="O2372" s="234"/>
      <c r="P2372" s="237"/>
      <c r="Q2372" s="238"/>
      <c r="R2372" s="233" t="str">
        <f>IF(ISERROR($V2372),"",OFFSET('Smelter Look-up'!$C$4,$V2372-4,0)&amp;"")</f>
        <v/>
      </c>
      <c r="S2372" s="239" t="str">
        <f t="array" ref="S2372">IF(B2372="","",IF(ISERROR(MATCH($E2372,CL,0)),"Unknown",INDIRECT("'C'!$A$"&amp;MATCH($E2372,CL,0)+1)))</f>
        <v/>
      </c>
      <c r="T2372" s="239" t="str">
        <f t="array" ref="T2372">IF(B2372="","",IF(ISERROR(MATCH($J2372,SorP!$B$1:$B$6226,0)),"",INDIRECT("'SorP'!$A$"&amp;MATCH($S2372&amp;$J2372,SorP!C:C,0))))</f>
        <v/>
      </c>
      <c r="U2372" s="240"/>
      <c r="V2372" s="228" t="str">
        <f>IF(C2372="",NA(),IF(OR(C2372="Smelter not listed",C2372="Smelter not yet identified"),MATCH($B2372&amp;$D2372,'Smelter Look-up'!$J:$J,0),MATCH($B2372&amp;$C2372,'Smelter Look-up'!$J:$J,0)))</f>
        <v>#N/A</v>
      </c>
      <c r="W2372" s="208"/>
      <c r="X2372" s="208">
        <f t="shared" si="1"/>
        <v>0</v>
      </c>
      <c r="Y2372" s="208"/>
      <c r="Z2372" s="208"/>
      <c r="AA2372" s="208"/>
      <c r="AB2372" s="241" t="str">
        <f t="shared" si="2"/>
        <v/>
      </c>
      <c r="AC2372" s="208"/>
      <c r="AD2372" s="208"/>
      <c r="AE2372" s="208"/>
      <c r="AF2372" s="208"/>
      <c r="AG2372" s="208"/>
      <c r="AH2372" s="208"/>
    </row>
    <row r="2373" ht="13.5" customHeight="1">
      <c r="A2373" s="239"/>
      <c r="B2373" s="233" t="str">
        <f t="array" ref="B2373">IF(LEN(A2373)=0,"",INDEX('Smelter Look-up'!$A:$A,MATCH($A2373,'Smelter Look-up'!$E:$E,0)))</f>
        <v/>
      </c>
      <c r="C2373" s="234" t="str">
        <f t="array" ref="C2373">IF(LEN(A2373)=0,"",INDEX('Smelter Look-up'!$C:$C,MATCH($A2373,'Smelter Look-up'!$E:$E,0)))</f>
        <v/>
      </c>
      <c r="D2373" s="233"/>
      <c r="E2373" s="233" t="str">
        <f>IF(ISERROR($V2373),"",OFFSET('Smelter Look-up'!$D$4,$V2373-4,0)&amp;"")</f>
        <v/>
      </c>
      <c r="F2373" s="233" t="str">
        <f>IF(ISERROR($V2373),"",OFFSET('Smelter Look-up'!$E$4,$V2373-4,0))</f>
        <v/>
      </c>
      <c r="G2373" s="233" t="str">
        <f>IF(C2373=$X$4,IF(ISERROR($V2373),"Enter smelter details","RMI"),IF(ISERROR($V2373),"",OFFSET('Smelter Look-up'!$F$4,$V2373-4,0)))</f>
        <v/>
      </c>
      <c r="H2373" s="235" t="str">
        <f>IF(ISERROR($V2373),"",OFFSET('Smelter Look-up'!$G$4,$V2373-4,0))</f>
        <v/>
      </c>
      <c r="I2373" s="237" t="str">
        <f>IF(ISERROR($V2373),"",OFFSET('Smelter Look-up'!$H$4,$V2373-4,0))</f>
        <v/>
      </c>
      <c r="J2373" s="237" t="str">
        <f>IF(ISERROR($V2373),"",OFFSET('Smelter Look-up'!$I$4,$V2373-4,0))</f>
        <v/>
      </c>
      <c r="K2373" s="234"/>
      <c r="L2373" s="234"/>
      <c r="M2373" s="234"/>
      <c r="N2373" s="234"/>
      <c r="O2373" s="234"/>
      <c r="P2373" s="237"/>
      <c r="Q2373" s="238"/>
      <c r="R2373" s="233" t="str">
        <f>IF(ISERROR($V2373),"",OFFSET('Smelter Look-up'!$C$4,$V2373-4,0)&amp;"")</f>
        <v/>
      </c>
      <c r="S2373" s="239" t="str">
        <f t="array" ref="S2373">IF(B2373="","",IF(ISERROR(MATCH($E2373,CL,0)),"Unknown",INDIRECT("'C'!$A$"&amp;MATCH($E2373,CL,0)+1)))</f>
        <v/>
      </c>
      <c r="T2373" s="239" t="str">
        <f t="array" ref="T2373">IF(B2373="","",IF(ISERROR(MATCH($J2373,SorP!$B$1:$B$6226,0)),"",INDIRECT("'SorP'!$A$"&amp;MATCH($S2373&amp;$J2373,SorP!C:C,0))))</f>
        <v/>
      </c>
      <c r="U2373" s="240"/>
      <c r="V2373" s="228" t="str">
        <f>IF(C2373="",NA(),IF(OR(C2373="Smelter not listed",C2373="Smelter not yet identified"),MATCH($B2373&amp;$D2373,'Smelter Look-up'!$J:$J,0),MATCH($B2373&amp;$C2373,'Smelter Look-up'!$J:$J,0)))</f>
        <v>#N/A</v>
      </c>
      <c r="W2373" s="208"/>
      <c r="X2373" s="208">
        <f t="shared" si="1"/>
        <v>0</v>
      </c>
      <c r="Y2373" s="208"/>
      <c r="Z2373" s="208"/>
      <c r="AA2373" s="208"/>
      <c r="AB2373" s="241" t="str">
        <f t="shared" si="2"/>
        <v/>
      </c>
      <c r="AC2373" s="208"/>
      <c r="AD2373" s="208"/>
      <c r="AE2373" s="208"/>
      <c r="AF2373" s="208"/>
      <c r="AG2373" s="208"/>
      <c r="AH2373" s="208"/>
    </row>
    <row r="2374" ht="13.5" customHeight="1">
      <c r="A2374" s="239"/>
      <c r="B2374" s="233" t="str">
        <f t="array" ref="B2374">IF(LEN(A2374)=0,"",INDEX('Smelter Look-up'!$A:$A,MATCH($A2374,'Smelter Look-up'!$E:$E,0)))</f>
        <v/>
      </c>
      <c r="C2374" s="234" t="str">
        <f t="array" ref="C2374">IF(LEN(A2374)=0,"",INDEX('Smelter Look-up'!$C:$C,MATCH($A2374,'Smelter Look-up'!$E:$E,0)))</f>
        <v/>
      </c>
      <c r="D2374" s="233"/>
      <c r="E2374" s="233" t="str">
        <f>IF(ISERROR($V2374),"",OFFSET('Smelter Look-up'!$D$4,$V2374-4,0)&amp;"")</f>
        <v/>
      </c>
      <c r="F2374" s="233" t="str">
        <f>IF(ISERROR($V2374),"",OFFSET('Smelter Look-up'!$E$4,$V2374-4,0))</f>
        <v/>
      </c>
      <c r="G2374" s="233" t="str">
        <f>IF(C2374=$X$4,IF(ISERROR($V2374),"Enter smelter details","RMI"),IF(ISERROR($V2374),"",OFFSET('Smelter Look-up'!$F$4,$V2374-4,0)))</f>
        <v/>
      </c>
      <c r="H2374" s="235" t="str">
        <f>IF(ISERROR($V2374),"",OFFSET('Smelter Look-up'!$G$4,$V2374-4,0))</f>
        <v/>
      </c>
      <c r="I2374" s="237" t="str">
        <f>IF(ISERROR($V2374),"",OFFSET('Smelter Look-up'!$H$4,$V2374-4,0))</f>
        <v/>
      </c>
      <c r="J2374" s="237" t="str">
        <f>IF(ISERROR($V2374),"",OFFSET('Smelter Look-up'!$I$4,$V2374-4,0))</f>
        <v/>
      </c>
      <c r="K2374" s="234"/>
      <c r="L2374" s="234"/>
      <c r="M2374" s="234"/>
      <c r="N2374" s="234"/>
      <c r="O2374" s="234"/>
      <c r="P2374" s="237"/>
      <c r="Q2374" s="238"/>
      <c r="R2374" s="233" t="str">
        <f>IF(ISERROR($V2374),"",OFFSET('Smelter Look-up'!$C$4,$V2374-4,0)&amp;"")</f>
        <v/>
      </c>
      <c r="S2374" s="239" t="str">
        <f t="array" ref="S2374">IF(B2374="","",IF(ISERROR(MATCH($E2374,CL,0)),"Unknown",INDIRECT("'C'!$A$"&amp;MATCH($E2374,CL,0)+1)))</f>
        <v/>
      </c>
      <c r="T2374" s="239" t="str">
        <f t="array" ref="T2374">IF(B2374="","",IF(ISERROR(MATCH($J2374,SorP!$B$1:$B$6226,0)),"",INDIRECT("'SorP'!$A$"&amp;MATCH($S2374&amp;$J2374,SorP!C:C,0))))</f>
        <v/>
      </c>
      <c r="U2374" s="240"/>
      <c r="V2374" s="228" t="str">
        <f>IF(C2374="",NA(),IF(OR(C2374="Smelter not listed",C2374="Smelter not yet identified"),MATCH($B2374&amp;$D2374,'Smelter Look-up'!$J:$J,0),MATCH($B2374&amp;$C2374,'Smelter Look-up'!$J:$J,0)))</f>
        <v>#N/A</v>
      </c>
      <c r="W2374" s="208"/>
      <c r="X2374" s="208">
        <f t="shared" si="1"/>
        <v>0</v>
      </c>
      <c r="Y2374" s="208"/>
      <c r="Z2374" s="208"/>
      <c r="AA2374" s="208"/>
      <c r="AB2374" s="241" t="str">
        <f t="shared" si="2"/>
        <v/>
      </c>
      <c r="AC2374" s="208"/>
      <c r="AD2374" s="208"/>
      <c r="AE2374" s="208"/>
      <c r="AF2374" s="208"/>
      <c r="AG2374" s="208"/>
      <c r="AH2374" s="208"/>
    </row>
    <row r="2375" ht="13.5" customHeight="1">
      <c r="A2375" s="239"/>
      <c r="B2375" s="233" t="str">
        <f t="array" ref="B2375">IF(LEN(A2375)=0,"",INDEX('Smelter Look-up'!$A:$A,MATCH($A2375,'Smelter Look-up'!$E:$E,0)))</f>
        <v/>
      </c>
      <c r="C2375" s="234" t="str">
        <f t="array" ref="C2375">IF(LEN(A2375)=0,"",INDEX('Smelter Look-up'!$C:$C,MATCH($A2375,'Smelter Look-up'!$E:$E,0)))</f>
        <v/>
      </c>
      <c r="D2375" s="233"/>
      <c r="E2375" s="233" t="str">
        <f>IF(ISERROR($V2375),"",OFFSET('Smelter Look-up'!$D$4,$V2375-4,0)&amp;"")</f>
        <v/>
      </c>
      <c r="F2375" s="233" t="str">
        <f>IF(ISERROR($V2375),"",OFFSET('Smelter Look-up'!$E$4,$V2375-4,0))</f>
        <v/>
      </c>
      <c r="G2375" s="233" t="str">
        <f>IF(C2375=$X$4,IF(ISERROR($V2375),"Enter smelter details","RMI"),IF(ISERROR($V2375),"",OFFSET('Smelter Look-up'!$F$4,$V2375-4,0)))</f>
        <v/>
      </c>
      <c r="H2375" s="235" t="str">
        <f>IF(ISERROR($V2375),"",OFFSET('Smelter Look-up'!$G$4,$V2375-4,0))</f>
        <v/>
      </c>
      <c r="I2375" s="237" t="str">
        <f>IF(ISERROR($V2375),"",OFFSET('Smelter Look-up'!$H$4,$V2375-4,0))</f>
        <v/>
      </c>
      <c r="J2375" s="237" t="str">
        <f>IF(ISERROR($V2375),"",OFFSET('Smelter Look-up'!$I$4,$V2375-4,0))</f>
        <v/>
      </c>
      <c r="K2375" s="234"/>
      <c r="L2375" s="234"/>
      <c r="M2375" s="234"/>
      <c r="N2375" s="234"/>
      <c r="O2375" s="234"/>
      <c r="P2375" s="237"/>
      <c r="Q2375" s="238"/>
      <c r="R2375" s="233" t="str">
        <f>IF(ISERROR($V2375),"",OFFSET('Smelter Look-up'!$C$4,$V2375-4,0)&amp;"")</f>
        <v/>
      </c>
      <c r="S2375" s="239" t="str">
        <f t="array" ref="S2375">IF(B2375="","",IF(ISERROR(MATCH($E2375,CL,0)),"Unknown",INDIRECT("'C'!$A$"&amp;MATCH($E2375,CL,0)+1)))</f>
        <v/>
      </c>
      <c r="T2375" s="239" t="str">
        <f t="array" ref="T2375">IF(B2375="","",IF(ISERROR(MATCH($J2375,SorP!$B$1:$B$6226,0)),"",INDIRECT("'SorP'!$A$"&amp;MATCH($S2375&amp;$J2375,SorP!C:C,0))))</f>
        <v/>
      </c>
      <c r="U2375" s="240"/>
      <c r="V2375" s="228" t="str">
        <f>IF(C2375="",NA(),IF(OR(C2375="Smelter not listed",C2375="Smelter not yet identified"),MATCH($B2375&amp;$D2375,'Smelter Look-up'!$J:$J,0),MATCH($B2375&amp;$C2375,'Smelter Look-up'!$J:$J,0)))</f>
        <v>#N/A</v>
      </c>
      <c r="W2375" s="208"/>
      <c r="X2375" s="208">
        <f t="shared" si="1"/>
        <v>0</v>
      </c>
      <c r="Y2375" s="208"/>
      <c r="Z2375" s="208"/>
      <c r="AA2375" s="208"/>
      <c r="AB2375" s="241" t="str">
        <f t="shared" si="2"/>
        <v/>
      </c>
      <c r="AC2375" s="208"/>
      <c r="AD2375" s="208"/>
      <c r="AE2375" s="208"/>
      <c r="AF2375" s="208"/>
      <c r="AG2375" s="208"/>
      <c r="AH2375" s="208"/>
    </row>
    <row r="2376" ht="13.5" customHeight="1">
      <c r="A2376" s="239"/>
      <c r="B2376" s="233" t="str">
        <f t="array" ref="B2376">IF(LEN(A2376)=0,"",INDEX('Smelter Look-up'!$A:$A,MATCH($A2376,'Smelter Look-up'!$E:$E,0)))</f>
        <v/>
      </c>
      <c r="C2376" s="234" t="str">
        <f t="array" ref="C2376">IF(LEN(A2376)=0,"",INDEX('Smelter Look-up'!$C:$C,MATCH($A2376,'Smelter Look-up'!$E:$E,0)))</f>
        <v/>
      </c>
      <c r="D2376" s="233"/>
      <c r="E2376" s="233" t="str">
        <f>IF(ISERROR($V2376),"",OFFSET('Smelter Look-up'!$D$4,$V2376-4,0)&amp;"")</f>
        <v/>
      </c>
      <c r="F2376" s="233" t="str">
        <f>IF(ISERROR($V2376),"",OFFSET('Smelter Look-up'!$E$4,$V2376-4,0))</f>
        <v/>
      </c>
      <c r="G2376" s="233" t="str">
        <f>IF(C2376=$X$4,IF(ISERROR($V2376),"Enter smelter details","RMI"),IF(ISERROR($V2376),"",OFFSET('Smelter Look-up'!$F$4,$V2376-4,0)))</f>
        <v/>
      </c>
      <c r="H2376" s="235" t="str">
        <f>IF(ISERROR($V2376),"",OFFSET('Smelter Look-up'!$G$4,$V2376-4,0))</f>
        <v/>
      </c>
      <c r="I2376" s="237" t="str">
        <f>IF(ISERROR($V2376),"",OFFSET('Smelter Look-up'!$H$4,$V2376-4,0))</f>
        <v/>
      </c>
      <c r="J2376" s="237" t="str">
        <f>IF(ISERROR($V2376),"",OFFSET('Smelter Look-up'!$I$4,$V2376-4,0))</f>
        <v/>
      </c>
      <c r="K2376" s="234"/>
      <c r="L2376" s="234"/>
      <c r="M2376" s="234"/>
      <c r="N2376" s="234"/>
      <c r="O2376" s="234"/>
      <c r="P2376" s="237"/>
      <c r="Q2376" s="238"/>
      <c r="R2376" s="233" t="str">
        <f>IF(ISERROR($V2376),"",OFFSET('Smelter Look-up'!$C$4,$V2376-4,0)&amp;"")</f>
        <v/>
      </c>
      <c r="S2376" s="239" t="str">
        <f t="array" ref="S2376">IF(B2376="","",IF(ISERROR(MATCH($E2376,CL,0)),"Unknown",INDIRECT("'C'!$A$"&amp;MATCH($E2376,CL,0)+1)))</f>
        <v/>
      </c>
      <c r="T2376" s="239" t="str">
        <f t="array" ref="T2376">IF(B2376="","",IF(ISERROR(MATCH($J2376,SorP!$B$1:$B$6226,0)),"",INDIRECT("'SorP'!$A$"&amp;MATCH($S2376&amp;$J2376,SorP!C:C,0))))</f>
        <v/>
      </c>
      <c r="U2376" s="240"/>
      <c r="V2376" s="228" t="str">
        <f>IF(C2376="",NA(),IF(OR(C2376="Smelter not listed",C2376="Smelter not yet identified"),MATCH($B2376&amp;$D2376,'Smelter Look-up'!$J:$J,0),MATCH($B2376&amp;$C2376,'Smelter Look-up'!$J:$J,0)))</f>
        <v>#N/A</v>
      </c>
      <c r="W2376" s="208"/>
      <c r="X2376" s="208">
        <f t="shared" si="1"/>
        <v>0</v>
      </c>
      <c r="Y2376" s="208"/>
      <c r="Z2376" s="208"/>
      <c r="AA2376" s="208"/>
      <c r="AB2376" s="241" t="str">
        <f t="shared" si="2"/>
        <v/>
      </c>
      <c r="AC2376" s="208"/>
      <c r="AD2376" s="208"/>
      <c r="AE2376" s="208"/>
      <c r="AF2376" s="208"/>
      <c r="AG2376" s="208"/>
      <c r="AH2376" s="208"/>
    </row>
    <row r="2377" ht="13.5" customHeight="1">
      <c r="A2377" s="239"/>
      <c r="B2377" s="233" t="str">
        <f t="array" ref="B2377">IF(LEN(A2377)=0,"",INDEX('Smelter Look-up'!$A:$A,MATCH($A2377,'Smelter Look-up'!$E:$E,0)))</f>
        <v/>
      </c>
      <c r="C2377" s="234" t="str">
        <f t="array" ref="C2377">IF(LEN(A2377)=0,"",INDEX('Smelter Look-up'!$C:$C,MATCH($A2377,'Smelter Look-up'!$E:$E,0)))</f>
        <v/>
      </c>
      <c r="D2377" s="233"/>
      <c r="E2377" s="233" t="str">
        <f>IF(ISERROR($V2377),"",OFFSET('Smelter Look-up'!$D$4,$V2377-4,0)&amp;"")</f>
        <v/>
      </c>
      <c r="F2377" s="233" t="str">
        <f>IF(ISERROR($V2377),"",OFFSET('Smelter Look-up'!$E$4,$V2377-4,0))</f>
        <v/>
      </c>
      <c r="G2377" s="233" t="str">
        <f>IF(C2377=$X$4,IF(ISERROR($V2377),"Enter smelter details","RMI"),IF(ISERROR($V2377),"",OFFSET('Smelter Look-up'!$F$4,$V2377-4,0)))</f>
        <v/>
      </c>
      <c r="H2377" s="235" t="str">
        <f>IF(ISERROR($V2377),"",OFFSET('Smelter Look-up'!$G$4,$V2377-4,0))</f>
        <v/>
      </c>
      <c r="I2377" s="237" t="str">
        <f>IF(ISERROR($V2377),"",OFFSET('Smelter Look-up'!$H$4,$V2377-4,0))</f>
        <v/>
      </c>
      <c r="J2377" s="237" t="str">
        <f>IF(ISERROR($V2377),"",OFFSET('Smelter Look-up'!$I$4,$V2377-4,0))</f>
        <v/>
      </c>
      <c r="K2377" s="234"/>
      <c r="L2377" s="234"/>
      <c r="M2377" s="234"/>
      <c r="N2377" s="234"/>
      <c r="O2377" s="234"/>
      <c r="P2377" s="237"/>
      <c r="Q2377" s="238"/>
      <c r="R2377" s="233" t="str">
        <f>IF(ISERROR($V2377),"",OFFSET('Smelter Look-up'!$C$4,$V2377-4,0)&amp;"")</f>
        <v/>
      </c>
      <c r="S2377" s="239" t="str">
        <f t="array" ref="S2377">IF(B2377="","",IF(ISERROR(MATCH($E2377,CL,0)),"Unknown",INDIRECT("'C'!$A$"&amp;MATCH($E2377,CL,0)+1)))</f>
        <v/>
      </c>
      <c r="T2377" s="239" t="str">
        <f t="array" ref="T2377">IF(B2377="","",IF(ISERROR(MATCH($J2377,SorP!$B$1:$B$6226,0)),"",INDIRECT("'SorP'!$A$"&amp;MATCH($S2377&amp;$J2377,SorP!C:C,0))))</f>
        <v/>
      </c>
      <c r="U2377" s="240"/>
      <c r="V2377" s="228" t="str">
        <f>IF(C2377="",NA(),IF(OR(C2377="Smelter not listed",C2377="Smelter not yet identified"),MATCH($B2377&amp;$D2377,'Smelter Look-up'!$J:$J,0),MATCH($B2377&amp;$C2377,'Smelter Look-up'!$J:$J,0)))</f>
        <v>#N/A</v>
      </c>
      <c r="W2377" s="208"/>
      <c r="X2377" s="208">
        <f t="shared" si="1"/>
        <v>0</v>
      </c>
      <c r="Y2377" s="208"/>
      <c r="Z2377" s="208"/>
      <c r="AA2377" s="208"/>
      <c r="AB2377" s="241" t="str">
        <f t="shared" si="2"/>
        <v/>
      </c>
      <c r="AC2377" s="208"/>
      <c r="AD2377" s="208"/>
      <c r="AE2377" s="208"/>
      <c r="AF2377" s="208"/>
      <c r="AG2377" s="208"/>
      <c r="AH2377" s="208"/>
    </row>
    <row r="2378" ht="13.5" customHeight="1">
      <c r="A2378" s="239"/>
      <c r="B2378" s="233" t="str">
        <f t="array" ref="B2378">IF(LEN(A2378)=0,"",INDEX('Smelter Look-up'!$A:$A,MATCH($A2378,'Smelter Look-up'!$E:$E,0)))</f>
        <v/>
      </c>
      <c r="C2378" s="234" t="str">
        <f t="array" ref="C2378">IF(LEN(A2378)=0,"",INDEX('Smelter Look-up'!$C:$C,MATCH($A2378,'Smelter Look-up'!$E:$E,0)))</f>
        <v/>
      </c>
      <c r="D2378" s="233"/>
      <c r="E2378" s="233" t="str">
        <f>IF(ISERROR($V2378),"",OFFSET('Smelter Look-up'!$D$4,$V2378-4,0)&amp;"")</f>
        <v/>
      </c>
      <c r="F2378" s="233" t="str">
        <f>IF(ISERROR($V2378),"",OFFSET('Smelter Look-up'!$E$4,$V2378-4,0))</f>
        <v/>
      </c>
      <c r="G2378" s="233" t="str">
        <f>IF(C2378=$X$4,IF(ISERROR($V2378),"Enter smelter details","RMI"),IF(ISERROR($V2378),"",OFFSET('Smelter Look-up'!$F$4,$V2378-4,0)))</f>
        <v/>
      </c>
      <c r="H2378" s="235" t="str">
        <f>IF(ISERROR($V2378),"",OFFSET('Smelter Look-up'!$G$4,$V2378-4,0))</f>
        <v/>
      </c>
      <c r="I2378" s="237" t="str">
        <f>IF(ISERROR($V2378),"",OFFSET('Smelter Look-up'!$H$4,$V2378-4,0))</f>
        <v/>
      </c>
      <c r="J2378" s="237" t="str">
        <f>IF(ISERROR($V2378),"",OFFSET('Smelter Look-up'!$I$4,$V2378-4,0))</f>
        <v/>
      </c>
      <c r="K2378" s="234"/>
      <c r="L2378" s="234"/>
      <c r="M2378" s="234"/>
      <c r="N2378" s="234"/>
      <c r="O2378" s="234"/>
      <c r="P2378" s="237"/>
      <c r="Q2378" s="238"/>
      <c r="R2378" s="233" t="str">
        <f>IF(ISERROR($V2378),"",OFFSET('Smelter Look-up'!$C$4,$V2378-4,0)&amp;"")</f>
        <v/>
      </c>
      <c r="S2378" s="239" t="str">
        <f t="array" ref="S2378">IF(B2378="","",IF(ISERROR(MATCH($E2378,CL,0)),"Unknown",INDIRECT("'C'!$A$"&amp;MATCH($E2378,CL,0)+1)))</f>
        <v/>
      </c>
      <c r="T2378" s="239" t="str">
        <f t="array" ref="T2378">IF(B2378="","",IF(ISERROR(MATCH($J2378,SorP!$B$1:$B$6226,0)),"",INDIRECT("'SorP'!$A$"&amp;MATCH($S2378&amp;$J2378,SorP!C:C,0))))</f>
        <v/>
      </c>
      <c r="U2378" s="240"/>
      <c r="V2378" s="228" t="str">
        <f>IF(C2378="",NA(),IF(OR(C2378="Smelter not listed",C2378="Smelter not yet identified"),MATCH($B2378&amp;$D2378,'Smelter Look-up'!$J:$J,0),MATCH($B2378&amp;$C2378,'Smelter Look-up'!$J:$J,0)))</f>
        <v>#N/A</v>
      </c>
      <c r="W2378" s="208"/>
      <c r="X2378" s="208">
        <f t="shared" si="1"/>
        <v>0</v>
      </c>
      <c r="Y2378" s="208"/>
      <c r="Z2378" s="208"/>
      <c r="AA2378" s="208"/>
      <c r="AB2378" s="241" t="str">
        <f t="shared" si="2"/>
        <v/>
      </c>
      <c r="AC2378" s="208"/>
      <c r="AD2378" s="208"/>
      <c r="AE2378" s="208"/>
      <c r="AF2378" s="208"/>
      <c r="AG2378" s="208"/>
      <c r="AH2378" s="208"/>
    </row>
    <row r="2379" ht="13.5" customHeight="1">
      <c r="A2379" s="239"/>
      <c r="B2379" s="233" t="str">
        <f t="array" ref="B2379">IF(LEN(A2379)=0,"",INDEX('Smelter Look-up'!$A:$A,MATCH($A2379,'Smelter Look-up'!$E:$E,0)))</f>
        <v/>
      </c>
      <c r="C2379" s="234" t="str">
        <f t="array" ref="C2379">IF(LEN(A2379)=0,"",INDEX('Smelter Look-up'!$C:$C,MATCH($A2379,'Smelter Look-up'!$E:$E,0)))</f>
        <v/>
      </c>
      <c r="D2379" s="233"/>
      <c r="E2379" s="233" t="str">
        <f>IF(ISERROR($V2379),"",OFFSET('Smelter Look-up'!$D$4,$V2379-4,0)&amp;"")</f>
        <v/>
      </c>
      <c r="F2379" s="233" t="str">
        <f>IF(ISERROR($V2379),"",OFFSET('Smelter Look-up'!$E$4,$V2379-4,0))</f>
        <v/>
      </c>
      <c r="G2379" s="233" t="str">
        <f>IF(C2379=$X$4,IF(ISERROR($V2379),"Enter smelter details","RMI"),IF(ISERROR($V2379),"",OFFSET('Smelter Look-up'!$F$4,$V2379-4,0)))</f>
        <v/>
      </c>
      <c r="H2379" s="235" t="str">
        <f>IF(ISERROR($V2379),"",OFFSET('Smelter Look-up'!$G$4,$V2379-4,0))</f>
        <v/>
      </c>
      <c r="I2379" s="237" t="str">
        <f>IF(ISERROR($V2379),"",OFFSET('Smelter Look-up'!$H$4,$V2379-4,0))</f>
        <v/>
      </c>
      <c r="J2379" s="237" t="str">
        <f>IF(ISERROR($V2379),"",OFFSET('Smelter Look-up'!$I$4,$V2379-4,0))</f>
        <v/>
      </c>
      <c r="K2379" s="234"/>
      <c r="L2379" s="234"/>
      <c r="M2379" s="234"/>
      <c r="N2379" s="234"/>
      <c r="O2379" s="234"/>
      <c r="P2379" s="237"/>
      <c r="Q2379" s="238"/>
      <c r="R2379" s="233" t="str">
        <f>IF(ISERROR($V2379),"",OFFSET('Smelter Look-up'!$C$4,$V2379-4,0)&amp;"")</f>
        <v/>
      </c>
      <c r="S2379" s="239" t="str">
        <f t="array" ref="S2379">IF(B2379="","",IF(ISERROR(MATCH($E2379,CL,0)),"Unknown",INDIRECT("'C'!$A$"&amp;MATCH($E2379,CL,0)+1)))</f>
        <v/>
      </c>
      <c r="T2379" s="239" t="str">
        <f t="array" ref="T2379">IF(B2379="","",IF(ISERROR(MATCH($J2379,SorP!$B$1:$B$6226,0)),"",INDIRECT("'SorP'!$A$"&amp;MATCH($S2379&amp;$J2379,SorP!C:C,0))))</f>
        <v/>
      </c>
      <c r="U2379" s="240"/>
      <c r="V2379" s="228" t="str">
        <f>IF(C2379="",NA(),IF(OR(C2379="Smelter not listed",C2379="Smelter not yet identified"),MATCH($B2379&amp;$D2379,'Smelter Look-up'!$J:$J,0),MATCH($B2379&amp;$C2379,'Smelter Look-up'!$J:$J,0)))</f>
        <v>#N/A</v>
      </c>
      <c r="W2379" s="208"/>
      <c r="X2379" s="208">
        <f t="shared" si="1"/>
        <v>0</v>
      </c>
      <c r="Y2379" s="208"/>
      <c r="Z2379" s="208"/>
      <c r="AA2379" s="208"/>
      <c r="AB2379" s="241" t="str">
        <f t="shared" si="2"/>
        <v/>
      </c>
      <c r="AC2379" s="208"/>
      <c r="AD2379" s="208"/>
      <c r="AE2379" s="208"/>
      <c r="AF2379" s="208"/>
      <c r="AG2379" s="208"/>
      <c r="AH2379" s="208"/>
    </row>
    <row r="2380" ht="13.5" customHeight="1">
      <c r="A2380" s="239"/>
      <c r="B2380" s="233" t="str">
        <f t="array" ref="B2380">IF(LEN(A2380)=0,"",INDEX('Smelter Look-up'!$A:$A,MATCH($A2380,'Smelter Look-up'!$E:$E,0)))</f>
        <v/>
      </c>
      <c r="C2380" s="234" t="str">
        <f t="array" ref="C2380">IF(LEN(A2380)=0,"",INDEX('Smelter Look-up'!$C:$C,MATCH($A2380,'Smelter Look-up'!$E:$E,0)))</f>
        <v/>
      </c>
      <c r="D2380" s="233"/>
      <c r="E2380" s="233" t="str">
        <f>IF(ISERROR($V2380),"",OFFSET('Smelter Look-up'!$D$4,$V2380-4,0)&amp;"")</f>
        <v/>
      </c>
      <c r="F2380" s="233" t="str">
        <f>IF(ISERROR($V2380),"",OFFSET('Smelter Look-up'!$E$4,$V2380-4,0))</f>
        <v/>
      </c>
      <c r="G2380" s="233" t="str">
        <f>IF(C2380=$X$4,IF(ISERROR($V2380),"Enter smelter details","RMI"),IF(ISERROR($V2380),"",OFFSET('Smelter Look-up'!$F$4,$V2380-4,0)))</f>
        <v/>
      </c>
      <c r="H2380" s="235" t="str">
        <f>IF(ISERROR($V2380),"",OFFSET('Smelter Look-up'!$G$4,$V2380-4,0))</f>
        <v/>
      </c>
      <c r="I2380" s="237" t="str">
        <f>IF(ISERROR($V2380),"",OFFSET('Smelter Look-up'!$H$4,$V2380-4,0))</f>
        <v/>
      </c>
      <c r="J2380" s="237" t="str">
        <f>IF(ISERROR($V2380),"",OFFSET('Smelter Look-up'!$I$4,$V2380-4,0))</f>
        <v/>
      </c>
      <c r="K2380" s="234"/>
      <c r="L2380" s="234"/>
      <c r="M2380" s="234"/>
      <c r="N2380" s="234"/>
      <c r="O2380" s="234"/>
      <c r="P2380" s="237"/>
      <c r="Q2380" s="238"/>
      <c r="R2380" s="233" t="str">
        <f>IF(ISERROR($V2380),"",OFFSET('Smelter Look-up'!$C$4,$V2380-4,0)&amp;"")</f>
        <v/>
      </c>
      <c r="S2380" s="239" t="str">
        <f t="array" ref="S2380">IF(B2380="","",IF(ISERROR(MATCH($E2380,CL,0)),"Unknown",INDIRECT("'C'!$A$"&amp;MATCH($E2380,CL,0)+1)))</f>
        <v/>
      </c>
      <c r="T2380" s="239" t="str">
        <f t="array" ref="T2380">IF(B2380="","",IF(ISERROR(MATCH($J2380,SorP!$B$1:$B$6226,0)),"",INDIRECT("'SorP'!$A$"&amp;MATCH($S2380&amp;$J2380,SorP!C:C,0))))</f>
        <v/>
      </c>
      <c r="U2380" s="240"/>
      <c r="V2380" s="228" t="str">
        <f>IF(C2380="",NA(),IF(OR(C2380="Smelter not listed",C2380="Smelter not yet identified"),MATCH($B2380&amp;$D2380,'Smelter Look-up'!$J:$J,0),MATCH($B2380&amp;$C2380,'Smelter Look-up'!$J:$J,0)))</f>
        <v>#N/A</v>
      </c>
      <c r="W2380" s="208"/>
      <c r="X2380" s="208">
        <f t="shared" si="1"/>
        <v>0</v>
      </c>
      <c r="Y2380" s="208"/>
      <c r="Z2380" s="208"/>
      <c r="AA2380" s="208"/>
      <c r="AB2380" s="241" t="str">
        <f t="shared" si="2"/>
        <v/>
      </c>
      <c r="AC2380" s="208"/>
      <c r="AD2380" s="208"/>
      <c r="AE2380" s="208"/>
      <c r="AF2380" s="208"/>
      <c r="AG2380" s="208"/>
      <c r="AH2380" s="208"/>
    </row>
    <row r="2381" ht="13.5" customHeight="1">
      <c r="A2381" s="239"/>
      <c r="B2381" s="233" t="str">
        <f t="array" ref="B2381">IF(LEN(A2381)=0,"",INDEX('Smelter Look-up'!$A:$A,MATCH($A2381,'Smelter Look-up'!$E:$E,0)))</f>
        <v/>
      </c>
      <c r="C2381" s="234" t="str">
        <f t="array" ref="C2381">IF(LEN(A2381)=0,"",INDEX('Smelter Look-up'!$C:$C,MATCH($A2381,'Smelter Look-up'!$E:$E,0)))</f>
        <v/>
      </c>
      <c r="D2381" s="233"/>
      <c r="E2381" s="233" t="str">
        <f>IF(ISERROR($V2381),"",OFFSET('Smelter Look-up'!$D$4,$V2381-4,0)&amp;"")</f>
        <v/>
      </c>
      <c r="F2381" s="233" t="str">
        <f>IF(ISERROR($V2381),"",OFFSET('Smelter Look-up'!$E$4,$V2381-4,0))</f>
        <v/>
      </c>
      <c r="G2381" s="233" t="str">
        <f>IF(C2381=$X$4,IF(ISERROR($V2381),"Enter smelter details","RMI"),IF(ISERROR($V2381),"",OFFSET('Smelter Look-up'!$F$4,$V2381-4,0)))</f>
        <v/>
      </c>
      <c r="H2381" s="235" t="str">
        <f>IF(ISERROR($V2381),"",OFFSET('Smelter Look-up'!$G$4,$V2381-4,0))</f>
        <v/>
      </c>
      <c r="I2381" s="237" t="str">
        <f>IF(ISERROR($V2381),"",OFFSET('Smelter Look-up'!$H$4,$V2381-4,0))</f>
        <v/>
      </c>
      <c r="J2381" s="237" t="str">
        <f>IF(ISERROR($V2381),"",OFFSET('Smelter Look-up'!$I$4,$V2381-4,0))</f>
        <v/>
      </c>
      <c r="K2381" s="234"/>
      <c r="L2381" s="234"/>
      <c r="M2381" s="234"/>
      <c r="N2381" s="234"/>
      <c r="O2381" s="234"/>
      <c r="P2381" s="237"/>
      <c r="Q2381" s="238"/>
      <c r="R2381" s="233" t="str">
        <f>IF(ISERROR($V2381),"",OFFSET('Smelter Look-up'!$C$4,$V2381-4,0)&amp;"")</f>
        <v/>
      </c>
      <c r="S2381" s="239" t="str">
        <f t="array" ref="S2381">IF(B2381="","",IF(ISERROR(MATCH($E2381,CL,0)),"Unknown",INDIRECT("'C'!$A$"&amp;MATCH($E2381,CL,0)+1)))</f>
        <v/>
      </c>
      <c r="T2381" s="239" t="str">
        <f t="array" ref="T2381">IF(B2381="","",IF(ISERROR(MATCH($J2381,SorP!$B$1:$B$6226,0)),"",INDIRECT("'SorP'!$A$"&amp;MATCH($S2381&amp;$J2381,SorP!C:C,0))))</f>
        <v/>
      </c>
      <c r="U2381" s="240"/>
      <c r="V2381" s="228" t="str">
        <f>IF(C2381="",NA(),IF(OR(C2381="Smelter not listed",C2381="Smelter not yet identified"),MATCH($B2381&amp;$D2381,'Smelter Look-up'!$J:$J,0),MATCH($B2381&amp;$C2381,'Smelter Look-up'!$J:$J,0)))</f>
        <v>#N/A</v>
      </c>
      <c r="W2381" s="208"/>
      <c r="X2381" s="208">
        <f t="shared" si="1"/>
        <v>0</v>
      </c>
      <c r="Y2381" s="208"/>
      <c r="Z2381" s="208"/>
      <c r="AA2381" s="208"/>
      <c r="AB2381" s="241" t="str">
        <f t="shared" si="2"/>
        <v/>
      </c>
      <c r="AC2381" s="208"/>
      <c r="AD2381" s="208"/>
      <c r="AE2381" s="208"/>
      <c r="AF2381" s="208"/>
      <c r="AG2381" s="208"/>
      <c r="AH2381" s="208"/>
    </row>
    <row r="2382" ht="13.5" customHeight="1">
      <c r="A2382" s="239"/>
      <c r="B2382" s="233" t="str">
        <f t="array" ref="B2382">IF(LEN(A2382)=0,"",INDEX('Smelter Look-up'!$A:$A,MATCH($A2382,'Smelter Look-up'!$E:$E,0)))</f>
        <v/>
      </c>
      <c r="C2382" s="234" t="str">
        <f t="array" ref="C2382">IF(LEN(A2382)=0,"",INDEX('Smelter Look-up'!$C:$C,MATCH($A2382,'Smelter Look-up'!$E:$E,0)))</f>
        <v/>
      </c>
      <c r="D2382" s="233"/>
      <c r="E2382" s="233" t="str">
        <f>IF(ISERROR($V2382),"",OFFSET('Smelter Look-up'!$D$4,$V2382-4,0)&amp;"")</f>
        <v/>
      </c>
      <c r="F2382" s="233" t="str">
        <f>IF(ISERROR($V2382),"",OFFSET('Smelter Look-up'!$E$4,$V2382-4,0))</f>
        <v/>
      </c>
      <c r="G2382" s="233" t="str">
        <f>IF(C2382=$X$4,IF(ISERROR($V2382),"Enter smelter details","RMI"),IF(ISERROR($V2382),"",OFFSET('Smelter Look-up'!$F$4,$V2382-4,0)))</f>
        <v/>
      </c>
      <c r="H2382" s="235" t="str">
        <f>IF(ISERROR($V2382),"",OFFSET('Smelter Look-up'!$G$4,$V2382-4,0))</f>
        <v/>
      </c>
      <c r="I2382" s="237" t="str">
        <f>IF(ISERROR($V2382),"",OFFSET('Smelter Look-up'!$H$4,$V2382-4,0))</f>
        <v/>
      </c>
      <c r="J2382" s="237" t="str">
        <f>IF(ISERROR($V2382),"",OFFSET('Smelter Look-up'!$I$4,$V2382-4,0))</f>
        <v/>
      </c>
      <c r="K2382" s="234"/>
      <c r="L2382" s="234"/>
      <c r="M2382" s="234"/>
      <c r="N2382" s="234"/>
      <c r="O2382" s="234"/>
      <c r="P2382" s="237"/>
      <c r="Q2382" s="238"/>
      <c r="R2382" s="233" t="str">
        <f>IF(ISERROR($V2382),"",OFFSET('Smelter Look-up'!$C$4,$V2382-4,0)&amp;"")</f>
        <v/>
      </c>
      <c r="S2382" s="239" t="str">
        <f t="array" ref="S2382">IF(B2382="","",IF(ISERROR(MATCH($E2382,CL,0)),"Unknown",INDIRECT("'C'!$A$"&amp;MATCH($E2382,CL,0)+1)))</f>
        <v/>
      </c>
      <c r="T2382" s="239" t="str">
        <f t="array" ref="T2382">IF(B2382="","",IF(ISERROR(MATCH($J2382,SorP!$B$1:$B$6226,0)),"",INDIRECT("'SorP'!$A$"&amp;MATCH($S2382&amp;$J2382,SorP!C:C,0))))</f>
        <v/>
      </c>
      <c r="U2382" s="240"/>
      <c r="V2382" s="228" t="str">
        <f>IF(C2382="",NA(),IF(OR(C2382="Smelter not listed",C2382="Smelter not yet identified"),MATCH($B2382&amp;$D2382,'Smelter Look-up'!$J:$J,0),MATCH($B2382&amp;$C2382,'Smelter Look-up'!$J:$J,0)))</f>
        <v>#N/A</v>
      </c>
      <c r="W2382" s="208"/>
      <c r="X2382" s="208">
        <f t="shared" si="1"/>
        <v>0</v>
      </c>
      <c r="Y2382" s="208"/>
      <c r="Z2382" s="208"/>
      <c r="AA2382" s="208"/>
      <c r="AB2382" s="241" t="str">
        <f t="shared" si="2"/>
        <v/>
      </c>
      <c r="AC2382" s="208"/>
      <c r="AD2382" s="208"/>
      <c r="AE2382" s="208"/>
      <c r="AF2382" s="208"/>
      <c r="AG2382" s="208"/>
      <c r="AH2382" s="208"/>
    </row>
    <row r="2383" ht="13.5" customHeight="1">
      <c r="A2383" s="239"/>
      <c r="B2383" s="233" t="str">
        <f t="array" ref="B2383">IF(LEN(A2383)=0,"",INDEX('Smelter Look-up'!$A:$A,MATCH($A2383,'Smelter Look-up'!$E:$E,0)))</f>
        <v/>
      </c>
      <c r="C2383" s="234" t="str">
        <f t="array" ref="C2383">IF(LEN(A2383)=0,"",INDEX('Smelter Look-up'!$C:$C,MATCH($A2383,'Smelter Look-up'!$E:$E,0)))</f>
        <v/>
      </c>
      <c r="D2383" s="233"/>
      <c r="E2383" s="233" t="str">
        <f>IF(ISERROR($V2383),"",OFFSET('Smelter Look-up'!$D$4,$V2383-4,0)&amp;"")</f>
        <v/>
      </c>
      <c r="F2383" s="233" t="str">
        <f>IF(ISERROR($V2383),"",OFFSET('Smelter Look-up'!$E$4,$V2383-4,0))</f>
        <v/>
      </c>
      <c r="G2383" s="233" t="str">
        <f>IF(C2383=$X$4,IF(ISERROR($V2383),"Enter smelter details","RMI"),IF(ISERROR($V2383),"",OFFSET('Smelter Look-up'!$F$4,$V2383-4,0)))</f>
        <v/>
      </c>
      <c r="H2383" s="235" t="str">
        <f>IF(ISERROR($V2383),"",OFFSET('Smelter Look-up'!$G$4,$V2383-4,0))</f>
        <v/>
      </c>
      <c r="I2383" s="237" t="str">
        <f>IF(ISERROR($V2383),"",OFFSET('Smelter Look-up'!$H$4,$V2383-4,0))</f>
        <v/>
      </c>
      <c r="J2383" s="237" t="str">
        <f>IF(ISERROR($V2383),"",OFFSET('Smelter Look-up'!$I$4,$V2383-4,0))</f>
        <v/>
      </c>
      <c r="K2383" s="234"/>
      <c r="L2383" s="234"/>
      <c r="M2383" s="234"/>
      <c r="N2383" s="234"/>
      <c r="O2383" s="234"/>
      <c r="P2383" s="237"/>
      <c r="Q2383" s="238"/>
      <c r="R2383" s="233" t="str">
        <f>IF(ISERROR($V2383),"",OFFSET('Smelter Look-up'!$C$4,$V2383-4,0)&amp;"")</f>
        <v/>
      </c>
      <c r="S2383" s="239" t="str">
        <f t="array" ref="S2383">IF(B2383="","",IF(ISERROR(MATCH($E2383,CL,0)),"Unknown",INDIRECT("'C'!$A$"&amp;MATCH($E2383,CL,0)+1)))</f>
        <v/>
      </c>
      <c r="T2383" s="239" t="str">
        <f t="array" ref="T2383">IF(B2383="","",IF(ISERROR(MATCH($J2383,SorP!$B$1:$B$6226,0)),"",INDIRECT("'SorP'!$A$"&amp;MATCH($S2383&amp;$J2383,SorP!C:C,0))))</f>
        <v/>
      </c>
      <c r="U2383" s="240"/>
      <c r="V2383" s="228" t="str">
        <f>IF(C2383="",NA(),IF(OR(C2383="Smelter not listed",C2383="Smelter not yet identified"),MATCH($B2383&amp;$D2383,'Smelter Look-up'!$J:$J,0),MATCH($B2383&amp;$C2383,'Smelter Look-up'!$J:$J,0)))</f>
        <v>#N/A</v>
      </c>
      <c r="W2383" s="208"/>
      <c r="X2383" s="208">
        <f t="shared" si="1"/>
        <v>0</v>
      </c>
      <c r="Y2383" s="208"/>
      <c r="Z2383" s="208"/>
      <c r="AA2383" s="208"/>
      <c r="AB2383" s="241" t="str">
        <f t="shared" si="2"/>
        <v/>
      </c>
      <c r="AC2383" s="208"/>
      <c r="AD2383" s="208"/>
      <c r="AE2383" s="208"/>
      <c r="AF2383" s="208"/>
      <c r="AG2383" s="208"/>
      <c r="AH2383" s="208"/>
    </row>
    <row r="2384" ht="13.5" customHeight="1">
      <c r="A2384" s="239"/>
      <c r="B2384" s="233" t="str">
        <f t="array" ref="B2384">IF(LEN(A2384)=0,"",INDEX('Smelter Look-up'!$A:$A,MATCH($A2384,'Smelter Look-up'!$E:$E,0)))</f>
        <v/>
      </c>
      <c r="C2384" s="234" t="str">
        <f t="array" ref="C2384">IF(LEN(A2384)=0,"",INDEX('Smelter Look-up'!$C:$C,MATCH($A2384,'Smelter Look-up'!$E:$E,0)))</f>
        <v/>
      </c>
      <c r="D2384" s="233"/>
      <c r="E2384" s="233" t="str">
        <f>IF(ISERROR($V2384),"",OFFSET('Smelter Look-up'!$D$4,$V2384-4,0)&amp;"")</f>
        <v/>
      </c>
      <c r="F2384" s="233" t="str">
        <f>IF(ISERROR($V2384),"",OFFSET('Smelter Look-up'!$E$4,$V2384-4,0))</f>
        <v/>
      </c>
      <c r="G2384" s="233" t="str">
        <f>IF(C2384=$X$4,IF(ISERROR($V2384),"Enter smelter details","RMI"),IF(ISERROR($V2384),"",OFFSET('Smelter Look-up'!$F$4,$V2384-4,0)))</f>
        <v/>
      </c>
      <c r="H2384" s="235" t="str">
        <f>IF(ISERROR($V2384),"",OFFSET('Smelter Look-up'!$G$4,$V2384-4,0))</f>
        <v/>
      </c>
      <c r="I2384" s="237" t="str">
        <f>IF(ISERROR($V2384),"",OFFSET('Smelter Look-up'!$H$4,$V2384-4,0))</f>
        <v/>
      </c>
      <c r="J2384" s="237" t="str">
        <f>IF(ISERROR($V2384),"",OFFSET('Smelter Look-up'!$I$4,$V2384-4,0))</f>
        <v/>
      </c>
      <c r="K2384" s="234"/>
      <c r="L2384" s="234"/>
      <c r="M2384" s="234"/>
      <c r="N2384" s="234"/>
      <c r="O2384" s="234"/>
      <c r="P2384" s="237"/>
      <c r="Q2384" s="238"/>
      <c r="R2384" s="233" t="str">
        <f>IF(ISERROR($V2384),"",OFFSET('Smelter Look-up'!$C$4,$V2384-4,0)&amp;"")</f>
        <v/>
      </c>
      <c r="S2384" s="239" t="str">
        <f t="array" ref="S2384">IF(B2384="","",IF(ISERROR(MATCH($E2384,CL,0)),"Unknown",INDIRECT("'C'!$A$"&amp;MATCH($E2384,CL,0)+1)))</f>
        <v/>
      </c>
      <c r="T2384" s="239" t="str">
        <f t="array" ref="T2384">IF(B2384="","",IF(ISERROR(MATCH($J2384,SorP!$B$1:$B$6226,0)),"",INDIRECT("'SorP'!$A$"&amp;MATCH($S2384&amp;$J2384,SorP!C:C,0))))</f>
        <v/>
      </c>
      <c r="U2384" s="240"/>
      <c r="V2384" s="228" t="str">
        <f>IF(C2384="",NA(),IF(OR(C2384="Smelter not listed",C2384="Smelter not yet identified"),MATCH($B2384&amp;$D2384,'Smelter Look-up'!$J:$J,0),MATCH($B2384&amp;$C2384,'Smelter Look-up'!$J:$J,0)))</f>
        <v>#N/A</v>
      </c>
      <c r="W2384" s="208"/>
      <c r="X2384" s="208">
        <f t="shared" si="1"/>
        <v>0</v>
      </c>
      <c r="Y2384" s="208"/>
      <c r="Z2384" s="208"/>
      <c r="AA2384" s="208"/>
      <c r="AB2384" s="241" t="str">
        <f t="shared" si="2"/>
        <v/>
      </c>
      <c r="AC2384" s="208"/>
      <c r="AD2384" s="208"/>
      <c r="AE2384" s="208"/>
      <c r="AF2384" s="208"/>
      <c r="AG2384" s="208"/>
      <c r="AH2384" s="208"/>
    </row>
    <row r="2385" ht="13.5" customHeight="1">
      <c r="A2385" s="239"/>
      <c r="B2385" s="233" t="str">
        <f t="array" ref="B2385">IF(LEN(A2385)=0,"",INDEX('Smelter Look-up'!$A:$A,MATCH($A2385,'Smelter Look-up'!$E:$E,0)))</f>
        <v/>
      </c>
      <c r="C2385" s="234" t="str">
        <f t="array" ref="C2385">IF(LEN(A2385)=0,"",INDEX('Smelter Look-up'!$C:$C,MATCH($A2385,'Smelter Look-up'!$E:$E,0)))</f>
        <v/>
      </c>
      <c r="D2385" s="233"/>
      <c r="E2385" s="233" t="str">
        <f>IF(ISERROR($V2385),"",OFFSET('Smelter Look-up'!$D$4,$V2385-4,0)&amp;"")</f>
        <v/>
      </c>
      <c r="F2385" s="233" t="str">
        <f>IF(ISERROR($V2385),"",OFFSET('Smelter Look-up'!$E$4,$V2385-4,0))</f>
        <v/>
      </c>
      <c r="G2385" s="233" t="str">
        <f>IF(C2385=$X$4,IF(ISERROR($V2385),"Enter smelter details","RMI"),IF(ISERROR($V2385),"",OFFSET('Smelter Look-up'!$F$4,$V2385-4,0)))</f>
        <v/>
      </c>
      <c r="H2385" s="235" t="str">
        <f>IF(ISERROR($V2385),"",OFFSET('Smelter Look-up'!$G$4,$V2385-4,0))</f>
        <v/>
      </c>
      <c r="I2385" s="237" t="str">
        <f>IF(ISERROR($V2385),"",OFFSET('Smelter Look-up'!$H$4,$V2385-4,0))</f>
        <v/>
      </c>
      <c r="J2385" s="237" t="str">
        <f>IF(ISERROR($V2385),"",OFFSET('Smelter Look-up'!$I$4,$V2385-4,0))</f>
        <v/>
      </c>
      <c r="K2385" s="234"/>
      <c r="L2385" s="234"/>
      <c r="M2385" s="234"/>
      <c r="N2385" s="234"/>
      <c r="O2385" s="234"/>
      <c r="P2385" s="237"/>
      <c r="Q2385" s="238"/>
      <c r="R2385" s="233" t="str">
        <f>IF(ISERROR($V2385),"",OFFSET('Smelter Look-up'!$C$4,$V2385-4,0)&amp;"")</f>
        <v/>
      </c>
      <c r="S2385" s="239" t="str">
        <f t="array" ref="S2385">IF(B2385="","",IF(ISERROR(MATCH($E2385,CL,0)),"Unknown",INDIRECT("'C'!$A$"&amp;MATCH($E2385,CL,0)+1)))</f>
        <v/>
      </c>
      <c r="T2385" s="239" t="str">
        <f t="array" ref="T2385">IF(B2385="","",IF(ISERROR(MATCH($J2385,SorP!$B$1:$B$6226,0)),"",INDIRECT("'SorP'!$A$"&amp;MATCH($S2385&amp;$J2385,SorP!C:C,0))))</f>
        <v/>
      </c>
      <c r="U2385" s="240"/>
      <c r="V2385" s="228" t="str">
        <f>IF(C2385="",NA(),IF(OR(C2385="Smelter not listed",C2385="Smelter not yet identified"),MATCH($B2385&amp;$D2385,'Smelter Look-up'!$J:$J,0),MATCH($B2385&amp;$C2385,'Smelter Look-up'!$J:$J,0)))</f>
        <v>#N/A</v>
      </c>
      <c r="W2385" s="208"/>
      <c r="X2385" s="208">
        <f t="shared" si="1"/>
        <v>0</v>
      </c>
      <c r="Y2385" s="208"/>
      <c r="Z2385" s="208"/>
      <c r="AA2385" s="208"/>
      <c r="AB2385" s="241" t="str">
        <f t="shared" si="2"/>
        <v/>
      </c>
      <c r="AC2385" s="208"/>
      <c r="AD2385" s="208"/>
      <c r="AE2385" s="208"/>
      <c r="AF2385" s="208"/>
      <c r="AG2385" s="208"/>
      <c r="AH2385" s="208"/>
    </row>
    <row r="2386" ht="13.5" customHeight="1">
      <c r="A2386" s="239"/>
      <c r="B2386" s="233" t="str">
        <f t="array" ref="B2386">IF(LEN(A2386)=0,"",INDEX('Smelter Look-up'!$A:$A,MATCH($A2386,'Smelter Look-up'!$E:$E,0)))</f>
        <v/>
      </c>
      <c r="C2386" s="234" t="str">
        <f t="array" ref="C2386">IF(LEN(A2386)=0,"",INDEX('Smelter Look-up'!$C:$C,MATCH($A2386,'Smelter Look-up'!$E:$E,0)))</f>
        <v/>
      </c>
      <c r="D2386" s="233"/>
      <c r="E2386" s="233" t="str">
        <f>IF(ISERROR($V2386),"",OFFSET('Smelter Look-up'!$D$4,$V2386-4,0)&amp;"")</f>
        <v/>
      </c>
      <c r="F2386" s="233" t="str">
        <f>IF(ISERROR($V2386),"",OFFSET('Smelter Look-up'!$E$4,$V2386-4,0))</f>
        <v/>
      </c>
      <c r="G2386" s="233" t="str">
        <f>IF(C2386=$X$4,IF(ISERROR($V2386),"Enter smelter details","RMI"),IF(ISERROR($V2386),"",OFFSET('Smelter Look-up'!$F$4,$V2386-4,0)))</f>
        <v/>
      </c>
      <c r="H2386" s="235" t="str">
        <f>IF(ISERROR($V2386),"",OFFSET('Smelter Look-up'!$G$4,$V2386-4,0))</f>
        <v/>
      </c>
      <c r="I2386" s="237" t="str">
        <f>IF(ISERROR($V2386),"",OFFSET('Smelter Look-up'!$H$4,$V2386-4,0))</f>
        <v/>
      </c>
      <c r="J2386" s="237" t="str">
        <f>IF(ISERROR($V2386),"",OFFSET('Smelter Look-up'!$I$4,$V2386-4,0))</f>
        <v/>
      </c>
      <c r="K2386" s="234"/>
      <c r="L2386" s="234"/>
      <c r="M2386" s="234"/>
      <c r="N2386" s="234"/>
      <c r="O2386" s="234"/>
      <c r="P2386" s="237"/>
      <c r="Q2386" s="238"/>
      <c r="R2386" s="233" t="str">
        <f>IF(ISERROR($V2386),"",OFFSET('Smelter Look-up'!$C$4,$V2386-4,0)&amp;"")</f>
        <v/>
      </c>
      <c r="S2386" s="239" t="str">
        <f t="array" ref="S2386">IF(B2386="","",IF(ISERROR(MATCH($E2386,CL,0)),"Unknown",INDIRECT("'C'!$A$"&amp;MATCH($E2386,CL,0)+1)))</f>
        <v/>
      </c>
      <c r="T2386" s="239" t="str">
        <f t="array" ref="T2386">IF(B2386="","",IF(ISERROR(MATCH($J2386,SorP!$B$1:$B$6226,0)),"",INDIRECT("'SorP'!$A$"&amp;MATCH($S2386&amp;$J2386,SorP!C:C,0))))</f>
        <v/>
      </c>
      <c r="U2386" s="240"/>
      <c r="V2386" s="228" t="str">
        <f>IF(C2386="",NA(),IF(OR(C2386="Smelter not listed",C2386="Smelter not yet identified"),MATCH($B2386&amp;$D2386,'Smelter Look-up'!$J:$J,0),MATCH($B2386&amp;$C2386,'Smelter Look-up'!$J:$J,0)))</f>
        <v>#N/A</v>
      </c>
      <c r="W2386" s="208"/>
      <c r="X2386" s="208">
        <f t="shared" si="1"/>
        <v>0</v>
      </c>
      <c r="Y2386" s="208"/>
      <c r="Z2386" s="208"/>
      <c r="AA2386" s="208"/>
      <c r="AB2386" s="241" t="str">
        <f t="shared" si="2"/>
        <v/>
      </c>
      <c r="AC2386" s="208"/>
      <c r="AD2386" s="208"/>
      <c r="AE2386" s="208"/>
      <c r="AF2386" s="208"/>
      <c r="AG2386" s="208"/>
      <c r="AH2386" s="208"/>
    </row>
    <row r="2387" ht="13.5" customHeight="1">
      <c r="A2387" s="239"/>
      <c r="B2387" s="233" t="str">
        <f t="array" ref="B2387">IF(LEN(A2387)=0,"",INDEX('Smelter Look-up'!$A:$A,MATCH($A2387,'Smelter Look-up'!$E:$E,0)))</f>
        <v/>
      </c>
      <c r="C2387" s="234" t="str">
        <f t="array" ref="C2387">IF(LEN(A2387)=0,"",INDEX('Smelter Look-up'!$C:$C,MATCH($A2387,'Smelter Look-up'!$E:$E,0)))</f>
        <v/>
      </c>
      <c r="D2387" s="233"/>
      <c r="E2387" s="233" t="str">
        <f>IF(ISERROR($V2387),"",OFFSET('Smelter Look-up'!$D$4,$V2387-4,0)&amp;"")</f>
        <v/>
      </c>
      <c r="F2387" s="233" t="str">
        <f>IF(ISERROR($V2387),"",OFFSET('Smelter Look-up'!$E$4,$V2387-4,0))</f>
        <v/>
      </c>
      <c r="G2387" s="233" t="str">
        <f>IF(C2387=$X$4,IF(ISERROR($V2387),"Enter smelter details","RMI"),IF(ISERROR($V2387),"",OFFSET('Smelter Look-up'!$F$4,$V2387-4,0)))</f>
        <v/>
      </c>
      <c r="H2387" s="235" t="str">
        <f>IF(ISERROR($V2387),"",OFFSET('Smelter Look-up'!$G$4,$V2387-4,0))</f>
        <v/>
      </c>
      <c r="I2387" s="237" t="str">
        <f>IF(ISERROR($V2387),"",OFFSET('Smelter Look-up'!$H$4,$V2387-4,0))</f>
        <v/>
      </c>
      <c r="J2387" s="237" t="str">
        <f>IF(ISERROR($V2387),"",OFFSET('Smelter Look-up'!$I$4,$V2387-4,0))</f>
        <v/>
      </c>
      <c r="K2387" s="234"/>
      <c r="L2387" s="234"/>
      <c r="M2387" s="234"/>
      <c r="N2387" s="234"/>
      <c r="O2387" s="234"/>
      <c r="P2387" s="237"/>
      <c r="Q2387" s="238"/>
      <c r="R2387" s="233" t="str">
        <f>IF(ISERROR($V2387),"",OFFSET('Smelter Look-up'!$C$4,$V2387-4,0)&amp;"")</f>
        <v/>
      </c>
      <c r="S2387" s="239" t="str">
        <f t="array" ref="S2387">IF(B2387="","",IF(ISERROR(MATCH($E2387,CL,0)),"Unknown",INDIRECT("'C'!$A$"&amp;MATCH($E2387,CL,0)+1)))</f>
        <v/>
      </c>
      <c r="T2387" s="239" t="str">
        <f t="array" ref="T2387">IF(B2387="","",IF(ISERROR(MATCH($J2387,SorP!$B$1:$B$6226,0)),"",INDIRECT("'SorP'!$A$"&amp;MATCH($S2387&amp;$J2387,SorP!C:C,0))))</f>
        <v/>
      </c>
      <c r="U2387" s="240"/>
      <c r="V2387" s="228" t="str">
        <f>IF(C2387="",NA(),IF(OR(C2387="Smelter not listed",C2387="Smelter not yet identified"),MATCH($B2387&amp;$D2387,'Smelter Look-up'!$J:$J,0),MATCH($B2387&amp;$C2387,'Smelter Look-up'!$J:$J,0)))</f>
        <v>#N/A</v>
      </c>
      <c r="W2387" s="208"/>
      <c r="X2387" s="208">
        <f t="shared" si="1"/>
        <v>0</v>
      </c>
      <c r="Y2387" s="208"/>
      <c r="Z2387" s="208"/>
      <c r="AA2387" s="208"/>
      <c r="AB2387" s="241" t="str">
        <f t="shared" si="2"/>
        <v/>
      </c>
      <c r="AC2387" s="208"/>
      <c r="AD2387" s="208"/>
      <c r="AE2387" s="208"/>
      <c r="AF2387" s="208"/>
      <c r="AG2387" s="208"/>
      <c r="AH2387" s="208"/>
    </row>
    <row r="2388" ht="13.5" customHeight="1">
      <c r="A2388" s="239"/>
      <c r="B2388" s="233" t="str">
        <f t="array" ref="B2388">IF(LEN(A2388)=0,"",INDEX('Smelter Look-up'!$A:$A,MATCH($A2388,'Smelter Look-up'!$E:$E,0)))</f>
        <v/>
      </c>
      <c r="C2388" s="234" t="str">
        <f t="array" ref="C2388">IF(LEN(A2388)=0,"",INDEX('Smelter Look-up'!$C:$C,MATCH($A2388,'Smelter Look-up'!$E:$E,0)))</f>
        <v/>
      </c>
      <c r="D2388" s="233"/>
      <c r="E2388" s="233" t="str">
        <f>IF(ISERROR($V2388),"",OFFSET('Smelter Look-up'!$D$4,$V2388-4,0)&amp;"")</f>
        <v/>
      </c>
      <c r="F2388" s="233" t="str">
        <f>IF(ISERROR($V2388),"",OFFSET('Smelter Look-up'!$E$4,$V2388-4,0))</f>
        <v/>
      </c>
      <c r="G2388" s="233" t="str">
        <f>IF(C2388=$X$4,IF(ISERROR($V2388),"Enter smelter details","RMI"),IF(ISERROR($V2388),"",OFFSET('Smelter Look-up'!$F$4,$V2388-4,0)))</f>
        <v/>
      </c>
      <c r="H2388" s="235" t="str">
        <f>IF(ISERROR($V2388),"",OFFSET('Smelter Look-up'!$G$4,$V2388-4,0))</f>
        <v/>
      </c>
      <c r="I2388" s="237" t="str">
        <f>IF(ISERROR($V2388),"",OFFSET('Smelter Look-up'!$H$4,$V2388-4,0))</f>
        <v/>
      </c>
      <c r="J2388" s="237" t="str">
        <f>IF(ISERROR($V2388),"",OFFSET('Smelter Look-up'!$I$4,$V2388-4,0))</f>
        <v/>
      </c>
      <c r="K2388" s="234"/>
      <c r="L2388" s="234"/>
      <c r="M2388" s="234"/>
      <c r="N2388" s="234"/>
      <c r="O2388" s="234"/>
      <c r="P2388" s="237"/>
      <c r="Q2388" s="238"/>
      <c r="R2388" s="233" t="str">
        <f>IF(ISERROR($V2388),"",OFFSET('Smelter Look-up'!$C$4,$V2388-4,0)&amp;"")</f>
        <v/>
      </c>
      <c r="S2388" s="239" t="str">
        <f t="array" ref="S2388">IF(B2388="","",IF(ISERROR(MATCH($E2388,CL,0)),"Unknown",INDIRECT("'C'!$A$"&amp;MATCH($E2388,CL,0)+1)))</f>
        <v/>
      </c>
      <c r="T2388" s="239" t="str">
        <f t="array" ref="T2388">IF(B2388="","",IF(ISERROR(MATCH($J2388,SorP!$B$1:$B$6226,0)),"",INDIRECT("'SorP'!$A$"&amp;MATCH($S2388&amp;$J2388,SorP!C:C,0))))</f>
        <v/>
      </c>
      <c r="U2388" s="240"/>
      <c r="V2388" s="228" t="str">
        <f>IF(C2388="",NA(),IF(OR(C2388="Smelter not listed",C2388="Smelter not yet identified"),MATCH($B2388&amp;$D2388,'Smelter Look-up'!$J:$J,0),MATCH($B2388&amp;$C2388,'Smelter Look-up'!$J:$J,0)))</f>
        <v>#N/A</v>
      </c>
      <c r="W2388" s="208"/>
      <c r="X2388" s="208">
        <f t="shared" si="1"/>
        <v>0</v>
      </c>
      <c r="Y2388" s="208"/>
      <c r="Z2388" s="208"/>
      <c r="AA2388" s="208"/>
      <c r="AB2388" s="241" t="str">
        <f t="shared" si="2"/>
        <v/>
      </c>
      <c r="AC2388" s="208"/>
      <c r="AD2388" s="208"/>
      <c r="AE2388" s="208"/>
      <c r="AF2388" s="208"/>
      <c r="AG2388" s="208"/>
      <c r="AH2388" s="208"/>
    </row>
    <row r="2389" ht="13.5" customHeight="1">
      <c r="A2389" s="239"/>
      <c r="B2389" s="233" t="str">
        <f t="array" ref="B2389">IF(LEN(A2389)=0,"",INDEX('Smelter Look-up'!$A:$A,MATCH($A2389,'Smelter Look-up'!$E:$E,0)))</f>
        <v/>
      </c>
      <c r="C2389" s="234" t="str">
        <f t="array" ref="C2389">IF(LEN(A2389)=0,"",INDEX('Smelter Look-up'!$C:$C,MATCH($A2389,'Smelter Look-up'!$E:$E,0)))</f>
        <v/>
      </c>
      <c r="D2389" s="233"/>
      <c r="E2389" s="233" t="str">
        <f>IF(ISERROR($V2389),"",OFFSET('Smelter Look-up'!$D$4,$V2389-4,0)&amp;"")</f>
        <v/>
      </c>
      <c r="F2389" s="233" t="str">
        <f>IF(ISERROR($V2389),"",OFFSET('Smelter Look-up'!$E$4,$V2389-4,0))</f>
        <v/>
      </c>
      <c r="G2389" s="233" t="str">
        <f>IF(C2389=$X$4,IF(ISERROR($V2389),"Enter smelter details","RMI"),IF(ISERROR($V2389),"",OFFSET('Smelter Look-up'!$F$4,$V2389-4,0)))</f>
        <v/>
      </c>
      <c r="H2389" s="235" t="str">
        <f>IF(ISERROR($V2389),"",OFFSET('Smelter Look-up'!$G$4,$V2389-4,0))</f>
        <v/>
      </c>
      <c r="I2389" s="237" t="str">
        <f>IF(ISERROR($V2389),"",OFFSET('Smelter Look-up'!$H$4,$V2389-4,0))</f>
        <v/>
      </c>
      <c r="J2389" s="237" t="str">
        <f>IF(ISERROR($V2389),"",OFFSET('Smelter Look-up'!$I$4,$V2389-4,0))</f>
        <v/>
      </c>
      <c r="K2389" s="234"/>
      <c r="L2389" s="234"/>
      <c r="M2389" s="234"/>
      <c r="N2389" s="234"/>
      <c r="O2389" s="234"/>
      <c r="P2389" s="237"/>
      <c r="Q2389" s="238"/>
      <c r="R2389" s="233" t="str">
        <f>IF(ISERROR($V2389),"",OFFSET('Smelter Look-up'!$C$4,$V2389-4,0)&amp;"")</f>
        <v/>
      </c>
      <c r="S2389" s="239" t="str">
        <f t="array" ref="S2389">IF(B2389="","",IF(ISERROR(MATCH($E2389,CL,0)),"Unknown",INDIRECT("'C'!$A$"&amp;MATCH($E2389,CL,0)+1)))</f>
        <v/>
      </c>
      <c r="T2389" s="239" t="str">
        <f t="array" ref="T2389">IF(B2389="","",IF(ISERROR(MATCH($J2389,SorP!$B$1:$B$6226,0)),"",INDIRECT("'SorP'!$A$"&amp;MATCH($S2389&amp;$J2389,SorP!C:C,0))))</f>
        <v/>
      </c>
      <c r="U2389" s="240"/>
      <c r="V2389" s="228" t="str">
        <f>IF(C2389="",NA(),IF(OR(C2389="Smelter not listed",C2389="Smelter not yet identified"),MATCH($B2389&amp;$D2389,'Smelter Look-up'!$J:$J,0),MATCH($B2389&amp;$C2389,'Smelter Look-up'!$J:$J,0)))</f>
        <v>#N/A</v>
      </c>
      <c r="W2389" s="208"/>
      <c r="X2389" s="208">
        <f t="shared" si="1"/>
        <v>0</v>
      </c>
      <c r="Y2389" s="208"/>
      <c r="Z2389" s="208"/>
      <c r="AA2389" s="208"/>
      <c r="AB2389" s="241" t="str">
        <f t="shared" si="2"/>
        <v/>
      </c>
      <c r="AC2389" s="208"/>
      <c r="AD2389" s="208"/>
      <c r="AE2389" s="208"/>
      <c r="AF2389" s="208"/>
      <c r="AG2389" s="208"/>
      <c r="AH2389" s="208"/>
    </row>
    <row r="2390" ht="13.5" customHeight="1">
      <c r="A2390" s="239"/>
      <c r="B2390" s="233" t="str">
        <f t="array" ref="B2390">IF(LEN(A2390)=0,"",INDEX('Smelter Look-up'!$A:$A,MATCH($A2390,'Smelter Look-up'!$E:$E,0)))</f>
        <v/>
      </c>
      <c r="C2390" s="234" t="str">
        <f t="array" ref="C2390">IF(LEN(A2390)=0,"",INDEX('Smelter Look-up'!$C:$C,MATCH($A2390,'Smelter Look-up'!$E:$E,0)))</f>
        <v/>
      </c>
      <c r="D2390" s="233"/>
      <c r="E2390" s="233" t="str">
        <f>IF(ISERROR($V2390),"",OFFSET('Smelter Look-up'!$D$4,$V2390-4,0)&amp;"")</f>
        <v/>
      </c>
      <c r="F2390" s="233" t="str">
        <f>IF(ISERROR($V2390),"",OFFSET('Smelter Look-up'!$E$4,$V2390-4,0))</f>
        <v/>
      </c>
      <c r="G2390" s="233" t="str">
        <f>IF(C2390=$X$4,IF(ISERROR($V2390),"Enter smelter details","RMI"),IF(ISERROR($V2390),"",OFFSET('Smelter Look-up'!$F$4,$V2390-4,0)))</f>
        <v/>
      </c>
      <c r="H2390" s="235" t="str">
        <f>IF(ISERROR($V2390),"",OFFSET('Smelter Look-up'!$G$4,$V2390-4,0))</f>
        <v/>
      </c>
      <c r="I2390" s="237" t="str">
        <f>IF(ISERROR($V2390),"",OFFSET('Smelter Look-up'!$H$4,$V2390-4,0))</f>
        <v/>
      </c>
      <c r="J2390" s="237" t="str">
        <f>IF(ISERROR($V2390),"",OFFSET('Smelter Look-up'!$I$4,$V2390-4,0))</f>
        <v/>
      </c>
      <c r="K2390" s="234"/>
      <c r="L2390" s="234"/>
      <c r="M2390" s="234"/>
      <c r="N2390" s="234"/>
      <c r="O2390" s="234"/>
      <c r="P2390" s="237"/>
      <c r="Q2390" s="238"/>
      <c r="R2390" s="233" t="str">
        <f>IF(ISERROR($V2390),"",OFFSET('Smelter Look-up'!$C$4,$V2390-4,0)&amp;"")</f>
        <v/>
      </c>
      <c r="S2390" s="239" t="str">
        <f t="array" ref="S2390">IF(B2390="","",IF(ISERROR(MATCH($E2390,CL,0)),"Unknown",INDIRECT("'C'!$A$"&amp;MATCH($E2390,CL,0)+1)))</f>
        <v/>
      </c>
      <c r="T2390" s="239" t="str">
        <f t="array" ref="T2390">IF(B2390="","",IF(ISERROR(MATCH($J2390,SorP!$B$1:$B$6226,0)),"",INDIRECT("'SorP'!$A$"&amp;MATCH($S2390&amp;$J2390,SorP!C:C,0))))</f>
        <v/>
      </c>
      <c r="U2390" s="240"/>
      <c r="V2390" s="228" t="str">
        <f>IF(C2390="",NA(),IF(OR(C2390="Smelter not listed",C2390="Smelter not yet identified"),MATCH($B2390&amp;$D2390,'Smelter Look-up'!$J:$J,0),MATCH($B2390&amp;$C2390,'Smelter Look-up'!$J:$J,0)))</f>
        <v>#N/A</v>
      </c>
      <c r="W2390" s="208"/>
      <c r="X2390" s="208">
        <f t="shared" si="1"/>
        <v>0</v>
      </c>
      <c r="Y2390" s="208"/>
      <c r="Z2390" s="208"/>
      <c r="AA2390" s="208"/>
      <c r="AB2390" s="241" t="str">
        <f t="shared" si="2"/>
        <v/>
      </c>
      <c r="AC2390" s="208"/>
      <c r="AD2390" s="208"/>
      <c r="AE2390" s="208"/>
      <c r="AF2390" s="208"/>
      <c r="AG2390" s="208"/>
      <c r="AH2390" s="208"/>
    </row>
    <row r="2391" ht="13.5" customHeight="1">
      <c r="A2391" s="239"/>
      <c r="B2391" s="233" t="str">
        <f t="array" ref="B2391">IF(LEN(A2391)=0,"",INDEX('Smelter Look-up'!$A:$A,MATCH($A2391,'Smelter Look-up'!$E:$E,0)))</f>
        <v/>
      </c>
      <c r="C2391" s="234" t="str">
        <f t="array" ref="C2391">IF(LEN(A2391)=0,"",INDEX('Smelter Look-up'!$C:$C,MATCH($A2391,'Smelter Look-up'!$E:$E,0)))</f>
        <v/>
      </c>
      <c r="D2391" s="233"/>
      <c r="E2391" s="233" t="str">
        <f>IF(ISERROR($V2391),"",OFFSET('Smelter Look-up'!$D$4,$V2391-4,0)&amp;"")</f>
        <v/>
      </c>
      <c r="F2391" s="233" t="str">
        <f>IF(ISERROR($V2391),"",OFFSET('Smelter Look-up'!$E$4,$V2391-4,0))</f>
        <v/>
      </c>
      <c r="G2391" s="233" t="str">
        <f>IF(C2391=$X$4,IF(ISERROR($V2391),"Enter smelter details","RMI"),IF(ISERROR($V2391),"",OFFSET('Smelter Look-up'!$F$4,$V2391-4,0)))</f>
        <v/>
      </c>
      <c r="H2391" s="235" t="str">
        <f>IF(ISERROR($V2391),"",OFFSET('Smelter Look-up'!$G$4,$V2391-4,0))</f>
        <v/>
      </c>
      <c r="I2391" s="237" t="str">
        <f>IF(ISERROR($V2391),"",OFFSET('Smelter Look-up'!$H$4,$V2391-4,0))</f>
        <v/>
      </c>
      <c r="J2391" s="237" t="str">
        <f>IF(ISERROR($V2391),"",OFFSET('Smelter Look-up'!$I$4,$V2391-4,0))</f>
        <v/>
      </c>
      <c r="K2391" s="234"/>
      <c r="L2391" s="234"/>
      <c r="M2391" s="234"/>
      <c r="N2391" s="234"/>
      <c r="O2391" s="234"/>
      <c r="P2391" s="237"/>
      <c r="Q2391" s="238"/>
      <c r="R2391" s="233" t="str">
        <f>IF(ISERROR($V2391),"",OFFSET('Smelter Look-up'!$C$4,$V2391-4,0)&amp;"")</f>
        <v/>
      </c>
      <c r="S2391" s="239" t="str">
        <f t="array" ref="S2391">IF(B2391="","",IF(ISERROR(MATCH($E2391,CL,0)),"Unknown",INDIRECT("'C'!$A$"&amp;MATCH($E2391,CL,0)+1)))</f>
        <v/>
      </c>
      <c r="T2391" s="239" t="str">
        <f t="array" ref="T2391">IF(B2391="","",IF(ISERROR(MATCH($J2391,SorP!$B$1:$B$6226,0)),"",INDIRECT("'SorP'!$A$"&amp;MATCH($S2391&amp;$J2391,SorP!C:C,0))))</f>
        <v/>
      </c>
      <c r="U2391" s="240"/>
      <c r="V2391" s="228" t="str">
        <f>IF(C2391="",NA(),IF(OR(C2391="Smelter not listed",C2391="Smelter not yet identified"),MATCH($B2391&amp;$D2391,'Smelter Look-up'!$J:$J,0),MATCH($B2391&amp;$C2391,'Smelter Look-up'!$J:$J,0)))</f>
        <v>#N/A</v>
      </c>
      <c r="W2391" s="208"/>
      <c r="X2391" s="208">
        <f t="shared" si="1"/>
        <v>0</v>
      </c>
      <c r="Y2391" s="208"/>
      <c r="Z2391" s="208"/>
      <c r="AA2391" s="208"/>
      <c r="AB2391" s="241" t="str">
        <f t="shared" si="2"/>
        <v/>
      </c>
      <c r="AC2391" s="208"/>
      <c r="AD2391" s="208"/>
      <c r="AE2391" s="208"/>
      <c r="AF2391" s="208"/>
      <c r="AG2391" s="208"/>
      <c r="AH2391" s="208"/>
    </row>
    <row r="2392" ht="13.5" customHeight="1">
      <c r="A2392" s="239"/>
      <c r="B2392" s="233" t="str">
        <f t="array" ref="B2392">IF(LEN(A2392)=0,"",INDEX('Smelter Look-up'!$A:$A,MATCH($A2392,'Smelter Look-up'!$E:$E,0)))</f>
        <v/>
      </c>
      <c r="C2392" s="234" t="str">
        <f t="array" ref="C2392">IF(LEN(A2392)=0,"",INDEX('Smelter Look-up'!$C:$C,MATCH($A2392,'Smelter Look-up'!$E:$E,0)))</f>
        <v/>
      </c>
      <c r="D2392" s="233"/>
      <c r="E2392" s="233" t="str">
        <f>IF(ISERROR($V2392),"",OFFSET('Smelter Look-up'!$D$4,$V2392-4,0)&amp;"")</f>
        <v/>
      </c>
      <c r="F2392" s="233" t="str">
        <f>IF(ISERROR($V2392),"",OFFSET('Smelter Look-up'!$E$4,$V2392-4,0))</f>
        <v/>
      </c>
      <c r="G2392" s="233" t="str">
        <f>IF(C2392=$X$4,IF(ISERROR($V2392),"Enter smelter details","RMI"),IF(ISERROR($V2392),"",OFFSET('Smelter Look-up'!$F$4,$V2392-4,0)))</f>
        <v/>
      </c>
      <c r="H2392" s="235" t="str">
        <f>IF(ISERROR($V2392),"",OFFSET('Smelter Look-up'!$G$4,$V2392-4,0))</f>
        <v/>
      </c>
      <c r="I2392" s="237" t="str">
        <f>IF(ISERROR($V2392),"",OFFSET('Smelter Look-up'!$H$4,$V2392-4,0))</f>
        <v/>
      </c>
      <c r="J2392" s="237" t="str">
        <f>IF(ISERROR($V2392),"",OFFSET('Smelter Look-up'!$I$4,$V2392-4,0))</f>
        <v/>
      </c>
      <c r="K2392" s="234"/>
      <c r="L2392" s="234"/>
      <c r="M2392" s="234"/>
      <c r="N2392" s="234"/>
      <c r="O2392" s="234"/>
      <c r="P2392" s="237"/>
      <c r="Q2392" s="238"/>
      <c r="R2392" s="233" t="str">
        <f>IF(ISERROR($V2392),"",OFFSET('Smelter Look-up'!$C$4,$V2392-4,0)&amp;"")</f>
        <v/>
      </c>
      <c r="S2392" s="239" t="str">
        <f t="array" ref="S2392">IF(B2392="","",IF(ISERROR(MATCH($E2392,CL,0)),"Unknown",INDIRECT("'C'!$A$"&amp;MATCH($E2392,CL,0)+1)))</f>
        <v/>
      </c>
      <c r="T2392" s="239" t="str">
        <f t="array" ref="T2392">IF(B2392="","",IF(ISERROR(MATCH($J2392,SorP!$B$1:$B$6226,0)),"",INDIRECT("'SorP'!$A$"&amp;MATCH($S2392&amp;$J2392,SorP!C:C,0))))</f>
        <v/>
      </c>
      <c r="U2392" s="240"/>
      <c r="V2392" s="228" t="str">
        <f>IF(C2392="",NA(),IF(OR(C2392="Smelter not listed",C2392="Smelter not yet identified"),MATCH($B2392&amp;$D2392,'Smelter Look-up'!$J:$J,0),MATCH($B2392&amp;$C2392,'Smelter Look-up'!$J:$J,0)))</f>
        <v>#N/A</v>
      </c>
      <c r="W2392" s="208"/>
      <c r="X2392" s="208">
        <f t="shared" si="1"/>
        <v>0</v>
      </c>
      <c r="Y2392" s="208"/>
      <c r="Z2392" s="208"/>
      <c r="AA2392" s="208"/>
      <c r="AB2392" s="241" t="str">
        <f t="shared" si="2"/>
        <v/>
      </c>
      <c r="AC2392" s="208"/>
      <c r="AD2392" s="208"/>
      <c r="AE2392" s="208"/>
      <c r="AF2392" s="208"/>
      <c r="AG2392" s="208"/>
      <c r="AH2392" s="208"/>
    </row>
    <row r="2393" ht="13.5" customHeight="1">
      <c r="A2393" s="239"/>
      <c r="B2393" s="233" t="str">
        <f t="array" ref="B2393">IF(LEN(A2393)=0,"",INDEX('Smelter Look-up'!$A:$A,MATCH($A2393,'Smelter Look-up'!$E:$E,0)))</f>
        <v/>
      </c>
      <c r="C2393" s="234" t="str">
        <f t="array" ref="C2393">IF(LEN(A2393)=0,"",INDEX('Smelter Look-up'!$C:$C,MATCH($A2393,'Smelter Look-up'!$E:$E,0)))</f>
        <v/>
      </c>
      <c r="D2393" s="233"/>
      <c r="E2393" s="233" t="str">
        <f>IF(ISERROR($V2393),"",OFFSET('Smelter Look-up'!$D$4,$V2393-4,0)&amp;"")</f>
        <v/>
      </c>
      <c r="F2393" s="233" t="str">
        <f>IF(ISERROR($V2393),"",OFFSET('Smelter Look-up'!$E$4,$V2393-4,0))</f>
        <v/>
      </c>
      <c r="G2393" s="233" t="str">
        <f>IF(C2393=$X$4,IF(ISERROR($V2393),"Enter smelter details","RMI"),IF(ISERROR($V2393),"",OFFSET('Smelter Look-up'!$F$4,$V2393-4,0)))</f>
        <v/>
      </c>
      <c r="H2393" s="235" t="str">
        <f>IF(ISERROR($V2393),"",OFFSET('Smelter Look-up'!$G$4,$V2393-4,0))</f>
        <v/>
      </c>
      <c r="I2393" s="237" t="str">
        <f>IF(ISERROR($V2393),"",OFFSET('Smelter Look-up'!$H$4,$V2393-4,0))</f>
        <v/>
      </c>
      <c r="J2393" s="237" t="str">
        <f>IF(ISERROR($V2393),"",OFFSET('Smelter Look-up'!$I$4,$V2393-4,0))</f>
        <v/>
      </c>
      <c r="K2393" s="234"/>
      <c r="L2393" s="234"/>
      <c r="M2393" s="234"/>
      <c r="N2393" s="234"/>
      <c r="O2393" s="234"/>
      <c r="P2393" s="237"/>
      <c r="Q2393" s="238"/>
      <c r="R2393" s="233" t="str">
        <f>IF(ISERROR($V2393),"",OFFSET('Smelter Look-up'!$C$4,$V2393-4,0)&amp;"")</f>
        <v/>
      </c>
      <c r="S2393" s="239" t="str">
        <f t="array" ref="S2393">IF(B2393="","",IF(ISERROR(MATCH($E2393,CL,0)),"Unknown",INDIRECT("'C'!$A$"&amp;MATCH($E2393,CL,0)+1)))</f>
        <v/>
      </c>
      <c r="T2393" s="239" t="str">
        <f t="array" ref="T2393">IF(B2393="","",IF(ISERROR(MATCH($J2393,SorP!$B$1:$B$6226,0)),"",INDIRECT("'SorP'!$A$"&amp;MATCH($S2393&amp;$J2393,SorP!C:C,0))))</f>
        <v/>
      </c>
      <c r="U2393" s="240"/>
      <c r="V2393" s="228" t="str">
        <f>IF(C2393="",NA(),IF(OR(C2393="Smelter not listed",C2393="Smelter not yet identified"),MATCH($B2393&amp;$D2393,'Smelter Look-up'!$J:$J,0),MATCH($B2393&amp;$C2393,'Smelter Look-up'!$J:$J,0)))</f>
        <v>#N/A</v>
      </c>
      <c r="W2393" s="208"/>
      <c r="X2393" s="208">
        <f t="shared" si="1"/>
        <v>0</v>
      </c>
      <c r="Y2393" s="208"/>
      <c r="Z2393" s="208"/>
      <c r="AA2393" s="208"/>
      <c r="AB2393" s="241" t="str">
        <f t="shared" si="2"/>
        <v/>
      </c>
      <c r="AC2393" s="208"/>
      <c r="AD2393" s="208"/>
      <c r="AE2393" s="208"/>
      <c r="AF2393" s="208"/>
      <c r="AG2393" s="208"/>
      <c r="AH2393" s="208"/>
    </row>
    <row r="2394" ht="13.5" customHeight="1">
      <c r="A2394" s="239"/>
      <c r="B2394" s="233" t="str">
        <f t="array" ref="B2394">IF(LEN(A2394)=0,"",INDEX('Smelter Look-up'!$A:$A,MATCH($A2394,'Smelter Look-up'!$E:$E,0)))</f>
        <v/>
      </c>
      <c r="C2394" s="234" t="str">
        <f t="array" ref="C2394">IF(LEN(A2394)=0,"",INDEX('Smelter Look-up'!$C:$C,MATCH($A2394,'Smelter Look-up'!$E:$E,0)))</f>
        <v/>
      </c>
      <c r="D2394" s="233"/>
      <c r="E2394" s="233" t="str">
        <f>IF(ISERROR($V2394),"",OFFSET('Smelter Look-up'!$D$4,$V2394-4,0)&amp;"")</f>
        <v/>
      </c>
      <c r="F2394" s="233" t="str">
        <f>IF(ISERROR($V2394),"",OFFSET('Smelter Look-up'!$E$4,$V2394-4,0))</f>
        <v/>
      </c>
      <c r="G2394" s="233" t="str">
        <f>IF(C2394=$X$4,IF(ISERROR($V2394),"Enter smelter details","RMI"),IF(ISERROR($V2394),"",OFFSET('Smelter Look-up'!$F$4,$V2394-4,0)))</f>
        <v/>
      </c>
      <c r="H2394" s="235" t="str">
        <f>IF(ISERROR($V2394),"",OFFSET('Smelter Look-up'!$G$4,$V2394-4,0))</f>
        <v/>
      </c>
      <c r="I2394" s="237" t="str">
        <f>IF(ISERROR($V2394),"",OFFSET('Smelter Look-up'!$H$4,$V2394-4,0))</f>
        <v/>
      </c>
      <c r="J2394" s="237" t="str">
        <f>IF(ISERROR($V2394),"",OFFSET('Smelter Look-up'!$I$4,$V2394-4,0))</f>
        <v/>
      </c>
      <c r="K2394" s="234"/>
      <c r="L2394" s="234"/>
      <c r="M2394" s="234"/>
      <c r="N2394" s="234"/>
      <c r="O2394" s="234"/>
      <c r="P2394" s="237"/>
      <c r="Q2394" s="238"/>
      <c r="R2394" s="233" t="str">
        <f>IF(ISERROR($V2394),"",OFFSET('Smelter Look-up'!$C$4,$V2394-4,0)&amp;"")</f>
        <v/>
      </c>
      <c r="S2394" s="239" t="str">
        <f t="array" ref="S2394">IF(B2394="","",IF(ISERROR(MATCH($E2394,CL,0)),"Unknown",INDIRECT("'C'!$A$"&amp;MATCH($E2394,CL,0)+1)))</f>
        <v/>
      </c>
      <c r="T2394" s="239" t="str">
        <f t="array" ref="T2394">IF(B2394="","",IF(ISERROR(MATCH($J2394,SorP!$B$1:$B$6226,0)),"",INDIRECT("'SorP'!$A$"&amp;MATCH($S2394&amp;$J2394,SorP!C:C,0))))</f>
        <v/>
      </c>
      <c r="U2394" s="240"/>
      <c r="V2394" s="228" t="str">
        <f>IF(C2394="",NA(),IF(OR(C2394="Smelter not listed",C2394="Smelter not yet identified"),MATCH($B2394&amp;$D2394,'Smelter Look-up'!$J:$J,0),MATCH($B2394&amp;$C2394,'Smelter Look-up'!$J:$J,0)))</f>
        <v>#N/A</v>
      </c>
      <c r="W2394" s="208"/>
      <c r="X2394" s="208">
        <f t="shared" si="1"/>
        <v>0</v>
      </c>
      <c r="Y2394" s="208"/>
      <c r="Z2394" s="208"/>
      <c r="AA2394" s="208"/>
      <c r="AB2394" s="241" t="str">
        <f t="shared" si="2"/>
        <v/>
      </c>
      <c r="AC2394" s="208"/>
      <c r="AD2394" s="208"/>
      <c r="AE2394" s="208"/>
      <c r="AF2394" s="208"/>
      <c r="AG2394" s="208"/>
      <c r="AH2394" s="208"/>
    </row>
    <row r="2395" ht="13.5" customHeight="1">
      <c r="A2395" s="239"/>
      <c r="B2395" s="233" t="str">
        <f t="array" ref="B2395">IF(LEN(A2395)=0,"",INDEX('Smelter Look-up'!$A:$A,MATCH($A2395,'Smelter Look-up'!$E:$E,0)))</f>
        <v/>
      </c>
      <c r="C2395" s="234" t="str">
        <f t="array" ref="C2395">IF(LEN(A2395)=0,"",INDEX('Smelter Look-up'!$C:$C,MATCH($A2395,'Smelter Look-up'!$E:$E,0)))</f>
        <v/>
      </c>
      <c r="D2395" s="233"/>
      <c r="E2395" s="233" t="str">
        <f>IF(ISERROR($V2395),"",OFFSET('Smelter Look-up'!$D$4,$V2395-4,0)&amp;"")</f>
        <v/>
      </c>
      <c r="F2395" s="233" t="str">
        <f>IF(ISERROR($V2395),"",OFFSET('Smelter Look-up'!$E$4,$V2395-4,0))</f>
        <v/>
      </c>
      <c r="G2395" s="233" t="str">
        <f>IF(C2395=$X$4,IF(ISERROR($V2395),"Enter smelter details","RMI"),IF(ISERROR($V2395),"",OFFSET('Smelter Look-up'!$F$4,$V2395-4,0)))</f>
        <v/>
      </c>
      <c r="H2395" s="235" t="str">
        <f>IF(ISERROR($V2395),"",OFFSET('Smelter Look-up'!$G$4,$V2395-4,0))</f>
        <v/>
      </c>
      <c r="I2395" s="237" t="str">
        <f>IF(ISERROR($V2395),"",OFFSET('Smelter Look-up'!$H$4,$V2395-4,0))</f>
        <v/>
      </c>
      <c r="J2395" s="237" t="str">
        <f>IF(ISERROR($V2395),"",OFFSET('Smelter Look-up'!$I$4,$V2395-4,0))</f>
        <v/>
      </c>
      <c r="K2395" s="234"/>
      <c r="L2395" s="234"/>
      <c r="M2395" s="234"/>
      <c r="N2395" s="234"/>
      <c r="O2395" s="234"/>
      <c r="P2395" s="237"/>
      <c r="Q2395" s="238"/>
      <c r="R2395" s="233" t="str">
        <f>IF(ISERROR($V2395),"",OFFSET('Smelter Look-up'!$C$4,$V2395-4,0)&amp;"")</f>
        <v/>
      </c>
      <c r="S2395" s="239" t="str">
        <f t="array" ref="S2395">IF(B2395="","",IF(ISERROR(MATCH($E2395,CL,0)),"Unknown",INDIRECT("'C'!$A$"&amp;MATCH($E2395,CL,0)+1)))</f>
        <v/>
      </c>
      <c r="T2395" s="239" t="str">
        <f t="array" ref="T2395">IF(B2395="","",IF(ISERROR(MATCH($J2395,SorP!$B$1:$B$6226,0)),"",INDIRECT("'SorP'!$A$"&amp;MATCH($S2395&amp;$J2395,SorP!C:C,0))))</f>
        <v/>
      </c>
      <c r="U2395" s="240"/>
      <c r="V2395" s="228" t="str">
        <f>IF(C2395="",NA(),IF(OR(C2395="Smelter not listed",C2395="Smelter not yet identified"),MATCH($B2395&amp;$D2395,'Smelter Look-up'!$J:$J,0),MATCH($B2395&amp;$C2395,'Smelter Look-up'!$J:$J,0)))</f>
        <v>#N/A</v>
      </c>
      <c r="W2395" s="208"/>
      <c r="X2395" s="208">
        <f t="shared" si="1"/>
        <v>0</v>
      </c>
      <c r="Y2395" s="208"/>
      <c r="Z2395" s="208"/>
      <c r="AA2395" s="208"/>
      <c r="AB2395" s="241" t="str">
        <f t="shared" si="2"/>
        <v/>
      </c>
      <c r="AC2395" s="208"/>
      <c r="AD2395" s="208"/>
      <c r="AE2395" s="208"/>
      <c r="AF2395" s="208"/>
      <c r="AG2395" s="208"/>
      <c r="AH2395" s="208"/>
    </row>
    <row r="2396" ht="13.5" customHeight="1">
      <c r="A2396" s="239"/>
      <c r="B2396" s="233" t="str">
        <f t="array" ref="B2396">IF(LEN(A2396)=0,"",INDEX('Smelter Look-up'!$A:$A,MATCH($A2396,'Smelter Look-up'!$E:$E,0)))</f>
        <v/>
      </c>
      <c r="C2396" s="234" t="str">
        <f t="array" ref="C2396">IF(LEN(A2396)=0,"",INDEX('Smelter Look-up'!$C:$C,MATCH($A2396,'Smelter Look-up'!$E:$E,0)))</f>
        <v/>
      </c>
      <c r="D2396" s="233"/>
      <c r="E2396" s="233" t="str">
        <f>IF(ISERROR($V2396),"",OFFSET('Smelter Look-up'!$D$4,$V2396-4,0)&amp;"")</f>
        <v/>
      </c>
      <c r="F2396" s="233" t="str">
        <f>IF(ISERROR($V2396),"",OFFSET('Smelter Look-up'!$E$4,$V2396-4,0))</f>
        <v/>
      </c>
      <c r="G2396" s="233" t="str">
        <f>IF(C2396=$X$4,IF(ISERROR($V2396),"Enter smelter details","RMI"),IF(ISERROR($V2396),"",OFFSET('Smelter Look-up'!$F$4,$V2396-4,0)))</f>
        <v/>
      </c>
      <c r="H2396" s="235" t="str">
        <f>IF(ISERROR($V2396),"",OFFSET('Smelter Look-up'!$G$4,$V2396-4,0))</f>
        <v/>
      </c>
      <c r="I2396" s="237" t="str">
        <f>IF(ISERROR($V2396),"",OFFSET('Smelter Look-up'!$H$4,$V2396-4,0))</f>
        <v/>
      </c>
      <c r="J2396" s="237" t="str">
        <f>IF(ISERROR($V2396),"",OFFSET('Smelter Look-up'!$I$4,$V2396-4,0))</f>
        <v/>
      </c>
      <c r="K2396" s="234"/>
      <c r="L2396" s="234"/>
      <c r="M2396" s="234"/>
      <c r="N2396" s="234"/>
      <c r="O2396" s="234"/>
      <c r="P2396" s="237"/>
      <c r="Q2396" s="238"/>
      <c r="R2396" s="233" t="str">
        <f>IF(ISERROR($V2396),"",OFFSET('Smelter Look-up'!$C$4,$V2396-4,0)&amp;"")</f>
        <v/>
      </c>
      <c r="S2396" s="239" t="str">
        <f t="array" ref="S2396">IF(B2396="","",IF(ISERROR(MATCH($E2396,CL,0)),"Unknown",INDIRECT("'C'!$A$"&amp;MATCH($E2396,CL,0)+1)))</f>
        <v/>
      </c>
      <c r="T2396" s="239" t="str">
        <f t="array" ref="T2396">IF(B2396="","",IF(ISERROR(MATCH($J2396,SorP!$B$1:$B$6226,0)),"",INDIRECT("'SorP'!$A$"&amp;MATCH($S2396&amp;$J2396,SorP!C:C,0))))</f>
        <v/>
      </c>
      <c r="U2396" s="240"/>
      <c r="V2396" s="228" t="str">
        <f>IF(C2396="",NA(),IF(OR(C2396="Smelter not listed",C2396="Smelter not yet identified"),MATCH($B2396&amp;$D2396,'Smelter Look-up'!$J:$J,0),MATCH($B2396&amp;$C2396,'Smelter Look-up'!$J:$J,0)))</f>
        <v>#N/A</v>
      </c>
      <c r="W2396" s="208"/>
      <c r="X2396" s="208">
        <f t="shared" si="1"/>
        <v>0</v>
      </c>
      <c r="Y2396" s="208"/>
      <c r="Z2396" s="208"/>
      <c r="AA2396" s="208"/>
      <c r="AB2396" s="241" t="str">
        <f t="shared" si="2"/>
        <v/>
      </c>
      <c r="AC2396" s="208"/>
      <c r="AD2396" s="208"/>
      <c r="AE2396" s="208"/>
      <c r="AF2396" s="208"/>
      <c r="AG2396" s="208"/>
      <c r="AH2396" s="208"/>
    </row>
    <row r="2397" ht="13.5" customHeight="1">
      <c r="A2397" s="239"/>
      <c r="B2397" s="233" t="str">
        <f t="array" ref="B2397">IF(LEN(A2397)=0,"",INDEX('Smelter Look-up'!$A:$A,MATCH($A2397,'Smelter Look-up'!$E:$E,0)))</f>
        <v/>
      </c>
      <c r="C2397" s="234" t="str">
        <f t="array" ref="C2397">IF(LEN(A2397)=0,"",INDEX('Smelter Look-up'!$C:$C,MATCH($A2397,'Smelter Look-up'!$E:$E,0)))</f>
        <v/>
      </c>
      <c r="D2397" s="233"/>
      <c r="E2397" s="233" t="str">
        <f>IF(ISERROR($V2397),"",OFFSET('Smelter Look-up'!$D$4,$V2397-4,0)&amp;"")</f>
        <v/>
      </c>
      <c r="F2397" s="233" t="str">
        <f>IF(ISERROR($V2397),"",OFFSET('Smelter Look-up'!$E$4,$V2397-4,0))</f>
        <v/>
      </c>
      <c r="G2397" s="233" t="str">
        <f>IF(C2397=$X$4,IF(ISERROR($V2397),"Enter smelter details","RMI"),IF(ISERROR($V2397),"",OFFSET('Smelter Look-up'!$F$4,$V2397-4,0)))</f>
        <v/>
      </c>
      <c r="H2397" s="235" t="str">
        <f>IF(ISERROR($V2397),"",OFFSET('Smelter Look-up'!$G$4,$V2397-4,0))</f>
        <v/>
      </c>
      <c r="I2397" s="237" t="str">
        <f>IF(ISERROR($V2397),"",OFFSET('Smelter Look-up'!$H$4,$V2397-4,0))</f>
        <v/>
      </c>
      <c r="J2397" s="237" t="str">
        <f>IF(ISERROR($V2397),"",OFFSET('Smelter Look-up'!$I$4,$V2397-4,0))</f>
        <v/>
      </c>
      <c r="K2397" s="234"/>
      <c r="L2397" s="234"/>
      <c r="M2397" s="234"/>
      <c r="N2397" s="234"/>
      <c r="O2397" s="234"/>
      <c r="P2397" s="237"/>
      <c r="Q2397" s="238"/>
      <c r="R2397" s="233" t="str">
        <f>IF(ISERROR($V2397),"",OFFSET('Smelter Look-up'!$C$4,$V2397-4,0)&amp;"")</f>
        <v/>
      </c>
      <c r="S2397" s="239" t="str">
        <f t="array" ref="S2397">IF(B2397="","",IF(ISERROR(MATCH($E2397,CL,0)),"Unknown",INDIRECT("'C'!$A$"&amp;MATCH($E2397,CL,0)+1)))</f>
        <v/>
      </c>
      <c r="T2397" s="239" t="str">
        <f t="array" ref="T2397">IF(B2397="","",IF(ISERROR(MATCH($J2397,SorP!$B$1:$B$6226,0)),"",INDIRECT("'SorP'!$A$"&amp;MATCH($S2397&amp;$J2397,SorP!C:C,0))))</f>
        <v/>
      </c>
      <c r="U2397" s="240"/>
      <c r="V2397" s="228" t="str">
        <f>IF(C2397="",NA(),IF(OR(C2397="Smelter not listed",C2397="Smelter not yet identified"),MATCH($B2397&amp;$D2397,'Smelter Look-up'!$J:$J,0),MATCH($B2397&amp;$C2397,'Smelter Look-up'!$J:$J,0)))</f>
        <v>#N/A</v>
      </c>
      <c r="W2397" s="208"/>
      <c r="X2397" s="208">
        <f t="shared" si="1"/>
        <v>0</v>
      </c>
      <c r="Y2397" s="208"/>
      <c r="Z2397" s="208"/>
      <c r="AA2397" s="208"/>
      <c r="AB2397" s="241" t="str">
        <f t="shared" si="2"/>
        <v/>
      </c>
      <c r="AC2397" s="208"/>
      <c r="AD2397" s="208"/>
      <c r="AE2397" s="208"/>
      <c r="AF2397" s="208"/>
      <c r="AG2397" s="208"/>
      <c r="AH2397" s="208"/>
    </row>
    <row r="2398" ht="13.5" customHeight="1">
      <c r="A2398" s="239"/>
      <c r="B2398" s="233" t="str">
        <f t="array" ref="B2398">IF(LEN(A2398)=0,"",INDEX('Smelter Look-up'!$A:$A,MATCH($A2398,'Smelter Look-up'!$E:$E,0)))</f>
        <v/>
      </c>
      <c r="C2398" s="234" t="str">
        <f t="array" ref="C2398">IF(LEN(A2398)=0,"",INDEX('Smelter Look-up'!$C:$C,MATCH($A2398,'Smelter Look-up'!$E:$E,0)))</f>
        <v/>
      </c>
      <c r="D2398" s="233"/>
      <c r="E2398" s="233" t="str">
        <f>IF(ISERROR($V2398),"",OFFSET('Smelter Look-up'!$D$4,$V2398-4,0)&amp;"")</f>
        <v/>
      </c>
      <c r="F2398" s="233" t="str">
        <f>IF(ISERROR($V2398),"",OFFSET('Smelter Look-up'!$E$4,$V2398-4,0))</f>
        <v/>
      </c>
      <c r="G2398" s="233" t="str">
        <f>IF(C2398=$X$4,IF(ISERROR($V2398),"Enter smelter details","RMI"),IF(ISERROR($V2398),"",OFFSET('Smelter Look-up'!$F$4,$V2398-4,0)))</f>
        <v/>
      </c>
      <c r="H2398" s="235" t="str">
        <f>IF(ISERROR($V2398),"",OFFSET('Smelter Look-up'!$G$4,$V2398-4,0))</f>
        <v/>
      </c>
      <c r="I2398" s="237" t="str">
        <f>IF(ISERROR($V2398),"",OFFSET('Smelter Look-up'!$H$4,$V2398-4,0))</f>
        <v/>
      </c>
      <c r="J2398" s="237" t="str">
        <f>IF(ISERROR($V2398),"",OFFSET('Smelter Look-up'!$I$4,$V2398-4,0))</f>
        <v/>
      </c>
      <c r="K2398" s="234"/>
      <c r="L2398" s="234"/>
      <c r="M2398" s="234"/>
      <c r="N2398" s="234"/>
      <c r="O2398" s="234"/>
      <c r="P2398" s="237"/>
      <c r="Q2398" s="238"/>
      <c r="R2398" s="233" t="str">
        <f>IF(ISERROR($V2398),"",OFFSET('Smelter Look-up'!$C$4,$V2398-4,0)&amp;"")</f>
        <v/>
      </c>
      <c r="S2398" s="239" t="str">
        <f t="array" ref="S2398">IF(B2398="","",IF(ISERROR(MATCH($E2398,CL,0)),"Unknown",INDIRECT("'C'!$A$"&amp;MATCH($E2398,CL,0)+1)))</f>
        <v/>
      </c>
      <c r="T2398" s="239" t="str">
        <f t="array" ref="T2398">IF(B2398="","",IF(ISERROR(MATCH($J2398,SorP!$B$1:$B$6226,0)),"",INDIRECT("'SorP'!$A$"&amp;MATCH($S2398&amp;$J2398,SorP!C:C,0))))</f>
        <v/>
      </c>
      <c r="U2398" s="240"/>
      <c r="V2398" s="228" t="str">
        <f>IF(C2398="",NA(),IF(OR(C2398="Smelter not listed",C2398="Smelter not yet identified"),MATCH($B2398&amp;$D2398,'Smelter Look-up'!$J:$J,0),MATCH($B2398&amp;$C2398,'Smelter Look-up'!$J:$J,0)))</f>
        <v>#N/A</v>
      </c>
      <c r="W2398" s="208"/>
      <c r="X2398" s="208">
        <f t="shared" si="1"/>
        <v>0</v>
      </c>
      <c r="Y2398" s="208"/>
      <c r="Z2398" s="208"/>
      <c r="AA2398" s="208"/>
      <c r="AB2398" s="241" t="str">
        <f t="shared" si="2"/>
        <v/>
      </c>
      <c r="AC2398" s="208"/>
      <c r="AD2398" s="208"/>
      <c r="AE2398" s="208"/>
      <c r="AF2398" s="208"/>
      <c r="AG2398" s="208"/>
      <c r="AH2398" s="208"/>
    </row>
    <row r="2399" ht="13.5" customHeight="1">
      <c r="A2399" s="239"/>
      <c r="B2399" s="233" t="str">
        <f t="array" ref="B2399">IF(LEN(A2399)=0,"",INDEX('Smelter Look-up'!$A:$A,MATCH($A2399,'Smelter Look-up'!$E:$E,0)))</f>
        <v/>
      </c>
      <c r="C2399" s="234" t="str">
        <f t="array" ref="C2399">IF(LEN(A2399)=0,"",INDEX('Smelter Look-up'!$C:$C,MATCH($A2399,'Smelter Look-up'!$E:$E,0)))</f>
        <v/>
      </c>
      <c r="D2399" s="233"/>
      <c r="E2399" s="233" t="str">
        <f>IF(ISERROR($V2399),"",OFFSET('Smelter Look-up'!$D$4,$V2399-4,0)&amp;"")</f>
        <v/>
      </c>
      <c r="F2399" s="233" t="str">
        <f>IF(ISERROR($V2399),"",OFFSET('Smelter Look-up'!$E$4,$V2399-4,0))</f>
        <v/>
      </c>
      <c r="G2399" s="233" t="str">
        <f>IF(C2399=$X$4,IF(ISERROR($V2399),"Enter smelter details","RMI"),IF(ISERROR($V2399),"",OFFSET('Smelter Look-up'!$F$4,$V2399-4,0)))</f>
        <v/>
      </c>
      <c r="H2399" s="235" t="str">
        <f>IF(ISERROR($V2399),"",OFFSET('Smelter Look-up'!$G$4,$V2399-4,0))</f>
        <v/>
      </c>
      <c r="I2399" s="237" t="str">
        <f>IF(ISERROR($V2399),"",OFFSET('Smelter Look-up'!$H$4,$V2399-4,0))</f>
        <v/>
      </c>
      <c r="J2399" s="237" t="str">
        <f>IF(ISERROR($V2399),"",OFFSET('Smelter Look-up'!$I$4,$V2399-4,0))</f>
        <v/>
      </c>
      <c r="K2399" s="234"/>
      <c r="L2399" s="234"/>
      <c r="M2399" s="234"/>
      <c r="N2399" s="234"/>
      <c r="O2399" s="234"/>
      <c r="P2399" s="237"/>
      <c r="Q2399" s="238"/>
      <c r="R2399" s="233" t="str">
        <f>IF(ISERROR($V2399),"",OFFSET('Smelter Look-up'!$C$4,$V2399-4,0)&amp;"")</f>
        <v/>
      </c>
      <c r="S2399" s="239" t="str">
        <f t="array" ref="S2399">IF(B2399="","",IF(ISERROR(MATCH($E2399,CL,0)),"Unknown",INDIRECT("'C'!$A$"&amp;MATCH($E2399,CL,0)+1)))</f>
        <v/>
      </c>
      <c r="T2399" s="239" t="str">
        <f t="array" ref="T2399">IF(B2399="","",IF(ISERROR(MATCH($J2399,SorP!$B$1:$B$6226,0)),"",INDIRECT("'SorP'!$A$"&amp;MATCH($S2399&amp;$J2399,SorP!C:C,0))))</f>
        <v/>
      </c>
      <c r="U2399" s="240"/>
      <c r="V2399" s="228" t="str">
        <f>IF(C2399="",NA(),IF(OR(C2399="Smelter not listed",C2399="Smelter not yet identified"),MATCH($B2399&amp;$D2399,'Smelter Look-up'!$J:$J,0),MATCH($B2399&amp;$C2399,'Smelter Look-up'!$J:$J,0)))</f>
        <v>#N/A</v>
      </c>
      <c r="W2399" s="208"/>
      <c r="X2399" s="208">
        <f t="shared" si="1"/>
        <v>0</v>
      </c>
      <c r="Y2399" s="208"/>
      <c r="Z2399" s="208"/>
      <c r="AA2399" s="208"/>
      <c r="AB2399" s="241" t="str">
        <f t="shared" si="2"/>
        <v/>
      </c>
      <c r="AC2399" s="208"/>
      <c r="AD2399" s="208"/>
      <c r="AE2399" s="208"/>
      <c r="AF2399" s="208"/>
      <c r="AG2399" s="208"/>
      <c r="AH2399" s="208"/>
    </row>
    <row r="2400" ht="13.5" customHeight="1">
      <c r="A2400" s="239"/>
      <c r="B2400" s="233" t="str">
        <f t="array" ref="B2400">IF(LEN(A2400)=0,"",INDEX('Smelter Look-up'!$A:$A,MATCH($A2400,'Smelter Look-up'!$E:$E,0)))</f>
        <v/>
      </c>
      <c r="C2400" s="234" t="str">
        <f t="array" ref="C2400">IF(LEN(A2400)=0,"",INDEX('Smelter Look-up'!$C:$C,MATCH($A2400,'Smelter Look-up'!$E:$E,0)))</f>
        <v/>
      </c>
      <c r="D2400" s="233"/>
      <c r="E2400" s="233" t="str">
        <f>IF(ISERROR($V2400),"",OFFSET('Smelter Look-up'!$D$4,$V2400-4,0)&amp;"")</f>
        <v/>
      </c>
      <c r="F2400" s="233" t="str">
        <f>IF(ISERROR($V2400),"",OFFSET('Smelter Look-up'!$E$4,$V2400-4,0))</f>
        <v/>
      </c>
      <c r="G2400" s="233" t="str">
        <f>IF(C2400=$X$4,IF(ISERROR($V2400),"Enter smelter details","RMI"),IF(ISERROR($V2400),"",OFFSET('Smelter Look-up'!$F$4,$V2400-4,0)))</f>
        <v/>
      </c>
      <c r="H2400" s="235" t="str">
        <f>IF(ISERROR($V2400),"",OFFSET('Smelter Look-up'!$G$4,$V2400-4,0))</f>
        <v/>
      </c>
      <c r="I2400" s="237" t="str">
        <f>IF(ISERROR($V2400),"",OFFSET('Smelter Look-up'!$H$4,$V2400-4,0))</f>
        <v/>
      </c>
      <c r="J2400" s="237" t="str">
        <f>IF(ISERROR($V2400),"",OFFSET('Smelter Look-up'!$I$4,$V2400-4,0))</f>
        <v/>
      </c>
      <c r="K2400" s="234"/>
      <c r="L2400" s="234"/>
      <c r="M2400" s="234"/>
      <c r="N2400" s="234"/>
      <c r="O2400" s="234"/>
      <c r="P2400" s="237"/>
      <c r="Q2400" s="238"/>
      <c r="R2400" s="233" t="str">
        <f>IF(ISERROR($V2400),"",OFFSET('Smelter Look-up'!$C$4,$V2400-4,0)&amp;"")</f>
        <v/>
      </c>
      <c r="S2400" s="239" t="str">
        <f t="array" ref="S2400">IF(B2400="","",IF(ISERROR(MATCH($E2400,CL,0)),"Unknown",INDIRECT("'C'!$A$"&amp;MATCH($E2400,CL,0)+1)))</f>
        <v/>
      </c>
      <c r="T2400" s="239" t="str">
        <f t="array" ref="T2400">IF(B2400="","",IF(ISERROR(MATCH($J2400,SorP!$B$1:$B$6226,0)),"",INDIRECT("'SorP'!$A$"&amp;MATCH($S2400&amp;$J2400,SorP!C:C,0))))</f>
        <v/>
      </c>
      <c r="U2400" s="240"/>
      <c r="V2400" s="228" t="str">
        <f>IF(C2400="",NA(),IF(OR(C2400="Smelter not listed",C2400="Smelter not yet identified"),MATCH($B2400&amp;$D2400,'Smelter Look-up'!$J:$J,0),MATCH($B2400&amp;$C2400,'Smelter Look-up'!$J:$J,0)))</f>
        <v>#N/A</v>
      </c>
      <c r="W2400" s="208"/>
      <c r="X2400" s="208">
        <f t="shared" si="1"/>
        <v>0</v>
      </c>
      <c r="Y2400" s="208"/>
      <c r="Z2400" s="208"/>
      <c r="AA2400" s="208"/>
      <c r="AB2400" s="241" t="str">
        <f t="shared" si="2"/>
        <v/>
      </c>
      <c r="AC2400" s="208"/>
      <c r="AD2400" s="208"/>
      <c r="AE2400" s="208"/>
      <c r="AF2400" s="208"/>
      <c r="AG2400" s="208"/>
      <c r="AH2400" s="208"/>
    </row>
    <row r="2401" ht="13.5" customHeight="1">
      <c r="A2401" s="239"/>
      <c r="B2401" s="233" t="str">
        <f t="array" ref="B2401">IF(LEN(A2401)=0,"",INDEX('Smelter Look-up'!$A:$A,MATCH($A2401,'Smelter Look-up'!$E:$E,0)))</f>
        <v/>
      </c>
      <c r="C2401" s="234" t="str">
        <f t="array" ref="C2401">IF(LEN(A2401)=0,"",INDEX('Smelter Look-up'!$C:$C,MATCH($A2401,'Smelter Look-up'!$E:$E,0)))</f>
        <v/>
      </c>
      <c r="D2401" s="233"/>
      <c r="E2401" s="233" t="str">
        <f>IF(ISERROR($V2401),"",OFFSET('Smelter Look-up'!$D$4,$V2401-4,0)&amp;"")</f>
        <v/>
      </c>
      <c r="F2401" s="233" t="str">
        <f>IF(ISERROR($V2401),"",OFFSET('Smelter Look-up'!$E$4,$V2401-4,0))</f>
        <v/>
      </c>
      <c r="G2401" s="233" t="str">
        <f>IF(C2401=$X$4,IF(ISERROR($V2401),"Enter smelter details","RMI"),IF(ISERROR($V2401),"",OFFSET('Smelter Look-up'!$F$4,$V2401-4,0)))</f>
        <v/>
      </c>
      <c r="H2401" s="235" t="str">
        <f>IF(ISERROR($V2401),"",OFFSET('Smelter Look-up'!$G$4,$V2401-4,0))</f>
        <v/>
      </c>
      <c r="I2401" s="237" t="str">
        <f>IF(ISERROR($V2401),"",OFFSET('Smelter Look-up'!$H$4,$V2401-4,0))</f>
        <v/>
      </c>
      <c r="J2401" s="237" t="str">
        <f>IF(ISERROR($V2401),"",OFFSET('Smelter Look-up'!$I$4,$V2401-4,0))</f>
        <v/>
      </c>
      <c r="K2401" s="234"/>
      <c r="L2401" s="234"/>
      <c r="M2401" s="234"/>
      <c r="N2401" s="234"/>
      <c r="O2401" s="234"/>
      <c r="P2401" s="237"/>
      <c r="Q2401" s="238"/>
      <c r="R2401" s="233" t="str">
        <f>IF(ISERROR($V2401),"",OFFSET('Smelter Look-up'!$C$4,$V2401-4,0)&amp;"")</f>
        <v/>
      </c>
      <c r="S2401" s="239" t="str">
        <f t="array" ref="S2401">IF(B2401="","",IF(ISERROR(MATCH($E2401,CL,0)),"Unknown",INDIRECT("'C'!$A$"&amp;MATCH($E2401,CL,0)+1)))</f>
        <v/>
      </c>
      <c r="T2401" s="239" t="str">
        <f t="array" ref="T2401">IF(B2401="","",IF(ISERROR(MATCH($J2401,SorP!$B$1:$B$6226,0)),"",INDIRECT("'SorP'!$A$"&amp;MATCH($S2401&amp;$J2401,SorP!C:C,0))))</f>
        <v/>
      </c>
      <c r="U2401" s="240"/>
      <c r="V2401" s="228" t="str">
        <f>IF(C2401="",NA(),IF(OR(C2401="Smelter not listed",C2401="Smelter not yet identified"),MATCH($B2401&amp;$D2401,'Smelter Look-up'!$J:$J,0),MATCH($B2401&amp;$C2401,'Smelter Look-up'!$J:$J,0)))</f>
        <v>#N/A</v>
      </c>
      <c r="W2401" s="208"/>
      <c r="X2401" s="208">
        <f t="shared" si="1"/>
        <v>0</v>
      </c>
      <c r="Y2401" s="208"/>
      <c r="Z2401" s="208"/>
      <c r="AA2401" s="208"/>
      <c r="AB2401" s="241" t="str">
        <f t="shared" si="2"/>
        <v/>
      </c>
      <c r="AC2401" s="208"/>
      <c r="AD2401" s="208"/>
      <c r="AE2401" s="208"/>
      <c r="AF2401" s="208"/>
      <c r="AG2401" s="208"/>
      <c r="AH2401" s="208"/>
    </row>
    <row r="2402" ht="13.5" customHeight="1">
      <c r="A2402" s="239"/>
      <c r="B2402" s="233" t="str">
        <f t="array" ref="B2402">IF(LEN(A2402)=0,"",INDEX('Smelter Look-up'!$A:$A,MATCH($A2402,'Smelter Look-up'!$E:$E,0)))</f>
        <v/>
      </c>
      <c r="C2402" s="234" t="str">
        <f t="array" ref="C2402">IF(LEN(A2402)=0,"",INDEX('Smelter Look-up'!$C:$C,MATCH($A2402,'Smelter Look-up'!$E:$E,0)))</f>
        <v/>
      </c>
      <c r="D2402" s="233"/>
      <c r="E2402" s="233" t="str">
        <f>IF(ISERROR($V2402),"",OFFSET('Smelter Look-up'!$D$4,$V2402-4,0)&amp;"")</f>
        <v/>
      </c>
      <c r="F2402" s="233" t="str">
        <f>IF(ISERROR($V2402),"",OFFSET('Smelter Look-up'!$E$4,$V2402-4,0))</f>
        <v/>
      </c>
      <c r="G2402" s="233" t="str">
        <f>IF(C2402=$X$4,IF(ISERROR($V2402),"Enter smelter details","RMI"),IF(ISERROR($V2402),"",OFFSET('Smelter Look-up'!$F$4,$V2402-4,0)))</f>
        <v/>
      </c>
      <c r="H2402" s="235" t="str">
        <f>IF(ISERROR($V2402),"",OFFSET('Smelter Look-up'!$G$4,$V2402-4,0))</f>
        <v/>
      </c>
      <c r="I2402" s="237" t="str">
        <f>IF(ISERROR($V2402),"",OFFSET('Smelter Look-up'!$H$4,$V2402-4,0))</f>
        <v/>
      </c>
      <c r="J2402" s="237" t="str">
        <f>IF(ISERROR($V2402),"",OFFSET('Smelter Look-up'!$I$4,$V2402-4,0))</f>
        <v/>
      </c>
      <c r="K2402" s="234"/>
      <c r="L2402" s="234"/>
      <c r="M2402" s="234"/>
      <c r="N2402" s="234"/>
      <c r="O2402" s="234"/>
      <c r="P2402" s="237"/>
      <c r="Q2402" s="238"/>
      <c r="R2402" s="233" t="str">
        <f>IF(ISERROR($V2402),"",OFFSET('Smelter Look-up'!$C$4,$V2402-4,0)&amp;"")</f>
        <v/>
      </c>
      <c r="S2402" s="239" t="str">
        <f t="array" ref="S2402">IF(B2402="","",IF(ISERROR(MATCH($E2402,CL,0)),"Unknown",INDIRECT("'C'!$A$"&amp;MATCH($E2402,CL,0)+1)))</f>
        <v/>
      </c>
      <c r="T2402" s="239" t="str">
        <f t="array" ref="T2402">IF(B2402="","",IF(ISERROR(MATCH($J2402,SorP!$B$1:$B$6226,0)),"",INDIRECT("'SorP'!$A$"&amp;MATCH($S2402&amp;$J2402,SorP!C:C,0))))</f>
        <v/>
      </c>
      <c r="U2402" s="240"/>
      <c r="V2402" s="228" t="str">
        <f>IF(C2402="",NA(),IF(OR(C2402="Smelter not listed",C2402="Smelter not yet identified"),MATCH($B2402&amp;$D2402,'Smelter Look-up'!$J:$J,0),MATCH($B2402&amp;$C2402,'Smelter Look-up'!$J:$J,0)))</f>
        <v>#N/A</v>
      </c>
      <c r="W2402" s="208"/>
      <c r="X2402" s="208">
        <f t="shared" si="1"/>
        <v>0</v>
      </c>
      <c r="Y2402" s="208"/>
      <c r="Z2402" s="208"/>
      <c r="AA2402" s="208"/>
      <c r="AB2402" s="241" t="str">
        <f t="shared" si="2"/>
        <v/>
      </c>
      <c r="AC2402" s="208"/>
      <c r="AD2402" s="208"/>
      <c r="AE2402" s="208"/>
      <c r="AF2402" s="208"/>
      <c r="AG2402" s="208"/>
      <c r="AH2402" s="208"/>
    </row>
    <row r="2403" ht="13.5" customHeight="1">
      <c r="A2403" s="239"/>
      <c r="B2403" s="233" t="str">
        <f t="array" ref="B2403">IF(LEN(A2403)=0,"",INDEX('Smelter Look-up'!$A:$A,MATCH($A2403,'Smelter Look-up'!$E:$E,0)))</f>
        <v/>
      </c>
      <c r="C2403" s="234" t="str">
        <f t="array" ref="C2403">IF(LEN(A2403)=0,"",INDEX('Smelter Look-up'!$C:$C,MATCH($A2403,'Smelter Look-up'!$E:$E,0)))</f>
        <v/>
      </c>
      <c r="D2403" s="233"/>
      <c r="E2403" s="233" t="str">
        <f>IF(ISERROR($V2403),"",OFFSET('Smelter Look-up'!$D$4,$V2403-4,0)&amp;"")</f>
        <v/>
      </c>
      <c r="F2403" s="233" t="str">
        <f>IF(ISERROR($V2403),"",OFFSET('Smelter Look-up'!$E$4,$V2403-4,0))</f>
        <v/>
      </c>
      <c r="G2403" s="233" t="str">
        <f>IF(C2403=$X$4,IF(ISERROR($V2403),"Enter smelter details","RMI"),IF(ISERROR($V2403),"",OFFSET('Smelter Look-up'!$F$4,$V2403-4,0)))</f>
        <v/>
      </c>
      <c r="H2403" s="235" t="str">
        <f>IF(ISERROR($V2403),"",OFFSET('Smelter Look-up'!$G$4,$V2403-4,0))</f>
        <v/>
      </c>
      <c r="I2403" s="237" t="str">
        <f>IF(ISERROR($V2403),"",OFFSET('Smelter Look-up'!$H$4,$V2403-4,0))</f>
        <v/>
      </c>
      <c r="J2403" s="237" t="str">
        <f>IF(ISERROR($V2403),"",OFFSET('Smelter Look-up'!$I$4,$V2403-4,0))</f>
        <v/>
      </c>
      <c r="K2403" s="234"/>
      <c r="L2403" s="234"/>
      <c r="M2403" s="234"/>
      <c r="N2403" s="234"/>
      <c r="O2403" s="234"/>
      <c r="P2403" s="237"/>
      <c r="Q2403" s="238"/>
      <c r="R2403" s="233" t="str">
        <f>IF(ISERROR($V2403),"",OFFSET('Smelter Look-up'!$C$4,$V2403-4,0)&amp;"")</f>
        <v/>
      </c>
      <c r="S2403" s="239" t="str">
        <f t="array" ref="S2403">IF(B2403="","",IF(ISERROR(MATCH($E2403,CL,0)),"Unknown",INDIRECT("'C'!$A$"&amp;MATCH($E2403,CL,0)+1)))</f>
        <v/>
      </c>
      <c r="T2403" s="239" t="str">
        <f t="array" ref="T2403">IF(B2403="","",IF(ISERROR(MATCH($J2403,SorP!$B$1:$B$6226,0)),"",INDIRECT("'SorP'!$A$"&amp;MATCH($S2403&amp;$J2403,SorP!C:C,0))))</f>
        <v/>
      </c>
      <c r="U2403" s="240"/>
      <c r="V2403" s="228" t="str">
        <f>IF(C2403="",NA(),IF(OR(C2403="Smelter not listed",C2403="Smelter not yet identified"),MATCH($B2403&amp;$D2403,'Smelter Look-up'!$J:$J,0),MATCH($B2403&amp;$C2403,'Smelter Look-up'!$J:$J,0)))</f>
        <v>#N/A</v>
      </c>
      <c r="W2403" s="208"/>
      <c r="X2403" s="208">
        <f t="shared" si="1"/>
        <v>0</v>
      </c>
      <c r="Y2403" s="208"/>
      <c r="Z2403" s="208"/>
      <c r="AA2403" s="208"/>
      <c r="AB2403" s="241" t="str">
        <f t="shared" si="2"/>
        <v/>
      </c>
      <c r="AC2403" s="208"/>
      <c r="AD2403" s="208"/>
      <c r="AE2403" s="208"/>
      <c r="AF2403" s="208"/>
      <c r="AG2403" s="208"/>
      <c r="AH2403" s="208"/>
    </row>
    <row r="2404" ht="13.5" customHeight="1">
      <c r="A2404" s="239"/>
      <c r="B2404" s="233" t="str">
        <f t="array" ref="B2404">IF(LEN(A2404)=0,"",INDEX('Smelter Look-up'!$A:$A,MATCH($A2404,'Smelter Look-up'!$E:$E,0)))</f>
        <v/>
      </c>
      <c r="C2404" s="234" t="str">
        <f t="array" ref="C2404">IF(LEN(A2404)=0,"",INDEX('Smelter Look-up'!$C:$C,MATCH($A2404,'Smelter Look-up'!$E:$E,0)))</f>
        <v/>
      </c>
      <c r="D2404" s="233"/>
      <c r="E2404" s="233" t="str">
        <f>IF(ISERROR($V2404),"",OFFSET('Smelter Look-up'!$D$4,$V2404-4,0)&amp;"")</f>
        <v/>
      </c>
      <c r="F2404" s="233" t="str">
        <f>IF(ISERROR($V2404),"",OFFSET('Smelter Look-up'!$E$4,$V2404-4,0))</f>
        <v/>
      </c>
      <c r="G2404" s="233" t="str">
        <f>IF(C2404=$X$4,IF(ISERROR($V2404),"Enter smelter details","RMI"),IF(ISERROR($V2404),"",OFFSET('Smelter Look-up'!$F$4,$V2404-4,0)))</f>
        <v/>
      </c>
      <c r="H2404" s="235" t="str">
        <f>IF(ISERROR($V2404),"",OFFSET('Smelter Look-up'!$G$4,$V2404-4,0))</f>
        <v/>
      </c>
      <c r="I2404" s="237" t="str">
        <f>IF(ISERROR($V2404),"",OFFSET('Smelter Look-up'!$H$4,$V2404-4,0))</f>
        <v/>
      </c>
      <c r="J2404" s="237" t="str">
        <f>IF(ISERROR($V2404),"",OFFSET('Smelter Look-up'!$I$4,$V2404-4,0))</f>
        <v/>
      </c>
      <c r="K2404" s="234"/>
      <c r="L2404" s="234"/>
      <c r="M2404" s="234"/>
      <c r="N2404" s="234"/>
      <c r="O2404" s="234"/>
      <c r="P2404" s="237"/>
      <c r="Q2404" s="238"/>
      <c r="R2404" s="233" t="str">
        <f>IF(ISERROR($V2404),"",OFFSET('Smelter Look-up'!$C$4,$V2404-4,0)&amp;"")</f>
        <v/>
      </c>
      <c r="S2404" s="239" t="str">
        <f t="array" ref="S2404">IF(B2404="","",IF(ISERROR(MATCH($E2404,CL,0)),"Unknown",INDIRECT("'C'!$A$"&amp;MATCH($E2404,CL,0)+1)))</f>
        <v/>
      </c>
      <c r="T2404" s="239" t="str">
        <f t="array" ref="T2404">IF(B2404="","",IF(ISERROR(MATCH($J2404,SorP!$B$1:$B$6226,0)),"",INDIRECT("'SorP'!$A$"&amp;MATCH($S2404&amp;$J2404,SorP!C:C,0))))</f>
        <v/>
      </c>
      <c r="U2404" s="240"/>
      <c r="V2404" s="228" t="str">
        <f>IF(C2404="",NA(),IF(OR(C2404="Smelter not listed",C2404="Smelter not yet identified"),MATCH($B2404&amp;$D2404,'Smelter Look-up'!$J:$J,0),MATCH($B2404&amp;$C2404,'Smelter Look-up'!$J:$J,0)))</f>
        <v>#N/A</v>
      </c>
      <c r="W2404" s="208"/>
      <c r="X2404" s="208">
        <f t="shared" si="1"/>
        <v>0</v>
      </c>
      <c r="Y2404" s="208"/>
      <c r="Z2404" s="208"/>
      <c r="AA2404" s="208"/>
      <c r="AB2404" s="241" t="str">
        <f t="shared" si="2"/>
        <v/>
      </c>
      <c r="AC2404" s="208"/>
      <c r="AD2404" s="208"/>
      <c r="AE2404" s="208"/>
      <c r="AF2404" s="208"/>
      <c r="AG2404" s="208"/>
      <c r="AH2404" s="208"/>
    </row>
    <row r="2405" ht="13.5" customHeight="1">
      <c r="A2405" s="239"/>
      <c r="B2405" s="233" t="str">
        <f t="array" ref="B2405">IF(LEN(A2405)=0,"",INDEX('Smelter Look-up'!$A:$A,MATCH($A2405,'Smelter Look-up'!$E:$E,0)))</f>
        <v/>
      </c>
      <c r="C2405" s="234" t="str">
        <f t="array" ref="C2405">IF(LEN(A2405)=0,"",INDEX('Smelter Look-up'!$C:$C,MATCH($A2405,'Smelter Look-up'!$E:$E,0)))</f>
        <v/>
      </c>
      <c r="D2405" s="233"/>
      <c r="E2405" s="233" t="str">
        <f>IF(ISERROR($V2405),"",OFFSET('Smelter Look-up'!$D$4,$V2405-4,0)&amp;"")</f>
        <v/>
      </c>
      <c r="F2405" s="233" t="str">
        <f>IF(ISERROR($V2405),"",OFFSET('Smelter Look-up'!$E$4,$V2405-4,0))</f>
        <v/>
      </c>
      <c r="G2405" s="233" t="str">
        <f>IF(C2405=$X$4,IF(ISERROR($V2405),"Enter smelter details","RMI"),IF(ISERROR($V2405),"",OFFSET('Smelter Look-up'!$F$4,$V2405-4,0)))</f>
        <v/>
      </c>
      <c r="H2405" s="235" t="str">
        <f>IF(ISERROR($V2405),"",OFFSET('Smelter Look-up'!$G$4,$V2405-4,0))</f>
        <v/>
      </c>
      <c r="I2405" s="237" t="str">
        <f>IF(ISERROR($V2405),"",OFFSET('Smelter Look-up'!$H$4,$V2405-4,0))</f>
        <v/>
      </c>
      <c r="J2405" s="237" t="str">
        <f>IF(ISERROR($V2405),"",OFFSET('Smelter Look-up'!$I$4,$V2405-4,0))</f>
        <v/>
      </c>
      <c r="K2405" s="234"/>
      <c r="L2405" s="234"/>
      <c r="M2405" s="234"/>
      <c r="N2405" s="234"/>
      <c r="O2405" s="234"/>
      <c r="P2405" s="237"/>
      <c r="Q2405" s="238"/>
      <c r="R2405" s="233" t="str">
        <f>IF(ISERROR($V2405),"",OFFSET('Smelter Look-up'!$C$4,$V2405-4,0)&amp;"")</f>
        <v/>
      </c>
      <c r="S2405" s="239" t="str">
        <f t="array" ref="S2405">IF(B2405="","",IF(ISERROR(MATCH($E2405,CL,0)),"Unknown",INDIRECT("'C'!$A$"&amp;MATCH($E2405,CL,0)+1)))</f>
        <v/>
      </c>
      <c r="T2405" s="239" t="str">
        <f t="array" ref="T2405">IF(B2405="","",IF(ISERROR(MATCH($J2405,SorP!$B$1:$B$6226,0)),"",INDIRECT("'SorP'!$A$"&amp;MATCH($S2405&amp;$J2405,SorP!C:C,0))))</f>
        <v/>
      </c>
      <c r="U2405" s="240"/>
      <c r="V2405" s="228" t="str">
        <f>IF(C2405="",NA(),IF(OR(C2405="Smelter not listed",C2405="Smelter not yet identified"),MATCH($B2405&amp;$D2405,'Smelter Look-up'!$J:$J,0),MATCH($B2405&amp;$C2405,'Smelter Look-up'!$J:$J,0)))</f>
        <v>#N/A</v>
      </c>
      <c r="W2405" s="208"/>
      <c r="X2405" s="208">
        <f t="shared" si="1"/>
        <v>0</v>
      </c>
      <c r="Y2405" s="208"/>
      <c r="Z2405" s="208"/>
      <c r="AA2405" s="208"/>
      <c r="AB2405" s="241" t="str">
        <f t="shared" si="2"/>
        <v/>
      </c>
      <c r="AC2405" s="208"/>
      <c r="AD2405" s="208"/>
      <c r="AE2405" s="208"/>
      <c r="AF2405" s="208"/>
      <c r="AG2405" s="208"/>
      <c r="AH2405" s="208"/>
    </row>
    <row r="2406" ht="13.5" customHeight="1">
      <c r="A2406" s="239"/>
      <c r="B2406" s="233" t="str">
        <f t="array" ref="B2406">IF(LEN(A2406)=0,"",INDEX('Smelter Look-up'!$A:$A,MATCH($A2406,'Smelter Look-up'!$E:$E,0)))</f>
        <v/>
      </c>
      <c r="C2406" s="234" t="str">
        <f t="array" ref="C2406">IF(LEN(A2406)=0,"",INDEX('Smelter Look-up'!$C:$C,MATCH($A2406,'Smelter Look-up'!$E:$E,0)))</f>
        <v/>
      </c>
      <c r="D2406" s="233"/>
      <c r="E2406" s="233" t="str">
        <f>IF(ISERROR($V2406),"",OFFSET('Smelter Look-up'!$D$4,$V2406-4,0)&amp;"")</f>
        <v/>
      </c>
      <c r="F2406" s="233" t="str">
        <f>IF(ISERROR($V2406),"",OFFSET('Smelter Look-up'!$E$4,$V2406-4,0))</f>
        <v/>
      </c>
      <c r="G2406" s="233" t="str">
        <f>IF(C2406=$X$4,IF(ISERROR($V2406),"Enter smelter details","RMI"),IF(ISERROR($V2406),"",OFFSET('Smelter Look-up'!$F$4,$V2406-4,0)))</f>
        <v/>
      </c>
      <c r="H2406" s="235" t="str">
        <f>IF(ISERROR($V2406),"",OFFSET('Smelter Look-up'!$G$4,$V2406-4,0))</f>
        <v/>
      </c>
      <c r="I2406" s="237" t="str">
        <f>IF(ISERROR($V2406),"",OFFSET('Smelter Look-up'!$H$4,$V2406-4,0))</f>
        <v/>
      </c>
      <c r="J2406" s="237" t="str">
        <f>IF(ISERROR($V2406),"",OFFSET('Smelter Look-up'!$I$4,$V2406-4,0))</f>
        <v/>
      </c>
      <c r="K2406" s="234"/>
      <c r="L2406" s="234"/>
      <c r="M2406" s="234"/>
      <c r="N2406" s="234"/>
      <c r="O2406" s="234"/>
      <c r="P2406" s="237"/>
      <c r="Q2406" s="238"/>
      <c r="R2406" s="233" t="str">
        <f>IF(ISERROR($V2406),"",OFFSET('Smelter Look-up'!$C$4,$V2406-4,0)&amp;"")</f>
        <v/>
      </c>
      <c r="S2406" s="239" t="str">
        <f t="array" ref="S2406">IF(B2406="","",IF(ISERROR(MATCH($E2406,CL,0)),"Unknown",INDIRECT("'C'!$A$"&amp;MATCH($E2406,CL,0)+1)))</f>
        <v/>
      </c>
      <c r="T2406" s="239" t="str">
        <f t="array" ref="T2406">IF(B2406="","",IF(ISERROR(MATCH($J2406,SorP!$B$1:$B$6226,0)),"",INDIRECT("'SorP'!$A$"&amp;MATCH($S2406&amp;$J2406,SorP!C:C,0))))</f>
        <v/>
      </c>
      <c r="U2406" s="240"/>
      <c r="V2406" s="228" t="str">
        <f>IF(C2406="",NA(),IF(OR(C2406="Smelter not listed",C2406="Smelter not yet identified"),MATCH($B2406&amp;$D2406,'Smelter Look-up'!$J:$J,0),MATCH($B2406&amp;$C2406,'Smelter Look-up'!$J:$J,0)))</f>
        <v>#N/A</v>
      </c>
      <c r="W2406" s="208"/>
      <c r="X2406" s="208">
        <f t="shared" si="1"/>
        <v>0</v>
      </c>
      <c r="Y2406" s="208"/>
      <c r="Z2406" s="208"/>
      <c r="AA2406" s="208"/>
      <c r="AB2406" s="241" t="str">
        <f t="shared" si="2"/>
        <v/>
      </c>
      <c r="AC2406" s="208"/>
      <c r="AD2406" s="208"/>
      <c r="AE2406" s="208"/>
      <c r="AF2406" s="208"/>
      <c r="AG2406" s="208"/>
      <c r="AH2406" s="208"/>
    </row>
    <row r="2407" ht="13.5" customHeight="1">
      <c r="A2407" s="239"/>
      <c r="B2407" s="233" t="str">
        <f t="array" ref="B2407">IF(LEN(A2407)=0,"",INDEX('Smelter Look-up'!$A:$A,MATCH($A2407,'Smelter Look-up'!$E:$E,0)))</f>
        <v/>
      </c>
      <c r="C2407" s="234" t="str">
        <f t="array" ref="C2407">IF(LEN(A2407)=0,"",INDEX('Smelter Look-up'!$C:$C,MATCH($A2407,'Smelter Look-up'!$E:$E,0)))</f>
        <v/>
      </c>
      <c r="D2407" s="233"/>
      <c r="E2407" s="233" t="str">
        <f>IF(ISERROR($V2407),"",OFFSET('Smelter Look-up'!$D$4,$V2407-4,0)&amp;"")</f>
        <v/>
      </c>
      <c r="F2407" s="233" t="str">
        <f>IF(ISERROR($V2407),"",OFFSET('Smelter Look-up'!$E$4,$V2407-4,0))</f>
        <v/>
      </c>
      <c r="G2407" s="233" t="str">
        <f>IF(C2407=$X$4,IF(ISERROR($V2407),"Enter smelter details","RMI"),IF(ISERROR($V2407),"",OFFSET('Smelter Look-up'!$F$4,$V2407-4,0)))</f>
        <v/>
      </c>
      <c r="H2407" s="235" t="str">
        <f>IF(ISERROR($V2407),"",OFFSET('Smelter Look-up'!$G$4,$V2407-4,0))</f>
        <v/>
      </c>
      <c r="I2407" s="237" t="str">
        <f>IF(ISERROR($V2407),"",OFFSET('Smelter Look-up'!$H$4,$V2407-4,0))</f>
        <v/>
      </c>
      <c r="J2407" s="237" t="str">
        <f>IF(ISERROR($V2407),"",OFFSET('Smelter Look-up'!$I$4,$V2407-4,0))</f>
        <v/>
      </c>
      <c r="K2407" s="234"/>
      <c r="L2407" s="234"/>
      <c r="M2407" s="234"/>
      <c r="N2407" s="234"/>
      <c r="O2407" s="234"/>
      <c r="P2407" s="237"/>
      <c r="Q2407" s="238"/>
      <c r="R2407" s="233" t="str">
        <f>IF(ISERROR($V2407),"",OFFSET('Smelter Look-up'!$C$4,$V2407-4,0)&amp;"")</f>
        <v/>
      </c>
      <c r="S2407" s="239" t="str">
        <f t="array" ref="S2407">IF(B2407="","",IF(ISERROR(MATCH($E2407,CL,0)),"Unknown",INDIRECT("'C'!$A$"&amp;MATCH($E2407,CL,0)+1)))</f>
        <v/>
      </c>
      <c r="T2407" s="239" t="str">
        <f t="array" ref="T2407">IF(B2407="","",IF(ISERROR(MATCH($J2407,SorP!$B$1:$B$6226,0)),"",INDIRECT("'SorP'!$A$"&amp;MATCH($S2407&amp;$J2407,SorP!C:C,0))))</f>
        <v/>
      </c>
      <c r="U2407" s="240"/>
      <c r="V2407" s="228" t="str">
        <f>IF(C2407="",NA(),IF(OR(C2407="Smelter not listed",C2407="Smelter not yet identified"),MATCH($B2407&amp;$D2407,'Smelter Look-up'!$J:$J,0),MATCH($B2407&amp;$C2407,'Smelter Look-up'!$J:$J,0)))</f>
        <v>#N/A</v>
      </c>
      <c r="W2407" s="208"/>
      <c r="X2407" s="208">
        <f t="shared" si="1"/>
        <v>0</v>
      </c>
      <c r="Y2407" s="208"/>
      <c r="Z2407" s="208"/>
      <c r="AA2407" s="208"/>
      <c r="AB2407" s="241" t="str">
        <f t="shared" si="2"/>
        <v/>
      </c>
      <c r="AC2407" s="208"/>
      <c r="AD2407" s="208"/>
      <c r="AE2407" s="208"/>
      <c r="AF2407" s="208"/>
      <c r="AG2407" s="208"/>
      <c r="AH2407" s="208"/>
    </row>
    <row r="2408" ht="13.5" customHeight="1">
      <c r="A2408" s="239"/>
      <c r="B2408" s="233" t="str">
        <f t="array" ref="B2408">IF(LEN(A2408)=0,"",INDEX('Smelter Look-up'!$A:$A,MATCH($A2408,'Smelter Look-up'!$E:$E,0)))</f>
        <v/>
      </c>
      <c r="C2408" s="234" t="str">
        <f t="array" ref="C2408">IF(LEN(A2408)=0,"",INDEX('Smelter Look-up'!$C:$C,MATCH($A2408,'Smelter Look-up'!$E:$E,0)))</f>
        <v/>
      </c>
      <c r="D2408" s="233"/>
      <c r="E2408" s="233" t="str">
        <f>IF(ISERROR($V2408),"",OFFSET('Smelter Look-up'!$D$4,$V2408-4,0)&amp;"")</f>
        <v/>
      </c>
      <c r="F2408" s="233" t="str">
        <f>IF(ISERROR($V2408),"",OFFSET('Smelter Look-up'!$E$4,$V2408-4,0))</f>
        <v/>
      </c>
      <c r="G2408" s="233" t="str">
        <f>IF(C2408=$X$4,IF(ISERROR($V2408),"Enter smelter details","RMI"),IF(ISERROR($V2408),"",OFFSET('Smelter Look-up'!$F$4,$V2408-4,0)))</f>
        <v/>
      </c>
      <c r="H2408" s="235" t="str">
        <f>IF(ISERROR($V2408),"",OFFSET('Smelter Look-up'!$G$4,$V2408-4,0))</f>
        <v/>
      </c>
      <c r="I2408" s="237" t="str">
        <f>IF(ISERROR($V2408),"",OFFSET('Smelter Look-up'!$H$4,$V2408-4,0))</f>
        <v/>
      </c>
      <c r="J2408" s="237" t="str">
        <f>IF(ISERROR($V2408),"",OFFSET('Smelter Look-up'!$I$4,$V2408-4,0))</f>
        <v/>
      </c>
      <c r="K2408" s="234"/>
      <c r="L2408" s="234"/>
      <c r="M2408" s="234"/>
      <c r="N2408" s="234"/>
      <c r="O2408" s="234"/>
      <c r="P2408" s="237"/>
      <c r="Q2408" s="238"/>
      <c r="R2408" s="233" t="str">
        <f>IF(ISERROR($V2408),"",OFFSET('Smelter Look-up'!$C$4,$V2408-4,0)&amp;"")</f>
        <v/>
      </c>
      <c r="S2408" s="239" t="str">
        <f t="array" ref="S2408">IF(B2408="","",IF(ISERROR(MATCH($E2408,CL,0)),"Unknown",INDIRECT("'C'!$A$"&amp;MATCH($E2408,CL,0)+1)))</f>
        <v/>
      </c>
      <c r="T2408" s="239" t="str">
        <f t="array" ref="T2408">IF(B2408="","",IF(ISERROR(MATCH($J2408,SorP!$B$1:$B$6226,0)),"",INDIRECT("'SorP'!$A$"&amp;MATCH($S2408&amp;$J2408,SorP!C:C,0))))</f>
        <v/>
      </c>
      <c r="U2408" s="240"/>
      <c r="V2408" s="228" t="str">
        <f>IF(C2408="",NA(),IF(OR(C2408="Smelter not listed",C2408="Smelter not yet identified"),MATCH($B2408&amp;$D2408,'Smelter Look-up'!$J:$J,0),MATCH($B2408&amp;$C2408,'Smelter Look-up'!$J:$J,0)))</f>
        <v>#N/A</v>
      </c>
      <c r="W2408" s="208"/>
      <c r="X2408" s="208">
        <f t="shared" si="1"/>
        <v>0</v>
      </c>
      <c r="Y2408" s="208"/>
      <c r="Z2408" s="208"/>
      <c r="AA2408" s="208"/>
      <c r="AB2408" s="241" t="str">
        <f t="shared" si="2"/>
        <v/>
      </c>
      <c r="AC2408" s="208"/>
      <c r="AD2408" s="208"/>
      <c r="AE2408" s="208"/>
      <c r="AF2408" s="208"/>
      <c r="AG2408" s="208"/>
      <c r="AH2408" s="208"/>
    </row>
    <row r="2409" ht="13.5" customHeight="1">
      <c r="A2409" s="239"/>
      <c r="B2409" s="233" t="str">
        <f t="array" ref="B2409">IF(LEN(A2409)=0,"",INDEX('Smelter Look-up'!$A:$A,MATCH($A2409,'Smelter Look-up'!$E:$E,0)))</f>
        <v/>
      </c>
      <c r="C2409" s="234" t="str">
        <f t="array" ref="C2409">IF(LEN(A2409)=0,"",INDEX('Smelter Look-up'!$C:$C,MATCH($A2409,'Smelter Look-up'!$E:$E,0)))</f>
        <v/>
      </c>
      <c r="D2409" s="233"/>
      <c r="E2409" s="233" t="str">
        <f>IF(ISERROR($V2409),"",OFFSET('Smelter Look-up'!$D$4,$V2409-4,0)&amp;"")</f>
        <v/>
      </c>
      <c r="F2409" s="233" t="str">
        <f>IF(ISERROR($V2409),"",OFFSET('Smelter Look-up'!$E$4,$V2409-4,0))</f>
        <v/>
      </c>
      <c r="G2409" s="233" t="str">
        <f>IF(C2409=$X$4,IF(ISERROR($V2409),"Enter smelter details","RMI"),IF(ISERROR($V2409),"",OFFSET('Smelter Look-up'!$F$4,$V2409-4,0)))</f>
        <v/>
      </c>
      <c r="H2409" s="235" t="str">
        <f>IF(ISERROR($V2409),"",OFFSET('Smelter Look-up'!$G$4,$V2409-4,0))</f>
        <v/>
      </c>
      <c r="I2409" s="237" t="str">
        <f>IF(ISERROR($V2409),"",OFFSET('Smelter Look-up'!$H$4,$V2409-4,0))</f>
        <v/>
      </c>
      <c r="J2409" s="237" t="str">
        <f>IF(ISERROR($V2409),"",OFFSET('Smelter Look-up'!$I$4,$V2409-4,0))</f>
        <v/>
      </c>
      <c r="K2409" s="234"/>
      <c r="L2409" s="234"/>
      <c r="M2409" s="234"/>
      <c r="N2409" s="234"/>
      <c r="O2409" s="234"/>
      <c r="P2409" s="237"/>
      <c r="Q2409" s="238"/>
      <c r="R2409" s="233" t="str">
        <f>IF(ISERROR($V2409),"",OFFSET('Smelter Look-up'!$C$4,$V2409-4,0)&amp;"")</f>
        <v/>
      </c>
      <c r="S2409" s="239" t="str">
        <f t="array" ref="S2409">IF(B2409="","",IF(ISERROR(MATCH($E2409,CL,0)),"Unknown",INDIRECT("'C'!$A$"&amp;MATCH($E2409,CL,0)+1)))</f>
        <v/>
      </c>
      <c r="T2409" s="239" t="str">
        <f t="array" ref="T2409">IF(B2409="","",IF(ISERROR(MATCH($J2409,SorP!$B$1:$B$6226,0)),"",INDIRECT("'SorP'!$A$"&amp;MATCH($S2409&amp;$J2409,SorP!C:C,0))))</f>
        <v/>
      </c>
      <c r="U2409" s="240"/>
      <c r="V2409" s="228" t="str">
        <f>IF(C2409="",NA(),IF(OR(C2409="Smelter not listed",C2409="Smelter not yet identified"),MATCH($B2409&amp;$D2409,'Smelter Look-up'!$J:$J,0),MATCH($B2409&amp;$C2409,'Smelter Look-up'!$J:$J,0)))</f>
        <v>#N/A</v>
      </c>
      <c r="W2409" s="208"/>
      <c r="X2409" s="208">
        <f t="shared" si="1"/>
        <v>0</v>
      </c>
      <c r="Y2409" s="208"/>
      <c r="Z2409" s="208"/>
      <c r="AA2409" s="208"/>
      <c r="AB2409" s="241" t="str">
        <f t="shared" si="2"/>
        <v/>
      </c>
      <c r="AC2409" s="208"/>
      <c r="AD2409" s="208"/>
      <c r="AE2409" s="208"/>
      <c r="AF2409" s="208"/>
      <c r="AG2409" s="208"/>
      <c r="AH2409" s="208"/>
    </row>
    <row r="2410" ht="13.5" customHeight="1">
      <c r="A2410" s="239"/>
      <c r="B2410" s="233" t="str">
        <f t="array" ref="B2410">IF(LEN(A2410)=0,"",INDEX('Smelter Look-up'!$A:$A,MATCH($A2410,'Smelter Look-up'!$E:$E,0)))</f>
        <v/>
      </c>
      <c r="C2410" s="234" t="str">
        <f t="array" ref="C2410">IF(LEN(A2410)=0,"",INDEX('Smelter Look-up'!$C:$C,MATCH($A2410,'Smelter Look-up'!$E:$E,0)))</f>
        <v/>
      </c>
      <c r="D2410" s="233"/>
      <c r="E2410" s="233" t="str">
        <f>IF(ISERROR($V2410),"",OFFSET('Smelter Look-up'!$D$4,$V2410-4,0)&amp;"")</f>
        <v/>
      </c>
      <c r="F2410" s="233" t="str">
        <f>IF(ISERROR($V2410),"",OFFSET('Smelter Look-up'!$E$4,$V2410-4,0))</f>
        <v/>
      </c>
      <c r="G2410" s="233" t="str">
        <f>IF(C2410=$X$4,IF(ISERROR($V2410),"Enter smelter details","RMI"),IF(ISERROR($V2410),"",OFFSET('Smelter Look-up'!$F$4,$V2410-4,0)))</f>
        <v/>
      </c>
      <c r="H2410" s="235" t="str">
        <f>IF(ISERROR($V2410),"",OFFSET('Smelter Look-up'!$G$4,$V2410-4,0))</f>
        <v/>
      </c>
      <c r="I2410" s="237" t="str">
        <f>IF(ISERROR($V2410),"",OFFSET('Smelter Look-up'!$H$4,$V2410-4,0))</f>
        <v/>
      </c>
      <c r="J2410" s="237" t="str">
        <f>IF(ISERROR($V2410),"",OFFSET('Smelter Look-up'!$I$4,$V2410-4,0))</f>
        <v/>
      </c>
      <c r="K2410" s="234"/>
      <c r="L2410" s="234"/>
      <c r="M2410" s="234"/>
      <c r="N2410" s="234"/>
      <c r="O2410" s="234"/>
      <c r="P2410" s="237"/>
      <c r="Q2410" s="238"/>
      <c r="R2410" s="233" t="str">
        <f>IF(ISERROR($V2410),"",OFFSET('Smelter Look-up'!$C$4,$V2410-4,0)&amp;"")</f>
        <v/>
      </c>
      <c r="S2410" s="239" t="str">
        <f t="array" ref="S2410">IF(B2410="","",IF(ISERROR(MATCH($E2410,CL,0)),"Unknown",INDIRECT("'C'!$A$"&amp;MATCH($E2410,CL,0)+1)))</f>
        <v/>
      </c>
      <c r="T2410" s="239" t="str">
        <f t="array" ref="T2410">IF(B2410="","",IF(ISERROR(MATCH($J2410,SorP!$B$1:$B$6226,0)),"",INDIRECT("'SorP'!$A$"&amp;MATCH($S2410&amp;$J2410,SorP!C:C,0))))</f>
        <v/>
      </c>
      <c r="U2410" s="240"/>
      <c r="V2410" s="228" t="str">
        <f>IF(C2410="",NA(),IF(OR(C2410="Smelter not listed",C2410="Smelter not yet identified"),MATCH($B2410&amp;$D2410,'Smelter Look-up'!$J:$J,0),MATCH($B2410&amp;$C2410,'Smelter Look-up'!$J:$J,0)))</f>
        <v>#N/A</v>
      </c>
      <c r="W2410" s="208"/>
      <c r="X2410" s="208">
        <f t="shared" si="1"/>
        <v>0</v>
      </c>
      <c r="Y2410" s="208"/>
      <c r="Z2410" s="208"/>
      <c r="AA2410" s="208"/>
      <c r="AB2410" s="241" t="str">
        <f t="shared" si="2"/>
        <v/>
      </c>
      <c r="AC2410" s="208"/>
      <c r="AD2410" s="208"/>
      <c r="AE2410" s="208"/>
      <c r="AF2410" s="208"/>
      <c r="AG2410" s="208"/>
      <c r="AH2410" s="208"/>
    </row>
    <row r="2411" ht="13.5" customHeight="1">
      <c r="A2411" s="239"/>
      <c r="B2411" s="233" t="str">
        <f t="array" ref="B2411">IF(LEN(A2411)=0,"",INDEX('Smelter Look-up'!$A:$A,MATCH($A2411,'Smelter Look-up'!$E:$E,0)))</f>
        <v/>
      </c>
      <c r="C2411" s="234" t="str">
        <f t="array" ref="C2411">IF(LEN(A2411)=0,"",INDEX('Smelter Look-up'!$C:$C,MATCH($A2411,'Smelter Look-up'!$E:$E,0)))</f>
        <v/>
      </c>
      <c r="D2411" s="233"/>
      <c r="E2411" s="233" t="str">
        <f>IF(ISERROR($V2411),"",OFFSET('Smelter Look-up'!$D$4,$V2411-4,0)&amp;"")</f>
        <v/>
      </c>
      <c r="F2411" s="233" t="str">
        <f>IF(ISERROR($V2411),"",OFFSET('Smelter Look-up'!$E$4,$V2411-4,0))</f>
        <v/>
      </c>
      <c r="G2411" s="233" t="str">
        <f>IF(C2411=$X$4,IF(ISERROR($V2411),"Enter smelter details","RMI"),IF(ISERROR($V2411),"",OFFSET('Smelter Look-up'!$F$4,$V2411-4,0)))</f>
        <v/>
      </c>
      <c r="H2411" s="235" t="str">
        <f>IF(ISERROR($V2411),"",OFFSET('Smelter Look-up'!$G$4,$V2411-4,0))</f>
        <v/>
      </c>
      <c r="I2411" s="237" t="str">
        <f>IF(ISERROR($V2411),"",OFFSET('Smelter Look-up'!$H$4,$V2411-4,0))</f>
        <v/>
      </c>
      <c r="J2411" s="237" t="str">
        <f>IF(ISERROR($V2411),"",OFFSET('Smelter Look-up'!$I$4,$V2411-4,0))</f>
        <v/>
      </c>
      <c r="K2411" s="234"/>
      <c r="L2411" s="234"/>
      <c r="M2411" s="234"/>
      <c r="N2411" s="234"/>
      <c r="O2411" s="234"/>
      <c r="P2411" s="237"/>
      <c r="Q2411" s="238"/>
      <c r="R2411" s="233" t="str">
        <f>IF(ISERROR($V2411),"",OFFSET('Smelter Look-up'!$C$4,$V2411-4,0)&amp;"")</f>
        <v/>
      </c>
      <c r="S2411" s="239" t="str">
        <f t="array" ref="S2411">IF(B2411="","",IF(ISERROR(MATCH($E2411,CL,0)),"Unknown",INDIRECT("'C'!$A$"&amp;MATCH($E2411,CL,0)+1)))</f>
        <v/>
      </c>
      <c r="T2411" s="239" t="str">
        <f t="array" ref="T2411">IF(B2411="","",IF(ISERROR(MATCH($J2411,SorP!$B$1:$B$6226,0)),"",INDIRECT("'SorP'!$A$"&amp;MATCH($S2411&amp;$J2411,SorP!C:C,0))))</f>
        <v/>
      </c>
      <c r="U2411" s="240"/>
      <c r="V2411" s="228" t="str">
        <f>IF(C2411="",NA(),IF(OR(C2411="Smelter not listed",C2411="Smelter not yet identified"),MATCH($B2411&amp;$D2411,'Smelter Look-up'!$J:$J,0),MATCH($B2411&amp;$C2411,'Smelter Look-up'!$J:$J,0)))</f>
        <v>#N/A</v>
      </c>
      <c r="W2411" s="208"/>
      <c r="X2411" s="208">
        <f t="shared" si="1"/>
        <v>0</v>
      </c>
      <c r="Y2411" s="208"/>
      <c r="Z2411" s="208"/>
      <c r="AA2411" s="208"/>
      <c r="AB2411" s="241" t="str">
        <f t="shared" si="2"/>
        <v/>
      </c>
      <c r="AC2411" s="208"/>
      <c r="AD2411" s="208"/>
      <c r="AE2411" s="208"/>
      <c r="AF2411" s="208"/>
      <c r="AG2411" s="208"/>
      <c r="AH2411" s="208"/>
    </row>
    <row r="2412" ht="13.5" customHeight="1">
      <c r="A2412" s="239"/>
      <c r="B2412" s="233" t="str">
        <f t="array" ref="B2412">IF(LEN(A2412)=0,"",INDEX('Smelter Look-up'!$A:$A,MATCH($A2412,'Smelter Look-up'!$E:$E,0)))</f>
        <v/>
      </c>
      <c r="C2412" s="234" t="str">
        <f t="array" ref="C2412">IF(LEN(A2412)=0,"",INDEX('Smelter Look-up'!$C:$C,MATCH($A2412,'Smelter Look-up'!$E:$E,0)))</f>
        <v/>
      </c>
      <c r="D2412" s="233"/>
      <c r="E2412" s="233" t="str">
        <f>IF(ISERROR($V2412),"",OFFSET('Smelter Look-up'!$D$4,$V2412-4,0)&amp;"")</f>
        <v/>
      </c>
      <c r="F2412" s="233" t="str">
        <f>IF(ISERROR($V2412),"",OFFSET('Smelter Look-up'!$E$4,$V2412-4,0))</f>
        <v/>
      </c>
      <c r="G2412" s="233" t="str">
        <f>IF(C2412=$X$4,IF(ISERROR($V2412),"Enter smelter details","RMI"),IF(ISERROR($V2412),"",OFFSET('Smelter Look-up'!$F$4,$V2412-4,0)))</f>
        <v/>
      </c>
      <c r="H2412" s="235" t="str">
        <f>IF(ISERROR($V2412),"",OFFSET('Smelter Look-up'!$G$4,$V2412-4,0))</f>
        <v/>
      </c>
      <c r="I2412" s="237" t="str">
        <f>IF(ISERROR($V2412),"",OFFSET('Smelter Look-up'!$H$4,$V2412-4,0))</f>
        <v/>
      </c>
      <c r="J2412" s="237" t="str">
        <f>IF(ISERROR($V2412),"",OFFSET('Smelter Look-up'!$I$4,$V2412-4,0))</f>
        <v/>
      </c>
      <c r="K2412" s="234"/>
      <c r="L2412" s="234"/>
      <c r="M2412" s="234"/>
      <c r="N2412" s="234"/>
      <c r="O2412" s="234"/>
      <c r="P2412" s="237"/>
      <c r="Q2412" s="238"/>
      <c r="R2412" s="233" t="str">
        <f>IF(ISERROR($V2412),"",OFFSET('Smelter Look-up'!$C$4,$V2412-4,0)&amp;"")</f>
        <v/>
      </c>
      <c r="S2412" s="239" t="str">
        <f t="array" ref="S2412">IF(B2412="","",IF(ISERROR(MATCH($E2412,CL,0)),"Unknown",INDIRECT("'C'!$A$"&amp;MATCH($E2412,CL,0)+1)))</f>
        <v/>
      </c>
      <c r="T2412" s="239" t="str">
        <f t="array" ref="T2412">IF(B2412="","",IF(ISERROR(MATCH($J2412,SorP!$B$1:$B$6226,0)),"",INDIRECT("'SorP'!$A$"&amp;MATCH($S2412&amp;$J2412,SorP!C:C,0))))</f>
        <v/>
      </c>
      <c r="U2412" s="240"/>
      <c r="V2412" s="228" t="str">
        <f>IF(C2412="",NA(),IF(OR(C2412="Smelter not listed",C2412="Smelter not yet identified"),MATCH($B2412&amp;$D2412,'Smelter Look-up'!$J:$J,0),MATCH($B2412&amp;$C2412,'Smelter Look-up'!$J:$J,0)))</f>
        <v>#N/A</v>
      </c>
      <c r="W2412" s="208"/>
      <c r="X2412" s="208">
        <f t="shared" si="1"/>
        <v>0</v>
      </c>
      <c r="Y2412" s="208"/>
      <c r="Z2412" s="208"/>
      <c r="AA2412" s="208"/>
      <c r="AB2412" s="241" t="str">
        <f t="shared" si="2"/>
        <v/>
      </c>
      <c r="AC2412" s="208"/>
      <c r="AD2412" s="208"/>
      <c r="AE2412" s="208"/>
      <c r="AF2412" s="208"/>
      <c r="AG2412" s="208"/>
      <c r="AH2412" s="208"/>
    </row>
    <row r="2413" ht="13.5" customHeight="1">
      <c r="A2413" s="239"/>
      <c r="B2413" s="233" t="str">
        <f t="array" ref="B2413">IF(LEN(A2413)=0,"",INDEX('Smelter Look-up'!$A:$A,MATCH($A2413,'Smelter Look-up'!$E:$E,0)))</f>
        <v/>
      </c>
      <c r="C2413" s="234" t="str">
        <f t="array" ref="C2413">IF(LEN(A2413)=0,"",INDEX('Smelter Look-up'!$C:$C,MATCH($A2413,'Smelter Look-up'!$E:$E,0)))</f>
        <v/>
      </c>
      <c r="D2413" s="233"/>
      <c r="E2413" s="233" t="str">
        <f>IF(ISERROR($V2413),"",OFFSET('Smelter Look-up'!$D$4,$V2413-4,0)&amp;"")</f>
        <v/>
      </c>
      <c r="F2413" s="233" t="str">
        <f>IF(ISERROR($V2413),"",OFFSET('Smelter Look-up'!$E$4,$V2413-4,0))</f>
        <v/>
      </c>
      <c r="G2413" s="233" t="str">
        <f>IF(C2413=$X$4,IF(ISERROR($V2413),"Enter smelter details","RMI"),IF(ISERROR($V2413),"",OFFSET('Smelter Look-up'!$F$4,$V2413-4,0)))</f>
        <v/>
      </c>
      <c r="H2413" s="235" t="str">
        <f>IF(ISERROR($V2413),"",OFFSET('Smelter Look-up'!$G$4,$V2413-4,0))</f>
        <v/>
      </c>
      <c r="I2413" s="237" t="str">
        <f>IF(ISERROR($V2413),"",OFFSET('Smelter Look-up'!$H$4,$V2413-4,0))</f>
        <v/>
      </c>
      <c r="J2413" s="237" t="str">
        <f>IF(ISERROR($V2413),"",OFFSET('Smelter Look-up'!$I$4,$V2413-4,0))</f>
        <v/>
      </c>
      <c r="K2413" s="234"/>
      <c r="L2413" s="234"/>
      <c r="M2413" s="234"/>
      <c r="N2413" s="234"/>
      <c r="O2413" s="234"/>
      <c r="P2413" s="237"/>
      <c r="Q2413" s="238"/>
      <c r="R2413" s="233" t="str">
        <f>IF(ISERROR($V2413),"",OFFSET('Smelter Look-up'!$C$4,$V2413-4,0)&amp;"")</f>
        <v/>
      </c>
      <c r="S2413" s="239" t="str">
        <f t="array" ref="S2413">IF(B2413="","",IF(ISERROR(MATCH($E2413,CL,0)),"Unknown",INDIRECT("'C'!$A$"&amp;MATCH($E2413,CL,0)+1)))</f>
        <v/>
      </c>
      <c r="T2413" s="239" t="str">
        <f t="array" ref="T2413">IF(B2413="","",IF(ISERROR(MATCH($J2413,SorP!$B$1:$B$6226,0)),"",INDIRECT("'SorP'!$A$"&amp;MATCH($S2413&amp;$J2413,SorP!C:C,0))))</f>
        <v/>
      </c>
      <c r="U2413" s="240"/>
      <c r="V2413" s="228" t="str">
        <f>IF(C2413="",NA(),IF(OR(C2413="Smelter not listed",C2413="Smelter not yet identified"),MATCH($B2413&amp;$D2413,'Smelter Look-up'!$J:$J,0),MATCH($B2413&amp;$C2413,'Smelter Look-up'!$J:$J,0)))</f>
        <v>#N/A</v>
      </c>
      <c r="W2413" s="208"/>
      <c r="X2413" s="208">
        <f t="shared" si="1"/>
        <v>0</v>
      </c>
      <c r="Y2413" s="208"/>
      <c r="Z2413" s="208"/>
      <c r="AA2413" s="208"/>
      <c r="AB2413" s="241" t="str">
        <f t="shared" si="2"/>
        <v/>
      </c>
      <c r="AC2413" s="208"/>
      <c r="AD2413" s="208"/>
      <c r="AE2413" s="208"/>
      <c r="AF2413" s="208"/>
      <c r="AG2413" s="208"/>
      <c r="AH2413" s="208"/>
    </row>
    <row r="2414" ht="13.5" customHeight="1">
      <c r="A2414" s="239"/>
      <c r="B2414" s="233" t="str">
        <f t="array" ref="B2414">IF(LEN(A2414)=0,"",INDEX('Smelter Look-up'!$A:$A,MATCH($A2414,'Smelter Look-up'!$E:$E,0)))</f>
        <v/>
      </c>
      <c r="C2414" s="234" t="str">
        <f t="array" ref="C2414">IF(LEN(A2414)=0,"",INDEX('Smelter Look-up'!$C:$C,MATCH($A2414,'Smelter Look-up'!$E:$E,0)))</f>
        <v/>
      </c>
      <c r="D2414" s="233"/>
      <c r="E2414" s="233" t="str">
        <f>IF(ISERROR($V2414),"",OFFSET('Smelter Look-up'!$D$4,$V2414-4,0)&amp;"")</f>
        <v/>
      </c>
      <c r="F2414" s="233" t="str">
        <f>IF(ISERROR($V2414),"",OFFSET('Smelter Look-up'!$E$4,$V2414-4,0))</f>
        <v/>
      </c>
      <c r="G2414" s="233" t="str">
        <f>IF(C2414=$X$4,IF(ISERROR($V2414),"Enter smelter details","RMI"),IF(ISERROR($V2414),"",OFFSET('Smelter Look-up'!$F$4,$V2414-4,0)))</f>
        <v/>
      </c>
      <c r="H2414" s="235" t="str">
        <f>IF(ISERROR($V2414),"",OFFSET('Smelter Look-up'!$G$4,$V2414-4,0))</f>
        <v/>
      </c>
      <c r="I2414" s="237" t="str">
        <f>IF(ISERROR($V2414),"",OFFSET('Smelter Look-up'!$H$4,$V2414-4,0))</f>
        <v/>
      </c>
      <c r="J2414" s="237" t="str">
        <f>IF(ISERROR($V2414),"",OFFSET('Smelter Look-up'!$I$4,$V2414-4,0))</f>
        <v/>
      </c>
      <c r="K2414" s="234"/>
      <c r="L2414" s="234"/>
      <c r="M2414" s="234"/>
      <c r="N2414" s="234"/>
      <c r="O2414" s="234"/>
      <c r="P2414" s="237"/>
      <c r="Q2414" s="238"/>
      <c r="R2414" s="233" t="str">
        <f>IF(ISERROR($V2414),"",OFFSET('Smelter Look-up'!$C$4,$V2414-4,0)&amp;"")</f>
        <v/>
      </c>
      <c r="S2414" s="239" t="str">
        <f t="array" ref="S2414">IF(B2414="","",IF(ISERROR(MATCH($E2414,CL,0)),"Unknown",INDIRECT("'C'!$A$"&amp;MATCH($E2414,CL,0)+1)))</f>
        <v/>
      </c>
      <c r="T2414" s="239" t="str">
        <f t="array" ref="T2414">IF(B2414="","",IF(ISERROR(MATCH($J2414,SorP!$B$1:$B$6226,0)),"",INDIRECT("'SorP'!$A$"&amp;MATCH($S2414&amp;$J2414,SorP!C:C,0))))</f>
        <v/>
      </c>
      <c r="U2414" s="240"/>
      <c r="V2414" s="228" t="str">
        <f>IF(C2414="",NA(),IF(OR(C2414="Smelter not listed",C2414="Smelter not yet identified"),MATCH($B2414&amp;$D2414,'Smelter Look-up'!$J:$J,0),MATCH($B2414&amp;$C2414,'Smelter Look-up'!$J:$J,0)))</f>
        <v>#N/A</v>
      </c>
      <c r="W2414" s="208"/>
      <c r="X2414" s="208">
        <f t="shared" si="1"/>
        <v>0</v>
      </c>
      <c r="Y2414" s="208"/>
      <c r="Z2414" s="208"/>
      <c r="AA2414" s="208"/>
      <c r="AB2414" s="241" t="str">
        <f t="shared" si="2"/>
        <v/>
      </c>
      <c r="AC2414" s="208"/>
      <c r="AD2414" s="208"/>
      <c r="AE2414" s="208"/>
      <c r="AF2414" s="208"/>
      <c r="AG2414" s="208"/>
      <c r="AH2414" s="208"/>
    </row>
    <row r="2415" ht="13.5" customHeight="1">
      <c r="A2415" s="239"/>
      <c r="B2415" s="233" t="str">
        <f t="array" ref="B2415">IF(LEN(A2415)=0,"",INDEX('Smelter Look-up'!$A:$A,MATCH($A2415,'Smelter Look-up'!$E:$E,0)))</f>
        <v/>
      </c>
      <c r="C2415" s="234" t="str">
        <f t="array" ref="C2415">IF(LEN(A2415)=0,"",INDEX('Smelter Look-up'!$C:$C,MATCH($A2415,'Smelter Look-up'!$E:$E,0)))</f>
        <v/>
      </c>
      <c r="D2415" s="233"/>
      <c r="E2415" s="233" t="str">
        <f>IF(ISERROR($V2415),"",OFFSET('Smelter Look-up'!$D$4,$V2415-4,0)&amp;"")</f>
        <v/>
      </c>
      <c r="F2415" s="233" t="str">
        <f>IF(ISERROR($V2415),"",OFFSET('Smelter Look-up'!$E$4,$V2415-4,0))</f>
        <v/>
      </c>
      <c r="G2415" s="233" t="str">
        <f>IF(C2415=$X$4,IF(ISERROR($V2415),"Enter smelter details","RMI"),IF(ISERROR($V2415),"",OFFSET('Smelter Look-up'!$F$4,$V2415-4,0)))</f>
        <v/>
      </c>
      <c r="H2415" s="235" t="str">
        <f>IF(ISERROR($V2415),"",OFFSET('Smelter Look-up'!$G$4,$V2415-4,0))</f>
        <v/>
      </c>
      <c r="I2415" s="237" t="str">
        <f>IF(ISERROR($V2415),"",OFFSET('Smelter Look-up'!$H$4,$V2415-4,0))</f>
        <v/>
      </c>
      <c r="J2415" s="237" t="str">
        <f>IF(ISERROR($V2415),"",OFFSET('Smelter Look-up'!$I$4,$V2415-4,0))</f>
        <v/>
      </c>
      <c r="K2415" s="234"/>
      <c r="L2415" s="234"/>
      <c r="M2415" s="234"/>
      <c r="N2415" s="234"/>
      <c r="O2415" s="234"/>
      <c r="P2415" s="237"/>
      <c r="Q2415" s="238"/>
      <c r="R2415" s="233" t="str">
        <f>IF(ISERROR($V2415),"",OFFSET('Smelter Look-up'!$C$4,$V2415-4,0)&amp;"")</f>
        <v/>
      </c>
      <c r="S2415" s="239" t="str">
        <f t="array" ref="S2415">IF(B2415="","",IF(ISERROR(MATCH($E2415,CL,0)),"Unknown",INDIRECT("'C'!$A$"&amp;MATCH($E2415,CL,0)+1)))</f>
        <v/>
      </c>
      <c r="T2415" s="239" t="str">
        <f t="array" ref="T2415">IF(B2415="","",IF(ISERROR(MATCH($J2415,SorP!$B$1:$B$6226,0)),"",INDIRECT("'SorP'!$A$"&amp;MATCH($S2415&amp;$J2415,SorP!C:C,0))))</f>
        <v/>
      </c>
      <c r="U2415" s="240"/>
      <c r="V2415" s="228" t="str">
        <f>IF(C2415="",NA(),IF(OR(C2415="Smelter not listed",C2415="Smelter not yet identified"),MATCH($B2415&amp;$D2415,'Smelter Look-up'!$J:$J,0),MATCH($B2415&amp;$C2415,'Smelter Look-up'!$J:$J,0)))</f>
        <v>#N/A</v>
      </c>
      <c r="W2415" s="208"/>
      <c r="X2415" s="208">
        <f t="shared" si="1"/>
        <v>0</v>
      </c>
      <c r="Y2415" s="208"/>
      <c r="Z2415" s="208"/>
      <c r="AA2415" s="208"/>
      <c r="AB2415" s="241" t="str">
        <f t="shared" si="2"/>
        <v/>
      </c>
      <c r="AC2415" s="208"/>
      <c r="AD2415" s="208"/>
      <c r="AE2415" s="208"/>
      <c r="AF2415" s="208"/>
      <c r="AG2415" s="208"/>
      <c r="AH2415" s="208"/>
    </row>
    <row r="2416" ht="13.5" customHeight="1">
      <c r="A2416" s="239"/>
      <c r="B2416" s="233" t="str">
        <f t="array" ref="B2416">IF(LEN(A2416)=0,"",INDEX('Smelter Look-up'!$A:$A,MATCH($A2416,'Smelter Look-up'!$E:$E,0)))</f>
        <v/>
      </c>
      <c r="C2416" s="234" t="str">
        <f t="array" ref="C2416">IF(LEN(A2416)=0,"",INDEX('Smelter Look-up'!$C:$C,MATCH($A2416,'Smelter Look-up'!$E:$E,0)))</f>
        <v/>
      </c>
      <c r="D2416" s="233"/>
      <c r="E2416" s="233" t="str">
        <f>IF(ISERROR($V2416),"",OFFSET('Smelter Look-up'!$D$4,$V2416-4,0)&amp;"")</f>
        <v/>
      </c>
      <c r="F2416" s="233" t="str">
        <f>IF(ISERROR($V2416),"",OFFSET('Smelter Look-up'!$E$4,$V2416-4,0))</f>
        <v/>
      </c>
      <c r="G2416" s="233" t="str">
        <f>IF(C2416=$X$4,IF(ISERROR($V2416),"Enter smelter details","RMI"),IF(ISERROR($V2416),"",OFFSET('Smelter Look-up'!$F$4,$V2416-4,0)))</f>
        <v/>
      </c>
      <c r="H2416" s="235" t="str">
        <f>IF(ISERROR($V2416),"",OFFSET('Smelter Look-up'!$G$4,$V2416-4,0))</f>
        <v/>
      </c>
      <c r="I2416" s="237" t="str">
        <f>IF(ISERROR($V2416),"",OFFSET('Smelter Look-up'!$H$4,$V2416-4,0))</f>
        <v/>
      </c>
      <c r="J2416" s="237" t="str">
        <f>IF(ISERROR($V2416),"",OFFSET('Smelter Look-up'!$I$4,$V2416-4,0))</f>
        <v/>
      </c>
      <c r="K2416" s="234"/>
      <c r="L2416" s="234"/>
      <c r="M2416" s="234"/>
      <c r="N2416" s="234"/>
      <c r="O2416" s="234"/>
      <c r="P2416" s="237"/>
      <c r="Q2416" s="238"/>
      <c r="R2416" s="233" t="str">
        <f>IF(ISERROR($V2416),"",OFFSET('Smelter Look-up'!$C$4,$V2416-4,0)&amp;"")</f>
        <v/>
      </c>
      <c r="S2416" s="239" t="str">
        <f t="array" ref="S2416">IF(B2416="","",IF(ISERROR(MATCH($E2416,CL,0)),"Unknown",INDIRECT("'C'!$A$"&amp;MATCH($E2416,CL,0)+1)))</f>
        <v/>
      </c>
      <c r="T2416" s="239" t="str">
        <f t="array" ref="T2416">IF(B2416="","",IF(ISERROR(MATCH($J2416,SorP!$B$1:$B$6226,0)),"",INDIRECT("'SorP'!$A$"&amp;MATCH($S2416&amp;$J2416,SorP!C:C,0))))</f>
        <v/>
      </c>
      <c r="U2416" s="240"/>
      <c r="V2416" s="228" t="str">
        <f>IF(C2416="",NA(),IF(OR(C2416="Smelter not listed",C2416="Smelter not yet identified"),MATCH($B2416&amp;$D2416,'Smelter Look-up'!$J:$J,0),MATCH($B2416&amp;$C2416,'Smelter Look-up'!$J:$J,0)))</f>
        <v>#N/A</v>
      </c>
      <c r="W2416" s="208"/>
      <c r="X2416" s="208">
        <f t="shared" si="1"/>
        <v>0</v>
      </c>
      <c r="Y2416" s="208"/>
      <c r="Z2416" s="208"/>
      <c r="AA2416" s="208"/>
      <c r="AB2416" s="241" t="str">
        <f t="shared" si="2"/>
        <v/>
      </c>
      <c r="AC2416" s="208"/>
      <c r="AD2416" s="208"/>
      <c r="AE2416" s="208"/>
      <c r="AF2416" s="208"/>
      <c r="AG2416" s="208"/>
      <c r="AH2416" s="208"/>
    </row>
    <row r="2417" ht="13.5" customHeight="1">
      <c r="A2417" s="239"/>
      <c r="B2417" s="233" t="str">
        <f t="array" ref="B2417">IF(LEN(A2417)=0,"",INDEX('Smelter Look-up'!$A:$A,MATCH($A2417,'Smelter Look-up'!$E:$E,0)))</f>
        <v/>
      </c>
      <c r="C2417" s="234" t="str">
        <f t="array" ref="C2417">IF(LEN(A2417)=0,"",INDEX('Smelter Look-up'!$C:$C,MATCH($A2417,'Smelter Look-up'!$E:$E,0)))</f>
        <v/>
      </c>
      <c r="D2417" s="233"/>
      <c r="E2417" s="233" t="str">
        <f>IF(ISERROR($V2417),"",OFFSET('Smelter Look-up'!$D$4,$V2417-4,0)&amp;"")</f>
        <v/>
      </c>
      <c r="F2417" s="233" t="str">
        <f>IF(ISERROR($V2417),"",OFFSET('Smelter Look-up'!$E$4,$V2417-4,0))</f>
        <v/>
      </c>
      <c r="G2417" s="233" t="str">
        <f>IF(C2417=$X$4,IF(ISERROR($V2417),"Enter smelter details","RMI"),IF(ISERROR($V2417),"",OFFSET('Smelter Look-up'!$F$4,$V2417-4,0)))</f>
        <v/>
      </c>
      <c r="H2417" s="235" t="str">
        <f>IF(ISERROR($V2417),"",OFFSET('Smelter Look-up'!$G$4,$V2417-4,0))</f>
        <v/>
      </c>
      <c r="I2417" s="237" t="str">
        <f>IF(ISERROR($V2417),"",OFFSET('Smelter Look-up'!$H$4,$V2417-4,0))</f>
        <v/>
      </c>
      <c r="J2417" s="237" t="str">
        <f>IF(ISERROR($V2417),"",OFFSET('Smelter Look-up'!$I$4,$V2417-4,0))</f>
        <v/>
      </c>
      <c r="K2417" s="234"/>
      <c r="L2417" s="234"/>
      <c r="M2417" s="234"/>
      <c r="N2417" s="234"/>
      <c r="O2417" s="234"/>
      <c r="P2417" s="237"/>
      <c r="Q2417" s="238"/>
      <c r="R2417" s="233" t="str">
        <f>IF(ISERROR($V2417),"",OFFSET('Smelter Look-up'!$C$4,$V2417-4,0)&amp;"")</f>
        <v/>
      </c>
      <c r="S2417" s="239" t="str">
        <f t="array" ref="S2417">IF(B2417="","",IF(ISERROR(MATCH($E2417,CL,0)),"Unknown",INDIRECT("'C'!$A$"&amp;MATCH($E2417,CL,0)+1)))</f>
        <v/>
      </c>
      <c r="T2417" s="239" t="str">
        <f t="array" ref="T2417">IF(B2417="","",IF(ISERROR(MATCH($J2417,SorP!$B$1:$B$6226,0)),"",INDIRECT("'SorP'!$A$"&amp;MATCH($S2417&amp;$J2417,SorP!C:C,0))))</f>
        <v/>
      </c>
      <c r="U2417" s="240"/>
      <c r="V2417" s="228" t="str">
        <f>IF(C2417="",NA(),IF(OR(C2417="Smelter not listed",C2417="Smelter not yet identified"),MATCH($B2417&amp;$D2417,'Smelter Look-up'!$J:$J,0),MATCH($B2417&amp;$C2417,'Smelter Look-up'!$J:$J,0)))</f>
        <v>#N/A</v>
      </c>
      <c r="W2417" s="208"/>
      <c r="X2417" s="208">
        <f t="shared" si="1"/>
        <v>0</v>
      </c>
      <c r="Y2417" s="208"/>
      <c r="Z2417" s="208"/>
      <c r="AA2417" s="208"/>
      <c r="AB2417" s="241" t="str">
        <f t="shared" si="2"/>
        <v/>
      </c>
      <c r="AC2417" s="208"/>
      <c r="AD2417" s="208"/>
      <c r="AE2417" s="208"/>
      <c r="AF2417" s="208"/>
      <c r="AG2417" s="208"/>
      <c r="AH2417" s="208"/>
    </row>
    <row r="2418" ht="13.5" customHeight="1">
      <c r="A2418" s="239"/>
      <c r="B2418" s="233" t="str">
        <f t="array" ref="B2418">IF(LEN(A2418)=0,"",INDEX('Smelter Look-up'!$A:$A,MATCH($A2418,'Smelter Look-up'!$E:$E,0)))</f>
        <v/>
      </c>
      <c r="C2418" s="234" t="str">
        <f t="array" ref="C2418">IF(LEN(A2418)=0,"",INDEX('Smelter Look-up'!$C:$C,MATCH($A2418,'Smelter Look-up'!$E:$E,0)))</f>
        <v/>
      </c>
      <c r="D2418" s="233"/>
      <c r="E2418" s="233" t="str">
        <f>IF(ISERROR($V2418),"",OFFSET('Smelter Look-up'!$D$4,$V2418-4,0)&amp;"")</f>
        <v/>
      </c>
      <c r="F2418" s="233" t="str">
        <f>IF(ISERROR($V2418),"",OFFSET('Smelter Look-up'!$E$4,$V2418-4,0))</f>
        <v/>
      </c>
      <c r="G2418" s="233" t="str">
        <f>IF(C2418=$X$4,IF(ISERROR($V2418),"Enter smelter details","RMI"),IF(ISERROR($V2418),"",OFFSET('Smelter Look-up'!$F$4,$V2418-4,0)))</f>
        <v/>
      </c>
      <c r="H2418" s="235" t="str">
        <f>IF(ISERROR($V2418),"",OFFSET('Smelter Look-up'!$G$4,$V2418-4,0))</f>
        <v/>
      </c>
      <c r="I2418" s="237" t="str">
        <f>IF(ISERROR($V2418),"",OFFSET('Smelter Look-up'!$H$4,$V2418-4,0))</f>
        <v/>
      </c>
      <c r="J2418" s="237" t="str">
        <f>IF(ISERROR($V2418),"",OFFSET('Smelter Look-up'!$I$4,$V2418-4,0))</f>
        <v/>
      </c>
      <c r="K2418" s="234"/>
      <c r="L2418" s="234"/>
      <c r="M2418" s="234"/>
      <c r="N2418" s="234"/>
      <c r="O2418" s="234"/>
      <c r="P2418" s="237"/>
      <c r="Q2418" s="238"/>
      <c r="R2418" s="233" t="str">
        <f>IF(ISERROR($V2418),"",OFFSET('Smelter Look-up'!$C$4,$V2418-4,0)&amp;"")</f>
        <v/>
      </c>
      <c r="S2418" s="239" t="str">
        <f t="array" ref="S2418">IF(B2418="","",IF(ISERROR(MATCH($E2418,CL,0)),"Unknown",INDIRECT("'C'!$A$"&amp;MATCH($E2418,CL,0)+1)))</f>
        <v/>
      </c>
      <c r="T2418" s="239" t="str">
        <f t="array" ref="T2418">IF(B2418="","",IF(ISERROR(MATCH($J2418,SorP!$B$1:$B$6226,0)),"",INDIRECT("'SorP'!$A$"&amp;MATCH($S2418&amp;$J2418,SorP!C:C,0))))</f>
        <v/>
      </c>
      <c r="U2418" s="240"/>
      <c r="V2418" s="228" t="str">
        <f>IF(C2418="",NA(),IF(OR(C2418="Smelter not listed",C2418="Smelter not yet identified"),MATCH($B2418&amp;$D2418,'Smelter Look-up'!$J:$J,0),MATCH($B2418&amp;$C2418,'Smelter Look-up'!$J:$J,0)))</f>
        <v>#N/A</v>
      </c>
      <c r="W2418" s="208"/>
      <c r="X2418" s="208">
        <f t="shared" si="1"/>
        <v>0</v>
      </c>
      <c r="Y2418" s="208"/>
      <c r="Z2418" s="208"/>
      <c r="AA2418" s="208"/>
      <c r="AB2418" s="241" t="str">
        <f t="shared" si="2"/>
        <v/>
      </c>
      <c r="AC2418" s="208"/>
      <c r="AD2418" s="208"/>
      <c r="AE2418" s="208"/>
      <c r="AF2418" s="208"/>
      <c r="AG2418" s="208"/>
      <c r="AH2418" s="208"/>
    </row>
    <row r="2419" ht="13.5" customHeight="1">
      <c r="A2419" s="239"/>
      <c r="B2419" s="233" t="str">
        <f t="array" ref="B2419">IF(LEN(A2419)=0,"",INDEX('Smelter Look-up'!$A:$A,MATCH($A2419,'Smelter Look-up'!$E:$E,0)))</f>
        <v/>
      </c>
      <c r="C2419" s="234" t="str">
        <f t="array" ref="C2419">IF(LEN(A2419)=0,"",INDEX('Smelter Look-up'!$C:$C,MATCH($A2419,'Smelter Look-up'!$E:$E,0)))</f>
        <v/>
      </c>
      <c r="D2419" s="233"/>
      <c r="E2419" s="233" t="str">
        <f>IF(ISERROR($V2419),"",OFFSET('Smelter Look-up'!$D$4,$V2419-4,0)&amp;"")</f>
        <v/>
      </c>
      <c r="F2419" s="233" t="str">
        <f>IF(ISERROR($V2419),"",OFFSET('Smelter Look-up'!$E$4,$V2419-4,0))</f>
        <v/>
      </c>
      <c r="G2419" s="233" t="str">
        <f>IF(C2419=$X$4,IF(ISERROR($V2419),"Enter smelter details","RMI"),IF(ISERROR($V2419),"",OFFSET('Smelter Look-up'!$F$4,$V2419-4,0)))</f>
        <v/>
      </c>
      <c r="H2419" s="235" t="str">
        <f>IF(ISERROR($V2419),"",OFFSET('Smelter Look-up'!$G$4,$V2419-4,0))</f>
        <v/>
      </c>
      <c r="I2419" s="237" t="str">
        <f>IF(ISERROR($V2419),"",OFFSET('Smelter Look-up'!$H$4,$V2419-4,0))</f>
        <v/>
      </c>
      <c r="J2419" s="237" t="str">
        <f>IF(ISERROR($V2419),"",OFFSET('Smelter Look-up'!$I$4,$V2419-4,0))</f>
        <v/>
      </c>
      <c r="K2419" s="234"/>
      <c r="L2419" s="234"/>
      <c r="M2419" s="234"/>
      <c r="N2419" s="234"/>
      <c r="O2419" s="234"/>
      <c r="P2419" s="237"/>
      <c r="Q2419" s="238"/>
      <c r="R2419" s="233" t="str">
        <f>IF(ISERROR($V2419),"",OFFSET('Smelter Look-up'!$C$4,$V2419-4,0)&amp;"")</f>
        <v/>
      </c>
      <c r="S2419" s="239" t="str">
        <f t="array" ref="S2419">IF(B2419="","",IF(ISERROR(MATCH($E2419,CL,0)),"Unknown",INDIRECT("'C'!$A$"&amp;MATCH($E2419,CL,0)+1)))</f>
        <v/>
      </c>
      <c r="T2419" s="239" t="str">
        <f t="array" ref="T2419">IF(B2419="","",IF(ISERROR(MATCH($J2419,SorP!$B$1:$B$6226,0)),"",INDIRECT("'SorP'!$A$"&amp;MATCH($S2419&amp;$J2419,SorP!C:C,0))))</f>
        <v/>
      </c>
      <c r="U2419" s="240"/>
      <c r="V2419" s="228" t="str">
        <f>IF(C2419="",NA(),IF(OR(C2419="Smelter not listed",C2419="Smelter not yet identified"),MATCH($B2419&amp;$D2419,'Smelter Look-up'!$J:$J,0),MATCH($B2419&amp;$C2419,'Smelter Look-up'!$J:$J,0)))</f>
        <v>#N/A</v>
      </c>
      <c r="W2419" s="208"/>
      <c r="X2419" s="208">
        <f t="shared" si="1"/>
        <v>0</v>
      </c>
      <c r="Y2419" s="208"/>
      <c r="Z2419" s="208"/>
      <c r="AA2419" s="208"/>
      <c r="AB2419" s="241" t="str">
        <f t="shared" si="2"/>
        <v/>
      </c>
      <c r="AC2419" s="208"/>
      <c r="AD2419" s="208"/>
      <c r="AE2419" s="208"/>
      <c r="AF2419" s="208"/>
      <c r="AG2419" s="208"/>
      <c r="AH2419" s="208"/>
    </row>
    <row r="2420" ht="13.5" customHeight="1">
      <c r="A2420" s="239"/>
      <c r="B2420" s="233" t="str">
        <f t="array" ref="B2420">IF(LEN(A2420)=0,"",INDEX('Smelter Look-up'!$A:$A,MATCH($A2420,'Smelter Look-up'!$E:$E,0)))</f>
        <v/>
      </c>
      <c r="C2420" s="234" t="str">
        <f t="array" ref="C2420">IF(LEN(A2420)=0,"",INDEX('Smelter Look-up'!$C:$C,MATCH($A2420,'Smelter Look-up'!$E:$E,0)))</f>
        <v/>
      </c>
      <c r="D2420" s="233"/>
      <c r="E2420" s="233" t="str">
        <f>IF(ISERROR($V2420),"",OFFSET('Smelter Look-up'!$D$4,$V2420-4,0)&amp;"")</f>
        <v/>
      </c>
      <c r="F2420" s="233" t="str">
        <f>IF(ISERROR($V2420),"",OFFSET('Smelter Look-up'!$E$4,$V2420-4,0))</f>
        <v/>
      </c>
      <c r="G2420" s="233" t="str">
        <f>IF(C2420=$X$4,IF(ISERROR($V2420),"Enter smelter details","RMI"),IF(ISERROR($V2420),"",OFFSET('Smelter Look-up'!$F$4,$V2420-4,0)))</f>
        <v/>
      </c>
      <c r="H2420" s="235" t="str">
        <f>IF(ISERROR($V2420),"",OFFSET('Smelter Look-up'!$G$4,$V2420-4,0))</f>
        <v/>
      </c>
      <c r="I2420" s="237" t="str">
        <f>IF(ISERROR($V2420),"",OFFSET('Smelter Look-up'!$H$4,$V2420-4,0))</f>
        <v/>
      </c>
      <c r="J2420" s="237" t="str">
        <f>IF(ISERROR($V2420),"",OFFSET('Smelter Look-up'!$I$4,$V2420-4,0))</f>
        <v/>
      </c>
      <c r="K2420" s="234"/>
      <c r="L2420" s="234"/>
      <c r="M2420" s="234"/>
      <c r="N2420" s="234"/>
      <c r="O2420" s="234"/>
      <c r="P2420" s="237"/>
      <c r="Q2420" s="238"/>
      <c r="R2420" s="233" t="str">
        <f>IF(ISERROR($V2420),"",OFFSET('Smelter Look-up'!$C$4,$V2420-4,0)&amp;"")</f>
        <v/>
      </c>
      <c r="S2420" s="239" t="str">
        <f t="array" ref="S2420">IF(B2420="","",IF(ISERROR(MATCH($E2420,CL,0)),"Unknown",INDIRECT("'C'!$A$"&amp;MATCH($E2420,CL,0)+1)))</f>
        <v/>
      </c>
      <c r="T2420" s="239" t="str">
        <f t="array" ref="T2420">IF(B2420="","",IF(ISERROR(MATCH($J2420,SorP!$B$1:$B$6226,0)),"",INDIRECT("'SorP'!$A$"&amp;MATCH($S2420&amp;$J2420,SorP!C:C,0))))</f>
        <v/>
      </c>
      <c r="U2420" s="240"/>
      <c r="V2420" s="228" t="str">
        <f>IF(C2420="",NA(),IF(OR(C2420="Smelter not listed",C2420="Smelter not yet identified"),MATCH($B2420&amp;$D2420,'Smelter Look-up'!$J:$J,0),MATCH($B2420&amp;$C2420,'Smelter Look-up'!$J:$J,0)))</f>
        <v>#N/A</v>
      </c>
      <c r="W2420" s="208"/>
      <c r="X2420" s="208">
        <f t="shared" si="1"/>
        <v>0</v>
      </c>
      <c r="Y2420" s="208"/>
      <c r="Z2420" s="208"/>
      <c r="AA2420" s="208"/>
      <c r="AB2420" s="241" t="str">
        <f t="shared" si="2"/>
        <v/>
      </c>
      <c r="AC2420" s="208"/>
      <c r="AD2420" s="208"/>
      <c r="AE2420" s="208"/>
      <c r="AF2420" s="208"/>
      <c r="AG2420" s="208"/>
      <c r="AH2420" s="208"/>
    </row>
    <row r="2421" ht="13.5" customHeight="1">
      <c r="A2421" s="239"/>
      <c r="B2421" s="233" t="str">
        <f t="array" ref="B2421">IF(LEN(A2421)=0,"",INDEX('Smelter Look-up'!$A:$A,MATCH($A2421,'Smelter Look-up'!$E:$E,0)))</f>
        <v/>
      </c>
      <c r="C2421" s="234" t="str">
        <f t="array" ref="C2421">IF(LEN(A2421)=0,"",INDEX('Smelter Look-up'!$C:$C,MATCH($A2421,'Smelter Look-up'!$E:$E,0)))</f>
        <v/>
      </c>
      <c r="D2421" s="233"/>
      <c r="E2421" s="233" t="str">
        <f>IF(ISERROR($V2421),"",OFFSET('Smelter Look-up'!$D$4,$V2421-4,0)&amp;"")</f>
        <v/>
      </c>
      <c r="F2421" s="233" t="str">
        <f>IF(ISERROR($V2421),"",OFFSET('Smelter Look-up'!$E$4,$V2421-4,0))</f>
        <v/>
      </c>
      <c r="G2421" s="233" t="str">
        <f>IF(C2421=$X$4,IF(ISERROR($V2421),"Enter smelter details","RMI"),IF(ISERROR($V2421),"",OFFSET('Smelter Look-up'!$F$4,$V2421-4,0)))</f>
        <v/>
      </c>
      <c r="H2421" s="235" t="str">
        <f>IF(ISERROR($V2421),"",OFFSET('Smelter Look-up'!$G$4,$V2421-4,0))</f>
        <v/>
      </c>
      <c r="I2421" s="237" t="str">
        <f>IF(ISERROR($V2421),"",OFFSET('Smelter Look-up'!$H$4,$V2421-4,0))</f>
        <v/>
      </c>
      <c r="J2421" s="237" t="str">
        <f>IF(ISERROR($V2421),"",OFFSET('Smelter Look-up'!$I$4,$V2421-4,0))</f>
        <v/>
      </c>
      <c r="K2421" s="234"/>
      <c r="L2421" s="234"/>
      <c r="M2421" s="234"/>
      <c r="N2421" s="234"/>
      <c r="O2421" s="234"/>
      <c r="P2421" s="237"/>
      <c r="Q2421" s="238"/>
      <c r="R2421" s="233" t="str">
        <f>IF(ISERROR($V2421),"",OFFSET('Smelter Look-up'!$C$4,$V2421-4,0)&amp;"")</f>
        <v/>
      </c>
      <c r="S2421" s="239" t="str">
        <f t="array" ref="S2421">IF(B2421="","",IF(ISERROR(MATCH($E2421,CL,0)),"Unknown",INDIRECT("'C'!$A$"&amp;MATCH($E2421,CL,0)+1)))</f>
        <v/>
      </c>
      <c r="T2421" s="239" t="str">
        <f t="array" ref="T2421">IF(B2421="","",IF(ISERROR(MATCH($J2421,SorP!$B$1:$B$6226,0)),"",INDIRECT("'SorP'!$A$"&amp;MATCH($S2421&amp;$J2421,SorP!C:C,0))))</f>
        <v/>
      </c>
      <c r="U2421" s="240"/>
      <c r="V2421" s="228" t="str">
        <f>IF(C2421="",NA(),IF(OR(C2421="Smelter not listed",C2421="Smelter not yet identified"),MATCH($B2421&amp;$D2421,'Smelter Look-up'!$J:$J,0),MATCH($B2421&amp;$C2421,'Smelter Look-up'!$J:$J,0)))</f>
        <v>#N/A</v>
      </c>
      <c r="W2421" s="208"/>
      <c r="X2421" s="208">
        <f t="shared" si="1"/>
        <v>0</v>
      </c>
      <c r="Y2421" s="208"/>
      <c r="Z2421" s="208"/>
      <c r="AA2421" s="208"/>
      <c r="AB2421" s="241" t="str">
        <f t="shared" si="2"/>
        <v/>
      </c>
      <c r="AC2421" s="208"/>
      <c r="AD2421" s="208"/>
      <c r="AE2421" s="208"/>
      <c r="AF2421" s="208"/>
      <c r="AG2421" s="208"/>
      <c r="AH2421" s="208"/>
    </row>
    <row r="2422" ht="13.5" customHeight="1">
      <c r="A2422" s="239"/>
      <c r="B2422" s="233" t="str">
        <f t="array" ref="B2422">IF(LEN(A2422)=0,"",INDEX('Smelter Look-up'!$A:$A,MATCH($A2422,'Smelter Look-up'!$E:$E,0)))</f>
        <v/>
      </c>
      <c r="C2422" s="234" t="str">
        <f t="array" ref="C2422">IF(LEN(A2422)=0,"",INDEX('Smelter Look-up'!$C:$C,MATCH($A2422,'Smelter Look-up'!$E:$E,0)))</f>
        <v/>
      </c>
      <c r="D2422" s="233"/>
      <c r="E2422" s="233" t="str">
        <f>IF(ISERROR($V2422),"",OFFSET('Smelter Look-up'!$D$4,$V2422-4,0)&amp;"")</f>
        <v/>
      </c>
      <c r="F2422" s="233" t="str">
        <f>IF(ISERROR($V2422),"",OFFSET('Smelter Look-up'!$E$4,$V2422-4,0))</f>
        <v/>
      </c>
      <c r="G2422" s="233" t="str">
        <f>IF(C2422=$X$4,IF(ISERROR($V2422),"Enter smelter details","RMI"),IF(ISERROR($V2422),"",OFFSET('Smelter Look-up'!$F$4,$V2422-4,0)))</f>
        <v/>
      </c>
      <c r="H2422" s="235" t="str">
        <f>IF(ISERROR($V2422),"",OFFSET('Smelter Look-up'!$G$4,$V2422-4,0))</f>
        <v/>
      </c>
      <c r="I2422" s="237" t="str">
        <f>IF(ISERROR($V2422),"",OFFSET('Smelter Look-up'!$H$4,$V2422-4,0))</f>
        <v/>
      </c>
      <c r="J2422" s="237" t="str">
        <f>IF(ISERROR($V2422),"",OFFSET('Smelter Look-up'!$I$4,$V2422-4,0))</f>
        <v/>
      </c>
      <c r="K2422" s="234"/>
      <c r="L2422" s="234"/>
      <c r="M2422" s="234"/>
      <c r="N2422" s="234"/>
      <c r="O2422" s="234"/>
      <c r="P2422" s="237"/>
      <c r="Q2422" s="238"/>
      <c r="R2422" s="233" t="str">
        <f>IF(ISERROR($V2422),"",OFFSET('Smelter Look-up'!$C$4,$V2422-4,0)&amp;"")</f>
        <v/>
      </c>
      <c r="S2422" s="239" t="str">
        <f t="array" ref="S2422">IF(B2422="","",IF(ISERROR(MATCH($E2422,CL,0)),"Unknown",INDIRECT("'C'!$A$"&amp;MATCH($E2422,CL,0)+1)))</f>
        <v/>
      </c>
      <c r="T2422" s="239" t="str">
        <f t="array" ref="T2422">IF(B2422="","",IF(ISERROR(MATCH($J2422,SorP!$B$1:$B$6226,0)),"",INDIRECT("'SorP'!$A$"&amp;MATCH($S2422&amp;$J2422,SorP!C:C,0))))</f>
        <v/>
      </c>
      <c r="U2422" s="240"/>
      <c r="V2422" s="228" t="str">
        <f>IF(C2422="",NA(),IF(OR(C2422="Smelter not listed",C2422="Smelter not yet identified"),MATCH($B2422&amp;$D2422,'Smelter Look-up'!$J:$J,0),MATCH($B2422&amp;$C2422,'Smelter Look-up'!$J:$J,0)))</f>
        <v>#N/A</v>
      </c>
      <c r="W2422" s="208"/>
      <c r="X2422" s="208">
        <f t="shared" si="1"/>
        <v>0</v>
      </c>
      <c r="Y2422" s="208"/>
      <c r="Z2422" s="208"/>
      <c r="AA2422" s="208"/>
      <c r="AB2422" s="241" t="str">
        <f t="shared" si="2"/>
        <v/>
      </c>
      <c r="AC2422" s="208"/>
      <c r="AD2422" s="208"/>
      <c r="AE2422" s="208"/>
      <c r="AF2422" s="208"/>
      <c r="AG2422" s="208"/>
      <c r="AH2422" s="208"/>
    </row>
    <row r="2423" ht="13.5" customHeight="1">
      <c r="A2423" s="239"/>
      <c r="B2423" s="233" t="str">
        <f t="array" ref="B2423">IF(LEN(A2423)=0,"",INDEX('Smelter Look-up'!$A:$A,MATCH($A2423,'Smelter Look-up'!$E:$E,0)))</f>
        <v/>
      </c>
      <c r="C2423" s="234" t="str">
        <f t="array" ref="C2423">IF(LEN(A2423)=0,"",INDEX('Smelter Look-up'!$C:$C,MATCH($A2423,'Smelter Look-up'!$E:$E,0)))</f>
        <v/>
      </c>
      <c r="D2423" s="233"/>
      <c r="E2423" s="233" t="str">
        <f>IF(ISERROR($V2423),"",OFFSET('Smelter Look-up'!$D$4,$V2423-4,0)&amp;"")</f>
        <v/>
      </c>
      <c r="F2423" s="233" t="str">
        <f>IF(ISERROR($V2423),"",OFFSET('Smelter Look-up'!$E$4,$V2423-4,0))</f>
        <v/>
      </c>
      <c r="G2423" s="233" t="str">
        <f>IF(C2423=$X$4,IF(ISERROR($V2423),"Enter smelter details","RMI"),IF(ISERROR($V2423),"",OFFSET('Smelter Look-up'!$F$4,$V2423-4,0)))</f>
        <v/>
      </c>
      <c r="H2423" s="235" t="str">
        <f>IF(ISERROR($V2423),"",OFFSET('Smelter Look-up'!$G$4,$V2423-4,0))</f>
        <v/>
      </c>
      <c r="I2423" s="237" t="str">
        <f>IF(ISERROR($V2423),"",OFFSET('Smelter Look-up'!$H$4,$V2423-4,0))</f>
        <v/>
      </c>
      <c r="J2423" s="237" t="str">
        <f>IF(ISERROR($V2423),"",OFFSET('Smelter Look-up'!$I$4,$V2423-4,0))</f>
        <v/>
      </c>
      <c r="K2423" s="234"/>
      <c r="L2423" s="234"/>
      <c r="M2423" s="234"/>
      <c r="N2423" s="234"/>
      <c r="O2423" s="234"/>
      <c r="P2423" s="237"/>
      <c r="Q2423" s="238"/>
      <c r="R2423" s="233" t="str">
        <f>IF(ISERROR($V2423),"",OFFSET('Smelter Look-up'!$C$4,$V2423-4,0)&amp;"")</f>
        <v/>
      </c>
      <c r="S2423" s="239" t="str">
        <f t="array" ref="S2423">IF(B2423="","",IF(ISERROR(MATCH($E2423,CL,0)),"Unknown",INDIRECT("'C'!$A$"&amp;MATCH($E2423,CL,0)+1)))</f>
        <v/>
      </c>
      <c r="T2423" s="239" t="str">
        <f t="array" ref="T2423">IF(B2423="","",IF(ISERROR(MATCH($J2423,SorP!$B$1:$B$6226,0)),"",INDIRECT("'SorP'!$A$"&amp;MATCH($S2423&amp;$J2423,SorP!C:C,0))))</f>
        <v/>
      </c>
      <c r="U2423" s="240"/>
      <c r="V2423" s="228" t="str">
        <f>IF(C2423="",NA(),IF(OR(C2423="Smelter not listed",C2423="Smelter not yet identified"),MATCH($B2423&amp;$D2423,'Smelter Look-up'!$J:$J,0),MATCH($B2423&amp;$C2423,'Smelter Look-up'!$J:$J,0)))</f>
        <v>#N/A</v>
      </c>
      <c r="W2423" s="208"/>
      <c r="X2423" s="208">
        <f t="shared" si="1"/>
        <v>0</v>
      </c>
      <c r="Y2423" s="208"/>
      <c r="Z2423" s="208"/>
      <c r="AA2423" s="208"/>
      <c r="AB2423" s="241" t="str">
        <f t="shared" si="2"/>
        <v/>
      </c>
      <c r="AC2423" s="208"/>
      <c r="AD2423" s="208"/>
      <c r="AE2423" s="208"/>
      <c r="AF2423" s="208"/>
      <c r="AG2423" s="208"/>
      <c r="AH2423" s="208"/>
    </row>
    <row r="2424" ht="13.5" customHeight="1">
      <c r="A2424" s="239"/>
      <c r="B2424" s="233" t="str">
        <f t="array" ref="B2424">IF(LEN(A2424)=0,"",INDEX('Smelter Look-up'!$A:$A,MATCH($A2424,'Smelter Look-up'!$E:$E,0)))</f>
        <v/>
      </c>
      <c r="C2424" s="234" t="str">
        <f t="array" ref="C2424">IF(LEN(A2424)=0,"",INDEX('Smelter Look-up'!$C:$C,MATCH($A2424,'Smelter Look-up'!$E:$E,0)))</f>
        <v/>
      </c>
      <c r="D2424" s="233"/>
      <c r="E2424" s="233" t="str">
        <f>IF(ISERROR($V2424),"",OFFSET('Smelter Look-up'!$D$4,$V2424-4,0)&amp;"")</f>
        <v/>
      </c>
      <c r="F2424" s="233" t="str">
        <f>IF(ISERROR($V2424),"",OFFSET('Smelter Look-up'!$E$4,$V2424-4,0))</f>
        <v/>
      </c>
      <c r="G2424" s="233" t="str">
        <f>IF(C2424=$X$4,IF(ISERROR($V2424),"Enter smelter details","RMI"),IF(ISERROR($V2424),"",OFFSET('Smelter Look-up'!$F$4,$V2424-4,0)))</f>
        <v/>
      </c>
      <c r="H2424" s="235" t="str">
        <f>IF(ISERROR($V2424),"",OFFSET('Smelter Look-up'!$G$4,$V2424-4,0))</f>
        <v/>
      </c>
      <c r="I2424" s="237" t="str">
        <f>IF(ISERROR($V2424),"",OFFSET('Smelter Look-up'!$H$4,$V2424-4,0))</f>
        <v/>
      </c>
      <c r="J2424" s="237" t="str">
        <f>IF(ISERROR($V2424),"",OFFSET('Smelter Look-up'!$I$4,$V2424-4,0))</f>
        <v/>
      </c>
      <c r="K2424" s="234"/>
      <c r="L2424" s="234"/>
      <c r="M2424" s="234"/>
      <c r="N2424" s="234"/>
      <c r="O2424" s="234"/>
      <c r="P2424" s="237"/>
      <c r="Q2424" s="238"/>
      <c r="R2424" s="233" t="str">
        <f>IF(ISERROR($V2424),"",OFFSET('Smelter Look-up'!$C$4,$V2424-4,0)&amp;"")</f>
        <v/>
      </c>
      <c r="S2424" s="239" t="str">
        <f t="array" ref="S2424">IF(B2424="","",IF(ISERROR(MATCH($E2424,CL,0)),"Unknown",INDIRECT("'C'!$A$"&amp;MATCH($E2424,CL,0)+1)))</f>
        <v/>
      </c>
      <c r="T2424" s="239" t="str">
        <f t="array" ref="T2424">IF(B2424="","",IF(ISERROR(MATCH($J2424,SorP!$B$1:$B$6226,0)),"",INDIRECT("'SorP'!$A$"&amp;MATCH($S2424&amp;$J2424,SorP!C:C,0))))</f>
        <v/>
      </c>
      <c r="U2424" s="240"/>
      <c r="V2424" s="228" t="str">
        <f>IF(C2424="",NA(),IF(OR(C2424="Smelter not listed",C2424="Smelter not yet identified"),MATCH($B2424&amp;$D2424,'Smelter Look-up'!$J:$J,0),MATCH($B2424&amp;$C2424,'Smelter Look-up'!$J:$J,0)))</f>
        <v>#N/A</v>
      </c>
      <c r="W2424" s="208"/>
      <c r="X2424" s="208">
        <f t="shared" si="1"/>
        <v>0</v>
      </c>
      <c r="Y2424" s="208"/>
      <c r="Z2424" s="208"/>
      <c r="AA2424" s="208"/>
      <c r="AB2424" s="241" t="str">
        <f t="shared" si="2"/>
        <v/>
      </c>
      <c r="AC2424" s="208"/>
      <c r="AD2424" s="208"/>
      <c r="AE2424" s="208"/>
      <c r="AF2424" s="208"/>
      <c r="AG2424" s="208"/>
      <c r="AH2424" s="208"/>
    </row>
    <row r="2425" ht="13.5" customHeight="1">
      <c r="A2425" s="239"/>
      <c r="B2425" s="233" t="str">
        <f t="array" ref="B2425">IF(LEN(A2425)=0,"",INDEX('Smelter Look-up'!$A:$A,MATCH($A2425,'Smelter Look-up'!$E:$E,0)))</f>
        <v/>
      </c>
      <c r="C2425" s="234" t="str">
        <f t="array" ref="C2425">IF(LEN(A2425)=0,"",INDEX('Smelter Look-up'!$C:$C,MATCH($A2425,'Smelter Look-up'!$E:$E,0)))</f>
        <v/>
      </c>
      <c r="D2425" s="233"/>
      <c r="E2425" s="233" t="str">
        <f>IF(ISERROR($V2425),"",OFFSET('Smelter Look-up'!$D$4,$V2425-4,0)&amp;"")</f>
        <v/>
      </c>
      <c r="F2425" s="233" t="str">
        <f>IF(ISERROR($V2425),"",OFFSET('Smelter Look-up'!$E$4,$V2425-4,0))</f>
        <v/>
      </c>
      <c r="G2425" s="233" t="str">
        <f>IF(C2425=$X$4,IF(ISERROR($V2425),"Enter smelter details","RMI"),IF(ISERROR($V2425),"",OFFSET('Smelter Look-up'!$F$4,$V2425-4,0)))</f>
        <v/>
      </c>
      <c r="H2425" s="235" t="str">
        <f>IF(ISERROR($V2425),"",OFFSET('Smelter Look-up'!$G$4,$V2425-4,0))</f>
        <v/>
      </c>
      <c r="I2425" s="237" t="str">
        <f>IF(ISERROR($V2425),"",OFFSET('Smelter Look-up'!$H$4,$V2425-4,0))</f>
        <v/>
      </c>
      <c r="J2425" s="237" t="str">
        <f>IF(ISERROR($V2425),"",OFFSET('Smelter Look-up'!$I$4,$V2425-4,0))</f>
        <v/>
      </c>
      <c r="K2425" s="234"/>
      <c r="L2425" s="234"/>
      <c r="M2425" s="234"/>
      <c r="N2425" s="234"/>
      <c r="O2425" s="234"/>
      <c r="P2425" s="237"/>
      <c r="Q2425" s="238"/>
      <c r="R2425" s="233" t="str">
        <f>IF(ISERROR($V2425),"",OFFSET('Smelter Look-up'!$C$4,$V2425-4,0)&amp;"")</f>
        <v/>
      </c>
      <c r="S2425" s="239" t="str">
        <f t="array" ref="S2425">IF(B2425="","",IF(ISERROR(MATCH($E2425,CL,0)),"Unknown",INDIRECT("'C'!$A$"&amp;MATCH($E2425,CL,0)+1)))</f>
        <v/>
      </c>
      <c r="T2425" s="239" t="str">
        <f t="array" ref="T2425">IF(B2425="","",IF(ISERROR(MATCH($J2425,SorP!$B$1:$B$6226,0)),"",INDIRECT("'SorP'!$A$"&amp;MATCH($S2425&amp;$J2425,SorP!C:C,0))))</f>
        <v/>
      </c>
      <c r="U2425" s="240"/>
      <c r="V2425" s="228" t="str">
        <f>IF(C2425="",NA(),IF(OR(C2425="Smelter not listed",C2425="Smelter not yet identified"),MATCH($B2425&amp;$D2425,'Smelter Look-up'!$J:$J,0),MATCH($B2425&amp;$C2425,'Smelter Look-up'!$J:$J,0)))</f>
        <v>#N/A</v>
      </c>
      <c r="W2425" s="208"/>
      <c r="X2425" s="208">
        <f t="shared" si="1"/>
        <v>0</v>
      </c>
      <c r="Y2425" s="208"/>
      <c r="Z2425" s="208"/>
      <c r="AA2425" s="208"/>
      <c r="AB2425" s="241" t="str">
        <f t="shared" si="2"/>
        <v/>
      </c>
      <c r="AC2425" s="208"/>
      <c r="AD2425" s="208"/>
      <c r="AE2425" s="208"/>
      <c r="AF2425" s="208"/>
      <c r="AG2425" s="208"/>
      <c r="AH2425" s="208"/>
    </row>
    <row r="2426" ht="13.5" customHeight="1">
      <c r="A2426" s="239"/>
      <c r="B2426" s="233" t="str">
        <f t="array" ref="B2426">IF(LEN(A2426)=0,"",INDEX('Smelter Look-up'!$A:$A,MATCH($A2426,'Smelter Look-up'!$E:$E,0)))</f>
        <v/>
      </c>
      <c r="C2426" s="234" t="str">
        <f t="array" ref="C2426">IF(LEN(A2426)=0,"",INDEX('Smelter Look-up'!$C:$C,MATCH($A2426,'Smelter Look-up'!$E:$E,0)))</f>
        <v/>
      </c>
      <c r="D2426" s="233"/>
      <c r="E2426" s="233" t="str">
        <f>IF(ISERROR($V2426),"",OFFSET('Smelter Look-up'!$D$4,$V2426-4,0)&amp;"")</f>
        <v/>
      </c>
      <c r="F2426" s="233" t="str">
        <f>IF(ISERROR($V2426),"",OFFSET('Smelter Look-up'!$E$4,$V2426-4,0))</f>
        <v/>
      </c>
      <c r="G2426" s="233" t="str">
        <f>IF(C2426=$X$4,IF(ISERROR($V2426),"Enter smelter details","RMI"),IF(ISERROR($V2426),"",OFFSET('Smelter Look-up'!$F$4,$V2426-4,0)))</f>
        <v/>
      </c>
      <c r="H2426" s="235" t="str">
        <f>IF(ISERROR($V2426),"",OFFSET('Smelter Look-up'!$G$4,$V2426-4,0))</f>
        <v/>
      </c>
      <c r="I2426" s="237" t="str">
        <f>IF(ISERROR($V2426),"",OFFSET('Smelter Look-up'!$H$4,$V2426-4,0))</f>
        <v/>
      </c>
      <c r="J2426" s="237" t="str">
        <f>IF(ISERROR($V2426),"",OFFSET('Smelter Look-up'!$I$4,$V2426-4,0))</f>
        <v/>
      </c>
      <c r="K2426" s="234"/>
      <c r="L2426" s="234"/>
      <c r="M2426" s="234"/>
      <c r="N2426" s="234"/>
      <c r="O2426" s="234"/>
      <c r="P2426" s="237"/>
      <c r="Q2426" s="238"/>
      <c r="R2426" s="233" t="str">
        <f>IF(ISERROR($V2426),"",OFFSET('Smelter Look-up'!$C$4,$V2426-4,0)&amp;"")</f>
        <v/>
      </c>
      <c r="S2426" s="239" t="str">
        <f t="array" ref="S2426">IF(B2426="","",IF(ISERROR(MATCH($E2426,CL,0)),"Unknown",INDIRECT("'C'!$A$"&amp;MATCH($E2426,CL,0)+1)))</f>
        <v/>
      </c>
      <c r="T2426" s="239" t="str">
        <f t="array" ref="T2426">IF(B2426="","",IF(ISERROR(MATCH($J2426,SorP!$B$1:$B$6226,0)),"",INDIRECT("'SorP'!$A$"&amp;MATCH($S2426&amp;$J2426,SorP!C:C,0))))</f>
        <v/>
      </c>
      <c r="U2426" s="240"/>
      <c r="V2426" s="228" t="str">
        <f>IF(C2426="",NA(),IF(OR(C2426="Smelter not listed",C2426="Smelter not yet identified"),MATCH($B2426&amp;$D2426,'Smelter Look-up'!$J:$J,0),MATCH($B2426&amp;$C2426,'Smelter Look-up'!$J:$J,0)))</f>
        <v>#N/A</v>
      </c>
      <c r="W2426" s="208"/>
      <c r="X2426" s="208">
        <f t="shared" si="1"/>
        <v>0</v>
      </c>
      <c r="Y2426" s="208"/>
      <c r="Z2426" s="208"/>
      <c r="AA2426" s="208"/>
      <c r="AB2426" s="241" t="str">
        <f t="shared" si="2"/>
        <v/>
      </c>
      <c r="AC2426" s="208"/>
      <c r="AD2426" s="208"/>
      <c r="AE2426" s="208"/>
      <c r="AF2426" s="208"/>
      <c r="AG2426" s="208"/>
      <c r="AH2426" s="208"/>
    </row>
    <row r="2427" ht="13.5" customHeight="1">
      <c r="A2427" s="239"/>
      <c r="B2427" s="233" t="str">
        <f t="array" ref="B2427">IF(LEN(A2427)=0,"",INDEX('Smelter Look-up'!$A:$A,MATCH($A2427,'Smelter Look-up'!$E:$E,0)))</f>
        <v/>
      </c>
      <c r="C2427" s="234" t="str">
        <f t="array" ref="C2427">IF(LEN(A2427)=0,"",INDEX('Smelter Look-up'!$C:$C,MATCH($A2427,'Smelter Look-up'!$E:$E,0)))</f>
        <v/>
      </c>
      <c r="D2427" s="233"/>
      <c r="E2427" s="233" t="str">
        <f>IF(ISERROR($V2427),"",OFFSET('Smelter Look-up'!$D$4,$V2427-4,0)&amp;"")</f>
        <v/>
      </c>
      <c r="F2427" s="233" t="str">
        <f>IF(ISERROR($V2427),"",OFFSET('Smelter Look-up'!$E$4,$V2427-4,0))</f>
        <v/>
      </c>
      <c r="G2427" s="233" t="str">
        <f>IF(C2427=$X$4,IF(ISERROR($V2427),"Enter smelter details","RMI"),IF(ISERROR($V2427),"",OFFSET('Smelter Look-up'!$F$4,$V2427-4,0)))</f>
        <v/>
      </c>
      <c r="H2427" s="235" t="str">
        <f>IF(ISERROR($V2427),"",OFFSET('Smelter Look-up'!$G$4,$V2427-4,0))</f>
        <v/>
      </c>
      <c r="I2427" s="237" t="str">
        <f>IF(ISERROR($V2427),"",OFFSET('Smelter Look-up'!$H$4,$V2427-4,0))</f>
        <v/>
      </c>
      <c r="J2427" s="237" t="str">
        <f>IF(ISERROR($V2427),"",OFFSET('Smelter Look-up'!$I$4,$V2427-4,0))</f>
        <v/>
      </c>
      <c r="K2427" s="234"/>
      <c r="L2427" s="234"/>
      <c r="M2427" s="234"/>
      <c r="N2427" s="234"/>
      <c r="O2427" s="234"/>
      <c r="P2427" s="237"/>
      <c r="Q2427" s="238"/>
      <c r="R2427" s="233" t="str">
        <f>IF(ISERROR($V2427),"",OFFSET('Smelter Look-up'!$C$4,$V2427-4,0)&amp;"")</f>
        <v/>
      </c>
      <c r="S2427" s="239" t="str">
        <f t="array" ref="S2427">IF(B2427="","",IF(ISERROR(MATCH($E2427,CL,0)),"Unknown",INDIRECT("'C'!$A$"&amp;MATCH($E2427,CL,0)+1)))</f>
        <v/>
      </c>
      <c r="T2427" s="239" t="str">
        <f t="array" ref="T2427">IF(B2427="","",IF(ISERROR(MATCH($J2427,SorP!$B$1:$B$6226,0)),"",INDIRECT("'SorP'!$A$"&amp;MATCH($S2427&amp;$J2427,SorP!C:C,0))))</f>
        <v/>
      </c>
      <c r="U2427" s="240"/>
      <c r="V2427" s="228" t="str">
        <f>IF(C2427="",NA(),IF(OR(C2427="Smelter not listed",C2427="Smelter not yet identified"),MATCH($B2427&amp;$D2427,'Smelter Look-up'!$J:$J,0),MATCH($B2427&amp;$C2427,'Smelter Look-up'!$J:$J,0)))</f>
        <v>#N/A</v>
      </c>
      <c r="W2427" s="208"/>
      <c r="X2427" s="208">
        <f t="shared" si="1"/>
        <v>0</v>
      </c>
      <c r="Y2427" s="208"/>
      <c r="Z2427" s="208"/>
      <c r="AA2427" s="208"/>
      <c r="AB2427" s="241" t="str">
        <f t="shared" si="2"/>
        <v/>
      </c>
      <c r="AC2427" s="208"/>
      <c r="AD2427" s="208"/>
      <c r="AE2427" s="208"/>
      <c r="AF2427" s="208"/>
      <c r="AG2427" s="208"/>
      <c r="AH2427" s="208"/>
    </row>
    <row r="2428" ht="13.5" customHeight="1">
      <c r="A2428" s="239"/>
      <c r="B2428" s="233" t="str">
        <f t="array" ref="B2428">IF(LEN(A2428)=0,"",INDEX('Smelter Look-up'!$A:$A,MATCH($A2428,'Smelter Look-up'!$E:$E,0)))</f>
        <v/>
      </c>
      <c r="C2428" s="234" t="str">
        <f t="array" ref="C2428">IF(LEN(A2428)=0,"",INDEX('Smelter Look-up'!$C:$C,MATCH($A2428,'Smelter Look-up'!$E:$E,0)))</f>
        <v/>
      </c>
      <c r="D2428" s="233"/>
      <c r="E2428" s="233" t="str">
        <f>IF(ISERROR($V2428),"",OFFSET('Smelter Look-up'!$D$4,$V2428-4,0)&amp;"")</f>
        <v/>
      </c>
      <c r="F2428" s="233" t="str">
        <f>IF(ISERROR($V2428),"",OFFSET('Smelter Look-up'!$E$4,$V2428-4,0))</f>
        <v/>
      </c>
      <c r="G2428" s="233" t="str">
        <f>IF(C2428=$X$4,IF(ISERROR($V2428),"Enter smelter details","RMI"),IF(ISERROR($V2428),"",OFFSET('Smelter Look-up'!$F$4,$V2428-4,0)))</f>
        <v/>
      </c>
      <c r="H2428" s="235" t="str">
        <f>IF(ISERROR($V2428),"",OFFSET('Smelter Look-up'!$G$4,$V2428-4,0))</f>
        <v/>
      </c>
      <c r="I2428" s="237" t="str">
        <f>IF(ISERROR($V2428),"",OFFSET('Smelter Look-up'!$H$4,$V2428-4,0))</f>
        <v/>
      </c>
      <c r="J2428" s="237" t="str">
        <f>IF(ISERROR($V2428),"",OFFSET('Smelter Look-up'!$I$4,$V2428-4,0))</f>
        <v/>
      </c>
      <c r="K2428" s="234"/>
      <c r="L2428" s="234"/>
      <c r="M2428" s="234"/>
      <c r="N2428" s="234"/>
      <c r="O2428" s="234"/>
      <c r="P2428" s="237"/>
      <c r="Q2428" s="238"/>
      <c r="R2428" s="233" t="str">
        <f>IF(ISERROR($V2428),"",OFFSET('Smelter Look-up'!$C$4,$V2428-4,0)&amp;"")</f>
        <v/>
      </c>
      <c r="S2428" s="239" t="str">
        <f t="array" ref="S2428">IF(B2428="","",IF(ISERROR(MATCH($E2428,CL,0)),"Unknown",INDIRECT("'C'!$A$"&amp;MATCH($E2428,CL,0)+1)))</f>
        <v/>
      </c>
      <c r="T2428" s="239" t="str">
        <f t="array" ref="T2428">IF(B2428="","",IF(ISERROR(MATCH($J2428,SorP!$B$1:$B$6226,0)),"",INDIRECT("'SorP'!$A$"&amp;MATCH($S2428&amp;$J2428,SorP!C:C,0))))</f>
        <v/>
      </c>
      <c r="U2428" s="240"/>
      <c r="V2428" s="228" t="str">
        <f>IF(C2428="",NA(),IF(OR(C2428="Smelter not listed",C2428="Smelter not yet identified"),MATCH($B2428&amp;$D2428,'Smelter Look-up'!$J:$J,0),MATCH($B2428&amp;$C2428,'Smelter Look-up'!$J:$J,0)))</f>
        <v>#N/A</v>
      </c>
      <c r="W2428" s="208"/>
      <c r="X2428" s="208">
        <f t="shared" si="1"/>
        <v>0</v>
      </c>
      <c r="Y2428" s="208"/>
      <c r="Z2428" s="208"/>
      <c r="AA2428" s="208"/>
      <c r="AB2428" s="241" t="str">
        <f t="shared" si="2"/>
        <v/>
      </c>
      <c r="AC2428" s="208"/>
      <c r="AD2428" s="208"/>
      <c r="AE2428" s="208"/>
      <c r="AF2428" s="208"/>
      <c r="AG2428" s="208"/>
      <c r="AH2428" s="208"/>
    </row>
    <row r="2429" ht="13.5" customHeight="1">
      <c r="A2429" s="239"/>
      <c r="B2429" s="233" t="str">
        <f t="array" ref="B2429">IF(LEN(A2429)=0,"",INDEX('Smelter Look-up'!$A:$A,MATCH($A2429,'Smelter Look-up'!$E:$E,0)))</f>
        <v/>
      </c>
      <c r="C2429" s="234" t="str">
        <f t="array" ref="C2429">IF(LEN(A2429)=0,"",INDEX('Smelter Look-up'!$C:$C,MATCH($A2429,'Smelter Look-up'!$E:$E,0)))</f>
        <v/>
      </c>
      <c r="D2429" s="233"/>
      <c r="E2429" s="233" t="str">
        <f>IF(ISERROR($V2429),"",OFFSET('Smelter Look-up'!$D$4,$V2429-4,0)&amp;"")</f>
        <v/>
      </c>
      <c r="F2429" s="233" t="str">
        <f>IF(ISERROR($V2429),"",OFFSET('Smelter Look-up'!$E$4,$V2429-4,0))</f>
        <v/>
      </c>
      <c r="G2429" s="233" t="str">
        <f>IF(C2429=$X$4,IF(ISERROR($V2429),"Enter smelter details","RMI"),IF(ISERROR($V2429),"",OFFSET('Smelter Look-up'!$F$4,$V2429-4,0)))</f>
        <v/>
      </c>
      <c r="H2429" s="235" t="str">
        <f>IF(ISERROR($V2429),"",OFFSET('Smelter Look-up'!$G$4,$V2429-4,0))</f>
        <v/>
      </c>
      <c r="I2429" s="237" t="str">
        <f>IF(ISERROR($V2429),"",OFFSET('Smelter Look-up'!$H$4,$V2429-4,0))</f>
        <v/>
      </c>
      <c r="J2429" s="237" t="str">
        <f>IF(ISERROR($V2429),"",OFFSET('Smelter Look-up'!$I$4,$V2429-4,0))</f>
        <v/>
      </c>
      <c r="K2429" s="234"/>
      <c r="L2429" s="234"/>
      <c r="M2429" s="234"/>
      <c r="N2429" s="234"/>
      <c r="O2429" s="234"/>
      <c r="P2429" s="237"/>
      <c r="Q2429" s="238"/>
      <c r="R2429" s="233" t="str">
        <f>IF(ISERROR($V2429),"",OFFSET('Smelter Look-up'!$C$4,$V2429-4,0)&amp;"")</f>
        <v/>
      </c>
      <c r="S2429" s="239" t="str">
        <f t="array" ref="S2429">IF(B2429="","",IF(ISERROR(MATCH($E2429,CL,0)),"Unknown",INDIRECT("'C'!$A$"&amp;MATCH($E2429,CL,0)+1)))</f>
        <v/>
      </c>
      <c r="T2429" s="239" t="str">
        <f t="array" ref="T2429">IF(B2429="","",IF(ISERROR(MATCH($J2429,SorP!$B$1:$B$6226,0)),"",INDIRECT("'SorP'!$A$"&amp;MATCH($S2429&amp;$J2429,SorP!C:C,0))))</f>
        <v/>
      </c>
      <c r="U2429" s="240"/>
      <c r="V2429" s="228" t="str">
        <f>IF(C2429="",NA(),IF(OR(C2429="Smelter not listed",C2429="Smelter not yet identified"),MATCH($B2429&amp;$D2429,'Smelter Look-up'!$J:$J,0),MATCH($B2429&amp;$C2429,'Smelter Look-up'!$J:$J,0)))</f>
        <v>#N/A</v>
      </c>
      <c r="W2429" s="208"/>
      <c r="X2429" s="208">
        <f t="shared" si="1"/>
        <v>0</v>
      </c>
      <c r="Y2429" s="208"/>
      <c r="Z2429" s="208"/>
      <c r="AA2429" s="208"/>
      <c r="AB2429" s="241" t="str">
        <f t="shared" si="2"/>
        <v/>
      </c>
      <c r="AC2429" s="208"/>
      <c r="AD2429" s="208"/>
      <c r="AE2429" s="208"/>
      <c r="AF2429" s="208"/>
      <c r="AG2429" s="208"/>
      <c r="AH2429" s="208"/>
    </row>
    <row r="2430" ht="13.5" customHeight="1">
      <c r="A2430" s="239"/>
      <c r="B2430" s="233" t="str">
        <f t="array" ref="B2430">IF(LEN(A2430)=0,"",INDEX('Smelter Look-up'!$A:$A,MATCH($A2430,'Smelter Look-up'!$E:$E,0)))</f>
        <v/>
      </c>
      <c r="C2430" s="234" t="str">
        <f t="array" ref="C2430">IF(LEN(A2430)=0,"",INDEX('Smelter Look-up'!$C:$C,MATCH($A2430,'Smelter Look-up'!$E:$E,0)))</f>
        <v/>
      </c>
      <c r="D2430" s="233"/>
      <c r="E2430" s="233" t="str">
        <f>IF(ISERROR($V2430),"",OFFSET('Smelter Look-up'!$D$4,$V2430-4,0)&amp;"")</f>
        <v/>
      </c>
      <c r="F2430" s="233" t="str">
        <f>IF(ISERROR($V2430),"",OFFSET('Smelter Look-up'!$E$4,$V2430-4,0))</f>
        <v/>
      </c>
      <c r="G2430" s="233" t="str">
        <f>IF(C2430=$X$4,IF(ISERROR($V2430),"Enter smelter details","RMI"),IF(ISERROR($V2430),"",OFFSET('Smelter Look-up'!$F$4,$V2430-4,0)))</f>
        <v/>
      </c>
      <c r="H2430" s="235" t="str">
        <f>IF(ISERROR($V2430),"",OFFSET('Smelter Look-up'!$G$4,$V2430-4,0))</f>
        <v/>
      </c>
      <c r="I2430" s="237" t="str">
        <f>IF(ISERROR($V2430),"",OFFSET('Smelter Look-up'!$H$4,$V2430-4,0))</f>
        <v/>
      </c>
      <c r="J2430" s="237" t="str">
        <f>IF(ISERROR($V2430),"",OFFSET('Smelter Look-up'!$I$4,$V2430-4,0))</f>
        <v/>
      </c>
      <c r="K2430" s="234"/>
      <c r="L2430" s="234"/>
      <c r="M2430" s="234"/>
      <c r="N2430" s="234"/>
      <c r="O2430" s="234"/>
      <c r="P2430" s="237"/>
      <c r="Q2430" s="238"/>
      <c r="R2430" s="233" t="str">
        <f>IF(ISERROR($V2430),"",OFFSET('Smelter Look-up'!$C$4,$V2430-4,0)&amp;"")</f>
        <v/>
      </c>
      <c r="S2430" s="239" t="str">
        <f t="array" ref="S2430">IF(B2430="","",IF(ISERROR(MATCH($E2430,CL,0)),"Unknown",INDIRECT("'C'!$A$"&amp;MATCH($E2430,CL,0)+1)))</f>
        <v/>
      </c>
      <c r="T2430" s="239" t="str">
        <f t="array" ref="T2430">IF(B2430="","",IF(ISERROR(MATCH($J2430,SorP!$B$1:$B$6226,0)),"",INDIRECT("'SorP'!$A$"&amp;MATCH($S2430&amp;$J2430,SorP!C:C,0))))</f>
        <v/>
      </c>
      <c r="U2430" s="240"/>
      <c r="V2430" s="228" t="str">
        <f>IF(C2430="",NA(),IF(OR(C2430="Smelter not listed",C2430="Smelter not yet identified"),MATCH($B2430&amp;$D2430,'Smelter Look-up'!$J:$J,0),MATCH($B2430&amp;$C2430,'Smelter Look-up'!$J:$J,0)))</f>
        <v>#N/A</v>
      </c>
      <c r="W2430" s="208"/>
      <c r="X2430" s="208">
        <f t="shared" si="1"/>
        <v>0</v>
      </c>
      <c r="Y2430" s="208"/>
      <c r="Z2430" s="208"/>
      <c r="AA2430" s="208"/>
      <c r="AB2430" s="241" t="str">
        <f t="shared" si="2"/>
        <v/>
      </c>
      <c r="AC2430" s="208"/>
      <c r="AD2430" s="208"/>
      <c r="AE2430" s="208"/>
      <c r="AF2430" s="208"/>
      <c r="AG2430" s="208"/>
      <c r="AH2430" s="208"/>
    </row>
    <row r="2431" ht="13.5" customHeight="1">
      <c r="A2431" s="239"/>
      <c r="B2431" s="233" t="str">
        <f t="array" ref="B2431">IF(LEN(A2431)=0,"",INDEX('Smelter Look-up'!$A:$A,MATCH($A2431,'Smelter Look-up'!$E:$E,0)))</f>
        <v/>
      </c>
      <c r="C2431" s="234" t="str">
        <f t="array" ref="C2431">IF(LEN(A2431)=0,"",INDEX('Smelter Look-up'!$C:$C,MATCH($A2431,'Smelter Look-up'!$E:$E,0)))</f>
        <v/>
      </c>
      <c r="D2431" s="233"/>
      <c r="E2431" s="233" t="str">
        <f>IF(ISERROR($V2431),"",OFFSET('Smelter Look-up'!$D$4,$V2431-4,0)&amp;"")</f>
        <v/>
      </c>
      <c r="F2431" s="233" t="str">
        <f>IF(ISERROR($V2431),"",OFFSET('Smelter Look-up'!$E$4,$V2431-4,0))</f>
        <v/>
      </c>
      <c r="G2431" s="233" t="str">
        <f>IF(C2431=$X$4,IF(ISERROR($V2431),"Enter smelter details","RMI"),IF(ISERROR($V2431),"",OFFSET('Smelter Look-up'!$F$4,$V2431-4,0)))</f>
        <v/>
      </c>
      <c r="H2431" s="235" t="str">
        <f>IF(ISERROR($V2431),"",OFFSET('Smelter Look-up'!$G$4,$V2431-4,0))</f>
        <v/>
      </c>
      <c r="I2431" s="237" t="str">
        <f>IF(ISERROR($V2431),"",OFFSET('Smelter Look-up'!$H$4,$V2431-4,0))</f>
        <v/>
      </c>
      <c r="J2431" s="237" t="str">
        <f>IF(ISERROR($V2431),"",OFFSET('Smelter Look-up'!$I$4,$V2431-4,0))</f>
        <v/>
      </c>
      <c r="K2431" s="234"/>
      <c r="L2431" s="234"/>
      <c r="M2431" s="234"/>
      <c r="N2431" s="234"/>
      <c r="O2431" s="234"/>
      <c r="P2431" s="237"/>
      <c r="Q2431" s="238"/>
      <c r="R2431" s="233" t="str">
        <f>IF(ISERROR($V2431),"",OFFSET('Smelter Look-up'!$C$4,$V2431-4,0)&amp;"")</f>
        <v/>
      </c>
      <c r="S2431" s="239" t="str">
        <f t="array" ref="S2431">IF(B2431="","",IF(ISERROR(MATCH($E2431,CL,0)),"Unknown",INDIRECT("'C'!$A$"&amp;MATCH($E2431,CL,0)+1)))</f>
        <v/>
      </c>
      <c r="T2431" s="239" t="str">
        <f t="array" ref="T2431">IF(B2431="","",IF(ISERROR(MATCH($J2431,SorP!$B$1:$B$6226,0)),"",INDIRECT("'SorP'!$A$"&amp;MATCH($S2431&amp;$J2431,SorP!C:C,0))))</f>
        <v/>
      </c>
      <c r="U2431" s="240"/>
      <c r="V2431" s="228" t="str">
        <f>IF(C2431="",NA(),IF(OR(C2431="Smelter not listed",C2431="Smelter not yet identified"),MATCH($B2431&amp;$D2431,'Smelter Look-up'!$J:$J,0),MATCH($B2431&amp;$C2431,'Smelter Look-up'!$J:$J,0)))</f>
        <v>#N/A</v>
      </c>
      <c r="W2431" s="208"/>
      <c r="X2431" s="208">
        <f t="shared" si="1"/>
        <v>0</v>
      </c>
      <c r="Y2431" s="208"/>
      <c r="Z2431" s="208"/>
      <c r="AA2431" s="208"/>
      <c r="AB2431" s="241" t="str">
        <f t="shared" si="2"/>
        <v/>
      </c>
      <c r="AC2431" s="208"/>
      <c r="AD2431" s="208"/>
      <c r="AE2431" s="208"/>
      <c r="AF2431" s="208"/>
      <c r="AG2431" s="208"/>
      <c r="AH2431" s="208"/>
    </row>
    <row r="2432" ht="13.5" customHeight="1">
      <c r="A2432" s="239"/>
      <c r="B2432" s="233" t="str">
        <f t="array" ref="B2432">IF(LEN(A2432)=0,"",INDEX('Smelter Look-up'!$A:$A,MATCH($A2432,'Smelter Look-up'!$E:$E,0)))</f>
        <v/>
      </c>
      <c r="C2432" s="234" t="str">
        <f t="array" ref="C2432">IF(LEN(A2432)=0,"",INDEX('Smelter Look-up'!$C:$C,MATCH($A2432,'Smelter Look-up'!$E:$E,0)))</f>
        <v/>
      </c>
      <c r="D2432" s="233"/>
      <c r="E2432" s="233" t="str">
        <f>IF(ISERROR($V2432),"",OFFSET('Smelter Look-up'!$D$4,$V2432-4,0)&amp;"")</f>
        <v/>
      </c>
      <c r="F2432" s="233" t="str">
        <f>IF(ISERROR($V2432),"",OFFSET('Smelter Look-up'!$E$4,$V2432-4,0))</f>
        <v/>
      </c>
      <c r="G2432" s="233" t="str">
        <f>IF(C2432=$X$4,IF(ISERROR($V2432),"Enter smelter details","RMI"),IF(ISERROR($V2432),"",OFFSET('Smelter Look-up'!$F$4,$V2432-4,0)))</f>
        <v/>
      </c>
      <c r="H2432" s="235" t="str">
        <f>IF(ISERROR($V2432),"",OFFSET('Smelter Look-up'!$G$4,$V2432-4,0))</f>
        <v/>
      </c>
      <c r="I2432" s="237" t="str">
        <f>IF(ISERROR($V2432),"",OFFSET('Smelter Look-up'!$H$4,$V2432-4,0))</f>
        <v/>
      </c>
      <c r="J2432" s="237" t="str">
        <f>IF(ISERROR($V2432),"",OFFSET('Smelter Look-up'!$I$4,$V2432-4,0))</f>
        <v/>
      </c>
      <c r="K2432" s="234"/>
      <c r="L2432" s="234"/>
      <c r="M2432" s="234"/>
      <c r="N2432" s="234"/>
      <c r="O2432" s="234"/>
      <c r="P2432" s="237"/>
      <c r="Q2432" s="238"/>
      <c r="R2432" s="233" t="str">
        <f>IF(ISERROR($V2432),"",OFFSET('Smelter Look-up'!$C$4,$V2432-4,0)&amp;"")</f>
        <v/>
      </c>
      <c r="S2432" s="239" t="str">
        <f t="array" ref="S2432">IF(B2432="","",IF(ISERROR(MATCH($E2432,CL,0)),"Unknown",INDIRECT("'C'!$A$"&amp;MATCH($E2432,CL,0)+1)))</f>
        <v/>
      </c>
      <c r="T2432" s="239" t="str">
        <f t="array" ref="T2432">IF(B2432="","",IF(ISERROR(MATCH($J2432,SorP!$B$1:$B$6226,0)),"",INDIRECT("'SorP'!$A$"&amp;MATCH($S2432&amp;$J2432,SorP!C:C,0))))</f>
        <v/>
      </c>
      <c r="U2432" s="240"/>
      <c r="V2432" s="228" t="str">
        <f>IF(C2432="",NA(),IF(OR(C2432="Smelter not listed",C2432="Smelter not yet identified"),MATCH($B2432&amp;$D2432,'Smelter Look-up'!$J:$J,0),MATCH($B2432&amp;$C2432,'Smelter Look-up'!$J:$J,0)))</f>
        <v>#N/A</v>
      </c>
      <c r="W2432" s="208"/>
      <c r="X2432" s="208">
        <f t="shared" si="1"/>
        <v>0</v>
      </c>
      <c r="Y2432" s="208"/>
      <c r="Z2432" s="208"/>
      <c r="AA2432" s="208"/>
      <c r="AB2432" s="241" t="str">
        <f t="shared" si="2"/>
        <v/>
      </c>
      <c r="AC2432" s="208"/>
      <c r="AD2432" s="208"/>
      <c r="AE2432" s="208"/>
      <c r="AF2432" s="208"/>
      <c r="AG2432" s="208"/>
      <c r="AH2432" s="208"/>
    </row>
    <row r="2433" ht="13.5" customHeight="1">
      <c r="A2433" s="239"/>
      <c r="B2433" s="233" t="str">
        <f t="array" ref="B2433">IF(LEN(A2433)=0,"",INDEX('Smelter Look-up'!$A:$A,MATCH($A2433,'Smelter Look-up'!$E:$E,0)))</f>
        <v/>
      </c>
      <c r="C2433" s="234" t="str">
        <f t="array" ref="C2433">IF(LEN(A2433)=0,"",INDEX('Smelter Look-up'!$C:$C,MATCH($A2433,'Smelter Look-up'!$E:$E,0)))</f>
        <v/>
      </c>
      <c r="D2433" s="233"/>
      <c r="E2433" s="233" t="str">
        <f>IF(ISERROR($V2433),"",OFFSET('Smelter Look-up'!$D$4,$V2433-4,0)&amp;"")</f>
        <v/>
      </c>
      <c r="F2433" s="233" t="str">
        <f>IF(ISERROR($V2433),"",OFFSET('Smelter Look-up'!$E$4,$V2433-4,0))</f>
        <v/>
      </c>
      <c r="G2433" s="233" t="str">
        <f>IF(C2433=$X$4,IF(ISERROR($V2433),"Enter smelter details","RMI"),IF(ISERROR($V2433),"",OFFSET('Smelter Look-up'!$F$4,$V2433-4,0)))</f>
        <v/>
      </c>
      <c r="H2433" s="235" t="str">
        <f>IF(ISERROR($V2433),"",OFFSET('Smelter Look-up'!$G$4,$V2433-4,0))</f>
        <v/>
      </c>
      <c r="I2433" s="237" t="str">
        <f>IF(ISERROR($V2433),"",OFFSET('Smelter Look-up'!$H$4,$V2433-4,0))</f>
        <v/>
      </c>
      <c r="J2433" s="237" t="str">
        <f>IF(ISERROR($V2433),"",OFFSET('Smelter Look-up'!$I$4,$V2433-4,0))</f>
        <v/>
      </c>
      <c r="K2433" s="234"/>
      <c r="L2433" s="234"/>
      <c r="M2433" s="234"/>
      <c r="N2433" s="234"/>
      <c r="O2433" s="234"/>
      <c r="P2433" s="237"/>
      <c r="Q2433" s="238"/>
      <c r="R2433" s="233" t="str">
        <f>IF(ISERROR($V2433),"",OFFSET('Smelter Look-up'!$C$4,$V2433-4,0)&amp;"")</f>
        <v/>
      </c>
      <c r="S2433" s="239" t="str">
        <f t="array" ref="S2433">IF(B2433="","",IF(ISERROR(MATCH($E2433,CL,0)),"Unknown",INDIRECT("'C'!$A$"&amp;MATCH($E2433,CL,0)+1)))</f>
        <v/>
      </c>
      <c r="T2433" s="239" t="str">
        <f t="array" ref="T2433">IF(B2433="","",IF(ISERROR(MATCH($J2433,SorP!$B$1:$B$6226,0)),"",INDIRECT("'SorP'!$A$"&amp;MATCH($S2433&amp;$J2433,SorP!C:C,0))))</f>
        <v/>
      </c>
      <c r="U2433" s="240"/>
      <c r="V2433" s="228" t="str">
        <f>IF(C2433="",NA(),IF(OR(C2433="Smelter not listed",C2433="Smelter not yet identified"),MATCH($B2433&amp;$D2433,'Smelter Look-up'!$J:$J,0),MATCH($B2433&amp;$C2433,'Smelter Look-up'!$J:$J,0)))</f>
        <v>#N/A</v>
      </c>
      <c r="W2433" s="208"/>
      <c r="X2433" s="208">
        <f t="shared" si="1"/>
        <v>0</v>
      </c>
      <c r="Y2433" s="208"/>
      <c r="Z2433" s="208"/>
      <c r="AA2433" s="208"/>
      <c r="AB2433" s="241" t="str">
        <f t="shared" si="2"/>
        <v/>
      </c>
      <c r="AC2433" s="208"/>
      <c r="AD2433" s="208"/>
      <c r="AE2433" s="208"/>
      <c r="AF2433" s="208"/>
      <c r="AG2433" s="208"/>
      <c r="AH2433" s="208"/>
    </row>
    <row r="2434" ht="13.5" customHeight="1">
      <c r="A2434" s="239"/>
      <c r="B2434" s="233" t="str">
        <f t="array" ref="B2434">IF(LEN(A2434)=0,"",INDEX('Smelter Look-up'!$A:$A,MATCH($A2434,'Smelter Look-up'!$E:$E,0)))</f>
        <v/>
      </c>
      <c r="C2434" s="234" t="str">
        <f t="array" ref="C2434">IF(LEN(A2434)=0,"",INDEX('Smelter Look-up'!$C:$C,MATCH($A2434,'Smelter Look-up'!$E:$E,0)))</f>
        <v/>
      </c>
      <c r="D2434" s="233"/>
      <c r="E2434" s="233" t="str">
        <f>IF(ISERROR($V2434),"",OFFSET('Smelter Look-up'!$D$4,$V2434-4,0)&amp;"")</f>
        <v/>
      </c>
      <c r="F2434" s="233" t="str">
        <f>IF(ISERROR($V2434),"",OFFSET('Smelter Look-up'!$E$4,$V2434-4,0))</f>
        <v/>
      </c>
      <c r="G2434" s="233" t="str">
        <f>IF(C2434=$X$4,IF(ISERROR($V2434),"Enter smelter details","RMI"),IF(ISERROR($V2434),"",OFFSET('Smelter Look-up'!$F$4,$V2434-4,0)))</f>
        <v/>
      </c>
      <c r="H2434" s="235" t="str">
        <f>IF(ISERROR($V2434),"",OFFSET('Smelter Look-up'!$G$4,$V2434-4,0))</f>
        <v/>
      </c>
      <c r="I2434" s="237" t="str">
        <f>IF(ISERROR($V2434),"",OFFSET('Smelter Look-up'!$H$4,$V2434-4,0))</f>
        <v/>
      </c>
      <c r="J2434" s="237" t="str">
        <f>IF(ISERROR($V2434),"",OFFSET('Smelter Look-up'!$I$4,$V2434-4,0))</f>
        <v/>
      </c>
      <c r="K2434" s="234"/>
      <c r="L2434" s="234"/>
      <c r="M2434" s="234"/>
      <c r="N2434" s="234"/>
      <c r="O2434" s="234"/>
      <c r="P2434" s="237"/>
      <c r="Q2434" s="238"/>
      <c r="R2434" s="233" t="str">
        <f>IF(ISERROR($V2434),"",OFFSET('Smelter Look-up'!$C$4,$V2434-4,0)&amp;"")</f>
        <v/>
      </c>
      <c r="S2434" s="239" t="str">
        <f t="array" ref="S2434">IF(B2434="","",IF(ISERROR(MATCH($E2434,CL,0)),"Unknown",INDIRECT("'C'!$A$"&amp;MATCH($E2434,CL,0)+1)))</f>
        <v/>
      </c>
      <c r="T2434" s="239" t="str">
        <f t="array" ref="T2434">IF(B2434="","",IF(ISERROR(MATCH($J2434,SorP!$B$1:$B$6226,0)),"",INDIRECT("'SorP'!$A$"&amp;MATCH($S2434&amp;$J2434,SorP!C:C,0))))</f>
        <v/>
      </c>
      <c r="U2434" s="240"/>
      <c r="V2434" s="228" t="str">
        <f>IF(C2434="",NA(),IF(OR(C2434="Smelter not listed",C2434="Smelter not yet identified"),MATCH($B2434&amp;$D2434,'Smelter Look-up'!$J:$J,0),MATCH($B2434&amp;$C2434,'Smelter Look-up'!$J:$J,0)))</f>
        <v>#N/A</v>
      </c>
      <c r="W2434" s="208"/>
      <c r="X2434" s="208">
        <f t="shared" si="1"/>
        <v>0</v>
      </c>
      <c r="Y2434" s="208"/>
      <c r="Z2434" s="208"/>
      <c r="AA2434" s="208"/>
      <c r="AB2434" s="241" t="str">
        <f t="shared" si="2"/>
        <v/>
      </c>
      <c r="AC2434" s="208"/>
      <c r="AD2434" s="208"/>
      <c r="AE2434" s="208"/>
      <c r="AF2434" s="208"/>
      <c r="AG2434" s="208"/>
      <c r="AH2434" s="208"/>
    </row>
    <row r="2435" ht="13.5" customHeight="1">
      <c r="A2435" s="239"/>
      <c r="B2435" s="233" t="str">
        <f t="array" ref="B2435">IF(LEN(A2435)=0,"",INDEX('Smelter Look-up'!$A:$A,MATCH($A2435,'Smelter Look-up'!$E:$E,0)))</f>
        <v/>
      </c>
      <c r="C2435" s="234" t="str">
        <f t="array" ref="C2435">IF(LEN(A2435)=0,"",INDEX('Smelter Look-up'!$C:$C,MATCH($A2435,'Smelter Look-up'!$E:$E,0)))</f>
        <v/>
      </c>
      <c r="D2435" s="233"/>
      <c r="E2435" s="233" t="str">
        <f>IF(ISERROR($V2435),"",OFFSET('Smelter Look-up'!$D$4,$V2435-4,0)&amp;"")</f>
        <v/>
      </c>
      <c r="F2435" s="233" t="str">
        <f>IF(ISERROR($V2435),"",OFFSET('Smelter Look-up'!$E$4,$V2435-4,0))</f>
        <v/>
      </c>
      <c r="G2435" s="233" t="str">
        <f>IF(C2435=$X$4,IF(ISERROR($V2435),"Enter smelter details","RMI"),IF(ISERROR($V2435),"",OFFSET('Smelter Look-up'!$F$4,$V2435-4,0)))</f>
        <v/>
      </c>
      <c r="H2435" s="235" t="str">
        <f>IF(ISERROR($V2435),"",OFFSET('Smelter Look-up'!$G$4,$V2435-4,0))</f>
        <v/>
      </c>
      <c r="I2435" s="237" t="str">
        <f>IF(ISERROR($V2435),"",OFFSET('Smelter Look-up'!$H$4,$V2435-4,0))</f>
        <v/>
      </c>
      <c r="J2435" s="237" t="str">
        <f>IF(ISERROR($V2435),"",OFFSET('Smelter Look-up'!$I$4,$V2435-4,0))</f>
        <v/>
      </c>
      <c r="K2435" s="234"/>
      <c r="L2435" s="234"/>
      <c r="M2435" s="234"/>
      <c r="N2435" s="234"/>
      <c r="O2435" s="234"/>
      <c r="P2435" s="237"/>
      <c r="Q2435" s="238"/>
      <c r="R2435" s="233" t="str">
        <f>IF(ISERROR($V2435),"",OFFSET('Smelter Look-up'!$C$4,$V2435-4,0)&amp;"")</f>
        <v/>
      </c>
      <c r="S2435" s="239" t="str">
        <f t="array" ref="S2435">IF(B2435="","",IF(ISERROR(MATCH($E2435,CL,0)),"Unknown",INDIRECT("'C'!$A$"&amp;MATCH($E2435,CL,0)+1)))</f>
        <v/>
      </c>
      <c r="T2435" s="239" t="str">
        <f t="array" ref="T2435">IF(B2435="","",IF(ISERROR(MATCH($J2435,SorP!$B$1:$B$6226,0)),"",INDIRECT("'SorP'!$A$"&amp;MATCH($S2435&amp;$J2435,SorP!C:C,0))))</f>
        <v/>
      </c>
      <c r="U2435" s="240"/>
      <c r="V2435" s="228" t="str">
        <f>IF(C2435="",NA(),IF(OR(C2435="Smelter not listed",C2435="Smelter not yet identified"),MATCH($B2435&amp;$D2435,'Smelter Look-up'!$J:$J,0),MATCH($B2435&amp;$C2435,'Smelter Look-up'!$J:$J,0)))</f>
        <v>#N/A</v>
      </c>
      <c r="W2435" s="208"/>
      <c r="X2435" s="208">
        <f t="shared" si="1"/>
        <v>0</v>
      </c>
      <c r="Y2435" s="208"/>
      <c r="Z2435" s="208"/>
      <c r="AA2435" s="208"/>
      <c r="AB2435" s="241" t="str">
        <f t="shared" si="2"/>
        <v/>
      </c>
      <c r="AC2435" s="208"/>
      <c r="AD2435" s="208"/>
      <c r="AE2435" s="208"/>
      <c r="AF2435" s="208"/>
      <c r="AG2435" s="208"/>
      <c r="AH2435" s="208"/>
    </row>
    <row r="2436" ht="13.5" customHeight="1">
      <c r="A2436" s="239"/>
      <c r="B2436" s="233" t="str">
        <f t="array" ref="B2436">IF(LEN(A2436)=0,"",INDEX('Smelter Look-up'!$A:$A,MATCH($A2436,'Smelter Look-up'!$E:$E,0)))</f>
        <v/>
      </c>
      <c r="C2436" s="234" t="str">
        <f t="array" ref="C2436">IF(LEN(A2436)=0,"",INDEX('Smelter Look-up'!$C:$C,MATCH($A2436,'Smelter Look-up'!$E:$E,0)))</f>
        <v/>
      </c>
      <c r="D2436" s="233"/>
      <c r="E2436" s="233" t="str">
        <f>IF(ISERROR($V2436),"",OFFSET('Smelter Look-up'!$D$4,$V2436-4,0)&amp;"")</f>
        <v/>
      </c>
      <c r="F2436" s="233" t="str">
        <f>IF(ISERROR($V2436),"",OFFSET('Smelter Look-up'!$E$4,$V2436-4,0))</f>
        <v/>
      </c>
      <c r="G2436" s="233" t="str">
        <f>IF(C2436=$X$4,IF(ISERROR($V2436),"Enter smelter details","RMI"),IF(ISERROR($V2436),"",OFFSET('Smelter Look-up'!$F$4,$V2436-4,0)))</f>
        <v/>
      </c>
      <c r="H2436" s="235" t="str">
        <f>IF(ISERROR($V2436),"",OFFSET('Smelter Look-up'!$G$4,$V2436-4,0))</f>
        <v/>
      </c>
      <c r="I2436" s="237" t="str">
        <f>IF(ISERROR($V2436),"",OFFSET('Smelter Look-up'!$H$4,$V2436-4,0))</f>
        <v/>
      </c>
      <c r="J2436" s="237" t="str">
        <f>IF(ISERROR($V2436),"",OFFSET('Smelter Look-up'!$I$4,$V2436-4,0))</f>
        <v/>
      </c>
      <c r="K2436" s="234"/>
      <c r="L2436" s="234"/>
      <c r="M2436" s="234"/>
      <c r="N2436" s="234"/>
      <c r="O2436" s="234"/>
      <c r="P2436" s="237"/>
      <c r="Q2436" s="238"/>
      <c r="R2436" s="233" t="str">
        <f>IF(ISERROR($V2436),"",OFFSET('Smelter Look-up'!$C$4,$V2436-4,0)&amp;"")</f>
        <v/>
      </c>
      <c r="S2436" s="239" t="str">
        <f t="array" ref="S2436">IF(B2436="","",IF(ISERROR(MATCH($E2436,CL,0)),"Unknown",INDIRECT("'C'!$A$"&amp;MATCH($E2436,CL,0)+1)))</f>
        <v/>
      </c>
      <c r="T2436" s="239" t="str">
        <f t="array" ref="T2436">IF(B2436="","",IF(ISERROR(MATCH($J2436,SorP!$B$1:$B$6226,0)),"",INDIRECT("'SorP'!$A$"&amp;MATCH($S2436&amp;$J2436,SorP!C:C,0))))</f>
        <v/>
      </c>
      <c r="U2436" s="240"/>
      <c r="V2436" s="228" t="str">
        <f>IF(C2436="",NA(),IF(OR(C2436="Smelter not listed",C2436="Smelter not yet identified"),MATCH($B2436&amp;$D2436,'Smelter Look-up'!$J:$J,0),MATCH($B2436&amp;$C2436,'Smelter Look-up'!$J:$J,0)))</f>
        <v>#N/A</v>
      </c>
      <c r="W2436" s="208"/>
      <c r="X2436" s="208">
        <f t="shared" si="1"/>
        <v>0</v>
      </c>
      <c r="Y2436" s="208"/>
      <c r="Z2436" s="208"/>
      <c r="AA2436" s="208"/>
      <c r="AB2436" s="241" t="str">
        <f t="shared" si="2"/>
        <v/>
      </c>
      <c r="AC2436" s="208"/>
      <c r="AD2436" s="208"/>
      <c r="AE2436" s="208"/>
      <c r="AF2436" s="208"/>
      <c r="AG2436" s="208"/>
      <c r="AH2436" s="208"/>
    </row>
    <row r="2437" ht="13.5" customHeight="1">
      <c r="A2437" s="239"/>
      <c r="B2437" s="233" t="str">
        <f t="array" ref="B2437">IF(LEN(A2437)=0,"",INDEX('Smelter Look-up'!$A:$A,MATCH($A2437,'Smelter Look-up'!$E:$E,0)))</f>
        <v/>
      </c>
      <c r="C2437" s="234" t="str">
        <f t="array" ref="C2437">IF(LEN(A2437)=0,"",INDEX('Smelter Look-up'!$C:$C,MATCH($A2437,'Smelter Look-up'!$E:$E,0)))</f>
        <v/>
      </c>
      <c r="D2437" s="233"/>
      <c r="E2437" s="233" t="str">
        <f>IF(ISERROR($V2437),"",OFFSET('Smelter Look-up'!$D$4,$V2437-4,0)&amp;"")</f>
        <v/>
      </c>
      <c r="F2437" s="233" t="str">
        <f>IF(ISERROR($V2437),"",OFFSET('Smelter Look-up'!$E$4,$V2437-4,0))</f>
        <v/>
      </c>
      <c r="G2437" s="233" t="str">
        <f>IF(C2437=$X$4,IF(ISERROR($V2437),"Enter smelter details","RMI"),IF(ISERROR($V2437),"",OFFSET('Smelter Look-up'!$F$4,$V2437-4,0)))</f>
        <v/>
      </c>
      <c r="H2437" s="235" t="str">
        <f>IF(ISERROR($V2437),"",OFFSET('Smelter Look-up'!$G$4,$V2437-4,0))</f>
        <v/>
      </c>
      <c r="I2437" s="237" t="str">
        <f>IF(ISERROR($V2437),"",OFFSET('Smelter Look-up'!$H$4,$V2437-4,0))</f>
        <v/>
      </c>
      <c r="J2437" s="237" t="str">
        <f>IF(ISERROR($V2437),"",OFFSET('Smelter Look-up'!$I$4,$V2437-4,0))</f>
        <v/>
      </c>
      <c r="K2437" s="234"/>
      <c r="L2437" s="234"/>
      <c r="M2437" s="234"/>
      <c r="N2437" s="234"/>
      <c r="O2437" s="234"/>
      <c r="P2437" s="237"/>
      <c r="Q2437" s="238"/>
      <c r="R2437" s="233" t="str">
        <f>IF(ISERROR($V2437),"",OFFSET('Smelter Look-up'!$C$4,$V2437-4,0)&amp;"")</f>
        <v/>
      </c>
      <c r="S2437" s="239" t="str">
        <f t="array" ref="S2437">IF(B2437="","",IF(ISERROR(MATCH($E2437,CL,0)),"Unknown",INDIRECT("'C'!$A$"&amp;MATCH($E2437,CL,0)+1)))</f>
        <v/>
      </c>
      <c r="T2437" s="239" t="str">
        <f t="array" ref="T2437">IF(B2437="","",IF(ISERROR(MATCH($J2437,SorP!$B$1:$B$6226,0)),"",INDIRECT("'SorP'!$A$"&amp;MATCH($S2437&amp;$J2437,SorP!C:C,0))))</f>
        <v/>
      </c>
      <c r="U2437" s="240"/>
      <c r="V2437" s="228" t="str">
        <f>IF(C2437="",NA(),IF(OR(C2437="Smelter not listed",C2437="Smelter not yet identified"),MATCH($B2437&amp;$D2437,'Smelter Look-up'!$J:$J,0),MATCH($B2437&amp;$C2437,'Smelter Look-up'!$J:$J,0)))</f>
        <v>#N/A</v>
      </c>
      <c r="W2437" s="208"/>
      <c r="X2437" s="208">
        <f t="shared" si="1"/>
        <v>0</v>
      </c>
      <c r="Y2437" s="208"/>
      <c r="Z2437" s="208"/>
      <c r="AA2437" s="208"/>
      <c r="AB2437" s="241" t="str">
        <f t="shared" si="2"/>
        <v/>
      </c>
      <c r="AC2437" s="208"/>
      <c r="AD2437" s="208"/>
      <c r="AE2437" s="208"/>
      <c r="AF2437" s="208"/>
      <c r="AG2437" s="208"/>
      <c r="AH2437" s="208"/>
    </row>
    <row r="2438" ht="13.5" customHeight="1">
      <c r="A2438" s="239"/>
      <c r="B2438" s="233" t="str">
        <f t="array" ref="B2438">IF(LEN(A2438)=0,"",INDEX('Smelter Look-up'!$A:$A,MATCH($A2438,'Smelter Look-up'!$E:$E,0)))</f>
        <v/>
      </c>
      <c r="C2438" s="234" t="str">
        <f t="array" ref="C2438">IF(LEN(A2438)=0,"",INDEX('Smelter Look-up'!$C:$C,MATCH($A2438,'Smelter Look-up'!$E:$E,0)))</f>
        <v/>
      </c>
      <c r="D2438" s="233"/>
      <c r="E2438" s="233" t="str">
        <f>IF(ISERROR($V2438),"",OFFSET('Smelter Look-up'!$D$4,$V2438-4,0)&amp;"")</f>
        <v/>
      </c>
      <c r="F2438" s="233" t="str">
        <f>IF(ISERROR($V2438),"",OFFSET('Smelter Look-up'!$E$4,$V2438-4,0))</f>
        <v/>
      </c>
      <c r="G2438" s="233" t="str">
        <f>IF(C2438=$X$4,IF(ISERROR($V2438),"Enter smelter details","RMI"),IF(ISERROR($V2438),"",OFFSET('Smelter Look-up'!$F$4,$V2438-4,0)))</f>
        <v/>
      </c>
      <c r="H2438" s="235" t="str">
        <f>IF(ISERROR($V2438),"",OFFSET('Smelter Look-up'!$G$4,$V2438-4,0))</f>
        <v/>
      </c>
      <c r="I2438" s="237" t="str">
        <f>IF(ISERROR($V2438),"",OFFSET('Smelter Look-up'!$H$4,$V2438-4,0))</f>
        <v/>
      </c>
      <c r="J2438" s="237" t="str">
        <f>IF(ISERROR($V2438),"",OFFSET('Smelter Look-up'!$I$4,$V2438-4,0))</f>
        <v/>
      </c>
      <c r="K2438" s="234"/>
      <c r="L2438" s="234"/>
      <c r="M2438" s="234"/>
      <c r="N2438" s="234"/>
      <c r="O2438" s="234"/>
      <c r="P2438" s="237"/>
      <c r="Q2438" s="238"/>
      <c r="R2438" s="233" t="str">
        <f>IF(ISERROR($V2438),"",OFFSET('Smelter Look-up'!$C$4,$V2438-4,0)&amp;"")</f>
        <v/>
      </c>
      <c r="S2438" s="239" t="str">
        <f t="array" ref="S2438">IF(B2438="","",IF(ISERROR(MATCH($E2438,CL,0)),"Unknown",INDIRECT("'C'!$A$"&amp;MATCH($E2438,CL,0)+1)))</f>
        <v/>
      </c>
      <c r="T2438" s="239" t="str">
        <f t="array" ref="T2438">IF(B2438="","",IF(ISERROR(MATCH($J2438,SorP!$B$1:$B$6226,0)),"",INDIRECT("'SorP'!$A$"&amp;MATCH($S2438&amp;$J2438,SorP!C:C,0))))</f>
        <v/>
      </c>
      <c r="U2438" s="240"/>
      <c r="V2438" s="228" t="str">
        <f>IF(C2438="",NA(),IF(OR(C2438="Smelter not listed",C2438="Smelter not yet identified"),MATCH($B2438&amp;$D2438,'Smelter Look-up'!$J:$J,0),MATCH($B2438&amp;$C2438,'Smelter Look-up'!$J:$J,0)))</f>
        <v>#N/A</v>
      </c>
      <c r="W2438" s="208"/>
      <c r="X2438" s="208">
        <f t="shared" si="1"/>
        <v>0</v>
      </c>
      <c r="Y2438" s="208"/>
      <c r="Z2438" s="208"/>
      <c r="AA2438" s="208"/>
      <c r="AB2438" s="241" t="str">
        <f t="shared" si="2"/>
        <v/>
      </c>
      <c r="AC2438" s="208"/>
      <c r="AD2438" s="208"/>
      <c r="AE2438" s="208"/>
      <c r="AF2438" s="208"/>
      <c r="AG2438" s="208"/>
      <c r="AH2438" s="208"/>
    </row>
    <row r="2439" ht="13.5" customHeight="1">
      <c r="A2439" s="239"/>
      <c r="B2439" s="233" t="str">
        <f t="array" ref="B2439">IF(LEN(A2439)=0,"",INDEX('Smelter Look-up'!$A:$A,MATCH($A2439,'Smelter Look-up'!$E:$E,0)))</f>
        <v/>
      </c>
      <c r="C2439" s="234" t="str">
        <f t="array" ref="C2439">IF(LEN(A2439)=0,"",INDEX('Smelter Look-up'!$C:$C,MATCH($A2439,'Smelter Look-up'!$E:$E,0)))</f>
        <v/>
      </c>
      <c r="D2439" s="233"/>
      <c r="E2439" s="233" t="str">
        <f>IF(ISERROR($V2439),"",OFFSET('Smelter Look-up'!$D$4,$V2439-4,0)&amp;"")</f>
        <v/>
      </c>
      <c r="F2439" s="233" t="str">
        <f>IF(ISERROR($V2439),"",OFFSET('Smelter Look-up'!$E$4,$V2439-4,0))</f>
        <v/>
      </c>
      <c r="G2439" s="233" t="str">
        <f>IF(C2439=$X$4,IF(ISERROR($V2439),"Enter smelter details","RMI"),IF(ISERROR($V2439),"",OFFSET('Smelter Look-up'!$F$4,$V2439-4,0)))</f>
        <v/>
      </c>
      <c r="H2439" s="235" t="str">
        <f>IF(ISERROR($V2439),"",OFFSET('Smelter Look-up'!$G$4,$V2439-4,0))</f>
        <v/>
      </c>
      <c r="I2439" s="237" t="str">
        <f>IF(ISERROR($V2439),"",OFFSET('Smelter Look-up'!$H$4,$V2439-4,0))</f>
        <v/>
      </c>
      <c r="J2439" s="237" t="str">
        <f>IF(ISERROR($V2439),"",OFFSET('Smelter Look-up'!$I$4,$V2439-4,0))</f>
        <v/>
      </c>
      <c r="K2439" s="234"/>
      <c r="L2439" s="234"/>
      <c r="M2439" s="234"/>
      <c r="N2439" s="234"/>
      <c r="O2439" s="234"/>
      <c r="P2439" s="237"/>
      <c r="Q2439" s="238"/>
      <c r="R2439" s="233" t="str">
        <f>IF(ISERROR($V2439),"",OFFSET('Smelter Look-up'!$C$4,$V2439-4,0)&amp;"")</f>
        <v/>
      </c>
      <c r="S2439" s="239" t="str">
        <f t="array" ref="S2439">IF(B2439="","",IF(ISERROR(MATCH($E2439,CL,0)),"Unknown",INDIRECT("'C'!$A$"&amp;MATCH($E2439,CL,0)+1)))</f>
        <v/>
      </c>
      <c r="T2439" s="239" t="str">
        <f t="array" ref="T2439">IF(B2439="","",IF(ISERROR(MATCH($J2439,SorP!$B$1:$B$6226,0)),"",INDIRECT("'SorP'!$A$"&amp;MATCH($S2439&amp;$J2439,SorP!C:C,0))))</f>
        <v/>
      </c>
      <c r="U2439" s="240"/>
      <c r="V2439" s="228" t="str">
        <f>IF(C2439="",NA(),IF(OR(C2439="Smelter not listed",C2439="Smelter not yet identified"),MATCH($B2439&amp;$D2439,'Smelter Look-up'!$J:$J,0),MATCH($B2439&amp;$C2439,'Smelter Look-up'!$J:$J,0)))</f>
        <v>#N/A</v>
      </c>
      <c r="W2439" s="208"/>
      <c r="X2439" s="208">
        <f t="shared" si="1"/>
        <v>0</v>
      </c>
      <c r="Y2439" s="208"/>
      <c r="Z2439" s="208"/>
      <c r="AA2439" s="208"/>
      <c r="AB2439" s="241" t="str">
        <f t="shared" si="2"/>
        <v/>
      </c>
      <c r="AC2439" s="208"/>
      <c r="AD2439" s="208"/>
      <c r="AE2439" s="208"/>
      <c r="AF2439" s="208"/>
      <c r="AG2439" s="208"/>
      <c r="AH2439" s="208"/>
    </row>
    <row r="2440" ht="13.5" customHeight="1">
      <c r="A2440" s="239"/>
      <c r="B2440" s="233" t="str">
        <f t="array" ref="B2440">IF(LEN(A2440)=0,"",INDEX('Smelter Look-up'!$A:$A,MATCH($A2440,'Smelter Look-up'!$E:$E,0)))</f>
        <v/>
      </c>
      <c r="C2440" s="234" t="str">
        <f t="array" ref="C2440">IF(LEN(A2440)=0,"",INDEX('Smelter Look-up'!$C:$C,MATCH($A2440,'Smelter Look-up'!$E:$E,0)))</f>
        <v/>
      </c>
      <c r="D2440" s="233"/>
      <c r="E2440" s="233" t="str">
        <f>IF(ISERROR($V2440),"",OFFSET('Smelter Look-up'!$D$4,$V2440-4,0)&amp;"")</f>
        <v/>
      </c>
      <c r="F2440" s="233" t="str">
        <f>IF(ISERROR($V2440),"",OFFSET('Smelter Look-up'!$E$4,$V2440-4,0))</f>
        <v/>
      </c>
      <c r="G2440" s="233" t="str">
        <f>IF(C2440=$X$4,IF(ISERROR($V2440),"Enter smelter details","RMI"),IF(ISERROR($V2440),"",OFFSET('Smelter Look-up'!$F$4,$V2440-4,0)))</f>
        <v/>
      </c>
      <c r="H2440" s="235" t="str">
        <f>IF(ISERROR($V2440),"",OFFSET('Smelter Look-up'!$G$4,$V2440-4,0))</f>
        <v/>
      </c>
      <c r="I2440" s="237" t="str">
        <f>IF(ISERROR($V2440),"",OFFSET('Smelter Look-up'!$H$4,$V2440-4,0))</f>
        <v/>
      </c>
      <c r="J2440" s="237" t="str">
        <f>IF(ISERROR($V2440),"",OFFSET('Smelter Look-up'!$I$4,$V2440-4,0))</f>
        <v/>
      </c>
      <c r="K2440" s="234"/>
      <c r="L2440" s="234"/>
      <c r="M2440" s="234"/>
      <c r="N2440" s="234"/>
      <c r="O2440" s="234"/>
      <c r="P2440" s="237"/>
      <c r="Q2440" s="238"/>
      <c r="R2440" s="233" t="str">
        <f>IF(ISERROR($V2440),"",OFFSET('Smelter Look-up'!$C$4,$V2440-4,0)&amp;"")</f>
        <v/>
      </c>
      <c r="S2440" s="239" t="str">
        <f t="array" ref="S2440">IF(B2440="","",IF(ISERROR(MATCH($E2440,CL,0)),"Unknown",INDIRECT("'C'!$A$"&amp;MATCH($E2440,CL,0)+1)))</f>
        <v/>
      </c>
      <c r="T2440" s="239" t="str">
        <f t="array" ref="T2440">IF(B2440="","",IF(ISERROR(MATCH($J2440,SorP!$B$1:$B$6226,0)),"",INDIRECT("'SorP'!$A$"&amp;MATCH($S2440&amp;$J2440,SorP!C:C,0))))</f>
        <v/>
      </c>
      <c r="U2440" s="240"/>
      <c r="V2440" s="228" t="str">
        <f>IF(C2440="",NA(),IF(OR(C2440="Smelter not listed",C2440="Smelter not yet identified"),MATCH($B2440&amp;$D2440,'Smelter Look-up'!$J:$J,0),MATCH($B2440&amp;$C2440,'Smelter Look-up'!$J:$J,0)))</f>
        <v>#N/A</v>
      </c>
      <c r="W2440" s="208"/>
      <c r="X2440" s="208">
        <f t="shared" si="1"/>
        <v>0</v>
      </c>
      <c r="Y2440" s="208"/>
      <c r="Z2440" s="208"/>
      <c r="AA2440" s="208"/>
      <c r="AB2440" s="241" t="str">
        <f t="shared" si="2"/>
        <v/>
      </c>
      <c r="AC2440" s="208"/>
      <c r="AD2440" s="208"/>
      <c r="AE2440" s="208"/>
      <c r="AF2440" s="208"/>
      <c r="AG2440" s="208"/>
      <c r="AH2440" s="208"/>
    </row>
    <row r="2441" ht="13.5" customHeight="1">
      <c r="A2441" s="239"/>
      <c r="B2441" s="233" t="str">
        <f t="array" ref="B2441">IF(LEN(A2441)=0,"",INDEX('Smelter Look-up'!$A:$A,MATCH($A2441,'Smelter Look-up'!$E:$E,0)))</f>
        <v/>
      </c>
      <c r="C2441" s="234" t="str">
        <f t="array" ref="C2441">IF(LEN(A2441)=0,"",INDEX('Smelter Look-up'!$C:$C,MATCH($A2441,'Smelter Look-up'!$E:$E,0)))</f>
        <v/>
      </c>
      <c r="D2441" s="233"/>
      <c r="E2441" s="233" t="str">
        <f>IF(ISERROR($V2441),"",OFFSET('Smelter Look-up'!$D$4,$V2441-4,0)&amp;"")</f>
        <v/>
      </c>
      <c r="F2441" s="233" t="str">
        <f>IF(ISERROR($V2441),"",OFFSET('Smelter Look-up'!$E$4,$V2441-4,0))</f>
        <v/>
      </c>
      <c r="G2441" s="233" t="str">
        <f>IF(C2441=$X$4,IF(ISERROR($V2441),"Enter smelter details","RMI"),IF(ISERROR($V2441),"",OFFSET('Smelter Look-up'!$F$4,$V2441-4,0)))</f>
        <v/>
      </c>
      <c r="H2441" s="235" t="str">
        <f>IF(ISERROR($V2441),"",OFFSET('Smelter Look-up'!$G$4,$V2441-4,0))</f>
        <v/>
      </c>
      <c r="I2441" s="237" t="str">
        <f>IF(ISERROR($V2441),"",OFFSET('Smelter Look-up'!$H$4,$V2441-4,0))</f>
        <v/>
      </c>
      <c r="J2441" s="237" t="str">
        <f>IF(ISERROR($V2441),"",OFFSET('Smelter Look-up'!$I$4,$V2441-4,0))</f>
        <v/>
      </c>
      <c r="K2441" s="234"/>
      <c r="L2441" s="234"/>
      <c r="M2441" s="234"/>
      <c r="N2441" s="234"/>
      <c r="O2441" s="234"/>
      <c r="P2441" s="237"/>
      <c r="Q2441" s="238"/>
      <c r="R2441" s="233" t="str">
        <f>IF(ISERROR($V2441),"",OFFSET('Smelter Look-up'!$C$4,$V2441-4,0)&amp;"")</f>
        <v/>
      </c>
      <c r="S2441" s="239" t="str">
        <f t="array" ref="S2441">IF(B2441="","",IF(ISERROR(MATCH($E2441,CL,0)),"Unknown",INDIRECT("'C'!$A$"&amp;MATCH($E2441,CL,0)+1)))</f>
        <v/>
      </c>
      <c r="T2441" s="239" t="str">
        <f t="array" ref="T2441">IF(B2441="","",IF(ISERROR(MATCH($J2441,SorP!$B$1:$B$6226,0)),"",INDIRECT("'SorP'!$A$"&amp;MATCH($S2441&amp;$J2441,SorP!C:C,0))))</f>
        <v/>
      </c>
      <c r="U2441" s="240"/>
      <c r="V2441" s="228" t="str">
        <f>IF(C2441="",NA(),IF(OR(C2441="Smelter not listed",C2441="Smelter not yet identified"),MATCH($B2441&amp;$D2441,'Smelter Look-up'!$J:$J,0),MATCH($B2441&amp;$C2441,'Smelter Look-up'!$J:$J,0)))</f>
        <v>#N/A</v>
      </c>
      <c r="W2441" s="208"/>
      <c r="X2441" s="208">
        <f t="shared" si="1"/>
        <v>0</v>
      </c>
      <c r="Y2441" s="208"/>
      <c r="Z2441" s="208"/>
      <c r="AA2441" s="208"/>
      <c r="AB2441" s="241" t="str">
        <f t="shared" si="2"/>
        <v/>
      </c>
      <c r="AC2441" s="208"/>
      <c r="AD2441" s="208"/>
      <c r="AE2441" s="208"/>
      <c r="AF2441" s="208"/>
      <c r="AG2441" s="208"/>
      <c r="AH2441" s="208"/>
    </row>
    <row r="2442" ht="13.5" customHeight="1">
      <c r="A2442" s="239"/>
      <c r="B2442" s="233" t="str">
        <f t="array" ref="B2442">IF(LEN(A2442)=0,"",INDEX('Smelter Look-up'!$A:$A,MATCH($A2442,'Smelter Look-up'!$E:$E,0)))</f>
        <v/>
      </c>
      <c r="C2442" s="234" t="str">
        <f t="array" ref="C2442">IF(LEN(A2442)=0,"",INDEX('Smelter Look-up'!$C:$C,MATCH($A2442,'Smelter Look-up'!$E:$E,0)))</f>
        <v/>
      </c>
      <c r="D2442" s="233"/>
      <c r="E2442" s="233" t="str">
        <f>IF(ISERROR($V2442),"",OFFSET('Smelter Look-up'!$D$4,$V2442-4,0)&amp;"")</f>
        <v/>
      </c>
      <c r="F2442" s="233" t="str">
        <f>IF(ISERROR($V2442),"",OFFSET('Smelter Look-up'!$E$4,$V2442-4,0))</f>
        <v/>
      </c>
      <c r="G2442" s="233" t="str">
        <f>IF(C2442=$X$4,IF(ISERROR($V2442),"Enter smelter details","RMI"),IF(ISERROR($V2442),"",OFFSET('Smelter Look-up'!$F$4,$V2442-4,0)))</f>
        <v/>
      </c>
      <c r="H2442" s="235" t="str">
        <f>IF(ISERROR($V2442),"",OFFSET('Smelter Look-up'!$G$4,$V2442-4,0))</f>
        <v/>
      </c>
      <c r="I2442" s="237" t="str">
        <f>IF(ISERROR($V2442),"",OFFSET('Smelter Look-up'!$H$4,$V2442-4,0))</f>
        <v/>
      </c>
      <c r="J2442" s="237" t="str">
        <f>IF(ISERROR($V2442),"",OFFSET('Smelter Look-up'!$I$4,$V2442-4,0))</f>
        <v/>
      </c>
      <c r="K2442" s="234"/>
      <c r="L2442" s="234"/>
      <c r="M2442" s="234"/>
      <c r="N2442" s="234"/>
      <c r="O2442" s="234"/>
      <c r="P2442" s="237"/>
      <c r="Q2442" s="238"/>
      <c r="R2442" s="233" t="str">
        <f>IF(ISERROR($V2442),"",OFFSET('Smelter Look-up'!$C$4,$V2442-4,0)&amp;"")</f>
        <v/>
      </c>
      <c r="S2442" s="239" t="str">
        <f t="array" ref="S2442">IF(B2442="","",IF(ISERROR(MATCH($E2442,CL,0)),"Unknown",INDIRECT("'C'!$A$"&amp;MATCH($E2442,CL,0)+1)))</f>
        <v/>
      </c>
      <c r="T2442" s="239" t="str">
        <f t="array" ref="T2442">IF(B2442="","",IF(ISERROR(MATCH($J2442,SorP!$B$1:$B$6226,0)),"",INDIRECT("'SorP'!$A$"&amp;MATCH($S2442&amp;$J2442,SorP!C:C,0))))</f>
        <v/>
      </c>
      <c r="U2442" s="240"/>
      <c r="V2442" s="228" t="str">
        <f>IF(C2442="",NA(),IF(OR(C2442="Smelter not listed",C2442="Smelter not yet identified"),MATCH($B2442&amp;$D2442,'Smelter Look-up'!$J:$J,0),MATCH($B2442&amp;$C2442,'Smelter Look-up'!$J:$J,0)))</f>
        <v>#N/A</v>
      </c>
      <c r="W2442" s="208"/>
      <c r="X2442" s="208">
        <f t="shared" si="1"/>
        <v>0</v>
      </c>
      <c r="Y2442" s="208"/>
      <c r="Z2442" s="208"/>
      <c r="AA2442" s="208"/>
      <c r="AB2442" s="241" t="str">
        <f t="shared" si="2"/>
        <v/>
      </c>
      <c r="AC2442" s="208"/>
      <c r="AD2442" s="208"/>
      <c r="AE2442" s="208"/>
      <c r="AF2442" s="208"/>
      <c r="AG2442" s="208"/>
      <c r="AH2442" s="208"/>
    </row>
    <row r="2443" ht="13.5" customHeight="1">
      <c r="A2443" s="239"/>
      <c r="B2443" s="233" t="str">
        <f t="array" ref="B2443">IF(LEN(A2443)=0,"",INDEX('Smelter Look-up'!$A:$A,MATCH($A2443,'Smelter Look-up'!$E:$E,0)))</f>
        <v/>
      </c>
      <c r="C2443" s="234" t="str">
        <f t="array" ref="C2443">IF(LEN(A2443)=0,"",INDEX('Smelter Look-up'!$C:$C,MATCH($A2443,'Smelter Look-up'!$E:$E,0)))</f>
        <v/>
      </c>
      <c r="D2443" s="233"/>
      <c r="E2443" s="233" t="str">
        <f>IF(ISERROR($V2443),"",OFFSET('Smelter Look-up'!$D$4,$V2443-4,0)&amp;"")</f>
        <v/>
      </c>
      <c r="F2443" s="233" t="str">
        <f>IF(ISERROR($V2443),"",OFFSET('Smelter Look-up'!$E$4,$V2443-4,0))</f>
        <v/>
      </c>
      <c r="G2443" s="233" t="str">
        <f>IF(C2443=$X$4,IF(ISERROR($V2443),"Enter smelter details","RMI"),IF(ISERROR($V2443),"",OFFSET('Smelter Look-up'!$F$4,$V2443-4,0)))</f>
        <v/>
      </c>
      <c r="H2443" s="235" t="str">
        <f>IF(ISERROR($V2443),"",OFFSET('Smelter Look-up'!$G$4,$V2443-4,0))</f>
        <v/>
      </c>
      <c r="I2443" s="237" t="str">
        <f>IF(ISERROR($V2443),"",OFFSET('Smelter Look-up'!$H$4,$V2443-4,0))</f>
        <v/>
      </c>
      <c r="J2443" s="237" t="str">
        <f>IF(ISERROR($V2443),"",OFFSET('Smelter Look-up'!$I$4,$V2443-4,0))</f>
        <v/>
      </c>
      <c r="K2443" s="234"/>
      <c r="L2443" s="234"/>
      <c r="M2443" s="234"/>
      <c r="N2443" s="234"/>
      <c r="O2443" s="234"/>
      <c r="P2443" s="237"/>
      <c r="Q2443" s="238"/>
      <c r="R2443" s="233" t="str">
        <f>IF(ISERROR($V2443),"",OFFSET('Smelter Look-up'!$C$4,$V2443-4,0)&amp;"")</f>
        <v/>
      </c>
      <c r="S2443" s="239" t="str">
        <f t="array" ref="S2443">IF(B2443="","",IF(ISERROR(MATCH($E2443,CL,0)),"Unknown",INDIRECT("'C'!$A$"&amp;MATCH($E2443,CL,0)+1)))</f>
        <v/>
      </c>
      <c r="T2443" s="239" t="str">
        <f t="array" ref="T2443">IF(B2443="","",IF(ISERROR(MATCH($J2443,SorP!$B$1:$B$6226,0)),"",INDIRECT("'SorP'!$A$"&amp;MATCH($S2443&amp;$J2443,SorP!C:C,0))))</f>
        <v/>
      </c>
      <c r="U2443" s="240"/>
      <c r="V2443" s="228" t="str">
        <f>IF(C2443="",NA(),IF(OR(C2443="Smelter not listed",C2443="Smelter not yet identified"),MATCH($B2443&amp;$D2443,'Smelter Look-up'!$J:$J,0),MATCH($B2443&amp;$C2443,'Smelter Look-up'!$J:$J,0)))</f>
        <v>#N/A</v>
      </c>
      <c r="W2443" s="208"/>
      <c r="X2443" s="208">
        <f t="shared" si="1"/>
        <v>0</v>
      </c>
      <c r="Y2443" s="208"/>
      <c r="Z2443" s="208"/>
      <c r="AA2443" s="208"/>
      <c r="AB2443" s="241" t="str">
        <f t="shared" si="2"/>
        <v/>
      </c>
      <c r="AC2443" s="208"/>
      <c r="AD2443" s="208"/>
      <c r="AE2443" s="208"/>
      <c r="AF2443" s="208"/>
      <c r="AG2443" s="208"/>
      <c r="AH2443" s="208"/>
    </row>
    <row r="2444" ht="13.5" customHeight="1">
      <c r="A2444" s="239"/>
      <c r="B2444" s="233" t="str">
        <f t="array" ref="B2444">IF(LEN(A2444)=0,"",INDEX('Smelter Look-up'!$A:$A,MATCH($A2444,'Smelter Look-up'!$E:$E,0)))</f>
        <v/>
      </c>
      <c r="C2444" s="234" t="str">
        <f t="array" ref="C2444">IF(LEN(A2444)=0,"",INDEX('Smelter Look-up'!$C:$C,MATCH($A2444,'Smelter Look-up'!$E:$E,0)))</f>
        <v/>
      </c>
      <c r="D2444" s="233"/>
      <c r="E2444" s="233" t="str">
        <f>IF(ISERROR($V2444),"",OFFSET('Smelter Look-up'!$D$4,$V2444-4,0)&amp;"")</f>
        <v/>
      </c>
      <c r="F2444" s="233" t="str">
        <f>IF(ISERROR($V2444),"",OFFSET('Smelter Look-up'!$E$4,$V2444-4,0))</f>
        <v/>
      </c>
      <c r="G2444" s="233" t="str">
        <f>IF(C2444=$X$4,IF(ISERROR($V2444),"Enter smelter details","RMI"),IF(ISERROR($V2444),"",OFFSET('Smelter Look-up'!$F$4,$V2444-4,0)))</f>
        <v/>
      </c>
      <c r="H2444" s="235" t="str">
        <f>IF(ISERROR($V2444),"",OFFSET('Smelter Look-up'!$G$4,$V2444-4,0))</f>
        <v/>
      </c>
      <c r="I2444" s="237" t="str">
        <f>IF(ISERROR($V2444),"",OFFSET('Smelter Look-up'!$H$4,$V2444-4,0))</f>
        <v/>
      </c>
      <c r="J2444" s="237" t="str">
        <f>IF(ISERROR($V2444),"",OFFSET('Smelter Look-up'!$I$4,$V2444-4,0))</f>
        <v/>
      </c>
      <c r="K2444" s="234"/>
      <c r="L2444" s="234"/>
      <c r="M2444" s="234"/>
      <c r="N2444" s="234"/>
      <c r="O2444" s="234"/>
      <c r="P2444" s="237"/>
      <c r="Q2444" s="238"/>
      <c r="R2444" s="233" t="str">
        <f>IF(ISERROR($V2444),"",OFFSET('Smelter Look-up'!$C$4,$V2444-4,0)&amp;"")</f>
        <v/>
      </c>
      <c r="S2444" s="239" t="str">
        <f t="array" ref="S2444">IF(B2444="","",IF(ISERROR(MATCH($E2444,CL,0)),"Unknown",INDIRECT("'C'!$A$"&amp;MATCH($E2444,CL,0)+1)))</f>
        <v/>
      </c>
      <c r="T2444" s="239" t="str">
        <f t="array" ref="T2444">IF(B2444="","",IF(ISERROR(MATCH($J2444,SorP!$B$1:$B$6226,0)),"",INDIRECT("'SorP'!$A$"&amp;MATCH($S2444&amp;$J2444,SorP!C:C,0))))</f>
        <v/>
      </c>
      <c r="U2444" s="240"/>
      <c r="V2444" s="228" t="str">
        <f>IF(C2444="",NA(),IF(OR(C2444="Smelter not listed",C2444="Smelter not yet identified"),MATCH($B2444&amp;$D2444,'Smelter Look-up'!$J:$J,0),MATCH($B2444&amp;$C2444,'Smelter Look-up'!$J:$J,0)))</f>
        <v>#N/A</v>
      </c>
      <c r="W2444" s="208"/>
      <c r="X2444" s="208">
        <f t="shared" si="1"/>
        <v>0</v>
      </c>
      <c r="Y2444" s="208"/>
      <c r="Z2444" s="208"/>
      <c r="AA2444" s="208"/>
      <c r="AB2444" s="241" t="str">
        <f t="shared" si="2"/>
        <v/>
      </c>
      <c r="AC2444" s="208"/>
      <c r="AD2444" s="208"/>
      <c r="AE2444" s="208"/>
      <c r="AF2444" s="208"/>
      <c r="AG2444" s="208"/>
      <c r="AH2444" s="208"/>
    </row>
    <row r="2445" ht="13.5" customHeight="1">
      <c r="A2445" s="239"/>
      <c r="B2445" s="233" t="str">
        <f t="array" ref="B2445">IF(LEN(A2445)=0,"",INDEX('Smelter Look-up'!$A:$A,MATCH($A2445,'Smelter Look-up'!$E:$E,0)))</f>
        <v/>
      </c>
      <c r="C2445" s="234" t="str">
        <f t="array" ref="C2445">IF(LEN(A2445)=0,"",INDEX('Smelter Look-up'!$C:$C,MATCH($A2445,'Smelter Look-up'!$E:$E,0)))</f>
        <v/>
      </c>
      <c r="D2445" s="233"/>
      <c r="E2445" s="233" t="str">
        <f>IF(ISERROR($V2445),"",OFFSET('Smelter Look-up'!$D$4,$V2445-4,0)&amp;"")</f>
        <v/>
      </c>
      <c r="F2445" s="233" t="str">
        <f>IF(ISERROR($V2445),"",OFFSET('Smelter Look-up'!$E$4,$V2445-4,0))</f>
        <v/>
      </c>
      <c r="G2445" s="233" t="str">
        <f>IF(C2445=$X$4,IF(ISERROR($V2445),"Enter smelter details","RMI"),IF(ISERROR($V2445),"",OFFSET('Smelter Look-up'!$F$4,$V2445-4,0)))</f>
        <v/>
      </c>
      <c r="H2445" s="235" t="str">
        <f>IF(ISERROR($V2445),"",OFFSET('Smelter Look-up'!$G$4,$V2445-4,0))</f>
        <v/>
      </c>
      <c r="I2445" s="237" t="str">
        <f>IF(ISERROR($V2445),"",OFFSET('Smelter Look-up'!$H$4,$V2445-4,0))</f>
        <v/>
      </c>
      <c r="J2445" s="237" t="str">
        <f>IF(ISERROR($V2445),"",OFFSET('Smelter Look-up'!$I$4,$V2445-4,0))</f>
        <v/>
      </c>
      <c r="K2445" s="234"/>
      <c r="L2445" s="234"/>
      <c r="M2445" s="234"/>
      <c r="N2445" s="234"/>
      <c r="O2445" s="234"/>
      <c r="P2445" s="237"/>
      <c r="Q2445" s="238"/>
      <c r="R2445" s="233" t="str">
        <f>IF(ISERROR($V2445),"",OFFSET('Smelter Look-up'!$C$4,$V2445-4,0)&amp;"")</f>
        <v/>
      </c>
      <c r="S2445" s="239" t="str">
        <f t="array" ref="S2445">IF(B2445="","",IF(ISERROR(MATCH($E2445,CL,0)),"Unknown",INDIRECT("'C'!$A$"&amp;MATCH($E2445,CL,0)+1)))</f>
        <v/>
      </c>
      <c r="T2445" s="239" t="str">
        <f t="array" ref="T2445">IF(B2445="","",IF(ISERROR(MATCH($J2445,SorP!$B$1:$B$6226,0)),"",INDIRECT("'SorP'!$A$"&amp;MATCH($S2445&amp;$J2445,SorP!C:C,0))))</f>
        <v/>
      </c>
      <c r="U2445" s="240"/>
      <c r="V2445" s="228" t="str">
        <f>IF(C2445="",NA(),IF(OR(C2445="Smelter not listed",C2445="Smelter not yet identified"),MATCH($B2445&amp;$D2445,'Smelter Look-up'!$J:$J,0),MATCH($B2445&amp;$C2445,'Smelter Look-up'!$J:$J,0)))</f>
        <v>#N/A</v>
      </c>
      <c r="W2445" s="208"/>
      <c r="X2445" s="208">
        <f t="shared" si="1"/>
        <v>0</v>
      </c>
      <c r="Y2445" s="208"/>
      <c r="Z2445" s="208"/>
      <c r="AA2445" s="208"/>
      <c r="AB2445" s="241" t="str">
        <f t="shared" si="2"/>
        <v/>
      </c>
      <c r="AC2445" s="208"/>
      <c r="AD2445" s="208"/>
      <c r="AE2445" s="208"/>
      <c r="AF2445" s="208"/>
      <c r="AG2445" s="208"/>
      <c r="AH2445" s="208"/>
    </row>
    <row r="2446" ht="13.5" customHeight="1">
      <c r="A2446" s="239"/>
      <c r="B2446" s="233" t="str">
        <f t="array" ref="B2446">IF(LEN(A2446)=0,"",INDEX('Smelter Look-up'!$A:$A,MATCH($A2446,'Smelter Look-up'!$E:$E,0)))</f>
        <v/>
      </c>
      <c r="C2446" s="234" t="str">
        <f t="array" ref="C2446">IF(LEN(A2446)=0,"",INDEX('Smelter Look-up'!$C:$C,MATCH($A2446,'Smelter Look-up'!$E:$E,0)))</f>
        <v/>
      </c>
      <c r="D2446" s="233"/>
      <c r="E2446" s="233" t="str">
        <f>IF(ISERROR($V2446),"",OFFSET('Smelter Look-up'!$D$4,$V2446-4,0)&amp;"")</f>
        <v/>
      </c>
      <c r="F2446" s="233" t="str">
        <f>IF(ISERROR($V2446),"",OFFSET('Smelter Look-up'!$E$4,$V2446-4,0))</f>
        <v/>
      </c>
      <c r="G2446" s="233" t="str">
        <f>IF(C2446=$X$4,IF(ISERROR($V2446),"Enter smelter details","RMI"),IF(ISERROR($V2446),"",OFFSET('Smelter Look-up'!$F$4,$V2446-4,0)))</f>
        <v/>
      </c>
      <c r="H2446" s="235" t="str">
        <f>IF(ISERROR($V2446),"",OFFSET('Smelter Look-up'!$G$4,$V2446-4,0))</f>
        <v/>
      </c>
      <c r="I2446" s="237" t="str">
        <f>IF(ISERROR($V2446),"",OFFSET('Smelter Look-up'!$H$4,$V2446-4,0))</f>
        <v/>
      </c>
      <c r="J2446" s="237" t="str">
        <f>IF(ISERROR($V2446),"",OFFSET('Smelter Look-up'!$I$4,$V2446-4,0))</f>
        <v/>
      </c>
      <c r="K2446" s="234"/>
      <c r="L2446" s="234"/>
      <c r="M2446" s="234"/>
      <c r="N2446" s="234"/>
      <c r="O2446" s="234"/>
      <c r="P2446" s="237"/>
      <c r="Q2446" s="238"/>
      <c r="R2446" s="233" t="str">
        <f>IF(ISERROR($V2446),"",OFFSET('Smelter Look-up'!$C$4,$V2446-4,0)&amp;"")</f>
        <v/>
      </c>
      <c r="S2446" s="239" t="str">
        <f t="array" ref="S2446">IF(B2446="","",IF(ISERROR(MATCH($E2446,CL,0)),"Unknown",INDIRECT("'C'!$A$"&amp;MATCH($E2446,CL,0)+1)))</f>
        <v/>
      </c>
      <c r="T2446" s="239" t="str">
        <f t="array" ref="T2446">IF(B2446="","",IF(ISERROR(MATCH($J2446,SorP!$B$1:$B$6226,0)),"",INDIRECT("'SorP'!$A$"&amp;MATCH($S2446&amp;$J2446,SorP!C:C,0))))</f>
        <v/>
      </c>
      <c r="U2446" s="240"/>
      <c r="V2446" s="228" t="str">
        <f>IF(C2446="",NA(),IF(OR(C2446="Smelter not listed",C2446="Smelter not yet identified"),MATCH($B2446&amp;$D2446,'Smelter Look-up'!$J:$J,0),MATCH($B2446&amp;$C2446,'Smelter Look-up'!$J:$J,0)))</f>
        <v>#N/A</v>
      </c>
      <c r="W2446" s="208"/>
      <c r="X2446" s="208">
        <f t="shared" si="1"/>
        <v>0</v>
      </c>
      <c r="Y2446" s="208"/>
      <c r="Z2446" s="208"/>
      <c r="AA2446" s="208"/>
      <c r="AB2446" s="241" t="str">
        <f t="shared" si="2"/>
        <v/>
      </c>
      <c r="AC2446" s="208"/>
      <c r="AD2446" s="208"/>
      <c r="AE2446" s="208"/>
      <c r="AF2446" s="208"/>
      <c r="AG2446" s="208"/>
      <c r="AH2446" s="208"/>
    </row>
    <row r="2447" ht="13.5" customHeight="1">
      <c r="A2447" s="239"/>
      <c r="B2447" s="233" t="str">
        <f t="array" ref="B2447">IF(LEN(A2447)=0,"",INDEX('Smelter Look-up'!$A:$A,MATCH($A2447,'Smelter Look-up'!$E:$E,0)))</f>
        <v/>
      </c>
      <c r="C2447" s="234" t="str">
        <f t="array" ref="C2447">IF(LEN(A2447)=0,"",INDEX('Smelter Look-up'!$C:$C,MATCH($A2447,'Smelter Look-up'!$E:$E,0)))</f>
        <v/>
      </c>
      <c r="D2447" s="233"/>
      <c r="E2447" s="233" t="str">
        <f>IF(ISERROR($V2447),"",OFFSET('Smelter Look-up'!$D$4,$V2447-4,0)&amp;"")</f>
        <v/>
      </c>
      <c r="F2447" s="233" t="str">
        <f>IF(ISERROR($V2447),"",OFFSET('Smelter Look-up'!$E$4,$V2447-4,0))</f>
        <v/>
      </c>
      <c r="G2447" s="233" t="str">
        <f>IF(C2447=$X$4,IF(ISERROR($V2447),"Enter smelter details","RMI"),IF(ISERROR($V2447),"",OFFSET('Smelter Look-up'!$F$4,$V2447-4,0)))</f>
        <v/>
      </c>
      <c r="H2447" s="235" t="str">
        <f>IF(ISERROR($V2447),"",OFFSET('Smelter Look-up'!$G$4,$V2447-4,0))</f>
        <v/>
      </c>
      <c r="I2447" s="237" t="str">
        <f>IF(ISERROR($V2447),"",OFFSET('Smelter Look-up'!$H$4,$V2447-4,0))</f>
        <v/>
      </c>
      <c r="J2447" s="237" t="str">
        <f>IF(ISERROR($V2447),"",OFFSET('Smelter Look-up'!$I$4,$V2447-4,0))</f>
        <v/>
      </c>
      <c r="K2447" s="234"/>
      <c r="L2447" s="234"/>
      <c r="M2447" s="234"/>
      <c r="N2447" s="234"/>
      <c r="O2447" s="234"/>
      <c r="P2447" s="237"/>
      <c r="Q2447" s="238"/>
      <c r="R2447" s="233" t="str">
        <f>IF(ISERROR($V2447),"",OFFSET('Smelter Look-up'!$C$4,$V2447-4,0)&amp;"")</f>
        <v/>
      </c>
      <c r="S2447" s="239" t="str">
        <f t="array" ref="S2447">IF(B2447="","",IF(ISERROR(MATCH($E2447,CL,0)),"Unknown",INDIRECT("'C'!$A$"&amp;MATCH($E2447,CL,0)+1)))</f>
        <v/>
      </c>
      <c r="T2447" s="239" t="str">
        <f t="array" ref="T2447">IF(B2447="","",IF(ISERROR(MATCH($J2447,SorP!$B$1:$B$6226,0)),"",INDIRECT("'SorP'!$A$"&amp;MATCH($S2447&amp;$J2447,SorP!C:C,0))))</f>
        <v/>
      </c>
      <c r="U2447" s="240"/>
      <c r="V2447" s="228" t="str">
        <f>IF(C2447="",NA(),IF(OR(C2447="Smelter not listed",C2447="Smelter not yet identified"),MATCH($B2447&amp;$D2447,'Smelter Look-up'!$J:$J,0),MATCH($B2447&amp;$C2447,'Smelter Look-up'!$J:$J,0)))</f>
        <v>#N/A</v>
      </c>
      <c r="W2447" s="208"/>
      <c r="X2447" s="208">
        <f t="shared" si="1"/>
        <v>0</v>
      </c>
      <c r="Y2447" s="208"/>
      <c r="Z2447" s="208"/>
      <c r="AA2447" s="208"/>
      <c r="AB2447" s="241" t="str">
        <f t="shared" si="2"/>
        <v/>
      </c>
      <c r="AC2447" s="208"/>
      <c r="AD2447" s="208"/>
      <c r="AE2447" s="208"/>
      <c r="AF2447" s="208"/>
      <c r="AG2447" s="208"/>
      <c r="AH2447" s="208"/>
    </row>
    <row r="2448" ht="13.5" customHeight="1">
      <c r="A2448" s="239"/>
      <c r="B2448" s="233" t="str">
        <f t="array" ref="B2448">IF(LEN(A2448)=0,"",INDEX('Smelter Look-up'!$A:$A,MATCH($A2448,'Smelter Look-up'!$E:$E,0)))</f>
        <v/>
      </c>
      <c r="C2448" s="234" t="str">
        <f t="array" ref="C2448">IF(LEN(A2448)=0,"",INDEX('Smelter Look-up'!$C:$C,MATCH($A2448,'Smelter Look-up'!$E:$E,0)))</f>
        <v/>
      </c>
      <c r="D2448" s="233"/>
      <c r="E2448" s="233" t="str">
        <f>IF(ISERROR($V2448),"",OFFSET('Smelter Look-up'!$D$4,$V2448-4,0)&amp;"")</f>
        <v/>
      </c>
      <c r="F2448" s="233" t="str">
        <f>IF(ISERROR($V2448),"",OFFSET('Smelter Look-up'!$E$4,$V2448-4,0))</f>
        <v/>
      </c>
      <c r="G2448" s="233" t="str">
        <f>IF(C2448=$X$4,IF(ISERROR($V2448),"Enter smelter details","RMI"),IF(ISERROR($V2448),"",OFFSET('Smelter Look-up'!$F$4,$V2448-4,0)))</f>
        <v/>
      </c>
      <c r="H2448" s="235" t="str">
        <f>IF(ISERROR($V2448),"",OFFSET('Smelter Look-up'!$G$4,$V2448-4,0))</f>
        <v/>
      </c>
      <c r="I2448" s="237" t="str">
        <f>IF(ISERROR($V2448),"",OFFSET('Smelter Look-up'!$H$4,$V2448-4,0))</f>
        <v/>
      </c>
      <c r="J2448" s="237" t="str">
        <f>IF(ISERROR($V2448),"",OFFSET('Smelter Look-up'!$I$4,$V2448-4,0))</f>
        <v/>
      </c>
      <c r="K2448" s="234"/>
      <c r="L2448" s="234"/>
      <c r="M2448" s="234"/>
      <c r="N2448" s="234"/>
      <c r="O2448" s="234"/>
      <c r="P2448" s="237"/>
      <c r="Q2448" s="238"/>
      <c r="R2448" s="233" t="str">
        <f>IF(ISERROR($V2448),"",OFFSET('Smelter Look-up'!$C$4,$V2448-4,0)&amp;"")</f>
        <v/>
      </c>
      <c r="S2448" s="239" t="str">
        <f t="array" ref="S2448">IF(B2448="","",IF(ISERROR(MATCH($E2448,CL,0)),"Unknown",INDIRECT("'C'!$A$"&amp;MATCH($E2448,CL,0)+1)))</f>
        <v/>
      </c>
      <c r="T2448" s="239" t="str">
        <f t="array" ref="T2448">IF(B2448="","",IF(ISERROR(MATCH($J2448,SorP!$B$1:$B$6226,0)),"",INDIRECT("'SorP'!$A$"&amp;MATCH($S2448&amp;$J2448,SorP!C:C,0))))</f>
        <v/>
      </c>
      <c r="U2448" s="240"/>
      <c r="V2448" s="228" t="str">
        <f>IF(C2448="",NA(),IF(OR(C2448="Smelter not listed",C2448="Smelter not yet identified"),MATCH($B2448&amp;$D2448,'Smelter Look-up'!$J:$J,0),MATCH($B2448&amp;$C2448,'Smelter Look-up'!$J:$J,0)))</f>
        <v>#N/A</v>
      </c>
      <c r="W2448" s="208"/>
      <c r="X2448" s="208">
        <f t="shared" si="1"/>
        <v>0</v>
      </c>
      <c r="Y2448" s="208"/>
      <c r="Z2448" s="208"/>
      <c r="AA2448" s="208"/>
      <c r="AB2448" s="241" t="str">
        <f t="shared" si="2"/>
        <v/>
      </c>
      <c r="AC2448" s="208"/>
      <c r="AD2448" s="208"/>
      <c r="AE2448" s="208"/>
      <c r="AF2448" s="208"/>
      <c r="AG2448" s="208"/>
      <c r="AH2448" s="208"/>
    </row>
    <row r="2449" ht="13.5" customHeight="1">
      <c r="A2449" s="239"/>
      <c r="B2449" s="233" t="str">
        <f t="array" ref="B2449">IF(LEN(A2449)=0,"",INDEX('Smelter Look-up'!$A:$A,MATCH($A2449,'Smelter Look-up'!$E:$E,0)))</f>
        <v/>
      </c>
      <c r="C2449" s="234" t="str">
        <f t="array" ref="C2449">IF(LEN(A2449)=0,"",INDEX('Smelter Look-up'!$C:$C,MATCH($A2449,'Smelter Look-up'!$E:$E,0)))</f>
        <v/>
      </c>
      <c r="D2449" s="233"/>
      <c r="E2449" s="233" t="str">
        <f>IF(ISERROR($V2449),"",OFFSET('Smelter Look-up'!$D$4,$V2449-4,0)&amp;"")</f>
        <v/>
      </c>
      <c r="F2449" s="233" t="str">
        <f>IF(ISERROR($V2449),"",OFFSET('Smelter Look-up'!$E$4,$V2449-4,0))</f>
        <v/>
      </c>
      <c r="G2449" s="233" t="str">
        <f>IF(C2449=$X$4,IF(ISERROR($V2449),"Enter smelter details","RMI"),IF(ISERROR($V2449),"",OFFSET('Smelter Look-up'!$F$4,$V2449-4,0)))</f>
        <v/>
      </c>
      <c r="H2449" s="235" t="str">
        <f>IF(ISERROR($V2449),"",OFFSET('Smelter Look-up'!$G$4,$V2449-4,0))</f>
        <v/>
      </c>
      <c r="I2449" s="237" t="str">
        <f>IF(ISERROR($V2449),"",OFFSET('Smelter Look-up'!$H$4,$V2449-4,0))</f>
        <v/>
      </c>
      <c r="J2449" s="237" t="str">
        <f>IF(ISERROR($V2449),"",OFFSET('Smelter Look-up'!$I$4,$V2449-4,0))</f>
        <v/>
      </c>
      <c r="K2449" s="234"/>
      <c r="L2449" s="234"/>
      <c r="M2449" s="234"/>
      <c r="N2449" s="234"/>
      <c r="O2449" s="234"/>
      <c r="P2449" s="237"/>
      <c r="Q2449" s="238"/>
      <c r="R2449" s="233" t="str">
        <f>IF(ISERROR($V2449),"",OFFSET('Smelter Look-up'!$C$4,$V2449-4,0)&amp;"")</f>
        <v/>
      </c>
      <c r="S2449" s="239" t="str">
        <f t="array" ref="S2449">IF(B2449="","",IF(ISERROR(MATCH($E2449,CL,0)),"Unknown",INDIRECT("'C'!$A$"&amp;MATCH($E2449,CL,0)+1)))</f>
        <v/>
      </c>
      <c r="T2449" s="239" t="str">
        <f t="array" ref="T2449">IF(B2449="","",IF(ISERROR(MATCH($J2449,SorP!$B$1:$B$6226,0)),"",INDIRECT("'SorP'!$A$"&amp;MATCH($S2449&amp;$J2449,SorP!C:C,0))))</f>
        <v/>
      </c>
      <c r="U2449" s="240"/>
      <c r="V2449" s="228" t="str">
        <f>IF(C2449="",NA(),IF(OR(C2449="Smelter not listed",C2449="Smelter not yet identified"),MATCH($B2449&amp;$D2449,'Smelter Look-up'!$J:$J,0),MATCH($B2449&amp;$C2449,'Smelter Look-up'!$J:$J,0)))</f>
        <v>#N/A</v>
      </c>
      <c r="W2449" s="208"/>
      <c r="X2449" s="208">
        <f t="shared" si="1"/>
        <v>0</v>
      </c>
      <c r="Y2449" s="208"/>
      <c r="Z2449" s="208"/>
      <c r="AA2449" s="208"/>
      <c r="AB2449" s="241" t="str">
        <f t="shared" si="2"/>
        <v/>
      </c>
      <c r="AC2449" s="208"/>
      <c r="AD2449" s="208"/>
      <c r="AE2449" s="208"/>
      <c r="AF2449" s="208"/>
      <c r="AG2449" s="208"/>
      <c r="AH2449" s="208"/>
    </row>
    <row r="2450" ht="13.5" customHeight="1">
      <c r="A2450" s="239"/>
      <c r="B2450" s="233" t="str">
        <f t="array" ref="B2450">IF(LEN(A2450)=0,"",INDEX('Smelter Look-up'!$A:$A,MATCH($A2450,'Smelter Look-up'!$E:$E,0)))</f>
        <v/>
      </c>
      <c r="C2450" s="234" t="str">
        <f t="array" ref="C2450">IF(LEN(A2450)=0,"",INDEX('Smelter Look-up'!$C:$C,MATCH($A2450,'Smelter Look-up'!$E:$E,0)))</f>
        <v/>
      </c>
      <c r="D2450" s="233"/>
      <c r="E2450" s="233" t="str">
        <f>IF(ISERROR($V2450),"",OFFSET('Smelter Look-up'!$D$4,$V2450-4,0)&amp;"")</f>
        <v/>
      </c>
      <c r="F2450" s="233" t="str">
        <f>IF(ISERROR($V2450),"",OFFSET('Smelter Look-up'!$E$4,$V2450-4,0))</f>
        <v/>
      </c>
      <c r="G2450" s="233" t="str">
        <f>IF(C2450=$X$4,IF(ISERROR($V2450),"Enter smelter details","RMI"),IF(ISERROR($V2450),"",OFFSET('Smelter Look-up'!$F$4,$V2450-4,0)))</f>
        <v/>
      </c>
      <c r="H2450" s="235" t="str">
        <f>IF(ISERROR($V2450),"",OFFSET('Smelter Look-up'!$G$4,$V2450-4,0))</f>
        <v/>
      </c>
      <c r="I2450" s="237" t="str">
        <f>IF(ISERROR($V2450),"",OFFSET('Smelter Look-up'!$H$4,$V2450-4,0))</f>
        <v/>
      </c>
      <c r="J2450" s="237" t="str">
        <f>IF(ISERROR($V2450),"",OFFSET('Smelter Look-up'!$I$4,$V2450-4,0))</f>
        <v/>
      </c>
      <c r="K2450" s="234"/>
      <c r="L2450" s="234"/>
      <c r="M2450" s="234"/>
      <c r="N2450" s="234"/>
      <c r="O2450" s="234"/>
      <c r="P2450" s="237"/>
      <c r="Q2450" s="238"/>
      <c r="R2450" s="233" t="str">
        <f>IF(ISERROR($V2450),"",OFFSET('Smelter Look-up'!$C$4,$V2450-4,0)&amp;"")</f>
        <v/>
      </c>
      <c r="S2450" s="239" t="str">
        <f t="array" ref="S2450">IF(B2450="","",IF(ISERROR(MATCH($E2450,CL,0)),"Unknown",INDIRECT("'C'!$A$"&amp;MATCH($E2450,CL,0)+1)))</f>
        <v/>
      </c>
      <c r="T2450" s="239" t="str">
        <f t="array" ref="T2450">IF(B2450="","",IF(ISERROR(MATCH($J2450,SorP!$B$1:$B$6226,0)),"",INDIRECT("'SorP'!$A$"&amp;MATCH($S2450&amp;$J2450,SorP!C:C,0))))</f>
        <v/>
      </c>
      <c r="U2450" s="240"/>
      <c r="V2450" s="228" t="str">
        <f>IF(C2450="",NA(),IF(OR(C2450="Smelter not listed",C2450="Smelter not yet identified"),MATCH($B2450&amp;$D2450,'Smelter Look-up'!$J:$J,0),MATCH($B2450&amp;$C2450,'Smelter Look-up'!$J:$J,0)))</f>
        <v>#N/A</v>
      </c>
      <c r="W2450" s="208"/>
      <c r="X2450" s="208">
        <f t="shared" si="1"/>
        <v>0</v>
      </c>
      <c r="Y2450" s="208"/>
      <c r="Z2450" s="208"/>
      <c r="AA2450" s="208"/>
      <c r="AB2450" s="241" t="str">
        <f t="shared" si="2"/>
        <v/>
      </c>
      <c r="AC2450" s="208"/>
      <c r="AD2450" s="208"/>
      <c r="AE2450" s="208"/>
      <c r="AF2450" s="208"/>
      <c r="AG2450" s="208"/>
      <c r="AH2450" s="208"/>
    </row>
    <row r="2451" ht="13.5" customHeight="1">
      <c r="A2451" s="239"/>
      <c r="B2451" s="233" t="str">
        <f t="array" ref="B2451">IF(LEN(A2451)=0,"",INDEX('Smelter Look-up'!$A:$A,MATCH($A2451,'Smelter Look-up'!$E:$E,0)))</f>
        <v/>
      </c>
      <c r="C2451" s="234" t="str">
        <f t="array" ref="C2451">IF(LEN(A2451)=0,"",INDEX('Smelter Look-up'!$C:$C,MATCH($A2451,'Smelter Look-up'!$E:$E,0)))</f>
        <v/>
      </c>
      <c r="D2451" s="233"/>
      <c r="E2451" s="233" t="str">
        <f>IF(ISERROR($V2451),"",OFFSET('Smelter Look-up'!$D$4,$V2451-4,0)&amp;"")</f>
        <v/>
      </c>
      <c r="F2451" s="233" t="str">
        <f>IF(ISERROR($V2451),"",OFFSET('Smelter Look-up'!$E$4,$V2451-4,0))</f>
        <v/>
      </c>
      <c r="G2451" s="233" t="str">
        <f>IF(C2451=$X$4,IF(ISERROR($V2451),"Enter smelter details","RMI"),IF(ISERROR($V2451),"",OFFSET('Smelter Look-up'!$F$4,$V2451-4,0)))</f>
        <v/>
      </c>
      <c r="H2451" s="235" t="str">
        <f>IF(ISERROR($V2451),"",OFFSET('Smelter Look-up'!$G$4,$V2451-4,0))</f>
        <v/>
      </c>
      <c r="I2451" s="237" t="str">
        <f>IF(ISERROR($V2451),"",OFFSET('Smelter Look-up'!$H$4,$V2451-4,0))</f>
        <v/>
      </c>
      <c r="J2451" s="237" t="str">
        <f>IF(ISERROR($V2451),"",OFFSET('Smelter Look-up'!$I$4,$V2451-4,0))</f>
        <v/>
      </c>
      <c r="K2451" s="234"/>
      <c r="L2451" s="234"/>
      <c r="M2451" s="234"/>
      <c r="N2451" s="234"/>
      <c r="O2451" s="234"/>
      <c r="P2451" s="237"/>
      <c r="Q2451" s="238"/>
      <c r="R2451" s="233" t="str">
        <f>IF(ISERROR($V2451),"",OFFSET('Smelter Look-up'!$C$4,$V2451-4,0)&amp;"")</f>
        <v/>
      </c>
      <c r="S2451" s="239" t="str">
        <f t="array" ref="S2451">IF(B2451="","",IF(ISERROR(MATCH($E2451,CL,0)),"Unknown",INDIRECT("'C'!$A$"&amp;MATCH($E2451,CL,0)+1)))</f>
        <v/>
      </c>
      <c r="T2451" s="239" t="str">
        <f t="array" ref="T2451">IF(B2451="","",IF(ISERROR(MATCH($J2451,SorP!$B$1:$B$6226,0)),"",INDIRECT("'SorP'!$A$"&amp;MATCH($S2451&amp;$J2451,SorP!C:C,0))))</f>
        <v/>
      </c>
      <c r="U2451" s="240"/>
      <c r="V2451" s="228" t="str">
        <f>IF(C2451="",NA(),IF(OR(C2451="Smelter not listed",C2451="Smelter not yet identified"),MATCH($B2451&amp;$D2451,'Smelter Look-up'!$J:$J,0),MATCH($B2451&amp;$C2451,'Smelter Look-up'!$J:$J,0)))</f>
        <v>#N/A</v>
      </c>
      <c r="W2451" s="208"/>
      <c r="X2451" s="208">
        <f t="shared" si="1"/>
        <v>0</v>
      </c>
      <c r="Y2451" s="208"/>
      <c r="Z2451" s="208"/>
      <c r="AA2451" s="208"/>
      <c r="AB2451" s="241" t="str">
        <f t="shared" si="2"/>
        <v/>
      </c>
      <c r="AC2451" s="208"/>
      <c r="AD2451" s="208"/>
      <c r="AE2451" s="208"/>
      <c r="AF2451" s="208"/>
      <c r="AG2451" s="208"/>
      <c r="AH2451" s="208"/>
    </row>
    <row r="2452" ht="13.5" customHeight="1">
      <c r="A2452" s="239"/>
      <c r="B2452" s="233" t="str">
        <f t="array" ref="B2452">IF(LEN(A2452)=0,"",INDEX('Smelter Look-up'!$A:$A,MATCH($A2452,'Smelter Look-up'!$E:$E,0)))</f>
        <v/>
      </c>
      <c r="C2452" s="234" t="str">
        <f t="array" ref="C2452">IF(LEN(A2452)=0,"",INDEX('Smelter Look-up'!$C:$C,MATCH($A2452,'Smelter Look-up'!$E:$E,0)))</f>
        <v/>
      </c>
      <c r="D2452" s="233"/>
      <c r="E2452" s="233" t="str">
        <f>IF(ISERROR($V2452),"",OFFSET('Smelter Look-up'!$D$4,$V2452-4,0)&amp;"")</f>
        <v/>
      </c>
      <c r="F2452" s="233" t="str">
        <f>IF(ISERROR($V2452),"",OFFSET('Smelter Look-up'!$E$4,$V2452-4,0))</f>
        <v/>
      </c>
      <c r="G2452" s="233" t="str">
        <f>IF(C2452=$X$4,IF(ISERROR($V2452),"Enter smelter details","RMI"),IF(ISERROR($V2452),"",OFFSET('Smelter Look-up'!$F$4,$V2452-4,0)))</f>
        <v/>
      </c>
      <c r="H2452" s="235" t="str">
        <f>IF(ISERROR($V2452),"",OFFSET('Smelter Look-up'!$G$4,$V2452-4,0))</f>
        <v/>
      </c>
      <c r="I2452" s="237" t="str">
        <f>IF(ISERROR($V2452),"",OFFSET('Smelter Look-up'!$H$4,$V2452-4,0))</f>
        <v/>
      </c>
      <c r="J2452" s="237" t="str">
        <f>IF(ISERROR($V2452),"",OFFSET('Smelter Look-up'!$I$4,$V2452-4,0))</f>
        <v/>
      </c>
      <c r="K2452" s="234"/>
      <c r="L2452" s="234"/>
      <c r="M2452" s="234"/>
      <c r="N2452" s="234"/>
      <c r="O2452" s="234"/>
      <c r="P2452" s="237"/>
      <c r="Q2452" s="238"/>
      <c r="R2452" s="233" t="str">
        <f>IF(ISERROR($V2452),"",OFFSET('Smelter Look-up'!$C$4,$V2452-4,0)&amp;"")</f>
        <v/>
      </c>
      <c r="S2452" s="239" t="str">
        <f t="array" ref="S2452">IF(B2452="","",IF(ISERROR(MATCH($E2452,CL,0)),"Unknown",INDIRECT("'C'!$A$"&amp;MATCH($E2452,CL,0)+1)))</f>
        <v/>
      </c>
      <c r="T2452" s="239" t="str">
        <f t="array" ref="T2452">IF(B2452="","",IF(ISERROR(MATCH($J2452,SorP!$B$1:$B$6226,0)),"",INDIRECT("'SorP'!$A$"&amp;MATCH($S2452&amp;$J2452,SorP!C:C,0))))</f>
        <v/>
      </c>
      <c r="U2452" s="240"/>
      <c r="V2452" s="228" t="str">
        <f>IF(C2452="",NA(),IF(OR(C2452="Smelter not listed",C2452="Smelter not yet identified"),MATCH($B2452&amp;$D2452,'Smelter Look-up'!$J:$J,0),MATCH($B2452&amp;$C2452,'Smelter Look-up'!$J:$J,0)))</f>
        <v>#N/A</v>
      </c>
      <c r="W2452" s="208"/>
      <c r="X2452" s="208">
        <f t="shared" si="1"/>
        <v>0</v>
      </c>
      <c r="Y2452" s="208"/>
      <c r="Z2452" s="208"/>
      <c r="AA2452" s="208"/>
      <c r="AB2452" s="241" t="str">
        <f t="shared" si="2"/>
        <v/>
      </c>
      <c r="AC2452" s="208"/>
      <c r="AD2452" s="208"/>
      <c r="AE2452" s="208"/>
      <c r="AF2452" s="208"/>
      <c r="AG2452" s="208"/>
      <c r="AH2452" s="208"/>
    </row>
    <row r="2453" ht="13.5" customHeight="1">
      <c r="A2453" s="239"/>
      <c r="B2453" s="233" t="str">
        <f t="array" ref="B2453">IF(LEN(A2453)=0,"",INDEX('Smelter Look-up'!$A:$A,MATCH($A2453,'Smelter Look-up'!$E:$E,0)))</f>
        <v/>
      </c>
      <c r="C2453" s="234" t="str">
        <f t="array" ref="C2453">IF(LEN(A2453)=0,"",INDEX('Smelter Look-up'!$C:$C,MATCH($A2453,'Smelter Look-up'!$E:$E,0)))</f>
        <v/>
      </c>
      <c r="D2453" s="233"/>
      <c r="E2453" s="233" t="str">
        <f>IF(ISERROR($V2453),"",OFFSET('Smelter Look-up'!$D$4,$V2453-4,0)&amp;"")</f>
        <v/>
      </c>
      <c r="F2453" s="233" t="str">
        <f>IF(ISERROR($V2453),"",OFFSET('Smelter Look-up'!$E$4,$V2453-4,0))</f>
        <v/>
      </c>
      <c r="G2453" s="233" t="str">
        <f>IF(C2453=$X$4,IF(ISERROR($V2453),"Enter smelter details","RMI"),IF(ISERROR($V2453),"",OFFSET('Smelter Look-up'!$F$4,$V2453-4,0)))</f>
        <v/>
      </c>
      <c r="H2453" s="235" t="str">
        <f>IF(ISERROR($V2453),"",OFFSET('Smelter Look-up'!$G$4,$V2453-4,0))</f>
        <v/>
      </c>
      <c r="I2453" s="237" t="str">
        <f>IF(ISERROR($V2453),"",OFFSET('Smelter Look-up'!$H$4,$V2453-4,0))</f>
        <v/>
      </c>
      <c r="J2453" s="237" t="str">
        <f>IF(ISERROR($V2453),"",OFFSET('Smelter Look-up'!$I$4,$V2453-4,0))</f>
        <v/>
      </c>
      <c r="K2453" s="234"/>
      <c r="L2453" s="234"/>
      <c r="M2453" s="234"/>
      <c r="N2453" s="234"/>
      <c r="O2453" s="234"/>
      <c r="P2453" s="237"/>
      <c r="Q2453" s="238"/>
      <c r="R2453" s="233" t="str">
        <f>IF(ISERROR($V2453),"",OFFSET('Smelter Look-up'!$C$4,$V2453-4,0)&amp;"")</f>
        <v/>
      </c>
      <c r="S2453" s="239" t="str">
        <f t="array" ref="S2453">IF(B2453="","",IF(ISERROR(MATCH($E2453,CL,0)),"Unknown",INDIRECT("'C'!$A$"&amp;MATCH($E2453,CL,0)+1)))</f>
        <v/>
      </c>
      <c r="T2453" s="239" t="str">
        <f t="array" ref="T2453">IF(B2453="","",IF(ISERROR(MATCH($J2453,SorP!$B$1:$B$6226,0)),"",INDIRECT("'SorP'!$A$"&amp;MATCH($S2453&amp;$J2453,SorP!C:C,0))))</f>
        <v/>
      </c>
      <c r="U2453" s="240"/>
      <c r="V2453" s="228" t="str">
        <f>IF(C2453="",NA(),IF(OR(C2453="Smelter not listed",C2453="Smelter not yet identified"),MATCH($B2453&amp;$D2453,'Smelter Look-up'!$J:$J,0),MATCH($B2453&amp;$C2453,'Smelter Look-up'!$J:$J,0)))</f>
        <v>#N/A</v>
      </c>
      <c r="W2453" s="208"/>
      <c r="X2453" s="208">
        <f t="shared" si="1"/>
        <v>0</v>
      </c>
      <c r="Y2453" s="208"/>
      <c r="Z2453" s="208"/>
      <c r="AA2453" s="208"/>
      <c r="AB2453" s="241" t="str">
        <f t="shared" si="2"/>
        <v/>
      </c>
      <c r="AC2453" s="208"/>
      <c r="AD2453" s="208"/>
      <c r="AE2453" s="208"/>
      <c r="AF2453" s="208"/>
      <c r="AG2453" s="208"/>
      <c r="AH2453" s="208"/>
    </row>
    <row r="2454" ht="13.5" customHeight="1">
      <c r="A2454" s="239"/>
      <c r="B2454" s="233" t="str">
        <f t="array" ref="B2454">IF(LEN(A2454)=0,"",INDEX('Smelter Look-up'!$A:$A,MATCH($A2454,'Smelter Look-up'!$E:$E,0)))</f>
        <v/>
      </c>
      <c r="C2454" s="234" t="str">
        <f t="array" ref="C2454">IF(LEN(A2454)=0,"",INDEX('Smelter Look-up'!$C:$C,MATCH($A2454,'Smelter Look-up'!$E:$E,0)))</f>
        <v/>
      </c>
      <c r="D2454" s="233"/>
      <c r="E2454" s="233" t="str">
        <f>IF(ISERROR($V2454),"",OFFSET('Smelter Look-up'!$D$4,$V2454-4,0)&amp;"")</f>
        <v/>
      </c>
      <c r="F2454" s="233" t="str">
        <f>IF(ISERROR($V2454),"",OFFSET('Smelter Look-up'!$E$4,$V2454-4,0))</f>
        <v/>
      </c>
      <c r="G2454" s="233" t="str">
        <f>IF(C2454=$X$4,IF(ISERROR($V2454),"Enter smelter details","RMI"),IF(ISERROR($V2454),"",OFFSET('Smelter Look-up'!$F$4,$V2454-4,0)))</f>
        <v/>
      </c>
      <c r="H2454" s="235" t="str">
        <f>IF(ISERROR($V2454),"",OFFSET('Smelter Look-up'!$G$4,$V2454-4,0))</f>
        <v/>
      </c>
      <c r="I2454" s="237" t="str">
        <f>IF(ISERROR($V2454),"",OFFSET('Smelter Look-up'!$H$4,$V2454-4,0))</f>
        <v/>
      </c>
      <c r="J2454" s="237" t="str">
        <f>IF(ISERROR($V2454),"",OFFSET('Smelter Look-up'!$I$4,$V2454-4,0))</f>
        <v/>
      </c>
      <c r="K2454" s="234"/>
      <c r="L2454" s="234"/>
      <c r="M2454" s="234"/>
      <c r="N2454" s="234"/>
      <c r="O2454" s="234"/>
      <c r="P2454" s="237"/>
      <c r="Q2454" s="238"/>
      <c r="R2454" s="233" t="str">
        <f>IF(ISERROR($V2454),"",OFFSET('Smelter Look-up'!$C$4,$V2454-4,0)&amp;"")</f>
        <v/>
      </c>
      <c r="S2454" s="239" t="str">
        <f t="array" ref="S2454">IF(B2454="","",IF(ISERROR(MATCH($E2454,CL,0)),"Unknown",INDIRECT("'C'!$A$"&amp;MATCH($E2454,CL,0)+1)))</f>
        <v/>
      </c>
      <c r="T2454" s="239" t="str">
        <f t="array" ref="T2454">IF(B2454="","",IF(ISERROR(MATCH($J2454,SorP!$B$1:$B$6226,0)),"",INDIRECT("'SorP'!$A$"&amp;MATCH($S2454&amp;$J2454,SorP!C:C,0))))</f>
        <v/>
      </c>
      <c r="U2454" s="240"/>
      <c r="V2454" s="228" t="str">
        <f>IF(C2454="",NA(),IF(OR(C2454="Smelter not listed",C2454="Smelter not yet identified"),MATCH($B2454&amp;$D2454,'Smelter Look-up'!$J:$J,0),MATCH($B2454&amp;$C2454,'Smelter Look-up'!$J:$J,0)))</f>
        <v>#N/A</v>
      </c>
      <c r="W2454" s="208"/>
      <c r="X2454" s="208">
        <f t="shared" si="1"/>
        <v>0</v>
      </c>
      <c r="Y2454" s="208"/>
      <c r="Z2454" s="208"/>
      <c r="AA2454" s="208"/>
      <c r="AB2454" s="241" t="str">
        <f t="shared" si="2"/>
        <v/>
      </c>
      <c r="AC2454" s="208"/>
      <c r="AD2454" s="208"/>
      <c r="AE2454" s="208"/>
      <c r="AF2454" s="208"/>
      <c r="AG2454" s="208"/>
      <c r="AH2454" s="208"/>
    </row>
    <row r="2455" ht="13.5" customHeight="1">
      <c r="A2455" s="239"/>
      <c r="B2455" s="233" t="str">
        <f t="array" ref="B2455">IF(LEN(A2455)=0,"",INDEX('Smelter Look-up'!$A:$A,MATCH($A2455,'Smelter Look-up'!$E:$E,0)))</f>
        <v/>
      </c>
      <c r="C2455" s="234" t="str">
        <f t="array" ref="C2455">IF(LEN(A2455)=0,"",INDEX('Smelter Look-up'!$C:$C,MATCH($A2455,'Smelter Look-up'!$E:$E,0)))</f>
        <v/>
      </c>
      <c r="D2455" s="233"/>
      <c r="E2455" s="233" t="str">
        <f>IF(ISERROR($V2455),"",OFFSET('Smelter Look-up'!$D$4,$V2455-4,0)&amp;"")</f>
        <v/>
      </c>
      <c r="F2455" s="233" t="str">
        <f>IF(ISERROR($V2455),"",OFFSET('Smelter Look-up'!$E$4,$V2455-4,0))</f>
        <v/>
      </c>
      <c r="G2455" s="233" t="str">
        <f>IF(C2455=$X$4,IF(ISERROR($V2455),"Enter smelter details","RMI"),IF(ISERROR($V2455),"",OFFSET('Smelter Look-up'!$F$4,$V2455-4,0)))</f>
        <v/>
      </c>
      <c r="H2455" s="235" t="str">
        <f>IF(ISERROR($V2455),"",OFFSET('Smelter Look-up'!$G$4,$V2455-4,0))</f>
        <v/>
      </c>
      <c r="I2455" s="237" t="str">
        <f>IF(ISERROR($V2455),"",OFFSET('Smelter Look-up'!$H$4,$V2455-4,0))</f>
        <v/>
      </c>
      <c r="J2455" s="237" t="str">
        <f>IF(ISERROR($V2455),"",OFFSET('Smelter Look-up'!$I$4,$V2455-4,0))</f>
        <v/>
      </c>
      <c r="K2455" s="234"/>
      <c r="L2455" s="234"/>
      <c r="M2455" s="234"/>
      <c r="N2455" s="234"/>
      <c r="O2455" s="234"/>
      <c r="P2455" s="237"/>
      <c r="Q2455" s="238"/>
      <c r="R2455" s="233" t="str">
        <f>IF(ISERROR($V2455),"",OFFSET('Smelter Look-up'!$C$4,$V2455-4,0)&amp;"")</f>
        <v/>
      </c>
      <c r="S2455" s="239" t="str">
        <f t="array" ref="S2455">IF(B2455="","",IF(ISERROR(MATCH($E2455,CL,0)),"Unknown",INDIRECT("'C'!$A$"&amp;MATCH($E2455,CL,0)+1)))</f>
        <v/>
      </c>
      <c r="T2455" s="239" t="str">
        <f t="array" ref="T2455">IF(B2455="","",IF(ISERROR(MATCH($J2455,SorP!$B$1:$B$6226,0)),"",INDIRECT("'SorP'!$A$"&amp;MATCH($S2455&amp;$J2455,SorP!C:C,0))))</f>
        <v/>
      </c>
      <c r="U2455" s="240"/>
      <c r="V2455" s="228" t="str">
        <f>IF(C2455="",NA(),IF(OR(C2455="Smelter not listed",C2455="Smelter not yet identified"),MATCH($B2455&amp;$D2455,'Smelter Look-up'!$J:$J,0),MATCH($B2455&amp;$C2455,'Smelter Look-up'!$J:$J,0)))</f>
        <v>#N/A</v>
      </c>
      <c r="W2455" s="208"/>
      <c r="X2455" s="208">
        <f t="shared" si="1"/>
        <v>0</v>
      </c>
      <c r="Y2455" s="208"/>
      <c r="Z2455" s="208"/>
      <c r="AA2455" s="208"/>
      <c r="AB2455" s="241" t="str">
        <f t="shared" si="2"/>
        <v/>
      </c>
      <c r="AC2455" s="208"/>
      <c r="AD2455" s="208"/>
      <c r="AE2455" s="208"/>
      <c r="AF2455" s="208"/>
      <c r="AG2455" s="208"/>
      <c r="AH2455" s="208"/>
    </row>
    <row r="2456" ht="13.5" customHeight="1">
      <c r="A2456" s="239"/>
      <c r="B2456" s="233" t="str">
        <f t="array" ref="B2456">IF(LEN(A2456)=0,"",INDEX('Smelter Look-up'!$A:$A,MATCH($A2456,'Smelter Look-up'!$E:$E,0)))</f>
        <v/>
      </c>
      <c r="C2456" s="234" t="str">
        <f t="array" ref="C2456">IF(LEN(A2456)=0,"",INDEX('Smelter Look-up'!$C:$C,MATCH($A2456,'Smelter Look-up'!$E:$E,0)))</f>
        <v/>
      </c>
      <c r="D2456" s="233"/>
      <c r="E2456" s="233" t="str">
        <f>IF(ISERROR($V2456),"",OFFSET('Smelter Look-up'!$D$4,$V2456-4,0)&amp;"")</f>
        <v/>
      </c>
      <c r="F2456" s="233" t="str">
        <f>IF(ISERROR($V2456),"",OFFSET('Smelter Look-up'!$E$4,$V2456-4,0))</f>
        <v/>
      </c>
      <c r="G2456" s="233" t="str">
        <f>IF(C2456=$X$4,IF(ISERROR($V2456),"Enter smelter details","RMI"),IF(ISERROR($V2456),"",OFFSET('Smelter Look-up'!$F$4,$V2456-4,0)))</f>
        <v/>
      </c>
      <c r="H2456" s="235" t="str">
        <f>IF(ISERROR($V2456),"",OFFSET('Smelter Look-up'!$G$4,$V2456-4,0))</f>
        <v/>
      </c>
      <c r="I2456" s="237" t="str">
        <f>IF(ISERROR($V2456),"",OFFSET('Smelter Look-up'!$H$4,$V2456-4,0))</f>
        <v/>
      </c>
      <c r="J2456" s="237" t="str">
        <f>IF(ISERROR($V2456),"",OFFSET('Smelter Look-up'!$I$4,$V2456-4,0))</f>
        <v/>
      </c>
      <c r="K2456" s="234"/>
      <c r="L2456" s="234"/>
      <c r="M2456" s="234"/>
      <c r="N2456" s="234"/>
      <c r="O2456" s="234"/>
      <c r="P2456" s="237"/>
      <c r="Q2456" s="238"/>
      <c r="R2456" s="233" t="str">
        <f>IF(ISERROR($V2456),"",OFFSET('Smelter Look-up'!$C$4,$V2456-4,0)&amp;"")</f>
        <v/>
      </c>
      <c r="S2456" s="239" t="str">
        <f t="array" ref="S2456">IF(B2456="","",IF(ISERROR(MATCH($E2456,CL,0)),"Unknown",INDIRECT("'C'!$A$"&amp;MATCH($E2456,CL,0)+1)))</f>
        <v/>
      </c>
      <c r="T2456" s="239" t="str">
        <f t="array" ref="T2456">IF(B2456="","",IF(ISERROR(MATCH($J2456,SorP!$B$1:$B$6226,0)),"",INDIRECT("'SorP'!$A$"&amp;MATCH($S2456&amp;$J2456,SorP!C:C,0))))</f>
        <v/>
      </c>
      <c r="U2456" s="240"/>
      <c r="V2456" s="228" t="str">
        <f>IF(C2456="",NA(),IF(OR(C2456="Smelter not listed",C2456="Smelter not yet identified"),MATCH($B2456&amp;$D2456,'Smelter Look-up'!$J:$J,0),MATCH($B2456&amp;$C2456,'Smelter Look-up'!$J:$J,0)))</f>
        <v>#N/A</v>
      </c>
      <c r="W2456" s="208"/>
      <c r="X2456" s="208">
        <f t="shared" si="1"/>
        <v>0</v>
      </c>
      <c r="Y2456" s="208"/>
      <c r="Z2456" s="208"/>
      <c r="AA2456" s="208"/>
      <c r="AB2456" s="241" t="str">
        <f t="shared" si="2"/>
        <v/>
      </c>
      <c r="AC2456" s="208"/>
      <c r="AD2456" s="208"/>
      <c r="AE2456" s="208"/>
      <c r="AF2456" s="208"/>
      <c r="AG2456" s="208"/>
      <c r="AH2456" s="208"/>
    </row>
    <row r="2457" ht="13.5" customHeight="1">
      <c r="A2457" s="239"/>
      <c r="B2457" s="233" t="str">
        <f t="array" ref="B2457">IF(LEN(A2457)=0,"",INDEX('Smelter Look-up'!$A:$A,MATCH($A2457,'Smelter Look-up'!$E:$E,0)))</f>
        <v/>
      </c>
      <c r="C2457" s="234" t="str">
        <f t="array" ref="C2457">IF(LEN(A2457)=0,"",INDEX('Smelter Look-up'!$C:$C,MATCH($A2457,'Smelter Look-up'!$E:$E,0)))</f>
        <v/>
      </c>
      <c r="D2457" s="233"/>
      <c r="E2457" s="233" t="str">
        <f>IF(ISERROR($V2457),"",OFFSET('Smelter Look-up'!$D$4,$V2457-4,0)&amp;"")</f>
        <v/>
      </c>
      <c r="F2457" s="233" t="str">
        <f>IF(ISERROR($V2457),"",OFFSET('Smelter Look-up'!$E$4,$V2457-4,0))</f>
        <v/>
      </c>
      <c r="G2457" s="233" t="str">
        <f>IF(C2457=$X$4,IF(ISERROR($V2457),"Enter smelter details","RMI"),IF(ISERROR($V2457),"",OFFSET('Smelter Look-up'!$F$4,$V2457-4,0)))</f>
        <v/>
      </c>
      <c r="H2457" s="235" t="str">
        <f>IF(ISERROR($V2457),"",OFFSET('Smelter Look-up'!$G$4,$V2457-4,0))</f>
        <v/>
      </c>
      <c r="I2457" s="237" t="str">
        <f>IF(ISERROR($V2457),"",OFFSET('Smelter Look-up'!$H$4,$V2457-4,0))</f>
        <v/>
      </c>
      <c r="J2457" s="237" t="str">
        <f>IF(ISERROR($V2457),"",OFFSET('Smelter Look-up'!$I$4,$V2457-4,0))</f>
        <v/>
      </c>
      <c r="K2457" s="234"/>
      <c r="L2457" s="234"/>
      <c r="M2457" s="234"/>
      <c r="N2457" s="234"/>
      <c r="O2457" s="234"/>
      <c r="P2457" s="237"/>
      <c r="Q2457" s="238"/>
      <c r="R2457" s="233" t="str">
        <f>IF(ISERROR($V2457),"",OFFSET('Smelter Look-up'!$C$4,$V2457-4,0)&amp;"")</f>
        <v/>
      </c>
      <c r="S2457" s="239" t="str">
        <f t="array" ref="S2457">IF(B2457="","",IF(ISERROR(MATCH($E2457,CL,0)),"Unknown",INDIRECT("'C'!$A$"&amp;MATCH($E2457,CL,0)+1)))</f>
        <v/>
      </c>
      <c r="T2457" s="239" t="str">
        <f t="array" ref="T2457">IF(B2457="","",IF(ISERROR(MATCH($J2457,SorP!$B$1:$B$6226,0)),"",INDIRECT("'SorP'!$A$"&amp;MATCH($S2457&amp;$J2457,SorP!C:C,0))))</f>
        <v/>
      </c>
      <c r="U2457" s="240"/>
      <c r="V2457" s="228" t="str">
        <f>IF(C2457="",NA(),IF(OR(C2457="Smelter not listed",C2457="Smelter not yet identified"),MATCH($B2457&amp;$D2457,'Smelter Look-up'!$J:$J,0),MATCH($B2457&amp;$C2457,'Smelter Look-up'!$J:$J,0)))</f>
        <v>#N/A</v>
      </c>
      <c r="W2457" s="208"/>
      <c r="X2457" s="208">
        <f t="shared" si="1"/>
        <v>0</v>
      </c>
      <c r="Y2457" s="208"/>
      <c r="Z2457" s="208"/>
      <c r="AA2457" s="208"/>
      <c r="AB2457" s="241" t="str">
        <f t="shared" si="2"/>
        <v/>
      </c>
      <c r="AC2457" s="208"/>
      <c r="AD2457" s="208"/>
      <c r="AE2457" s="208"/>
      <c r="AF2457" s="208"/>
      <c r="AG2457" s="208"/>
      <c r="AH2457" s="208"/>
    </row>
    <row r="2458" ht="13.5" customHeight="1">
      <c r="A2458" s="239"/>
      <c r="B2458" s="233" t="str">
        <f t="array" ref="B2458">IF(LEN(A2458)=0,"",INDEX('Smelter Look-up'!$A:$A,MATCH($A2458,'Smelter Look-up'!$E:$E,0)))</f>
        <v/>
      </c>
      <c r="C2458" s="234" t="str">
        <f t="array" ref="C2458">IF(LEN(A2458)=0,"",INDEX('Smelter Look-up'!$C:$C,MATCH($A2458,'Smelter Look-up'!$E:$E,0)))</f>
        <v/>
      </c>
      <c r="D2458" s="233"/>
      <c r="E2458" s="233" t="str">
        <f>IF(ISERROR($V2458),"",OFFSET('Smelter Look-up'!$D$4,$V2458-4,0)&amp;"")</f>
        <v/>
      </c>
      <c r="F2458" s="233" t="str">
        <f>IF(ISERROR($V2458),"",OFFSET('Smelter Look-up'!$E$4,$V2458-4,0))</f>
        <v/>
      </c>
      <c r="G2458" s="233" t="str">
        <f>IF(C2458=$X$4,IF(ISERROR($V2458),"Enter smelter details","RMI"),IF(ISERROR($V2458),"",OFFSET('Smelter Look-up'!$F$4,$V2458-4,0)))</f>
        <v/>
      </c>
      <c r="H2458" s="235" t="str">
        <f>IF(ISERROR($V2458),"",OFFSET('Smelter Look-up'!$G$4,$V2458-4,0))</f>
        <v/>
      </c>
      <c r="I2458" s="237" t="str">
        <f>IF(ISERROR($V2458),"",OFFSET('Smelter Look-up'!$H$4,$V2458-4,0))</f>
        <v/>
      </c>
      <c r="J2458" s="237" t="str">
        <f>IF(ISERROR($V2458),"",OFFSET('Smelter Look-up'!$I$4,$V2458-4,0))</f>
        <v/>
      </c>
      <c r="K2458" s="234"/>
      <c r="L2458" s="234"/>
      <c r="M2458" s="234"/>
      <c r="N2458" s="234"/>
      <c r="O2458" s="234"/>
      <c r="P2458" s="237"/>
      <c r="Q2458" s="238"/>
      <c r="R2458" s="233" t="str">
        <f>IF(ISERROR($V2458),"",OFFSET('Smelter Look-up'!$C$4,$V2458-4,0)&amp;"")</f>
        <v/>
      </c>
      <c r="S2458" s="239" t="str">
        <f t="array" ref="S2458">IF(B2458="","",IF(ISERROR(MATCH($E2458,CL,0)),"Unknown",INDIRECT("'C'!$A$"&amp;MATCH($E2458,CL,0)+1)))</f>
        <v/>
      </c>
      <c r="T2458" s="239" t="str">
        <f t="array" ref="T2458">IF(B2458="","",IF(ISERROR(MATCH($J2458,SorP!$B$1:$B$6226,0)),"",INDIRECT("'SorP'!$A$"&amp;MATCH($S2458&amp;$J2458,SorP!C:C,0))))</f>
        <v/>
      </c>
      <c r="U2458" s="240"/>
      <c r="V2458" s="228" t="str">
        <f>IF(C2458="",NA(),IF(OR(C2458="Smelter not listed",C2458="Smelter not yet identified"),MATCH($B2458&amp;$D2458,'Smelter Look-up'!$J:$J,0),MATCH($B2458&amp;$C2458,'Smelter Look-up'!$J:$J,0)))</f>
        <v>#N/A</v>
      </c>
      <c r="W2458" s="208"/>
      <c r="X2458" s="208">
        <f t="shared" si="1"/>
        <v>0</v>
      </c>
      <c r="Y2458" s="208"/>
      <c r="Z2458" s="208"/>
      <c r="AA2458" s="208"/>
      <c r="AB2458" s="241" t="str">
        <f t="shared" si="2"/>
        <v/>
      </c>
      <c r="AC2458" s="208"/>
      <c r="AD2458" s="208"/>
      <c r="AE2458" s="208"/>
      <c r="AF2458" s="208"/>
      <c r="AG2458" s="208"/>
      <c r="AH2458" s="208"/>
    </row>
    <row r="2459" ht="13.5" customHeight="1">
      <c r="A2459" s="239"/>
      <c r="B2459" s="233" t="str">
        <f t="array" ref="B2459">IF(LEN(A2459)=0,"",INDEX('Smelter Look-up'!$A:$A,MATCH($A2459,'Smelter Look-up'!$E:$E,0)))</f>
        <v/>
      </c>
      <c r="C2459" s="234" t="str">
        <f t="array" ref="C2459">IF(LEN(A2459)=0,"",INDEX('Smelter Look-up'!$C:$C,MATCH($A2459,'Smelter Look-up'!$E:$E,0)))</f>
        <v/>
      </c>
      <c r="D2459" s="233"/>
      <c r="E2459" s="233" t="str">
        <f>IF(ISERROR($V2459),"",OFFSET('Smelter Look-up'!$D$4,$V2459-4,0)&amp;"")</f>
        <v/>
      </c>
      <c r="F2459" s="233" t="str">
        <f>IF(ISERROR($V2459),"",OFFSET('Smelter Look-up'!$E$4,$V2459-4,0))</f>
        <v/>
      </c>
      <c r="G2459" s="233" t="str">
        <f>IF(C2459=$X$4,IF(ISERROR($V2459),"Enter smelter details","RMI"),IF(ISERROR($V2459),"",OFFSET('Smelter Look-up'!$F$4,$V2459-4,0)))</f>
        <v/>
      </c>
      <c r="H2459" s="235" t="str">
        <f>IF(ISERROR($V2459),"",OFFSET('Smelter Look-up'!$G$4,$V2459-4,0))</f>
        <v/>
      </c>
      <c r="I2459" s="237" t="str">
        <f>IF(ISERROR($V2459),"",OFFSET('Smelter Look-up'!$H$4,$V2459-4,0))</f>
        <v/>
      </c>
      <c r="J2459" s="237" t="str">
        <f>IF(ISERROR($V2459),"",OFFSET('Smelter Look-up'!$I$4,$V2459-4,0))</f>
        <v/>
      </c>
      <c r="K2459" s="234"/>
      <c r="L2459" s="234"/>
      <c r="M2459" s="234"/>
      <c r="N2459" s="234"/>
      <c r="O2459" s="234"/>
      <c r="P2459" s="237"/>
      <c r="Q2459" s="238"/>
      <c r="R2459" s="233" t="str">
        <f>IF(ISERROR($V2459),"",OFFSET('Smelter Look-up'!$C$4,$V2459-4,0)&amp;"")</f>
        <v/>
      </c>
      <c r="S2459" s="239" t="str">
        <f t="array" ref="S2459">IF(B2459="","",IF(ISERROR(MATCH($E2459,CL,0)),"Unknown",INDIRECT("'C'!$A$"&amp;MATCH($E2459,CL,0)+1)))</f>
        <v/>
      </c>
      <c r="T2459" s="239" t="str">
        <f t="array" ref="T2459">IF(B2459="","",IF(ISERROR(MATCH($J2459,SorP!$B$1:$B$6226,0)),"",INDIRECT("'SorP'!$A$"&amp;MATCH($S2459&amp;$J2459,SorP!C:C,0))))</f>
        <v/>
      </c>
      <c r="U2459" s="240"/>
      <c r="V2459" s="228" t="str">
        <f>IF(C2459="",NA(),IF(OR(C2459="Smelter not listed",C2459="Smelter not yet identified"),MATCH($B2459&amp;$D2459,'Smelter Look-up'!$J:$J,0),MATCH($B2459&amp;$C2459,'Smelter Look-up'!$J:$J,0)))</f>
        <v>#N/A</v>
      </c>
      <c r="W2459" s="208"/>
      <c r="X2459" s="208">
        <f t="shared" si="1"/>
        <v>0</v>
      </c>
      <c r="Y2459" s="208"/>
      <c r="Z2459" s="208"/>
      <c r="AA2459" s="208"/>
      <c r="AB2459" s="241" t="str">
        <f t="shared" si="2"/>
        <v/>
      </c>
      <c r="AC2459" s="208"/>
      <c r="AD2459" s="208"/>
      <c r="AE2459" s="208"/>
      <c r="AF2459" s="208"/>
      <c r="AG2459" s="208"/>
      <c r="AH2459" s="208"/>
    </row>
    <row r="2460" ht="13.5" customHeight="1">
      <c r="A2460" s="239"/>
      <c r="B2460" s="233" t="str">
        <f t="array" ref="B2460">IF(LEN(A2460)=0,"",INDEX('Smelter Look-up'!$A:$A,MATCH($A2460,'Smelter Look-up'!$E:$E,0)))</f>
        <v/>
      </c>
      <c r="C2460" s="234" t="str">
        <f t="array" ref="C2460">IF(LEN(A2460)=0,"",INDEX('Smelter Look-up'!$C:$C,MATCH($A2460,'Smelter Look-up'!$E:$E,0)))</f>
        <v/>
      </c>
      <c r="D2460" s="233"/>
      <c r="E2460" s="233" t="str">
        <f>IF(ISERROR($V2460),"",OFFSET('Smelter Look-up'!$D$4,$V2460-4,0)&amp;"")</f>
        <v/>
      </c>
      <c r="F2460" s="233" t="str">
        <f>IF(ISERROR($V2460),"",OFFSET('Smelter Look-up'!$E$4,$V2460-4,0))</f>
        <v/>
      </c>
      <c r="G2460" s="233" t="str">
        <f>IF(C2460=$X$4,IF(ISERROR($V2460),"Enter smelter details","RMI"),IF(ISERROR($V2460),"",OFFSET('Smelter Look-up'!$F$4,$V2460-4,0)))</f>
        <v/>
      </c>
      <c r="H2460" s="235" t="str">
        <f>IF(ISERROR($V2460),"",OFFSET('Smelter Look-up'!$G$4,$V2460-4,0))</f>
        <v/>
      </c>
      <c r="I2460" s="237" t="str">
        <f>IF(ISERROR($V2460),"",OFFSET('Smelter Look-up'!$H$4,$V2460-4,0))</f>
        <v/>
      </c>
      <c r="J2460" s="237" t="str">
        <f>IF(ISERROR($V2460),"",OFFSET('Smelter Look-up'!$I$4,$V2460-4,0))</f>
        <v/>
      </c>
      <c r="K2460" s="234"/>
      <c r="L2460" s="234"/>
      <c r="M2460" s="234"/>
      <c r="N2460" s="234"/>
      <c r="O2460" s="234"/>
      <c r="P2460" s="237"/>
      <c r="Q2460" s="238"/>
      <c r="R2460" s="233" t="str">
        <f>IF(ISERROR($V2460),"",OFFSET('Smelter Look-up'!$C$4,$V2460-4,0)&amp;"")</f>
        <v/>
      </c>
      <c r="S2460" s="239" t="str">
        <f t="array" ref="S2460">IF(B2460="","",IF(ISERROR(MATCH($E2460,CL,0)),"Unknown",INDIRECT("'C'!$A$"&amp;MATCH($E2460,CL,0)+1)))</f>
        <v/>
      </c>
      <c r="T2460" s="239" t="str">
        <f t="array" ref="T2460">IF(B2460="","",IF(ISERROR(MATCH($J2460,SorP!$B$1:$B$6226,0)),"",INDIRECT("'SorP'!$A$"&amp;MATCH($S2460&amp;$J2460,SorP!C:C,0))))</f>
        <v/>
      </c>
      <c r="U2460" s="240"/>
      <c r="V2460" s="228" t="str">
        <f>IF(C2460="",NA(),IF(OR(C2460="Smelter not listed",C2460="Smelter not yet identified"),MATCH($B2460&amp;$D2460,'Smelter Look-up'!$J:$J,0),MATCH($B2460&amp;$C2460,'Smelter Look-up'!$J:$J,0)))</f>
        <v>#N/A</v>
      </c>
      <c r="W2460" s="208"/>
      <c r="X2460" s="208">
        <f t="shared" si="1"/>
        <v>0</v>
      </c>
      <c r="Y2460" s="208"/>
      <c r="Z2460" s="208"/>
      <c r="AA2460" s="208"/>
      <c r="AB2460" s="241" t="str">
        <f t="shared" si="2"/>
        <v/>
      </c>
      <c r="AC2460" s="208"/>
      <c r="AD2460" s="208"/>
      <c r="AE2460" s="208"/>
      <c r="AF2460" s="208"/>
      <c r="AG2460" s="208"/>
      <c r="AH2460" s="208"/>
    </row>
    <row r="2461" ht="13.5" customHeight="1">
      <c r="A2461" s="239"/>
      <c r="B2461" s="233" t="str">
        <f t="array" ref="B2461">IF(LEN(A2461)=0,"",INDEX('Smelter Look-up'!$A:$A,MATCH($A2461,'Smelter Look-up'!$E:$E,0)))</f>
        <v/>
      </c>
      <c r="C2461" s="234" t="str">
        <f t="array" ref="C2461">IF(LEN(A2461)=0,"",INDEX('Smelter Look-up'!$C:$C,MATCH($A2461,'Smelter Look-up'!$E:$E,0)))</f>
        <v/>
      </c>
      <c r="D2461" s="233"/>
      <c r="E2461" s="233" t="str">
        <f>IF(ISERROR($V2461),"",OFFSET('Smelter Look-up'!$D$4,$V2461-4,0)&amp;"")</f>
        <v/>
      </c>
      <c r="F2461" s="233" t="str">
        <f>IF(ISERROR($V2461),"",OFFSET('Smelter Look-up'!$E$4,$V2461-4,0))</f>
        <v/>
      </c>
      <c r="G2461" s="233" t="str">
        <f>IF(C2461=$X$4,IF(ISERROR($V2461),"Enter smelter details","RMI"),IF(ISERROR($V2461),"",OFFSET('Smelter Look-up'!$F$4,$V2461-4,0)))</f>
        <v/>
      </c>
      <c r="H2461" s="235" t="str">
        <f>IF(ISERROR($V2461),"",OFFSET('Smelter Look-up'!$G$4,$V2461-4,0))</f>
        <v/>
      </c>
      <c r="I2461" s="237" t="str">
        <f>IF(ISERROR($V2461),"",OFFSET('Smelter Look-up'!$H$4,$V2461-4,0))</f>
        <v/>
      </c>
      <c r="J2461" s="237" t="str">
        <f>IF(ISERROR($V2461),"",OFFSET('Smelter Look-up'!$I$4,$V2461-4,0))</f>
        <v/>
      </c>
      <c r="K2461" s="234"/>
      <c r="L2461" s="234"/>
      <c r="M2461" s="234"/>
      <c r="N2461" s="234"/>
      <c r="O2461" s="234"/>
      <c r="P2461" s="237"/>
      <c r="Q2461" s="238"/>
      <c r="R2461" s="233" t="str">
        <f>IF(ISERROR($V2461),"",OFFSET('Smelter Look-up'!$C$4,$V2461-4,0)&amp;"")</f>
        <v/>
      </c>
      <c r="S2461" s="239" t="str">
        <f t="array" ref="S2461">IF(B2461="","",IF(ISERROR(MATCH($E2461,CL,0)),"Unknown",INDIRECT("'C'!$A$"&amp;MATCH($E2461,CL,0)+1)))</f>
        <v/>
      </c>
      <c r="T2461" s="239" t="str">
        <f t="array" ref="T2461">IF(B2461="","",IF(ISERROR(MATCH($J2461,SorP!$B$1:$B$6226,0)),"",INDIRECT("'SorP'!$A$"&amp;MATCH($S2461&amp;$J2461,SorP!C:C,0))))</f>
        <v/>
      </c>
      <c r="U2461" s="240"/>
      <c r="V2461" s="228" t="str">
        <f>IF(C2461="",NA(),IF(OR(C2461="Smelter not listed",C2461="Smelter not yet identified"),MATCH($B2461&amp;$D2461,'Smelter Look-up'!$J:$J,0),MATCH($B2461&amp;$C2461,'Smelter Look-up'!$J:$J,0)))</f>
        <v>#N/A</v>
      </c>
      <c r="W2461" s="208"/>
      <c r="X2461" s="208">
        <f t="shared" si="1"/>
        <v>0</v>
      </c>
      <c r="Y2461" s="208"/>
      <c r="Z2461" s="208"/>
      <c r="AA2461" s="208"/>
      <c r="AB2461" s="241" t="str">
        <f t="shared" si="2"/>
        <v/>
      </c>
      <c r="AC2461" s="208"/>
      <c r="AD2461" s="208"/>
      <c r="AE2461" s="208"/>
      <c r="AF2461" s="208"/>
      <c r="AG2461" s="208"/>
      <c r="AH2461" s="208"/>
    </row>
    <row r="2462" ht="13.5" customHeight="1">
      <c r="A2462" s="239"/>
      <c r="B2462" s="233" t="str">
        <f t="array" ref="B2462">IF(LEN(A2462)=0,"",INDEX('Smelter Look-up'!$A:$A,MATCH($A2462,'Smelter Look-up'!$E:$E,0)))</f>
        <v/>
      </c>
      <c r="C2462" s="234" t="str">
        <f t="array" ref="C2462">IF(LEN(A2462)=0,"",INDEX('Smelter Look-up'!$C:$C,MATCH($A2462,'Smelter Look-up'!$E:$E,0)))</f>
        <v/>
      </c>
      <c r="D2462" s="233"/>
      <c r="E2462" s="233" t="str">
        <f>IF(ISERROR($V2462),"",OFFSET('Smelter Look-up'!$D$4,$V2462-4,0)&amp;"")</f>
        <v/>
      </c>
      <c r="F2462" s="233" t="str">
        <f>IF(ISERROR($V2462),"",OFFSET('Smelter Look-up'!$E$4,$V2462-4,0))</f>
        <v/>
      </c>
      <c r="G2462" s="233" t="str">
        <f>IF(C2462=$X$4,IF(ISERROR($V2462),"Enter smelter details","RMI"),IF(ISERROR($V2462),"",OFFSET('Smelter Look-up'!$F$4,$V2462-4,0)))</f>
        <v/>
      </c>
      <c r="H2462" s="235" t="str">
        <f>IF(ISERROR($V2462),"",OFFSET('Smelter Look-up'!$G$4,$V2462-4,0))</f>
        <v/>
      </c>
      <c r="I2462" s="237" t="str">
        <f>IF(ISERROR($V2462),"",OFFSET('Smelter Look-up'!$H$4,$V2462-4,0))</f>
        <v/>
      </c>
      <c r="J2462" s="237" t="str">
        <f>IF(ISERROR($V2462),"",OFFSET('Smelter Look-up'!$I$4,$V2462-4,0))</f>
        <v/>
      </c>
      <c r="K2462" s="234"/>
      <c r="L2462" s="234"/>
      <c r="M2462" s="234"/>
      <c r="N2462" s="234"/>
      <c r="O2462" s="234"/>
      <c r="P2462" s="237"/>
      <c r="Q2462" s="238"/>
      <c r="R2462" s="233" t="str">
        <f>IF(ISERROR($V2462),"",OFFSET('Smelter Look-up'!$C$4,$V2462-4,0)&amp;"")</f>
        <v/>
      </c>
      <c r="S2462" s="239" t="str">
        <f t="array" ref="S2462">IF(B2462="","",IF(ISERROR(MATCH($E2462,CL,0)),"Unknown",INDIRECT("'C'!$A$"&amp;MATCH($E2462,CL,0)+1)))</f>
        <v/>
      </c>
      <c r="T2462" s="239" t="str">
        <f t="array" ref="T2462">IF(B2462="","",IF(ISERROR(MATCH($J2462,SorP!$B$1:$B$6226,0)),"",INDIRECT("'SorP'!$A$"&amp;MATCH($S2462&amp;$J2462,SorP!C:C,0))))</f>
        <v/>
      </c>
      <c r="U2462" s="240"/>
      <c r="V2462" s="228" t="str">
        <f>IF(C2462="",NA(),IF(OR(C2462="Smelter not listed",C2462="Smelter not yet identified"),MATCH($B2462&amp;$D2462,'Smelter Look-up'!$J:$J,0),MATCH($B2462&amp;$C2462,'Smelter Look-up'!$J:$J,0)))</f>
        <v>#N/A</v>
      </c>
      <c r="W2462" s="208"/>
      <c r="X2462" s="208">
        <f t="shared" si="1"/>
        <v>0</v>
      </c>
      <c r="Y2462" s="208"/>
      <c r="Z2462" s="208"/>
      <c r="AA2462" s="208"/>
      <c r="AB2462" s="241" t="str">
        <f t="shared" si="2"/>
        <v/>
      </c>
      <c r="AC2462" s="208"/>
      <c r="AD2462" s="208"/>
      <c r="AE2462" s="208"/>
      <c r="AF2462" s="208"/>
      <c r="AG2462" s="208"/>
      <c r="AH2462" s="208"/>
    </row>
    <row r="2463" ht="13.5" customHeight="1">
      <c r="A2463" s="239"/>
      <c r="B2463" s="233" t="str">
        <f t="array" ref="B2463">IF(LEN(A2463)=0,"",INDEX('Smelter Look-up'!$A:$A,MATCH($A2463,'Smelter Look-up'!$E:$E,0)))</f>
        <v/>
      </c>
      <c r="C2463" s="234" t="str">
        <f t="array" ref="C2463">IF(LEN(A2463)=0,"",INDEX('Smelter Look-up'!$C:$C,MATCH($A2463,'Smelter Look-up'!$E:$E,0)))</f>
        <v/>
      </c>
      <c r="D2463" s="233"/>
      <c r="E2463" s="233" t="str">
        <f>IF(ISERROR($V2463),"",OFFSET('Smelter Look-up'!$D$4,$V2463-4,0)&amp;"")</f>
        <v/>
      </c>
      <c r="F2463" s="233" t="str">
        <f>IF(ISERROR($V2463),"",OFFSET('Smelter Look-up'!$E$4,$V2463-4,0))</f>
        <v/>
      </c>
      <c r="G2463" s="233" t="str">
        <f>IF(C2463=$X$4,IF(ISERROR($V2463),"Enter smelter details","RMI"),IF(ISERROR($V2463),"",OFFSET('Smelter Look-up'!$F$4,$V2463-4,0)))</f>
        <v/>
      </c>
      <c r="H2463" s="235" t="str">
        <f>IF(ISERROR($V2463),"",OFFSET('Smelter Look-up'!$G$4,$V2463-4,0))</f>
        <v/>
      </c>
      <c r="I2463" s="237" t="str">
        <f>IF(ISERROR($V2463),"",OFFSET('Smelter Look-up'!$H$4,$V2463-4,0))</f>
        <v/>
      </c>
      <c r="J2463" s="237" t="str">
        <f>IF(ISERROR($V2463),"",OFFSET('Smelter Look-up'!$I$4,$V2463-4,0))</f>
        <v/>
      </c>
      <c r="K2463" s="234"/>
      <c r="L2463" s="234"/>
      <c r="M2463" s="234"/>
      <c r="N2463" s="234"/>
      <c r="O2463" s="234"/>
      <c r="P2463" s="237"/>
      <c r="Q2463" s="238"/>
      <c r="R2463" s="233" t="str">
        <f>IF(ISERROR($V2463),"",OFFSET('Smelter Look-up'!$C$4,$V2463-4,0)&amp;"")</f>
        <v/>
      </c>
      <c r="S2463" s="239" t="str">
        <f t="array" ref="S2463">IF(B2463="","",IF(ISERROR(MATCH($E2463,CL,0)),"Unknown",INDIRECT("'C'!$A$"&amp;MATCH($E2463,CL,0)+1)))</f>
        <v/>
      </c>
      <c r="T2463" s="239" t="str">
        <f t="array" ref="T2463">IF(B2463="","",IF(ISERROR(MATCH($J2463,SorP!$B$1:$B$6226,0)),"",INDIRECT("'SorP'!$A$"&amp;MATCH($S2463&amp;$J2463,SorP!C:C,0))))</f>
        <v/>
      </c>
      <c r="U2463" s="240"/>
      <c r="V2463" s="228" t="str">
        <f>IF(C2463="",NA(),IF(OR(C2463="Smelter not listed",C2463="Smelter not yet identified"),MATCH($B2463&amp;$D2463,'Smelter Look-up'!$J:$J,0),MATCH($B2463&amp;$C2463,'Smelter Look-up'!$J:$J,0)))</f>
        <v>#N/A</v>
      </c>
      <c r="W2463" s="208"/>
      <c r="X2463" s="208">
        <f t="shared" si="1"/>
        <v>0</v>
      </c>
      <c r="Y2463" s="208"/>
      <c r="Z2463" s="208"/>
      <c r="AA2463" s="208"/>
      <c r="AB2463" s="241" t="str">
        <f t="shared" si="2"/>
        <v/>
      </c>
      <c r="AC2463" s="208"/>
      <c r="AD2463" s="208"/>
      <c r="AE2463" s="208"/>
      <c r="AF2463" s="208"/>
      <c r="AG2463" s="208"/>
      <c r="AH2463" s="208"/>
    </row>
    <row r="2464" ht="13.5" customHeight="1">
      <c r="A2464" s="239"/>
      <c r="B2464" s="233" t="str">
        <f t="array" ref="B2464">IF(LEN(A2464)=0,"",INDEX('Smelter Look-up'!$A:$A,MATCH($A2464,'Smelter Look-up'!$E:$E,0)))</f>
        <v/>
      </c>
      <c r="C2464" s="234" t="str">
        <f t="array" ref="C2464">IF(LEN(A2464)=0,"",INDEX('Smelter Look-up'!$C:$C,MATCH($A2464,'Smelter Look-up'!$E:$E,0)))</f>
        <v/>
      </c>
      <c r="D2464" s="233"/>
      <c r="E2464" s="233" t="str">
        <f>IF(ISERROR($V2464),"",OFFSET('Smelter Look-up'!$D$4,$V2464-4,0)&amp;"")</f>
        <v/>
      </c>
      <c r="F2464" s="233" t="str">
        <f>IF(ISERROR($V2464),"",OFFSET('Smelter Look-up'!$E$4,$V2464-4,0))</f>
        <v/>
      </c>
      <c r="G2464" s="233" t="str">
        <f>IF(C2464=$X$4,IF(ISERROR($V2464),"Enter smelter details","RMI"),IF(ISERROR($V2464),"",OFFSET('Smelter Look-up'!$F$4,$V2464-4,0)))</f>
        <v/>
      </c>
      <c r="H2464" s="235" t="str">
        <f>IF(ISERROR($V2464),"",OFFSET('Smelter Look-up'!$G$4,$V2464-4,0))</f>
        <v/>
      </c>
      <c r="I2464" s="237" t="str">
        <f>IF(ISERROR($V2464),"",OFFSET('Smelter Look-up'!$H$4,$V2464-4,0))</f>
        <v/>
      </c>
      <c r="J2464" s="237" t="str">
        <f>IF(ISERROR($V2464),"",OFFSET('Smelter Look-up'!$I$4,$V2464-4,0))</f>
        <v/>
      </c>
      <c r="K2464" s="234"/>
      <c r="L2464" s="234"/>
      <c r="M2464" s="234"/>
      <c r="N2464" s="234"/>
      <c r="O2464" s="234"/>
      <c r="P2464" s="237"/>
      <c r="Q2464" s="238"/>
      <c r="R2464" s="233" t="str">
        <f>IF(ISERROR($V2464),"",OFFSET('Smelter Look-up'!$C$4,$V2464-4,0)&amp;"")</f>
        <v/>
      </c>
      <c r="S2464" s="239" t="str">
        <f t="array" ref="S2464">IF(B2464="","",IF(ISERROR(MATCH($E2464,CL,0)),"Unknown",INDIRECT("'C'!$A$"&amp;MATCH($E2464,CL,0)+1)))</f>
        <v/>
      </c>
      <c r="T2464" s="239" t="str">
        <f t="array" ref="T2464">IF(B2464="","",IF(ISERROR(MATCH($J2464,SorP!$B$1:$B$6226,0)),"",INDIRECT("'SorP'!$A$"&amp;MATCH($S2464&amp;$J2464,SorP!C:C,0))))</f>
        <v/>
      </c>
      <c r="U2464" s="240"/>
      <c r="V2464" s="228" t="str">
        <f>IF(C2464="",NA(),IF(OR(C2464="Smelter not listed",C2464="Smelter not yet identified"),MATCH($B2464&amp;$D2464,'Smelter Look-up'!$J:$J,0),MATCH($B2464&amp;$C2464,'Smelter Look-up'!$J:$J,0)))</f>
        <v>#N/A</v>
      </c>
      <c r="W2464" s="208"/>
      <c r="X2464" s="208">
        <f t="shared" si="1"/>
        <v>0</v>
      </c>
      <c r="Y2464" s="208"/>
      <c r="Z2464" s="208"/>
      <c r="AA2464" s="208"/>
      <c r="AB2464" s="241" t="str">
        <f t="shared" si="2"/>
        <v/>
      </c>
      <c r="AC2464" s="208"/>
      <c r="AD2464" s="208"/>
      <c r="AE2464" s="208"/>
      <c r="AF2464" s="208"/>
      <c r="AG2464" s="208"/>
      <c r="AH2464" s="208"/>
    </row>
    <row r="2465" ht="13.5" customHeight="1">
      <c r="A2465" s="239"/>
      <c r="B2465" s="233" t="str">
        <f t="array" ref="B2465">IF(LEN(A2465)=0,"",INDEX('Smelter Look-up'!$A:$A,MATCH($A2465,'Smelter Look-up'!$E:$E,0)))</f>
        <v/>
      </c>
      <c r="C2465" s="234" t="str">
        <f t="array" ref="C2465">IF(LEN(A2465)=0,"",INDEX('Smelter Look-up'!$C:$C,MATCH($A2465,'Smelter Look-up'!$E:$E,0)))</f>
        <v/>
      </c>
      <c r="D2465" s="233"/>
      <c r="E2465" s="233" t="str">
        <f>IF(ISERROR($V2465),"",OFFSET('Smelter Look-up'!$D$4,$V2465-4,0)&amp;"")</f>
        <v/>
      </c>
      <c r="F2465" s="233" t="str">
        <f>IF(ISERROR($V2465),"",OFFSET('Smelter Look-up'!$E$4,$V2465-4,0))</f>
        <v/>
      </c>
      <c r="G2465" s="233" t="str">
        <f>IF(C2465=$X$4,IF(ISERROR($V2465),"Enter smelter details","RMI"),IF(ISERROR($V2465),"",OFFSET('Smelter Look-up'!$F$4,$V2465-4,0)))</f>
        <v/>
      </c>
      <c r="H2465" s="235" t="str">
        <f>IF(ISERROR($V2465),"",OFFSET('Smelter Look-up'!$G$4,$V2465-4,0))</f>
        <v/>
      </c>
      <c r="I2465" s="237" t="str">
        <f>IF(ISERROR($V2465),"",OFFSET('Smelter Look-up'!$H$4,$V2465-4,0))</f>
        <v/>
      </c>
      <c r="J2465" s="237" t="str">
        <f>IF(ISERROR($V2465),"",OFFSET('Smelter Look-up'!$I$4,$V2465-4,0))</f>
        <v/>
      </c>
      <c r="K2465" s="234"/>
      <c r="L2465" s="234"/>
      <c r="M2465" s="234"/>
      <c r="N2465" s="234"/>
      <c r="O2465" s="234"/>
      <c r="P2465" s="237"/>
      <c r="Q2465" s="238"/>
      <c r="R2465" s="233" t="str">
        <f>IF(ISERROR($V2465),"",OFFSET('Smelter Look-up'!$C$4,$V2465-4,0)&amp;"")</f>
        <v/>
      </c>
      <c r="S2465" s="239" t="str">
        <f t="array" ref="S2465">IF(B2465="","",IF(ISERROR(MATCH($E2465,CL,0)),"Unknown",INDIRECT("'C'!$A$"&amp;MATCH($E2465,CL,0)+1)))</f>
        <v/>
      </c>
      <c r="T2465" s="239" t="str">
        <f t="array" ref="T2465">IF(B2465="","",IF(ISERROR(MATCH($J2465,SorP!$B$1:$B$6226,0)),"",INDIRECT("'SorP'!$A$"&amp;MATCH($S2465&amp;$J2465,SorP!C:C,0))))</f>
        <v/>
      </c>
      <c r="U2465" s="240"/>
      <c r="V2465" s="228" t="str">
        <f>IF(C2465="",NA(),IF(OR(C2465="Smelter not listed",C2465="Smelter not yet identified"),MATCH($B2465&amp;$D2465,'Smelter Look-up'!$J:$J,0),MATCH($B2465&amp;$C2465,'Smelter Look-up'!$J:$J,0)))</f>
        <v>#N/A</v>
      </c>
      <c r="W2465" s="208"/>
      <c r="X2465" s="208">
        <f t="shared" si="1"/>
        <v>0</v>
      </c>
      <c r="Y2465" s="208"/>
      <c r="Z2465" s="208"/>
      <c r="AA2465" s="208"/>
      <c r="AB2465" s="241" t="str">
        <f t="shared" si="2"/>
        <v/>
      </c>
      <c r="AC2465" s="208"/>
      <c r="AD2465" s="208"/>
      <c r="AE2465" s="208"/>
      <c r="AF2465" s="208"/>
      <c r="AG2465" s="208"/>
      <c r="AH2465" s="208"/>
    </row>
    <row r="2466" ht="13.5" customHeight="1">
      <c r="A2466" s="239"/>
      <c r="B2466" s="233" t="str">
        <f t="array" ref="B2466">IF(LEN(A2466)=0,"",INDEX('Smelter Look-up'!$A:$A,MATCH($A2466,'Smelter Look-up'!$E:$E,0)))</f>
        <v/>
      </c>
      <c r="C2466" s="234" t="str">
        <f t="array" ref="C2466">IF(LEN(A2466)=0,"",INDEX('Smelter Look-up'!$C:$C,MATCH($A2466,'Smelter Look-up'!$E:$E,0)))</f>
        <v/>
      </c>
      <c r="D2466" s="233"/>
      <c r="E2466" s="233" t="str">
        <f>IF(ISERROR($V2466),"",OFFSET('Smelter Look-up'!$D$4,$V2466-4,0)&amp;"")</f>
        <v/>
      </c>
      <c r="F2466" s="233" t="str">
        <f>IF(ISERROR($V2466),"",OFFSET('Smelter Look-up'!$E$4,$V2466-4,0))</f>
        <v/>
      </c>
      <c r="G2466" s="233" t="str">
        <f>IF(C2466=$X$4,IF(ISERROR($V2466),"Enter smelter details","RMI"),IF(ISERROR($V2466),"",OFFSET('Smelter Look-up'!$F$4,$V2466-4,0)))</f>
        <v/>
      </c>
      <c r="H2466" s="235" t="str">
        <f>IF(ISERROR($V2466),"",OFFSET('Smelter Look-up'!$G$4,$V2466-4,0))</f>
        <v/>
      </c>
      <c r="I2466" s="237" t="str">
        <f>IF(ISERROR($V2466),"",OFFSET('Smelter Look-up'!$H$4,$V2466-4,0))</f>
        <v/>
      </c>
      <c r="J2466" s="237" t="str">
        <f>IF(ISERROR($V2466),"",OFFSET('Smelter Look-up'!$I$4,$V2466-4,0))</f>
        <v/>
      </c>
      <c r="K2466" s="234"/>
      <c r="L2466" s="234"/>
      <c r="M2466" s="234"/>
      <c r="N2466" s="234"/>
      <c r="O2466" s="234"/>
      <c r="P2466" s="237"/>
      <c r="Q2466" s="238"/>
      <c r="R2466" s="233" t="str">
        <f>IF(ISERROR($V2466),"",OFFSET('Smelter Look-up'!$C$4,$V2466-4,0)&amp;"")</f>
        <v/>
      </c>
      <c r="S2466" s="239" t="str">
        <f t="array" ref="S2466">IF(B2466="","",IF(ISERROR(MATCH($E2466,CL,0)),"Unknown",INDIRECT("'C'!$A$"&amp;MATCH($E2466,CL,0)+1)))</f>
        <v/>
      </c>
      <c r="T2466" s="239" t="str">
        <f t="array" ref="T2466">IF(B2466="","",IF(ISERROR(MATCH($J2466,SorP!$B$1:$B$6226,0)),"",INDIRECT("'SorP'!$A$"&amp;MATCH($S2466&amp;$J2466,SorP!C:C,0))))</f>
        <v/>
      </c>
      <c r="U2466" s="240"/>
      <c r="V2466" s="228" t="str">
        <f>IF(C2466="",NA(),IF(OR(C2466="Smelter not listed",C2466="Smelter not yet identified"),MATCH($B2466&amp;$D2466,'Smelter Look-up'!$J:$J,0),MATCH($B2466&amp;$C2466,'Smelter Look-up'!$J:$J,0)))</f>
        <v>#N/A</v>
      </c>
      <c r="W2466" s="208"/>
      <c r="X2466" s="208">
        <f t="shared" si="1"/>
        <v>0</v>
      </c>
      <c r="Y2466" s="208"/>
      <c r="Z2466" s="208"/>
      <c r="AA2466" s="208"/>
      <c r="AB2466" s="241" t="str">
        <f t="shared" si="2"/>
        <v/>
      </c>
      <c r="AC2466" s="208"/>
      <c r="AD2466" s="208"/>
      <c r="AE2466" s="208"/>
      <c r="AF2466" s="208"/>
      <c r="AG2466" s="208"/>
      <c r="AH2466" s="208"/>
    </row>
    <row r="2467" ht="13.5" customHeight="1">
      <c r="A2467" s="239"/>
      <c r="B2467" s="233" t="str">
        <f t="array" ref="B2467">IF(LEN(A2467)=0,"",INDEX('Smelter Look-up'!$A:$A,MATCH($A2467,'Smelter Look-up'!$E:$E,0)))</f>
        <v/>
      </c>
      <c r="C2467" s="234" t="str">
        <f t="array" ref="C2467">IF(LEN(A2467)=0,"",INDEX('Smelter Look-up'!$C:$C,MATCH($A2467,'Smelter Look-up'!$E:$E,0)))</f>
        <v/>
      </c>
      <c r="D2467" s="233"/>
      <c r="E2467" s="233" t="str">
        <f>IF(ISERROR($V2467),"",OFFSET('Smelter Look-up'!$D$4,$V2467-4,0)&amp;"")</f>
        <v/>
      </c>
      <c r="F2467" s="233" t="str">
        <f>IF(ISERROR($V2467),"",OFFSET('Smelter Look-up'!$E$4,$V2467-4,0))</f>
        <v/>
      </c>
      <c r="G2467" s="233" t="str">
        <f>IF(C2467=$X$4,IF(ISERROR($V2467),"Enter smelter details","RMI"),IF(ISERROR($V2467),"",OFFSET('Smelter Look-up'!$F$4,$V2467-4,0)))</f>
        <v/>
      </c>
      <c r="H2467" s="235" t="str">
        <f>IF(ISERROR($V2467),"",OFFSET('Smelter Look-up'!$G$4,$V2467-4,0))</f>
        <v/>
      </c>
      <c r="I2467" s="237" t="str">
        <f>IF(ISERROR($V2467),"",OFFSET('Smelter Look-up'!$H$4,$V2467-4,0))</f>
        <v/>
      </c>
      <c r="J2467" s="237" t="str">
        <f>IF(ISERROR($V2467),"",OFFSET('Smelter Look-up'!$I$4,$V2467-4,0))</f>
        <v/>
      </c>
      <c r="K2467" s="234"/>
      <c r="L2467" s="234"/>
      <c r="M2467" s="234"/>
      <c r="N2467" s="234"/>
      <c r="O2467" s="234"/>
      <c r="P2467" s="237"/>
      <c r="Q2467" s="238"/>
      <c r="R2467" s="233" t="str">
        <f>IF(ISERROR($V2467),"",OFFSET('Smelter Look-up'!$C$4,$V2467-4,0)&amp;"")</f>
        <v/>
      </c>
      <c r="S2467" s="239" t="str">
        <f t="array" ref="S2467">IF(B2467="","",IF(ISERROR(MATCH($E2467,CL,0)),"Unknown",INDIRECT("'C'!$A$"&amp;MATCH($E2467,CL,0)+1)))</f>
        <v/>
      </c>
      <c r="T2467" s="239" t="str">
        <f t="array" ref="T2467">IF(B2467="","",IF(ISERROR(MATCH($J2467,SorP!$B$1:$B$6226,0)),"",INDIRECT("'SorP'!$A$"&amp;MATCH($S2467&amp;$J2467,SorP!C:C,0))))</f>
        <v/>
      </c>
      <c r="U2467" s="240"/>
      <c r="V2467" s="228" t="str">
        <f>IF(C2467="",NA(),IF(OR(C2467="Smelter not listed",C2467="Smelter not yet identified"),MATCH($B2467&amp;$D2467,'Smelter Look-up'!$J:$J,0),MATCH($B2467&amp;$C2467,'Smelter Look-up'!$J:$J,0)))</f>
        <v>#N/A</v>
      </c>
      <c r="W2467" s="208"/>
      <c r="X2467" s="208">
        <f t="shared" si="1"/>
        <v>0</v>
      </c>
      <c r="Y2467" s="208"/>
      <c r="Z2467" s="208"/>
      <c r="AA2467" s="208"/>
      <c r="AB2467" s="241" t="str">
        <f t="shared" si="2"/>
        <v/>
      </c>
      <c r="AC2467" s="208"/>
      <c r="AD2467" s="208"/>
      <c r="AE2467" s="208"/>
      <c r="AF2467" s="208"/>
      <c r="AG2467" s="208"/>
      <c r="AH2467" s="208"/>
    </row>
    <row r="2468" ht="13.5" customHeight="1">
      <c r="A2468" s="239"/>
      <c r="B2468" s="233" t="str">
        <f t="array" ref="B2468">IF(LEN(A2468)=0,"",INDEX('Smelter Look-up'!$A:$A,MATCH($A2468,'Smelter Look-up'!$E:$E,0)))</f>
        <v/>
      </c>
      <c r="C2468" s="234" t="str">
        <f t="array" ref="C2468">IF(LEN(A2468)=0,"",INDEX('Smelter Look-up'!$C:$C,MATCH($A2468,'Smelter Look-up'!$E:$E,0)))</f>
        <v/>
      </c>
      <c r="D2468" s="233"/>
      <c r="E2468" s="233" t="str">
        <f>IF(ISERROR($V2468),"",OFFSET('Smelter Look-up'!$D$4,$V2468-4,0)&amp;"")</f>
        <v/>
      </c>
      <c r="F2468" s="233" t="str">
        <f>IF(ISERROR($V2468),"",OFFSET('Smelter Look-up'!$E$4,$V2468-4,0))</f>
        <v/>
      </c>
      <c r="G2468" s="233" t="str">
        <f>IF(C2468=$X$4,IF(ISERROR($V2468),"Enter smelter details","RMI"),IF(ISERROR($V2468),"",OFFSET('Smelter Look-up'!$F$4,$V2468-4,0)))</f>
        <v/>
      </c>
      <c r="H2468" s="235" t="str">
        <f>IF(ISERROR($V2468),"",OFFSET('Smelter Look-up'!$G$4,$V2468-4,0))</f>
        <v/>
      </c>
      <c r="I2468" s="237" t="str">
        <f>IF(ISERROR($V2468),"",OFFSET('Smelter Look-up'!$H$4,$V2468-4,0))</f>
        <v/>
      </c>
      <c r="J2468" s="237" t="str">
        <f>IF(ISERROR($V2468),"",OFFSET('Smelter Look-up'!$I$4,$V2468-4,0))</f>
        <v/>
      </c>
      <c r="K2468" s="234"/>
      <c r="L2468" s="234"/>
      <c r="M2468" s="234"/>
      <c r="N2468" s="234"/>
      <c r="O2468" s="234"/>
      <c r="P2468" s="237"/>
      <c r="Q2468" s="238"/>
      <c r="R2468" s="233" t="str">
        <f>IF(ISERROR($V2468),"",OFFSET('Smelter Look-up'!$C$4,$V2468-4,0)&amp;"")</f>
        <v/>
      </c>
      <c r="S2468" s="239" t="str">
        <f t="array" ref="S2468">IF(B2468="","",IF(ISERROR(MATCH($E2468,CL,0)),"Unknown",INDIRECT("'C'!$A$"&amp;MATCH($E2468,CL,0)+1)))</f>
        <v/>
      </c>
      <c r="T2468" s="239" t="str">
        <f t="array" ref="T2468">IF(B2468="","",IF(ISERROR(MATCH($J2468,SorP!$B$1:$B$6226,0)),"",INDIRECT("'SorP'!$A$"&amp;MATCH($S2468&amp;$J2468,SorP!C:C,0))))</f>
        <v/>
      </c>
      <c r="U2468" s="240"/>
      <c r="V2468" s="228" t="str">
        <f>IF(C2468="",NA(),IF(OR(C2468="Smelter not listed",C2468="Smelter not yet identified"),MATCH($B2468&amp;$D2468,'Smelter Look-up'!$J:$J,0),MATCH($B2468&amp;$C2468,'Smelter Look-up'!$J:$J,0)))</f>
        <v>#N/A</v>
      </c>
      <c r="W2468" s="208"/>
      <c r="X2468" s="208">
        <f t="shared" si="1"/>
        <v>0</v>
      </c>
      <c r="Y2468" s="208"/>
      <c r="Z2468" s="208"/>
      <c r="AA2468" s="208"/>
      <c r="AB2468" s="241" t="str">
        <f t="shared" si="2"/>
        <v/>
      </c>
      <c r="AC2468" s="208"/>
      <c r="AD2468" s="208"/>
      <c r="AE2468" s="208"/>
      <c r="AF2468" s="208"/>
      <c r="AG2468" s="208"/>
      <c r="AH2468" s="208"/>
    </row>
    <row r="2469" ht="13.5" customHeight="1">
      <c r="A2469" s="239"/>
      <c r="B2469" s="233" t="str">
        <f t="array" ref="B2469">IF(LEN(A2469)=0,"",INDEX('Smelter Look-up'!$A:$A,MATCH($A2469,'Smelter Look-up'!$E:$E,0)))</f>
        <v/>
      </c>
      <c r="C2469" s="234" t="str">
        <f t="array" ref="C2469">IF(LEN(A2469)=0,"",INDEX('Smelter Look-up'!$C:$C,MATCH($A2469,'Smelter Look-up'!$E:$E,0)))</f>
        <v/>
      </c>
      <c r="D2469" s="233"/>
      <c r="E2469" s="233" t="str">
        <f>IF(ISERROR($V2469),"",OFFSET('Smelter Look-up'!$D$4,$V2469-4,0)&amp;"")</f>
        <v/>
      </c>
      <c r="F2469" s="233" t="str">
        <f>IF(ISERROR($V2469),"",OFFSET('Smelter Look-up'!$E$4,$V2469-4,0))</f>
        <v/>
      </c>
      <c r="G2469" s="233" t="str">
        <f>IF(C2469=$X$4,IF(ISERROR($V2469),"Enter smelter details","RMI"),IF(ISERROR($V2469),"",OFFSET('Smelter Look-up'!$F$4,$V2469-4,0)))</f>
        <v/>
      </c>
      <c r="H2469" s="235" t="str">
        <f>IF(ISERROR($V2469),"",OFFSET('Smelter Look-up'!$G$4,$V2469-4,0))</f>
        <v/>
      </c>
      <c r="I2469" s="237" t="str">
        <f>IF(ISERROR($V2469),"",OFFSET('Smelter Look-up'!$H$4,$V2469-4,0))</f>
        <v/>
      </c>
      <c r="J2469" s="237" t="str">
        <f>IF(ISERROR($V2469),"",OFFSET('Smelter Look-up'!$I$4,$V2469-4,0))</f>
        <v/>
      </c>
      <c r="K2469" s="234"/>
      <c r="L2469" s="234"/>
      <c r="M2469" s="234"/>
      <c r="N2469" s="234"/>
      <c r="O2469" s="234"/>
      <c r="P2469" s="237"/>
      <c r="Q2469" s="238"/>
      <c r="R2469" s="233" t="str">
        <f>IF(ISERROR($V2469),"",OFFSET('Smelter Look-up'!$C$4,$V2469-4,0)&amp;"")</f>
        <v/>
      </c>
      <c r="S2469" s="239" t="str">
        <f t="array" ref="S2469">IF(B2469="","",IF(ISERROR(MATCH($E2469,CL,0)),"Unknown",INDIRECT("'C'!$A$"&amp;MATCH($E2469,CL,0)+1)))</f>
        <v/>
      </c>
      <c r="T2469" s="239" t="str">
        <f t="array" ref="T2469">IF(B2469="","",IF(ISERROR(MATCH($J2469,SorP!$B$1:$B$6226,0)),"",INDIRECT("'SorP'!$A$"&amp;MATCH($S2469&amp;$J2469,SorP!C:C,0))))</f>
        <v/>
      </c>
      <c r="U2469" s="240"/>
      <c r="V2469" s="228" t="str">
        <f>IF(C2469="",NA(),IF(OR(C2469="Smelter not listed",C2469="Smelter not yet identified"),MATCH($B2469&amp;$D2469,'Smelter Look-up'!$J:$J,0),MATCH($B2469&amp;$C2469,'Smelter Look-up'!$J:$J,0)))</f>
        <v>#N/A</v>
      </c>
      <c r="W2469" s="208"/>
      <c r="X2469" s="208">
        <f t="shared" si="1"/>
        <v>0</v>
      </c>
      <c r="Y2469" s="208"/>
      <c r="Z2469" s="208"/>
      <c r="AA2469" s="208"/>
      <c r="AB2469" s="241" t="str">
        <f t="shared" si="2"/>
        <v/>
      </c>
      <c r="AC2469" s="208"/>
      <c r="AD2469" s="208"/>
      <c r="AE2469" s="208"/>
      <c r="AF2469" s="208"/>
      <c r="AG2469" s="208"/>
      <c r="AH2469" s="208"/>
    </row>
    <row r="2470" ht="13.5" customHeight="1">
      <c r="A2470" s="239"/>
      <c r="B2470" s="233" t="str">
        <f t="array" ref="B2470">IF(LEN(A2470)=0,"",INDEX('Smelter Look-up'!$A:$A,MATCH($A2470,'Smelter Look-up'!$E:$E,0)))</f>
        <v/>
      </c>
      <c r="C2470" s="234" t="str">
        <f t="array" ref="C2470">IF(LEN(A2470)=0,"",INDEX('Smelter Look-up'!$C:$C,MATCH($A2470,'Smelter Look-up'!$E:$E,0)))</f>
        <v/>
      </c>
      <c r="D2470" s="233"/>
      <c r="E2470" s="233" t="str">
        <f>IF(ISERROR($V2470),"",OFFSET('Smelter Look-up'!$D$4,$V2470-4,0)&amp;"")</f>
        <v/>
      </c>
      <c r="F2470" s="233" t="str">
        <f>IF(ISERROR($V2470),"",OFFSET('Smelter Look-up'!$E$4,$V2470-4,0))</f>
        <v/>
      </c>
      <c r="G2470" s="233" t="str">
        <f>IF(C2470=$X$4,IF(ISERROR($V2470),"Enter smelter details","RMI"),IF(ISERROR($V2470),"",OFFSET('Smelter Look-up'!$F$4,$V2470-4,0)))</f>
        <v/>
      </c>
      <c r="H2470" s="235" t="str">
        <f>IF(ISERROR($V2470),"",OFFSET('Smelter Look-up'!$G$4,$V2470-4,0))</f>
        <v/>
      </c>
      <c r="I2470" s="237" t="str">
        <f>IF(ISERROR($V2470),"",OFFSET('Smelter Look-up'!$H$4,$V2470-4,0))</f>
        <v/>
      </c>
      <c r="J2470" s="237" t="str">
        <f>IF(ISERROR($V2470),"",OFFSET('Smelter Look-up'!$I$4,$V2470-4,0))</f>
        <v/>
      </c>
      <c r="K2470" s="234"/>
      <c r="L2470" s="234"/>
      <c r="M2470" s="234"/>
      <c r="N2470" s="234"/>
      <c r="O2470" s="234"/>
      <c r="P2470" s="237"/>
      <c r="Q2470" s="238"/>
      <c r="R2470" s="233" t="str">
        <f>IF(ISERROR($V2470),"",OFFSET('Smelter Look-up'!$C$4,$V2470-4,0)&amp;"")</f>
        <v/>
      </c>
      <c r="S2470" s="239" t="str">
        <f t="array" ref="S2470">IF(B2470="","",IF(ISERROR(MATCH($E2470,CL,0)),"Unknown",INDIRECT("'C'!$A$"&amp;MATCH($E2470,CL,0)+1)))</f>
        <v/>
      </c>
      <c r="T2470" s="239" t="str">
        <f t="array" ref="T2470">IF(B2470="","",IF(ISERROR(MATCH($J2470,SorP!$B$1:$B$6226,0)),"",INDIRECT("'SorP'!$A$"&amp;MATCH($S2470&amp;$J2470,SorP!C:C,0))))</f>
        <v/>
      </c>
      <c r="U2470" s="240"/>
      <c r="V2470" s="228" t="str">
        <f>IF(C2470="",NA(),IF(OR(C2470="Smelter not listed",C2470="Smelter not yet identified"),MATCH($B2470&amp;$D2470,'Smelter Look-up'!$J:$J,0),MATCH($B2470&amp;$C2470,'Smelter Look-up'!$J:$J,0)))</f>
        <v>#N/A</v>
      </c>
      <c r="W2470" s="208"/>
      <c r="X2470" s="208">
        <f t="shared" si="1"/>
        <v>0</v>
      </c>
      <c r="Y2470" s="208"/>
      <c r="Z2470" s="208"/>
      <c r="AA2470" s="208"/>
      <c r="AB2470" s="241" t="str">
        <f t="shared" si="2"/>
        <v/>
      </c>
      <c r="AC2470" s="208"/>
      <c r="AD2470" s="208"/>
      <c r="AE2470" s="208"/>
      <c r="AF2470" s="208"/>
      <c r="AG2470" s="208"/>
      <c r="AH2470" s="208"/>
    </row>
    <row r="2471" ht="13.5" customHeight="1">
      <c r="A2471" s="239"/>
      <c r="B2471" s="233" t="str">
        <f t="array" ref="B2471">IF(LEN(A2471)=0,"",INDEX('Smelter Look-up'!$A:$A,MATCH($A2471,'Smelter Look-up'!$E:$E,0)))</f>
        <v/>
      </c>
      <c r="C2471" s="234" t="str">
        <f t="array" ref="C2471">IF(LEN(A2471)=0,"",INDEX('Smelter Look-up'!$C:$C,MATCH($A2471,'Smelter Look-up'!$E:$E,0)))</f>
        <v/>
      </c>
      <c r="D2471" s="233"/>
      <c r="E2471" s="233" t="str">
        <f>IF(ISERROR($V2471),"",OFFSET('Smelter Look-up'!$D$4,$V2471-4,0)&amp;"")</f>
        <v/>
      </c>
      <c r="F2471" s="233" t="str">
        <f>IF(ISERROR($V2471),"",OFFSET('Smelter Look-up'!$E$4,$V2471-4,0))</f>
        <v/>
      </c>
      <c r="G2471" s="233" t="str">
        <f>IF(C2471=$X$4,IF(ISERROR($V2471),"Enter smelter details","RMI"),IF(ISERROR($V2471),"",OFFSET('Smelter Look-up'!$F$4,$V2471-4,0)))</f>
        <v/>
      </c>
      <c r="H2471" s="235" t="str">
        <f>IF(ISERROR($V2471),"",OFFSET('Smelter Look-up'!$G$4,$V2471-4,0))</f>
        <v/>
      </c>
      <c r="I2471" s="237" t="str">
        <f>IF(ISERROR($V2471),"",OFFSET('Smelter Look-up'!$H$4,$V2471-4,0))</f>
        <v/>
      </c>
      <c r="J2471" s="237" t="str">
        <f>IF(ISERROR($V2471),"",OFFSET('Smelter Look-up'!$I$4,$V2471-4,0))</f>
        <v/>
      </c>
      <c r="K2471" s="234"/>
      <c r="L2471" s="234"/>
      <c r="M2471" s="234"/>
      <c r="N2471" s="234"/>
      <c r="O2471" s="234"/>
      <c r="P2471" s="237"/>
      <c r="Q2471" s="238"/>
      <c r="R2471" s="233" t="str">
        <f>IF(ISERROR($V2471),"",OFFSET('Smelter Look-up'!$C$4,$V2471-4,0)&amp;"")</f>
        <v/>
      </c>
      <c r="S2471" s="239" t="str">
        <f t="array" ref="S2471">IF(B2471="","",IF(ISERROR(MATCH($E2471,CL,0)),"Unknown",INDIRECT("'C'!$A$"&amp;MATCH($E2471,CL,0)+1)))</f>
        <v/>
      </c>
      <c r="T2471" s="239" t="str">
        <f t="array" ref="T2471">IF(B2471="","",IF(ISERROR(MATCH($J2471,SorP!$B$1:$B$6226,0)),"",INDIRECT("'SorP'!$A$"&amp;MATCH($S2471&amp;$J2471,SorP!C:C,0))))</f>
        <v/>
      </c>
      <c r="U2471" s="240"/>
      <c r="V2471" s="228" t="str">
        <f>IF(C2471="",NA(),IF(OR(C2471="Smelter not listed",C2471="Smelter not yet identified"),MATCH($B2471&amp;$D2471,'Smelter Look-up'!$J:$J,0),MATCH($B2471&amp;$C2471,'Smelter Look-up'!$J:$J,0)))</f>
        <v>#N/A</v>
      </c>
      <c r="W2471" s="208"/>
      <c r="X2471" s="208">
        <f t="shared" si="1"/>
        <v>0</v>
      </c>
      <c r="Y2471" s="208"/>
      <c r="Z2471" s="208"/>
      <c r="AA2471" s="208"/>
      <c r="AB2471" s="241" t="str">
        <f t="shared" si="2"/>
        <v/>
      </c>
      <c r="AC2471" s="208"/>
      <c r="AD2471" s="208"/>
      <c r="AE2471" s="208"/>
      <c r="AF2471" s="208"/>
      <c r="AG2471" s="208"/>
      <c r="AH2471" s="208"/>
    </row>
    <row r="2472" ht="13.5" customHeight="1">
      <c r="A2472" s="239"/>
      <c r="B2472" s="233" t="str">
        <f t="array" ref="B2472">IF(LEN(A2472)=0,"",INDEX('Smelter Look-up'!$A:$A,MATCH($A2472,'Smelter Look-up'!$E:$E,0)))</f>
        <v/>
      </c>
      <c r="C2472" s="234" t="str">
        <f t="array" ref="C2472">IF(LEN(A2472)=0,"",INDEX('Smelter Look-up'!$C:$C,MATCH($A2472,'Smelter Look-up'!$E:$E,0)))</f>
        <v/>
      </c>
      <c r="D2472" s="233"/>
      <c r="E2472" s="233" t="str">
        <f>IF(ISERROR($V2472),"",OFFSET('Smelter Look-up'!$D$4,$V2472-4,0)&amp;"")</f>
        <v/>
      </c>
      <c r="F2472" s="233" t="str">
        <f>IF(ISERROR($V2472),"",OFFSET('Smelter Look-up'!$E$4,$V2472-4,0))</f>
        <v/>
      </c>
      <c r="G2472" s="233" t="str">
        <f>IF(C2472=$X$4,IF(ISERROR($V2472),"Enter smelter details","RMI"),IF(ISERROR($V2472),"",OFFSET('Smelter Look-up'!$F$4,$V2472-4,0)))</f>
        <v/>
      </c>
      <c r="H2472" s="235" t="str">
        <f>IF(ISERROR($V2472),"",OFFSET('Smelter Look-up'!$G$4,$V2472-4,0))</f>
        <v/>
      </c>
      <c r="I2472" s="237" t="str">
        <f>IF(ISERROR($V2472),"",OFFSET('Smelter Look-up'!$H$4,$V2472-4,0))</f>
        <v/>
      </c>
      <c r="J2472" s="237" t="str">
        <f>IF(ISERROR($V2472),"",OFFSET('Smelter Look-up'!$I$4,$V2472-4,0))</f>
        <v/>
      </c>
      <c r="K2472" s="234"/>
      <c r="L2472" s="234"/>
      <c r="M2472" s="234"/>
      <c r="N2472" s="234"/>
      <c r="O2472" s="234"/>
      <c r="P2472" s="237"/>
      <c r="Q2472" s="238"/>
      <c r="R2472" s="233" t="str">
        <f>IF(ISERROR($V2472),"",OFFSET('Smelter Look-up'!$C$4,$V2472-4,0)&amp;"")</f>
        <v/>
      </c>
      <c r="S2472" s="239" t="str">
        <f t="array" ref="S2472">IF(B2472="","",IF(ISERROR(MATCH($E2472,CL,0)),"Unknown",INDIRECT("'C'!$A$"&amp;MATCH($E2472,CL,0)+1)))</f>
        <v/>
      </c>
      <c r="T2472" s="239" t="str">
        <f t="array" ref="T2472">IF(B2472="","",IF(ISERROR(MATCH($J2472,SorP!$B$1:$B$6226,0)),"",INDIRECT("'SorP'!$A$"&amp;MATCH($S2472&amp;$J2472,SorP!C:C,0))))</f>
        <v/>
      </c>
      <c r="U2472" s="240"/>
      <c r="V2472" s="228" t="str">
        <f>IF(C2472="",NA(),IF(OR(C2472="Smelter not listed",C2472="Smelter not yet identified"),MATCH($B2472&amp;$D2472,'Smelter Look-up'!$J:$J,0),MATCH($B2472&amp;$C2472,'Smelter Look-up'!$J:$J,0)))</f>
        <v>#N/A</v>
      </c>
      <c r="W2472" s="208"/>
      <c r="X2472" s="208">
        <f t="shared" si="1"/>
        <v>0</v>
      </c>
      <c r="Y2472" s="208"/>
      <c r="Z2472" s="208"/>
      <c r="AA2472" s="208"/>
      <c r="AB2472" s="241" t="str">
        <f t="shared" si="2"/>
        <v/>
      </c>
      <c r="AC2472" s="208"/>
      <c r="AD2472" s="208"/>
      <c r="AE2472" s="208"/>
      <c r="AF2472" s="208"/>
      <c r="AG2472" s="208"/>
      <c r="AH2472" s="208"/>
    </row>
    <row r="2473" ht="13.5" customHeight="1">
      <c r="A2473" s="239"/>
      <c r="B2473" s="233" t="str">
        <f t="array" ref="B2473">IF(LEN(A2473)=0,"",INDEX('Smelter Look-up'!$A:$A,MATCH($A2473,'Smelter Look-up'!$E:$E,0)))</f>
        <v/>
      </c>
      <c r="C2473" s="234" t="str">
        <f t="array" ref="C2473">IF(LEN(A2473)=0,"",INDEX('Smelter Look-up'!$C:$C,MATCH($A2473,'Smelter Look-up'!$E:$E,0)))</f>
        <v/>
      </c>
      <c r="D2473" s="233"/>
      <c r="E2473" s="233" t="str">
        <f>IF(ISERROR($V2473),"",OFFSET('Smelter Look-up'!$D$4,$V2473-4,0)&amp;"")</f>
        <v/>
      </c>
      <c r="F2473" s="233" t="str">
        <f>IF(ISERROR($V2473),"",OFFSET('Smelter Look-up'!$E$4,$V2473-4,0))</f>
        <v/>
      </c>
      <c r="G2473" s="233" t="str">
        <f>IF(C2473=$X$4,IF(ISERROR($V2473),"Enter smelter details","RMI"),IF(ISERROR($V2473),"",OFFSET('Smelter Look-up'!$F$4,$V2473-4,0)))</f>
        <v/>
      </c>
      <c r="H2473" s="235" t="str">
        <f>IF(ISERROR($V2473),"",OFFSET('Smelter Look-up'!$G$4,$V2473-4,0))</f>
        <v/>
      </c>
      <c r="I2473" s="237" t="str">
        <f>IF(ISERROR($V2473),"",OFFSET('Smelter Look-up'!$H$4,$V2473-4,0))</f>
        <v/>
      </c>
      <c r="J2473" s="237" t="str">
        <f>IF(ISERROR($V2473),"",OFFSET('Smelter Look-up'!$I$4,$V2473-4,0))</f>
        <v/>
      </c>
      <c r="K2473" s="234"/>
      <c r="L2473" s="234"/>
      <c r="M2473" s="234"/>
      <c r="N2473" s="234"/>
      <c r="O2473" s="234"/>
      <c r="P2473" s="237"/>
      <c r="Q2473" s="238"/>
      <c r="R2473" s="233" t="str">
        <f>IF(ISERROR($V2473),"",OFFSET('Smelter Look-up'!$C$4,$V2473-4,0)&amp;"")</f>
        <v/>
      </c>
      <c r="S2473" s="239" t="str">
        <f t="array" ref="S2473">IF(B2473="","",IF(ISERROR(MATCH($E2473,CL,0)),"Unknown",INDIRECT("'C'!$A$"&amp;MATCH($E2473,CL,0)+1)))</f>
        <v/>
      </c>
      <c r="T2473" s="239" t="str">
        <f t="array" ref="T2473">IF(B2473="","",IF(ISERROR(MATCH($J2473,SorP!$B$1:$B$6226,0)),"",INDIRECT("'SorP'!$A$"&amp;MATCH($S2473&amp;$J2473,SorP!C:C,0))))</f>
        <v/>
      </c>
      <c r="U2473" s="240"/>
      <c r="V2473" s="228" t="str">
        <f>IF(C2473="",NA(),IF(OR(C2473="Smelter not listed",C2473="Smelter not yet identified"),MATCH($B2473&amp;$D2473,'Smelter Look-up'!$J:$J,0),MATCH($B2473&amp;$C2473,'Smelter Look-up'!$J:$J,0)))</f>
        <v>#N/A</v>
      </c>
      <c r="W2473" s="208"/>
      <c r="X2473" s="208">
        <f t="shared" si="1"/>
        <v>0</v>
      </c>
      <c r="Y2473" s="208"/>
      <c r="Z2473" s="208"/>
      <c r="AA2473" s="208"/>
      <c r="AB2473" s="241" t="str">
        <f t="shared" si="2"/>
        <v/>
      </c>
      <c r="AC2473" s="208"/>
      <c r="AD2473" s="208"/>
      <c r="AE2473" s="208"/>
      <c r="AF2473" s="208"/>
      <c r="AG2473" s="208"/>
      <c r="AH2473" s="208"/>
    </row>
    <row r="2474" ht="13.5" customHeight="1">
      <c r="A2474" s="239"/>
      <c r="B2474" s="233" t="str">
        <f t="array" ref="B2474">IF(LEN(A2474)=0,"",INDEX('Smelter Look-up'!$A:$A,MATCH($A2474,'Smelter Look-up'!$E:$E,0)))</f>
        <v/>
      </c>
      <c r="C2474" s="234" t="str">
        <f t="array" ref="C2474">IF(LEN(A2474)=0,"",INDEX('Smelter Look-up'!$C:$C,MATCH($A2474,'Smelter Look-up'!$E:$E,0)))</f>
        <v/>
      </c>
      <c r="D2474" s="233"/>
      <c r="E2474" s="233" t="str">
        <f>IF(ISERROR($V2474),"",OFFSET('Smelter Look-up'!$D$4,$V2474-4,0)&amp;"")</f>
        <v/>
      </c>
      <c r="F2474" s="233" t="str">
        <f>IF(ISERROR($V2474),"",OFFSET('Smelter Look-up'!$E$4,$V2474-4,0))</f>
        <v/>
      </c>
      <c r="G2474" s="233" t="str">
        <f>IF(C2474=$X$4,IF(ISERROR($V2474),"Enter smelter details","RMI"),IF(ISERROR($V2474),"",OFFSET('Smelter Look-up'!$F$4,$V2474-4,0)))</f>
        <v/>
      </c>
      <c r="H2474" s="235" t="str">
        <f>IF(ISERROR($V2474),"",OFFSET('Smelter Look-up'!$G$4,$V2474-4,0))</f>
        <v/>
      </c>
      <c r="I2474" s="237" t="str">
        <f>IF(ISERROR($V2474),"",OFFSET('Smelter Look-up'!$H$4,$V2474-4,0))</f>
        <v/>
      </c>
      <c r="J2474" s="237" t="str">
        <f>IF(ISERROR($V2474),"",OFFSET('Smelter Look-up'!$I$4,$V2474-4,0))</f>
        <v/>
      </c>
      <c r="K2474" s="234"/>
      <c r="L2474" s="234"/>
      <c r="M2474" s="234"/>
      <c r="N2474" s="234"/>
      <c r="O2474" s="234"/>
      <c r="P2474" s="237"/>
      <c r="Q2474" s="238"/>
      <c r="R2474" s="233" t="str">
        <f>IF(ISERROR($V2474),"",OFFSET('Smelter Look-up'!$C$4,$V2474-4,0)&amp;"")</f>
        <v/>
      </c>
      <c r="S2474" s="239" t="str">
        <f t="array" ref="S2474">IF(B2474="","",IF(ISERROR(MATCH($E2474,CL,0)),"Unknown",INDIRECT("'C'!$A$"&amp;MATCH($E2474,CL,0)+1)))</f>
        <v/>
      </c>
      <c r="T2474" s="239" t="str">
        <f t="array" ref="T2474">IF(B2474="","",IF(ISERROR(MATCH($J2474,SorP!$B$1:$B$6226,0)),"",INDIRECT("'SorP'!$A$"&amp;MATCH($S2474&amp;$J2474,SorP!C:C,0))))</f>
        <v/>
      </c>
      <c r="U2474" s="240"/>
      <c r="V2474" s="228" t="str">
        <f>IF(C2474="",NA(),IF(OR(C2474="Smelter not listed",C2474="Smelter not yet identified"),MATCH($B2474&amp;$D2474,'Smelter Look-up'!$J:$J,0),MATCH($B2474&amp;$C2474,'Smelter Look-up'!$J:$J,0)))</f>
        <v>#N/A</v>
      </c>
      <c r="W2474" s="208"/>
      <c r="X2474" s="208">
        <f t="shared" si="1"/>
        <v>0</v>
      </c>
      <c r="Y2474" s="208"/>
      <c r="Z2474" s="208"/>
      <c r="AA2474" s="208"/>
      <c r="AB2474" s="241" t="str">
        <f t="shared" si="2"/>
        <v/>
      </c>
      <c r="AC2474" s="208"/>
      <c r="AD2474" s="208"/>
      <c r="AE2474" s="208"/>
      <c r="AF2474" s="208"/>
      <c r="AG2474" s="208"/>
      <c r="AH2474" s="208"/>
    </row>
    <row r="2475" ht="13.5" customHeight="1">
      <c r="A2475" s="239"/>
      <c r="B2475" s="233" t="str">
        <f t="array" ref="B2475">IF(LEN(A2475)=0,"",INDEX('Smelter Look-up'!$A:$A,MATCH($A2475,'Smelter Look-up'!$E:$E,0)))</f>
        <v/>
      </c>
      <c r="C2475" s="234" t="str">
        <f t="array" ref="C2475">IF(LEN(A2475)=0,"",INDEX('Smelter Look-up'!$C:$C,MATCH($A2475,'Smelter Look-up'!$E:$E,0)))</f>
        <v/>
      </c>
      <c r="D2475" s="233"/>
      <c r="E2475" s="233" t="str">
        <f>IF(ISERROR($V2475),"",OFFSET('Smelter Look-up'!$D$4,$V2475-4,0)&amp;"")</f>
        <v/>
      </c>
      <c r="F2475" s="233" t="str">
        <f>IF(ISERROR($V2475),"",OFFSET('Smelter Look-up'!$E$4,$V2475-4,0))</f>
        <v/>
      </c>
      <c r="G2475" s="233" t="str">
        <f>IF(C2475=$X$4,IF(ISERROR($V2475),"Enter smelter details","RMI"),IF(ISERROR($V2475),"",OFFSET('Smelter Look-up'!$F$4,$V2475-4,0)))</f>
        <v/>
      </c>
      <c r="H2475" s="235" t="str">
        <f>IF(ISERROR($V2475),"",OFFSET('Smelter Look-up'!$G$4,$V2475-4,0))</f>
        <v/>
      </c>
      <c r="I2475" s="237" t="str">
        <f>IF(ISERROR($V2475),"",OFFSET('Smelter Look-up'!$H$4,$V2475-4,0))</f>
        <v/>
      </c>
      <c r="J2475" s="237" t="str">
        <f>IF(ISERROR($V2475),"",OFFSET('Smelter Look-up'!$I$4,$V2475-4,0))</f>
        <v/>
      </c>
      <c r="K2475" s="234"/>
      <c r="L2475" s="234"/>
      <c r="M2475" s="234"/>
      <c r="N2475" s="234"/>
      <c r="O2475" s="234"/>
      <c r="P2475" s="237"/>
      <c r="Q2475" s="238"/>
      <c r="R2475" s="233" t="str">
        <f>IF(ISERROR($V2475),"",OFFSET('Smelter Look-up'!$C$4,$V2475-4,0)&amp;"")</f>
        <v/>
      </c>
      <c r="S2475" s="239" t="str">
        <f t="array" ref="S2475">IF(B2475="","",IF(ISERROR(MATCH($E2475,CL,0)),"Unknown",INDIRECT("'C'!$A$"&amp;MATCH($E2475,CL,0)+1)))</f>
        <v/>
      </c>
      <c r="T2475" s="239" t="str">
        <f t="array" ref="T2475">IF(B2475="","",IF(ISERROR(MATCH($J2475,SorP!$B$1:$B$6226,0)),"",INDIRECT("'SorP'!$A$"&amp;MATCH($S2475&amp;$J2475,SorP!C:C,0))))</f>
        <v/>
      </c>
      <c r="U2475" s="240"/>
      <c r="V2475" s="228" t="str">
        <f>IF(C2475="",NA(),IF(OR(C2475="Smelter not listed",C2475="Smelter not yet identified"),MATCH($B2475&amp;$D2475,'Smelter Look-up'!$J:$J,0),MATCH($B2475&amp;$C2475,'Smelter Look-up'!$J:$J,0)))</f>
        <v>#N/A</v>
      </c>
      <c r="W2475" s="208"/>
      <c r="X2475" s="208">
        <f t="shared" si="1"/>
        <v>0</v>
      </c>
      <c r="Y2475" s="208"/>
      <c r="Z2475" s="208"/>
      <c r="AA2475" s="208"/>
      <c r="AB2475" s="241" t="str">
        <f t="shared" si="2"/>
        <v/>
      </c>
      <c r="AC2475" s="208"/>
      <c r="AD2475" s="208"/>
      <c r="AE2475" s="208"/>
      <c r="AF2475" s="208"/>
      <c r="AG2475" s="208"/>
      <c r="AH2475" s="208"/>
    </row>
    <row r="2476" ht="13.5" customHeight="1">
      <c r="A2476" s="239"/>
      <c r="B2476" s="233" t="str">
        <f t="array" ref="B2476">IF(LEN(A2476)=0,"",INDEX('Smelter Look-up'!$A:$A,MATCH($A2476,'Smelter Look-up'!$E:$E,0)))</f>
        <v/>
      </c>
      <c r="C2476" s="234" t="str">
        <f t="array" ref="C2476">IF(LEN(A2476)=0,"",INDEX('Smelter Look-up'!$C:$C,MATCH($A2476,'Smelter Look-up'!$E:$E,0)))</f>
        <v/>
      </c>
      <c r="D2476" s="233"/>
      <c r="E2476" s="233" t="str">
        <f>IF(ISERROR($V2476),"",OFFSET('Smelter Look-up'!$D$4,$V2476-4,0)&amp;"")</f>
        <v/>
      </c>
      <c r="F2476" s="233" t="str">
        <f>IF(ISERROR($V2476),"",OFFSET('Smelter Look-up'!$E$4,$V2476-4,0))</f>
        <v/>
      </c>
      <c r="G2476" s="233" t="str">
        <f>IF(C2476=$X$4,IF(ISERROR($V2476),"Enter smelter details","RMI"),IF(ISERROR($V2476),"",OFFSET('Smelter Look-up'!$F$4,$V2476-4,0)))</f>
        <v/>
      </c>
      <c r="H2476" s="235" t="str">
        <f>IF(ISERROR($V2476),"",OFFSET('Smelter Look-up'!$G$4,$V2476-4,0))</f>
        <v/>
      </c>
      <c r="I2476" s="237" t="str">
        <f>IF(ISERROR($V2476),"",OFFSET('Smelter Look-up'!$H$4,$V2476-4,0))</f>
        <v/>
      </c>
      <c r="J2476" s="237" t="str">
        <f>IF(ISERROR($V2476),"",OFFSET('Smelter Look-up'!$I$4,$V2476-4,0))</f>
        <v/>
      </c>
      <c r="K2476" s="234"/>
      <c r="L2476" s="234"/>
      <c r="M2476" s="234"/>
      <c r="N2476" s="234"/>
      <c r="O2476" s="234"/>
      <c r="P2476" s="237"/>
      <c r="Q2476" s="238"/>
      <c r="R2476" s="233" t="str">
        <f>IF(ISERROR($V2476),"",OFFSET('Smelter Look-up'!$C$4,$V2476-4,0)&amp;"")</f>
        <v/>
      </c>
      <c r="S2476" s="239" t="str">
        <f t="array" ref="S2476">IF(B2476="","",IF(ISERROR(MATCH($E2476,CL,0)),"Unknown",INDIRECT("'C'!$A$"&amp;MATCH($E2476,CL,0)+1)))</f>
        <v/>
      </c>
      <c r="T2476" s="239" t="str">
        <f t="array" ref="T2476">IF(B2476="","",IF(ISERROR(MATCH($J2476,SorP!$B$1:$B$6226,0)),"",INDIRECT("'SorP'!$A$"&amp;MATCH($S2476&amp;$J2476,SorP!C:C,0))))</f>
        <v/>
      </c>
      <c r="U2476" s="240"/>
      <c r="V2476" s="228" t="str">
        <f>IF(C2476="",NA(),IF(OR(C2476="Smelter not listed",C2476="Smelter not yet identified"),MATCH($B2476&amp;$D2476,'Smelter Look-up'!$J:$J,0),MATCH($B2476&amp;$C2476,'Smelter Look-up'!$J:$J,0)))</f>
        <v>#N/A</v>
      </c>
      <c r="W2476" s="208"/>
      <c r="X2476" s="208">
        <f t="shared" si="1"/>
        <v>0</v>
      </c>
      <c r="Y2476" s="208"/>
      <c r="Z2476" s="208"/>
      <c r="AA2476" s="208"/>
      <c r="AB2476" s="241" t="str">
        <f t="shared" si="2"/>
        <v/>
      </c>
      <c r="AC2476" s="208"/>
      <c r="AD2476" s="208"/>
      <c r="AE2476" s="208"/>
      <c r="AF2476" s="208"/>
      <c r="AG2476" s="208"/>
      <c r="AH2476" s="208"/>
    </row>
    <row r="2477" ht="13.5" customHeight="1">
      <c r="A2477" s="239"/>
      <c r="B2477" s="233" t="str">
        <f t="array" ref="B2477">IF(LEN(A2477)=0,"",INDEX('Smelter Look-up'!$A:$A,MATCH($A2477,'Smelter Look-up'!$E:$E,0)))</f>
        <v/>
      </c>
      <c r="C2477" s="234" t="str">
        <f t="array" ref="C2477">IF(LEN(A2477)=0,"",INDEX('Smelter Look-up'!$C:$C,MATCH($A2477,'Smelter Look-up'!$E:$E,0)))</f>
        <v/>
      </c>
      <c r="D2477" s="233"/>
      <c r="E2477" s="233" t="str">
        <f>IF(ISERROR($V2477),"",OFFSET('Smelter Look-up'!$D$4,$V2477-4,0)&amp;"")</f>
        <v/>
      </c>
      <c r="F2477" s="233" t="str">
        <f>IF(ISERROR($V2477),"",OFFSET('Smelter Look-up'!$E$4,$V2477-4,0))</f>
        <v/>
      </c>
      <c r="G2477" s="233" t="str">
        <f>IF(C2477=$X$4,IF(ISERROR($V2477),"Enter smelter details","RMI"),IF(ISERROR($V2477),"",OFFSET('Smelter Look-up'!$F$4,$V2477-4,0)))</f>
        <v/>
      </c>
      <c r="H2477" s="235" t="str">
        <f>IF(ISERROR($V2477),"",OFFSET('Smelter Look-up'!$G$4,$V2477-4,0))</f>
        <v/>
      </c>
      <c r="I2477" s="237" t="str">
        <f>IF(ISERROR($V2477),"",OFFSET('Smelter Look-up'!$H$4,$V2477-4,0))</f>
        <v/>
      </c>
      <c r="J2477" s="237" t="str">
        <f>IF(ISERROR($V2477),"",OFFSET('Smelter Look-up'!$I$4,$V2477-4,0))</f>
        <v/>
      </c>
      <c r="K2477" s="234"/>
      <c r="L2477" s="234"/>
      <c r="M2477" s="234"/>
      <c r="N2477" s="234"/>
      <c r="O2477" s="234"/>
      <c r="P2477" s="237"/>
      <c r="Q2477" s="238"/>
      <c r="R2477" s="233" t="str">
        <f>IF(ISERROR($V2477),"",OFFSET('Smelter Look-up'!$C$4,$V2477-4,0)&amp;"")</f>
        <v/>
      </c>
      <c r="S2477" s="239" t="str">
        <f t="array" ref="S2477">IF(B2477="","",IF(ISERROR(MATCH($E2477,CL,0)),"Unknown",INDIRECT("'C'!$A$"&amp;MATCH($E2477,CL,0)+1)))</f>
        <v/>
      </c>
      <c r="T2477" s="239" t="str">
        <f t="array" ref="T2477">IF(B2477="","",IF(ISERROR(MATCH($J2477,SorP!$B$1:$B$6226,0)),"",INDIRECT("'SorP'!$A$"&amp;MATCH($S2477&amp;$J2477,SorP!C:C,0))))</f>
        <v/>
      </c>
      <c r="U2477" s="240"/>
      <c r="V2477" s="228" t="str">
        <f>IF(C2477="",NA(),IF(OR(C2477="Smelter not listed",C2477="Smelter not yet identified"),MATCH($B2477&amp;$D2477,'Smelter Look-up'!$J:$J,0),MATCH($B2477&amp;$C2477,'Smelter Look-up'!$J:$J,0)))</f>
        <v>#N/A</v>
      </c>
      <c r="W2477" s="208"/>
      <c r="X2477" s="208">
        <f t="shared" si="1"/>
        <v>0</v>
      </c>
      <c r="Y2477" s="208"/>
      <c r="Z2477" s="208"/>
      <c r="AA2477" s="208"/>
      <c r="AB2477" s="241" t="str">
        <f t="shared" si="2"/>
        <v/>
      </c>
      <c r="AC2477" s="208"/>
      <c r="AD2477" s="208"/>
      <c r="AE2477" s="208"/>
      <c r="AF2477" s="208"/>
      <c r="AG2477" s="208"/>
      <c r="AH2477" s="208"/>
    </row>
    <row r="2478" ht="13.5" customHeight="1">
      <c r="A2478" s="239"/>
      <c r="B2478" s="233" t="str">
        <f t="array" ref="B2478">IF(LEN(A2478)=0,"",INDEX('Smelter Look-up'!$A:$A,MATCH($A2478,'Smelter Look-up'!$E:$E,0)))</f>
        <v/>
      </c>
      <c r="C2478" s="234" t="str">
        <f t="array" ref="C2478">IF(LEN(A2478)=0,"",INDEX('Smelter Look-up'!$C:$C,MATCH($A2478,'Smelter Look-up'!$E:$E,0)))</f>
        <v/>
      </c>
      <c r="D2478" s="233"/>
      <c r="E2478" s="233" t="str">
        <f>IF(ISERROR($V2478),"",OFFSET('Smelter Look-up'!$D$4,$V2478-4,0)&amp;"")</f>
        <v/>
      </c>
      <c r="F2478" s="233" t="str">
        <f>IF(ISERROR($V2478),"",OFFSET('Smelter Look-up'!$E$4,$V2478-4,0))</f>
        <v/>
      </c>
      <c r="G2478" s="233" t="str">
        <f>IF(C2478=$X$4,IF(ISERROR($V2478),"Enter smelter details","RMI"),IF(ISERROR($V2478),"",OFFSET('Smelter Look-up'!$F$4,$V2478-4,0)))</f>
        <v/>
      </c>
      <c r="H2478" s="235" t="str">
        <f>IF(ISERROR($V2478),"",OFFSET('Smelter Look-up'!$G$4,$V2478-4,0))</f>
        <v/>
      </c>
      <c r="I2478" s="237" t="str">
        <f>IF(ISERROR($V2478),"",OFFSET('Smelter Look-up'!$H$4,$V2478-4,0))</f>
        <v/>
      </c>
      <c r="J2478" s="237" t="str">
        <f>IF(ISERROR($V2478),"",OFFSET('Smelter Look-up'!$I$4,$V2478-4,0))</f>
        <v/>
      </c>
      <c r="K2478" s="234"/>
      <c r="L2478" s="234"/>
      <c r="M2478" s="234"/>
      <c r="N2478" s="234"/>
      <c r="O2478" s="234"/>
      <c r="P2478" s="237"/>
      <c r="Q2478" s="238"/>
      <c r="R2478" s="233" t="str">
        <f>IF(ISERROR($V2478),"",OFFSET('Smelter Look-up'!$C$4,$V2478-4,0)&amp;"")</f>
        <v/>
      </c>
      <c r="S2478" s="239" t="str">
        <f t="array" ref="S2478">IF(B2478="","",IF(ISERROR(MATCH($E2478,CL,0)),"Unknown",INDIRECT("'C'!$A$"&amp;MATCH($E2478,CL,0)+1)))</f>
        <v/>
      </c>
      <c r="T2478" s="239" t="str">
        <f t="array" ref="T2478">IF(B2478="","",IF(ISERROR(MATCH($J2478,SorP!$B$1:$B$6226,0)),"",INDIRECT("'SorP'!$A$"&amp;MATCH($S2478&amp;$J2478,SorP!C:C,0))))</f>
        <v/>
      </c>
      <c r="U2478" s="240"/>
      <c r="V2478" s="228" t="str">
        <f>IF(C2478="",NA(),IF(OR(C2478="Smelter not listed",C2478="Smelter not yet identified"),MATCH($B2478&amp;$D2478,'Smelter Look-up'!$J:$J,0),MATCH($B2478&amp;$C2478,'Smelter Look-up'!$J:$J,0)))</f>
        <v>#N/A</v>
      </c>
      <c r="W2478" s="208"/>
      <c r="X2478" s="208">
        <f t="shared" si="1"/>
        <v>0</v>
      </c>
      <c r="Y2478" s="208"/>
      <c r="Z2478" s="208"/>
      <c r="AA2478" s="208"/>
      <c r="AB2478" s="241" t="str">
        <f t="shared" si="2"/>
        <v/>
      </c>
      <c r="AC2478" s="208"/>
      <c r="AD2478" s="208"/>
      <c r="AE2478" s="208"/>
      <c r="AF2478" s="208"/>
      <c r="AG2478" s="208"/>
      <c r="AH2478" s="208"/>
    </row>
    <row r="2479" ht="13.5" customHeight="1">
      <c r="A2479" s="239"/>
      <c r="B2479" s="233" t="str">
        <f t="array" ref="B2479">IF(LEN(A2479)=0,"",INDEX('Smelter Look-up'!$A:$A,MATCH($A2479,'Smelter Look-up'!$E:$E,0)))</f>
        <v/>
      </c>
      <c r="C2479" s="234" t="str">
        <f t="array" ref="C2479">IF(LEN(A2479)=0,"",INDEX('Smelter Look-up'!$C:$C,MATCH($A2479,'Smelter Look-up'!$E:$E,0)))</f>
        <v/>
      </c>
      <c r="D2479" s="233"/>
      <c r="E2479" s="233" t="str">
        <f>IF(ISERROR($V2479),"",OFFSET('Smelter Look-up'!$D$4,$V2479-4,0)&amp;"")</f>
        <v/>
      </c>
      <c r="F2479" s="233" t="str">
        <f>IF(ISERROR($V2479),"",OFFSET('Smelter Look-up'!$E$4,$V2479-4,0))</f>
        <v/>
      </c>
      <c r="G2479" s="233" t="str">
        <f>IF(C2479=$X$4,IF(ISERROR($V2479),"Enter smelter details","RMI"),IF(ISERROR($V2479),"",OFFSET('Smelter Look-up'!$F$4,$V2479-4,0)))</f>
        <v/>
      </c>
      <c r="H2479" s="235" t="str">
        <f>IF(ISERROR($V2479),"",OFFSET('Smelter Look-up'!$G$4,$V2479-4,0))</f>
        <v/>
      </c>
      <c r="I2479" s="237" t="str">
        <f>IF(ISERROR($V2479),"",OFFSET('Smelter Look-up'!$H$4,$V2479-4,0))</f>
        <v/>
      </c>
      <c r="J2479" s="237" t="str">
        <f>IF(ISERROR($V2479),"",OFFSET('Smelter Look-up'!$I$4,$V2479-4,0))</f>
        <v/>
      </c>
      <c r="K2479" s="234"/>
      <c r="L2479" s="234"/>
      <c r="M2479" s="234"/>
      <c r="N2479" s="234"/>
      <c r="O2479" s="234"/>
      <c r="P2479" s="237"/>
      <c r="Q2479" s="238"/>
      <c r="R2479" s="233" t="str">
        <f>IF(ISERROR($V2479),"",OFFSET('Smelter Look-up'!$C$4,$V2479-4,0)&amp;"")</f>
        <v/>
      </c>
      <c r="S2479" s="239" t="str">
        <f t="array" ref="S2479">IF(B2479="","",IF(ISERROR(MATCH($E2479,CL,0)),"Unknown",INDIRECT("'C'!$A$"&amp;MATCH($E2479,CL,0)+1)))</f>
        <v/>
      </c>
      <c r="T2479" s="239" t="str">
        <f t="array" ref="T2479">IF(B2479="","",IF(ISERROR(MATCH($J2479,SorP!$B$1:$B$6226,0)),"",INDIRECT("'SorP'!$A$"&amp;MATCH($S2479&amp;$J2479,SorP!C:C,0))))</f>
        <v/>
      </c>
      <c r="U2479" s="240"/>
      <c r="V2479" s="228" t="str">
        <f>IF(C2479="",NA(),IF(OR(C2479="Smelter not listed",C2479="Smelter not yet identified"),MATCH($B2479&amp;$D2479,'Smelter Look-up'!$J:$J,0),MATCH($B2479&amp;$C2479,'Smelter Look-up'!$J:$J,0)))</f>
        <v>#N/A</v>
      </c>
      <c r="W2479" s="208"/>
      <c r="X2479" s="208">
        <f t="shared" si="1"/>
        <v>0</v>
      </c>
      <c r="Y2479" s="208"/>
      <c r="Z2479" s="208"/>
      <c r="AA2479" s="208"/>
      <c r="AB2479" s="241" t="str">
        <f t="shared" si="2"/>
        <v/>
      </c>
      <c r="AC2479" s="208"/>
      <c r="AD2479" s="208"/>
      <c r="AE2479" s="208"/>
      <c r="AF2479" s="208"/>
      <c r="AG2479" s="208"/>
      <c r="AH2479" s="208"/>
    </row>
    <row r="2480" ht="13.5" customHeight="1">
      <c r="A2480" s="239"/>
      <c r="B2480" s="233" t="str">
        <f t="array" ref="B2480">IF(LEN(A2480)=0,"",INDEX('Smelter Look-up'!$A:$A,MATCH($A2480,'Smelter Look-up'!$E:$E,0)))</f>
        <v/>
      </c>
      <c r="C2480" s="234" t="str">
        <f t="array" ref="C2480">IF(LEN(A2480)=0,"",INDEX('Smelter Look-up'!$C:$C,MATCH($A2480,'Smelter Look-up'!$E:$E,0)))</f>
        <v/>
      </c>
      <c r="D2480" s="233"/>
      <c r="E2480" s="233" t="str">
        <f>IF(ISERROR($V2480),"",OFFSET('Smelter Look-up'!$D$4,$V2480-4,0)&amp;"")</f>
        <v/>
      </c>
      <c r="F2480" s="233" t="str">
        <f>IF(ISERROR($V2480),"",OFFSET('Smelter Look-up'!$E$4,$V2480-4,0))</f>
        <v/>
      </c>
      <c r="G2480" s="233" t="str">
        <f>IF(C2480=$X$4,IF(ISERROR($V2480),"Enter smelter details","RMI"),IF(ISERROR($V2480),"",OFFSET('Smelter Look-up'!$F$4,$V2480-4,0)))</f>
        <v/>
      </c>
      <c r="H2480" s="235" t="str">
        <f>IF(ISERROR($V2480),"",OFFSET('Smelter Look-up'!$G$4,$V2480-4,0))</f>
        <v/>
      </c>
      <c r="I2480" s="237" t="str">
        <f>IF(ISERROR($V2480),"",OFFSET('Smelter Look-up'!$H$4,$V2480-4,0))</f>
        <v/>
      </c>
      <c r="J2480" s="237" t="str">
        <f>IF(ISERROR($V2480),"",OFFSET('Smelter Look-up'!$I$4,$V2480-4,0))</f>
        <v/>
      </c>
      <c r="K2480" s="234"/>
      <c r="L2480" s="234"/>
      <c r="M2480" s="234"/>
      <c r="N2480" s="234"/>
      <c r="O2480" s="234"/>
      <c r="P2480" s="237"/>
      <c r="Q2480" s="238"/>
      <c r="R2480" s="233" t="str">
        <f>IF(ISERROR($V2480),"",OFFSET('Smelter Look-up'!$C$4,$V2480-4,0)&amp;"")</f>
        <v/>
      </c>
      <c r="S2480" s="239" t="str">
        <f t="array" ref="S2480">IF(B2480="","",IF(ISERROR(MATCH($E2480,CL,0)),"Unknown",INDIRECT("'C'!$A$"&amp;MATCH($E2480,CL,0)+1)))</f>
        <v/>
      </c>
      <c r="T2480" s="239" t="str">
        <f t="array" ref="T2480">IF(B2480="","",IF(ISERROR(MATCH($J2480,SorP!$B$1:$B$6226,0)),"",INDIRECT("'SorP'!$A$"&amp;MATCH($S2480&amp;$J2480,SorP!C:C,0))))</f>
        <v/>
      </c>
      <c r="U2480" s="240"/>
      <c r="V2480" s="228" t="str">
        <f>IF(C2480="",NA(),IF(OR(C2480="Smelter not listed",C2480="Smelter not yet identified"),MATCH($B2480&amp;$D2480,'Smelter Look-up'!$J:$J,0),MATCH($B2480&amp;$C2480,'Smelter Look-up'!$J:$J,0)))</f>
        <v>#N/A</v>
      </c>
      <c r="W2480" s="208"/>
      <c r="X2480" s="208">
        <f t="shared" si="1"/>
        <v>0</v>
      </c>
      <c r="Y2480" s="208"/>
      <c r="Z2480" s="208"/>
      <c r="AA2480" s="208"/>
      <c r="AB2480" s="241" t="str">
        <f t="shared" si="2"/>
        <v/>
      </c>
      <c r="AC2480" s="208"/>
      <c r="AD2480" s="208"/>
      <c r="AE2480" s="208"/>
      <c r="AF2480" s="208"/>
      <c r="AG2480" s="208"/>
      <c r="AH2480" s="208"/>
    </row>
    <row r="2481" ht="13.5" customHeight="1">
      <c r="A2481" s="239"/>
      <c r="B2481" s="233" t="str">
        <f t="array" ref="B2481">IF(LEN(A2481)=0,"",INDEX('Smelter Look-up'!$A:$A,MATCH($A2481,'Smelter Look-up'!$E:$E,0)))</f>
        <v/>
      </c>
      <c r="C2481" s="234" t="str">
        <f t="array" ref="C2481">IF(LEN(A2481)=0,"",INDEX('Smelter Look-up'!$C:$C,MATCH($A2481,'Smelter Look-up'!$E:$E,0)))</f>
        <v/>
      </c>
      <c r="D2481" s="233"/>
      <c r="E2481" s="233" t="str">
        <f>IF(ISERROR($V2481),"",OFFSET('Smelter Look-up'!$D$4,$V2481-4,0)&amp;"")</f>
        <v/>
      </c>
      <c r="F2481" s="233" t="str">
        <f>IF(ISERROR($V2481),"",OFFSET('Smelter Look-up'!$E$4,$V2481-4,0))</f>
        <v/>
      </c>
      <c r="G2481" s="233" t="str">
        <f>IF(C2481=$X$4,IF(ISERROR($V2481),"Enter smelter details","RMI"),IF(ISERROR($V2481),"",OFFSET('Smelter Look-up'!$F$4,$V2481-4,0)))</f>
        <v/>
      </c>
      <c r="H2481" s="235" t="str">
        <f>IF(ISERROR($V2481),"",OFFSET('Smelter Look-up'!$G$4,$V2481-4,0))</f>
        <v/>
      </c>
      <c r="I2481" s="237" t="str">
        <f>IF(ISERROR($V2481),"",OFFSET('Smelter Look-up'!$H$4,$V2481-4,0))</f>
        <v/>
      </c>
      <c r="J2481" s="237" t="str">
        <f>IF(ISERROR($V2481),"",OFFSET('Smelter Look-up'!$I$4,$V2481-4,0))</f>
        <v/>
      </c>
      <c r="K2481" s="234"/>
      <c r="L2481" s="234"/>
      <c r="M2481" s="234"/>
      <c r="N2481" s="234"/>
      <c r="O2481" s="234"/>
      <c r="P2481" s="237"/>
      <c r="Q2481" s="238"/>
      <c r="R2481" s="233" t="str">
        <f>IF(ISERROR($V2481),"",OFFSET('Smelter Look-up'!$C$4,$V2481-4,0)&amp;"")</f>
        <v/>
      </c>
      <c r="S2481" s="239" t="str">
        <f t="array" ref="S2481">IF(B2481="","",IF(ISERROR(MATCH($E2481,CL,0)),"Unknown",INDIRECT("'C'!$A$"&amp;MATCH($E2481,CL,0)+1)))</f>
        <v/>
      </c>
      <c r="T2481" s="239" t="str">
        <f t="array" ref="T2481">IF(B2481="","",IF(ISERROR(MATCH($J2481,SorP!$B$1:$B$6226,0)),"",INDIRECT("'SorP'!$A$"&amp;MATCH($S2481&amp;$J2481,SorP!C:C,0))))</f>
        <v/>
      </c>
      <c r="U2481" s="240"/>
      <c r="V2481" s="228" t="str">
        <f>IF(C2481="",NA(),IF(OR(C2481="Smelter not listed",C2481="Smelter not yet identified"),MATCH($B2481&amp;$D2481,'Smelter Look-up'!$J:$J,0),MATCH($B2481&amp;$C2481,'Smelter Look-up'!$J:$J,0)))</f>
        <v>#N/A</v>
      </c>
      <c r="W2481" s="208"/>
      <c r="X2481" s="208">
        <f t="shared" si="1"/>
        <v>0</v>
      </c>
      <c r="Y2481" s="208"/>
      <c r="Z2481" s="208"/>
      <c r="AA2481" s="208"/>
      <c r="AB2481" s="241" t="str">
        <f t="shared" si="2"/>
        <v/>
      </c>
      <c r="AC2481" s="208"/>
      <c r="AD2481" s="208"/>
      <c r="AE2481" s="208"/>
      <c r="AF2481" s="208"/>
      <c r="AG2481" s="208"/>
      <c r="AH2481" s="208"/>
    </row>
    <row r="2482" ht="13.5" customHeight="1">
      <c r="A2482" s="239"/>
      <c r="B2482" s="233" t="str">
        <f t="array" ref="B2482">IF(LEN(A2482)=0,"",INDEX('Smelter Look-up'!$A:$A,MATCH($A2482,'Smelter Look-up'!$E:$E,0)))</f>
        <v/>
      </c>
      <c r="C2482" s="234" t="str">
        <f t="array" ref="C2482">IF(LEN(A2482)=0,"",INDEX('Smelter Look-up'!$C:$C,MATCH($A2482,'Smelter Look-up'!$E:$E,0)))</f>
        <v/>
      </c>
      <c r="D2482" s="233"/>
      <c r="E2482" s="233" t="str">
        <f>IF(ISERROR($V2482),"",OFFSET('Smelter Look-up'!$D$4,$V2482-4,0)&amp;"")</f>
        <v/>
      </c>
      <c r="F2482" s="233" t="str">
        <f>IF(ISERROR($V2482),"",OFFSET('Smelter Look-up'!$E$4,$V2482-4,0))</f>
        <v/>
      </c>
      <c r="G2482" s="233" t="str">
        <f>IF(C2482=$X$4,IF(ISERROR($V2482),"Enter smelter details","RMI"),IF(ISERROR($V2482),"",OFFSET('Smelter Look-up'!$F$4,$V2482-4,0)))</f>
        <v/>
      </c>
      <c r="H2482" s="235" t="str">
        <f>IF(ISERROR($V2482),"",OFFSET('Smelter Look-up'!$G$4,$V2482-4,0))</f>
        <v/>
      </c>
      <c r="I2482" s="237" t="str">
        <f>IF(ISERROR($V2482),"",OFFSET('Smelter Look-up'!$H$4,$V2482-4,0))</f>
        <v/>
      </c>
      <c r="J2482" s="237" t="str">
        <f>IF(ISERROR($V2482),"",OFFSET('Smelter Look-up'!$I$4,$V2482-4,0))</f>
        <v/>
      </c>
      <c r="K2482" s="234"/>
      <c r="L2482" s="234"/>
      <c r="M2482" s="234"/>
      <c r="N2482" s="234"/>
      <c r="O2482" s="234"/>
      <c r="P2482" s="237"/>
      <c r="Q2482" s="238"/>
      <c r="R2482" s="233" t="str">
        <f>IF(ISERROR($V2482),"",OFFSET('Smelter Look-up'!$C$4,$V2482-4,0)&amp;"")</f>
        <v/>
      </c>
      <c r="S2482" s="239" t="str">
        <f t="array" ref="S2482">IF(B2482="","",IF(ISERROR(MATCH($E2482,CL,0)),"Unknown",INDIRECT("'C'!$A$"&amp;MATCH($E2482,CL,0)+1)))</f>
        <v/>
      </c>
      <c r="T2482" s="239" t="str">
        <f t="array" ref="T2482">IF(B2482="","",IF(ISERROR(MATCH($J2482,SorP!$B$1:$B$6226,0)),"",INDIRECT("'SorP'!$A$"&amp;MATCH($S2482&amp;$J2482,SorP!C:C,0))))</f>
        <v/>
      </c>
      <c r="U2482" s="240"/>
      <c r="V2482" s="228" t="str">
        <f>IF(C2482="",NA(),IF(OR(C2482="Smelter not listed",C2482="Smelter not yet identified"),MATCH($B2482&amp;$D2482,'Smelter Look-up'!$J:$J,0),MATCH($B2482&amp;$C2482,'Smelter Look-up'!$J:$J,0)))</f>
        <v>#N/A</v>
      </c>
      <c r="W2482" s="208"/>
      <c r="X2482" s="208">
        <f t="shared" si="1"/>
        <v>0</v>
      </c>
      <c r="Y2482" s="208"/>
      <c r="Z2482" s="208"/>
      <c r="AA2482" s="208"/>
      <c r="AB2482" s="241" t="str">
        <f t="shared" si="2"/>
        <v/>
      </c>
      <c r="AC2482" s="208"/>
      <c r="AD2482" s="208"/>
      <c r="AE2482" s="208"/>
      <c r="AF2482" s="208"/>
      <c r="AG2482" s="208"/>
      <c r="AH2482" s="208"/>
    </row>
    <row r="2483" ht="13.5" customHeight="1">
      <c r="A2483" s="239"/>
      <c r="B2483" s="233" t="str">
        <f t="array" ref="B2483">IF(LEN(A2483)=0,"",INDEX('Smelter Look-up'!$A:$A,MATCH($A2483,'Smelter Look-up'!$E:$E,0)))</f>
        <v/>
      </c>
      <c r="C2483" s="234" t="str">
        <f t="array" ref="C2483">IF(LEN(A2483)=0,"",INDEX('Smelter Look-up'!$C:$C,MATCH($A2483,'Smelter Look-up'!$E:$E,0)))</f>
        <v/>
      </c>
      <c r="D2483" s="233"/>
      <c r="E2483" s="233" t="str">
        <f>IF(ISERROR($V2483),"",OFFSET('Smelter Look-up'!$D$4,$V2483-4,0)&amp;"")</f>
        <v/>
      </c>
      <c r="F2483" s="233" t="str">
        <f>IF(ISERROR($V2483),"",OFFSET('Smelter Look-up'!$E$4,$V2483-4,0))</f>
        <v/>
      </c>
      <c r="G2483" s="233" t="str">
        <f>IF(C2483=$X$4,IF(ISERROR($V2483),"Enter smelter details","RMI"),IF(ISERROR($V2483),"",OFFSET('Smelter Look-up'!$F$4,$V2483-4,0)))</f>
        <v/>
      </c>
      <c r="H2483" s="235" t="str">
        <f>IF(ISERROR($V2483),"",OFFSET('Smelter Look-up'!$G$4,$V2483-4,0))</f>
        <v/>
      </c>
      <c r="I2483" s="237" t="str">
        <f>IF(ISERROR($V2483),"",OFFSET('Smelter Look-up'!$H$4,$V2483-4,0))</f>
        <v/>
      </c>
      <c r="J2483" s="237" t="str">
        <f>IF(ISERROR($V2483),"",OFFSET('Smelter Look-up'!$I$4,$V2483-4,0))</f>
        <v/>
      </c>
      <c r="K2483" s="234"/>
      <c r="L2483" s="234"/>
      <c r="M2483" s="234"/>
      <c r="N2483" s="234"/>
      <c r="O2483" s="234"/>
      <c r="P2483" s="237"/>
      <c r="Q2483" s="238"/>
      <c r="R2483" s="233" t="str">
        <f>IF(ISERROR($V2483),"",OFFSET('Smelter Look-up'!$C$4,$V2483-4,0)&amp;"")</f>
        <v/>
      </c>
      <c r="S2483" s="239" t="str">
        <f t="array" ref="S2483">IF(B2483="","",IF(ISERROR(MATCH($E2483,CL,0)),"Unknown",INDIRECT("'C'!$A$"&amp;MATCH($E2483,CL,0)+1)))</f>
        <v/>
      </c>
      <c r="T2483" s="239" t="str">
        <f t="array" ref="T2483">IF(B2483="","",IF(ISERROR(MATCH($J2483,SorP!$B$1:$B$6226,0)),"",INDIRECT("'SorP'!$A$"&amp;MATCH($S2483&amp;$J2483,SorP!C:C,0))))</f>
        <v/>
      </c>
      <c r="U2483" s="240"/>
      <c r="V2483" s="228" t="str">
        <f>IF(C2483="",NA(),IF(OR(C2483="Smelter not listed",C2483="Smelter not yet identified"),MATCH($B2483&amp;$D2483,'Smelter Look-up'!$J:$J,0),MATCH($B2483&amp;$C2483,'Smelter Look-up'!$J:$J,0)))</f>
        <v>#N/A</v>
      </c>
      <c r="W2483" s="208"/>
      <c r="X2483" s="208">
        <f t="shared" si="1"/>
        <v>0</v>
      </c>
      <c r="Y2483" s="208"/>
      <c r="Z2483" s="208"/>
      <c r="AA2483" s="208"/>
      <c r="AB2483" s="241" t="str">
        <f t="shared" si="2"/>
        <v/>
      </c>
      <c r="AC2483" s="208"/>
      <c r="AD2483" s="208"/>
      <c r="AE2483" s="208"/>
      <c r="AF2483" s="208"/>
      <c r="AG2483" s="208"/>
      <c r="AH2483" s="208"/>
    </row>
    <row r="2484" ht="13.5" customHeight="1">
      <c r="A2484" s="239"/>
      <c r="B2484" s="233" t="str">
        <f t="array" ref="B2484">IF(LEN(A2484)=0,"",INDEX('Smelter Look-up'!$A:$A,MATCH($A2484,'Smelter Look-up'!$E:$E,0)))</f>
        <v/>
      </c>
      <c r="C2484" s="234" t="str">
        <f t="array" ref="C2484">IF(LEN(A2484)=0,"",INDEX('Smelter Look-up'!$C:$C,MATCH($A2484,'Smelter Look-up'!$E:$E,0)))</f>
        <v/>
      </c>
      <c r="D2484" s="233"/>
      <c r="E2484" s="233" t="str">
        <f>IF(ISERROR($V2484),"",OFFSET('Smelter Look-up'!$D$4,$V2484-4,0)&amp;"")</f>
        <v/>
      </c>
      <c r="F2484" s="233" t="str">
        <f>IF(ISERROR($V2484),"",OFFSET('Smelter Look-up'!$E$4,$V2484-4,0))</f>
        <v/>
      </c>
      <c r="G2484" s="233" t="str">
        <f>IF(C2484=$X$4,IF(ISERROR($V2484),"Enter smelter details","RMI"),IF(ISERROR($V2484),"",OFFSET('Smelter Look-up'!$F$4,$V2484-4,0)))</f>
        <v/>
      </c>
      <c r="H2484" s="235" t="str">
        <f>IF(ISERROR($V2484),"",OFFSET('Smelter Look-up'!$G$4,$V2484-4,0))</f>
        <v/>
      </c>
      <c r="I2484" s="237" t="str">
        <f>IF(ISERROR($V2484),"",OFFSET('Smelter Look-up'!$H$4,$V2484-4,0))</f>
        <v/>
      </c>
      <c r="J2484" s="237" t="str">
        <f>IF(ISERROR($V2484),"",OFFSET('Smelter Look-up'!$I$4,$V2484-4,0))</f>
        <v/>
      </c>
      <c r="K2484" s="234"/>
      <c r="L2484" s="234"/>
      <c r="M2484" s="234"/>
      <c r="N2484" s="234"/>
      <c r="O2484" s="234"/>
      <c r="P2484" s="237"/>
      <c r="Q2484" s="238"/>
      <c r="R2484" s="233" t="str">
        <f>IF(ISERROR($V2484),"",OFFSET('Smelter Look-up'!$C$4,$V2484-4,0)&amp;"")</f>
        <v/>
      </c>
      <c r="S2484" s="239" t="str">
        <f t="array" ref="S2484">IF(B2484="","",IF(ISERROR(MATCH($E2484,CL,0)),"Unknown",INDIRECT("'C'!$A$"&amp;MATCH($E2484,CL,0)+1)))</f>
        <v/>
      </c>
      <c r="T2484" s="239" t="str">
        <f t="array" ref="T2484">IF(B2484="","",IF(ISERROR(MATCH($J2484,SorP!$B$1:$B$6226,0)),"",INDIRECT("'SorP'!$A$"&amp;MATCH($S2484&amp;$J2484,SorP!C:C,0))))</f>
        <v/>
      </c>
      <c r="U2484" s="240"/>
      <c r="V2484" s="228" t="str">
        <f>IF(C2484="",NA(),IF(OR(C2484="Smelter not listed",C2484="Smelter not yet identified"),MATCH($B2484&amp;$D2484,'Smelter Look-up'!$J:$J,0),MATCH($B2484&amp;$C2484,'Smelter Look-up'!$J:$J,0)))</f>
        <v>#N/A</v>
      </c>
      <c r="W2484" s="208"/>
      <c r="X2484" s="208">
        <f t="shared" si="1"/>
        <v>0</v>
      </c>
      <c r="Y2484" s="208"/>
      <c r="Z2484" s="208"/>
      <c r="AA2484" s="208"/>
      <c r="AB2484" s="241" t="str">
        <f t="shared" si="2"/>
        <v/>
      </c>
      <c r="AC2484" s="208"/>
      <c r="AD2484" s="208"/>
      <c r="AE2484" s="208"/>
      <c r="AF2484" s="208"/>
      <c r="AG2484" s="208"/>
      <c r="AH2484" s="208"/>
    </row>
    <row r="2485" ht="13.5" customHeight="1">
      <c r="A2485" s="239"/>
      <c r="B2485" s="233" t="str">
        <f t="array" ref="B2485">IF(LEN(A2485)=0,"",INDEX('Smelter Look-up'!$A:$A,MATCH($A2485,'Smelter Look-up'!$E:$E,0)))</f>
        <v/>
      </c>
      <c r="C2485" s="234" t="str">
        <f t="array" ref="C2485">IF(LEN(A2485)=0,"",INDEX('Smelter Look-up'!$C:$C,MATCH($A2485,'Smelter Look-up'!$E:$E,0)))</f>
        <v/>
      </c>
      <c r="D2485" s="233"/>
      <c r="E2485" s="233" t="str">
        <f>IF(ISERROR($V2485),"",OFFSET('Smelter Look-up'!$D$4,$V2485-4,0)&amp;"")</f>
        <v/>
      </c>
      <c r="F2485" s="233" t="str">
        <f>IF(ISERROR($V2485),"",OFFSET('Smelter Look-up'!$E$4,$V2485-4,0))</f>
        <v/>
      </c>
      <c r="G2485" s="233" t="str">
        <f>IF(C2485=$X$4,IF(ISERROR($V2485),"Enter smelter details","RMI"),IF(ISERROR($V2485),"",OFFSET('Smelter Look-up'!$F$4,$V2485-4,0)))</f>
        <v/>
      </c>
      <c r="H2485" s="235" t="str">
        <f>IF(ISERROR($V2485),"",OFFSET('Smelter Look-up'!$G$4,$V2485-4,0))</f>
        <v/>
      </c>
      <c r="I2485" s="237" t="str">
        <f>IF(ISERROR($V2485),"",OFFSET('Smelter Look-up'!$H$4,$V2485-4,0))</f>
        <v/>
      </c>
      <c r="J2485" s="237" t="str">
        <f>IF(ISERROR($V2485),"",OFFSET('Smelter Look-up'!$I$4,$V2485-4,0))</f>
        <v/>
      </c>
      <c r="K2485" s="234"/>
      <c r="L2485" s="234"/>
      <c r="M2485" s="234"/>
      <c r="N2485" s="234"/>
      <c r="O2485" s="234"/>
      <c r="P2485" s="237"/>
      <c r="Q2485" s="238"/>
      <c r="R2485" s="233" t="str">
        <f>IF(ISERROR($V2485),"",OFFSET('Smelter Look-up'!$C$4,$V2485-4,0)&amp;"")</f>
        <v/>
      </c>
      <c r="S2485" s="239" t="str">
        <f t="array" ref="S2485">IF(B2485="","",IF(ISERROR(MATCH($E2485,CL,0)),"Unknown",INDIRECT("'C'!$A$"&amp;MATCH($E2485,CL,0)+1)))</f>
        <v/>
      </c>
      <c r="T2485" s="239" t="str">
        <f t="array" ref="T2485">IF(B2485="","",IF(ISERROR(MATCH($J2485,SorP!$B$1:$B$6226,0)),"",INDIRECT("'SorP'!$A$"&amp;MATCH($S2485&amp;$J2485,SorP!C:C,0))))</f>
        <v/>
      </c>
      <c r="U2485" s="240"/>
      <c r="V2485" s="228" t="str">
        <f>IF(C2485="",NA(),IF(OR(C2485="Smelter not listed",C2485="Smelter not yet identified"),MATCH($B2485&amp;$D2485,'Smelter Look-up'!$J:$J,0),MATCH($B2485&amp;$C2485,'Smelter Look-up'!$J:$J,0)))</f>
        <v>#N/A</v>
      </c>
      <c r="W2485" s="208"/>
      <c r="X2485" s="208">
        <f t="shared" si="1"/>
        <v>0</v>
      </c>
      <c r="Y2485" s="208"/>
      <c r="Z2485" s="208"/>
      <c r="AA2485" s="208"/>
      <c r="AB2485" s="241" t="str">
        <f t="shared" si="2"/>
        <v/>
      </c>
      <c r="AC2485" s="208"/>
      <c r="AD2485" s="208"/>
      <c r="AE2485" s="208"/>
      <c r="AF2485" s="208"/>
      <c r="AG2485" s="208"/>
      <c r="AH2485" s="208"/>
    </row>
    <row r="2486" ht="13.5" customHeight="1">
      <c r="A2486" s="239"/>
      <c r="B2486" s="233" t="str">
        <f t="array" ref="B2486">IF(LEN(A2486)=0,"",INDEX('Smelter Look-up'!$A:$A,MATCH($A2486,'Smelter Look-up'!$E:$E,0)))</f>
        <v/>
      </c>
      <c r="C2486" s="234" t="str">
        <f t="array" ref="C2486">IF(LEN(A2486)=0,"",INDEX('Smelter Look-up'!$C:$C,MATCH($A2486,'Smelter Look-up'!$E:$E,0)))</f>
        <v/>
      </c>
      <c r="D2486" s="233"/>
      <c r="E2486" s="233" t="str">
        <f>IF(ISERROR($V2486),"",OFFSET('Smelter Look-up'!$D$4,$V2486-4,0)&amp;"")</f>
        <v/>
      </c>
      <c r="F2486" s="233" t="str">
        <f>IF(ISERROR($V2486),"",OFFSET('Smelter Look-up'!$E$4,$V2486-4,0))</f>
        <v/>
      </c>
      <c r="G2486" s="233" t="str">
        <f>IF(C2486=$X$4,IF(ISERROR($V2486),"Enter smelter details","RMI"),IF(ISERROR($V2486),"",OFFSET('Smelter Look-up'!$F$4,$V2486-4,0)))</f>
        <v/>
      </c>
      <c r="H2486" s="235" t="str">
        <f>IF(ISERROR($V2486),"",OFFSET('Smelter Look-up'!$G$4,$V2486-4,0))</f>
        <v/>
      </c>
      <c r="I2486" s="237" t="str">
        <f>IF(ISERROR($V2486),"",OFFSET('Smelter Look-up'!$H$4,$V2486-4,0))</f>
        <v/>
      </c>
      <c r="J2486" s="237" t="str">
        <f>IF(ISERROR($V2486),"",OFFSET('Smelter Look-up'!$I$4,$V2486-4,0))</f>
        <v/>
      </c>
      <c r="K2486" s="234"/>
      <c r="L2486" s="234"/>
      <c r="M2486" s="234"/>
      <c r="N2486" s="234"/>
      <c r="O2486" s="234"/>
      <c r="P2486" s="237"/>
      <c r="Q2486" s="238"/>
      <c r="R2486" s="233" t="str">
        <f>IF(ISERROR($V2486),"",OFFSET('Smelter Look-up'!$C$4,$V2486-4,0)&amp;"")</f>
        <v/>
      </c>
      <c r="S2486" s="239" t="str">
        <f t="array" ref="S2486">IF(B2486="","",IF(ISERROR(MATCH($E2486,CL,0)),"Unknown",INDIRECT("'C'!$A$"&amp;MATCH($E2486,CL,0)+1)))</f>
        <v/>
      </c>
      <c r="T2486" s="239" t="str">
        <f t="array" ref="T2486">IF(B2486="","",IF(ISERROR(MATCH($J2486,SorP!$B$1:$B$6226,0)),"",INDIRECT("'SorP'!$A$"&amp;MATCH($S2486&amp;$J2486,SorP!C:C,0))))</f>
        <v/>
      </c>
      <c r="U2486" s="240"/>
      <c r="V2486" s="228" t="str">
        <f>IF(C2486="",NA(),IF(OR(C2486="Smelter not listed",C2486="Smelter not yet identified"),MATCH($B2486&amp;$D2486,'Smelter Look-up'!$J:$J,0),MATCH($B2486&amp;$C2486,'Smelter Look-up'!$J:$J,0)))</f>
        <v>#N/A</v>
      </c>
      <c r="W2486" s="208"/>
      <c r="X2486" s="208">
        <f t="shared" si="1"/>
        <v>0</v>
      </c>
      <c r="Y2486" s="208"/>
      <c r="Z2486" s="208"/>
      <c r="AA2486" s="208"/>
      <c r="AB2486" s="241" t="str">
        <f t="shared" si="2"/>
        <v/>
      </c>
      <c r="AC2486" s="208"/>
      <c r="AD2486" s="208"/>
      <c r="AE2486" s="208"/>
      <c r="AF2486" s="208"/>
      <c r="AG2486" s="208"/>
      <c r="AH2486" s="208"/>
    </row>
    <row r="2487" ht="13.5" customHeight="1">
      <c r="A2487" s="239"/>
      <c r="B2487" s="233" t="str">
        <f t="array" ref="B2487">IF(LEN(A2487)=0,"",INDEX('Smelter Look-up'!$A:$A,MATCH($A2487,'Smelter Look-up'!$E:$E,0)))</f>
        <v/>
      </c>
      <c r="C2487" s="234" t="str">
        <f t="array" ref="C2487">IF(LEN(A2487)=0,"",INDEX('Smelter Look-up'!$C:$C,MATCH($A2487,'Smelter Look-up'!$E:$E,0)))</f>
        <v/>
      </c>
      <c r="D2487" s="233"/>
      <c r="E2487" s="233" t="str">
        <f>IF(ISERROR($V2487),"",OFFSET('Smelter Look-up'!$D$4,$V2487-4,0)&amp;"")</f>
        <v/>
      </c>
      <c r="F2487" s="233" t="str">
        <f>IF(ISERROR($V2487),"",OFFSET('Smelter Look-up'!$E$4,$V2487-4,0))</f>
        <v/>
      </c>
      <c r="G2487" s="233" t="str">
        <f>IF(C2487=$X$4,IF(ISERROR($V2487),"Enter smelter details","RMI"),IF(ISERROR($V2487),"",OFFSET('Smelter Look-up'!$F$4,$V2487-4,0)))</f>
        <v/>
      </c>
      <c r="H2487" s="235" t="str">
        <f>IF(ISERROR($V2487),"",OFFSET('Smelter Look-up'!$G$4,$V2487-4,0))</f>
        <v/>
      </c>
      <c r="I2487" s="237" t="str">
        <f>IF(ISERROR($V2487),"",OFFSET('Smelter Look-up'!$H$4,$V2487-4,0))</f>
        <v/>
      </c>
      <c r="J2487" s="237" t="str">
        <f>IF(ISERROR($V2487),"",OFFSET('Smelter Look-up'!$I$4,$V2487-4,0))</f>
        <v/>
      </c>
      <c r="K2487" s="234"/>
      <c r="L2487" s="234"/>
      <c r="M2487" s="234"/>
      <c r="N2487" s="234"/>
      <c r="O2487" s="234"/>
      <c r="P2487" s="237"/>
      <c r="Q2487" s="238"/>
      <c r="R2487" s="233" t="str">
        <f>IF(ISERROR($V2487),"",OFFSET('Smelter Look-up'!$C$4,$V2487-4,0)&amp;"")</f>
        <v/>
      </c>
      <c r="S2487" s="239" t="str">
        <f t="array" ref="S2487">IF(B2487="","",IF(ISERROR(MATCH($E2487,CL,0)),"Unknown",INDIRECT("'C'!$A$"&amp;MATCH($E2487,CL,0)+1)))</f>
        <v/>
      </c>
      <c r="T2487" s="239" t="str">
        <f t="array" ref="T2487">IF(B2487="","",IF(ISERROR(MATCH($J2487,SorP!$B$1:$B$6226,0)),"",INDIRECT("'SorP'!$A$"&amp;MATCH($S2487&amp;$J2487,SorP!C:C,0))))</f>
        <v/>
      </c>
      <c r="U2487" s="240"/>
      <c r="V2487" s="228" t="str">
        <f>IF(C2487="",NA(),IF(OR(C2487="Smelter not listed",C2487="Smelter not yet identified"),MATCH($B2487&amp;$D2487,'Smelter Look-up'!$J:$J,0),MATCH($B2487&amp;$C2487,'Smelter Look-up'!$J:$J,0)))</f>
        <v>#N/A</v>
      </c>
      <c r="W2487" s="208"/>
      <c r="X2487" s="208">
        <f t="shared" si="1"/>
        <v>0</v>
      </c>
      <c r="Y2487" s="208"/>
      <c r="Z2487" s="208"/>
      <c r="AA2487" s="208"/>
      <c r="AB2487" s="241" t="str">
        <f t="shared" si="2"/>
        <v/>
      </c>
      <c r="AC2487" s="208"/>
      <c r="AD2487" s="208"/>
      <c r="AE2487" s="208"/>
      <c r="AF2487" s="208"/>
      <c r="AG2487" s="208"/>
      <c r="AH2487" s="208"/>
    </row>
    <row r="2488" ht="13.5" customHeight="1">
      <c r="A2488" s="239"/>
      <c r="B2488" s="233" t="str">
        <f t="array" ref="B2488">IF(LEN(A2488)=0,"",INDEX('Smelter Look-up'!$A:$A,MATCH($A2488,'Smelter Look-up'!$E:$E,0)))</f>
        <v/>
      </c>
      <c r="C2488" s="234" t="str">
        <f t="array" ref="C2488">IF(LEN(A2488)=0,"",INDEX('Smelter Look-up'!$C:$C,MATCH($A2488,'Smelter Look-up'!$E:$E,0)))</f>
        <v/>
      </c>
      <c r="D2488" s="233"/>
      <c r="E2488" s="233" t="str">
        <f>IF(ISERROR($V2488),"",OFFSET('Smelter Look-up'!$D$4,$V2488-4,0)&amp;"")</f>
        <v/>
      </c>
      <c r="F2488" s="233" t="str">
        <f>IF(ISERROR($V2488),"",OFFSET('Smelter Look-up'!$E$4,$V2488-4,0))</f>
        <v/>
      </c>
      <c r="G2488" s="233" t="str">
        <f>IF(C2488=$X$4,IF(ISERROR($V2488),"Enter smelter details","RMI"),IF(ISERROR($V2488),"",OFFSET('Smelter Look-up'!$F$4,$V2488-4,0)))</f>
        <v/>
      </c>
      <c r="H2488" s="235" t="str">
        <f>IF(ISERROR($V2488),"",OFFSET('Smelter Look-up'!$G$4,$V2488-4,0))</f>
        <v/>
      </c>
      <c r="I2488" s="237" t="str">
        <f>IF(ISERROR($V2488),"",OFFSET('Smelter Look-up'!$H$4,$V2488-4,0))</f>
        <v/>
      </c>
      <c r="J2488" s="237" t="str">
        <f>IF(ISERROR($V2488),"",OFFSET('Smelter Look-up'!$I$4,$V2488-4,0))</f>
        <v/>
      </c>
      <c r="K2488" s="234"/>
      <c r="L2488" s="234"/>
      <c r="M2488" s="234"/>
      <c r="N2488" s="234"/>
      <c r="O2488" s="234"/>
      <c r="P2488" s="237"/>
      <c r="Q2488" s="238"/>
      <c r="R2488" s="233" t="str">
        <f>IF(ISERROR($V2488),"",OFFSET('Smelter Look-up'!$C$4,$V2488-4,0)&amp;"")</f>
        <v/>
      </c>
      <c r="S2488" s="239" t="str">
        <f t="array" ref="S2488">IF(B2488="","",IF(ISERROR(MATCH($E2488,CL,0)),"Unknown",INDIRECT("'C'!$A$"&amp;MATCH($E2488,CL,0)+1)))</f>
        <v/>
      </c>
      <c r="T2488" s="239" t="str">
        <f t="array" ref="T2488">IF(B2488="","",IF(ISERROR(MATCH($J2488,SorP!$B$1:$B$6226,0)),"",INDIRECT("'SorP'!$A$"&amp;MATCH($S2488&amp;$J2488,SorP!C:C,0))))</f>
        <v/>
      </c>
      <c r="U2488" s="240"/>
      <c r="V2488" s="228" t="str">
        <f>IF(C2488="",NA(),IF(OR(C2488="Smelter not listed",C2488="Smelter not yet identified"),MATCH($B2488&amp;$D2488,'Smelter Look-up'!$J:$J,0),MATCH($B2488&amp;$C2488,'Smelter Look-up'!$J:$J,0)))</f>
        <v>#N/A</v>
      </c>
      <c r="W2488" s="208"/>
      <c r="X2488" s="208">
        <f t="shared" si="1"/>
        <v>0</v>
      </c>
      <c r="Y2488" s="208"/>
      <c r="Z2488" s="208"/>
      <c r="AA2488" s="208"/>
      <c r="AB2488" s="241" t="str">
        <f t="shared" si="2"/>
        <v/>
      </c>
      <c r="AC2488" s="208"/>
      <c r="AD2488" s="208"/>
      <c r="AE2488" s="208"/>
      <c r="AF2488" s="208"/>
      <c r="AG2488" s="208"/>
      <c r="AH2488" s="208"/>
    </row>
    <row r="2489" ht="13.5" customHeight="1">
      <c r="A2489" s="239"/>
      <c r="B2489" s="233" t="str">
        <f t="array" ref="B2489">IF(LEN(A2489)=0,"",INDEX('Smelter Look-up'!$A:$A,MATCH($A2489,'Smelter Look-up'!$E:$E,0)))</f>
        <v/>
      </c>
      <c r="C2489" s="234" t="str">
        <f t="array" ref="C2489">IF(LEN(A2489)=0,"",INDEX('Smelter Look-up'!$C:$C,MATCH($A2489,'Smelter Look-up'!$E:$E,0)))</f>
        <v/>
      </c>
      <c r="D2489" s="233"/>
      <c r="E2489" s="233" t="str">
        <f>IF(ISERROR($V2489),"",OFFSET('Smelter Look-up'!$D$4,$V2489-4,0)&amp;"")</f>
        <v/>
      </c>
      <c r="F2489" s="233" t="str">
        <f>IF(ISERROR($V2489),"",OFFSET('Smelter Look-up'!$E$4,$V2489-4,0))</f>
        <v/>
      </c>
      <c r="G2489" s="233" t="str">
        <f>IF(C2489=$X$4,IF(ISERROR($V2489),"Enter smelter details","RMI"),IF(ISERROR($V2489),"",OFFSET('Smelter Look-up'!$F$4,$V2489-4,0)))</f>
        <v/>
      </c>
      <c r="H2489" s="235" t="str">
        <f>IF(ISERROR($V2489),"",OFFSET('Smelter Look-up'!$G$4,$V2489-4,0))</f>
        <v/>
      </c>
      <c r="I2489" s="237" t="str">
        <f>IF(ISERROR($V2489),"",OFFSET('Smelter Look-up'!$H$4,$V2489-4,0))</f>
        <v/>
      </c>
      <c r="J2489" s="237" t="str">
        <f>IF(ISERROR($V2489),"",OFFSET('Smelter Look-up'!$I$4,$V2489-4,0))</f>
        <v/>
      </c>
      <c r="K2489" s="234"/>
      <c r="L2489" s="234"/>
      <c r="M2489" s="234"/>
      <c r="N2489" s="234"/>
      <c r="O2489" s="234"/>
      <c r="P2489" s="237"/>
      <c r="Q2489" s="238"/>
      <c r="R2489" s="233" t="str">
        <f>IF(ISERROR($V2489),"",OFFSET('Smelter Look-up'!$C$4,$V2489-4,0)&amp;"")</f>
        <v/>
      </c>
      <c r="S2489" s="239" t="str">
        <f t="array" ref="S2489">IF(B2489="","",IF(ISERROR(MATCH($E2489,CL,0)),"Unknown",INDIRECT("'C'!$A$"&amp;MATCH($E2489,CL,0)+1)))</f>
        <v/>
      </c>
      <c r="T2489" s="239" t="str">
        <f t="array" ref="T2489">IF(B2489="","",IF(ISERROR(MATCH($J2489,SorP!$B$1:$B$6226,0)),"",INDIRECT("'SorP'!$A$"&amp;MATCH($S2489&amp;$J2489,SorP!C:C,0))))</f>
        <v/>
      </c>
      <c r="U2489" s="240"/>
      <c r="V2489" s="228" t="str">
        <f>IF(C2489="",NA(),IF(OR(C2489="Smelter not listed",C2489="Smelter not yet identified"),MATCH($B2489&amp;$D2489,'Smelter Look-up'!$J:$J,0),MATCH($B2489&amp;$C2489,'Smelter Look-up'!$J:$J,0)))</f>
        <v>#N/A</v>
      </c>
      <c r="W2489" s="208"/>
      <c r="X2489" s="208">
        <f t="shared" si="1"/>
        <v>0</v>
      </c>
      <c r="Y2489" s="208"/>
      <c r="Z2489" s="208"/>
      <c r="AA2489" s="208"/>
      <c r="AB2489" s="241" t="str">
        <f t="shared" si="2"/>
        <v/>
      </c>
      <c r="AC2489" s="208"/>
      <c r="AD2489" s="208"/>
      <c r="AE2489" s="208"/>
      <c r="AF2489" s="208"/>
      <c r="AG2489" s="208"/>
      <c r="AH2489" s="208"/>
    </row>
    <row r="2490" ht="13.5" customHeight="1">
      <c r="A2490" s="239"/>
      <c r="B2490" s="233" t="str">
        <f t="array" ref="B2490">IF(LEN(A2490)=0,"",INDEX('Smelter Look-up'!$A:$A,MATCH($A2490,'Smelter Look-up'!$E:$E,0)))</f>
        <v/>
      </c>
      <c r="C2490" s="234" t="str">
        <f t="array" ref="C2490">IF(LEN(A2490)=0,"",INDEX('Smelter Look-up'!$C:$C,MATCH($A2490,'Smelter Look-up'!$E:$E,0)))</f>
        <v/>
      </c>
      <c r="D2490" s="233"/>
      <c r="E2490" s="233" t="str">
        <f>IF(ISERROR($V2490),"",OFFSET('Smelter Look-up'!$D$4,$V2490-4,0)&amp;"")</f>
        <v/>
      </c>
      <c r="F2490" s="233" t="str">
        <f>IF(ISERROR($V2490),"",OFFSET('Smelter Look-up'!$E$4,$V2490-4,0))</f>
        <v/>
      </c>
      <c r="G2490" s="233" t="str">
        <f>IF(C2490=$X$4,IF(ISERROR($V2490),"Enter smelter details","RMI"),IF(ISERROR($V2490),"",OFFSET('Smelter Look-up'!$F$4,$V2490-4,0)))</f>
        <v/>
      </c>
      <c r="H2490" s="235" t="str">
        <f>IF(ISERROR($V2490),"",OFFSET('Smelter Look-up'!$G$4,$V2490-4,0))</f>
        <v/>
      </c>
      <c r="I2490" s="237" t="str">
        <f>IF(ISERROR($V2490),"",OFFSET('Smelter Look-up'!$H$4,$V2490-4,0))</f>
        <v/>
      </c>
      <c r="J2490" s="237" t="str">
        <f>IF(ISERROR($V2490),"",OFFSET('Smelter Look-up'!$I$4,$V2490-4,0))</f>
        <v/>
      </c>
      <c r="K2490" s="234"/>
      <c r="L2490" s="234"/>
      <c r="M2490" s="234"/>
      <c r="N2490" s="234"/>
      <c r="O2490" s="234"/>
      <c r="P2490" s="237"/>
      <c r="Q2490" s="238"/>
      <c r="R2490" s="233" t="str">
        <f>IF(ISERROR($V2490),"",OFFSET('Smelter Look-up'!$C$4,$V2490-4,0)&amp;"")</f>
        <v/>
      </c>
      <c r="S2490" s="239" t="str">
        <f t="array" ref="S2490">IF(B2490="","",IF(ISERROR(MATCH($E2490,CL,0)),"Unknown",INDIRECT("'C'!$A$"&amp;MATCH($E2490,CL,0)+1)))</f>
        <v/>
      </c>
      <c r="T2490" s="239" t="str">
        <f t="array" ref="T2490">IF(B2490="","",IF(ISERROR(MATCH($J2490,SorP!$B$1:$B$6226,0)),"",INDIRECT("'SorP'!$A$"&amp;MATCH($S2490&amp;$J2490,SorP!C:C,0))))</f>
        <v/>
      </c>
      <c r="U2490" s="240"/>
      <c r="V2490" s="228" t="str">
        <f>IF(C2490="",NA(),IF(OR(C2490="Smelter not listed",C2490="Smelter not yet identified"),MATCH($B2490&amp;$D2490,'Smelter Look-up'!$J:$J,0),MATCH($B2490&amp;$C2490,'Smelter Look-up'!$J:$J,0)))</f>
        <v>#N/A</v>
      </c>
      <c r="W2490" s="208"/>
      <c r="X2490" s="208">
        <f t="shared" si="1"/>
        <v>0</v>
      </c>
      <c r="Y2490" s="208"/>
      <c r="Z2490" s="208"/>
      <c r="AA2490" s="208"/>
      <c r="AB2490" s="241" t="str">
        <f t="shared" si="2"/>
        <v/>
      </c>
      <c r="AC2490" s="208"/>
      <c r="AD2490" s="208"/>
      <c r="AE2490" s="208"/>
      <c r="AF2490" s="208"/>
      <c r="AG2490" s="208"/>
      <c r="AH2490" s="208"/>
    </row>
    <row r="2491" ht="13.5" customHeight="1">
      <c r="A2491" s="239"/>
      <c r="B2491" s="233" t="str">
        <f t="array" ref="B2491">IF(LEN(A2491)=0,"",INDEX('Smelter Look-up'!$A:$A,MATCH($A2491,'Smelter Look-up'!$E:$E,0)))</f>
        <v/>
      </c>
      <c r="C2491" s="234" t="str">
        <f t="array" ref="C2491">IF(LEN(A2491)=0,"",INDEX('Smelter Look-up'!$C:$C,MATCH($A2491,'Smelter Look-up'!$E:$E,0)))</f>
        <v/>
      </c>
      <c r="D2491" s="233"/>
      <c r="E2491" s="233" t="str">
        <f>IF(ISERROR($V2491),"",OFFSET('Smelter Look-up'!$D$4,$V2491-4,0)&amp;"")</f>
        <v/>
      </c>
      <c r="F2491" s="233" t="str">
        <f>IF(ISERROR($V2491),"",OFFSET('Smelter Look-up'!$E$4,$V2491-4,0))</f>
        <v/>
      </c>
      <c r="G2491" s="233" t="str">
        <f>IF(C2491=$X$4,IF(ISERROR($V2491),"Enter smelter details","RMI"),IF(ISERROR($V2491),"",OFFSET('Smelter Look-up'!$F$4,$V2491-4,0)))</f>
        <v/>
      </c>
      <c r="H2491" s="235" t="str">
        <f>IF(ISERROR($V2491),"",OFFSET('Smelter Look-up'!$G$4,$V2491-4,0))</f>
        <v/>
      </c>
      <c r="I2491" s="237" t="str">
        <f>IF(ISERROR($V2491),"",OFFSET('Smelter Look-up'!$H$4,$V2491-4,0))</f>
        <v/>
      </c>
      <c r="J2491" s="237" t="str">
        <f>IF(ISERROR($V2491),"",OFFSET('Smelter Look-up'!$I$4,$V2491-4,0))</f>
        <v/>
      </c>
      <c r="K2491" s="234"/>
      <c r="L2491" s="234"/>
      <c r="M2491" s="234"/>
      <c r="N2491" s="234"/>
      <c r="O2491" s="234"/>
      <c r="P2491" s="237"/>
      <c r="Q2491" s="238"/>
      <c r="R2491" s="233" t="str">
        <f>IF(ISERROR($V2491),"",OFFSET('Smelter Look-up'!$C$4,$V2491-4,0)&amp;"")</f>
        <v/>
      </c>
      <c r="S2491" s="239" t="str">
        <f t="array" ref="S2491">IF(B2491="","",IF(ISERROR(MATCH($E2491,CL,0)),"Unknown",INDIRECT("'C'!$A$"&amp;MATCH($E2491,CL,0)+1)))</f>
        <v/>
      </c>
      <c r="T2491" s="239" t="str">
        <f t="array" ref="T2491">IF(B2491="","",IF(ISERROR(MATCH($J2491,SorP!$B$1:$B$6226,0)),"",INDIRECT("'SorP'!$A$"&amp;MATCH($S2491&amp;$J2491,SorP!C:C,0))))</f>
        <v/>
      </c>
      <c r="U2491" s="240"/>
      <c r="V2491" s="228" t="str">
        <f>IF(C2491="",NA(),IF(OR(C2491="Smelter not listed",C2491="Smelter not yet identified"),MATCH($B2491&amp;$D2491,'Smelter Look-up'!$J:$J,0),MATCH($B2491&amp;$C2491,'Smelter Look-up'!$J:$J,0)))</f>
        <v>#N/A</v>
      </c>
      <c r="W2491" s="208"/>
      <c r="X2491" s="208">
        <f t="shared" si="1"/>
        <v>0</v>
      </c>
      <c r="Y2491" s="208"/>
      <c r="Z2491" s="208"/>
      <c r="AA2491" s="208"/>
      <c r="AB2491" s="241" t="str">
        <f t="shared" si="2"/>
        <v/>
      </c>
      <c r="AC2491" s="208"/>
      <c r="AD2491" s="208"/>
      <c r="AE2491" s="208"/>
      <c r="AF2491" s="208"/>
      <c r="AG2491" s="208"/>
      <c r="AH2491" s="208"/>
    </row>
    <row r="2492" ht="13.5" customHeight="1">
      <c r="A2492" s="239"/>
      <c r="B2492" s="233" t="str">
        <f t="array" ref="B2492">IF(LEN(A2492)=0,"",INDEX('Smelter Look-up'!$A:$A,MATCH($A2492,'Smelter Look-up'!$E:$E,0)))</f>
        <v/>
      </c>
      <c r="C2492" s="234" t="str">
        <f t="array" ref="C2492">IF(LEN(A2492)=0,"",INDEX('Smelter Look-up'!$C:$C,MATCH($A2492,'Smelter Look-up'!$E:$E,0)))</f>
        <v/>
      </c>
      <c r="D2492" s="233"/>
      <c r="E2492" s="233" t="str">
        <f>IF(ISERROR($V2492),"",OFFSET('Smelter Look-up'!$D$4,$V2492-4,0)&amp;"")</f>
        <v/>
      </c>
      <c r="F2492" s="233" t="str">
        <f>IF(ISERROR($V2492),"",OFFSET('Smelter Look-up'!$E$4,$V2492-4,0))</f>
        <v/>
      </c>
      <c r="G2492" s="233" t="str">
        <f>IF(C2492=$X$4,IF(ISERROR($V2492),"Enter smelter details","RMI"),IF(ISERROR($V2492),"",OFFSET('Smelter Look-up'!$F$4,$V2492-4,0)))</f>
        <v/>
      </c>
      <c r="H2492" s="235" t="str">
        <f>IF(ISERROR($V2492),"",OFFSET('Smelter Look-up'!$G$4,$V2492-4,0))</f>
        <v/>
      </c>
      <c r="I2492" s="237" t="str">
        <f>IF(ISERROR($V2492),"",OFFSET('Smelter Look-up'!$H$4,$V2492-4,0))</f>
        <v/>
      </c>
      <c r="J2492" s="237" t="str">
        <f>IF(ISERROR($V2492),"",OFFSET('Smelter Look-up'!$I$4,$V2492-4,0))</f>
        <v/>
      </c>
      <c r="K2492" s="234"/>
      <c r="L2492" s="234"/>
      <c r="M2492" s="234"/>
      <c r="N2492" s="234"/>
      <c r="O2492" s="234"/>
      <c r="P2492" s="237"/>
      <c r="Q2492" s="238"/>
      <c r="R2492" s="233" t="str">
        <f>IF(ISERROR($V2492),"",OFFSET('Smelter Look-up'!$C$4,$V2492-4,0)&amp;"")</f>
        <v/>
      </c>
      <c r="S2492" s="239" t="str">
        <f t="array" ref="S2492">IF(B2492="","",IF(ISERROR(MATCH($E2492,CL,0)),"Unknown",INDIRECT("'C'!$A$"&amp;MATCH($E2492,CL,0)+1)))</f>
        <v/>
      </c>
      <c r="T2492" s="239" t="str">
        <f t="array" ref="T2492">IF(B2492="","",IF(ISERROR(MATCH($J2492,SorP!$B$1:$B$6226,0)),"",INDIRECT("'SorP'!$A$"&amp;MATCH($S2492&amp;$J2492,SorP!C:C,0))))</f>
        <v/>
      </c>
      <c r="U2492" s="240"/>
      <c r="V2492" s="228" t="str">
        <f>IF(C2492="",NA(),IF(OR(C2492="Smelter not listed",C2492="Smelter not yet identified"),MATCH($B2492&amp;$D2492,'Smelter Look-up'!$J:$J,0),MATCH($B2492&amp;$C2492,'Smelter Look-up'!$J:$J,0)))</f>
        <v>#N/A</v>
      </c>
      <c r="W2492" s="208"/>
      <c r="X2492" s="208">
        <f t="shared" si="1"/>
        <v>0</v>
      </c>
      <c r="Y2492" s="208"/>
      <c r="Z2492" s="208"/>
      <c r="AA2492" s="208"/>
      <c r="AB2492" s="241" t="str">
        <f t="shared" si="2"/>
        <v/>
      </c>
      <c r="AC2492" s="208"/>
      <c r="AD2492" s="208"/>
      <c r="AE2492" s="208"/>
      <c r="AF2492" s="208"/>
      <c r="AG2492" s="208"/>
      <c r="AH2492" s="208"/>
    </row>
    <row r="2493" ht="13.5" customHeight="1">
      <c r="A2493" s="239"/>
      <c r="B2493" s="233" t="str">
        <f t="array" ref="B2493">IF(LEN(A2493)=0,"",INDEX('Smelter Look-up'!$A:$A,MATCH($A2493,'Smelter Look-up'!$E:$E,0)))</f>
        <v/>
      </c>
      <c r="C2493" s="234" t="str">
        <f t="array" ref="C2493">IF(LEN(A2493)=0,"",INDEX('Smelter Look-up'!$C:$C,MATCH($A2493,'Smelter Look-up'!$E:$E,0)))</f>
        <v/>
      </c>
      <c r="D2493" s="233"/>
      <c r="E2493" s="233" t="str">
        <f>IF(ISERROR($V2493),"",OFFSET('Smelter Look-up'!$D$4,$V2493-4,0)&amp;"")</f>
        <v/>
      </c>
      <c r="F2493" s="233" t="str">
        <f>IF(ISERROR($V2493),"",OFFSET('Smelter Look-up'!$E$4,$V2493-4,0))</f>
        <v/>
      </c>
      <c r="G2493" s="233" t="str">
        <f>IF(C2493=$X$4,IF(ISERROR($V2493),"Enter smelter details","RMI"),IF(ISERROR($V2493),"",OFFSET('Smelter Look-up'!$F$4,$V2493-4,0)))</f>
        <v/>
      </c>
      <c r="H2493" s="235" t="str">
        <f>IF(ISERROR($V2493),"",OFFSET('Smelter Look-up'!$G$4,$V2493-4,0))</f>
        <v/>
      </c>
      <c r="I2493" s="237" t="str">
        <f>IF(ISERROR($V2493),"",OFFSET('Smelter Look-up'!$H$4,$V2493-4,0))</f>
        <v/>
      </c>
      <c r="J2493" s="237" t="str">
        <f>IF(ISERROR($V2493),"",OFFSET('Smelter Look-up'!$I$4,$V2493-4,0))</f>
        <v/>
      </c>
      <c r="K2493" s="234"/>
      <c r="L2493" s="234"/>
      <c r="M2493" s="234"/>
      <c r="N2493" s="234"/>
      <c r="O2493" s="234"/>
      <c r="P2493" s="237"/>
      <c r="Q2493" s="238"/>
      <c r="R2493" s="233" t="str">
        <f>IF(ISERROR($V2493),"",OFFSET('Smelter Look-up'!$C$4,$V2493-4,0)&amp;"")</f>
        <v/>
      </c>
      <c r="S2493" s="239" t="str">
        <f t="array" ref="S2493">IF(B2493="","",IF(ISERROR(MATCH($E2493,CL,0)),"Unknown",INDIRECT("'C'!$A$"&amp;MATCH($E2493,CL,0)+1)))</f>
        <v/>
      </c>
      <c r="T2493" s="239" t="str">
        <f t="array" ref="T2493">IF(B2493="","",IF(ISERROR(MATCH($J2493,SorP!$B$1:$B$6226,0)),"",INDIRECT("'SorP'!$A$"&amp;MATCH($S2493&amp;$J2493,SorP!C:C,0))))</f>
        <v/>
      </c>
      <c r="U2493" s="240"/>
      <c r="V2493" s="228" t="str">
        <f>IF(C2493="",NA(),IF(OR(C2493="Smelter not listed",C2493="Smelter not yet identified"),MATCH($B2493&amp;$D2493,'Smelter Look-up'!$J:$J,0),MATCH($B2493&amp;$C2493,'Smelter Look-up'!$J:$J,0)))</f>
        <v>#N/A</v>
      </c>
      <c r="W2493" s="208"/>
      <c r="X2493" s="208"/>
      <c r="Y2493" s="208"/>
      <c r="Z2493" s="208"/>
      <c r="AA2493" s="208"/>
      <c r="AB2493" s="241"/>
      <c r="AC2493" s="208"/>
      <c r="AD2493" s="208"/>
      <c r="AE2493" s="208"/>
      <c r="AF2493" s="208"/>
      <c r="AG2493" s="208"/>
      <c r="AH2493" s="208"/>
    </row>
    <row r="2494" ht="13.5" customHeight="1">
      <c r="A2494" s="239"/>
      <c r="B2494" s="233" t="str">
        <f t="array" ref="B2494">IF(LEN(A2494)=0,"",INDEX('Smelter Look-up'!$A:$A,MATCH($A2494,'Smelter Look-up'!$E:$E,0)))</f>
        <v/>
      </c>
      <c r="C2494" s="234" t="str">
        <f t="array" ref="C2494">IF(LEN(A2494)=0,"",INDEX('Smelter Look-up'!$C:$C,MATCH($A2494,'Smelter Look-up'!$E:$E,0)))</f>
        <v/>
      </c>
      <c r="D2494" s="233"/>
      <c r="E2494" s="233" t="str">
        <f>IF(ISERROR($V2494),"",OFFSET('Smelter Look-up'!$D$4,$V2494-4,0)&amp;"")</f>
        <v/>
      </c>
      <c r="F2494" s="233" t="str">
        <f>IF(ISERROR($V2494),"",OFFSET('Smelter Look-up'!$E$4,$V2494-4,0))</f>
        <v/>
      </c>
      <c r="G2494" s="233" t="str">
        <f>IF(C2494=$X$4,IF(ISERROR($V2494),"Enter smelter details","RMI"),IF(ISERROR($V2494),"",OFFSET('Smelter Look-up'!$F$4,$V2494-4,0)))</f>
        <v/>
      </c>
      <c r="H2494" s="235" t="str">
        <f>IF(ISERROR($V2494),"",OFFSET('Smelter Look-up'!$G$4,$V2494-4,0))</f>
        <v/>
      </c>
      <c r="I2494" s="237" t="str">
        <f>IF(ISERROR($V2494),"",OFFSET('Smelter Look-up'!$H$4,$V2494-4,0))</f>
        <v/>
      </c>
      <c r="J2494" s="237" t="str">
        <f>IF(ISERROR($V2494),"",OFFSET('Smelter Look-up'!$I$4,$V2494-4,0))</f>
        <v/>
      </c>
      <c r="K2494" s="234"/>
      <c r="L2494" s="234"/>
      <c r="M2494" s="234"/>
      <c r="N2494" s="234"/>
      <c r="O2494" s="234"/>
      <c r="P2494" s="237"/>
      <c r="Q2494" s="238"/>
      <c r="R2494" s="233" t="str">
        <f>IF(ISERROR($V2494),"",OFFSET('Smelter Look-up'!$C$4,$V2494-4,0)&amp;"")</f>
        <v/>
      </c>
      <c r="S2494" s="239" t="str">
        <f t="array" ref="S2494">IF(B2494="","",IF(ISERROR(MATCH($E2494,CL,0)),"Unknown",INDIRECT("'C'!$A$"&amp;MATCH($E2494,CL,0)+1)))</f>
        <v/>
      </c>
      <c r="T2494" s="239" t="str">
        <f t="array" ref="T2494">IF(B2494="","",IF(ISERROR(MATCH($J2494,SorP!$B$1:$B$6226,0)),"",INDIRECT("'SorP'!$A$"&amp;MATCH($S2494&amp;$J2494,SorP!C:C,0))))</f>
        <v/>
      </c>
      <c r="U2494" s="240"/>
      <c r="V2494" s="228" t="str">
        <f>IF(C2494="",NA(),IF(OR(C2494="Smelter not listed",C2494="Smelter not yet identified"),MATCH($B2494&amp;$D2494,'Smelter Look-up'!$J:$J,0),MATCH($B2494&amp;$C2494,'Smelter Look-up'!$J:$J,0)))</f>
        <v>#N/A</v>
      </c>
      <c r="W2494" s="208"/>
      <c r="X2494" s="208"/>
      <c r="Y2494" s="208"/>
      <c r="Z2494" s="208"/>
      <c r="AA2494" s="208"/>
      <c r="AB2494" s="241"/>
      <c r="AC2494" s="208"/>
      <c r="AD2494" s="208"/>
      <c r="AE2494" s="208"/>
      <c r="AF2494" s="208"/>
      <c r="AG2494" s="208"/>
      <c r="AH2494" s="208"/>
    </row>
    <row r="2495" ht="13.5" customHeight="1">
      <c r="A2495" s="239"/>
      <c r="B2495" s="233" t="str">
        <f t="array" ref="B2495">IF(LEN(A2495)=0,"",INDEX('Smelter Look-up'!$A:$A,MATCH($A2495,'Smelter Look-up'!$E:$E,0)))</f>
        <v/>
      </c>
      <c r="C2495" s="234" t="str">
        <f t="array" ref="C2495">IF(LEN(A2495)=0,"",INDEX('Smelter Look-up'!$C:$C,MATCH($A2495,'Smelter Look-up'!$E:$E,0)))</f>
        <v/>
      </c>
      <c r="D2495" s="233"/>
      <c r="E2495" s="233" t="str">
        <f>IF(ISERROR($V2495),"",OFFSET('Smelter Look-up'!$D$4,$V2495-4,0)&amp;"")</f>
        <v/>
      </c>
      <c r="F2495" s="233" t="str">
        <f>IF(ISERROR($V2495),"",OFFSET('Smelter Look-up'!$E$4,$V2495-4,0))</f>
        <v/>
      </c>
      <c r="G2495" s="233" t="str">
        <f>IF(C2495=$X$4,IF(ISERROR($V2495),"Enter smelter details","RMI"),IF(ISERROR($V2495),"",OFFSET('Smelter Look-up'!$F$4,$V2495-4,0)))</f>
        <v/>
      </c>
      <c r="H2495" s="235" t="str">
        <f>IF(ISERROR($V2495),"",OFFSET('Smelter Look-up'!$G$4,$V2495-4,0))</f>
        <v/>
      </c>
      <c r="I2495" s="237" t="str">
        <f>IF(ISERROR($V2495),"",OFFSET('Smelter Look-up'!$H$4,$V2495-4,0))</f>
        <v/>
      </c>
      <c r="J2495" s="237" t="str">
        <f>IF(ISERROR($V2495),"",OFFSET('Smelter Look-up'!$I$4,$V2495-4,0))</f>
        <v/>
      </c>
      <c r="K2495" s="234"/>
      <c r="L2495" s="234"/>
      <c r="M2495" s="234"/>
      <c r="N2495" s="234"/>
      <c r="O2495" s="234"/>
      <c r="P2495" s="237"/>
      <c r="Q2495" s="238"/>
      <c r="R2495" s="233" t="str">
        <f>IF(ISERROR($V2495),"",OFFSET('Smelter Look-up'!$C$4,$V2495-4,0)&amp;"")</f>
        <v/>
      </c>
      <c r="S2495" s="239" t="str">
        <f t="array" ref="S2495">IF(B2495="","",IF(ISERROR(MATCH($E2495,CL,0)),"Unknown",INDIRECT("'C'!$A$"&amp;MATCH($E2495,CL,0)+1)))</f>
        <v/>
      </c>
      <c r="T2495" s="239" t="str">
        <f t="array" ref="T2495">IF(B2495="","",IF(ISERROR(MATCH($J2495,SorP!$B$1:$B$6226,0)),"",INDIRECT("'SorP'!$A$"&amp;MATCH($S2495&amp;$J2495,SorP!C:C,0))))</f>
        <v/>
      </c>
      <c r="U2495" s="240"/>
      <c r="V2495" s="228" t="str">
        <f>IF(C2495="",NA(),IF(OR(C2495="Smelter not listed",C2495="Smelter not yet identified"),MATCH($B2495&amp;$D2495,'Smelter Look-up'!$J:$J,0),MATCH($B2495&amp;$C2495,'Smelter Look-up'!$J:$J,0)))</f>
        <v>#N/A</v>
      </c>
      <c r="W2495" s="208"/>
      <c r="X2495" s="208"/>
      <c r="Y2495" s="208"/>
      <c r="Z2495" s="208"/>
      <c r="AA2495" s="208"/>
      <c r="AB2495" s="241"/>
      <c r="AC2495" s="208"/>
      <c r="AD2495" s="208"/>
      <c r="AE2495" s="208"/>
      <c r="AF2495" s="208"/>
      <c r="AG2495" s="208"/>
      <c r="AH2495" s="208"/>
    </row>
    <row r="2496" ht="13.5" customHeight="1">
      <c r="A2496" s="239"/>
      <c r="B2496" s="233" t="str">
        <f t="array" ref="B2496">IF(LEN(A2496)=0,"",INDEX('Smelter Look-up'!$A:$A,MATCH($A2496,'Smelter Look-up'!$E:$E,0)))</f>
        <v/>
      </c>
      <c r="C2496" s="234" t="str">
        <f t="array" ref="C2496">IF(LEN(A2496)=0,"",INDEX('Smelter Look-up'!$C:$C,MATCH($A2496,'Smelter Look-up'!$E:$E,0)))</f>
        <v/>
      </c>
      <c r="D2496" s="233"/>
      <c r="E2496" s="233" t="str">
        <f>IF(ISERROR($V2496),"",OFFSET('Smelter Look-up'!$D$4,$V2496-4,0)&amp;"")</f>
        <v/>
      </c>
      <c r="F2496" s="233" t="str">
        <f>IF(ISERROR($V2496),"",OFFSET('Smelter Look-up'!$E$4,$V2496-4,0))</f>
        <v/>
      </c>
      <c r="G2496" s="233" t="str">
        <f>IF(C2496=$X$4,IF(ISERROR($V2496),"Enter smelter details","RMI"),IF(ISERROR($V2496),"",OFFSET('Smelter Look-up'!$F$4,$V2496-4,0)))</f>
        <v/>
      </c>
      <c r="H2496" s="235" t="str">
        <f>IF(ISERROR($V2496),"",OFFSET('Smelter Look-up'!$G$4,$V2496-4,0))</f>
        <v/>
      </c>
      <c r="I2496" s="237" t="str">
        <f>IF(ISERROR($V2496),"",OFFSET('Smelter Look-up'!$H$4,$V2496-4,0))</f>
        <v/>
      </c>
      <c r="J2496" s="237" t="str">
        <f>IF(ISERROR($V2496),"",OFFSET('Smelter Look-up'!$I$4,$V2496-4,0))</f>
        <v/>
      </c>
      <c r="K2496" s="234"/>
      <c r="L2496" s="234"/>
      <c r="M2496" s="234"/>
      <c r="N2496" s="234"/>
      <c r="O2496" s="234"/>
      <c r="P2496" s="237"/>
      <c r="Q2496" s="238"/>
      <c r="R2496" s="233" t="str">
        <f>IF(ISERROR($V2496),"",OFFSET('Smelter Look-up'!$C$4,$V2496-4,0)&amp;"")</f>
        <v/>
      </c>
      <c r="S2496" s="239" t="str">
        <f t="array" ref="S2496">IF(B2496="","",IF(ISERROR(MATCH($E2496,CL,0)),"Unknown",INDIRECT("'C'!$A$"&amp;MATCH($E2496,CL,0)+1)))</f>
        <v/>
      </c>
      <c r="T2496" s="239" t="str">
        <f t="array" ref="T2496">IF(B2496="","",IF(ISERROR(MATCH($J2496,SorP!$B$1:$B$6226,0)),"",INDIRECT("'SorP'!$A$"&amp;MATCH($S2496&amp;$J2496,SorP!C:C,0))))</f>
        <v/>
      </c>
      <c r="U2496" s="240"/>
      <c r="V2496" s="228" t="str">
        <f>IF(C2496="",NA(),IF(OR(C2496="Smelter not listed",C2496="Smelter not yet identified"),MATCH($B2496&amp;$D2496,'Smelter Look-up'!$J:$J,0),MATCH($B2496&amp;$C2496,'Smelter Look-up'!$J:$J,0)))</f>
        <v>#N/A</v>
      </c>
      <c r="W2496" s="208"/>
      <c r="X2496" s="208"/>
      <c r="Y2496" s="208"/>
      <c r="Z2496" s="208"/>
      <c r="AA2496" s="208"/>
      <c r="AB2496" s="241"/>
      <c r="AC2496" s="208"/>
      <c r="AD2496" s="208"/>
      <c r="AE2496" s="208"/>
      <c r="AF2496" s="208"/>
      <c r="AG2496" s="208"/>
      <c r="AH2496" s="208"/>
    </row>
    <row r="2497" ht="13.5" customHeight="1">
      <c r="A2497" s="239"/>
      <c r="B2497" s="233" t="str">
        <f t="array" ref="B2497">IF(LEN(A2497)=0,"",INDEX('Smelter Look-up'!$A:$A,MATCH($A2497,'Smelter Look-up'!$E:$E,0)))</f>
        <v/>
      </c>
      <c r="C2497" s="234" t="str">
        <f t="array" ref="C2497">IF(LEN(A2497)=0,"",INDEX('Smelter Look-up'!$C:$C,MATCH($A2497,'Smelter Look-up'!$E:$E,0)))</f>
        <v/>
      </c>
      <c r="D2497" s="233"/>
      <c r="E2497" s="233" t="str">
        <f>IF(ISERROR($V2497),"",OFFSET('Smelter Look-up'!$D$4,$V2497-4,0)&amp;"")</f>
        <v/>
      </c>
      <c r="F2497" s="233" t="str">
        <f>IF(ISERROR($V2497),"",OFFSET('Smelter Look-up'!$E$4,$V2497-4,0))</f>
        <v/>
      </c>
      <c r="G2497" s="233" t="str">
        <f>IF(C2497=$X$4,IF(ISERROR($V2497),"Enter smelter details","RMI"),IF(ISERROR($V2497),"",OFFSET('Smelter Look-up'!$F$4,$V2497-4,0)))</f>
        <v/>
      </c>
      <c r="H2497" s="235" t="str">
        <f>IF(ISERROR($V2497),"",OFFSET('Smelter Look-up'!$G$4,$V2497-4,0))</f>
        <v/>
      </c>
      <c r="I2497" s="237" t="str">
        <f>IF(ISERROR($V2497),"",OFFSET('Smelter Look-up'!$H$4,$V2497-4,0))</f>
        <v/>
      </c>
      <c r="J2497" s="237" t="str">
        <f>IF(ISERROR($V2497),"",OFFSET('Smelter Look-up'!$I$4,$V2497-4,0))</f>
        <v/>
      </c>
      <c r="K2497" s="234"/>
      <c r="L2497" s="234"/>
      <c r="M2497" s="234"/>
      <c r="N2497" s="234"/>
      <c r="O2497" s="234"/>
      <c r="P2497" s="237"/>
      <c r="Q2497" s="238"/>
      <c r="R2497" s="233" t="str">
        <f>IF(ISERROR($V2497),"",OFFSET('Smelter Look-up'!$C$4,$V2497-4,0)&amp;"")</f>
        <v/>
      </c>
      <c r="S2497" s="239" t="str">
        <f t="array" ref="S2497">IF(B2497="","",IF(ISERROR(MATCH($E2497,CL,0)),"Unknown",INDIRECT("'C'!$A$"&amp;MATCH($E2497,CL,0)+1)))</f>
        <v/>
      </c>
      <c r="T2497" s="239" t="str">
        <f t="array" ref="T2497">IF(B2497="","",IF(ISERROR(MATCH($J2497,SorP!$B$1:$B$6226,0)),"",INDIRECT("'SorP'!$A$"&amp;MATCH($S2497&amp;$J2497,SorP!C:C,0))))</f>
        <v/>
      </c>
      <c r="U2497" s="240"/>
      <c r="V2497" s="228" t="str">
        <f>IF(C2497="",NA(),IF(OR(C2497="Smelter not listed",C2497="Smelter not yet identified"),MATCH($B2497&amp;$D2497,'Smelter Look-up'!$J:$J,0),MATCH($B2497&amp;$C2497,'Smelter Look-up'!$J:$J,0)))</f>
        <v>#N/A</v>
      </c>
      <c r="W2497" s="208"/>
      <c r="X2497" s="208"/>
      <c r="Y2497" s="208"/>
      <c r="Z2497" s="208"/>
      <c r="AA2497" s="208"/>
      <c r="AB2497" s="241"/>
      <c r="AC2497" s="208"/>
      <c r="AD2497" s="208"/>
      <c r="AE2497" s="208"/>
      <c r="AF2497" s="208"/>
      <c r="AG2497" s="208"/>
      <c r="AH2497" s="208"/>
    </row>
    <row r="2498" ht="13.5" customHeight="1">
      <c r="A2498" s="239"/>
      <c r="B2498" s="233" t="str">
        <f t="array" ref="B2498">IF(LEN(A2498)=0,"",INDEX('Smelter Look-up'!$A:$A,MATCH($A2498,'Smelter Look-up'!$E:$E,0)))</f>
        <v/>
      </c>
      <c r="C2498" s="234" t="str">
        <f t="array" ref="C2498">IF(LEN(A2498)=0,"",INDEX('Smelter Look-up'!$C:$C,MATCH($A2498,'Smelter Look-up'!$E:$E,0)))</f>
        <v/>
      </c>
      <c r="D2498" s="233"/>
      <c r="E2498" s="233" t="str">
        <f>IF(ISERROR($V2498),"",OFFSET('Smelter Look-up'!$D$4,$V2498-4,0)&amp;"")</f>
        <v/>
      </c>
      <c r="F2498" s="233" t="str">
        <f>IF(ISERROR($V2498),"",OFFSET('Smelter Look-up'!$E$4,$V2498-4,0))</f>
        <v/>
      </c>
      <c r="G2498" s="233" t="str">
        <f>IF(C2498=$X$4,IF(ISERROR($V2498),"Enter smelter details","RMI"),IF(ISERROR($V2498),"",OFFSET('Smelter Look-up'!$F$4,$V2498-4,0)))</f>
        <v/>
      </c>
      <c r="H2498" s="235" t="str">
        <f>IF(ISERROR($V2498),"",OFFSET('Smelter Look-up'!$G$4,$V2498-4,0))</f>
        <v/>
      </c>
      <c r="I2498" s="237" t="str">
        <f>IF(ISERROR($V2498),"",OFFSET('Smelter Look-up'!$H$4,$V2498-4,0))</f>
        <v/>
      </c>
      <c r="J2498" s="237" t="str">
        <f>IF(ISERROR($V2498),"",OFFSET('Smelter Look-up'!$I$4,$V2498-4,0))</f>
        <v/>
      </c>
      <c r="K2498" s="234"/>
      <c r="L2498" s="234"/>
      <c r="M2498" s="234"/>
      <c r="N2498" s="234"/>
      <c r="O2498" s="234"/>
      <c r="P2498" s="237"/>
      <c r="Q2498" s="238"/>
      <c r="R2498" s="233" t="str">
        <f>IF(ISERROR($V2498),"",OFFSET('Smelter Look-up'!$C$4,$V2498-4,0)&amp;"")</f>
        <v/>
      </c>
      <c r="S2498" s="239" t="str">
        <f t="array" ref="S2498">IF(B2498="","",IF(ISERROR(MATCH($E2498,CL,0)),"Unknown",INDIRECT("'C'!$A$"&amp;MATCH($E2498,CL,0)+1)))</f>
        <v/>
      </c>
      <c r="T2498" s="239" t="str">
        <f t="array" ref="T2498">IF(B2498="","",IF(ISERROR(MATCH($J2498,SorP!$B$1:$B$6226,0)),"",INDIRECT("'SorP'!$A$"&amp;MATCH($S2498&amp;$J2498,SorP!C:C,0))))</f>
        <v/>
      </c>
      <c r="U2498" s="240"/>
      <c r="V2498" s="228" t="str">
        <f>IF(C2498="",NA(),IF(OR(C2498="Smelter not listed",C2498="Smelter not yet identified"),MATCH($B2498&amp;$D2498,'Smelter Look-up'!$J:$J,0),MATCH($B2498&amp;$C2498,'Smelter Look-up'!$J:$J,0)))</f>
        <v>#N/A</v>
      </c>
      <c r="W2498" s="208"/>
      <c r="X2498" s="208"/>
      <c r="Y2498" s="208"/>
      <c r="Z2498" s="208"/>
      <c r="AA2498" s="208"/>
      <c r="AB2498" s="241"/>
      <c r="AC2498" s="208"/>
      <c r="AD2498" s="208"/>
      <c r="AE2498" s="208"/>
      <c r="AF2498" s="208"/>
      <c r="AG2498" s="208"/>
      <c r="AH2498" s="208"/>
    </row>
    <row r="2499" ht="13.5" customHeight="1">
      <c r="A2499" s="239"/>
      <c r="B2499" s="233" t="str">
        <f t="array" ref="B2499">IF(LEN(A2499)=0,"",INDEX('Smelter Look-up'!$A:$A,MATCH($A2499,'Smelter Look-up'!$E:$E,0)))</f>
        <v/>
      </c>
      <c r="C2499" s="234" t="str">
        <f t="array" ref="C2499">IF(LEN(A2499)=0,"",INDEX('Smelter Look-up'!$C:$C,MATCH($A2499,'Smelter Look-up'!$E:$E,0)))</f>
        <v/>
      </c>
      <c r="D2499" s="233"/>
      <c r="E2499" s="233" t="str">
        <f>IF(ISERROR($V2499),"",OFFSET('Smelter Look-up'!$D$4,$V2499-4,0)&amp;"")</f>
        <v/>
      </c>
      <c r="F2499" s="233" t="str">
        <f>IF(ISERROR($V2499),"",OFFSET('Smelter Look-up'!$E$4,$V2499-4,0))</f>
        <v/>
      </c>
      <c r="G2499" s="233" t="str">
        <f>IF(C2499=$X$4,IF(ISERROR($V2499),"Enter smelter details","RMI"),IF(ISERROR($V2499),"",OFFSET('Smelter Look-up'!$F$4,$V2499-4,0)))</f>
        <v/>
      </c>
      <c r="H2499" s="235" t="str">
        <f>IF(ISERROR($V2499),"",OFFSET('Smelter Look-up'!$G$4,$V2499-4,0))</f>
        <v/>
      </c>
      <c r="I2499" s="237" t="str">
        <f>IF(ISERROR($V2499),"",OFFSET('Smelter Look-up'!$H$4,$V2499-4,0))</f>
        <v/>
      </c>
      <c r="J2499" s="237" t="str">
        <f>IF(ISERROR($V2499),"",OFFSET('Smelter Look-up'!$I$4,$V2499-4,0))</f>
        <v/>
      </c>
      <c r="K2499" s="234"/>
      <c r="L2499" s="234"/>
      <c r="M2499" s="234"/>
      <c r="N2499" s="234"/>
      <c r="O2499" s="234"/>
      <c r="P2499" s="237"/>
      <c r="Q2499" s="238"/>
      <c r="R2499" s="233" t="str">
        <f>IF(ISERROR($V2499),"",OFFSET('Smelter Look-up'!$C$4,$V2499-4,0)&amp;"")</f>
        <v/>
      </c>
      <c r="S2499" s="239" t="str">
        <f t="array" ref="S2499">IF(B2499="","",IF(ISERROR(MATCH($E2499,CL,0)),"Unknown",INDIRECT("'C'!$A$"&amp;MATCH($E2499,CL,0)+1)))</f>
        <v/>
      </c>
      <c r="T2499" s="239" t="str">
        <f t="array" ref="T2499">IF(B2499="","",IF(ISERROR(MATCH($J2499,SorP!$B$1:$B$6226,0)),"",INDIRECT("'SorP'!$A$"&amp;MATCH($S2499&amp;$J2499,SorP!C:C,0))))</f>
        <v/>
      </c>
      <c r="U2499" s="240"/>
      <c r="V2499" s="228" t="str">
        <f>IF(C2499="",NA(),IF(OR(C2499="Smelter not listed",C2499="Smelter not yet identified"),MATCH($B2499&amp;$D2499,'Smelter Look-up'!$J:$J,0),MATCH($B2499&amp;$C2499,'Smelter Look-up'!$J:$J,0)))</f>
        <v>#N/A</v>
      </c>
      <c r="W2499" s="208"/>
      <c r="X2499" s="208"/>
      <c r="Y2499" s="208"/>
      <c r="Z2499" s="208"/>
      <c r="AA2499" s="208"/>
      <c r="AB2499" s="241"/>
      <c r="AC2499" s="208"/>
      <c r="AD2499" s="208"/>
      <c r="AE2499" s="208"/>
      <c r="AF2499" s="208"/>
      <c r="AG2499" s="208"/>
      <c r="AH2499" s="208"/>
    </row>
    <row r="2500" ht="13.5" customHeight="1">
      <c r="A2500" s="239"/>
      <c r="B2500" s="233" t="str">
        <f t="array" ref="B2500">IF(LEN(A2500)=0,"",INDEX('Smelter Look-up'!$A:$A,MATCH($A2500,'Smelter Look-up'!$E:$E,0)))</f>
        <v/>
      </c>
      <c r="C2500" s="234" t="str">
        <f t="array" ref="C2500">IF(LEN(A2500)=0,"",INDEX('Smelter Look-up'!$C:$C,MATCH($A2500,'Smelter Look-up'!$E:$E,0)))</f>
        <v/>
      </c>
      <c r="D2500" s="233"/>
      <c r="E2500" s="233" t="str">
        <f>IF(ISERROR($V2500),"",OFFSET('Smelter Look-up'!$D$4,$V2500-4,0)&amp;"")</f>
        <v/>
      </c>
      <c r="F2500" s="233" t="str">
        <f>IF(ISERROR($V2500),"",OFFSET('Smelter Look-up'!$E$4,$V2500-4,0))</f>
        <v/>
      </c>
      <c r="G2500" s="233" t="str">
        <f>IF(C2500=$X$4,IF(ISERROR($V2500),"Enter smelter details","RMI"),IF(ISERROR($V2500),"",OFFSET('Smelter Look-up'!$F$4,$V2500-4,0)))</f>
        <v/>
      </c>
      <c r="H2500" s="235" t="str">
        <f>IF(ISERROR($V2500),"",OFFSET('Smelter Look-up'!$G$4,$V2500-4,0))</f>
        <v/>
      </c>
      <c r="I2500" s="237" t="str">
        <f>IF(ISERROR($V2500),"",OFFSET('Smelter Look-up'!$H$4,$V2500-4,0))</f>
        <v/>
      </c>
      <c r="J2500" s="237" t="str">
        <f>IF(ISERROR($V2500),"",OFFSET('Smelter Look-up'!$I$4,$V2500-4,0))</f>
        <v/>
      </c>
      <c r="K2500" s="234"/>
      <c r="L2500" s="234"/>
      <c r="M2500" s="234"/>
      <c r="N2500" s="234"/>
      <c r="O2500" s="234"/>
      <c r="P2500" s="237"/>
      <c r="Q2500" s="238"/>
      <c r="R2500" s="233" t="str">
        <f>IF(ISERROR($V2500),"",OFFSET('Smelter Look-up'!$C$4,$V2500-4,0)&amp;"")</f>
        <v/>
      </c>
      <c r="S2500" s="239" t="str">
        <f t="array" ref="S2500">IF(B2500="","",IF(ISERROR(MATCH($E2500,CL,0)),"Unknown",INDIRECT("'C'!$A$"&amp;MATCH($E2500,CL,0)+1)))</f>
        <v/>
      </c>
      <c r="T2500" s="239" t="str">
        <f t="array" ref="T2500">IF(B2500="","",IF(ISERROR(MATCH($J2500,SorP!$B$1:$B$6226,0)),"",INDIRECT("'SorP'!$A$"&amp;MATCH($S2500&amp;$J2500,SorP!C:C,0))))</f>
        <v/>
      </c>
      <c r="U2500" s="240"/>
      <c r="V2500" s="228" t="str">
        <f>IF(C2500="",NA(),IF(OR(C2500="Smelter not listed",C2500="Smelter not yet identified"),MATCH($B2500&amp;$D2500,'Smelter Look-up'!$J:$J,0),MATCH($B2500&amp;$C2500,'Smelter Look-up'!$J:$J,0)))</f>
        <v>#N/A</v>
      </c>
      <c r="W2500" s="208"/>
      <c r="X2500" s="208"/>
      <c r="Y2500" s="208"/>
      <c r="Z2500" s="208"/>
      <c r="AA2500" s="208"/>
      <c r="AB2500" s="241"/>
      <c r="AC2500" s="208"/>
      <c r="AD2500" s="208"/>
      <c r="AE2500" s="208"/>
      <c r="AF2500" s="208"/>
      <c r="AG2500" s="208"/>
      <c r="AH2500" s="208"/>
    </row>
    <row r="2501" ht="13.5" customHeight="1">
      <c r="A2501" s="239"/>
      <c r="B2501" s="233" t="str">
        <f t="array" ref="B2501">IF(LEN(A2501)=0,"",INDEX('Smelter Look-up'!$A:$A,MATCH($A2501,'Smelter Look-up'!$E:$E,0)))</f>
        <v/>
      </c>
      <c r="C2501" s="234" t="str">
        <f t="array" ref="C2501">IF(LEN(A2501)=0,"",INDEX('Smelter Look-up'!$C:$C,MATCH($A2501,'Smelter Look-up'!$E:$E,0)))</f>
        <v/>
      </c>
      <c r="D2501" s="233"/>
      <c r="E2501" s="233" t="str">
        <f>IF(ISERROR($V2501),"",OFFSET('Smelter Look-up'!$D$4,$V2501-4,0)&amp;"")</f>
        <v/>
      </c>
      <c r="F2501" s="233" t="str">
        <f>IF(ISERROR($V2501),"",OFFSET('Smelter Look-up'!$E$4,$V2501-4,0))</f>
        <v/>
      </c>
      <c r="G2501" s="233" t="str">
        <f>IF(C2501=$X$4,IF(ISERROR($V2501),"Enter smelter details","RMI"),IF(ISERROR($V2501),"",OFFSET('Smelter Look-up'!$F$4,$V2501-4,0)))</f>
        <v/>
      </c>
      <c r="H2501" s="235" t="str">
        <f>IF(ISERROR($V2501),"",OFFSET('Smelter Look-up'!$G$4,$V2501-4,0))</f>
        <v/>
      </c>
      <c r="I2501" s="237" t="str">
        <f>IF(ISERROR($V2501),"",OFFSET('Smelter Look-up'!$H$4,$V2501-4,0))</f>
        <v/>
      </c>
      <c r="J2501" s="237" t="str">
        <f>IF(ISERROR($V2501),"",OFFSET('Smelter Look-up'!$I$4,$V2501-4,0))</f>
        <v/>
      </c>
      <c r="K2501" s="234"/>
      <c r="L2501" s="234"/>
      <c r="M2501" s="234"/>
      <c r="N2501" s="234"/>
      <c r="O2501" s="234"/>
      <c r="P2501" s="237"/>
      <c r="Q2501" s="238"/>
      <c r="R2501" s="233" t="str">
        <f>IF(ISERROR($V2501),"",OFFSET('Smelter Look-up'!$C$4,$V2501-4,0)&amp;"")</f>
        <v/>
      </c>
      <c r="S2501" s="239" t="str">
        <f t="array" ref="S2501">IF(B2501="","",IF(ISERROR(MATCH($E2501,CL,0)),"Unknown",INDIRECT("'C'!$A$"&amp;MATCH($E2501,CL,0)+1)))</f>
        <v/>
      </c>
      <c r="T2501" s="239" t="str">
        <f t="array" ref="T2501">IF(B2501="","",IF(ISERROR(MATCH($J2501,SorP!$B$1:$B$6226,0)),"",INDIRECT("'SorP'!$A$"&amp;MATCH($S2501&amp;$J2501,SorP!C:C,0))))</f>
        <v/>
      </c>
      <c r="U2501" s="240"/>
      <c r="V2501" s="228" t="str">
        <f>IF(C2501="",NA(),IF(OR(C2501="Smelter not listed",C2501="Smelter not yet identified"),MATCH($B2501&amp;$D2501,'Smelter Look-up'!$J:$J,0),MATCH($B2501&amp;$C2501,'Smelter Look-up'!$J:$J,0)))</f>
        <v>#N/A</v>
      </c>
      <c r="W2501" s="208"/>
      <c r="X2501" s="208"/>
      <c r="Y2501" s="208"/>
      <c r="Z2501" s="208"/>
      <c r="AA2501" s="208"/>
      <c r="AB2501" s="241"/>
      <c r="AC2501" s="208"/>
      <c r="AD2501" s="208"/>
      <c r="AE2501" s="208"/>
      <c r="AF2501" s="208"/>
      <c r="AG2501" s="208"/>
      <c r="AH2501" s="208"/>
    </row>
    <row r="2502" ht="13.5" customHeight="1">
      <c r="A2502" s="239"/>
      <c r="B2502" s="233" t="str">
        <f t="array" ref="B2502">IF(LEN(A2502)=0,"",INDEX('Smelter Look-up'!$A:$A,MATCH($A2502,'Smelter Look-up'!$E:$E,0)))</f>
        <v/>
      </c>
      <c r="C2502" s="234" t="str">
        <f t="array" ref="C2502">IF(LEN(A2502)=0,"",INDEX('Smelter Look-up'!$C:$C,MATCH($A2502,'Smelter Look-up'!$E:$E,0)))</f>
        <v/>
      </c>
      <c r="D2502" s="233"/>
      <c r="E2502" s="233" t="str">
        <f>IF(ISERROR($V2502),"",OFFSET('Smelter Look-up'!$D$4,$V2502-4,0)&amp;"")</f>
        <v/>
      </c>
      <c r="F2502" s="233" t="str">
        <f>IF(ISERROR($V2502),"",OFFSET('Smelter Look-up'!$E$4,$V2502-4,0))</f>
        <v/>
      </c>
      <c r="G2502" s="233" t="str">
        <f>IF(C2502=$X$4,IF(ISERROR($V2502),"Enter smelter details","RMI"),IF(ISERROR($V2502),"",OFFSET('Smelter Look-up'!$F$4,$V2502-4,0)))</f>
        <v/>
      </c>
      <c r="H2502" s="235" t="str">
        <f>IF(ISERROR($V2502),"",OFFSET('Smelter Look-up'!$G$4,$V2502-4,0))</f>
        <v/>
      </c>
      <c r="I2502" s="237" t="str">
        <f>IF(ISERROR($V2502),"",OFFSET('Smelter Look-up'!$H$4,$V2502-4,0))</f>
        <v/>
      </c>
      <c r="J2502" s="237" t="str">
        <f>IF(ISERROR($V2502),"",OFFSET('Smelter Look-up'!$I$4,$V2502-4,0))</f>
        <v/>
      </c>
      <c r="K2502" s="234"/>
      <c r="L2502" s="234"/>
      <c r="M2502" s="234"/>
      <c r="N2502" s="234"/>
      <c r="O2502" s="234"/>
      <c r="P2502" s="237"/>
      <c r="Q2502" s="238"/>
      <c r="R2502" s="233" t="str">
        <f>IF(ISERROR($V2502),"",OFFSET('Smelter Look-up'!$C$4,$V2502-4,0)&amp;"")</f>
        <v/>
      </c>
      <c r="S2502" s="239" t="str">
        <f t="array" ref="S2502">IF(B2502="","",IF(ISERROR(MATCH($E2502,CL,0)),"Unknown",INDIRECT("'C'!$A$"&amp;MATCH($E2502,CL,0)+1)))</f>
        <v/>
      </c>
      <c r="T2502" s="239" t="str">
        <f t="array" ref="T2502">IF(B2502="","",IF(ISERROR(MATCH($J2502,SorP!$B$1:$B$6226,0)),"",INDIRECT("'SorP'!$A$"&amp;MATCH($S2502&amp;$J2502,SorP!C:C,0))))</f>
        <v/>
      </c>
      <c r="U2502" s="240"/>
      <c r="V2502" s="228" t="str">
        <f>IF(C2502="",NA(),IF(OR(C2502="Smelter not listed",C2502="Smelter not yet identified"),MATCH($B2502&amp;$D2502,'Smelter Look-up'!$J:$J,0),MATCH($B2502&amp;$C2502,'Smelter Look-up'!$J:$J,0)))</f>
        <v>#N/A</v>
      </c>
      <c r="W2502" s="208"/>
      <c r="X2502" s="208"/>
      <c r="Y2502" s="208"/>
      <c r="Z2502" s="208"/>
      <c r="AA2502" s="208"/>
      <c r="AB2502" s="241"/>
      <c r="AC2502" s="208"/>
      <c r="AD2502" s="208"/>
      <c r="AE2502" s="208"/>
      <c r="AF2502" s="208"/>
      <c r="AG2502" s="208"/>
      <c r="AH2502" s="208"/>
    </row>
    <row r="2503" ht="13.5" customHeight="1">
      <c r="A2503" s="239"/>
      <c r="B2503" s="233" t="str">
        <f t="array" ref="B2503">IF(LEN(A2503)=0,"",INDEX('Smelter Look-up'!$A:$A,MATCH($A2503,'Smelter Look-up'!$E:$E,0)))</f>
        <v/>
      </c>
      <c r="C2503" s="234" t="str">
        <f t="array" ref="C2503">IF(LEN(A2503)=0,"",INDEX('Smelter Look-up'!$C:$C,MATCH($A2503,'Smelter Look-up'!$E:$E,0)))</f>
        <v/>
      </c>
      <c r="D2503" s="233"/>
      <c r="E2503" s="233" t="str">
        <f>IF(ISERROR($V2503),"",OFFSET('Smelter Look-up'!$D$4,$V2503-4,0)&amp;"")</f>
        <v/>
      </c>
      <c r="F2503" s="233" t="str">
        <f>IF(ISERROR($V2503),"",OFFSET('Smelter Look-up'!$E$4,$V2503-4,0))</f>
        <v/>
      </c>
      <c r="G2503" s="233" t="str">
        <f>IF(C2503=$X$4,IF(ISERROR($V2503),"Enter smelter details","RMI"),IF(ISERROR($V2503),"",OFFSET('Smelter Look-up'!$F$4,$V2503-4,0)))</f>
        <v/>
      </c>
      <c r="H2503" s="235" t="str">
        <f>IF(ISERROR($V2503),"",OFFSET('Smelter Look-up'!$G$4,$V2503-4,0))</f>
        <v/>
      </c>
      <c r="I2503" s="237" t="str">
        <f>IF(ISERROR($V2503),"",OFFSET('Smelter Look-up'!$H$4,$V2503-4,0))</f>
        <v/>
      </c>
      <c r="J2503" s="237" t="str">
        <f>IF(ISERROR($V2503),"",OFFSET('Smelter Look-up'!$I$4,$V2503-4,0))</f>
        <v/>
      </c>
      <c r="K2503" s="234"/>
      <c r="L2503" s="234"/>
      <c r="M2503" s="234"/>
      <c r="N2503" s="234"/>
      <c r="O2503" s="234"/>
      <c r="P2503" s="237"/>
      <c r="Q2503" s="238"/>
      <c r="R2503" s="233" t="str">
        <f>IF(ISERROR($V2503),"",OFFSET('Smelter Look-up'!$C$4,$V2503-4,0)&amp;"")</f>
        <v/>
      </c>
      <c r="S2503" s="239" t="str">
        <f t="array" ref="S2503">IF(B2503="","",IF(ISERROR(MATCH($E2503,CL,0)),"Unknown",INDIRECT("'C'!$A$"&amp;MATCH($E2503,CL,0)+1)))</f>
        <v/>
      </c>
      <c r="T2503" s="239" t="str">
        <f t="array" ref="T2503">IF(B2503="","",IF(ISERROR(MATCH($J2503,SorP!$B$1:$B$6226,0)),"",INDIRECT("'SorP'!$A$"&amp;MATCH($S2503&amp;$J2503,SorP!C:C,0))))</f>
        <v/>
      </c>
      <c r="U2503" s="240"/>
      <c r="V2503" s="228" t="str">
        <f>IF(C2503="",NA(),IF(OR(C2503="Smelter not listed",C2503="Smelter not yet identified"),MATCH($B2503&amp;$D2503,'Smelter Look-up'!$J:$J,0),MATCH($B2503&amp;$C2503,'Smelter Look-up'!$J:$J,0)))</f>
        <v>#N/A</v>
      </c>
      <c r="W2503" s="208"/>
      <c r="X2503" s="208"/>
      <c r="Y2503" s="208"/>
      <c r="Z2503" s="208"/>
      <c r="AA2503" s="208"/>
      <c r="AB2503" s="241"/>
      <c r="AC2503" s="208"/>
      <c r="AD2503" s="208"/>
      <c r="AE2503" s="208"/>
      <c r="AF2503" s="208"/>
      <c r="AG2503" s="208"/>
      <c r="AH2503" s="208"/>
    </row>
    <row r="2504" ht="13.5" customHeight="1">
      <c r="A2504" s="239"/>
      <c r="B2504" s="243" t="str">
        <f t="array" ref="B2504">IF(LEN(A2504)=0,"",INDEX('Smelter Look-up'!$A:$A,MATCH($A2504,'Smelter Look-up'!$E:$E,0)))</f>
        <v/>
      </c>
      <c r="C2504" s="234" t="str">
        <f t="array" ref="C2504">IF(LEN(A2504)=0,"",INDEX('Smelter Look-up'!$C:$C,MATCH($A2504,'Smelter Look-up'!$E:$E,0)))</f>
        <v/>
      </c>
      <c r="D2504" s="243"/>
      <c r="E2504" s="243" t="str">
        <f>IF(ISERROR($V2504),"",OFFSET('Smelter Look-up'!$D$4,$V2504-4,0)&amp;"")</f>
        <v/>
      </c>
      <c r="F2504" s="243" t="str">
        <f>IF(ISERROR($V2504),"",OFFSET('Smelter Look-up'!$E$4,$V2504-4,0))</f>
        <v/>
      </c>
      <c r="G2504" s="243" t="str">
        <f>IF(C2504=$X$4,IF(ISERROR($V2504),"Enter smelter details","RMI"),IF(ISERROR($V2504),"",OFFSET('Smelter Look-up'!$F$4,$V2504-4,0)))</f>
        <v/>
      </c>
      <c r="H2504" s="244" t="str">
        <f>IF(ISERROR($V2504),"",OFFSET('Smelter Look-up'!$G$4,$V2504-4,0))</f>
        <v/>
      </c>
      <c r="I2504" s="245" t="str">
        <f>IF(ISERROR($V2504),"",OFFSET('Smelter Look-up'!$H$4,$V2504-4,0))</f>
        <v/>
      </c>
      <c r="J2504" s="246" t="str">
        <f>IF(ISERROR($V2504),"",OFFSET('Smelter Look-up'!$I$4,$V2504-4,0))</f>
        <v/>
      </c>
      <c r="K2504" s="234"/>
      <c r="L2504" s="234"/>
      <c r="M2504" s="234"/>
      <c r="N2504" s="234"/>
      <c r="O2504" s="234"/>
      <c r="P2504" s="247"/>
      <c r="Q2504" s="248"/>
      <c r="R2504" s="249" t="str">
        <f>IF(ISERROR($V2504),"",OFFSET('Smelter Look-up'!$C$4,$V2504-4,0)&amp;"")</f>
        <v/>
      </c>
      <c r="S2504" s="250" t="str">
        <f t="array" ref="S2504">IF(B2504="","",IF(ISERROR(MATCH($E2504,CL,0)),"Unknown",INDIRECT("'C'!$A$"&amp;MATCH($E2504,CL,0)+1)))</f>
        <v/>
      </c>
      <c r="T2504" s="239" t="str">
        <f t="array" ref="T2504">IF(B2504="","",IF(ISERROR(MATCH($J2504,SorP!$B$1:$B$6226,0)),"",INDIRECT("'SorP'!$A$"&amp;MATCH($S2504&amp;$J2504,SorP!C:C,0))))</f>
        <v/>
      </c>
      <c r="U2504" s="240"/>
      <c r="V2504" s="228" t="str">
        <f>IF(C2504="",NA(),IF(OR(C2504="Smelter not listed",C2504="Smelter not yet identified"),MATCH($B2504&amp;$D2504,'Smelter Look-up'!$J:$J,0),MATCH($B2504&amp;$C2504,'Smelter Look-up'!$J:$J,0)))</f>
        <v>#N/A</v>
      </c>
      <c r="W2504" s="208"/>
      <c r="X2504" s="208">
        <f>IF(AND(C2504="Smelter not listed",OR(LEN(D2504)=0,LEN(E2504)=0)),1,0)</f>
        <v>0</v>
      </c>
      <c r="Y2504" s="208"/>
      <c r="Z2504" s="208"/>
      <c r="AA2504" s="208"/>
      <c r="AB2504" s="241" t="str">
        <f>B2504&amp;C2504</f>
        <v/>
      </c>
      <c r="AC2504" s="208"/>
      <c r="AD2504" s="208"/>
      <c r="AE2504" s="208"/>
      <c r="AF2504" s="208"/>
      <c r="AG2504" s="208"/>
      <c r="AH2504" s="208"/>
    </row>
    <row r="2505" ht="13.5" customHeight="1">
      <c r="A2505" s="208"/>
      <c r="B2505" s="208"/>
      <c r="C2505" s="208"/>
      <c r="D2505" s="208"/>
      <c r="E2505" s="208"/>
      <c r="F2505" s="208"/>
      <c r="G2505" s="208"/>
      <c r="H2505" s="208"/>
      <c r="I2505" s="208"/>
      <c r="J2505" s="208"/>
      <c r="K2505" s="208"/>
      <c r="L2505" s="208"/>
      <c r="M2505" s="208"/>
      <c r="N2505" s="208"/>
      <c r="O2505" s="208"/>
      <c r="P2505" s="208"/>
      <c r="Q2505" s="208"/>
      <c r="R2505" s="208"/>
      <c r="S2505" s="208"/>
      <c r="T2505" s="208"/>
      <c r="U2505" s="208"/>
      <c r="V2505" s="208"/>
      <c r="W2505" s="208"/>
      <c r="X2505" s="208"/>
      <c r="Y2505" s="208"/>
      <c r="Z2505" s="208"/>
      <c r="AA2505" s="208"/>
      <c r="AB2505" s="208"/>
      <c r="AC2505" s="208"/>
      <c r="AD2505" s="208"/>
      <c r="AE2505" s="208"/>
      <c r="AF2505" s="208"/>
      <c r="AG2505" s="208"/>
      <c r="AH2505" s="208"/>
    </row>
    <row r="2506" ht="13.5" customHeight="1">
      <c r="A2506" s="208"/>
      <c r="B2506" s="208"/>
      <c r="C2506" s="208"/>
      <c r="D2506" s="208"/>
      <c r="E2506" s="208"/>
      <c r="F2506" s="208"/>
      <c r="G2506" s="208"/>
      <c r="H2506" s="208"/>
      <c r="I2506" s="208"/>
      <c r="J2506" s="208"/>
      <c r="K2506" s="208"/>
      <c r="L2506" s="208"/>
      <c r="M2506" s="208"/>
      <c r="N2506" s="208"/>
      <c r="O2506" s="208"/>
      <c r="P2506" s="208"/>
      <c r="Q2506" s="208"/>
      <c r="R2506" s="208"/>
      <c r="S2506" s="208"/>
      <c r="T2506" s="208"/>
      <c r="U2506" s="208"/>
      <c r="V2506" s="208"/>
      <c r="W2506" s="208"/>
      <c r="X2506" s="208"/>
      <c r="Y2506" s="208"/>
      <c r="Z2506" s="208"/>
      <c r="AA2506" s="208"/>
      <c r="AB2506" s="208"/>
      <c r="AC2506" s="208"/>
      <c r="AD2506" s="208"/>
      <c r="AE2506" s="208"/>
      <c r="AF2506" s="208"/>
      <c r="AG2506" s="208"/>
      <c r="AH2506" s="208"/>
    </row>
    <row r="2507" ht="13.5" customHeight="1">
      <c r="A2507" s="208"/>
      <c r="B2507" s="208"/>
      <c r="C2507" s="208"/>
      <c r="D2507" s="208"/>
      <c r="E2507" s="208"/>
      <c r="F2507" s="208"/>
      <c r="G2507" s="208"/>
      <c r="H2507" s="208"/>
      <c r="I2507" s="208"/>
      <c r="J2507" s="208"/>
      <c r="K2507" s="208"/>
      <c r="L2507" s="208"/>
      <c r="M2507" s="208"/>
      <c r="N2507" s="208"/>
      <c r="O2507" s="208"/>
      <c r="P2507" s="208"/>
      <c r="Q2507" s="208"/>
      <c r="R2507" s="208"/>
      <c r="S2507" s="208"/>
      <c r="T2507" s="208"/>
      <c r="U2507" s="208"/>
      <c r="V2507" s="208"/>
      <c r="W2507" s="208"/>
      <c r="X2507" s="208"/>
      <c r="Y2507" s="208"/>
      <c r="Z2507" s="208"/>
      <c r="AA2507" s="208"/>
      <c r="AB2507" s="208"/>
      <c r="AC2507" s="208"/>
      <c r="AD2507" s="208"/>
      <c r="AE2507" s="208"/>
      <c r="AF2507" s="208"/>
      <c r="AG2507" s="208"/>
      <c r="AH2507" s="208"/>
    </row>
  </sheetData>
  <autoFilter ref="$A$4:$Q$4"/>
  <customSheetViews>
    <customSheetView guid="{8F559A1F-8189-4D60-A9A3-0A0B54F31261}" filter="1" showAutoFilter="1">
      <autoFilter ref="$A$4:$AH$4"/>
      <extLst>
        <ext uri="GoogleSheetsCustomDataVersion1">
          <go:sheetsCustomData xmlns:go="http://customooxmlschemas.google.com/" filterViewId="1829294689"/>
        </ext>
      </extLst>
    </customSheetView>
  </customSheetViews>
  <mergeCells count="3">
    <mergeCell ref="J2:O2"/>
    <mergeCell ref="B3:E3"/>
    <mergeCell ref="G3:I3"/>
  </mergeCells>
  <conditionalFormatting sqref="B5:B2504">
    <cfRule type="expression" dxfId="0" priority="1" stopIfTrue="1">
      <formula>IF(B5="",TRUE)</formula>
    </cfRule>
  </conditionalFormatting>
  <conditionalFormatting sqref="B5:B2504">
    <cfRule type="expression" dxfId="5" priority="2" stopIfTrue="1">
      <formula>IF(AND(COUNTIF(MetalSmelter,B5&amp;C5)=0,LEN(C5)&gt;0),TRUE,FALSE)</formula>
    </cfRule>
  </conditionalFormatting>
  <conditionalFormatting sqref="C5:C2504">
    <cfRule type="expression" dxfId="0" priority="3" stopIfTrue="1">
      <formula>IF(AND(B5&lt;&gt;"",C5=""),TRUE)</formula>
    </cfRule>
  </conditionalFormatting>
  <conditionalFormatting sqref="D5:D2504">
    <cfRule type="expression" dxfId="6" priority="4" stopIfTrue="1">
      <formula>IF(AND(LEN($C5)&gt;0,AND($C5&lt;&gt;"Smelter Not Listed",ISBLANK($D5))),1,0)</formula>
    </cfRule>
  </conditionalFormatting>
  <conditionalFormatting sqref="D5:D2504">
    <cfRule type="expression" dxfId="0" priority="5" stopIfTrue="1">
      <formula>IF(AND(D5="",$C5=$X$4),TRUE)</formula>
    </cfRule>
  </conditionalFormatting>
  <conditionalFormatting sqref="D5:D2504">
    <cfRule type="expression" dxfId="5" priority="6" stopIfTrue="1">
      <formula>IF(FIND("!",D5),TRUE)</formula>
    </cfRule>
  </conditionalFormatting>
  <conditionalFormatting sqref="E5:E2504 R5:R2504">
    <cfRule type="expression" dxfId="0" priority="7" stopIfTrue="1">
      <formula>IF(AND(E5="",$C5=$X$4),TRUE)</formula>
    </cfRule>
  </conditionalFormatting>
  <conditionalFormatting sqref="E5:E2504 R5:R2504">
    <cfRule type="expression" dxfId="5" priority="8" stopIfTrue="1">
      <formula>IF(FIND("!",E5),TRUE)</formula>
    </cfRule>
  </conditionalFormatting>
  <conditionalFormatting sqref="F5:F2504">
    <cfRule type="expression" dxfId="5" priority="9" stopIfTrue="1">
      <formula>IF(AND(LEN($A5)&gt;0,$A5&lt;&gt;$F5),TRUE,FALSE)</formula>
    </cfRule>
  </conditionalFormatting>
  <conditionalFormatting sqref="G5:G2504">
    <cfRule type="expression" dxfId="7" priority="10" stopIfTrue="1">
      <formula>IF(FIND("Enter smelter details",G5),TRUE)</formula>
    </cfRule>
  </conditionalFormatting>
  <dataValidations>
    <dataValidation type="list" allowBlank="1" showErrorMessage="1" sqref="C5:C2504">
      <formula1>SN</formula1>
    </dataValidation>
    <dataValidation type="list" allowBlank="1" showErrorMessage="1" sqref="P5:P2504">
      <formula1>$AH$2:$AH$4</formula1>
    </dataValidation>
    <dataValidation type="list" allowBlank="1" showErrorMessage="1" sqref="E5:E2504">
      <formula1>CL</formula1>
    </dataValidation>
    <dataValidation type="list" allowBlank="1" showErrorMessage="1" sqref="B5:B2504">
      <formula1>'Smelter List'!Metal</formula1>
    </dataValidation>
  </dataValidations>
  <printOptions/>
  <pageMargins bottom="0.7480314960629921" footer="0.0" header="0.0" left="0.7086614173228347" right="0.7086614173228347" top="0.7480314960629921"/>
  <pageSetup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1.22" defaultRowHeight="15.0"/>
  <cols>
    <col customWidth="1" min="1" max="1" width="45.11"/>
    <col customWidth="1" min="2" max="2" width="42.89"/>
    <col customWidth="1" min="3" max="3" width="51.67"/>
    <col customWidth="1" min="4" max="4" width="29.11"/>
    <col customWidth="1" min="5" max="5" width="9.0"/>
    <col customWidth="1" hidden="1" min="6" max="6" width="13.67"/>
    <col customWidth="1" hidden="1" min="7" max="7" width="13.33"/>
    <col customWidth="1" hidden="1" min="8" max="9" width="9.0"/>
    <col customWidth="1" hidden="1" min="10" max="10" width="48.89"/>
    <col customWidth="1" hidden="1" min="11" max="11" width="9.0"/>
    <col customWidth="1" hidden="1" min="12" max="12" width="8.89"/>
    <col customWidth="1" min="13" max="26" width="8.89"/>
  </cols>
  <sheetData>
    <row r="1" ht="13.5" customHeight="1">
      <c r="A1" s="251" t="str">
        <f>OFFSET(L!$C$1,MATCH("Checker"&amp;ADDRESS(ROW(),COLUMN(),4),L!$A:$A,0)-1,SL,,)</f>
        <v>To ensure all required fields have been populated before submitting to your customers review form for any line items highlighted in red</v>
      </c>
      <c r="D1" s="252" t="str">
        <f>OFFSET(L!$C$1,MATCH("Checker"&amp;ADDRESS(ROW(),COLUMN(),4),L!$A:$A,0)-1,SL,,)</f>
        <v>Required fields remaining to be completed</v>
      </c>
      <c r="E1" s="95" t="s">
        <v>102</v>
      </c>
      <c r="F1" s="253"/>
      <c r="G1" s="253"/>
      <c r="H1" s="253"/>
      <c r="I1" s="253"/>
      <c r="J1" s="253"/>
      <c r="K1" s="253"/>
      <c r="L1" s="253"/>
      <c r="M1" s="253"/>
      <c r="N1" s="253"/>
      <c r="O1" s="253"/>
      <c r="P1" s="253"/>
      <c r="Q1" s="253"/>
      <c r="R1" s="253"/>
      <c r="S1" s="253"/>
      <c r="T1" s="253"/>
      <c r="U1" s="253"/>
      <c r="V1" s="253"/>
      <c r="W1" s="253"/>
      <c r="X1" s="253"/>
      <c r="Y1" s="253"/>
      <c r="Z1" s="253"/>
    </row>
    <row r="2" ht="13.5" customHeight="1">
      <c r="A2" s="254" t="s">
        <v>1202</v>
      </c>
      <c r="B2" s="255" t="s">
        <v>1203</v>
      </c>
      <c r="C2" s="256" t="s">
        <v>1204</v>
      </c>
      <c r="D2" s="257" t="str">
        <f>IF(H70=0,"0",H70)</f>
        <v>0</v>
      </c>
      <c r="E2" s="253"/>
      <c r="F2" s="253"/>
      <c r="G2" s="253"/>
      <c r="H2" s="253"/>
      <c r="I2" s="253"/>
      <c r="J2" s="253"/>
      <c r="K2" s="253"/>
      <c r="L2" s="253"/>
      <c r="M2" s="253"/>
      <c r="N2" s="253"/>
      <c r="O2" s="253"/>
      <c r="P2" s="253"/>
      <c r="Q2" s="253"/>
      <c r="R2" s="253"/>
      <c r="S2" s="253"/>
      <c r="T2" s="253"/>
      <c r="U2" s="253"/>
      <c r="V2" s="253"/>
      <c r="W2" s="253"/>
      <c r="X2" s="253"/>
      <c r="Y2" s="253"/>
      <c r="Z2" s="253"/>
    </row>
    <row r="3" ht="13.5" customHeight="1">
      <c r="A3" s="258" t="str">
        <f>OFFSET(L!$C$1,MATCH("Checker"&amp;ADDRESS(ROW(),COLUMN(),4),L!$A:$A,0)-1,SL,,)</f>
        <v>Required Fields</v>
      </c>
      <c r="B3" s="258" t="str">
        <f>OFFSET(L!$C$1,MATCH("Checker"&amp;ADDRESS(ROW(),COLUMN(),4),L!$A:$A,0)-1,SL,,)</f>
        <v>Answer provided</v>
      </c>
      <c r="C3" s="258" t="str">
        <f>OFFSET(L!$C$1,MATCH("Checker"&amp;ADDRESS(ROW(),COLUMN(),4),L!$A:$A,0)-1,SL,,)</f>
        <v>Notes</v>
      </c>
      <c r="D3" s="258" t="str">
        <f>OFFSET(L!$C$1,MATCH("Checker"&amp;ADDRESS(ROW(),COLUMN(),4),L!$A:$A,0)-1,SL,,)</f>
        <v>Hyperlink to source</v>
      </c>
      <c r="E3" s="253"/>
      <c r="F3" s="259" t="s">
        <v>1205</v>
      </c>
      <c r="G3" s="253" t="s">
        <v>1206</v>
      </c>
      <c r="H3" s="253" t="s">
        <v>1207</v>
      </c>
      <c r="I3" s="253" t="s">
        <v>1208</v>
      </c>
      <c r="J3" s="253" t="s">
        <v>1209</v>
      </c>
      <c r="K3" s="253"/>
      <c r="L3" s="253"/>
      <c r="M3" s="253"/>
      <c r="N3" s="253"/>
      <c r="O3" s="253"/>
      <c r="P3" s="253"/>
      <c r="Q3" s="253"/>
      <c r="R3" s="253"/>
      <c r="S3" s="253"/>
      <c r="T3" s="253"/>
      <c r="U3" s="253"/>
      <c r="V3" s="253"/>
      <c r="W3" s="253"/>
      <c r="X3" s="253"/>
      <c r="Y3" s="253"/>
      <c r="Z3" s="253"/>
    </row>
    <row r="4" ht="13.5" customHeight="1">
      <c r="A4" s="260" t="str">
        <f>Declaration!B8</f>
        <v>Company Name (*):</v>
      </c>
      <c r="B4" s="261" t="str">
        <f>Declaration!D8</f>
        <v>Plexus Corp. </v>
      </c>
      <c r="C4" s="243" t="str">
        <f t="shared" ref="C4:C12" si="1">IF(H4=1,J4,I4)</f>
        <v>Complete</v>
      </c>
      <c r="D4" s="262" t="s">
        <v>121</v>
      </c>
      <c r="E4" s="95" t="s">
        <v>105</v>
      </c>
      <c r="F4" s="263">
        <v>1.0</v>
      </c>
      <c r="G4" s="264">
        <f t="shared" ref="G4:G7" si="2">IF(B4=0,1,0)</f>
        <v>0</v>
      </c>
      <c r="H4" s="265">
        <f t="shared" ref="H4:H17" si="3">F4*G4</f>
        <v>0</v>
      </c>
      <c r="I4" s="266" t="str">
        <f>OFFSET(L!$C$1,MATCH("Checker"&amp;"Comp",L!$A:$A,0)-1,SL,,)</f>
        <v>Complete</v>
      </c>
      <c r="J4" s="267" t="str">
        <f>OFFSET(L!$C$1,MATCH("Checker"&amp;ADDRESS(ROW(),COLUMN(),4),L!$A:$A,0)-1,SL,,)</f>
        <v>Provide your company name on the Declaration tab cell D8</v>
      </c>
      <c r="K4" s="253"/>
      <c r="L4" s="253"/>
      <c r="M4" s="253"/>
      <c r="N4" s="253"/>
      <c r="O4" s="253"/>
      <c r="P4" s="253"/>
      <c r="Q4" s="253"/>
      <c r="R4" s="253"/>
      <c r="S4" s="253"/>
      <c r="T4" s="253"/>
      <c r="U4" s="253"/>
      <c r="V4" s="253"/>
      <c r="W4" s="253"/>
      <c r="X4" s="253"/>
      <c r="Y4" s="253"/>
      <c r="Z4" s="253"/>
    </row>
    <row r="5" ht="13.5" customHeight="1">
      <c r="A5" s="260" t="str">
        <f>Declaration!B9</f>
        <v>Declaration Scope or Class (*):</v>
      </c>
      <c r="B5" s="261" t="str">
        <f>Declaration!D9</f>
        <v>A. Company</v>
      </c>
      <c r="C5" s="243" t="str">
        <f t="shared" si="1"/>
        <v>Complete</v>
      </c>
      <c r="D5" s="262" t="s">
        <v>121</v>
      </c>
      <c r="E5" s="95" t="s">
        <v>105</v>
      </c>
      <c r="F5" s="263">
        <v>1.0</v>
      </c>
      <c r="G5" s="264">
        <f t="shared" si="2"/>
        <v>0</v>
      </c>
      <c r="H5" s="265">
        <f t="shared" si="3"/>
        <v>0</v>
      </c>
      <c r="I5" s="266" t="str">
        <f>OFFSET(L!$C$1,MATCH("Checker"&amp;"Comp",L!$A:$A,0)-1,SL,,)</f>
        <v>Complete</v>
      </c>
      <c r="J5" s="267" t="str">
        <f>OFFSET(L!$C$1,MATCH("Checker"&amp;ADDRESS(ROW(),COLUMN(),4),L!$A:$A,0)-1,SL,,)</f>
        <v>Select the scope of declaration on the Declaration tab cell D9</v>
      </c>
      <c r="K5" s="253"/>
      <c r="L5" s="253"/>
      <c r="M5" s="253"/>
      <c r="N5" s="253"/>
      <c r="O5" s="253"/>
      <c r="P5" s="253"/>
      <c r="Q5" s="253"/>
      <c r="R5" s="253"/>
      <c r="S5" s="253"/>
      <c r="T5" s="253"/>
      <c r="U5" s="253"/>
      <c r="V5" s="253"/>
      <c r="W5" s="253"/>
      <c r="X5" s="253"/>
      <c r="Y5" s="253"/>
      <c r="Z5" s="253"/>
    </row>
    <row r="6" ht="13.5" customHeight="1">
      <c r="A6" s="260" t="str">
        <f>Declaration!B10</f>
        <v>Description of Scope:</v>
      </c>
      <c r="B6" s="243" t="str">
        <f>Declaration!D10</f>
        <v>Company</v>
      </c>
      <c r="C6" s="243" t="str">
        <f t="shared" si="1"/>
        <v>Complete</v>
      </c>
      <c r="D6" s="262" t="s">
        <v>121</v>
      </c>
      <c r="E6" s="95" t="s">
        <v>105</v>
      </c>
      <c r="F6" s="268">
        <f>IF(OR(B5=Declaration!P9,B5=Declaration!Q9,B5=0),0,1)</f>
        <v>0</v>
      </c>
      <c r="G6" s="264">
        <f t="shared" si="2"/>
        <v>0</v>
      </c>
      <c r="H6" s="265">
        <f t="shared" si="3"/>
        <v>0</v>
      </c>
      <c r="I6" s="266" t="str">
        <f>OFFSET(L!$C$1,MATCH("Checker"&amp;"Comp",L!$A:$A,0)-1,SL,,)</f>
        <v>Complete</v>
      </c>
      <c r="J6" s="253" t="str">
        <f>OFFSET(L!$C$1,MATCH("Checker"&amp;ADDRESS(ROW(),COLUMN(),4),L!$A:$A,0)-1,SL,,)</f>
        <v>Provide description of scope on Declaration tab cell D10</v>
      </c>
      <c r="K6" s="253"/>
      <c r="L6" s="253"/>
      <c r="M6" s="253"/>
      <c r="N6" s="253"/>
      <c r="O6" s="253"/>
      <c r="P6" s="253"/>
      <c r="Q6" s="253"/>
      <c r="R6" s="253"/>
      <c r="S6" s="253"/>
      <c r="T6" s="253"/>
      <c r="U6" s="253"/>
      <c r="V6" s="253"/>
      <c r="W6" s="253"/>
      <c r="X6" s="253"/>
      <c r="Y6" s="253"/>
      <c r="Z6" s="253"/>
    </row>
    <row r="7" ht="13.5" customHeight="1">
      <c r="A7" s="260" t="str">
        <f>Declaration!B15</f>
        <v>Contact Name (*):</v>
      </c>
      <c r="B7" s="261" t="str">
        <f>Declaration!D15</f>
        <v>Michael Weber</v>
      </c>
      <c r="C7" s="243" t="str">
        <f t="shared" si="1"/>
        <v>Complete</v>
      </c>
      <c r="D7" s="262" t="s">
        <v>121</v>
      </c>
      <c r="E7" s="95" t="s">
        <v>105</v>
      </c>
      <c r="F7" s="263">
        <v>1.0</v>
      </c>
      <c r="G7" s="264">
        <f t="shared" si="2"/>
        <v>0</v>
      </c>
      <c r="H7" s="265">
        <f t="shared" si="3"/>
        <v>0</v>
      </c>
      <c r="I7" s="266" t="str">
        <f>OFFSET(L!$C$1,MATCH("Checker"&amp;"Comp",L!$A:$A,0)-1,SL,,)</f>
        <v>Complete</v>
      </c>
      <c r="J7" s="253" t="str">
        <f>OFFSET(L!$C$1,MATCH("Checker"&amp;ADDRESS(ROW(),COLUMN(),4),L!$A:$A,0)-1,SL,,)</f>
        <v>Provide contact name in Declaration tab cell D15</v>
      </c>
      <c r="K7" s="253"/>
      <c r="L7" s="253"/>
      <c r="M7" s="253"/>
      <c r="N7" s="253"/>
      <c r="O7" s="253"/>
      <c r="P7" s="253"/>
      <c r="Q7" s="253"/>
      <c r="R7" s="253"/>
      <c r="S7" s="253"/>
      <c r="T7" s="253"/>
      <c r="U7" s="253"/>
      <c r="V7" s="253"/>
      <c r="W7" s="253"/>
      <c r="X7" s="253"/>
      <c r="Y7" s="253"/>
      <c r="Z7" s="253"/>
    </row>
    <row r="8" ht="13.5" customHeight="1">
      <c r="A8" s="260" t="str">
        <f>Declaration!B16</f>
        <v>Email – Contact (*):</v>
      </c>
      <c r="B8" s="261" t="str">
        <f>Declaration!D16</f>
        <v>michael.weber@plexus.com</v>
      </c>
      <c r="C8" s="243" t="str">
        <f t="shared" si="1"/>
        <v>Complete</v>
      </c>
      <c r="D8" s="262" t="s">
        <v>121</v>
      </c>
      <c r="E8" s="95" t="s">
        <v>105</v>
      </c>
      <c r="F8" s="263">
        <v>1.0</v>
      </c>
      <c r="G8" s="264">
        <f>IF(ISNUMBER(SEARCH("@",B8)),0,1)</f>
        <v>0</v>
      </c>
      <c r="H8" s="265">
        <f t="shared" si="3"/>
        <v>0</v>
      </c>
      <c r="I8" s="266" t="str">
        <f>OFFSET(L!$C$1,MATCH("Checker"&amp;"Comp",L!$A:$A,0)-1,SL,,)</f>
        <v>Complete</v>
      </c>
      <c r="J8" s="253" t="str">
        <f>OFFSET(L!$C$1,MATCH("Checker"&amp;ADDRESS(ROW(),COLUMN(),4),L!$A:$A,0)-1,SL,,)</f>
        <v>Provide a valid email for contact in Declaration tab cell D16</v>
      </c>
      <c r="K8" s="253"/>
      <c r="L8" s="253"/>
      <c r="M8" s="253"/>
      <c r="N8" s="253"/>
      <c r="O8" s="253"/>
      <c r="P8" s="253"/>
      <c r="Q8" s="253"/>
      <c r="R8" s="253"/>
      <c r="S8" s="253"/>
      <c r="T8" s="253"/>
      <c r="U8" s="253"/>
      <c r="V8" s="253"/>
      <c r="W8" s="253"/>
      <c r="X8" s="253"/>
      <c r="Y8" s="253"/>
      <c r="Z8" s="253"/>
    </row>
    <row r="9" ht="13.5" customHeight="1">
      <c r="A9" s="260" t="str">
        <f>Declaration!B17</f>
        <v>Phone – Contact (*):</v>
      </c>
      <c r="B9" s="261" t="str">
        <f>Declaration!D17</f>
        <v>920-725-7598</v>
      </c>
      <c r="C9" s="243" t="str">
        <f t="shared" si="1"/>
        <v>Complete</v>
      </c>
      <c r="D9" s="262" t="s">
        <v>121</v>
      </c>
      <c r="E9" s="95" t="s">
        <v>105</v>
      </c>
      <c r="F9" s="263">
        <v>1.0</v>
      </c>
      <c r="G9" s="264">
        <f t="shared" ref="G9:G10" si="4">IF(B9=0,1,0)</f>
        <v>0</v>
      </c>
      <c r="H9" s="265">
        <f t="shared" si="3"/>
        <v>0</v>
      </c>
      <c r="I9" s="266" t="str">
        <f>OFFSET(L!$C$1,MATCH("Checker"&amp;"Comp",L!$A:$A,0)-1,SL,,)</f>
        <v>Complete</v>
      </c>
      <c r="J9" s="253" t="str">
        <f>OFFSET(L!$C$1,MATCH("Checker"&amp;ADDRESS(ROW(),COLUMN(),4),L!$A:$A,0)-1,SL,,)</f>
        <v>Provide a phone number for contact in Declaration tab cell D17</v>
      </c>
      <c r="K9" s="253"/>
      <c r="L9" s="253"/>
      <c r="M9" s="253"/>
      <c r="N9" s="253"/>
      <c r="O9" s="253"/>
      <c r="P9" s="253"/>
      <c r="Q9" s="253"/>
      <c r="R9" s="253"/>
      <c r="S9" s="253"/>
      <c r="T9" s="253"/>
      <c r="U9" s="253"/>
      <c r="V9" s="253"/>
      <c r="W9" s="253"/>
      <c r="X9" s="253"/>
      <c r="Y9" s="253"/>
      <c r="Z9" s="253"/>
    </row>
    <row r="10" ht="13.5" customHeight="1">
      <c r="A10" s="260" t="str">
        <f>Declaration!B18</f>
        <v>Authorizer (*):</v>
      </c>
      <c r="B10" s="243" t="str">
        <f>Declaration!D18</f>
        <v>Michael Weber</v>
      </c>
      <c r="C10" s="243" t="str">
        <f t="shared" si="1"/>
        <v>Complete</v>
      </c>
      <c r="D10" s="262" t="s">
        <v>121</v>
      </c>
      <c r="E10" s="95" t="s">
        <v>105</v>
      </c>
      <c r="F10" s="263">
        <v>1.0</v>
      </c>
      <c r="G10" s="264">
        <f t="shared" si="4"/>
        <v>0</v>
      </c>
      <c r="H10" s="265">
        <f t="shared" si="3"/>
        <v>0</v>
      </c>
      <c r="I10" s="266" t="str">
        <f>OFFSET(L!$C$1,MATCH("Checker"&amp;"Comp",L!$A:$A,0)-1,SL,,)</f>
        <v>Complete</v>
      </c>
      <c r="J10" s="253" t="str">
        <f>OFFSET(L!$C$1,MATCH("Checker"&amp;ADDRESS(ROW(),COLUMN(),4),L!$A:$A,0)-1,SL,,)</f>
        <v>Provide authorized company representative contact name in Declaration tab cell D18</v>
      </c>
      <c r="K10" s="253"/>
      <c r="L10" s="253"/>
      <c r="M10" s="253"/>
      <c r="N10" s="253"/>
      <c r="O10" s="253"/>
      <c r="P10" s="253"/>
      <c r="Q10" s="253"/>
      <c r="R10" s="253"/>
      <c r="S10" s="253"/>
      <c r="T10" s="253"/>
      <c r="U10" s="253"/>
      <c r="V10" s="253"/>
      <c r="W10" s="253"/>
      <c r="X10" s="253"/>
      <c r="Y10" s="253"/>
      <c r="Z10" s="253"/>
    </row>
    <row r="11" ht="13.5" customHeight="1">
      <c r="A11" s="260" t="str">
        <f>Declaration!B20</f>
        <v>Email - Authorizer (*):</v>
      </c>
      <c r="B11" s="261" t="str">
        <f>Declaration!D20</f>
        <v>michael.weber@plexus.com</v>
      </c>
      <c r="C11" s="243" t="str">
        <f t="shared" si="1"/>
        <v>Complete</v>
      </c>
      <c r="D11" s="262" t="s">
        <v>121</v>
      </c>
      <c r="E11" s="95" t="s">
        <v>105</v>
      </c>
      <c r="F11" s="263">
        <v>1.0</v>
      </c>
      <c r="G11" s="264">
        <f>IF(ISNUMBER(SEARCH("@",B11)),0,1)</f>
        <v>0</v>
      </c>
      <c r="H11" s="265">
        <f t="shared" si="3"/>
        <v>0</v>
      </c>
      <c r="I11" s="266" t="str">
        <f>OFFSET(L!$C$1,MATCH("Checker"&amp;"Comp",L!$A:$A,0)-1,SL,,)</f>
        <v>Complete</v>
      </c>
      <c r="J11" s="253" t="str">
        <f>OFFSET(L!$C$1,MATCH("Checker"&amp;ADDRESS(ROW(),COLUMN(),4),L!$A:$A,0)-1,SL,,)</f>
        <v>Provide an email for authorized company representative on Declaration tab cell D20</v>
      </c>
      <c r="K11" s="253"/>
      <c r="L11" s="253"/>
      <c r="M11" s="253"/>
      <c r="N11" s="253"/>
      <c r="O11" s="253"/>
      <c r="P11" s="253"/>
      <c r="Q11" s="253"/>
      <c r="R11" s="253"/>
      <c r="S11" s="253"/>
      <c r="T11" s="253"/>
      <c r="U11" s="253"/>
      <c r="V11" s="253"/>
      <c r="W11" s="253"/>
      <c r="X11" s="253"/>
      <c r="Y11" s="253"/>
      <c r="Z11" s="253"/>
    </row>
    <row r="12" ht="13.5" customHeight="1">
      <c r="A12" s="260" t="str">
        <f>Declaration!B22</f>
        <v>Effective Date (*):</v>
      </c>
      <c r="B12" s="269" t="str">
        <f>Declaration!D22</f>
        <v>06-May-2025</v>
      </c>
      <c r="C12" s="243" t="str">
        <f t="shared" si="1"/>
        <v>Complete</v>
      </c>
      <c r="D12" s="262" t="s">
        <v>121</v>
      </c>
      <c r="E12" s="95" t="s">
        <v>105</v>
      </c>
      <c r="F12" s="263">
        <v>1.0</v>
      </c>
      <c r="G12" s="264">
        <f>IF(B12=0,1,0)</f>
        <v>0</v>
      </c>
      <c r="H12" s="265">
        <f t="shared" si="3"/>
        <v>0</v>
      </c>
      <c r="I12" s="266" t="str">
        <f>OFFSET(L!$C$1,MATCH("Checker"&amp;"Comp",L!$A:$A,0)-1,SL,,)</f>
        <v>Complete</v>
      </c>
      <c r="J12" s="253" t="str">
        <f>OFFSET(L!$C$1,MATCH("Checker"&amp;ADDRESS(ROW(),COLUMN(),4),L!$A:$A,0)-1,SL,,)</f>
        <v>Provide date the form was completed on Declaration tab cell D22</v>
      </c>
      <c r="K12" s="253"/>
      <c r="L12" s="253"/>
      <c r="M12" s="253"/>
      <c r="N12" s="253"/>
      <c r="O12" s="253"/>
      <c r="P12" s="253"/>
      <c r="Q12" s="253"/>
      <c r="R12" s="253"/>
      <c r="S12" s="253"/>
      <c r="T12" s="253"/>
      <c r="U12" s="253"/>
      <c r="V12" s="253"/>
      <c r="W12" s="253"/>
      <c r="X12" s="253"/>
      <c r="Y12" s="253"/>
      <c r="Z12" s="253"/>
    </row>
    <row r="13" ht="13.5" customHeight="1">
      <c r="A13" s="243" t="str">
        <f>Declaration!B25</f>
        <v>1) Is any 3TG intentionally added or used in the product(s) or in the production process? (*)</v>
      </c>
      <c r="B13" s="243"/>
      <c r="C13" s="243"/>
      <c r="D13" s="234"/>
      <c r="E13" s="95" t="s">
        <v>107</v>
      </c>
      <c r="F13" s="263"/>
      <c r="G13" s="253"/>
      <c r="H13" s="253">
        <f t="shared" si="3"/>
        <v>0</v>
      </c>
      <c r="I13" s="253"/>
      <c r="J13" s="253"/>
      <c r="K13" s="253"/>
      <c r="L13" s="253"/>
      <c r="M13" s="253"/>
      <c r="N13" s="253"/>
      <c r="O13" s="253"/>
      <c r="P13" s="253"/>
      <c r="Q13" s="253"/>
      <c r="R13" s="253"/>
      <c r="S13" s="253"/>
      <c r="T13" s="253"/>
      <c r="U13" s="253"/>
      <c r="V13" s="253"/>
      <c r="W13" s="253"/>
      <c r="X13" s="253"/>
      <c r="Y13" s="253"/>
      <c r="Z13" s="253"/>
    </row>
    <row r="14" ht="13.5" customHeight="1">
      <c r="A14" s="260" t="str">
        <f>Declaration!B26</f>
        <v>Tantalum  (*)</v>
      </c>
      <c r="B14" s="243" t="str">
        <f>Declaration!D26</f>
        <v>Yes</v>
      </c>
      <c r="C14" s="243" t="str">
        <f t="shared" ref="C14:C17" si="5">IF(H14=1,J14,I14)</f>
        <v>Complete</v>
      </c>
      <c r="D14" s="262" t="s">
        <v>121</v>
      </c>
      <c r="E14" s="95" t="s">
        <v>102</v>
      </c>
      <c r="F14" s="263">
        <v>1.0</v>
      </c>
      <c r="G14" s="264">
        <f t="shared" ref="G14:G17" si="6">IF(B14=0,1,0)</f>
        <v>0</v>
      </c>
      <c r="H14" s="265">
        <f t="shared" si="3"/>
        <v>0</v>
      </c>
      <c r="I14" s="266" t="str">
        <f>OFFSET(L!$C$1,MATCH("Checker"&amp;"Comp",L!$A:$A,0)-1,SL,,)</f>
        <v>Complete</v>
      </c>
      <c r="J14" s="267" t="str">
        <f>OFFSET(L!$C$1,MATCH("Checker"&amp;ADDRESS(ROW(),COLUMN(),4),L!$A:$A,0)-1,SL,,)</f>
        <v>Declare if Tantalum is intentionally added to your products on Declaration tab cell D26</v>
      </c>
      <c r="K14" s="253"/>
      <c r="L14" s="253"/>
      <c r="M14" s="253"/>
      <c r="N14" s="253"/>
      <c r="O14" s="253"/>
      <c r="P14" s="253"/>
      <c r="Q14" s="253"/>
      <c r="R14" s="253"/>
      <c r="S14" s="253"/>
      <c r="T14" s="253"/>
      <c r="U14" s="253"/>
      <c r="V14" s="253"/>
      <c r="W14" s="253"/>
      <c r="X14" s="253"/>
      <c r="Y14" s="253"/>
      <c r="Z14" s="253"/>
    </row>
    <row r="15" ht="13.5" customHeight="1">
      <c r="A15" s="260" t="str">
        <f>Declaration!B27</f>
        <v>Tin  (*)</v>
      </c>
      <c r="B15" s="243" t="str">
        <f>Declaration!D27</f>
        <v>Yes</v>
      </c>
      <c r="C15" s="243" t="str">
        <f t="shared" si="5"/>
        <v>Complete</v>
      </c>
      <c r="D15" s="262" t="s">
        <v>121</v>
      </c>
      <c r="E15" s="95" t="s">
        <v>105</v>
      </c>
      <c r="F15" s="263">
        <v>1.0</v>
      </c>
      <c r="G15" s="264">
        <f t="shared" si="6"/>
        <v>0</v>
      </c>
      <c r="H15" s="265">
        <f t="shared" si="3"/>
        <v>0</v>
      </c>
      <c r="I15" s="266" t="str">
        <f>OFFSET(L!$C$1,MATCH("Checker"&amp;"Comp",L!$A:$A,0)-1,SL,,)</f>
        <v>Complete</v>
      </c>
      <c r="J15" s="267" t="str">
        <f>OFFSET(L!$C$1,MATCH("Checker"&amp;ADDRESS(ROW(),COLUMN(),4),L!$A:$A,0)-1,SL,,)</f>
        <v>Declare if Tin is intentionally added to your products on Declaration tab cell D27</v>
      </c>
      <c r="K15" s="253"/>
      <c r="L15" s="253"/>
      <c r="M15" s="253"/>
      <c r="N15" s="253"/>
      <c r="O15" s="253"/>
      <c r="P15" s="253"/>
      <c r="Q15" s="253"/>
      <c r="R15" s="253"/>
      <c r="S15" s="253"/>
      <c r="T15" s="253"/>
      <c r="U15" s="253"/>
      <c r="V15" s="253"/>
      <c r="W15" s="253"/>
      <c r="X15" s="253"/>
      <c r="Y15" s="253"/>
      <c r="Z15" s="253"/>
    </row>
    <row r="16" ht="13.5" customHeight="1">
      <c r="A16" s="260" t="str">
        <f>Declaration!B28</f>
        <v>Gold  (*)</v>
      </c>
      <c r="B16" s="243" t="str">
        <f>Declaration!D28</f>
        <v>Yes</v>
      </c>
      <c r="C16" s="243" t="str">
        <f t="shared" si="5"/>
        <v>Complete</v>
      </c>
      <c r="D16" s="262" t="s">
        <v>121</v>
      </c>
      <c r="E16" s="95" t="s">
        <v>105</v>
      </c>
      <c r="F16" s="263">
        <v>1.0</v>
      </c>
      <c r="G16" s="264">
        <f t="shared" si="6"/>
        <v>0</v>
      </c>
      <c r="H16" s="265">
        <f t="shared" si="3"/>
        <v>0</v>
      </c>
      <c r="I16" s="266" t="str">
        <f>OFFSET(L!$C$1,MATCH("Checker"&amp;"Comp",L!$A:$A,0)-1,SL,,)</f>
        <v>Complete</v>
      </c>
      <c r="J16" s="267" t="str">
        <f>OFFSET(L!$C$1,MATCH("Checker"&amp;ADDRESS(ROW(),COLUMN(),4),L!$A:$A,0)-1,SL,,)</f>
        <v>Declare if Gold is intentionally added to your products on Declaration tab cell D28</v>
      </c>
      <c r="K16" s="253"/>
      <c r="L16" s="253"/>
      <c r="M16" s="253"/>
      <c r="N16" s="253"/>
      <c r="O16" s="253"/>
      <c r="P16" s="253"/>
      <c r="Q16" s="253"/>
      <c r="R16" s="253"/>
      <c r="S16" s="253"/>
      <c r="T16" s="253"/>
      <c r="U16" s="253"/>
      <c r="V16" s="253"/>
      <c r="W16" s="253"/>
      <c r="X16" s="253"/>
      <c r="Y16" s="253"/>
      <c r="Z16" s="253"/>
    </row>
    <row r="17" ht="13.5" customHeight="1">
      <c r="A17" s="260" t="str">
        <f>Declaration!B29</f>
        <v>Tungsten  (*)</v>
      </c>
      <c r="B17" s="243" t="str">
        <f>Declaration!D29</f>
        <v>Yes</v>
      </c>
      <c r="C17" s="243" t="str">
        <f t="shared" si="5"/>
        <v>Complete</v>
      </c>
      <c r="D17" s="262" t="s">
        <v>121</v>
      </c>
      <c r="E17" s="95" t="s">
        <v>105</v>
      </c>
      <c r="F17" s="263">
        <v>1.0</v>
      </c>
      <c r="G17" s="264">
        <f t="shared" si="6"/>
        <v>0</v>
      </c>
      <c r="H17" s="265">
        <f t="shared" si="3"/>
        <v>0</v>
      </c>
      <c r="I17" s="266" t="str">
        <f>OFFSET(L!$C$1,MATCH("Checker"&amp;"Comp",L!$A:$A,0)-1,SL,,)</f>
        <v>Complete</v>
      </c>
      <c r="J17" s="267" t="str">
        <f>OFFSET(L!$C$1,MATCH("Checker"&amp;ADDRESS(ROW(),COLUMN(),4),L!$A:$A,0)-1,SL,,)</f>
        <v>Declare if Tungsten is intentionally added to your products on Declaration tab cell D29</v>
      </c>
      <c r="K17" s="253"/>
      <c r="L17" s="253"/>
      <c r="M17" s="253"/>
      <c r="N17" s="253"/>
      <c r="O17" s="253"/>
      <c r="P17" s="253"/>
      <c r="Q17" s="253"/>
      <c r="R17" s="253"/>
      <c r="S17" s="253"/>
      <c r="T17" s="253"/>
      <c r="U17" s="253"/>
      <c r="V17" s="253"/>
      <c r="W17" s="253"/>
      <c r="X17" s="253"/>
      <c r="Y17" s="253"/>
      <c r="Z17" s="253"/>
    </row>
    <row r="18" ht="13.5" customHeight="1">
      <c r="A18" s="243" t="str">
        <f>Declaration!B31</f>
        <v>2) Does any 3TG remain in the product(s)? (*)</v>
      </c>
      <c r="B18" s="243"/>
      <c r="C18" s="243"/>
      <c r="D18" s="234"/>
      <c r="E18" s="95" t="s">
        <v>101</v>
      </c>
      <c r="F18" s="263"/>
      <c r="G18" s="253"/>
      <c r="H18" s="253"/>
      <c r="I18" s="253"/>
      <c r="J18" s="267"/>
      <c r="K18" s="253"/>
      <c r="L18" s="253"/>
      <c r="M18" s="253"/>
      <c r="N18" s="253"/>
      <c r="O18" s="253"/>
      <c r="P18" s="253"/>
      <c r="Q18" s="253"/>
      <c r="R18" s="253"/>
      <c r="S18" s="253"/>
      <c r="T18" s="253"/>
      <c r="U18" s="253"/>
      <c r="V18" s="253"/>
      <c r="W18" s="253"/>
      <c r="X18" s="253"/>
      <c r="Y18" s="253"/>
      <c r="Z18" s="253"/>
    </row>
    <row r="19" ht="13.5" customHeight="1">
      <c r="A19" s="260" t="str">
        <f>Declaration!B32</f>
        <v>Tantalum  (*)</v>
      </c>
      <c r="B19" s="243" t="str">
        <f>IF($B$14="Yes",Declaration!D32,0)</f>
        <v>Yes</v>
      </c>
      <c r="C19" s="243" t="str">
        <f t="shared" ref="C19:C22" si="7">IF(H19=1,J19,I19)</f>
        <v>Complete</v>
      </c>
      <c r="D19" s="262" t="s">
        <v>121</v>
      </c>
      <c r="E19" s="95" t="s">
        <v>105</v>
      </c>
      <c r="F19" s="268">
        <f>IF(B$14="No",0,1)</f>
        <v>1</v>
      </c>
      <c r="G19" s="264">
        <f t="shared" ref="G19:G22" si="8">IF(B19=0,1,0)</f>
        <v>0</v>
      </c>
      <c r="H19" s="265">
        <f t="shared" ref="H19:H22" si="9">F19*G19</f>
        <v>0</v>
      </c>
      <c r="I19" s="266" t="str">
        <f>OFFSET(L!$C$1,MATCH("Checker"&amp;"Comp",L!$A:$A,0)-1,SL,,)</f>
        <v>Complete</v>
      </c>
      <c r="J19" s="267" t="str">
        <f>OFFSET(L!$C$1,MATCH("Checker"&amp;ADDRESS(ROW(),COLUMN(),4),L!$A:$A,0)-1,SL,,)</f>
        <v>Declare if Tantalum is necessary to the production of your products and contained within the finished products declared in Declaration tab cell D32</v>
      </c>
      <c r="K19" s="253"/>
      <c r="L19" s="253"/>
      <c r="M19" s="253"/>
      <c r="N19" s="253"/>
      <c r="O19" s="253"/>
      <c r="P19" s="253"/>
      <c r="Q19" s="253"/>
      <c r="R19" s="253"/>
      <c r="S19" s="253"/>
      <c r="T19" s="253"/>
      <c r="U19" s="253"/>
      <c r="V19" s="253"/>
      <c r="W19" s="253"/>
      <c r="X19" s="253"/>
      <c r="Y19" s="253"/>
      <c r="Z19" s="253"/>
    </row>
    <row r="20" ht="13.5" customHeight="1">
      <c r="A20" s="260" t="str">
        <f>Declaration!B33</f>
        <v>Tin  (*)</v>
      </c>
      <c r="B20" s="243" t="str">
        <f>IF($B$15="Yes",Declaration!D33,0)</f>
        <v>Yes</v>
      </c>
      <c r="C20" s="243" t="str">
        <f t="shared" si="7"/>
        <v>Complete</v>
      </c>
      <c r="D20" s="262" t="s">
        <v>121</v>
      </c>
      <c r="E20" s="95" t="s">
        <v>105</v>
      </c>
      <c r="F20" s="268">
        <f>IF(B$15="No",0,1)</f>
        <v>1</v>
      </c>
      <c r="G20" s="264">
        <f t="shared" si="8"/>
        <v>0</v>
      </c>
      <c r="H20" s="265">
        <f t="shared" si="9"/>
        <v>0</v>
      </c>
      <c r="I20" s="266" t="str">
        <f>OFFSET(L!$C$1,MATCH("Checker"&amp;"Comp",L!$A:$A,0)-1,SL,,)</f>
        <v>Complete</v>
      </c>
      <c r="J20" s="267" t="str">
        <f>OFFSET(L!$C$1,MATCH("Checker"&amp;ADDRESS(ROW(),COLUMN(),4),L!$A:$A,0)-1,SL,,)</f>
        <v>Declare if Tin is necessary to the production of your products and contained within the finished products declared in Declaration tab cell D33</v>
      </c>
      <c r="K20" s="253"/>
      <c r="L20" s="253"/>
      <c r="M20" s="253"/>
      <c r="N20" s="253"/>
      <c r="O20" s="253"/>
      <c r="P20" s="253"/>
      <c r="Q20" s="253"/>
      <c r="R20" s="253"/>
      <c r="S20" s="253"/>
      <c r="T20" s="253"/>
      <c r="U20" s="253"/>
      <c r="V20" s="253"/>
      <c r="W20" s="253"/>
      <c r="X20" s="253"/>
      <c r="Y20" s="253"/>
      <c r="Z20" s="253"/>
    </row>
    <row r="21" ht="13.5" customHeight="1">
      <c r="A21" s="260" t="str">
        <f>Declaration!B34</f>
        <v>Gold  (*)</v>
      </c>
      <c r="B21" s="243" t="str">
        <f>IF($B$16="Yes",Declaration!D34,0)</f>
        <v>Yes</v>
      </c>
      <c r="C21" s="243" t="str">
        <f t="shared" si="7"/>
        <v>Complete</v>
      </c>
      <c r="D21" s="262" t="s">
        <v>121</v>
      </c>
      <c r="E21" s="95" t="s">
        <v>105</v>
      </c>
      <c r="F21" s="268">
        <f>IF(B$16="No",0,1)</f>
        <v>1</v>
      </c>
      <c r="G21" s="264">
        <f t="shared" si="8"/>
        <v>0</v>
      </c>
      <c r="H21" s="265">
        <f t="shared" si="9"/>
        <v>0</v>
      </c>
      <c r="I21" s="266" t="str">
        <f>OFFSET(L!$C$1,MATCH("Checker"&amp;"Comp",L!$A:$A,0)-1,SL,,)</f>
        <v>Complete</v>
      </c>
      <c r="J21" s="267" t="str">
        <f>OFFSET(L!$C$1,MATCH("Checker"&amp;ADDRESS(ROW(),COLUMN(),4),L!$A:$A,0)-1,SL,,)</f>
        <v>Declare if Gold is necessary to the production of your products and contained within the finished products declared in Declaration tab cell D34</v>
      </c>
      <c r="K21" s="253"/>
      <c r="L21" s="253"/>
      <c r="M21" s="253"/>
      <c r="N21" s="253"/>
      <c r="O21" s="253"/>
      <c r="P21" s="253"/>
      <c r="Q21" s="253"/>
      <c r="R21" s="253"/>
      <c r="S21" s="253"/>
      <c r="T21" s="253"/>
      <c r="U21" s="253"/>
      <c r="V21" s="253"/>
      <c r="W21" s="253"/>
      <c r="X21" s="253"/>
      <c r="Y21" s="253"/>
      <c r="Z21" s="253"/>
    </row>
    <row r="22" ht="13.5" customHeight="1">
      <c r="A22" s="260" t="str">
        <f>Declaration!B35</f>
        <v>Tungsten  (*)</v>
      </c>
      <c r="B22" s="243" t="str">
        <f>IF($B$17="Yes",Declaration!D35,0)</f>
        <v>Yes</v>
      </c>
      <c r="C22" s="243" t="str">
        <f t="shared" si="7"/>
        <v>Complete</v>
      </c>
      <c r="D22" s="262" t="s">
        <v>121</v>
      </c>
      <c r="E22" s="95" t="s">
        <v>105</v>
      </c>
      <c r="F22" s="268">
        <f>IF(B$17="No",0,1)</f>
        <v>1</v>
      </c>
      <c r="G22" s="264">
        <f t="shared" si="8"/>
        <v>0</v>
      </c>
      <c r="H22" s="265">
        <f t="shared" si="9"/>
        <v>0</v>
      </c>
      <c r="I22" s="266" t="str">
        <f>OFFSET(L!$C$1,MATCH("Checker"&amp;"Comp",L!$A:$A,0)-1,SL,,)</f>
        <v>Complete</v>
      </c>
      <c r="J22" s="267" t="str">
        <f>OFFSET(L!$C$1,MATCH("Checker"&amp;ADDRESS(ROW(),COLUMN(),4),L!$A:$A,0)-1,SL,,)</f>
        <v>Declare if Tungsten is necessary to the production of your products and contained within the finished products declared in Declaration tab cell D35</v>
      </c>
      <c r="K22" s="253"/>
      <c r="L22" s="253"/>
      <c r="M22" s="253"/>
      <c r="N22" s="253"/>
      <c r="O22" s="253"/>
      <c r="P22" s="253"/>
      <c r="Q22" s="253"/>
      <c r="R22" s="253"/>
      <c r="S22" s="253"/>
      <c r="T22" s="253"/>
      <c r="U22" s="253"/>
      <c r="V22" s="253"/>
      <c r="W22" s="253"/>
      <c r="X22" s="253"/>
      <c r="Y22" s="253"/>
      <c r="Z22" s="253"/>
    </row>
    <row r="23" ht="57.75" customHeight="1">
      <c r="A23" s="243" t="str">
        <f>Declaration!B37</f>
        <v>3) Do any of the smelters in your supply chain source the 3TG from the covered countries? (SEC term, see definitions tab) (*)</v>
      </c>
      <c r="B23" s="243"/>
      <c r="C23" s="243"/>
      <c r="D23" s="234"/>
      <c r="E23" s="95" t="s">
        <v>105</v>
      </c>
      <c r="F23" s="263"/>
      <c r="G23" s="253"/>
      <c r="H23" s="253"/>
      <c r="I23" s="253"/>
      <c r="J23" s="267"/>
      <c r="K23" s="253"/>
      <c r="L23" s="253"/>
      <c r="M23" s="253"/>
      <c r="N23" s="253"/>
      <c r="O23" s="253"/>
      <c r="P23" s="253"/>
      <c r="Q23" s="253"/>
      <c r="R23" s="253"/>
      <c r="S23" s="253"/>
      <c r="T23" s="253"/>
      <c r="U23" s="253"/>
      <c r="V23" s="253"/>
      <c r="W23" s="253"/>
      <c r="X23" s="253"/>
      <c r="Y23" s="253"/>
      <c r="Z23" s="253"/>
    </row>
    <row r="24" ht="13.5" customHeight="1">
      <c r="A24" s="260" t="str">
        <f>Declaration!B38</f>
        <v>Tantalum  (*)</v>
      </c>
      <c r="B24" s="243" t="str">
        <f>IF(AND($B$14="Yes",$B$19="Yes"),Declaration!D38,0)</f>
        <v>Yes</v>
      </c>
      <c r="C24" s="243" t="str">
        <f t="shared" ref="C24:C27" si="10">IF(H24=1,J24,I24)</f>
        <v>Complete</v>
      </c>
      <c r="D24" s="262" t="s">
        <v>121</v>
      </c>
      <c r="E24" s="95" t="s">
        <v>105</v>
      </c>
      <c r="F24" s="268">
        <f t="shared" ref="F24:F27" si="11">IF(OR(B14="No",B19="No"),0,1)</f>
        <v>1</v>
      </c>
      <c r="G24" s="264">
        <f t="shared" ref="G24:G27" si="12">IF(B24=0,1,0)</f>
        <v>0</v>
      </c>
      <c r="H24" s="265">
        <f t="shared" ref="H24:H27" si="13">F24*G24</f>
        <v>0</v>
      </c>
      <c r="I24" s="266" t="str">
        <f>OFFSET(L!$C$1,MATCH("Checker"&amp;"Comp",L!$A:$A,0)-1,SL,,)</f>
        <v>Complete</v>
      </c>
      <c r="J24" s="253" t="str">
        <f>OFFSET(L!$C$1,MATCH("Checker"&amp;ADDRESS(ROW(),COLUMN(),4),L!$A:$A,0)-1,SL,,)</f>
        <v>Declare if Tantalum used within the scope of products declared within this survey response originated from the DRC or an adjoining Country on the Declaration tab cell D38</v>
      </c>
      <c r="K24" s="253"/>
      <c r="L24" s="253"/>
      <c r="M24" s="253"/>
      <c r="N24" s="253"/>
      <c r="O24" s="253"/>
      <c r="P24" s="253"/>
      <c r="Q24" s="253"/>
      <c r="R24" s="253"/>
      <c r="S24" s="253"/>
      <c r="T24" s="253"/>
      <c r="U24" s="253"/>
      <c r="V24" s="253"/>
      <c r="W24" s="253"/>
      <c r="X24" s="253"/>
      <c r="Y24" s="253"/>
      <c r="Z24" s="253"/>
    </row>
    <row r="25" ht="13.5" customHeight="1">
      <c r="A25" s="260" t="str">
        <f>Declaration!B39</f>
        <v>Tin  (*)</v>
      </c>
      <c r="B25" s="243" t="str">
        <f>IF(AND($B$15="Yes",$B$20="Yes"),Declaration!D39,0)</f>
        <v>Yes</v>
      </c>
      <c r="C25" s="243" t="str">
        <f t="shared" si="10"/>
        <v>Complete</v>
      </c>
      <c r="D25" s="262" t="s">
        <v>121</v>
      </c>
      <c r="E25" s="95" t="s">
        <v>105</v>
      </c>
      <c r="F25" s="268">
        <f t="shared" si="11"/>
        <v>1</v>
      </c>
      <c r="G25" s="264">
        <f t="shared" si="12"/>
        <v>0</v>
      </c>
      <c r="H25" s="265">
        <f t="shared" si="13"/>
        <v>0</v>
      </c>
      <c r="I25" s="266" t="str">
        <f>OFFSET(L!$C$1,MATCH("Checker"&amp;"Comp",L!$A:$A,0)-1,SL,,)</f>
        <v>Complete</v>
      </c>
      <c r="J25" s="253" t="str">
        <f>OFFSET(L!$C$1,MATCH("Checker"&amp;ADDRESS(ROW(),COLUMN(),4),L!$A:$A,0)-1,SL,,)</f>
        <v>Declare if Tin used within the scope of products declared within this survey response originated from the DRC or an adjoining Country on the Declaration tab cell D39</v>
      </c>
      <c r="K25" s="253"/>
      <c r="L25" s="253"/>
      <c r="M25" s="253"/>
      <c r="N25" s="253"/>
      <c r="O25" s="253"/>
      <c r="P25" s="253"/>
      <c r="Q25" s="253"/>
      <c r="R25" s="253"/>
      <c r="S25" s="253"/>
      <c r="T25" s="253"/>
      <c r="U25" s="253"/>
      <c r="V25" s="253"/>
      <c r="W25" s="253"/>
      <c r="X25" s="253"/>
      <c r="Y25" s="253"/>
      <c r="Z25" s="253"/>
    </row>
    <row r="26" ht="13.5" customHeight="1">
      <c r="A26" s="260" t="str">
        <f>Declaration!B40</f>
        <v>Gold  (*)</v>
      </c>
      <c r="B26" s="243" t="str">
        <f>IF(AND($B$16="Yes",$B$21="Yes"),Declaration!D40,0)</f>
        <v>Yes</v>
      </c>
      <c r="C26" s="243" t="str">
        <f t="shared" si="10"/>
        <v>Complete</v>
      </c>
      <c r="D26" s="262" t="s">
        <v>121</v>
      </c>
      <c r="E26" s="95" t="s">
        <v>105</v>
      </c>
      <c r="F26" s="268">
        <f t="shared" si="11"/>
        <v>1</v>
      </c>
      <c r="G26" s="264">
        <f t="shared" si="12"/>
        <v>0</v>
      </c>
      <c r="H26" s="265">
        <f t="shared" si="13"/>
        <v>0</v>
      </c>
      <c r="I26" s="266" t="str">
        <f>OFFSET(L!$C$1,MATCH("Checker"&amp;"Comp",L!$A:$A,0)-1,SL,,)</f>
        <v>Complete</v>
      </c>
      <c r="J26" s="253" t="str">
        <f>OFFSET(L!$C$1,MATCH("Checker"&amp;ADDRESS(ROW(),COLUMN(),4),L!$A:$A,0)-1,SL,,)</f>
        <v>Declare if Gold used within the scope of products declared within this survey response originated from the DRC or an adjoining Country on the Declaration tab cell D40</v>
      </c>
      <c r="K26" s="253"/>
      <c r="L26" s="253"/>
      <c r="M26" s="253"/>
      <c r="N26" s="253"/>
      <c r="O26" s="253"/>
      <c r="P26" s="253"/>
      <c r="Q26" s="253"/>
      <c r="R26" s="253"/>
      <c r="S26" s="253"/>
      <c r="T26" s="253"/>
      <c r="U26" s="253"/>
      <c r="V26" s="253"/>
      <c r="W26" s="253"/>
      <c r="X26" s="253"/>
      <c r="Y26" s="253"/>
      <c r="Z26" s="253"/>
    </row>
    <row r="27" ht="13.5" customHeight="1">
      <c r="A27" s="260" t="str">
        <f>Declaration!B41</f>
        <v>Tungsten  (*)</v>
      </c>
      <c r="B27" s="243" t="str">
        <f>IF(AND($B$17="Yes",$B$22="Yes"),Declaration!D41,0)</f>
        <v>Yes</v>
      </c>
      <c r="C27" s="243" t="str">
        <f t="shared" si="10"/>
        <v>Complete</v>
      </c>
      <c r="D27" s="262" t="s">
        <v>121</v>
      </c>
      <c r="E27" s="95" t="s">
        <v>105</v>
      </c>
      <c r="F27" s="268">
        <f t="shared" si="11"/>
        <v>1</v>
      </c>
      <c r="G27" s="264">
        <f t="shared" si="12"/>
        <v>0</v>
      </c>
      <c r="H27" s="265">
        <f t="shared" si="13"/>
        <v>0</v>
      </c>
      <c r="I27" s="266" t="str">
        <f>OFFSET(L!$C$1,MATCH("Checker"&amp;"Comp",L!$A:$A,0)-1,SL,,)</f>
        <v>Complete</v>
      </c>
      <c r="J27" s="253" t="str">
        <f>OFFSET(L!$C$1,MATCH("Checker"&amp;ADDRESS(ROW(),COLUMN(),4),L!$A:$A,0)-1,SL,,)</f>
        <v>Declare if Tungsten used within the scope of products declared within this survey response originated from the DRC or an adjoining Country on the Declaration tab cell D41</v>
      </c>
      <c r="K27" s="253"/>
      <c r="L27" s="253"/>
      <c r="M27" s="253"/>
      <c r="N27" s="253"/>
      <c r="O27" s="253"/>
      <c r="P27" s="253"/>
      <c r="Q27" s="253"/>
      <c r="R27" s="253"/>
      <c r="S27" s="253"/>
      <c r="T27" s="253"/>
      <c r="U27" s="253"/>
      <c r="V27" s="253"/>
      <c r="W27" s="253"/>
      <c r="X27" s="253"/>
      <c r="Y27" s="253"/>
      <c r="Z27" s="253"/>
    </row>
    <row r="28" ht="39.0" customHeight="1">
      <c r="A28" s="243" t="str">
        <f>Declaration!B43</f>
        <v>4) Do any of the smelters in your supply chain source the 3TG from conflict-affected and high-risk areas? (*)</v>
      </c>
      <c r="B28" s="243"/>
      <c r="C28" s="243"/>
      <c r="D28" s="262"/>
      <c r="E28" s="95"/>
      <c r="F28" s="95"/>
      <c r="G28" s="95"/>
      <c r="H28" s="253"/>
      <c r="I28" s="266"/>
      <c r="J28" s="253"/>
      <c r="K28" s="253"/>
      <c r="L28" s="253"/>
      <c r="M28" s="253"/>
      <c r="N28" s="253"/>
      <c r="O28" s="253"/>
      <c r="P28" s="253"/>
      <c r="Q28" s="253"/>
      <c r="R28" s="253"/>
      <c r="S28" s="253"/>
      <c r="T28" s="253"/>
      <c r="U28" s="253"/>
      <c r="V28" s="253"/>
      <c r="W28" s="253"/>
      <c r="X28" s="253"/>
      <c r="Y28" s="253"/>
      <c r="Z28" s="253"/>
    </row>
    <row r="29" ht="40.5" customHeight="1">
      <c r="A29" s="260" t="str">
        <f>Declaration!B44</f>
        <v>Tantalum  (*)</v>
      </c>
      <c r="B29" s="243" t="str">
        <f>IF(AND($B$14="Yes",$B$19="Yes"),Declaration!D44,0)</f>
        <v>Yes</v>
      </c>
      <c r="C29" s="243" t="str">
        <f t="shared" ref="C29:C32" si="14">IF(H29=1,J29,I29)</f>
        <v>Complete</v>
      </c>
      <c r="D29" s="270" t="s">
        <v>121</v>
      </c>
      <c r="E29" s="95"/>
      <c r="F29" s="268">
        <f t="shared" ref="F29:F32" si="15">F24</f>
        <v>1</v>
      </c>
      <c r="G29" s="264">
        <f t="shared" ref="G29:G32" si="16">IF(B29=0,1,0)</f>
        <v>0</v>
      </c>
      <c r="H29" s="265">
        <f t="shared" ref="H29:H32" si="17">F29*G29</f>
        <v>0</v>
      </c>
      <c r="I29" s="266" t="str">
        <f>OFFSET(L!$C$1,MATCH("Checker"&amp;"Comp",L!$A:$A,0)-1,SL,,)</f>
        <v>Complete</v>
      </c>
      <c r="J29" s="253" t="str">
        <f>OFFSET(L!$C$1,MATCH("Checker"&amp;ADDRESS(ROW(),COLUMN(),4),L!$A:$A,0)-1,SL,,)</f>
        <v>Declare if Tantalum used within the scope of products declared within this survey response originated from a conflict-affected and high-risk area on the Declaration tab cell D44</v>
      </c>
      <c r="K29" s="253"/>
      <c r="L29" s="253"/>
      <c r="M29" s="253"/>
      <c r="N29" s="253"/>
      <c r="O29" s="253"/>
      <c r="P29" s="253"/>
      <c r="Q29" s="253"/>
      <c r="R29" s="253"/>
      <c r="S29" s="253"/>
      <c r="T29" s="253"/>
      <c r="U29" s="253"/>
      <c r="V29" s="253"/>
      <c r="W29" s="253"/>
      <c r="X29" s="253"/>
      <c r="Y29" s="253"/>
      <c r="Z29" s="253"/>
    </row>
    <row r="30" ht="40.5" customHeight="1">
      <c r="A30" s="260" t="str">
        <f>Declaration!B45</f>
        <v>Tin  (*)</v>
      </c>
      <c r="B30" s="243" t="str">
        <f>IF(AND($B$15="Yes",$B$20="Yes"),Declaration!D45,0)</f>
        <v>Yes</v>
      </c>
      <c r="C30" s="243" t="str">
        <f t="shared" si="14"/>
        <v>Complete</v>
      </c>
      <c r="D30" s="270" t="s">
        <v>121</v>
      </c>
      <c r="E30" s="95"/>
      <c r="F30" s="268">
        <f t="shared" si="15"/>
        <v>1</v>
      </c>
      <c r="G30" s="264">
        <f t="shared" si="16"/>
        <v>0</v>
      </c>
      <c r="H30" s="265">
        <f t="shared" si="17"/>
        <v>0</v>
      </c>
      <c r="I30" s="266" t="str">
        <f>OFFSET(L!$C$1,MATCH("Checker"&amp;"Comp",L!$A:$A,0)-1,SL,,)</f>
        <v>Complete</v>
      </c>
      <c r="J30" s="253" t="str">
        <f>OFFSET(L!$C$1,MATCH("Checker"&amp;ADDRESS(ROW(),COLUMN(),4),L!$A:$A,0)-1,SL,,)</f>
        <v>Declare if Tin used within the scope of products declared within this survey response originated from a conflict-affected and high-risk area on the Declaration tab cell D45</v>
      </c>
      <c r="K30" s="253"/>
      <c r="L30" s="253"/>
      <c r="M30" s="253"/>
      <c r="N30" s="253"/>
      <c r="O30" s="253"/>
      <c r="P30" s="253"/>
      <c r="Q30" s="253"/>
      <c r="R30" s="253"/>
      <c r="S30" s="253"/>
      <c r="T30" s="253"/>
      <c r="U30" s="253"/>
      <c r="V30" s="253"/>
      <c r="W30" s="253"/>
      <c r="X30" s="253"/>
      <c r="Y30" s="253"/>
      <c r="Z30" s="253"/>
    </row>
    <row r="31" ht="40.5" customHeight="1">
      <c r="A31" s="260" t="str">
        <f>Declaration!B46</f>
        <v>Gold  (*)</v>
      </c>
      <c r="B31" s="243" t="str">
        <f>IF(AND($B$16="Yes",$B$21="Yes"),Declaration!D46,0)</f>
        <v>Yes</v>
      </c>
      <c r="C31" s="243" t="str">
        <f t="shared" si="14"/>
        <v>Complete</v>
      </c>
      <c r="D31" s="270" t="s">
        <v>121</v>
      </c>
      <c r="E31" s="95"/>
      <c r="F31" s="268">
        <f t="shared" si="15"/>
        <v>1</v>
      </c>
      <c r="G31" s="264">
        <f t="shared" si="16"/>
        <v>0</v>
      </c>
      <c r="H31" s="265">
        <f t="shared" si="17"/>
        <v>0</v>
      </c>
      <c r="I31" s="266" t="str">
        <f>OFFSET(L!$C$1,MATCH("Checker"&amp;"Comp",L!$A:$A,0)-1,SL,,)</f>
        <v>Complete</v>
      </c>
      <c r="J31" s="253" t="str">
        <f>OFFSET(L!$C$1,MATCH("Checker"&amp;ADDRESS(ROW(),COLUMN(),4),L!$A:$A,0)-1,SL,,)</f>
        <v>Declare if Gold used within the scope of products declared within this survey response originated from a conflict-affected and high-risk area on the Declaration tab cell D46</v>
      </c>
      <c r="K31" s="253"/>
      <c r="L31" s="253"/>
      <c r="M31" s="253"/>
      <c r="N31" s="253"/>
      <c r="O31" s="253"/>
      <c r="P31" s="253"/>
      <c r="Q31" s="253"/>
      <c r="R31" s="253"/>
      <c r="S31" s="253"/>
      <c r="T31" s="253"/>
      <c r="U31" s="253"/>
      <c r="V31" s="253"/>
      <c r="W31" s="253"/>
      <c r="X31" s="253"/>
      <c r="Y31" s="253"/>
      <c r="Z31" s="253"/>
    </row>
    <row r="32" ht="40.5" customHeight="1">
      <c r="A32" s="260" t="str">
        <f>Declaration!B47</f>
        <v>Tungsten  (*)</v>
      </c>
      <c r="B32" s="243" t="str">
        <f>IF(AND($B$17="Yes",$B$22="Yes"),Declaration!D47,0)</f>
        <v>Yes</v>
      </c>
      <c r="C32" s="243" t="str">
        <f t="shared" si="14"/>
        <v>Complete</v>
      </c>
      <c r="D32" s="270" t="s">
        <v>121</v>
      </c>
      <c r="E32" s="95"/>
      <c r="F32" s="268">
        <f t="shared" si="15"/>
        <v>1</v>
      </c>
      <c r="G32" s="264">
        <f t="shared" si="16"/>
        <v>0</v>
      </c>
      <c r="H32" s="265">
        <f t="shared" si="17"/>
        <v>0</v>
      </c>
      <c r="I32" s="266" t="str">
        <f>OFFSET(L!$C$1,MATCH("Checker"&amp;"Comp",L!$A:$A,0)-1,SL,,)</f>
        <v>Complete</v>
      </c>
      <c r="J32" s="253" t="str">
        <f>OFFSET(L!$C$1,MATCH("Checker"&amp;ADDRESS(ROW(),COLUMN(),4),L!$A:$A,0)-1,SL,,)</f>
        <v>Declare if Tungsten used within the scope of products declared within this survey response originated from a conflict-affected and high-risk area on the Declaration tab cell D47</v>
      </c>
      <c r="K32" s="253"/>
      <c r="L32" s="253"/>
      <c r="M32" s="253"/>
      <c r="N32" s="253"/>
      <c r="O32" s="253"/>
      <c r="P32" s="253"/>
      <c r="Q32" s="253"/>
      <c r="R32" s="253"/>
      <c r="S32" s="253"/>
      <c r="T32" s="253"/>
      <c r="U32" s="253"/>
      <c r="V32" s="253"/>
      <c r="W32" s="253"/>
      <c r="X32" s="253"/>
      <c r="Y32" s="253"/>
      <c r="Z32" s="253"/>
    </row>
    <row r="33" ht="13.5" customHeight="1">
      <c r="A33" s="243" t="str">
        <f>Declaration!B49</f>
        <v>5) Does 100 percent of the 3TG (necessary to the functionality or production of your products) originate from recycled or scrap sources?  (*)</v>
      </c>
      <c r="B33" s="243"/>
      <c r="C33" s="243"/>
      <c r="D33" s="234"/>
      <c r="E33" s="95" t="s">
        <v>105</v>
      </c>
      <c r="F33" s="263"/>
      <c r="G33" s="253"/>
      <c r="H33" s="253"/>
      <c r="I33" s="253"/>
      <c r="J33" s="267"/>
      <c r="K33" s="253"/>
      <c r="L33" s="253"/>
      <c r="M33" s="253"/>
      <c r="N33" s="253"/>
      <c r="O33" s="253"/>
      <c r="P33" s="253"/>
      <c r="Q33" s="253"/>
      <c r="R33" s="253"/>
      <c r="S33" s="253"/>
      <c r="T33" s="253"/>
      <c r="U33" s="253"/>
      <c r="V33" s="253"/>
      <c r="W33" s="253"/>
      <c r="X33" s="253"/>
      <c r="Y33" s="253"/>
      <c r="Z33" s="253"/>
    </row>
    <row r="34" ht="13.5" customHeight="1">
      <c r="A34" s="260" t="str">
        <f>Declaration!B50</f>
        <v>Tantalum  (*)</v>
      </c>
      <c r="B34" s="243" t="str">
        <f>IF(AND($B$14="Yes",$B$19="Yes"),Declaration!D50,0)</f>
        <v>No</v>
      </c>
      <c r="C34" s="243" t="str">
        <f t="shared" ref="C34:C37" si="18">IF(H34=1,J34,I34)</f>
        <v>Complete</v>
      </c>
      <c r="D34" s="270" t="s">
        <v>121</v>
      </c>
      <c r="E34" s="95" t="s">
        <v>105</v>
      </c>
      <c r="F34" s="268">
        <f t="shared" ref="F34:F37" si="19">F24</f>
        <v>1</v>
      </c>
      <c r="G34" s="264">
        <f t="shared" ref="G34:G37" si="20">IF(B34=0,1,0)</f>
        <v>0</v>
      </c>
      <c r="H34" s="265">
        <f t="shared" ref="H34:H37" si="21">F34*G34</f>
        <v>0</v>
      </c>
      <c r="I34" s="266" t="str">
        <f>OFFSET(L!$C$1,MATCH("Checker"&amp;"Comp",L!$A:$A,0)-1,SL,,)</f>
        <v>Complete</v>
      </c>
      <c r="J34" s="267" t="str">
        <f>OFFSET(L!$C$1,MATCH("Checker"&amp;ADDRESS(ROW(),COLUMN(),4),L!$A:$A,0)-1,SL,,)</f>
        <v>Declare if Tantalum used within the scope of products declared within this survey response originated entirely from a recycled or scrap source on the Declaration tab cell D44</v>
      </c>
      <c r="K34" s="253"/>
      <c r="L34" s="253"/>
      <c r="M34" s="253"/>
      <c r="N34" s="253"/>
      <c r="O34" s="253"/>
      <c r="P34" s="253"/>
      <c r="Q34" s="253"/>
      <c r="R34" s="253"/>
      <c r="S34" s="253"/>
      <c r="T34" s="253"/>
      <c r="U34" s="253"/>
      <c r="V34" s="253"/>
      <c r="W34" s="253"/>
      <c r="X34" s="253"/>
      <c r="Y34" s="253"/>
      <c r="Z34" s="253"/>
    </row>
    <row r="35" ht="13.5" customHeight="1">
      <c r="A35" s="260" t="str">
        <f>Declaration!B51</f>
        <v>Tin  (*)</v>
      </c>
      <c r="B35" s="243" t="str">
        <f>IF(AND($B$15="Yes",$B$20="Yes"),Declaration!D51,0)</f>
        <v>No</v>
      </c>
      <c r="C35" s="243" t="str">
        <f t="shared" si="18"/>
        <v>Complete</v>
      </c>
      <c r="D35" s="270" t="s">
        <v>121</v>
      </c>
      <c r="E35" s="95" t="s">
        <v>105</v>
      </c>
      <c r="F35" s="268">
        <f t="shared" si="19"/>
        <v>1</v>
      </c>
      <c r="G35" s="264">
        <f t="shared" si="20"/>
        <v>0</v>
      </c>
      <c r="H35" s="265">
        <f t="shared" si="21"/>
        <v>0</v>
      </c>
      <c r="I35" s="266" t="str">
        <f>OFFSET(L!$C$1,MATCH("Checker"&amp;"Comp",L!$A:$A,0)-1,SL,,)</f>
        <v>Complete</v>
      </c>
      <c r="J35" s="267" t="str">
        <f>OFFSET(L!$C$1,MATCH("Checker"&amp;ADDRESS(ROW(),COLUMN(),4),L!$A:$A,0)-1,SL,,)</f>
        <v>Declare if Tin used within the scope of products declared within this survey response originated entirely from a recycled or scrap source on the Declaration tab cell D45</v>
      </c>
      <c r="K35" s="253"/>
      <c r="L35" s="253"/>
      <c r="M35" s="253"/>
      <c r="N35" s="253"/>
      <c r="O35" s="253"/>
      <c r="P35" s="253"/>
      <c r="Q35" s="253"/>
      <c r="R35" s="253"/>
      <c r="S35" s="253"/>
      <c r="T35" s="253"/>
      <c r="U35" s="253"/>
      <c r="V35" s="253"/>
      <c r="W35" s="253"/>
      <c r="X35" s="253"/>
      <c r="Y35" s="253"/>
      <c r="Z35" s="253"/>
    </row>
    <row r="36" ht="13.5" customHeight="1">
      <c r="A36" s="260" t="str">
        <f>Declaration!B52</f>
        <v>Gold  (*)</v>
      </c>
      <c r="B36" s="243" t="str">
        <f>IF(AND($B$16="Yes",$B$21="Yes"),Declaration!D52,0)</f>
        <v>No</v>
      </c>
      <c r="C36" s="243" t="str">
        <f t="shared" si="18"/>
        <v>Complete</v>
      </c>
      <c r="D36" s="270" t="s">
        <v>121</v>
      </c>
      <c r="E36" s="95" t="s">
        <v>105</v>
      </c>
      <c r="F36" s="268">
        <f t="shared" si="19"/>
        <v>1</v>
      </c>
      <c r="G36" s="264">
        <f t="shared" si="20"/>
        <v>0</v>
      </c>
      <c r="H36" s="265">
        <f t="shared" si="21"/>
        <v>0</v>
      </c>
      <c r="I36" s="266" t="str">
        <f>OFFSET(L!$C$1,MATCH("Checker"&amp;"Comp",L!$A:$A,0)-1,SL,,)</f>
        <v>Complete</v>
      </c>
      <c r="J36" s="267" t="str">
        <f>OFFSET(L!$C$1,MATCH("Checker"&amp;ADDRESS(ROW(),COLUMN(),4),L!$A:$A,0)-1,SL,,)</f>
        <v>Declare if Gold used within the scope of products declared within this survey response originated entirely from a recycled or scrap source on the Declaration tab cell D46</v>
      </c>
      <c r="K36" s="253"/>
      <c r="L36" s="253"/>
      <c r="M36" s="253"/>
      <c r="N36" s="253"/>
      <c r="O36" s="253"/>
      <c r="P36" s="253"/>
      <c r="Q36" s="253"/>
      <c r="R36" s="253"/>
      <c r="S36" s="253"/>
      <c r="T36" s="253"/>
      <c r="U36" s="253"/>
      <c r="V36" s="253"/>
      <c r="W36" s="253"/>
      <c r="X36" s="253"/>
      <c r="Y36" s="253"/>
      <c r="Z36" s="253"/>
    </row>
    <row r="37" ht="13.5" customHeight="1">
      <c r="A37" s="260" t="str">
        <f>Declaration!B53</f>
        <v>Tungsten  (*)</v>
      </c>
      <c r="B37" s="243" t="str">
        <f>IF(AND($B$17="Yes",$B$22="Yes"),Declaration!D53,0)</f>
        <v>No</v>
      </c>
      <c r="C37" s="243" t="str">
        <f t="shared" si="18"/>
        <v>Complete</v>
      </c>
      <c r="D37" s="270" t="s">
        <v>121</v>
      </c>
      <c r="E37" s="95" t="s">
        <v>105</v>
      </c>
      <c r="F37" s="268">
        <f t="shared" si="19"/>
        <v>1</v>
      </c>
      <c r="G37" s="264">
        <f t="shared" si="20"/>
        <v>0</v>
      </c>
      <c r="H37" s="265">
        <f t="shared" si="21"/>
        <v>0</v>
      </c>
      <c r="I37" s="266" t="str">
        <f>OFFSET(L!$C$1,MATCH("Checker"&amp;"Comp",L!$A:$A,0)-1,SL,,)</f>
        <v>Complete</v>
      </c>
      <c r="J37" s="267" t="str">
        <f>OFFSET(L!$C$1,MATCH("Checker"&amp;ADDRESS(ROW(),COLUMN(),4),L!$A:$A,0)-1,SL,,)</f>
        <v>Declare if Tungsten used within the scope of products declared within this survey response originated entirely from a recycled or scrap source on the Declaration tab cell D47</v>
      </c>
      <c r="K37" s="253"/>
      <c r="L37" s="253"/>
      <c r="M37" s="253"/>
      <c r="N37" s="253"/>
      <c r="O37" s="253"/>
      <c r="P37" s="253"/>
      <c r="Q37" s="253"/>
      <c r="R37" s="253"/>
      <c r="S37" s="253"/>
      <c r="T37" s="253"/>
      <c r="U37" s="253"/>
      <c r="V37" s="253"/>
      <c r="W37" s="253"/>
      <c r="X37" s="253"/>
      <c r="Y37" s="253"/>
      <c r="Z37" s="253"/>
    </row>
    <row r="38" ht="13.5" customHeight="1">
      <c r="A38" s="243" t="str">
        <f>Declaration!B55</f>
        <v>6) What percentage of relevant suppliers have provided a response to your supply chain survey?  (*)</v>
      </c>
      <c r="B38" s="243"/>
      <c r="C38" s="243"/>
      <c r="D38" s="234"/>
      <c r="E38" s="95" t="s">
        <v>105</v>
      </c>
      <c r="F38" s="263"/>
      <c r="G38" s="253"/>
      <c r="H38" s="253"/>
      <c r="I38" s="253"/>
      <c r="J38" s="253"/>
      <c r="K38" s="253"/>
      <c r="L38" s="253"/>
      <c r="M38" s="253"/>
      <c r="N38" s="253"/>
      <c r="O38" s="253"/>
      <c r="P38" s="253"/>
      <c r="Q38" s="253"/>
      <c r="R38" s="253"/>
      <c r="S38" s="253"/>
      <c r="T38" s="253"/>
      <c r="U38" s="253"/>
      <c r="V38" s="253"/>
      <c r="W38" s="253"/>
      <c r="X38" s="253"/>
      <c r="Y38" s="253"/>
      <c r="Z38" s="253"/>
    </row>
    <row r="39" ht="13.5" customHeight="1">
      <c r="A39" s="260" t="str">
        <f>Declaration!B56</f>
        <v>Tantalum  (*)</v>
      </c>
      <c r="B39" s="271" t="str">
        <f>IF(AND($B$14="Yes",$B$19="Yes"),Declaration!D56,0)</f>
        <v>Greater than 50%</v>
      </c>
      <c r="C39" s="243" t="str">
        <f t="shared" ref="C39:C42" si="22">IF(H39=1,J39,I39)</f>
        <v>Complete</v>
      </c>
      <c r="D39" s="270" t="s">
        <v>121</v>
      </c>
      <c r="E39" s="95" t="s">
        <v>102</v>
      </c>
      <c r="F39" s="268">
        <f t="shared" ref="F39:F42" si="23">F24</f>
        <v>1</v>
      </c>
      <c r="G39" s="264">
        <f t="shared" ref="G39:G42" si="24">IF(B39=0,1,0)</f>
        <v>0</v>
      </c>
      <c r="H39" s="265">
        <f t="shared" ref="H39:H42" si="25">F39*G39</f>
        <v>0</v>
      </c>
      <c r="I39" s="266" t="str">
        <f>OFFSET(L!$C$1,MATCH("Checker"&amp;"Comp",L!$A:$A,0)-1,SL,,)</f>
        <v>Complete</v>
      </c>
      <c r="J39" s="253" t="str">
        <f>OFFSET(L!$C$1,MATCH("Checker"&amp;ADDRESS(ROW(),COLUMN(),4),L!$A:$A,0)-1,SL,,)</f>
        <v>Provide % of completeness of supplier's smelter information on Declaration tab cell D50</v>
      </c>
      <c r="K39" s="253"/>
      <c r="L39" s="253"/>
      <c r="M39" s="253"/>
      <c r="N39" s="253"/>
      <c r="O39" s="253"/>
      <c r="P39" s="253"/>
      <c r="Q39" s="253"/>
      <c r="R39" s="253"/>
      <c r="S39" s="253"/>
      <c r="T39" s="253"/>
      <c r="U39" s="253"/>
      <c r="V39" s="253"/>
      <c r="W39" s="253"/>
      <c r="X39" s="253"/>
      <c r="Y39" s="253"/>
      <c r="Z39" s="253"/>
    </row>
    <row r="40" ht="13.5" customHeight="1">
      <c r="A40" s="260" t="str">
        <f>Declaration!B57</f>
        <v>Tin  (*)</v>
      </c>
      <c r="B40" s="271" t="str">
        <f>IF(AND($B$15="Yes",$B$20="Yes"),Declaration!D57,0)</f>
        <v>Greater than 50%</v>
      </c>
      <c r="C40" s="243" t="str">
        <f t="shared" si="22"/>
        <v>Complete</v>
      </c>
      <c r="D40" s="270" t="s">
        <v>121</v>
      </c>
      <c r="E40" s="95" t="s">
        <v>102</v>
      </c>
      <c r="F40" s="268">
        <f t="shared" si="23"/>
        <v>1</v>
      </c>
      <c r="G40" s="264">
        <f t="shared" si="24"/>
        <v>0</v>
      </c>
      <c r="H40" s="265">
        <f t="shared" si="25"/>
        <v>0</v>
      </c>
      <c r="I40" s="266" t="str">
        <f>OFFSET(L!$C$1,MATCH("Checker"&amp;"Comp",L!$A:$A,0)-1,SL,,)</f>
        <v>Complete</v>
      </c>
      <c r="J40" s="253" t="str">
        <f>OFFSET(L!$C$1,MATCH("Checker"&amp;ADDRESS(ROW(),COLUMN(),4),L!$A:$A,0)-1,SL,,)</f>
        <v>Provide % of completeness of supplier's smelter information on Declaration tab cell D51</v>
      </c>
      <c r="K40" s="253"/>
      <c r="L40" s="253"/>
      <c r="M40" s="253"/>
      <c r="N40" s="253"/>
      <c r="O40" s="253"/>
      <c r="P40" s="253"/>
      <c r="Q40" s="253"/>
      <c r="R40" s="253"/>
      <c r="S40" s="253"/>
      <c r="T40" s="253"/>
      <c r="U40" s="253"/>
      <c r="V40" s="253"/>
      <c r="W40" s="253"/>
      <c r="X40" s="253"/>
      <c r="Y40" s="253"/>
      <c r="Z40" s="253"/>
    </row>
    <row r="41" ht="13.5" customHeight="1">
      <c r="A41" s="260" t="str">
        <f>Declaration!B58</f>
        <v>Gold  (*)</v>
      </c>
      <c r="B41" s="271" t="str">
        <f>IF(AND($B$16="Yes",$B$21="Yes"),Declaration!D58,0)</f>
        <v>Greater than 50%</v>
      </c>
      <c r="C41" s="243" t="str">
        <f t="shared" si="22"/>
        <v>Complete</v>
      </c>
      <c r="D41" s="270" t="s">
        <v>121</v>
      </c>
      <c r="E41" s="95" t="s">
        <v>102</v>
      </c>
      <c r="F41" s="268">
        <f t="shared" si="23"/>
        <v>1</v>
      </c>
      <c r="G41" s="264">
        <f t="shared" si="24"/>
        <v>0</v>
      </c>
      <c r="H41" s="265">
        <f t="shared" si="25"/>
        <v>0</v>
      </c>
      <c r="I41" s="266" t="str">
        <f>OFFSET(L!$C$1,MATCH("Checker"&amp;"Comp",L!$A:$A,0)-1,SL,,)</f>
        <v>Complete</v>
      </c>
      <c r="J41" s="253" t="str">
        <f>OFFSET(L!$C$1,MATCH("Checker"&amp;ADDRESS(ROW(),COLUMN(),4),L!$A:$A,0)-1,SL,,)</f>
        <v>Provide % of completeness of supplier's smelter information on Declaration tab cell D52</v>
      </c>
      <c r="K41" s="253"/>
      <c r="L41" s="253"/>
      <c r="M41" s="253"/>
      <c r="N41" s="253"/>
      <c r="O41" s="253"/>
      <c r="P41" s="253"/>
      <c r="Q41" s="253"/>
      <c r="R41" s="253"/>
      <c r="S41" s="253"/>
      <c r="T41" s="253"/>
      <c r="U41" s="253"/>
      <c r="V41" s="253"/>
      <c r="W41" s="253"/>
      <c r="X41" s="253"/>
      <c r="Y41" s="253"/>
      <c r="Z41" s="253"/>
    </row>
    <row r="42" ht="13.5" customHeight="1">
      <c r="A42" s="260" t="str">
        <f>Declaration!B59</f>
        <v>Tungsten  (*)</v>
      </c>
      <c r="B42" s="271" t="str">
        <f>IF(AND($B$17="Yes",$B$22="Yes"),Declaration!D59,0)</f>
        <v>Greater than 50%</v>
      </c>
      <c r="C42" s="243" t="str">
        <f t="shared" si="22"/>
        <v>Complete</v>
      </c>
      <c r="D42" s="270" t="s">
        <v>121</v>
      </c>
      <c r="E42" s="95" t="s">
        <v>102</v>
      </c>
      <c r="F42" s="268">
        <f t="shared" si="23"/>
        <v>1</v>
      </c>
      <c r="G42" s="264">
        <f t="shared" si="24"/>
        <v>0</v>
      </c>
      <c r="H42" s="265">
        <f t="shared" si="25"/>
        <v>0</v>
      </c>
      <c r="I42" s="266" t="str">
        <f>OFFSET(L!$C$1,MATCH("Checker"&amp;"Comp",L!$A:$A,0)-1,SL,,)</f>
        <v>Complete</v>
      </c>
      <c r="J42" s="253" t="str">
        <f>OFFSET(L!$C$1,MATCH("Checker"&amp;ADDRESS(ROW(),COLUMN(),4),L!$A:$A,0)-1,SL,,)</f>
        <v>Provide % of completeness of supplier's smelter information on Declaration tab cell D53</v>
      </c>
      <c r="K42" s="253"/>
      <c r="L42" s="253"/>
      <c r="M42" s="253"/>
      <c r="N42" s="253"/>
      <c r="O42" s="253"/>
      <c r="P42" s="253"/>
      <c r="Q42" s="253"/>
      <c r="R42" s="253"/>
      <c r="S42" s="253"/>
      <c r="T42" s="253"/>
      <c r="U42" s="253"/>
      <c r="V42" s="253"/>
      <c r="W42" s="253"/>
      <c r="X42" s="253"/>
      <c r="Y42" s="253"/>
      <c r="Z42" s="253"/>
    </row>
    <row r="43" ht="13.5" customHeight="1">
      <c r="A43" s="243" t="str">
        <f>Declaration!B61</f>
        <v>7) Have you identified all of the smelters supplying the 3TG to your supply chain?  (*)</v>
      </c>
      <c r="B43" s="243"/>
      <c r="C43" s="243"/>
      <c r="D43" s="234"/>
      <c r="E43" s="95" t="s">
        <v>101</v>
      </c>
      <c r="F43" s="263"/>
      <c r="G43" s="253"/>
      <c r="H43" s="253"/>
      <c r="I43" s="253"/>
      <c r="J43" s="253"/>
      <c r="K43" s="253"/>
      <c r="L43" s="253"/>
      <c r="M43" s="253"/>
      <c r="N43" s="253"/>
      <c r="O43" s="253"/>
      <c r="P43" s="253"/>
      <c r="Q43" s="253"/>
      <c r="R43" s="253"/>
      <c r="S43" s="253"/>
      <c r="T43" s="253"/>
      <c r="U43" s="253"/>
      <c r="V43" s="253"/>
      <c r="W43" s="253"/>
      <c r="X43" s="253"/>
      <c r="Y43" s="253"/>
      <c r="Z43" s="253"/>
    </row>
    <row r="44" ht="13.5" customHeight="1">
      <c r="A44" s="260" t="str">
        <f>Declaration!B62</f>
        <v>Tantalum  (*)</v>
      </c>
      <c r="B44" s="243" t="str">
        <f>IF(AND($B$14="Yes",$B$19="Yes"),Declaration!D62,0)</f>
        <v>No</v>
      </c>
      <c r="C44" s="243" t="str">
        <f t="shared" ref="C44:C47" si="26">IF(H44=1,J44,I44)</f>
        <v>Complete</v>
      </c>
      <c r="D44" s="270" t="s">
        <v>121</v>
      </c>
      <c r="E44" s="95" t="s">
        <v>101</v>
      </c>
      <c r="F44" s="268">
        <f t="shared" ref="F44:F47" si="27">F24</f>
        <v>1</v>
      </c>
      <c r="G44" s="264">
        <f t="shared" ref="G44:G47" si="28">IF(B44=0,1,0)</f>
        <v>0</v>
      </c>
      <c r="H44" s="265">
        <f t="shared" ref="H44:H47" si="29">F44*G44</f>
        <v>0</v>
      </c>
      <c r="I44" s="266" t="str">
        <f>OFFSET(L!$C$1,MATCH("Checker"&amp;"Comp",L!$A:$A,0)-1,SL,,)</f>
        <v>Complete</v>
      </c>
      <c r="J44" s="253" t="str">
        <f>OFFSET(L!$C$1,MATCH("Checker"&amp;ADDRESS(ROW(),COLUMN(),4),L!$A:$A,0)-1,SL,,)</f>
        <v>Declare if all smelter names have been provided in this survey response under the scope of products declared on the Declaration tab cell D56</v>
      </c>
      <c r="K44" s="253"/>
      <c r="L44" s="253"/>
      <c r="M44" s="253"/>
      <c r="N44" s="253"/>
      <c r="O44" s="253"/>
      <c r="P44" s="253"/>
      <c r="Q44" s="253"/>
      <c r="R44" s="253"/>
      <c r="S44" s="253"/>
      <c r="T44" s="253"/>
      <c r="U44" s="253"/>
      <c r="V44" s="253"/>
      <c r="W44" s="253"/>
      <c r="X44" s="253"/>
      <c r="Y44" s="253"/>
      <c r="Z44" s="253"/>
    </row>
    <row r="45" ht="13.5" customHeight="1">
      <c r="A45" s="260" t="str">
        <f>Declaration!B63</f>
        <v>Tin  (*)</v>
      </c>
      <c r="B45" s="243" t="str">
        <f>IF(AND($B$15="Yes",$B$20="Yes"),Declaration!D63,0)</f>
        <v>No</v>
      </c>
      <c r="C45" s="243" t="str">
        <f t="shared" si="26"/>
        <v>Complete</v>
      </c>
      <c r="D45" s="270" t="s">
        <v>121</v>
      </c>
      <c r="E45" s="95" t="s">
        <v>101</v>
      </c>
      <c r="F45" s="268">
        <f t="shared" si="27"/>
        <v>1</v>
      </c>
      <c r="G45" s="264">
        <f t="shared" si="28"/>
        <v>0</v>
      </c>
      <c r="H45" s="265">
        <f t="shared" si="29"/>
        <v>0</v>
      </c>
      <c r="I45" s="266" t="str">
        <f>OFFSET(L!$C$1,MATCH("Checker"&amp;"Comp",L!$A:$A,0)-1,SL,,)</f>
        <v>Complete</v>
      </c>
      <c r="J45" s="253" t="str">
        <f>OFFSET(L!$C$1,MATCH("Checker"&amp;ADDRESS(ROW(),COLUMN(),4),L!$A:$A,0)-1,SL,,)</f>
        <v>Declare if all smelter names have been provided in this survey response under the scope of products declared on the Declaration tab cell D57</v>
      </c>
      <c r="K45" s="253"/>
      <c r="L45" s="253"/>
      <c r="M45" s="253"/>
      <c r="N45" s="253"/>
      <c r="O45" s="253"/>
      <c r="P45" s="253"/>
      <c r="Q45" s="253"/>
      <c r="R45" s="253"/>
      <c r="S45" s="253"/>
      <c r="T45" s="253"/>
      <c r="U45" s="253"/>
      <c r="V45" s="253"/>
      <c r="W45" s="253"/>
      <c r="X45" s="253"/>
      <c r="Y45" s="253"/>
      <c r="Z45" s="253"/>
    </row>
    <row r="46" ht="13.5" customHeight="1">
      <c r="A46" s="260" t="str">
        <f>Declaration!B64</f>
        <v>Gold  (*)</v>
      </c>
      <c r="B46" s="243" t="str">
        <f>IF(AND($B$16="Yes",$B$21="Yes"),Declaration!D64,0)</f>
        <v>No</v>
      </c>
      <c r="C46" s="243" t="str">
        <f t="shared" si="26"/>
        <v>Complete</v>
      </c>
      <c r="D46" s="270" t="s">
        <v>121</v>
      </c>
      <c r="E46" s="95" t="s">
        <v>101</v>
      </c>
      <c r="F46" s="268">
        <f t="shared" si="27"/>
        <v>1</v>
      </c>
      <c r="G46" s="264">
        <f t="shared" si="28"/>
        <v>0</v>
      </c>
      <c r="H46" s="265">
        <f t="shared" si="29"/>
        <v>0</v>
      </c>
      <c r="I46" s="266" t="str">
        <f>OFFSET(L!$C$1,MATCH("Checker"&amp;"Comp",L!$A:$A,0)-1,SL,,)</f>
        <v>Complete</v>
      </c>
      <c r="J46" s="253" t="str">
        <f>OFFSET(L!$C$1,MATCH("Checker"&amp;ADDRESS(ROW(),COLUMN(),4),L!$A:$A,0)-1,SL,,)</f>
        <v>Declare if all smelter names have been provided in this survey response under the scope of products declared on the Declaration tab cell D58</v>
      </c>
      <c r="K46" s="253"/>
      <c r="L46" s="253"/>
      <c r="M46" s="253"/>
      <c r="N46" s="253"/>
      <c r="O46" s="253"/>
      <c r="P46" s="253"/>
      <c r="Q46" s="253"/>
      <c r="R46" s="253"/>
      <c r="S46" s="253"/>
      <c r="T46" s="253"/>
      <c r="U46" s="253"/>
      <c r="V46" s="253"/>
      <c r="W46" s="253"/>
      <c r="X46" s="253"/>
      <c r="Y46" s="253"/>
      <c r="Z46" s="253"/>
    </row>
    <row r="47" ht="13.5" customHeight="1">
      <c r="A47" s="260" t="str">
        <f>Declaration!B65</f>
        <v>Tungsten  (*)</v>
      </c>
      <c r="B47" s="243" t="str">
        <f>IF(AND($B$17="Yes",$B$22="Yes"),Declaration!D65,0)</f>
        <v>No</v>
      </c>
      <c r="C47" s="243" t="str">
        <f t="shared" si="26"/>
        <v>Complete</v>
      </c>
      <c r="D47" s="270" t="s">
        <v>121</v>
      </c>
      <c r="E47" s="95" t="s">
        <v>101</v>
      </c>
      <c r="F47" s="268">
        <f t="shared" si="27"/>
        <v>1</v>
      </c>
      <c r="G47" s="264">
        <f t="shared" si="28"/>
        <v>0</v>
      </c>
      <c r="H47" s="265">
        <f t="shared" si="29"/>
        <v>0</v>
      </c>
      <c r="I47" s="266" t="str">
        <f>OFFSET(L!$C$1,MATCH("Checker"&amp;"Comp",L!$A:$A,0)-1,SL,,)</f>
        <v>Complete</v>
      </c>
      <c r="J47" s="253" t="str">
        <f>OFFSET(L!$C$1,MATCH("Checker"&amp;ADDRESS(ROW(),COLUMN(),4),L!$A:$A,0)-1,SL,,)</f>
        <v>Declare if all smelter names have been provided in this survey response which the scope of products declared on the Declaration tab cell D59</v>
      </c>
      <c r="K47" s="253"/>
      <c r="L47" s="253"/>
      <c r="M47" s="253"/>
      <c r="N47" s="253"/>
      <c r="O47" s="253"/>
      <c r="P47" s="253"/>
      <c r="Q47" s="253"/>
      <c r="R47" s="253"/>
      <c r="S47" s="253"/>
      <c r="T47" s="253"/>
      <c r="U47" s="253"/>
      <c r="V47" s="253"/>
      <c r="W47" s="253"/>
      <c r="X47" s="253"/>
      <c r="Y47" s="253"/>
      <c r="Z47" s="253"/>
    </row>
    <row r="48" ht="13.5" customHeight="1">
      <c r="A48" s="243" t="str">
        <f>Declaration!B67</f>
        <v>8) Has all applicable smelter information received by your company been reported in this declaration?  (*)</v>
      </c>
      <c r="B48" s="243"/>
      <c r="C48" s="243"/>
      <c r="D48" s="234"/>
      <c r="E48" s="95" t="s">
        <v>107</v>
      </c>
      <c r="F48" s="263"/>
      <c r="G48" s="253"/>
      <c r="H48" s="253"/>
      <c r="I48" s="253"/>
      <c r="J48" s="253"/>
      <c r="K48" s="253"/>
      <c r="L48" s="253"/>
      <c r="M48" s="253"/>
      <c r="N48" s="253"/>
      <c r="O48" s="253"/>
      <c r="P48" s="253"/>
      <c r="Q48" s="253"/>
      <c r="R48" s="253"/>
      <c r="S48" s="253"/>
      <c r="T48" s="253"/>
      <c r="U48" s="253"/>
      <c r="V48" s="253"/>
      <c r="W48" s="253"/>
      <c r="X48" s="253"/>
      <c r="Y48" s="253"/>
      <c r="Z48" s="253"/>
    </row>
    <row r="49" ht="13.5" customHeight="1">
      <c r="A49" s="260" t="str">
        <f>Declaration!B68</f>
        <v>Tantalum  (*)</v>
      </c>
      <c r="B49" s="243" t="str">
        <f>IF(AND($B$14="Yes",$B$19="Yes"),Declaration!D68,0)</f>
        <v>Yes</v>
      </c>
      <c r="C49" s="243" t="str">
        <f t="shared" ref="C49:C52" si="30">IF(H49=1,J49,I49)</f>
        <v>Complete</v>
      </c>
      <c r="D49" s="270" t="s">
        <v>121</v>
      </c>
      <c r="E49" s="95" t="s">
        <v>105</v>
      </c>
      <c r="F49" s="268">
        <f t="shared" ref="F49:F52" si="31">F24</f>
        <v>1</v>
      </c>
      <c r="G49" s="264">
        <f t="shared" ref="G49:G52" si="32">IF(B49=0,1,0)</f>
        <v>0</v>
      </c>
      <c r="H49" s="265">
        <f t="shared" ref="H49:H52" si="33">F49*G49</f>
        <v>0</v>
      </c>
      <c r="I49" s="266" t="str">
        <f>OFFSET(L!$C$1,MATCH("Checker"&amp;"Comp",L!$A:$A,0)-1,SL,,)</f>
        <v>Complete</v>
      </c>
      <c r="J49" s="253" t="str">
        <f>OFFSET(L!$C$1,MATCH("Checker"&amp;ADDRESS(ROW(),COLUMN(),4),L!$A:$A,0)-1,SL,,)</f>
        <v>Declare if all applicable Tantalum smelter information has been provided on Declaration tab cell D62</v>
      </c>
      <c r="K49" s="253"/>
      <c r="L49" s="253"/>
      <c r="M49" s="253"/>
      <c r="N49" s="253"/>
      <c r="O49" s="253"/>
      <c r="P49" s="253"/>
      <c r="Q49" s="253"/>
      <c r="R49" s="253"/>
      <c r="S49" s="253"/>
      <c r="T49" s="253"/>
      <c r="U49" s="253"/>
      <c r="V49" s="253"/>
      <c r="W49" s="253"/>
      <c r="X49" s="253"/>
      <c r="Y49" s="253"/>
      <c r="Z49" s="253"/>
    </row>
    <row r="50" ht="13.5" customHeight="1">
      <c r="A50" s="260" t="str">
        <f>Declaration!B69</f>
        <v>Tin  (*)</v>
      </c>
      <c r="B50" s="243" t="str">
        <f>IF(AND($B$15="Yes",$B$20="Yes"),Declaration!D69,0)</f>
        <v>Yes</v>
      </c>
      <c r="C50" s="243" t="str">
        <f t="shared" si="30"/>
        <v>Complete</v>
      </c>
      <c r="D50" s="270" t="s">
        <v>121</v>
      </c>
      <c r="E50" s="95" t="s">
        <v>105</v>
      </c>
      <c r="F50" s="268">
        <f t="shared" si="31"/>
        <v>1</v>
      </c>
      <c r="G50" s="264">
        <f t="shared" si="32"/>
        <v>0</v>
      </c>
      <c r="H50" s="265">
        <f t="shared" si="33"/>
        <v>0</v>
      </c>
      <c r="I50" s="266" t="str">
        <f>OFFSET(L!$C$1,MATCH("Checker"&amp;"Comp",L!$A:$A,0)-1,SL,,)</f>
        <v>Complete</v>
      </c>
      <c r="J50" s="253" t="str">
        <f>OFFSET(L!$C$1,MATCH("Checker"&amp;ADDRESS(ROW(),COLUMN(),4),L!$A:$A,0)-1,SL,,)</f>
        <v>Declare if all applicable Tin smelter information has been provided on Declaration tab cell D63</v>
      </c>
      <c r="K50" s="253"/>
      <c r="L50" s="253"/>
      <c r="M50" s="253"/>
      <c r="N50" s="253"/>
      <c r="O50" s="253"/>
      <c r="P50" s="253"/>
      <c r="Q50" s="253"/>
      <c r="R50" s="253"/>
      <c r="S50" s="253"/>
      <c r="T50" s="253"/>
      <c r="U50" s="253"/>
      <c r="V50" s="253"/>
      <c r="W50" s="253"/>
      <c r="X50" s="253"/>
      <c r="Y50" s="253"/>
      <c r="Z50" s="253"/>
    </row>
    <row r="51" ht="13.5" customHeight="1">
      <c r="A51" s="260" t="str">
        <f>Declaration!B70</f>
        <v>Gold  (*)</v>
      </c>
      <c r="B51" s="243" t="str">
        <f>IF(AND($B$16="Yes",$B$21="Yes"),Declaration!D70,0)</f>
        <v>Yes</v>
      </c>
      <c r="C51" s="243" t="str">
        <f t="shared" si="30"/>
        <v>Complete</v>
      </c>
      <c r="D51" s="270" t="s">
        <v>121</v>
      </c>
      <c r="E51" s="95" t="s">
        <v>105</v>
      </c>
      <c r="F51" s="268">
        <f t="shared" si="31"/>
        <v>1</v>
      </c>
      <c r="G51" s="264">
        <f t="shared" si="32"/>
        <v>0</v>
      </c>
      <c r="H51" s="265">
        <f t="shared" si="33"/>
        <v>0</v>
      </c>
      <c r="I51" s="266" t="str">
        <f>OFFSET(L!$C$1,MATCH("Checker"&amp;"Comp",L!$A:$A,0)-1,SL,,)</f>
        <v>Complete</v>
      </c>
      <c r="J51" s="253" t="str">
        <f>OFFSET(L!$C$1,MATCH("Checker"&amp;ADDRESS(ROW(),COLUMN(),4),L!$A:$A,0)-1,SL,,)</f>
        <v>Declare if all applicable Gold smelter information has been provided on Declaration tab cell D64</v>
      </c>
      <c r="K51" s="253"/>
      <c r="L51" s="253"/>
      <c r="M51" s="253"/>
      <c r="N51" s="253"/>
      <c r="O51" s="253"/>
      <c r="P51" s="253"/>
      <c r="Q51" s="253"/>
      <c r="R51" s="253"/>
      <c r="S51" s="253"/>
      <c r="T51" s="253"/>
      <c r="U51" s="253"/>
      <c r="V51" s="253"/>
      <c r="W51" s="253"/>
      <c r="X51" s="253"/>
      <c r="Y51" s="253"/>
      <c r="Z51" s="253"/>
    </row>
    <row r="52" ht="13.5" customHeight="1">
      <c r="A52" s="260" t="str">
        <f>Declaration!B71</f>
        <v>Tungsten  (*)</v>
      </c>
      <c r="B52" s="243" t="str">
        <f>IF(AND($B$17="Yes",$B$22="Yes"),Declaration!D71,0)</f>
        <v>Yes</v>
      </c>
      <c r="C52" s="243" t="str">
        <f t="shared" si="30"/>
        <v>Complete</v>
      </c>
      <c r="D52" s="270" t="s">
        <v>121</v>
      </c>
      <c r="E52" s="95" t="s">
        <v>105</v>
      </c>
      <c r="F52" s="268">
        <f t="shared" si="31"/>
        <v>1</v>
      </c>
      <c r="G52" s="264">
        <f t="shared" si="32"/>
        <v>0</v>
      </c>
      <c r="H52" s="265">
        <f t="shared" si="33"/>
        <v>0</v>
      </c>
      <c r="I52" s="266" t="str">
        <f>OFFSET(L!$C$1,MATCH("Checker"&amp;"Comp",L!$A:$A,0)-1,SL,,)</f>
        <v>Complete</v>
      </c>
      <c r="J52" s="253" t="str">
        <f>OFFSET(L!$C$1,MATCH("Checker"&amp;ADDRESS(ROW(),COLUMN(),4),L!$A:$A,0)-1,SL,,)</f>
        <v>Declare if all applicable Tungsten smelter information has been provided on Declaration tab cell D65</v>
      </c>
      <c r="K52" s="253"/>
      <c r="L52" s="253"/>
      <c r="M52" s="253"/>
      <c r="N52" s="253"/>
      <c r="O52" s="253"/>
      <c r="P52" s="253"/>
      <c r="Q52" s="253"/>
      <c r="R52" s="253"/>
      <c r="S52" s="253"/>
      <c r="T52" s="253"/>
      <c r="U52" s="253"/>
      <c r="V52" s="253"/>
      <c r="W52" s="253"/>
      <c r="X52" s="253"/>
      <c r="Y52" s="253"/>
      <c r="Z52" s="253"/>
    </row>
    <row r="53" ht="13.5" customHeight="1">
      <c r="A53" s="272" t="str">
        <f>Declaration!B74</f>
        <v>Question</v>
      </c>
      <c r="B53" s="243"/>
      <c r="C53" s="243"/>
      <c r="D53" s="234"/>
      <c r="E53" s="95" t="s">
        <v>102</v>
      </c>
      <c r="F53" s="263"/>
      <c r="G53" s="263"/>
      <c r="H53" s="263"/>
      <c r="I53" s="253"/>
      <c r="J53" s="253"/>
      <c r="K53" s="253"/>
      <c r="L53" s="253"/>
      <c r="M53" s="253"/>
      <c r="N53" s="253"/>
      <c r="O53" s="253"/>
      <c r="P53" s="253"/>
      <c r="Q53" s="253"/>
      <c r="R53" s="253"/>
      <c r="S53" s="253"/>
      <c r="T53" s="253"/>
      <c r="U53" s="253"/>
      <c r="V53" s="253"/>
      <c r="W53" s="253"/>
      <c r="X53" s="253"/>
      <c r="Y53" s="253"/>
      <c r="Z53" s="253"/>
    </row>
    <row r="54" ht="13.5" customHeight="1">
      <c r="A54" s="243" t="str">
        <f>Declaration!B75</f>
        <v>A. Have you established a responsible minerals sourcing policy? (*)</v>
      </c>
      <c r="B54" s="243" t="str">
        <f>Declaration!D75</f>
        <v>Yes</v>
      </c>
      <c r="C54" s="243" t="str">
        <f t="shared" ref="C54:C60" si="34">IF(H54=1,J54,I54)</f>
        <v>Complete</v>
      </c>
      <c r="D54" s="262" t="s">
        <v>121</v>
      </c>
      <c r="E54" s="95" t="s">
        <v>105</v>
      </c>
      <c r="F54" s="268">
        <f>IF(SUM(F$24:F$27)=0,0,1)</f>
        <v>1</v>
      </c>
      <c r="G54" s="264">
        <f t="shared" ref="G54:G55" si="35">IF(B54=0,1,0)</f>
        <v>0</v>
      </c>
      <c r="H54" s="265">
        <f t="shared" ref="H54:H60" si="36">F54*G54</f>
        <v>0</v>
      </c>
      <c r="I54" s="266" t="str">
        <f>OFFSET(L!$C$1,MATCH("Checker"&amp;"Comp",L!$A:$A,0)-1,SL,,)</f>
        <v>Complete</v>
      </c>
      <c r="J54" s="253" t="str">
        <f>OFFSET(L!$C$1,MATCH("Checker"&amp;ADDRESS(ROW(),COLUMN(),4),L!$A:$A,0)-1,SL,,)</f>
        <v>Answer if your company has a responsible minerals sourcing policy on the Declaration tab cell D75</v>
      </c>
      <c r="K54" s="253"/>
      <c r="L54" s="253"/>
      <c r="M54" s="253"/>
      <c r="N54" s="253"/>
      <c r="O54" s="253"/>
      <c r="P54" s="253"/>
      <c r="Q54" s="253"/>
      <c r="R54" s="253"/>
      <c r="S54" s="253"/>
      <c r="T54" s="253"/>
      <c r="U54" s="253"/>
      <c r="V54" s="253"/>
      <c r="W54" s="253"/>
      <c r="X54" s="253"/>
      <c r="Y54" s="253"/>
      <c r="Z54" s="253"/>
    </row>
    <row r="55" ht="54.75" customHeight="1">
      <c r="A55" s="243" t="str">
        <f>Declaration!B77</f>
        <v>B. Is your responsible minerals sourcing policy publicly available on your website? (Note – If yes, the user shall specify the URL in the comment field.) (*)</v>
      </c>
      <c r="B55" s="243" t="str">
        <f>Declaration!D77</f>
        <v>Yes</v>
      </c>
      <c r="C55" s="243" t="str">
        <f t="shared" si="34"/>
        <v>Complete</v>
      </c>
      <c r="D55" s="262" t="s">
        <v>121</v>
      </c>
      <c r="E55" s="95" t="s">
        <v>105</v>
      </c>
      <c r="F55" s="268">
        <f>F$54</f>
        <v>1</v>
      </c>
      <c r="G55" s="264">
        <f t="shared" si="35"/>
        <v>0</v>
      </c>
      <c r="H55" s="265">
        <f t="shared" si="36"/>
        <v>0</v>
      </c>
      <c r="I55" s="266" t="str">
        <f>OFFSET(L!$C$1,MATCH("Checker"&amp;"Comp",L!$A:$A,0)-1,SL,,)</f>
        <v>Complete</v>
      </c>
      <c r="J55" s="253" t="str">
        <f>OFFSET(L!$C$1,MATCH("Checker"&amp;ADDRESS(ROW(),COLUMN(),4),L!$A:$A,0)-1,SL,,)</f>
        <v>Answer if your company has made your responsible minerals sourcing policy publically available on your website on the Declaration tab cell D77</v>
      </c>
      <c r="K55" s="253"/>
      <c r="L55" s="253"/>
      <c r="M55" s="253"/>
      <c r="N55" s="253"/>
      <c r="O55" s="253"/>
      <c r="P55" s="253"/>
      <c r="Q55" s="253"/>
      <c r="R55" s="253"/>
      <c r="S55" s="253"/>
      <c r="T55" s="253"/>
      <c r="U55" s="253"/>
      <c r="V55" s="253"/>
      <c r="W55" s="253"/>
      <c r="X55" s="253"/>
      <c r="Y55" s="253"/>
      <c r="Z55" s="253"/>
    </row>
    <row r="56" ht="38.25" customHeight="1">
      <c r="A56" s="243" t="s">
        <v>1210</v>
      </c>
      <c r="B56" s="273" t="str">
        <f>Declaration!G77</f>
        <v>https://www.plexus.com/en-us/sustainability/conflict-minerals</v>
      </c>
      <c r="C56" s="243" t="str">
        <f t="shared" si="34"/>
        <v>Complete</v>
      </c>
      <c r="D56" s="262" t="s">
        <v>121</v>
      </c>
      <c r="E56" s="95"/>
      <c r="F56" s="268">
        <f>IF(AND(F55=1,B55="Yes"),1,0)</f>
        <v>1</v>
      </c>
      <c r="G56" s="264">
        <f>IF(LEN(B56)&gt;1,0,1)</f>
        <v>0</v>
      </c>
      <c r="H56" s="265">
        <f t="shared" si="36"/>
        <v>0</v>
      </c>
      <c r="I56" s="266" t="str">
        <f>OFFSET(L!$C$1,MATCH("Checker"&amp;"Comp",L!$A:$A,0)-1,SL,,)</f>
        <v>Complete</v>
      </c>
      <c r="J56" s="274" t="str">
        <f>OFFSET(L!$C$1,MATCH("Checker"&amp;ADDRESS(ROW(),COLUMN(),4),L!$A:$A,0)-1,SL,,)</f>
        <v>Enter the URL in Declaration worksheet cell G77 if you answer "Yes" for question B. The format of the URL should be "www.companyname.com"</v>
      </c>
      <c r="K56" s="253"/>
      <c r="L56" s="253"/>
      <c r="M56" s="253"/>
      <c r="N56" s="253"/>
      <c r="O56" s="253"/>
      <c r="P56" s="253"/>
      <c r="Q56" s="253"/>
      <c r="R56" s="253"/>
      <c r="S56" s="253"/>
      <c r="T56" s="253"/>
      <c r="U56" s="253"/>
      <c r="V56" s="253"/>
      <c r="W56" s="253"/>
      <c r="X56" s="253"/>
      <c r="Y56" s="253"/>
      <c r="Z56" s="253"/>
    </row>
    <row r="57" ht="13.5" customHeight="1">
      <c r="A57" s="243" t="str">
        <f>Declaration!B79</f>
        <v>C. Do you require your direct suppliers to source the 3TG from smelters whose due diligence practices have been validated by an independent third party audit program? (*)</v>
      </c>
      <c r="B57" s="243" t="str">
        <f>Declaration!D79</f>
        <v>Yes</v>
      </c>
      <c r="C57" s="243" t="str">
        <f t="shared" si="34"/>
        <v>Complete</v>
      </c>
      <c r="D57" s="262" t="s">
        <v>121</v>
      </c>
      <c r="E57" s="95" t="s">
        <v>105</v>
      </c>
      <c r="F57" s="268">
        <f t="shared" ref="F57:F60" si="37">F$54</f>
        <v>1</v>
      </c>
      <c r="G57" s="264">
        <f t="shared" ref="G57:G60" si="38">IF(B57=0,1,0)</f>
        <v>0</v>
      </c>
      <c r="H57" s="265">
        <f t="shared" si="36"/>
        <v>0</v>
      </c>
      <c r="I57" s="266" t="str">
        <f>OFFSET(L!$C$1,MATCH("Checker"&amp;"Comp",L!$A:$A,0)-1,SL,,)</f>
        <v>Complete</v>
      </c>
      <c r="J57" s="253"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c r="K57" s="253"/>
      <c r="L57" s="253"/>
      <c r="M57" s="253"/>
      <c r="N57" s="253"/>
      <c r="O57" s="253"/>
      <c r="P57" s="253"/>
      <c r="Q57" s="253"/>
      <c r="R57" s="253"/>
      <c r="S57" s="253"/>
      <c r="T57" s="253"/>
      <c r="U57" s="253"/>
      <c r="V57" s="253"/>
      <c r="W57" s="253"/>
      <c r="X57" s="253"/>
      <c r="Y57" s="253"/>
      <c r="Z57" s="253"/>
    </row>
    <row r="58" ht="13.5" customHeight="1">
      <c r="A58" s="243" t="str">
        <f>Declaration!B81</f>
        <v>D. Have you implemented due diligence measures for responsible sourcing? (*)</v>
      </c>
      <c r="B58" s="243" t="str">
        <f>Declaration!D81</f>
        <v>Yes</v>
      </c>
      <c r="C58" s="243" t="str">
        <f t="shared" si="34"/>
        <v>Complete</v>
      </c>
      <c r="D58" s="262" t="s">
        <v>121</v>
      </c>
      <c r="E58" s="95" t="s">
        <v>105</v>
      </c>
      <c r="F58" s="268">
        <f t="shared" si="37"/>
        <v>1</v>
      </c>
      <c r="G58" s="264">
        <f t="shared" si="38"/>
        <v>0</v>
      </c>
      <c r="H58" s="265">
        <f t="shared" si="36"/>
        <v>0</v>
      </c>
      <c r="I58" s="266" t="str">
        <f>OFFSET(L!$C$1,MATCH("Checker"&amp;"Comp",L!$A:$A,0)-1,SL,,)</f>
        <v>Complete</v>
      </c>
      <c r="J58" s="253" t="str">
        <f>OFFSET(L!$C$1,MATCH("Checker"&amp;ADDRESS(ROW(),COLUMN(),4),L!$A:$A,0)-1,SL,,)</f>
        <v>Answer if you have implemented due diligence measures for responsible sourcing on Declaration tab cell D81</v>
      </c>
      <c r="K58" s="253"/>
      <c r="L58" s="253"/>
      <c r="M58" s="253"/>
      <c r="N58" s="253"/>
      <c r="O58" s="253"/>
      <c r="P58" s="253"/>
      <c r="Q58" s="253"/>
      <c r="R58" s="253"/>
      <c r="S58" s="253"/>
      <c r="T58" s="253"/>
      <c r="U58" s="253"/>
      <c r="V58" s="253"/>
      <c r="W58" s="253"/>
      <c r="X58" s="253"/>
      <c r="Y58" s="253"/>
      <c r="Z58" s="253"/>
    </row>
    <row r="59" ht="13.5" customHeight="1">
      <c r="A59" s="243" t="str">
        <f>Declaration!B83</f>
        <v>E. Does your company conduct Conflict Minerals survey(s) of your relevant supplier(s)? (*)</v>
      </c>
      <c r="B59" s="243" t="str">
        <f>Declaration!D83</f>
        <v>Yes, in conformance with IPC1755 (e.g., CMRT)</v>
      </c>
      <c r="C59" s="243" t="str">
        <f t="shared" si="34"/>
        <v>Complete</v>
      </c>
      <c r="D59" s="262" t="s">
        <v>121</v>
      </c>
      <c r="E59" s="95" t="s">
        <v>105</v>
      </c>
      <c r="F59" s="268">
        <f t="shared" si="37"/>
        <v>1</v>
      </c>
      <c r="G59" s="264">
        <f t="shared" si="38"/>
        <v>0</v>
      </c>
      <c r="H59" s="265">
        <f t="shared" si="36"/>
        <v>0</v>
      </c>
      <c r="I59" s="266" t="str">
        <f>OFFSET(L!$C$1,MATCH("Checker"&amp;"Comp",L!$A:$A,0)-1,SL,,)</f>
        <v>Complete</v>
      </c>
      <c r="J59" s="253" t="str">
        <f>OFFSET(L!$C$1,MATCH("Checker"&amp;ADDRESS(ROW(),COLUMN(),4),L!$A:$A,0)-1,SL,,)</f>
        <v>Answer if you request your suppliers to fill out this Conflict Minerals Reporting Template on Declaration tab cell D83</v>
      </c>
      <c r="K59" s="253"/>
      <c r="L59" s="253"/>
      <c r="M59" s="253"/>
      <c r="N59" s="253"/>
      <c r="O59" s="253"/>
      <c r="P59" s="253"/>
      <c r="Q59" s="253"/>
      <c r="R59" s="253"/>
      <c r="S59" s="253"/>
      <c r="T59" s="253"/>
      <c r="U59" s="253"/>
      <c r="V59" s="253"/>
      <c r="W59" s="253"/>
      <c r="X59" s="253"/>
      <c r="Y59" s="253"/>
      <c r="Z59" s="253"/>
    </row>
    <row r="60" ht="13.5" customHeight="1">
      <c r="A60" s="243" t="str">
        <f>Declaration!B85</f>
        <v>F. Do you review due diligence information received from your suppliers against your company’s expectations? (*)</v>
      </c>
      <c r="B60" s="243" t="str">
        <f>Declaration!D85</f>
        <v>Yes</v>
      </c>
      <c r="C60" s="243" t="str">
        <f t="shared" si="34"/>
        <v>Complete</v>
      </c>
      <c r="D60" s="262" t="s">
        <v>121</v>
      </c>
      <c r="E60" s="95" t="s">
        <v>105</v>
      </c>
      <c r="F60" s="268">
        <f t="shared" si="37"/>
        <v>1</v>
      </c>
      <c r="G60" s="264">
        <f t="shared" si="38"/>
        <v>0</v>
      </c>
      <c r="H60" s="265">
        <f t="shared" si="36"/>
        <v>0</v>
      </c>
      <c r="I60" s="266" t="str">
        <f>OFFSET(L!$C$1,MATCH("Checker"&amp;"Comp",L!$A:$A,0)-1,SL,,)</f>
        <v>Complete</v>
      </c>
      <c r="J60" s="253" t="str">
        <f>OFFSET(L!$C$1,MATCH("Checker"&amp;ADDRESS(ROW(),COLUMN(),4),L!$A:$A,0)-1,SL,,)</f>
        <v>Answer if you verify responses from your suppliers against your company's expectations on Declaration tab cell D85</v>
      </c>
      <c r="K60" s="253"/>
      <c r="L60" s="253"/>
      <c r="M60" s="253"/>
      <c r="N60" s="253"/>
      <c r="O60" s="253"/>
      <c r="P60" s="253"/>
      <c r="Q60" s="253"/>
      <c r="R60" s="253"/>
      <c r="S60" s="253"/>
      <c r="T60" s="253"/>
      <c r="U60" s="253"/>
      <c r="V60" s="253"/>
      <c r="W60" s="253"/>
      <c r="X60" s="253"/>
      <c r="Y60" s="253"/>
      <c r="Z60" s="253"/>
    </row>
    <row r="61" ht="13.5" hidden="1" customHeight="1">
      <c r="A61" s="243"/>
      <c r="B61" s="243"/>
      <c r="C61" s="243"/>
      <c r="D61" s="262"/>
      <c r="E61" s="95"/>
      <c r="F61" s="268"/>
      <c r="G61" s="264"/>
      <c r="H61" s="265"/>
      <c r="I61" s="266"/>
      <c r="J61" s="253"/>
      <c r="K61" s="253"/>
      <c r="L61" s="253"/>
      <c r="M61" s="253"/>
      <c r="N61" s="253"/>
      <c r="O61" s="253"/>
      <c r="P61" s="253"/>
      <c r="Q61" s="253"/>
      <c r="R61" s="253"/>
      <c r="S61" s="253"/>
      <c r="T61" s="253"/>
      <c r="U61" s="253"/>
      <c r="V61" s="253"/>
      <c r="W61" s="253"/>
      <c r="X61" s="253"/>
      <c r="Y61" s="253"/>
      <c r="Z61" s="253"/>
    </row>
    <row r="62" ht="13.5" customHeight="1">
      <c r="A62" s="243" t="str">
        <f>Declaration!B87</f>
        <v>G. Does your review process include corrective action management? (*)</v>
      </c>
      <c r="B62" s="243" t="str">
        <f>Declaration!D87</f>
        <v>Yes</v>
      </c>
      <c r="C62" s="243" t="str">
        <f t="shared" ref="C62:C68" si="39">IF(H62=1,J62,I62)</f>
        <v>Complete</v>
      </c>
      <c r="D62" s="262" t="s">
        <v>121</v>
      </c>
      <c r="E62" s="95" t="s">
        <v>105</v>
      </c>
      <c r="F62" s="268">
        <f t="shared" ref="F62:F63" si="40">F$54</f>
        <v>1</v>
      </c>
      <c r="G62" s="264">
        <f t="shared" ref="G62:G63" si="41">IF(B62=0,1,0)</f>
        <v>0</v>
      </c>
      <c r="H62" s="265">
        <f t="shared" ref="H62:H69" si="42">F62*G62</f>
        <v>0</v>
      </c>
      <c r="I62" s="266" t="str">
        <f>OFFSET(L!$C$1,MATCH("Checker"&amp;"Comp",L!$A:$A,0)-1,SL,,)</f>
        <v>Complete</v>
      </c>
      <c r="J62" s="253" t="str">
        <f>OFFSET(L!$C$1,MATCH("Checker"&amp;ADDRESS(ROW(),COLUMN(),4),L!$A:$A,0)-1,SL,,)</f>
        <v>Answer if your verification process includes corrective action management on Declaration tab cell D87</v>
      </c>
      <c r="K62" s="253"/>
      <c r="L62" s="253"/>
      <c r="M62" s="253"/>
      <c r="N62" s="253"/>
      <c r="O62" s="253"/>
      <c r="P62" s="253"/>
      <c r="Q62" s="253"/>
      <c r="R62" s="253"/>
      <c r="S62" s="253"/>
      <c r="T62" s="253"/>
      <c r="U62" s="253"/>
      <c r="V62" s="253"/>
      <c r="W62" s="253"/>
      <c r="X62" s="253"/>
      <c r="Y62" s="253"/>
      <c r="Z62" s="253"/>
    </row>
    <row r="63" ht="13.5" customHeight="1">
      <c r="A63" s="243" t="str">
        <f>Declaration!B89</f>
        <v>H. Is your company required to file an annual conflict minerals disclosure? (*)</v>
      </c>
      <c r="B63" s="243" t="str">
        <f>Declaration!D89</f>
        <v>Yes, with the SEC</v>
      </c>
      <c r="C63" s="243" t="str">
        <f t="shared" si="39"/>
        <v>Complete</v>
      </c>
      <c r="D63" s="262" t="s">
        <v>121</v>
      </c>
      <c r="E63" s="95" t="s">
        <v>105</v>
      </c>
      <c r="F63" s="268">
        <f t="shared" si="40"/>
        <v>1</v>
      </c>
      <c r="G63" s="264">
        <f t="shared" si="41"/>
        <v>0</v>
      </c>
      <c r="H63" s="265">
        <f t="shared" si="42"/>
        <v>0</v>
      </c>
      <c r="I63" s="266" t="str">
        <f>OFFSET(L!$C$1,MATCH("Checker"&amp;"Comp",L!$A:$A,0)-1,SL,,)</f>
        <v>Complete</v>
      </c>
      <c r="J63" s="253" t="str">
        <f>OFFSET(L!$C$1,MATCH("Checker"&amp;ADDRESS(ROW(),COLUMN(),4),L!$A:$A,0)-1,SL,,)</f>
        <v>Answer if you are subject to the SEC Disclosure requirement, the EU regulation or both on Declaration tab cell D89</v>
      </c>
      <c r="K63" s="253"/>
      <c r="L63" s="253"/>
      <c r="M63" s="253"/>
      <c r="N63" s="253"/>
      <c r="O63" s="253"/>
      <c r="P63" s="253"/>
      <c r="Q63" s="253"/>
      <c r="R63" s="253"/>
      <c r="S63" s="253"/>
      <c r="T63" s="253"/>
      <c r="U63" s="253"/>
      <c r="V63" s="253"/>
      <c r="W63" s="253"/>
      <c r="X63" s="253"/>
      <c r="Y63" s="253"/>
      <c r="Z63" s="253"/>
    </row>
    <row r="64" ht="13.5" customHeight="1">
      <c r="A64" s="243" t="s">
        <v>1211</v>
      </c>
      <c r="B64" s="243" t="str">
        <f>IF(G64=1,"No products or item numbers listed","One or more product / item numbers have been provided")</f>
        <v>No products or item numbers listed</v>
      </c>
      <c r="C64" s="243" t="str">
        <f t="shared" si="39"/>
        <v>Complete</v>
      </c>
      <c r="D64" s="262" t="s">
        <v>121</v>
      </c>
      <c r="E64" s="95" t="s">
        <v>105</v>
      </c>
      <c r="F64" s="268">
        <f>IF(B5=Declaration!Q9,1,0)</f>
        <v>0</v>
      </c>
      <c r="G64" s="264">
        <f t="array" ref="G64">IF(INDIRECT("'Product List'!B6")="",1,0)</f>
        <v>1</v>
      </c>
      <c r="H64" s="265">
        <f t="shared" si="42"/>
        <v>0</v>
      </c>
      <c r="I64" s="266" t="str">
        <f>OFFSET(L!$C$1,MATCH("Checker"&amp;"Comp",L!$A:$A,0)-1,SL,,)</f>
        <v>Complete</v>
      </c>
      <c r="J64" s="253" t="str">
        <f>OFFSET(L!$C$1,MATCH("Checker"&amp;ADDRESS(ROW(),COLUMN(),4),L!$A:$A,0)-1,SL,,)</f>
        <v>If applicable, provide 1 or more Products or Item Numbers this declaration applies to. From Declaration tab select hyperlink in cell 6H1 to enter Product List tab</v>
      </c>
      <c r="K64" s="253"/>
      <c r="L64" s="253"/>
      <c r="M64" s="253"/>
      <c r="N64" s="253"/>
      <c r="O64" s="253"/>
      <c r="P64" s="253"/>
      <c r="Q64" s="253"/>
      <c r="R64" s="253"/>
      <c r="S64" s="253"/>
      <c r="T64" s="253"/>
      <c r="U64" s="253"/>
      <c r="V64" s="253"/>
      <c r="W64" s="253"/>
      <c r="X64" s="253"/>
      <c r="Y64" s="253"/>
      <c r="Z64" s="253"/>
    </row>
    <row r="65" ht="13.5" customHeight="1">
      <c r="A65" s="243" t="s">
        <v>1212</v>
      </c>
      <c r="B65" s="243"/>
      <c r="C65" s="243" t="str">
        <f t="shared" si="39"/>
        <v>Complete</v>
      </c>
      <c r="D65" s="262" t="s">
        <v>121</v>
      </c>
      <c r="E65" s="95" t="s">
        <v>105</v>
      </c>
      <c r="F65" s="268">
        <f t="shared" ref="F65:F68" si="43">F24</f>
        <v>1</v>
      </c>
      <c r="G65" s="264">
        <f>IF(AND(COUNTIF(SmelterIdetifiedForMetal,"Tantalum")&gt;0,COUNTIF('Smelter List'!AB$5:AB$2504,"Tantalum?*")&gt;0),0,1)</f>
        <v>0</v>
      </c>
      <c r="H65" s="265">
        <f t="shared" si="42"/>
        <v>0</v>
      </c>
      <c r="I65" s="266" t="str">
        <f>OFFSET(L!$C$1,MATCH("Checker"&amp;"Comp",L!$A:$A,0)-1,SL,,)</f>
        <v>Complete</v>
      </c>
      <c r="J65" s="253" t="str">
        <f>OFFSET(L!$C$1,MATCH("Checker"&amp;ADDRESS(ROW(),COLUMN(),4),L!$A:$A,0)-1,SL,,)</f>
        <v>Provide list of tantalum smelters contributing material to supply chain on Smelter List tab</v>
      </c>
      <c r="K65" s="275">
        <f t="shared" ref="K65:K68" si="44">IF(H14+H19&gt;0,1,0)</f>
        <v>0</v>
      </c>
      <c r="L65" s="253" t="str">
        <f>OFFSET(L!$C$1,MATCH("Checker"&amp;ADDRESS(ROW(),COLUMN(),4),L!$A:$A,0)-1,SL,,)</f>
        <v>#N/A</v>
      </c>
      <c r="M65" s="253"/>
      <c r="N65" s="253"/>
      <c r="O65" s="253"/>
      <c r="P65" s="253"/>
      <c r="Q65" s="253"/>
      <c r="R65" s="253"/>
      <c r="S65" s="253"/>
      <c r="T65" s="253"/>
      <c r="U65" s="253"/>
      <c r="V65" s="253"/>
      <c r="W65" s="253"/>
      <c r="X65" s="253"/>
      <c r="Y65" s="253"/>
      <c r="Z65" s="253"/>
    </row>
    <row r="66" ht="13.5" customHeight="1">
      <c r="A66" s="243" t="s">
        <v>1213</v>
      </c>
      <c r="B66" s="243"/>
      <c r="C66" s="243" t="str">
        <f t="shared" si="39"/>
        <v>Complete</v>
      </c>
      <c r="D66" s="262" t="s">
        <v>121</v>
      </c>
      <c r="E66" s="95" t="s">
        <v>105</v>
      </c>
      <c r="F66" s="268">
        <f t="shared" si="43"/>
        <v>1</v>
      </c>
      <c r="G66" s="264">
        <f>IF(AND(COUNTIF(SmelterIdetifiedForMetal,"Tin")&gt;0,COUNTIF('Smelter List'!AB$5:AB$2504,"Tin?*")&gt;0),0,1)</f>
        <v>0</v>
      </c>
      <c r="H66" s="265">
        <f t="shared" si="42"/>
        <v>0</v>
      </c>
      <c r="I66" s="266" t="str">
        <f>OFFSET(L!$C$1,MATCH("Checker"&amp;"Comp",L!$A:$A,0)-1,SL,,)</f>
        <v>Complete</v>
      </c>
      <c r="J66" s="253" t="str">
        <f>OFFSET(L!$C$1,MATCH("Checker"&amp;ADDRESS(ROW(),COLUMN(),4),L!$A:$A,0)-1,SL,,)</f>
        <v>Provide list of tin smelters contributing material to supply chain on Smelter List tab</v>
      </c>
      <c r="K66" s="275">
        <f t="shared" si="44"/>
        <v>0</v>
      </c>
      <c r="L66" s="253" t="str">
        <f>OFFSET(L!$C$1,MATCH("Checker"&amp;ADDRESS(ROW(),COLUMN(),4),L!$A:$A,0)-1,SL,,)</f>
        <v>#N/A</v>
      </c>
      <c r="M66" s="253"/>
      <c r="N66" s="253"/>
      <c r="O66" s="253"/>
      <c r="P66" s="253"/>
      <c r="Q66" s="253"/>
      <c r="R66" s="253"/>
      <c r="S66" s="253"/>
      <c r="T66" s="253"/>
      <c r="U66" s="253"/>
      <c r="V66" s="253"/>
      <c r="W66" s="253"/>
      <c r="X66" s="253"/>
      <c r="Y66" s="253"/>
      <c r="Z66" s="253"/>
    </row>
    <row r="67" ht="13.5" customHeight="1">
      <c r="A67" s="243" t="s">
        <v>1214</v>
      </c>
      <c r="B67" s="243"/>
      <c r="C67" s="243" t="str">
        <f t="shared" si="39"/>
        <v>Complete</v>
      </c>
      <c r="D67" s="262" t="s">
        <v>121</v>
      </c>
      <c r="E67" s="95" t="s">
        <v>105</v>
      </c>
      <c r="F67" s="268">
        <f t="shared" si="43"/>
        <v>1</v>
      </c>
      <c r="G67" s="264">
        <f>IF(AND(COUNTIF(SmelterIdetifiedForMetal,"Gold")&gt;0,COUNTIF('Smelter List'!AB$5:AB$2504,"Gold?*")&gt;0),0,1)</f>
        <v>0</v>
      </c>
      <c r="H67" s="265">
        <f t="shared" si="42"/>
        <v>0</v>
      </c>
      <c r="I67" s="266" t="str">
        <f>OFFSET(L!$C$1,MATCH("Checker"&amp;"Comp",L!$A:$A,0)-1,SL,,)</f>
        <v>Complete</v>
      </c>
      <c r="J67" s="253" t="str">
        <f>OFFSET(L!$C$1,MATCH("Checker"&amp;ADDRESS(ROW(),COLUMN(),4),L!$A:$A,0)-1,SL,,)</f>
        <v>Provide list of gold smelters contributing material to supply chain on Smelter List tab</v>
      </c>
      <c r="K67" s="275">
        <f t="shared" si="44"/>
        <v>0</v>
      </c>
      <c r="L67" s="253" t="str">
        <f>OFFSET(L!$C$1,MATCH("Checker"&amp;ADDRESS(ROW(),COLUMN(),4),L!$A:$A,0)-1,SL,,)</f>
        <v>#N/A</v>
      </c>
      <c r="M67" s="253"/>
      <c r="N67" s="253"/>
      <c r="O67" s="253"/>
      <c r="P67" s="253"/>
      <c r="Q67" s="253"/>
      <c r="R67" s="253"/>
      <c r="S67" s="253"/>
      <c r="T67" s="253"/>
      <c r="U67" s="253"/>
      <c r="V67" s="253"/>
      <c r="W67" s="253"/>
      <c r="X67" s="253"/>
      <c r="Y67" s="253"/>
      <c r="Z67" s="253"/>
    </row>
    <row r="68" ht="13.5" customHeight="1">
      <c r="A68" s="243" t="s">
        <v>1215</v>
      </c>
      <c r="B68" s="243"/>
      <c r="C68" s="243" t="str">
        <f t="shared" si="39"/>
        <v>Complete</v>
      </c>
      <c r="D68" s="262" t="s">
        <v>121</v>
      </c>
      <c r="E68" s="95" t="s">
        <v>105</v>
      </c>
      <c r="F68" s="268">
        <f t="shared" si="43"/>
        <v>1</v>
      </c>
      <c r="G68" s="264">
        <f>IF(AND(COUNTIF(SmelterIdetifiedForMetal,"Tungsten")&gt;0,COUNTIF('Smelter List'!AB$5:AB$2504,"Tungsten?*")&gt;0),0,1)</f>
        <v>0</v>
      </c>
      <c r="H68" s="265">
        <f t="shared" si="42"/>
        <v>0</v>
      </c>
      <c r="I68" s="266" t="str">
        <f>OFFSET(L!$C$1,MATCH("Checker"&amp;"Comp",L!$A:$A,0)-1,SL,,)</f>
        <v>Complete</v>
      </c>
      <c r="J68" s="253" t="str">
        <f>OFFSET(L!$C$1,MATCH("Checker"&amp;ADDRESS(ROW(),COLUMN(),4),L!$A:$A,0)-1,SL,,)</f>
        <v>Provide list of tungsten smelters contributing material to supply chain on Smelter List tab</v>
      </c>
      <c r="K68" s="275">
        <f t="shared" si="44"/>
        <v>0</v>
      </c>
      <c r="L68" s="253" t="str">
        <f>OFFSET(L!$C$1,MATCH("Checker"&amp;ADDRESS(ROW(),COLUMN(),4),L!$A:$A,0)-1,SL,,)</f>
        <v>#N/A</v>
      </c>
      <c r="M68" s="253"/>
      <c r="N68" s="253"/>
      <c r="O68" s="253"/>
      <c r="P68" s="253"/>
      <c r="Q68" s="253"/>
      <c r="R68" s="253"/>
      <c r="S68" s="253"/>
      <c r="T68" s="253"/>
      <c r="U68" s="253"/>
      <c r="V68" s="253"/>
      <c r="W68" s="253"/>
      <c r="X68" s="253"/>
      <c r="Y68" s="253"/>
      <c r="Z68" s="253"/>
    </row>
    <row r="69" ht="13.5" customHeight="1">
      <c r="A69" s="276" t="s">
        <v>1216</v>
      </c>
      <c r="B69" s="243"/>
      <c r="C69" s="276" t="str">
        <f>IF(F69=0,J69,IF(G69=0,I69,L69))</f>
        <v>Complete</v>
      </c>
      <c r="D69" s="262"/>
      <c r="E69" s="95"/>
      <c r="F69" s="268">
        <f>IF(COUNTIF('Smelter List'!$C:$C,"Smelter not listed")=0,0,1)</f>
        <v>1</v>
      </c>
      <c r="G69" s="264">
        <f t="array" ref="G69">IF(OR(SUMPRODUCT(('Smelter List'!$C:$C="Smelter not listed")*('Smelter List'!$D:$D=""))&gt;0,SUMPRODUCT(('Smelter List'!$C:$C="Smelter not listed")*('Smelter List'!$E:$E=""))&gt;0),1,0)</f>
        <v>0</v>
      </c>
      <c r="H69" s="265">
        <f t="shared" si="42"/>
        <v>0</v>
      </c>
      <c r="I69" s="266" t="str">
        <f>OFFSET(L!$C$1,MATCH("Checker"&amp;"Comp",L!$A:$A,0)-1,SL,,)</f>
        <v>Complete</v>
      </c>
      <c r="J69" s="253" t="s">
        <v>1217</v>
      </c>
      <c r="K69" s="275"/>
      <c r="L69" s="253" t="s">
        <v>1218</v>
      </c>
      <c r="M69" s="253"/>
      <c r="N69" s="253"/>
      <c r="O69" s="253"/>
      <c r="P69" s="253"/>
      <c r="Q69" s="253"/>
      <c r="R69" s="253"/>
      <c r="S69" s="253"/>
      <c r="T69" s="253"/>
      <c r="U69" s="253"/>
      <c r="V69" s="253"/>
      <c r="W69" s="253"/>
      <c r="X69" s="253"/>
      <c r="Y69" s="253"/>
      <c r="Z69" s="253"/>
    </row>
    <row r="70" ht="13.5" customHeight="1">
      <c r="A70" s="253"/>
      <c r="B70" s="95"/>
      <c r="C70" s="253"/>
      <c r="D70" s="95"/>
      <c r="E70" s="253"/>
      <c r="F70" s="253"/>
      <c r="G70" s="253"/>
      <c r="H70" s="253">
        <f>SUM(H4:H69)</f>
        <v>0</v>
      </c>
      <c r="I70" s="253"/>
      <c r="J70" s="253"/>
      <c r="K70" s="253"/>
      <c r="L70" s="253"/>
      <c r="M70" s="253"/>
      <c r="N70" s="253"/>
      <c r="O70" s="253"/>
      <c r="P70" s="253"/>
      <c r="Q70" s="253"/>
      <c r="R70" s="253"/>
      <c r="S70" s="253"/>
      <c r="T70" s="253"/>
      <c r="U70" s="253"/>
      <c r="V70" s="253"/>
      <c r="W70" s="253"/>
      <c r="X70" s="253"/>
      <c r="Y70" s="253"/>
      <c r="Z70" s="253"/>
    </row>
    <row r="71" ht="13.5" customHeight="1">
      <c r="A71" s="253"/>
      <c r="B71" s="95"/>
      <c r="C71" s="253"/>
      <c r="D71" s="95"/>
      <c r="E71" s="253"/>
      <c r="F71" s="253"/>
      <c r="G71" s="253"/>
      <c r="H71" s="253"/>
      <c r="I71" s="253"/>
      <c r="J71" s="253"/>
      <c r="K71" s="253"/>
      <c r="L71" s="253"/>
      <c r="M71" s="253"/>
      <c r="N71" s="253"/>
      <c r="O71" s="253"/>
      <c r="P71" s="253"/>
      <c r="Q71" s="253"/>
      <c r="R71" s="253"/>
      <c r="S71" s="253"/>
      <c r="T71" s="253"/>
      <c r="U71" s="253"/>
      <c r="V71" s="253"/>
      <c r="W71" s="253"/>
      <c r="X71" s="253"/>
      <c r="Y71" s="253"/>
      <c r="Z71" s="253"/>
    </row>
    <row r="72" ht="13.5" customHeight="1">
      <c r="A72" s="253"/>
      <c r="B72" s="95"/>
      <c r="C72" s="253"/>
      <c r="D72" s="95"/>
      <c r="E72" s="253"/>
      <c r="F72" s="253"/>
      <c r="G72" s="253"/>
      <c r="H72" s="253"/>
      <c r="I72" s="253"/>
      <c r="J72" s="253"/>
      <c r="K72" s="253"/>
      <c r="L72" s="253"/>
      <c r="M72" s="253"/>
      <c r="N72" s="253"/>
      <c r="O72" s="253"/>
      <c r="P72" s="253"/>
      <c r="Q72" s="253"/>
      <c r="R72" s="253"/>
      <c r="S72" s="253"/>
      <c r="T72" s="253"/>
      <c r="U72" s="253"/>
      <c r="V72" s="253"/>
      <c r="W72" s="253"/>
      <c r="X72" s="253"/>
      <c r="Y72" s="253"/>
      <c r="Z72" s="253"/>
    </row>
    <row r="73" ht="13.5" customHeight="1">
      <c r="A73" s="253"/>
      <c r="B73" s="95"/>
      <c r="C73" s="253"/>
      <c r="D73" s="95"/>
      <c r="E73" s="253"/>
      <c r="F73" s="253"/>
      <c r="G73" s="253"/>
      <c r="H73" s="253"/>
      <c r="I73" s="253"/>
      <c r="J73" s="253"/>
      <c r="K73" s="253"/>
      <c r="L73" s="253"/>
      <c r="M73" s="253"/>
      <c r="N73" s="253"/>
      <c r="O73" s="253"/>
      <c r="P73" s="253"/>
      <c r="Q73" s="253"/>
      <c r="R73" s="253"/>
      <c r="S73" s="253"/>
      <c r="T73" s="253"/>
      <c r="U73" s="253"/>
      <c r="V73" s="253"/>
      <c r="W73" s="253"/>
      <c r="X73" s="253"/>
      <c r="Y73" s="253"/>
      <c r="Z73" s="253"/>
    </row>
    <row r="74" ht="13.5" customHeight="1">
      <c r="A74" s="253"/>
      <c r="B74" s="95"/>
      <c r="C74" s="253"/>
      <c r="D74" s="95"/>
      <c r="E74" s="253"/>
      <c r="F74" s="253"/>
      <c r="G74" s="253"/>
      <c r="H74" s="253"/>
      <c r="I74" s="253"/>
      <c r="J74" s="253"/>
      <c r="K74" s="253"/>
      <c r="L74" s="253"/>
      <c r="M74" s="253"/>
      <c r="N74" s="253"/>
      <c r="O74" s="253"/>
      <c r="P74" s="253"/>
      <c r="Q74" s="253"/>
      <c r="R74" s="253"/>
      <c r="S74" s="253"/>
      <c r="T74" s="253"/>
      <c r="U74" s="253"/>
      <c r="V74" s="253"/>
      <c r="W74" s="253"/>
      <c r="X74" s="253"/>
      <c r="Y74" s="253"/>
      <c r="Z74" s="253"/>
    </row>
    <row r="75" ht="13.5" customHeight="1">
      <c r="A75" s="253"/>
      <c r="B75" s="95"/>
      <c r="C75" s="253"/>
      <c r="D75" s="95"/>
      <c r="E75" s="253"/>
      <c r="F75" s="253"/>
      <c r="G75" s="253"/>
      <c r="H75" s="253"/>
      <c r="I75" s="253"/>
      <c r="J75" s="253"/>
      <c r="K75" s="253"/>
      <c r="L75" s="253"/>
      <c r="M75" s="253"/>
      <c r="N75" s="253"/>
      <c r="O75" s="253"/>
      <c r="P75" s="253"/>
      <c r="Q75" s="253"/>
      <c r="R75" s="253"/>
      <c r="S75" s="253"/>
      <c r="T75" s="253"/>
      <c r="U75" s="253"/>
      <c r="V75" s="253"/>
      <c r="W75" s="253"/>
      <c r="X75" s="253"/>
      <c r="Y75" s="253"/>
      <c r="Z75" s="253"/>
    </row>
    <row r="76" ht="13.5" customHeight="1">
      <c r="A76" s="253"/>
      <c r="B76" s="95"/>
      <c r="C76" s="253"/>
      <c r="D76" s="95"/>
      <c r="E76" s="253"/>
      <c r="F76" s="253"/>
      <c r="G76" s="253"/>
      <c r="H76" s="253"/>
      <c r="I76" s="253"/>
      <c r="J76" s="253"/>
      <c r="K76" s="253"/>
      <c r="L76" s="253"/>
      <c r="M76" s="253"/>
      <c r="N76" s="253"/>
      <c r="O76" s="253"/>
      <c r="P76" s="253"/>
      <c r="Q76" s="253"/>
      <c r="R76" s="253"/>
      <c r="S76" s="253"/>
      <c r="T76" s="253"/>
      <c r="U76" s="253"/>
      <c r="V76" s="253"/>
      <c r="W76" s="253"/>
      <c r="X76" s="253"/>
      <c r="Y76" s="253"/>
      <c r="Z76" s="253"/>
    </row>
    <row r="77" ht="13.5" customHeight="1">
      <c r="A77" s="253"/>
      <c r="B77" s="95"/>
      <c r="C77" s="253"/>
      <c r="D77" s="95"/>
      <c r="E77" s="253"/>
      <c r="F77" s="253"/>
      <c r="G77" s="253"/>
      <c r="H77" s="253"/>
      <c r="I77" s="253"/>
      <c r="J77" s="253"/>
      <c r="K77" s="253"/>
      <c r="L77" s="253"/>
      <c r="M77" s="253"/>
      <c r="N77" s="253"/>
      <c r="O77" s="253"/>
      <c r="P77" s="253"/>
      <c r="Q77" s="253"/>
      <c r="R77" s="253"/>
      <c r="S77" s="253"/>
      <c r="T77" s="253"/>
      <c r="U77" s="253"/>
      <c r="V77" s="253"/>
      <c r="W77" s="253"/>
      <c r="X77" s="253"/>
      <c r="Y77" s="253"/>
      <c r="Z77" s="253"/>
    </row>
    <row r="78" ht="13.5" customHeight="1">
      <c r="A78" s="253"/>
      <c r="B78" s="95"/>
      <c r="C78" s="253"/>
      <c r="D78" s="95"/>
      <c r="E78" s="253"/>
      <c r="F78" s="253"/>
      <c r="G78" s="253"/>
      <c r="H78" s="253"/>
      <c r="I78" s="253"/>
      <c r="J78" s="253"/>
      <c r="K78" s="253"/>
      <c r="L78" s="253"/>
      <c r="M78" s="253"/>
      <c r="N78" s="253"/>
      <c r="O78" s="253"/>
      <c r="P78" s="253"/>
      <c r="Q78" s="253"/>
      <c r="R78" s="253"/>
      <c r="S78" s="253"/>
      <c r="T78" s="253"/>
      <c r="U78" s="253"/>
      <c r="V78" s="253"/>
      <c r="W78" s="253"/>
      <c r="X78" s="253"/>
      <c r="Y78" s="253"/>
      <c r="Z78" s="253"/>
    </row>
    <row r="79" ht="13.5" customHeight="1">
      <c r="A79" s="253"/>
      <c r="B79" s="95"/>
      <c r="C79" s="253"/>
      <c r="D79" s="95"/>
      <c r="E79" s="253"/>
      <c r="F79" s="253"/>
      <c r="G79" s="253"/>
      <c r="H79" s="253"/>
      <c r="I79" s="253"/>
      <c r="J79" s="253"/>
      <c r="K79" s="253"/>
      <c r="L79" s="253"/>
      <c r="M79" s="253"/>
      <c r="N79" s="253"/>
      <c r="O79" s="253"/>
      <c r="P79" s="253"/>
      <c r="Q79" s="253"/>
      <c r="R79" s="253"/>
      <c r="S79" s="253"/>
      <c r="T79" s="253"/>
      <c r="U79" s="253"/>
      <c r="V79" s="253"/>
      <c r="W79" s="253"/>
      <c r="X79" s="253"/>
      <c r="Y79" s="253"/>
      <c r="Z79" s="253"/>
    </row>
    <row r="80" ht="13.5" customHeight="1">
      <c r="A80" s="253"/>
      <c r="B80" s="95"/>
      <c r="C80" s="253"/>
      <c r="D80" s="95"/>
      <c r="E80" s="253"/>
      <c r="F80" s="253"/>
      <c r="G80" s="253"/>
      <c r="H80" s="253"/>
      <c r="I80" s="253"/>
      <c r="J80" s="253"/>
      <c r="K80" s="253"/>
      <c r="L80" s="253"/>
      <c r="M80" s="253"/>
      <c r="N80" s="253"/>
      <c r="O80" s="253"/>
      <c r="P80" s="253"/>
      <c r="Q80" s="253"/>
      <c r="R80" s="253"/>
      <c r="S80" s="253"/>
      <c r="T80" s="253"/>
      <c r="U80" s="253"/>
      <c r="V80" s="253"/>
      <c r="W80" s="253"/>
      <c r="X80" s="253"/>
      <c r="Y80" s="253"/>
      <c r="Z80" s="253"/>
    </row>
    <row r="81" ht="13.5" customHeight="1">
      <c r="A81" s="253"/>
      <c r="B81" s="95"/>
      <c r="C81" s="253"/>
      <c r="D81" s="95"/>
      <c r="E81" s="253"/>
      <c r="F81" s="253"/>
      <c r="G81" s="253"/>
      <c r="H81" s="253"/>
      <c r="I81" s="253"/>
      <c r="J81" s="253"/>
      <c r="K81" s="253"/>
      <c r="L81" s="253"/>
      <c r="M81" s="253"/>
      <c r="N81" s="253"/>
      <c r="O81" s="253"/>
      <c r="P81" s="253"/>
      <c r="Q81" s="253"/>
      <c r="R81" s="253"/>
      <c r="S81" s="253"/>
      <c r="T81" s="253"/>
      <c r="U81" s="253"/>
      <c r="V81" s="253"/>
      <c r="W81" s="253"/>
      <c r="X81" s="253"/>
      <c r="Y81" s="253"/>
      <c r="Z81" s="253"/>
    </row>
    <row r="82" ht="13.5" customHeight="1">
      <c r="A82" s="253"/>
      <c r="B82" s="95"/>
      <c r="C82" s="253"/>
      <c r="D82" s="95"/>
      <c r="E82" s="253"/>
      <c r="F82" s="253"/>
      <c r="G82" s="253"/>
      <c r="H82" s="253"/>
      <c r="I82" s="253"/>
      <c r="J82" s="253"/>
      <c r="K82" s="253"/>
      <c r="L82" s="253"/>
      <c r="M82" s="253"/>
      <c r="N82" s="253"/>
      <c r="O82" s="253"/>
      <c r="P82" s="253"/>
      <c r="Q82" s="253"/>
      <c r="R82" s="253"/>
      <c r="S82" s="253"/>
      <c r="T82" s="253"/>
      <c r="U82" s="253"/>
      <c r="V82" s="253"/>
      <c r="W82" s="253"/>
      <c r="X82" s="253"/>
      <c r="Y82" s="253"/>
      <c r="Z82" s="253"/>
    </row>
    <row r="83" ht="13.5" customHeight="1">
      <c r="A83" s="253"/>
      <c r="B83" s="95"/>
      <c r="C83" s="253"/>
      <c r="D83" s="95"/>
      <c r="E83" s="253"/>
      <c r="F83" s="253"/>
      <c r="G83" s="253"/>
      <c r="H83" s="253"/>
      <c r="I83" s="253"/>
      <c r="J83" s="253"/>
      <c r="K83" s="253"/>
      <c r="L83" s="253"/>
      <c r="M83" s="253"/>
      <c r="N83" s="253"/>
      <c r="O83" s="253"/>
      <c r="P83" s="253"/>
      <c r="Q83" s="253"/>
      <c r="R83" s="253"/>
      <c r="S83" s="253"/>
      <c r="T83" s="253"/>
      <c r="U83" s="253"/>
      <c r="V83" s="253"/>
      <c r="W83" s="253"/>
      <c r="X83" s="253"/>
      <c r="Y83" s="253"/>
      <c r="Z83" s="253"/>
    </row>
    <row r="84" ht="13.5" customHeight="1">
      <c r="A84" s="253"/>
      <c r="B84" s="95"/>
      <c r="C84" s="253"/>
      <c r="D84" s="95"/>
      <c r="E84" s="253"/>
      <c r="F84" s="253"/>
      <c r="G84" s="253"/>
      <c r="H84" s="253"/>
      <c r="I84" s="253"/>
      <c r="J84" s="253"/>
      <c r="K84" s="253"/>
      <c r="L84" s="253"/>
      <c r="M84" s="253"/>
      <c r="N84" s="253"/>
      <c r="O84" s="253"/>
      <c r="P84" s="253"/>
      <c r="Q84" s="253"/>
      <c r="R84" s="253"/>
      <c r="S84" s="253"/>
      <c r="T84" s="253"/>
      <c r="U84" s="253"/>
      <c r="V84" s="253"/>
      <c r="W84" s="253"/>
      <c r="X84" s="253"/>
      <c r="Y84" s="253"/>
      <c r="Z84" s="253"/>
    </row>
    <row r="85" ht="13.5" customHeight="1">
      <c r="A85" s="253"/>
      <c r="B85" s="95"/>
      <c r="C85" s="253"/>
      <c r="D85" s="95"/>
      <c r="E85" s="253"/>
      <c r="F85" s="253"/>
      <c r="G85" s="253"/>
      <c r="H85" s="253"/>
      <c r="I85" s="253"/>
      <c r="J85" s="253"/>
      <c r="K85" s="253"/>
      <c r="L85" s="253"/>
      <c r="M85" s="253"/>
      <c r="N85" s="253"/>
      <c r="O85" s="253"/>
      <c r="P85" s="253"/>
      <c r="Q85" s="253"/>
      <c r="R85" s="253"/>
      <c r="S85" s="253"/>
      <c r="T85" s="253"/>
      <c r="U85" s="253"/>
      <c r="V85" s="253"/>
      <c r="W85" s="253"/>
      <c r="X85" s="253"/>
      <c r="Y85" s="253"/>
      <c r="Z85" s="253"/>
    </row>
    <row r="86" ht="13.5" customHeight="1">
      <c r="A86" s="253"/>
      <c r="B86" s="95"/>
      <c r="C86" s="253"/>
      <c r="D86" s="95"/>
      <c r="E86" s="253"/>
      <c r="F86" s="253"/>
      <c r="G86" s="253"/>
      <c r="H86" s="253"/>
      <c r="I86" s="253"/>
      <c r="J86" s="253"/>
      <c r="K86" s="253"/>
      <c r="L86" s="253"/>
      <c r="M86" s="253"/>
      <c r="N86" s="253"/>
      <c r="O86" s="253"/>
      <c r="P86" s="253"/>
      <c r="Q86" s="253"/>
      <c r="R86" s="253"/>
      <c r="S86" s="253"/>
      <c r="T86" s="253"/>
      <c r="U86" s="253"/>
      <c r="V86" s="253"/>
      <c r="W86" s="253"/>
      <c r="X86" s="253"/>
      <c r="Y86" s="253"/>
      <c r="Z86" s="253"/>
    </row>
    <row r="87" ht="13.5" customHeight="1">
      <c r="A87" s="253"/>
      <c r="B87" s="95"/>
      <c r="C87" s="253"/>
      <c r="D87" s="95"/>
      <c r="E87" s="253"/>
      <c r="F87" s="253"/>
      <c r="G87" s="253"/>
      <c r="H87" s="253"/>
      <c r="I87" s="253"/>
      <c r="J87" s="253"/>
      <c r="K87" s="253"/>
      <c r="L87" s="253"/>
      <c r="M87" s="253"/>
      <c r="N87" s="253"/>
      <c r="O87" s="253"/>
      <c r="P87" s="253"/>
      <c r="Q87" s="253"/>
      <c r="R87" s="253"/>
      <c r="S87" s="253"/>
      <c r="T87" s="253"/>
      <c r="U87" s="253"/>
      <c r="V87" s="253"/>
      <c r="W87" s="253"/>
      <c r="X87" s="253"/>
      <c r="Y87" s="253"/>
      <c r="Z87" s="253"/>
    </row>
    <row r="88" ht="13.5" customHeight="1">
      <c r="A88" s="253"/>
      <c r="B88" s="95"/>
      <c r="C88" s="253"/>
      <c r="D88" s="95"/>
      <c r="E88" s="253"/>
      <c r="F88" s="253"/>
      <c r="G88" s="253"/>
      <c r="H88" s="253"/>
      <c r="I88" s="253"/>
      <c r="J88" s="253"/>
      <c r="K88" s="253"/>
      <c r="L88" s="253"/>
      <c r="M88" s="253"/>
      <c r="N88" s="253"/>
      <c r="O88" s="253"/>
      <c r="P88" s="253"/>
      <c r="Q88" s="253"/>
      <c r="R88" s="253"/>
      <c r="S88" s="253"/>
      <c r="T88" s="253"/>
      <c r="U88" s="253"/>
      <c r="V88" s="253"/>
      <c r="W88" s="253"/>
      <c r="X88" s="253"/>
      <c r="Y88" s="253"/>
      <c r="Z88" s="253"/>
    </row>
    <row r="89" ht="13.5" customHeight="1">
      <c r="A89" s="253"/>
      <c r="B89" s="95"/>
      <c r="C89" s="253"/>
      <c r="D89" s="95"/>
      <c r="E89" s="253"/>
      <c r="F89" s="253"/>
      <c r="G89" s="253"/>
      <c r="H89" s="253"/>
      <c r="I89" s="253"/>
      <c r="J89" s="253"/>
      <c r="K89" s="253"/>
      <c r="L89" s="253"/>
      <c r="M89" s="253"/>
      <c r="N89" s="253"/>
      <c r="O89" s="253"/>
      <c r="P89" s="253"/>
      <c r="Q89" s="253"/>
      <c r="R89" s="253"/>
      <c r="S89" s="253"/>
      <c r="T89" s="253"/>
      <c r="U89" s="253"/>
      <c r="V89" s="253"/>
      <c r="W89" s="253"/>
      <c r="X89" s="253"/>
      <c r="Y89" s="253"/>
      <c r="Z89" s="253"/>
    </row>
    <row r="90" ht="13.5" customHeight="1">
      <c r="A90" s="253"/>
      <c r="B90" s="95"/>
      <c r="C90" s="253"/>
      <c r="D90" s="95"/>
      <c r="E90" s="253"/>
      <c r="F90" s="253"/>
      <c r="G90" s="253"/>
      <c r="H90" s="253"/>
      <c r="I90" s="253"/>
      <c r="J90" s="253"/>
      <c r="K90" s="253"/>
      <c r="L90" s="253"/>
      <c r="M90" s="253"/>
      <c r="N90" s="253"/>
      <c r="O90" s="253"/>
      <c r="P90" s="253"/>
      <c r="Q90" s="253"/>
      <c r="R90" s="253"/>
      <c r="S90" s="253"/>
      <c r="T90" s="253"/>
      <c r="U90" s="253"/>
      <c r="V90" s="253"/>
      <c r="W90" s="253"/>
      <c r="X90" s="253"/>
      <c r="Y90" s="253"/>
      <c r="Z90" s="253"/>
    </row>
    <row r="91" ht="13.5" customHeight="1">
      <c r="A91" s="253"/>
      <c r="B91" s="95"/>
      <c r="C91" s="253"/>
      <c r="D91" s="95"/>
      <c r="E91" s="253"/>
      <c r="F91" s="253"/>
      <c r="G91" s="253"/>
      <c r="H91" s="253"/>
      <c r="I91" s="253"/>
      <c r="J91" s="253"/>
      <c r="K91" s="253"/>
      <c r="L91" s="253"/>
      <c r="M91" s="253"/>
      <c r="N91" s="253"/>
      <c r="O91" s="253"/>
      <c r="P91" s="253"/>
      <c r="Q91" s="253"/>
      <c r="R91" s="253"/>
      <c r="S91" s="253"/>
      <c r="T91" s="253"/>
      <c r="U91" s="253"/>
      <c r="V91" s="253"/>
      <c r="W91" s="253"/>
      <c r="X91" s="253"/>
      <c r="Y91" s="253"/>
      <c r="Z91" s="253"/>
    </row>
    <row r="92" ht="13.5" customHeight="1">
      <c r="A92" s="253"/>
      <c r="B92" s="95"/>
      <c r="C92" s="253"/>
      <c r="D92" s="95"/>
      <c r="E92" s="253"/>
      <c r="F92" s="253"/>
      <c r="G92" s="253"/>
      <c r="H92" s="253"/>
      <c r="I92" s="253"/>
      <c r="J92" s="253"/>
      <c r="K92" s="253"/>
      <c r="L92" s="253"/>
      <c r="M92" s="253"/>
      <c r="N92" s="253"/>
      <c r="O92" s="253"/>
      <c r="P92" s="253"/>
      <c r="Q92" s="253"/>
      <c r="R92" s="253"/>
      <c r="S92" s="253"/>
      <c r="T92" s="253"/>
      <c r="U92" s="253"/>
      <c r="V92" s="253"/>
      <c r="W92" s="253"/>
      <c r="X92" s="253"/>
      <c r="Y92" s="253"/>
      <c r="Z92" s="253"/>
    </row>
    <row r="93" ht="13.5" customHeight="1">
      <c r="A93" s="253"/>
      <c r="B93" s="95"/>
      <c r="C93" s="253"/>
      <c r="D93" s="95"/>
      <c r="E93" s="253"/>
      <c r="F93" s="253"/>
      <c r="G93" s="253"/>
      <c r="H93" s="253"/>
      <c r="I93" s="253"/>
      <c r="J93" s="253"/>
      <c r="K93" s="253"/>
      <c r="L93" s="253"/>
      <c r="M93" s="253"/>
      <c r="N93" s="253"/>
      <c r="O93" s="253"/>
      <c r="P93" s="253"/>
      <c r="Q93" s="253"/>
      <c r="R93" s="253"/>
      <c r="S93" s="253"/>
      <c r="T93" s="253"/>
      <c r="U93" s="253"/>
      <c r="V93" s="253"/>
      <c r="W93" s="253"/>
      <c r="X93" s="253"/>
      <c r="Y93" s="253"/>
      <c r="Z93" s="253"/>
    </row>
    <row r="94" ht="13.5" customHeight="1">
      <c r="A94" s="253"/>
      <c r="B94" s="95"/>
      <c r="C94" s="253"/>
      <c r="D94" s="95"/>
      <c r="E94" s="253"/>
      <c r="F94" s="253"/>
      <c r="G94" s="253"/>
      <c r="H94" s="253"/>
      <c r="I94" s="253"/>
      <c r="J94" s="253"/>
      <c r="K94" s="253"/>
      <c r="L94" s="253"/>
      <c r="M94" s="253"/>
      <c r="N94" s="253"/>
      <c r="O94" s="253"/>
      <c r="P94" s="253"/>
      <c r="Q94" s="253"/>
      <c r="R94" s="253"/>
      <c r="S94" s="253"/>
      <c r="T94" s="253"/>
      <c r="U94" s="253"/>
      <c r="V94" s="253"/>
      <c r="W94" s="253"/>
      <c r="X94" s="253"/>
      <c r="Y94" s="253"/>
      <c r="Z94" s="253"/>
    </row>
    <row r="95" ht="13.5" customHeight="1">
      <c r="A95" s="253"/>
      <c r="B95" s="95"/>
      <c r="C95" s="253"/>
      <c r="D95" s="95"/>
      <c r="E95" s="253"/>
      <c r="F95" s="253"/>
      <c r="G95" s="253"/>
      <c r="H95" s="253"/>
      <c r="I95" s="253"/>
      <c r="J95" s="253"/>
      <c r="K95" s="253"/>
      <c r="L95" s="253"/>
      <c r="M95" s="253"/>
      <c r="N95" s="253"/>
      <c r="O95" s="253"/>
      <c r="P95" s="253"/>
      <c r="Q95" s="253"/>
      <c r="R95" s="253"/>
      <c r="S95" s="253"/>
      <c r="T95" s="253"/>
      <c r="U95" s="253"/>
      <c r="V95" s="253"/>
      <c r="W95" s="253"/>
      <c r="X95" s="253"/>
      <c r="Y95" s="253"/>
      <c r="Z95" s="253"/>
    </row>
    <row r="96" ht="13.5" customHeight="1">
      <c r="A96" s="253"/>
      <c r="B96" s="95"/>
      <c r="C96" s="253"/>
      <c r="D96" s="95"/>
      <c r="E96" s="253"/>
      <c r="F96" s="253"/>
      <c r="G96" s="253"/>
      <c r="H96" s="253"/>
      <c r="I96" s="253"/>
      <c r="J96" s="253"/>
      <c r="K96" s="253"/>
      <c r="L96" s="253"/>
      <c r="M96" s="253"/>
      <c r="N96" s="253"/>
      <c r="O96" s="253"/>
      <c r="P96" s="253"/>
      <c r="Q96" s="253"/>
      <c r="R96" s="253"/>
      <c r="S96" s="253"/>
      <c r="T96" s="253"/>
      <c r="U96" s="253"/>
      <c r="V96" s="253"/>
      <c r="W96" s="253"/>
      <c r="X96" s="253"/>
      <c r="Y96" s="253"/>
      <c r="Z96" s="253"/>
    </row>
    <row r="97" ht="13.5" customHeight="1">
      <c r="A97" s="253"/>
      <c r="B97" s="95"/>
      <c r="C97" s="253"/>
      <c r="D97" s="95"/>
      <c r="E97" s="253"/>
      <c r="F97" s="253"/>
      <c r="G97" s="253"/>
      <c r="H97" s="253"/>
      <c r="I97" s="253"/>
      <c r="J97" s="253"/>
      <c r="K97" s="253"/>
      <c r="L97" s="253"/>
      <c r="M97" s="253"/>
      <c r="N97" s="253"/>
      <c r="O97" s="253"/>
      <c r="P97" s="253"/>
      <c r="Q97" s="253"/>
      <c r="R97" s="253"/>
      <c r="S97" s="253"/>
      <c r="T97" s="253"/>
      <c r="U97" s="253"/>
      <c r="V97" s="253"/>
      <c r="W97" s="253"/>
      <c r="X97" s="253"/>
      <c r="Y97" s="253"/>
      <c r="Z97" s="253"/>
    </row>
    <row r="98" ht="13.5" customHeight="1">
      <c r="A98" s="253"/>
      <c r="B98" s="95"/>
      <c r="C98" s="253"/>
      <c r="D98" s="95"/>
      <c r="E98" s="253"/>
      <c r="F98" s="253"/>
      <c r="G98" s="253"/>
      <c r="H98" s="253"/>
      <c r="I98" s="253"/>
      <c r="J98" s="253"/>
      <c r="K98" s="253"/>
      <c r="L98" s="253"/>
      <c r="M98" s="253"/>
      <c r="N98" s="253"/>
      <c r="O98" s="253"/>
      <c r="P98" s="253"/>
      <c r="Q98" s="253"/>
      <c r="R98" s="253"/>
      <c r="S98" s="253"/>
      <c r="T98" s="253"/>
      <c r="U98" s="253"/>
      <c r="V98" s="253"/>
      <c r="W98" s="253"/>
      <c r="X98" s="253"/>
      <c r="Y98" s="253"/>
      <c r="Z98" s="253"/>
    </row>
    <row r="99" ht="13.5" customHeight="1">
      <c r="A99" s="253"/>
      <c r="B99" s="95"/>
      <c r="C99" s="253"/>
      <c r="D99" s="95"/>
      <c r="E99" s="253"/>
      <c r="F99" s="253"/>
      <c r="G99" s="253"/>
      <c r="H99" s="253"/>
      <c r="I99" s="253"/>
      <c r="J99" s="253"/>
      <c r="K99" s="253"/>
      <c r="L99" s="253"/>
      <c r="M99" s="253"/>
      <c r="N99" s="253"/>
      <c r="O99" s="253"/>
      <c r="P99" s="253"/>
      <c r="Q99" s="253"/>
      <c r="R99" s="253"/>
      <c r="S99" s="253"/>
      <c r="T99" s="253"/>
      <c r="U99" s="253"/>
      <c r="V99" s="253"/>
      <c r="W99" s="253"/>
      <c r="X99" s="253"/>
      <c r="Y99" s="253"/>
      <c r="Z99" s="253"/>
    </row>
    <row r="100" ht="13.5" customHeight="1">
      <c r="A100" s="253"/>
      <c r="B100" s="95"/>
      <c r="C100" s="253"/>
      <c r="D100" s="95"/>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row>
    <row r="101" ht="13.5" customHeight="1">
      <c r="A101" s="253"/>
      <c r="B101" s="95"/>
      <c r="C101" s="253"/>
      <c r="D101" s="95"/>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row>
    <row r="102" ht="13.5" customHeight="1">
      <c r="A102" s="253"/>
      <c r="B102" s="95"/>
      <c r="C102" s="253"/>
      <c r="D102" s="95"/>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row>
    <row r="103" ht="13.5" customHeight="1">
      <c r="A103" s="253"/>
      <c r="B103" s="95"/>
      <c r="C103" s="253"/>
      <c r="D103" s="95"/>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row>
    <row r="104" ht="13.5" customHeight="1">
      <c r="A104" s="253"/>
      <c r="B104" s="95"/>
      <c r="C104" s="253"/>
      <c r="D104" s="95"/>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row>
    <row r="105" ht="13.5" customHeight="1">
      <c r="A105" s="253"/>
      <c r="B105" s="95"/>
      <c r="C105" s="253"/>
      <c r="D105" s="95"/>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row>
    <row r="106" ht="13.5" customHeight="1">
      <c r="A106" s="253"/>
      <c r="B106" s="95"/>
      <c r="C106" s="253"/>
      <c r="D106" s="95"/>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row>
    <row r="107" ht="13.5" customHeight="1">
      <c r="A107" s="253"/>
      <c r="B107" s="95"/>
      <c r="C107" s="253"/>
      <c r="D107" s="95"/>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row>
    <row r="108" ht="13.5" customHeight="1">
      <c r="A108" s="253"/>
      <c r="B108" s="95"/>
      <c r="C108" s="253"/>
      <c r="D108" s="95"/>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row>
    <row r="109" ht="13.5" customHeight="1">
      <c r="A109" s="253"/>
      <c r="B109" s="95"/>
      <c r="C109" s="253"/>
      <c r="D109" s="95"/>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row>
    <row r="110" ht="13.5" customHeight="1">
      <c r="A110" s="253"/>
      <c r="B110" s="95"/>
      <c r="C110" s="253"/>
      <c r="D110" s="95"/>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row>
    <row r="111" ht="13.5" customHeight="1">
      <c r="A111" s="253"/>
      <c r="B111" s="95"/>
      <c r="C111" s="253"/>
      <c r="D111" s="95"/>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row>
    <row r="112" ht="13.5" customHeight="1">
      <c r="A112" s="253"/>
      <c r="B112" s="95"/>
      <c r="C112" s="253"/>
      <c r="D112" s="95"/>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row>
    <row r="113" ht="13.5" customHeight="1">
      <c r="A113" s="253"/>
      <c r="B113" s="95"/>
      <c r="C113" s="253"/>
      <c r="D113" s="95"/>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row>
    <row r="114" ht="13.5" customHeight="1">
      <c r="A114" s="253"/>
      <c r="B114" s="95"/>
      <c r="C114" s="253"/>
      <c r="D114" s="95"/>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row>
    <row r="115" ht="13.5" customHeight="1">
      <c r="A115" s="253"/>
      <c r="B115" s="95"/>
      <c r="C115" s="253"/>
      <c r="D115" s="95"/>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row>
    <row r="116" ht="13.5" customHeight="1">
      <c r="A116" s="253"/>
      <c r="B116" s="95"/>
      <c r="C116" s="253"/>
      <c r="D116" s="95"/>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row>
    <row r="117" ht="13.5" customHeight="1">
      <c r="A117" s="253"/>
      <c r="B117" s="95"/>
      <c r="C117" s="253"/>
      <c r="D117" s="95"/>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row>
    <row r="118" ht="13.5" customHeight="1">
      <c r="A118" s="253"/>
      <c r="B118" s="95"/>
      <c r="C118" s="253"/>
      <c r="D118" s="95"/>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row>
    <row r="119" ht="13.5" customHeight="1">
      <c r="A119" s="253"/>
      <c r="B119" s="95"/>
      <c r="C119" s="253"/>
      <c r="D119" s="95"/>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row>
    <row r="120" ht="13.5" customHeight="1">
      <c r="A120" s="253"/>
      <c r="B120" s="95"/>
      <c r="C120" s="253"/>
      <c r="D120" s="95"/>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row>
    <row r="121" ht="13.5" customHeight="1">
      <c r="A121" s="253"/>
      <c r="B121" s="95"/>
      <c r="C121" s="253"/>
      <c r="D121" s="95"/>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row>
    <row r="122" ht="13.5" customHeight="1">
      <c r="A122" s="253"/>
      <c r="B122" s="95"/>
      <c r="C122" s="253"/>
      <c r="D122" s="95"/>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row>
    <row r="123" ht="13.5" customHeight="1">
      <c r="A123" s="253"/>
      <c r="B123" s="95"/>
      <c r="C123" s="253"/>
      <c r="D123" s="95"/>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row>
    <row r="124" ht="13.5" customHeight="1">
      <c r="A124" s="253"/>
      <c r="B124" s="95"/>
      <c r="C124" s="253"/>
      <c r="D124" s="95"/>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row>
    <row r="125" ht="13.5" customHeight="1">
      <c r="A125" s="253"/>
      <c r="B125" s="95"/>
      <c r="C125" s="253"/>
      <c r="D125" s="95"/>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row>
    <row r="126" ht="13.5" customHeight="1">
      <c r="A126" s="253"/>
      <c r="B126" s="95"/>
      <c r="C126" s="253"/>
      <c r="D126" s="95"/>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row>
    <row r="127" ht="13.5" customHeight="1">
      <c r="A127" s="253"/>
      <c r="B127" s="95"/>
      <c r="C127" s="253"/>
      <c r="D127" s="95"/>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row>
    <row r="128" ht="13.5" customHeight="1">
      <c r="A128" s="253"/>
      <c r="B128" s="95"/>
      <c r="C128" s="253"/>
      <c r="D128" s="95"/>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row>
    <row r="129" ht="13.5" customHeight="1">
      <c r="A129" s="253"/>
      <c r="B129" s="95"/>
      <c r="C129" s="253"/>
      <c r="D129" s="95"/>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row>
    <row r="130" ht="13.5" customHeight="1">
      <c r="A130" s="253"/>
      <c r="B130" s="95"/>
      <c r="C130" s="253"/>
      <c r="D130" s="95"/>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row>
    <row r="131" ht="13.5" customHeight="1">
      <c r="A131" s="253"/>
      <c r="B131" s="95"/>
      <c r="C131" s="253"/>
      <c r="D131" s="95"/>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row>
    <row r="132" ht="13.5" customHeight="1">
      <c r="A132" s="253"/>
      <c r="B132" s="95"/>
      <c r="C132" s="253"/>
      <c r="D132" s="95"/>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row>
    <row r="133" ht="13.5" customHeight="1">
      <c r="A133" s="253"/>
      <c r="B133" s="95"/>
      <c r="C133" s="253"/>
      <c r="D133" s="95"/>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row>
    <row r="134" ht="13.5" customHeight="1">
      <c r="A134" s="253"/>
      <c r="B134" s="95"/>
      <c r="C134" s="253"/>
      <c r="D134" s="95"/>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row>
    <row r="135" ht="13.5" customHeight="1">
      <c r="A135" s="253"/>
      <c r="B135" s="95"/>
      <c r="C135" s="253"/>
      <c r="D135" s="95"/>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row>
    <row r="136" ht="13.5" customHeight="1">
      <c r="A136" s="253"/>
      <c r="B136" s="95"/>
      <c r="C136" s="253"/>
      <c r="D136" s="95"/>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row>
    <row r="137" ht="13.5" customHeight="1">
      <c r="A137" s="253"/>
      <c r="B137" s="95"/>
      <c r="C137" s="253"/>
      <c r="D137" s="95"/>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row>
    <row r="138" ht="13.5" customHeight="1">
      <c r="A138" s="253"/>
      <c r="B138" s="95"/>
      <c r="C138" s="253"/>
      <c r="D138" s="95"/>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row>
    <row r="139" ht="13.5" customHeight="1">
      <c r="A139" s="253"/>
      <c r="B139" s="95"/>
      <c r="C139" s="253"/>
      <c r="D139" s="95"/>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row>
    <row r="140" ht="13.5" customHeight="1">
      <c r="A140" s="253"/>
      <c r="B140" s="95"/>
      <c r="C140" s="253"/>
      <c r="D140" s="95"/>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row>
    <row r="141" ht="13.5" customHeight="1">
      <c r="A141" s="253"/>
      <c r="B141" s="95"/>
      <c r="C141" s="253"/>
      <c r="D141" s="95"/>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row>
    <row r="142" ht="13.5" customHeight="1">
      <c r="A142" s="253"/>
      <c r="B142" s="95"/>
      <c r="C142" s="253"/>
      <c r="D142" s="95"/>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row>
    <row r="143" ht="13.5" customHeight="1">
      <c r="A143" s="253"/>
      <c r="B143" s="95"/>
      <c r="C143" s="253"/>
      <c r="D143" s="95"/>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row>
    <row r="144" ht="13.5" customHeight="1">
      <c r="A144" s="253"/>
      <c r="B144" s="95"/>
      <c r="C144" s="253"/>
      <c r="D144" s="95"/>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row>
    <row r="145" ht="13.5" customHeight="1">
      <c r="A145" s="253"/>
      <c r="B145" s="95"/>
      <c r="C145" s="253"/>
      <c r="D145" s="95"/>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row>
    <row r="146" ht="13.5" customHeight="1">
      <c r="A146" s="253"/>
      <c r="B146" s="95"/>
      <c r="C146" s="253"/>
      <c r="D146" s="95"/>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row>
    <row r="147" ht="13.5" customHeight="1">
      <c r="A147" s="253"/>
      <c r="B147" s="95"/>
      <c r="C147" s="253"/>
      <c r="D147" s="95"/>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row>
    <row r="148" ht="13.5" customHeight="1">
      <c r="A148" s="253"/>
      <c r="B148" s="95"/>
      <c r="C148" s="253"/>
      <c r="D148" s="95"/>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row>
    <row r="149" ht="13.5" customHeight="1">
      <c r="A149" s="253"/>
      <c r="B149" s="95"/>
      <c r="C149" s="253"/>
      <c r="D149" s="95"/>
      <c r="E149" s="253"/>
      <c r="F149" s="253"/>
      <c r="G149" s="253"/>
      <c r="H149" s="253"/>
      <c r="I149" s="253"/>
      <c r="J149" s="253"/>
      <c r="K149" s="253"/>
      <c r="L149" s="253"/>
      <c r="M149" s="253"/>
      <c r="N149" s="253"/>
      <c r="O149" s="253"/>
      <c r="P149" s="253"/>
      <c r="Q149" s="253"/>
      <c r="R149" s="253"/>
      <c r="S149" s="253"/>
      <c r="T149" s="253"/>
      <c r="U149" s="253"/>
      <c r="V149" s="253"/>
      <c r="W149" s="253"/>
      <c r="X149" s="253"/>
      <c r="Y149" s="253"/>
      <c r="Z149" s="253"/>
    </row>
    <row r="150" ht="13.5" customHeight="1">
      <c r="A150" s="253"/>
      <c r="B150" s="95"/>
      <c r="C150" s="253"/>
      <c r="D150" s="95"/>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row>
    <row r="151" ht="13.5" customHeight="1">
      <c r="A151" s="253"/>
      <c r="B151" s="95"/>
      <c r="C151" s="253"/>
      <c r="D151" s="95"/>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row>
    <row r="152" ht="13.5" customHeight="1">
      <c r="A152" s="253"/>
      <c r="B152" s="95"/>
      <c r="C152" s="253"/>
      <c r="D152" s="95"/>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row>
    <row r="153" ht="13.5" customHeight="1">
      <c r="A153" s="253"/>
      <c r="B153" s="95"/>
      <c r="C153" s="253"/>
      <c r="D153" s="95"/>
      <c r="E153" s="253"/>
      <c r="F153" s="253"/>
      <c r="G153" s="253"/>
      <c r="H153" s="253"/>
      <c r="I153" s="253"/>
      <c r="J153" s="253"/>
      <c r="K153" s="253"/>
      <c r="L153" s="253"/>
      <c r="M153" s="253"/>
      <c r="N153" s="253"/>
      <c r="O153" s="253"/>
      <c r="P153" s="253"/>
      <c r="Q153" s="253"/>
      <c r="R153" s="253"/>
      <c r="S153" s="253"/>
      <c r="T153" s="253"/>
      <c r="U153" s="253"/>
      <c r="V153" s="253"/>
      <c r="W153" s="253"/>
      <c r="X153" s="253"/>
      <c r="Y153" s="253"/>
      <c r="Z153" s="253"/>
    </row>
    <row r="154" ht="13.5" customHeight="1">
      <c r="A154" s="253"/>
      <c r="B154" s="95"/>
      <c r="C154" s="253"/>
      <c r="D154" s="95"/>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row>
    <row r="155" ht="13.5" customHeight="1">
      <c r="A155" s="253"/>
      <c r="B155" s="95"/>
      <c r="C155" s="253"/>
      <c r="D155" s="95"/>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row>
    <row r="156" ht="13.5" customHeight="1">
      <c r="A156" s="253"/>
      <c r="B156" s="95"/>
      <c r="C156" s="253"/>
      <c r="D156" s="95"/>
      <c r="E156" s="253"/>
      <c r="F156" s="253"/>
      <c r="G156" s="253"/>
      <c r="H156" s="253"/>
      <c r="I156" s="253"/>
      <c r="J156" s="253"/>
      <c r="K156" s="253"/>
      <c r="L156" s="253"/>
      <c r="M156" s="253"/>
      <c r="N156" s="253"/>
      <c r="O156" s="253"/>
      <c r="P156" s="253"/>
      <c r="Q156" s="253"/>
      <c r="R156" s="253"/>
      <c r="S156" s="253"/>
      <c r="T156" s="253"/>
      <c r="U156" s="253"/>
      <c r="V156" s="253"/>
      <c r="W156" s="253"/>
      <c r="X156" s="253"/>
      <c r="Y156" s="253"/>
      <c r="Z156" s="253"/>
    </row>
    <row r="157" ht="13.5" customHeight="1">
      <c r="A157" s="253"/>
      <c r="B157" s="95"/>
      <c r="C157" s="253"/>
      <c r="D157" s="95"/>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row>
    <row r="158" ht="13.5" customHeight="1">
      <c r="A158" s="253"/>
      <c r="B158" s="95"/>
      <c r="C158" s="253"/>
      <c r="D158" s="95"/>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row>
    <row r="159" ht="13.5" customHeight="1">
      <c r="A159" s="253"/>
      <c r="B159" s="95"/>
      <c r="C159" s="253"/>
      <c r="D159" s="95"/>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row>
    <row r="160" ht="13.5" customHeight="1">
      <c r="A160" s="253"/>
      <c r="B160" s="95"/>
      <c r="C160" s="253"/>
      <c r="D160" s="95"/>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row>
    <row r="161" ht="13.5" customHeight="1">
      <c r="A161" s="253"/>
      <c r="B161" s="95"/>
      <c r="C161" s="253"/>
      <c r="D161" s="95"/>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row>
    <row r="162" ht="13.5" customHeight="1">
      <c r="A162" s="253"/>
      <c r="B162" s="95"/>
      <c r="C162" s="253"/>
      <c r="D162" s="95"/>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row>
    <row r="163" ht="13.5" customHeight="1">
      <c r="A163" s="253"/>
      <c r="B163" s="95"/>
      <c r="C163" s="253"/>
      <c r="D163" s="95"/>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row>
    <row r="164" ht="13.5" customHeight="1">
      <c r="A164" s="253"/>
      <c r="B164" s="95"/>
      <c r="C164" s="253"/>
      <c r="D164" s="95"/>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row>
    <row r="165" ht="13.5" customHeight="1">
      <c r="A165" s="253"/>
      <c r="B165" s="95"/>
      <c r="C165" s="253"/>
      <c r="D165" s="95"/>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row>
    <row r="166" ht="13.5" customHeight="1">
      <c r="A166" s="253"/>
      <c r="B166" s="95"/>
      <c r="C166" s="253"/>
      <c r="D166" s="95"/>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row>
    <row r="167" ht="13.5" customHeight="1">
      <c r="A167" s="253"/>
      <c r="B167" s="95"/>
      <c r="C167" s="253"/>
      <c r="D167" s="95"/>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row>
    <row r="168" ht="13.5" customHeight="1">
      <c r="A168" s="253"/>
      <c r="B168" s="95"/>
      <c r="C168" s="253"/>
      <c r="D168" s="95"/>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row>
    <row r="169" ht="13.5" customHeight="1">
      <c r="A169" s="253"/>
      <c r="B169" s="95"/>
      <c r="C169" s="253"/>
      <c r="D169" s="95"/>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row>
    <row r="170" ht="13.5" customHeight="1">
      <c r="A170" s="253"/>
      <c r="B170" s="95"/>
      <c r="C170" s="253"/>
      <c r="D170" s="95"/>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row>
    <row r="171" ht="13.5" customHeight="1">
      <c r="A171" s="253"/>
      <c r="B171" s="95"/>
      <c r="C171" s="253"/>
      <c r="D171" s="95"/>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row>
    <row r="172" ht="13.5" customHeight="1">
      <c r="A172" s="253"/>
      <c r="B172" s="95"/>
      <c r="C172" s="253"/>
      <c r="D172" s="95"/>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row>
    <row r="173" ht="13.5" customHeight="1">
      <c r="A173" s="253"/>
      <c r="B173" s="95"/>
      <c r="C173" s="253"/>
      <c r="D173" s="95"/>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row>
    <row r="174" ht="13.5" customHeight="1">
      <c r="A174" s="253"/>
      <c r="B174" s="95"/>
      <c r="C174" s="253"/>
      <c r="D174" s="95"/>
      <c r="E174" s="253"/>
      <c r="F174" s="253"/>
      <c r="G174" s="253"/>
      <c r="H174" s="253"/>
      <c r="I174" s="253"/>
      <c r="J174" s="253"/>
      <c r="K174" s="253"/>
      <c r="L174" s="253"/>
      <c r="M174" s="253"/>
      <c r="N174" s="253"/>
      <c r="O174" s="253"/>
      <c r="P174" s="253"/>
      <c r="Q174" s="253"/>
      <c r="R174" s="253"/>
      <c r="S174" s="253"/>
      <c r="T174" s="253"/>
      <c r="U174" s="253"/>
      <c r="V174" s="253"/>
      <c r="W174" s="253"/>
      <c r="X174" s="253"/>
      <c r="Y174" s="253"/>
      <c r="Z174" s="253"/>
    </row>
    <row r="175" ht="13.5" customHeight="1">
      <c r="A175" s="253"/>
      <c r="B175" s="95"/>
      <c r="C175" s="253"/>
      <c r="D175" s="95"/>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row>
    <row r="176" ht="13.5" customHeight="1">
      <c r="A176" s="253"/>
      <c r="B176" s="95"/>
      <c r="C176" s="253"/>
      <c r="D176" s="95"/>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row>
    <row r="177" ht="13.5" customHeight="1">
      <c r="A177" s="253"/>
      <c r="B177" s="95"/>
      <c r="C177" s="253"/>
      <c r="D177" s="95"/>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row>
    <row r="178" ht="13.5" customHeight="1">
      <c r="A178" s="253"/>
      <c r="B178" s="95"/>
      <c r="C178" s="253"/>
      <c r="D178" s="95"/>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row>
    <row r="179" ht="13.5" customHeight="1">
      <c r="A179" s="253"/>
      <c r="B179" s="95"/>
      <c r="C179" s="253"/>
      <c r="D179" s="95"/>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row>
    <row r="180" ht="13.5" customHeight="1">
      <c r="A180" s="253"/>
      <c r="B180" s="95"/>
      <c r="C180" s="253"/>
      <c r="D180" s="95"/>
      <c r="E180" s="253"/>
      <c r="F180" s="253"/>
      <c r="G180" s="253"/>
      <c r="H180" s="253"/>
      <c r="I180" s="253"/>
      <c r="J180" s="253"/>
      <c r="K180" s="253"/>
      <c r="L180" s="253"/>
      <c r="M180" s="253"/>
      <c r="N180" s="253"/>
      <c r="O180" s="253"/>
      <c r="P180" s="253"/>
      <c r="Q180" s="253"/>
      <c r="R180" s="253"/>
      <c r="S180" s="253"/>
      <c r="T180" s="253"/>
      <c r="U180" s="253"/>
      <c r="V180" s="253"/>
      <c r="W180" s="253"/>
      <c r="X180" s="253"/>
      <c r="Y180" s="253"/>
      <c r="Z180" s="253"/>
    </row>
    <row r="181" ht="13.5" customHeight="1">
      <c r="A181" s="253"/>
      <c r="B181" s="95"/>
      <c r="C181" s="253"/>
      <c r="D181" s="95"/>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row>
    <row r="182" ht="13.5" customHeight="1">
      <c r="A182" s="253"/>
      <c r="B182" s="95"/>
      <c r="C182" s="253"/>
      <c r="D182" s="95"/>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row>
    <row r="183" ht="13.5" customHeight="1">
      <c r="A183" s="253"/>
      <c r="B183" s="95"/>
      <c r="C183" s="253"/>
      <c r="D183" s="95"/>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row>
    <row r="184" ht="13.5" customHeight="1">
      <c r="A184" s="253"/>
      <c r="B184" s="95"/>
      <c r="C184" s="253"/>
      <c r="D184" s="95"/>
      <c r="E184" s="253"/>
      <c r="F184" s="253"/>
      <c r="G184" s="253"/>
      <c r="H184" s="253"/>
      <c r="I184" s="253"/>
      <c r="J184" s="253"/>
      <c r="K184" s="253"/>
      <c r="L184" s="253"/>
      <c r="M184" s="253"/>
      <c r="N184" s="253"/>
      <c r="O184" s="253"/>
      <c r="P184" s="253"/>
      <c r="Q184" s="253"/>
      <c r="R184" s="253"/>
      <c r="S184" s="253"/>
      <c r="T184" s="253"/>
      <c r="U184" s="253"/>
      <c r="V184" s="253"/>
      <c r="W184" s="253"/>
      <c r="X184" s="253"/>
      <c r="Y184" s="253"/>
      <c r="Z184" s="253"/>
    </row>
    <row r="185" ht="13.5" customHeight="1">
      <c r="A185" s="253"/>
      <c r="B185" s="95"/>
      <c r="C185" s="253"/>
      <c r="D185" s="95"/>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row>
    <row r="186" ht="13.5" customHeight="1">
      <c r="A186" s="253"/>
      <c r="B186" s="95"/>
      <c r="C186" s="253"/>
      <c r="D186" s="95"/>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row>
    <row r="187" ht="13.5" customHeight="1">
      <c r="A187" s="253"/>
      <c r="B187" s="95"/>
      <c r="C187" s="253"/>
      <c r="D187" s="95"/>
      <c r="E187" s="253"/>
      <c r="F187" s="253"/>
      <c r="G187" s="253"/>
      <c r="H187" s="253"/>
      <c r="I187" s="253"/>
      <c r="J187" s="253"/>
      <c r="K187" s="253"/>
      <c r="L187" s="253"/>
      <c r="M187" s="253"/>
      <c r="N187" s="253"/>
      <c r="O187" s="253"/>
      <c r="P187" s="253"/>
      <c r="Q187" s="253"/>
      <c r="R187" s="253"/>
      <c r="S187" s="253"/>
      <c r="T187" s="253"/>
      <c r="U187" s="253"/>
      <c r="V187" s="253"/>
      <c r="W187" s="253"/>
      <c r="X187" s="253"/>
      <c r="Y187" s="253"/>
      <c r="Z187" s="253"/>
    </row>
    <row r="188" ht="13.5" customHeight="1">
      <c r="A188" s="253"/>
      <c r="B188" s="95"/>
      <c r="C188" s="253"/>
      <c r="D188" s="95"/>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row>
    <row r="189" ht="13.5" customHeight="1">
      <c r="A189" s="253"/>
      <c r="B189" s="95"/>
      <c r="C189" s="253"/>
      <c r="D189" s="95"/>
      <c r="E189" s="253"/>
      <c r="F189" s="253"/>
      <c r="G189" s="253"/>
      <c r="H189" s="253"/>
      <c r="I189" s="253"/>
      <c r="J189" s="253"/>
      <c r="K189" s="253"/>
      <c r="L189" s="253"/>
      <c r="M189" s="253"/>
      <c r="N189" s="253"/>
      <c r="O189" s="253"/>
      <c r="P189" s="253"/>
      <c r="Q189" s="253"/>
      <c r="R189" s="253"/>
      <c r="S189" s="253"/>
      <c r="T189" s="253"/>
      <c r="U189" s="253"/>
      <c r="V189" s="253"/>
      <c r="W189" s="253"/>
      <c r="X189" s="253"/>
      <c r="Y189" s="253"/>
      <c r="Z189" s="253"/>
    </row>
    <row r="190" ht="13.5" customHeight="1">
      <c r="A190" s="253"/>
      <c r="B190" s="95"/>
      <c r="C190" s="253"/>
      <c r="D190" s="95"/>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row>
    <row r="191" ht="13.5" customHeight="1">
      <c r="A191" s="253"/>
      <c r="B191" s="95"/>
      <c r="C191" s="253"/>
      <c r="D191" s="95"/>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row>
    <row r="192" ht="13.5" customHeight="1">
      <c r="A192" s="253"/>
      <c r="B192" s="95"/>
      <c r="C192" s="253"/>
      <c r="D192" s="95"/>
      <c r="E192" s="253"/>
      <c r="F192" s="253"/>
      <c r="G192" s="253"/>
      <c r="H192" s="253"/>
      <c r="I192" s="253"/>
      <c r="J192" s="253"/>
      <c r="K192" s="253"/>
      <c r="L192" s="253"/>
      <c r="M192" s="253"/>
      <c r="N192" s="253"/>
      <c r="O192" s="253"/>
      <c r="P192" s="253"/>
      <c r="Q192" s="253"/>
      <c r="R192" s="253"/>
      <c r="S192" s="253"/>
      <c r="T192" s="253"/>
      <c r="U192" s="253"/>
      <c r="V192" s="253"/>
      <c r="W192" s="253"/>
      <c r="X192" s="253"/>
      <c r="Y192" s="253"/>
      <c r="Z192" s="253"/>
    </row>
    <row r="193" ht="13.5" customHeight="1">
      <c r="A193" s="253"/>
      <c r="B193" s="95"/>
      <c r="C193" s="253"/>
      <c r="D193" s="95"/>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row>
    <row r="194" ht="13.5" customHeight="1">
      <c r="A194" s="253"/>
      <c r="B194" s="95"/>
      <c r="C194" s="253"/>
      <c r="D194" s="95"/>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row>
    <row r="195" ht="13.5" customHeight="1">
      <c r="A195" s="253"/>
      <c r="B195" s="95"/>
      <c r="C195" s="253"/>
      <c r="D195" s="95"/>
      <c r="E195" s="253"/>
      <c r="F195" s="253"/>
      <c r="G195" s="253"/>
      <c r="H195" s="253"/>
      <c r="I195" s="253"/>
      <c r="J195" s="253"/>
      <c r="K195" s="253"/>
      <c r="L195" s="253"/>
      <c r="M195" s="253"/>
      <c r="N195" s="253"/>
      <c r="O195" s="253"/>
      <c r="P195" s="253"/>
      <c r="Q195" s="253"/>
      <c r="R195" s="253"/>
      <c r="S195" s="253"/>
      <c r="T195" s="253"/>
      <c r="U195" s="253"/>
      <c r="V195" s="253"/>
      <c r="W195" s="253"/>
      <c r="X195" s="253"/>
      <c r="Y195" s="253"/>
      <c r="Z195" s="253"/>
    </row>
    <row r="196" ht="13.5" customHeight="1">
      <c r="A196" s="253"/>
      <c r="B196" s="95"/>
      <c r="C196" s="253"/>
      <c r="D196" s="95"/>
      <c r="E196" s="253"/>
      <c r="F196" s="253"/>
      <c r="G196" s="253"/>
      <c r="H196" s="253"/>
      <c r="I196" s="253"/>
      <c r="J196" s="253"/>
      <c r="K196" s="253"/>
      <c r="L196" s="253"/>
      <c r="M196" s="253"/>
      <c r="N196" s="253"/>
      <c r="O196" s="253"/>
      <c r="P196" s="253"/>
      <c r="Q196" s="253"/>
      <c r="R196" s="253"/>
      <c r="S196" s="253"/>
      <c r="T196" s="253"/>
      <c r="U196" s="253"/>
      <c r="V196" s="253"/>
      <c r="W196" s="253"/>
      <c r="X196" s="253"/>
      <c r="Y196" s="253"/>
      <c r="Z196" s="253"/>
    </row>
    <row r="197" ht="13.5" customHeight="1">
      <c r="A197" s="253"/>
      <c r="B197" s="95"/>
      <c r="C197" s="253"/>
      <c r="D197" s="95"/>
      <c r="E197" s="253"/>
      <c r="F197" s="253"/>
      <c r="G197" s="253"/>
      <c r="H197" s="253"/>
      <c r="I197" s="253"/>
      <c r="J197" s="253"/>
      <c r="K197" s="253"/>
      <c r="L197" s="253"/>
      <c r="M197" s="253"/>
      <c r="N197" s="253"/>
      <c r="O197" s="253"/>
      <c r="P197" s="253"/>
      <c r="Q197" s="253"/>
      <c r="R197" s="253"/>
      <c r="S197" s="253"/>
      <c r="T197" s="253"/>
      <c r="U197" s="253"/>
      <c r="V197" s="253"/>
      <c r="W197" s="253"/>
      <c r="X197" s="253"/>
      <c r="Y197" s="253"/>
      <c r="Z197" s="253"/>
    </row>
    <row r="198" ht="13.5" customHeight="1">
      <c r="A198" s="253"/>
      <c r="B198" s="95"/>
      <c r="C198" s="253"/>
      <c r="D198" s="95"/>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row>
    <row r="199" ht="13.5" customHeight="1">
      <c r="A199" s="253"/>
      <c r="B199" s="95"/>
      <c r="C199" s="253"/>
      <c r="D199" s="95"/>
      <c r="E199" s="253"/>
      <c r="F199" s="253"/>
      <c r="G199" s="253"/>
      <c r="H199" s="253"/>
      <c r="I199" s="253"/>
      <c r="J199" s="253"/>
      <c r="K199" s="253"/>
      <c r="L199" s="253"/>
      <c r="M199" s="253"/>
      <c r="N199" s="253"/>
      <c r="O199" s="253"/>
      <c r="P199" s="253"/>
      <c r="Q199" s="253"/>
      <c r="R199" s="253"/>
      <c r="S199" s="253"/>
      <c r="T199" s="253"/>
      <c r="U199" s="253"/>
      <c r="V199" s="253"/>
      <c r="W199" s="253"/>
      <c r="X199" s="253"/>
      <c r="Y199" s="253"/>
      <c r="Z199" s="253"/>
    </row>
    <row r="200" ht="13.5" customHeight="1">
      <c r="A200" s="253"/>
      <c r="B200" s="95"/>
      <c r="C200" s="253"/>
      <c r="D200" s="95"/>
      <c r="E200" s="253"/>
      <c r="F200" s="253"/>
      <c r="G200" s="253"/>
      <c r="H200" s="253"/>
      <c r="I200" s="253"/>
      <c r="J200" s="253"/>
      <c r="K200" s="253"/>
      <c r="L200" s="253"/>
      <c r="M200" s="253"/>
      <c r="N200" s="253"/>
      <c r="O200" s="253"/>
      <c r="P200" s="253"/>
      <c r="Q200" s="253"/>
      <c r="R200" s="253"/>
      <c r="S200" s="253"/>
      <c r="T200" s="253"/>
      <c r="U200" s="253"/>
      <c r="V200" s="253"/>
      <c r="W200" s="253"/>
      <c r="X200" s="253"/>
      <c r="Y200" s="253"/>
      <c r="Z200" s="253"/>
    </row>
    <row r="201" ht="13.5" customHeight="1">
      <c r="A201" s="253"/>
      <c r="B201" s="95"/>
      <c r="C201" s="253"/>
      <c r="D201" s="95"/>
      <c r="E201" s="253"/>
      <c r="F201" s="253"/>
      <c r="G201" s="253"/>
      <c r="H201" s="253"/>
      <c r="I201" s="253"/>
      <c r="J201" s="253"/>
      <c r="K201" s="253"/>
      <c r="L201" s="253"/>
      <c r="M201" s="253"/>
      <c r="N201" s="253"/>
      <c r="O201" s="253"/>
      <c r="P201" s="253"/>
      <c r="Q201" s="253"/>
      <c r="R201" s="253"/>
      <c r="S201" s="253"/>
      <c r="T201" s="253"/>
      <c r="U201" s="253"/>
      <c r="V201" s="253"/>
      <c r="W201" s="253"/>
      <c r="X201" s="253"/>
      <c r="Y201" s="253"/>
      <c r="Z201" s="253"/>
    </row>
    <row r="202" ht="13.5" customHeight="1">
      <c r="A202" s="253"/>
      <c r="B202" s="95"/>
      <c r="C202" s="253"/>
      <c r="D202" s="95"/>
      <c r="E202" s="253"/>
      <c r="F202" s="253"/>
      <c r="G202" s="253"/>
      <c r="H202" s="253"/>
      <c r="I202" s="253"/>
      <c r="J202" s="253"/>
      <c r="K202" s="253"/>
      <c r="L202" s="253"/>
      <c r="M202" s="253"/>
      <c r="N202" s="253"/>
      <c r="O202" s="253"/>
      <c r="P202" s="253"/>
      <c r="Q202" s="253"/>
      <c r="R202" s="253"/>
      <c r="S202" s="253"/>
      <c r="T202" s="253"/>
      <c r="U202" s="253"/>
      <c r="V202" s="253"/>
      <c r="W202" s="253"/>
      <c r="X202" s="253"/>
      <c r="Y202" s="253"/>
      <c r="Z202" s="253"/>
    </row>
    <row r="203" ht="13.5" customHeight="1">
      <c r="A203" s="253"/>
      <c r="B203" s="95"/>
      <c r="C203" s="253"/>
      <c r="D203" s="95"/>
      <c r="E203" s="253"/>
      <c r="F203" s="253"/>
      <c r="G203" s="253"/>
      <c r="H203" s="253"/>
      <c r="I203" s="253"/>
      <c r="J203" s="253"/>
      <c r="K203" s="253"/>
      <c r="L203" s="253"/>
      <c r="M203" s="253"/>
      <c r="N203" s="253"/>
      <c r="O203" s="253"/>
      <c r="P203" s="253"/>
      <c r="Q203" s="253"/>
      <c r="R203" s="253"/>
      <c r="S203" s="253"/>
      <c r="T203" s="253"/>
      <c r="U203" s="253"/>
      <c r="V203" s="253"/>
      <c r="W203" s="253"/>
      <c r="X203" s="253"/>
      <c r="Y203" s="253"/>
      <c r="Z203" s="253"/>
    </row>
    <row r="204" ht="13.5" customHeight="1">
      <c r="A204" s="253"/>
      <c r="B204" s="95"/>
      <c r="C204" s="253"/>
      <c r="D204" s="95"/>
      <c r="E204" s="253"/>
      <c r="F204" s="253"/>
      <c r="G204" s="253"/>
      <c r="H204" s="253"/>
      <c r="I204" s="253"/>
      <c r="J204" s="253"/>
      <c r="K204" s="253"/>
      <c r="L204" s="253"/>
      <c r="M204" s="253"/>
      <c r="N204" s="253"/>
      <c r="O204" s="253"/>
      <c r="P204" s="253"/>
      <c r="Q204" s="253"/>
      <c r="R204" s="253"/>
      <c r="S204" s="253"/>
      <c r="T204" s="253"/>
      <c r="U204" s="253"/>
      <c r="V204" s="253"/>
      <c r="W204" s="253"/>
      <c r="X204" s="253"/>
      <c r="Y204" s="253"/>
      <c r="Z204" s="253"/>
    </row>
    <row r="205" ht="13.5" customHeight="1">
      <c r="A205" s="253"/>
      <c r="B205" s="95"/>
      <c r="C205" s="253"/>
      <c r="D205" s="95"/>
      <c r="E205" s="253"/>
      <c r="F205" s="253"/>
      <c r="G205" s="253"/>
      <c r="H205" s="253"/>
      <c r="I205" s="253"/>
      <c r="J205" s="253"/>
      <c r="K205" s="253"/>
      <c r="L205" s="253"/>
      <c r="M205" s="253"/>
      <c r="N205" s="253"/>
      <c r="O205" s="253"/>
      <c r="P205" s="253"/>
      <c r="Q205" s="253"/>
      <c r="R205" s="253"/>
      <c r="S205" s="253"/>
      <c r="T205" s="253"/>
      <c r="U205" s="253"/>
      <c r="V205" s="253"/>
      <c r="W205" s="253"/>
      <c r="X205" s="253"/>
      <c r="Y205" s="253"/>
      <c r="Z205" s="253"/>
    </row>
    <row r="206" ht="13.5" customHeight="1">
      <c r="A206" s="253"/>
      <c r="B206" s="95"/>
      <c r="C206" s="253"/>
      <c r="D206" s="95"/>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row>
    <row r="207" ht="13.5" customHeight="1">
      <c r="A207" s="253"/>
      <c r="B207" s="95"/>
      <c r="C207" s="253"/>
      <c r="D207" s="95"/>
      <c r="E207" s="253"/>
      <c r="F207" s="253"/>
      <c r="G207" s="253"/>
      <c r="H207" s="253"/>
      <c r="I207" s="253"/>
      <c r="J207" s="253"/>
      <c r="K207" s="253"/>
      <c r="L207" s="253"/>
      <c r="M207" s="253"/>
      <c r="N207" s="253"/>
      <c r="O207" s="253"/>
      <c r="P207" s="253"/>
      <c r="Q207" s="253"/>
      <c r="R207" s="253"/>
      <c r="S207" s="253"/>
      <c r="T207" s="253"/>
      <c r="U207" s="253"/>
      <c r="V207" s="253"/>
      <c r="W207" s="253"/>
      <c r="X207" s="253"/>
      <c r="Y207" s="253"/>
      <c r="Z207" s="253"/>
    </row>
    <row r="208" ht="13.5" customHeight="1">
      <c r="A208" s="253"/>
      <c r="B208" s="95"/>
      <c r="C208" s="253"/>
      <c r="D208" s="95"/>
      <c r="E208" s="253"/>
      <c r="F208" s="253"/>
      <c r="G208" s="253"/>
      <c r="H208" s="253"/>
      <c r="I208" s="253"/>
      <c r="J208" s="253"/>
      <c r="K208" s="253"/>
      <c r="L208" s="253"/>
      <c r="M208" s="253"/>
      <c r="N208" s="253"/>
      <c r="O208" s="253"/>
      <c r="P208" s="253"/>
      <c r="Q208" s="253"/>
      <c r="R208" s="253"/>
      <c r="S208" s="253"/>
      <c r="T208" s="253"/>
      <c r="U208" s="253"/>
      <c r="V208" s="253"/>
      <c r="W208" s="253"/>
      <c r="X208" s="253"/>
      <c r="Y208" s="253"/>
      <c r="Z208" s="253"/>
    </row>
    <row r="209" ht="13.5" customHeight="1">
      <c r="A209" s="253"/>
      <c r="B209" s="95"/>
      <c r="C209" s="253"/>
      <c r="D209" s="95"/>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row>
    <row r="210" ht="13.5" customHeight="1">
      <c r="A210" s="253"/>
      <c r="B210" s="95"/>
      <c r="C210" s="253"/>
      <c r="D210" s="95"/>
      <c r="E210" s="253"/>
      <c r="F210" s="253"/>
      <c r="G210" s="253"/>
      <c r="H210" s="253"/>
      <c r="I210" s="253"/>
      <c r="J210" s="253"/>
      <c r="K210" s="253"/>
      <c r="L210" s="253"/>
      <c r="M210" s="253"/>
      <c r="N210" s="253"/>
      <c r="O210" s="253"/>
      <c r="P210" s="253"/>
      <c r="Q210" s="253"/>
      <c r="R210" s="253"/>
      <c r="S210" s="253"/>
      <c r="T210" s="253"/>
      <c r="U210" s="253"/>
      <c r="V210" s="253"/>
      <c r="W210" s="253"/>
      <c r="X210" s="253"/>
      <c r="Y210" s="253"/>
      <c r="Z210" s="253"/>
    </row>
    <row r="211" ht="13.5" customHeight="1">
      <c r="A211" s="253"/>
      <c r="B211" s="95"/>
      <c r="C211" s="253"/>
      <c r="D211" s="95"/>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row>
    <row r="212" ht="13.5" customHeight="1">
      <c r="A212" s="253"/>
      <c r="B212" s="95"/>
      <c r="C212" s="253"/>
      <c r="D212" s="95"/>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row>
    <row r="213" ht="13.5" customHeight="1">
      <c r="A213" s="253"/>
      <c r="B213" s="95"/>
      <c r="C213" s="253"/>
      <c r="D213" s="95"/>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row>
    <row r="214" ht="13.5" customHeight="1">
      <c r="A214" s="253"/>
      <c r="B214" s="95"/>
      <c r="C214" s="253"/>
      <c r="D214" s="95"/>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row>
    <row r="215" ht="13.5" customHeight="1">
      <c r="A215" s="253"/>
      <c r="B215" s="95"/>
      <c r="C215" s="253"/>
      <c r="D215" s="95"/>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row>
    <row r="216" ht="13.5" customHeight="1">
      <c r="A216" s="253"/>
      <c r="B216" s="95"/>
      <c r="C216" s="253"/>
      <c r="D216" s="95"/>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row>
    <row r="217" ht="13.5" customHeight="1">
      <c r="A217" s="253"/>
      <c r="B217" s="95"/>
      <c r="C217" s="253"/>
      <c r="D217" s="95"/>
      <c r="E217" s="253"/>
      <c r="F217" s="253"/>
      <c r="G217" s="253"/>
      <c r="H217" s="253"/>
      <c r="I217" s="253"/>
      <c r="J217" s="253"/>
      <c r="K217" s="253"/>
      <c r="L217" s="253"/>
      <c r="M217" s="253"/>
      <c r="N217" s="253"/>
      <c r="O217" s="253"/>
      <c r="P217" s="253"/>
      <c r="Q217" s="253"/>
      <c r="R217" s="253"/>
      <c r="S217" s="253"/>
      <c r="T217" s="253"/>
      <c r="U217" s="253"/>
      <c r="V217" s="253"/>
      <c r="W217" s="253"/>
      <c r="X217" s="253"/>
      <c r="Y217" s="253"/>
      <c r="Z217" s="253"/>
    </row>
    <row r="218" ht="13.5" customHeight="1">
      <c r="A218" s="253"/>
      <c r="B218" s="95"/>
      <c r="C218" s="253"/>
      <c r="D218" s="95"/>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row>
    <row r="219" ht="13.5" customHeight="1">
      <c r="A219" s="253"/>
      <c r="B219" s="95"/>
      <c r="C219" s="253"/>
      <c r="D219" s="95"/>
      <c r="E219" s="253"/>
      <c r="F219" s="253"/>
      <c r="G219" s="253"/>
      <c r="H219" s="253"/>
      <c r="I219" s="253"/>
      <c r="J219" s="253"/>
      <c r="K219" s="253"/>
      <c r="L219" s="253"/>
      <c r="M219" s="253"/>
      <c r="N219" s="253"/>
      <c r="O219" s="253"/>
      <c r="P219" s="253"/>
      <c r="Q219" s="253"/>
      <c r="R219" s="253"/>
      <c r="S219" s="253"/>
      <c r="T219" s="253"/>
      <c r="U219" s="253"/>
      <c r="V219" s="253"/>
      <c r="W219" s="253"/>
      <c r="X219" s="253"/>
      <c r="Y219" s="253"/>
      <c r="Z219" s="253"/>
    </row>
    <row r="220" ht="13.5" customHeight="1">
      <c r="A220" s="253"/>
      <c r="B220" s="95"/>
      <c r="C220" s="253"/>
      <c r="D220" s="95"/>
      <c r="E220" s="253"/>
      <c r="F220" s="253"/>
      <c r="G220" s="253"/>
      <c r="H220" s="253"/>
      <c r="I220" s="253"/>
      <c r="J220" s="253"/>
      <c r="K220" s="253"/>
      <c r="L220" s="253"/>
      <c r="M220" s="253"/>
      <c r="N220" s="253"/>
      <c r="O220" s="253"/>
      <c r="P220" s="253"/>
      <c r="Q220" s="253"/>
      <c r="R220" s="253"/>
      <c r="S220" s="253"/>
      <c r="T220" s="253"/>
      <c r="U220" s="253"/>
      <c r="V220" s="253"/>
      <c r="W220" s="253"/>
      <c r="X220" s="253"/>
      <c r="Y220" s="253"/>
      <c r="Z220" s="253"/>
    </row>
    <row r="221" ht="13.5" customHeight="1">
      <c r="A221" s="253"/>
      <c r="B221" s="95"/>
      <c r="C221" s="253"/>
      <c r="D221" s="95"/>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row>
    <row r="222" ht="13.5" customHeight="1">
      <c r="A222" s="253"/>
      <c r="B222" s="95"/>
      <c r="C222" s="253"/>
      <c r="D222" s="95"/>
      <c r="E222" s="253"/>
      <c r="F222" s="253"/>
      <c r="G222" s="253"/>
      <c r="H222" s="253"/>
      <c r="I222" s="253"/>
      <c r="J222" s="253"/>
      <c r="K222" s="253"/>
      <c r="L222" s="253"/>
      <c r="M222" s="253"/>
      <c r="N222" s="253"/>
      <c r="O222" s="253"/>
      <c r="P222" s="253"/>
      <c r="Q222" s="253"/>
      <c r="R222" s="253"/>
      <c r="S222" s="253"/>
      <c r="T222" s="253"/>
      <c r="U222" s="253"/>
      <c r="V222" s="253"/>
      <c r="W222" s="253"/>
      <c r="X222" s="253"/>
      <c r="Y222" s="253"/>
      <c r="Z222" s="253"/>
    </row>
    <row r="223" ht="13.5" customHeight="1">
      <c r="A223" s="253"/>
      <c r="B223" s="95"/>
      <c r="C223" s="253"/>
      <c r="D223" s="95"/>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row>
    <row r="224" ht="13.5" customHeight="1">
      <c r="A224" s="253"/>
      <c r="B224" s="95"/>
      <c r="C224" s="253"/>
      <c r="D224" s="95"/>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row>
    <row r="225" ht="13.5" customHeight="1">
      <c r="A225" s="253"/>
      <c r="B225" s="95"/>
      <c r="C225" s="253"/>
      <c r="D225" s="95"/>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row>
    <row r="226" ht="13.5" customHeight="1">
      <c r="A226" s="253"/>
      <c r="B226" s="95"/>
      <c r="C226" s="253"/>
      <c r="D226" s="95"/>
      <c r="E226" s="253"/>
      <c r="F226" s="253"/>
      <c r="G226" s="253"/>
      <c r="H226" s="253"/>
      <c r="I226" s="253"/>
      <c r="J226" s="253"/>
      <c r="K226" s="253"/>
      <c r="L226" s="253"/>
      <c r="M226" s="253"/>
      <c r="N226" s="253"/>
      <c r="O226" s="253"/>
      <c r="P226" s="253"/>
      <c r="Q226" s="253"/>
      <c r="R226" s="253"/>
      <c r="S226" s="253"/>
      <c r="T226" s="253"/>
      <c r="U226" s="253"/>
      <c r="V226" s="253"/>
      <c r="W226" s="253"/>
      <c r="X226" s="253"/>
      <c r="Y226" s="253"/>
      <c r="Z226" s="253"/>
    </row>
    <row r="227" ht="13.5" customHeight="1">
      <c r="A227" s="253"/>
      <c r="B227" s="95"/>
      <c r="C227" s="253"/>
      <c r="D227" s="95"/>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row>
    <row r="228" ht="13.5" customHeight="1">
      <c r="A228" s="253"/>
      <c r="B228" s="95"/>
      <c r="C228" s="253"/>
      <c r="D228" s="95"/>
      <c r="E228" s="253"/>
      <c r="F228" s="253"/>
      <c r="G228" s="253"/>
      <c r="H228" s="253"/>
      <c r="I228" s="253"/>
      <c r="J228" s="253"/>
      <c r="K228" s="253"/>
      <c r="L228" s="253"/>
      <c r="M228" s="253"/>
      <c r="N228" s="253"/>
      <c r="O228" s="253"/>
      <c r="P228" s="253"/>
      <c r="Q228" s="253"/>
      <c r="R228" s="253"/>
      <c r="S228" s="253"/>
      <c r="T228" s="253"/>
      <c r="U228" s="253"/>
      <c r="V228" s="253"/>
      <c r="W228" s="253"/>
      <c r="X228" s="253"/>
      <c r="Y228" s="253"/>
      <c r="Z228" s="253"/>
    </row>
    <row r="229" ht="13.5" customHeight="1">
      <c r="A229" s="253"/>
      <c r="B229" s="95"/>
      <c r="C229" s="253"/>
      <c r="D229" s="95"/>
      <c r="E229" s="253"/>
      <c r="F229" s="253"/>
      <c r="G229" s="253"/>
      <c r="H229" s="253"/>
      <c r="I229" s="253"/>
      <c r="J229" s="253"/>
      <c r="K229" s="253"/>
      <c r="L229" s="253"/>
      <c r="M229" s="253"/>
      <c r="N229" s="253"/>
      <c r="O229" s="253"/>
      <c r="P229" s="253"/>
      <c r="Q229" s="253"/>
      <c r="R229" s="253"/>
      <c r="S229" s="253"/>
      <c r="T229" s="253"/>
      <c r="U229" s="253"/>
      <c r="V229" s="253"/>
      <c r="W229" s="253"/>
      <c r="X229" s="253"/>
      <c r="Y229" s="253"/>
      <c r="Z229" s="253"/>
    </row>
    <row r="230" ht="13.5" customHeight="1">
      <c r="A230" s="253"/>
      <c r="B230" s="95"/>
      <c r="C230" s="253"/>
      <c r="D230" s="95"/>
      <c r="E230" s="253"/>
      <c r="F230" s="253"/>
      <c r="G230" s="253"/>
      <c r="H230" s="253"/>
      <c r="I230" s="253"/>
      <c r="J230" s="253"/>
      <c r="K230" s="253"/>
      <c r="L230" s="253"/>
      <c r="M230" s="253"/>
      <c r="N230" s="253"/>
      <c r="O230" s="253"/>
      <c r="P230" s="253"/>
      <c r="Q230" s="253"/>
      <c r="R230" s="253"/>
      <c r="S230" s="253"/>
      <c r="T230" s="253"/>
      <c r="U230" s="253"/>
      <c r="V230" s="253"/>
      <c r="W230" s="253"/>
      <c r="X230" s="253"/>
      <c r="Y230" s="253"/>
      <c r="Z230" s="253"/>
    </row>
    <row r="231" ht="13.5" customHeight="1">
      <c r="A231" s="253"/>
      <c r="B231" s="95"/>
      <c r="C231" s="253"/>
      <c r="D231" s="95"/>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row>
    <row r="232" ht="13.5" customHeight="1">
      <c r="A232" s="253"/>
      <c r="B232" s="95"/>
      <c r="C232" s="253"/>
      <c r="D232" s="95"/>
      <c r="E232" s="253"/>
      <c r="F232" s="253"/>
      <c r="G232" s="253"/>
      <c r="H232" s="253"/>
      <c r="I232" s="253"/>
      <c r="J232" s="253"/>
      <c r="K232" s="253"/>
      <c r="L232" s="253"/>
      <c r="M232" s="253"/>
      <c r="N232" s="253"/>
      <c r="O232" s="253"/>
      <c r="P232" s="253"/>
      <c r="Q232" s="253"/>
      <c r="R232" s="253"/>
      <c r="S232" s="253"/>
      <c r="T232" s="253"/>
      <c r="U232" s="253"/>
      <c r="V232" s="253"/>
      <c r="W232" s="253"/>
      <c r="X232" s="253"/>
      <c r="Y232" s="253"/>
      <c r="Z232" s="253"/>
    </row>
    <row r="233" ht="13.5" customHeight="1">
      <c r="A233" s="253"/>
      <c r="B233" s="95"/>
      <c r="C233" s="253"/>
      <c r="D233" s="95"/>
      <c r="E233" s="253"/>
      <c r="F233" s="253"/>
      <c r="G233" s="253"/>
      <c r="H233" s="253"/>
      <c r="I233" s="253"/>
      <c r="J233" s="253"/>
      <c r="K233" s="253"/>
      <c r="L233" s="253"/>
      <c r="M233" s="253"/>
      <c r="N233" s="253"/>
      <c r="O233" s="253"/>
      <c r="P233" s="253"/>
      <c r="Q233" s="253"/>
      <c r="R233" s="253"/>
      <c r="S233" s="253"/>
      <c r="T233" s="253"/>
      <c r="U233" s="253"/>
      <c r="V233" s="253"/>
      <c r="W233" s="253"/>
      <c r="X233" s="253"/>
      <c r="Y233" s="253"/>
      <c r="Z233" s="253"/>
    </row>
    <row r="234" ht="13.5" customHeight="1">
      <c r="A234" s="253"/>
      <c r="B234" s="95"/>
      <c r="C234" s="253"/>
      <c r="D234" s="95"/>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row>
    <row r="235" ht="13.5" customHeight="1">
      <c r="A235" s="253"/>
      <c r="B235" s="95"/>
      <c r="C235" s="253"/>
      <c r="D235" s="95"/>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row>
    <row r="236" ht="13.5" customHeight="1">
      <c r="A236" s="253"/>
      <c r="B236" s="95"/>
      <c r="C236" s="253"/>
      <c r="D236" s="95"/>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row>
    <row r="237" ht="13.5" customHeight="1">
      <c r="A237" s="253"/>
      <c r="B237" s="95"/>
      <c r="C237" s="253"/>
      <c r="D237" s="95"/>
      <c r="E237" s="253"/>
      <c r="F237" s="253"/>
      <c r="G237" s="253"/>
      <c r="H237" s="253"/>
      <c r="I237" s="253"/>
      <c r="J237" s="253"/>
      <c r="K237" s="253"/>
      <c r="L237" s="253"/>
      <c r="M237" s="253"/>
      <c r="N237" s="253"/>
      <c r="O237" s="253"/>
      <c r="P237" s="253"/>
      <c r="Q237" s="253"/>
      <c r="R237" s="253"/>
      <c r="S237" s="253"/>
      <c r="T237" s="253"/>
      <c r="U237" s="253"/>
      <c r="V237" s="253"/>
      <c r="W237" s="253"/>
      <c r="X237" s="253"/>
      <c r="Y237" s="253"/>
      <c r="Z237" s="253"/>
    </row>
    <row r="238" ht="13.5" customHeight="1">
      <c r="A238" s="253"/>
      <c r="B238" s="95"/>
      <c r="C238" s="253"/>
      <c r="D238" s="95"/>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row>
    <row r="239" ht="13.5" customHeight="1">
      <c r="A239" s="253"/>
      <c r="B239" s="95"/>
      <c r="C239" s="253"/>
      <c r="D239" s="95"/>
      <c r="E239" s="253"/>
      <c r="F239" s="253"/>
      <c r="G239" s="253"/>
      <c r="H239" s="253"/>
      <c r="I239" s="253"/>
      <c r="J239" s="253"/>
      <c r="K239" s="253"/>
      <c r="L239" s="253"/>
      <c r="M239" s="253"/>
      <c r="N239" s="253"/>
      <c r="O239" s="253"/>
      <c r="P239" s="253"/>
      <c r="Q239" s="253"/>
      <c r="R239" s="253"/>
      <c r="S239" s="253"/>
      <c r="T239" s="253"/>
      <c r="U239" s="253"/>
      <c r="V239" s="253"/>
      <c r="W239" s="253"/>
      <c r="X239" s="253"/>
      <c r="Y239" s="253"/>
      <c r="Z239" s="253"/>
    </row>
    <row r="240" ht="13.5" customHeight="1">
      <c r="A240" s="253"/>
      <c r="B240" s="95"/>
      <c r="C240" s="253"/>
      <c r="D240" s="95"/>
      <c r="E240" s="253"/>
      <c r="F240" s="253"/>
      <c r="G240" s="253"/>
      <c r="H240" s="253"/>
      <c r="I240" s="253"/>
      <c r="J240" s="253"/>
      <c r="K240" s="253"/>
      <c r="L240" s="253"/>
      <c r="M240" s="253"/>
      <c r="N240" s="253"/>
      <c r="O240" s="253"/>
      <c r="P240" s="253"/>
      <c r="Q240" s="253"/>
      <c r="R240" s="253"/>
      <c r="S240" s="253"/>
      <c r="T240" s="253"/>
      <c r="U240" s="253"/>
      <c r="V240" s="253"/>
      <c r="W240" s="253"/>
      <c r="X240" s="253"/>
      <c r="Y240" s="253"/>
      <c r="Z240" s="253"/>
    </row>
    <row r="241" ht="13.5" customHeight="1">
      <c r="A241" s="253"/>
      <c r="B241" s="95"/>
      <c r="C241" s="253"/>
      <c r="D241" s="95"/>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row>
    <row r="242" ht="13.5" customHeight="1">
      <c r="A242" s="253"/>
      <c r="B242" s="95"/>
      <c r="C242" s="253"/>
      <c r="D242" s="95"/>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row>
    <row r="243" ht="13.5" customHeight="1">
      <c r="A243" s="253"/>
      <c r="B243" s="95"/>
      <c r="C243" s="253"/>
      <c r="D243" s="95"/>
      <c r="E243" s="253"/>
      <c r="F243" s="253"/>
      <c r="G243" s="253"/>
      <c r="H243" s="253"/>
      <c r="I243" s="253"/>
      <c r="J243" s="253"/>
      <c r="K243" s="253"/>
      <c r="L243" s="253"/>
      <c r="M243" s="253"/>
      <c r="N243" s="253"/>
      <c r="O243" s="253"/>
      <c r="P243" s="253"/>
      <c r="Q243" s="253"/>
      <c r="R243" s="253"/>
      <c r="S243" s="253"/>
      <c r="T243" s="253"/>
      <c r="U243" s="253"/>
      <c r="V243" s="253"/>
      <c r="W243" s="253"/>
      <c r="X243" s="253"/>
      <c r="Y243" s="253"/>
      <c r="Z243" s="253"/>
    </row>
    <row r="244" ht="13.5" customHeight="1">
      <c r="A244" s="253"/>
      <c r="B244" s="95"/>
      <c r="C244" s="253"/>
      <c r="D244" s="95"/>
      <c r="E244" s="253"/>
      <c r="F244" s="253"/>
      <c r="G244" s="253"/>
      <c r="H244" s="253"/>
      <c r="I244" s="253"/>
      <c r="J244" s="253"/>
      <c r="K244" s="253"/>
      <c r="L244" s="253"/>
      <c r="M244" s="253"/>
      <c r="N244" s="253"/>
      <c r="O244" s="253"/>
      <c r="P244" s="253"/>
      <c r="Q244" s="253"/>
      <c r="R244" s="253"/>
      <c r="S244" s="253"/>
      <c r="T244" s="253"/>
      <c r="U244" s="253"/>
      <c r="V244" s="253"/>
      <c r="W244" s="253"/>
      <c r="X244" s="253"/>
      <c r="Y244" s="253"/>
      <c r="Z244" s="253"/>
    </row>
    <row r="245" ht="13.5" customHeight="1">
      <c r="A245" s="253"/>
      <c r="B245" s="95"/>
      <c r="C245" s="253"/>
      <c r="D245" s="95"/>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253"/>
    </row>
    <row r="246" ht="13.5" customHeight="1">
      <c r="A246" s="253"/>
      <c r="B246" s="95"/>
      <c r="C246" s="253"/>
      <c r="D246" s="95"/>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row>
    <row r="247" ht="13.5" customHeight="1">
      <c r="A247" s="253"/>
      <c r="B247" s="95"/>
      <c r="C247" s="253"/>
      <c r="D247" s="95"/>
      <c r="E247" s="253"/>
      <c r="F247" s="253"/>
      <c r="G247" s="253"/>
      <c r="H247" s="253"/>
      <c r="I247" s="253"/>
      <c r="J247" s="253"/>
      <c r="K247" s="253"/>
      <c r="L247" s="253"/>
      <c r="M247" s="253"/>
      <c r="N247" s="253"/>
      <c r="O247" s="253"/>
      <c r="P247" s="253"/>
      <c r="Q247" s="253"/>
      <c r="R247" s="253"/>
      <c r="S247" s="253"/>
      <c r="T247" s="253"/>
      <c r="U247" s="253"/>
      <c r="V247" s="253"/>
      <c r="W247" s="253"/>
      <c r="X247" s="253"/>
      <c r="Y247" s="253"/>
      <c r="Z247" s="253"/>
    </row>
    <row r="248" ht="13.5" customHeight="1">
      <c r="A248" s="253"/>
      <c r="B248" s="95"/>
      <c r="C248" s="253"/>
      <c r="D248" s="95"/>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row>
    <row r="249" ht="13.5" customHeight="1">
      <c r="A249" s="253"/>
      <c r="B249" s="95"/>
      <c r="C249" s="253"/>
      <c r="D249" s="95"/>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row>
    <row r="250" ht="13.5" customHeight="1">
      <c r="A250" s="253"/>
      <c r="B250" s="95"/>
      <c r="C250" s="253"/>
      <c r="D250" s="95"/>
      <c r="E250" s="253"/>
      <c r="F250" s="253"/>
      <c r="G250" s="253"/>
      <c r="H250" s="253"/>
      <c r="I250" s="253"/>
      <c r="J250" s="253"/>
      <c r="K250" s="253"/>
      <c r="L250" s="253"/>
      <c r="M250" s="253"/>
      <c r="N250" s="253"/>
      <c r="O250" s="253"/>
      <c r="P250" s="253"/>
      <c r="Q250" s="253"/>
      <c r="R250" s="253"/>
      <c r="S250" s="253"/>
      <c r="T250" s="253"/>
      <c r="U250" s="253"/>
      <c r="V250" s="253"/>
      <c r="W250" s="253"/>
      <c r="X250" s="253"/>
      <c r="Y250" s="253"/>
      <c r="Z250" s="253"/>
    </row>
    <row r="251" ht="13.5" customHeight="1">
      <c r="A251" s="253"/>
      <c r="B251" s="95"/>
      <c r="C251" s="253"/>
      <c r="D251" s="95"/>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row>
    <row r="252" ht="13.5" customHeight="1">
      <c r="A252" s="253"/>
      <c r="B252" s="95"/>
      <c r="C252" s="253"/>
      <c r="D252" s="95"/>
      <c r="E252" s="253"/>
      <c r="F252" s="253"/>
      <c r="G252" s="253"/>
      <c r="H252" s="253"/>
      <c r="I252" s="253"/>
      <c r="J252" s="253"/>
      <c r="K252" s="253"/>
      <c r="L252" s="253"/>
      <c r="M252" s="253"/>
      <c r="N252" s="253"/>
      <c r="O252" s="253"/>
      <c r="P252" s="253"/>
      <c r="Q252" s="253"/>
      <c r="R252" s="253"/>
      <c r="S252" s="253"/>
      <c r="T252" s="253"/>
      <c r="U252" s="253"/>
      <c r="V252" s="253"/>
      <c r="W252" s="253"/>
      <c r="X252" s="253"/>
      <c r="Y252" s="253"/>
      <c r="Z252" s="253"/>
    </row>
    <row r="253" ht="13.5" customHeight="1">
      <c r="A253" s="253"/>
      <c r="B253" s="95"/>
      <c r="C253" s="253"/>
      <c r="D253" s="95"/>
      <c r="E253" s="253"/>
      <c r="F253" s="253"/>
      <c r="G253" s="253"/>
      <c r="H253" s="253"/>
      <c r="I253" s="253"/>
      <c r="J253" s="253"/>
      <c r="K253" s="253"/>
      <c r="L253" s="253"/>
      <c r="M253" s="253"/>
      <c r="N253" s="253"/>
      <c r="O253" s="253"/>
      <c r="P253" s="253"/>
      <c r="Q253" s="253"/>
      <c r="R253" s="253"/>
      <c r="S253" s="253"/>
      <c r="T253" s="253"/>
      <c r="U253" s="253"/>
      <c r="V253" s="253"/>
      <c r="W253" s="253"/>
      <c r="X253" s="253"/>
      <c r="Y253" s="253"/>
      <c r="Z253" s="253"/>
    </row>
    <row r="254" ht="13.5" customHeight="1">
      <c r="A254" s="253"/>
      <c r="B254" s="95"/>
      <c r="C254" s="253"/>
      <c r="D254" s="95"/>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row>
    <row r="255" ht="13.5" customHeight="1">
      <c r="A255" s="253"/>
      <c r="B255" s="95"/>
      <c r="C255" s="253"/>
      <c r="D255" s="95"/>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row>
    <row r="256" ht="13.5" customHeight="1">
      <c r="A256" s="253"/>
      <c r="B256" s="95"/>
      <c r="C256" s="253"/>
      <c r="D256" s="95"/>
      <c r="E256" s="253"/>
      <c r="F256" s="253"/>
      <c r="G256" s="253"/>
      <c r="H256" s="253"/>
      <c r="I256" s="253"/>
      <c r="J256" s="253"/>
      <c r="K256" s="253"/>
      <c r="L256" s="253"/>
      <c r="M256" s="253"/>
      <c r="N256" s="253"/>
      <c r="O256" s="253"/>
      <c r="P256" s="253"/>
      <c r="Q256" s="253"/>
      <c r="R256" s="253"/>
      <c r="S256" s="253"/>
      <c r="T256" s="253"/>
      <c r="U256" s="253"/>
      <c r="V256" s="253"/>
      <c r="W256" s="253"/>
      <c r="X256" s="253"/>
      <c r="Y256" s="253"/>
      <c r="Z256" s="253"/>
    </row>
    <row r="257" ht="13.5" customHeight="1">
      <c r="A257" s="253"/>
      <c r="B257" s="95"/>
      <c r="C257" s="253"/>
      <c r="D257" s="95"/>
      <c r="E257" s="253"/>
      <c r="F257" s="253"/>
      <c r="G257" s="253"/>
      <c r="H257" s="253"/>
      <c r="I257" s="253"/>
      <c r="J257" s="253"/>
      <c r="K257" s="253"/>
      <c r="L257" s="253"/>
      <c r="M257" s="253"/>
      <c r="N257" s="253"/>
      <c r="O257" s="253"/>
      <c r="P257" s="253"/>
      <c r="Q257" s="253"/>
      <c r="R257" s="253"/>
      <c r="S257" s="253"/>
      <c r="T257" s="253"/>
      <c r="U257" s="253"/>
      <c r="V257" s="253"/>
      <c r="W257" s="253"/>
      <c r="X257" s="253"/>
      <c r="Y257" s="253"/>
      <c r="Z257" s="253"/>
    </row>
    <row r="258" ht="13.5" customHeight="1">
      <c r="A258" s="253"/>
      <c r="B258" s="95"/>
      <c r="C258" s="253"/>
      <c r="D258" s="95"/>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row>
    <row r="259" ht="13.5" customHeight="1">
      <c r="A259" s="253"/>
      <c r="B259" s="95"/>
      <c r="C259" s="253"/>
      <c r="D259" s="95"/>
      <c r="E259" s="253"/>
      <c r="F259" s="253"/>
      <c r="G259" s="253"/>
      <c r="H259" s="253"/>
      <c r="I259" s="253"/>
      <c r="J259" s="253"/>
      <c r="K259" s="253"/>
      <c r="L259" s="253"/>
      <c r="M259" s="253"/>
      <c r="N259" s="253"/>
      <c r="O259" s="253"/>
      <c r="P259" s="253"/>
      <c r="Q259" s="253"/>
      <c r="R259" s="253"/>
      <c r="S259" s="253"/>
      <c r="T259" s="253"/>
      <c r="U259" s="253"/>
      <c r="V259" s="253"/>
      <c r="W259" s="253"/>
      <c r="X259" s="253"/>
      <c r="Y259" s="253"/>
      <c r="Z259" s="253"/>
    </row>
    <row r="260" ht="13.5" customHeight="1">
      <c r="A260" s="253"/>
      <c r="B260" s="95"/>
      <c r="C260" s="253"/>
      <c r="D260" s="95"/>
      <c r="E260" s="253"/>
      <c r="F260" s="253"/>
      <c r="G260" s="253"/>
      <c r="H260" s="253"/>
      <c r="I260" s="253"/>
      <c r="J260" s="253"/>
      <c r="K260" s="253"/>
      <c r="L260" s="253"/>
      <c r="M260" s="253"/>
      <c r="N260" s="253"/>
      <c r="O260" s="253"/>
      <c r="P260" s="253"/>
      <c r="Q260" s="253"/>
      <c r="R260" s="253"/>
      <c r="S260" s="253"/>
      <c r="T260" s="253"/>
      <c r="U260" s="253"/>
      <c r="V260" s="253"/>
      <c r="W260" s="253"/>
      <c r="X260" s="253"/>
      <c r="Y260" s="253"/>
      <c r="Z260" s="253"/>
    </row>
    <row r="261" ht="13.5" customHeight="1">
      <c r="A261" s="253"/>
      <c r="B261" s="95"/>
      <c r="C261" s="253"/>
      <c r="D261" s="95"/>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row>
    <row r="262" ht="13.5" customHeight="1">
      <c r="A262" s="253"/>
      <c r="B262" s="95"/>
      <c r="C262" s="253"/>
      <c r="D262" s="95"/>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row>
    <row r="263" ht="13.5" customHeight="1">
      <c r="A263" s="253"/>
      <c r="B263" s="95"/>
      <c r="C263" s="253"/>
      <c r="D263" s="95"/>
      <c r="E263" s="253"/>
      <c r="F263" s="253"/>
      <c r="G263" s="253"/>
      <c r="H263" s="253"/>
      <c r="I263" s="253"/>
      <c r="J263" s="253"/>
      <c r="K263" s="253"/>
      <c r="L263" s="253"/>
      <c r="M263" s="253"/>
      <c r="N263" s="253"/>
      <c r="O263" s="253"/>
      <c r="P263" s="253"/>
      <c r="Q263" s="253"/>
      <c r="R263" s="253"/>
      <c r="S263" s="253"/>
      <c r="T263" s="253"/>
      <c r="U263" s="253"/>
      <c r="V263" s="253"/>
      <c r="W263" s="253"/>
      <c r="X263" s="253"/>
      <c r="Y263" s="253"/>
      <c r="Z263" s="253"/>
    </row>
    <row r="264" ht="13.5" customHeight="1">
      <c r="A264" s="253"/>
      <c r="B264" s="95"/>
      <c r="C264" s="253"/>
      <c r="D264" s="95"/>
      <c r="E264" s="253"/>
      <c r="F264" s="253"/>
      <c r="G264" s="253"/>
      <c r="H264" s="253"/>
      <c r="I264" s="253"/>
      <c r="J264" s="253"/>
      <c r="K264" s="253"/>
      <c r="L264" s="253"/>
      <c r="M264" s="253"/>
      <c r="N264" s="253"/>
      <c r="O264" s="253"/>
      <c r="P264" s="253"/>
      <c r="Q264" s="253"/>
      <c r="R264" s="253"/>
      <c r="S264" s="253"/>
      <c r="T264" s="253"/>
      <c r="U264" s="253"/>
      <c r="V264" s="253"/>
      <c r="W264" s="253"/>
      <c r="X264" s="253"/>
      <c r="Y264" s="253"/>
      <c r="Z264" s="253"/>
    </row>
    <row r="265" ht="13.5" customHeight="1">
      <c r="A265" s="253"/>
      <c r="B265" s="95"/>
      <c r="C265" s="253"/>
      <c r="D265" s="95"/>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row>
    <row r="266" ht="13.5" customHeight="1">
      <c r="A266" s="253"/>
      <c r="B266" s="95"/>
      <c r="C266" s="253"/>
      <c r="D266" s="95"/>
      <c r="E266" s="253"/>
      <c r="F266" s="253"/>
      <c r="G266" s="253"/>
      <c r="H266" s="253"/>
      <c r="I266" s="253"/>
      <c r="J266" s="253"/>
      <c r="K266" s="253"/>
      <c r="L266" s="253"/>
      <c r="M266" s="253"/>
      <c r="N266" s="253"/>
      <c r="O266" s="253"/>
      <c r="P266" s="253"/>
      <c r="Q266" s="253"/>
      <c r="R266" s="253"/>
      <c r="S266" s="253"/>
      <c r="T266" s="253"/>
      <c r="U266" s="253"/>
      <c r="V266" s="253"/>
      <c r="W266" s="253"/>
      <c r="X266" s="253"/>
      <c r="Y266" s="253"/>
      <c r="Z266" s="253"/>
    </row>
    <row r="267" ht="13.5" customHeight="1">
      <c r="A267" s="253"/>
      <c r="B267" s="95"/>
      <c r="C267" s="253"/>
      <c r="D267" s="95"/>
      <c r="E267" s="253"/>
      <c r="F267" s="253"/>
      <c r="G267" s="253"/>
      <c r="H267" s="253"/>
      <c r="I267" s="253"/>
      <c r="J267" s="253"/>
      <c r="K267" s="253"/>
      <c r="L267" s="253"/>
      <c r="M267" s="253"/>
      <c r="N267" s="253"/>
      <c r="O267" s="253"/>
      <c r="P267" s="253"/>
      <c r="Q267" s="253"/>
      <c r="R267" s="253"/>
      <c r="S267" s="253"/>
      <c r="T267" s="253"/>
      <c r="U267" s="253"/>
      <c r="V267" s="253"/>
      <c r="W267" s="253"/>
      <c r="X267" s="253"/>
      <c r="Y267" s="253"/>
      <c r="Z267" s="253"/>
    </row>
    <row r="268" ht="13.5" customHeight="1">
      <c r="A268" s="253"/>
      <c r="B268" s="95"/>
      <c r="C268" s="253"/>
      <c r="D268" s="95"/>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row>
    <row r="269" ht="13.5" customHeight="1">
      <c r="A269" s="253"/>
      <c r="B269" s="95"/>
      <c r="C269" s="253"/>
      <c r="D269" s="95"/>
      <c r="E269" s="253"/>
      <c r="F269" s="253"/>
      <c r="G269" s="253"/>
      <c r="H269" s="253"/>
      <c r="I269" s="253"/>
      <c r="J269" s="253"/>
      <c r="K269" s="253"/>
      <c r="L269" s="253"/>
      <c r="M269" s="253"/>
      <c r="N269" s="253"/>
      <c r="O269" s="253"/>
      <c r="P269" s="253"/>
      <c r="Q269" s="253"/>
      <c r="R269" s="253"/>
      <c r="S269" s="253"/>
      <c r="T269" s="253"/>
      <c r="U269" s="253"/>
      <c r="V269" s="253"/>
      <c r="W269" s="253"/>
      <c r="X269" s="253"/>
      <c r="Y269" s="253"/>
      <c r="Z269" s="253"/>
    </row>
    <row r="270" ht="13.5" customHeight="1">
      <c r="A270" s="253"/>
      <c r="B270" s="95"/>
      <c r="C270" s="253"/>
      <c r="D270" s="95"/>
      <c r="E270" s="253"/>
      <c r="F270" s="253"/>
      <c r="G270" s="253"/>
      <c r="H270" s="253"/>
      <c r="I270" s="253"/>
      <c r="J270" s="253"/>
      <c r="K270" s="253"/>
      <c r="L270" s="253"/>
      <c r="M270" s="253"/>
      <c r="N270" s="253"/>
      <c r="O270" s="253"/>
      <c r="P270" s="253"/>
      <c r="Q270" s="253"/>
      <c r="R270" s="253"/>
      <c r="S270" s="253"/>
      <c r="T270" s="253"/>
      <c r="U270" s="253"/>
      <c r="V270" s="253"/>
      <c r="W270" s="253"/>
      <c r="X270" s="253"/>
      <c r="Y270" s="253"/>
      <c r="Z270" s="253"/>
    </row>
    <row r="271" ht="13.5" customHeight="1">
      <c r="A271" s="253"/>
      <c r="B271" s="95"/>
      <c r="C271" s="253"/>
      <c r="D271" s="95"/>
      <c r="E271" s="253"/>
      <c r="F271" s="253"/>
      <c r="G271" s="253"/>
      <c r="H271" s="253"/>
      <c r="I271" s="253"/>
      <c r="J271" s="253"/>
      <c r="K271" s="253"/>
      <c r="L271" s="253"/>
      <c r="M271" s="253"/>
      <c r="N271" s="253"/>
      <c r="O271" s="253"/>
      <c r="P271" s="253"/>
      <c r="Q271" s="253"/>
      <c r="R271" s="253"/>
      <c r="S271" s="253"/>
      <c r="T271" s="253"/>
      <c r="U271" s="253"/>
      <c r="V271" s="253"/>
      <c r="W271" s="253"/>
      <c r="X271" s="253"/>
      <c r="Y271" s="253"/>
      <c r="Z271" s="253"/>
    </row>
    <row r="272" ht="13.5" customHeight="1">
      <c r="A272" s="253"/>
      <c r="B272" s="95"/>
      <c r="C272" s="253"/>
      <c r="D272" s="95"/>
      <c r="E272" s="253"/>
      <c r="F272" s="253"/>
      <c r="G272" s="253"/>
      <c r="H272" s="253"/>
      <c r="I272" s="253"/>
      <c r="J272" s="253"/>
      <c r="K272" s="253"/>
      <c r="L272" s="253"/>
      <c r="M272" s="253"/>
      <c r="N272" s="253"/>
      <c r="O272" s="253"/>
      <c r="P272" s="253"/>
      <c r="Q272" s="253"/>
      <c r="R272" s="253"/>
      <c r="S272" s="253"/>
      <c r="T272" s="253"/>
      <c r="U272" s="253"/>
      <c r="V272" s="253"/>
      <c r="W272" s="253"/>
      <c r="X272" s="253"/>
      <c r="Y272" s="253"/>
      <c r="Z272" s="253"/>
    </row>
    <row r="273" ht="13.5" customHeight="1">
      <c r="A273" s="253"/>
      <c r="B273" s="95"/>
      <c r="C273" s="253"/>
      <c r="D273" s="95"/>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row>
    <row r="274" ht="13.5" customHeight="1">
      <c r="A274" s="253"/>
      <c r="B274" s="95"/>
      <c r="C274" s="253"/>
      <c r="D274" s="95"/>
      <c r="E274" s="253"/>
      <c r="F274" s="253"/>
      <c r="G274" s="253"/>
      <c r="H274" s="253"/>
      <c r="I274" s="253"/>
      <c r="J274" s="253"/>
      <c r="K274" s="253"/>
      <c r="L274" s="253"/>
      <c r="M274" s="253"/>
      <c r="N274" s="253"/>
      <c r="O274" s="253"/>
      <c r="P274" s="253"/>
      <c r="Q274" s="253"/>
      <c r="R274" s="253"/>
      <c r="S274" s="253"/>
      <c r="T274" s="253"/>
      <c r="U274" s="253"/>
      <c r="V274" s="253"/>
      <c r="W274" s="253"/>
      <c r="X274" s="253"/>
      <c r="Y274" s="253"/>
      <c r="Z274" s="253"/>
    </row>
    <row r="275" ht="13.5" customHeight="1">
      <c r="A275" s="253"/>
      <c r="B275" s="95"/>
      <c r="C275" s="253"/>
      <c r="D275" s="95"/>
      <c r="E275" s="253"/>
      <c r="F275" s="253"/>
      <c r="G275" s="253"/>
      <c r="H275" s="253"/>
      <c r="I275" s="253"/>
      <c r="J275" s="253"/>
      <c r="K275" s="253"/>
      <c r="L275" s="253"/>
      <c r="M275" s="253"/>
      <c r="N275" s="253"/>
      <c r="O275" s="253"/>
      <c r="P275" s="253"/>
      <c r="Q275" s="253"/>
      <c r="R275" s="253"/>
      <c r="S275" s="253"/>
      <c r="T275" s="253"/>
      <c r="U275" s="253"/>
      <c r="V275" s="253"/>
      <c r="W275" s="253"/>
      <c r="X275" s="253"/>
      <c r="Y275" s="253"/>
      <c r="Z275" s="253"/>
    </row>
    <row r="276" ht="13.5" customHeight="1">
      <c r="A276" s="253"/>
      <c r="B276" s="95"/>
      <c r="C276" s="253"/>
      <c r="D276" s="95"/>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row>
    <row r="277" ht="13.5" customHeight="1">
      <c r="A277" s="253"/>
      <c r="B277" s="95"/>
      <c r="C277" s="253"/>
      <c r="D277" s="95"/>
      <c r="E277" s="253"/>
      <c r="F277" s="253"/>
      <c r="G277" s="253"/>
      <c r="H277" s="253"/>
      <c r="I277" s="253"/>
      <c r="J277" s="253"/>
      <c r="K277" s="253"/>
      <c r="L277" s="253"/>
      <c r="M277" s="253"/>
      <c r="N277" s="253"/>
      <c r="O277" s="253"/>
      <c r="P277" s="253"/>
      <c r="Q277" s="253"/>
      <c r="R277" s="253"/>
      <c r="S277" s="253"/>
      <c r="T277" s="253"/>
      <c r="U277" s="253"/>
      <c r="V277" s="253"/>
      <c r="W277" s="253"/>
      <c r="X277" s="253"/>
      <c r="Y277" s="253"/>
      <c r="Z277" s="253"/>
    </row>
    <row r="278" ht="13.5" customHeight="1">
      <c r="A278" s="253"/>
      <c r="B278" s="95"/>
      <c r="C278" s="253"/>
      <c r="D278" s="95"/>
      <c r="E278" s="253"/>
      <c r="F278" s="253"/>
      <c r="G278" s="253"/>
      <c r="H278" s="253"/>
      <c r="I278" s="253"/>
      <c r="J278" s="253"/>
      <c r="K278" s="253"/>
      <c r="L278" s="253"/>
      <c r="M278" s="253"/>
      <c r="N278" s="253"/>
      <c r="O278" s="253"/>
      <c r="P278" s="253"/>
      <c r="Q278" s="253"/>
      <c r="R278" s="253"/>
      <c r="S278" s="253"/>
      <c r="T278" s="253"/>
      <c r="U278" s="253"/>
      <c r="V278" s="253"/>
      <c r="W278" s="253"/>
      <c r="X278" s="253"/>
      <c r="Y278" s="253"/>
      <c r="Z278" s="253"/>
    </row>
    <row r="279" ht="13.5" customHeight="1">
      <c r="A279" s="253"/>
      <c r="B279" s="95"/>
      <c r="C279" s="253"/>
      <c r="D279" s="95"/>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row>
    <row r="280" ht="13.5" customHeight="1">
      <c r="A280" s="253"/>
      <c r="B280" s="95"/>
      <c r="C280" s="253"/>
      <c r="D280" s="95"/>
      <c r="E280" s="253"/>
      <c r="F280" s="253"/>
      <c r="G280" s="253"/>
      <c r="H280" s="253"/>
      <c r="I280" s="253"/>
      <c r="J280" s="253"/>
      <c r="K280" s="253"/>
      <c r="L280" s="253"/>
      <c r="M280" s="253"/>
      <c r="N280" s="253"/>
      <c r="O280" s="253"/>
      <c r="P280" s="253"/>
      <c r="Q280" s="253"/>
      <c r="R280" s="253"/>
      <c r="S280" s="253"/>
      <c r="T280" s="253"/>
      <c r="U280" s="253"/>
      <c r="V280" s="253"/>
      <c r="W280" s="253"/>
      <c r="X280" s="253"/>
      <c r="Y280" s="253"/>
      <c r="Z280" s="253"/>
    </row>
    <row r="281" ht="13.5" customHeight="1">
      <c r="A281" s="253"/>
      <c r="B281" s="95"/>
      <c r="C281" s="253"/>
      <c r="D281" s="95"/>
      <c r="E281" s="253"/>
      <c r="F281" s="253"/>
      <c r="G281" s="253"/>
      <c r="H281" s="253"/>
      <c r="I281" s="253"/>
      <c r="J281" s="253"/>
      <c r="K281" s="253"/>
      <c r="L281" s="253"/>
      <c r="M281" s="253"/>
      <c r="N281" s="253"/>
      <c r="O281" s="253"/>
      <c r="P281" s="253"/>
      <c r="Q281" s="253"/>
      <c r="R281" s="253"/>
      <c r="S281" s="253"/>
      <c r="T281" s="253"/>
      <c r="U281" s="253"/>
      <c r="V281" s="253"/>
      <c r="W281" s="253"/>
      <c r="X281" s="253"/>
      <c r="Y281" s="253"/>
      <c r="Z281" s="253"/>
    </row>
    <row r="282" ht="13.5" customHeight="1">
      <c r="A282" s="253"/>
      <c r="B282" s="95"/>
      <c r="C282" s="253"/>
      <c r="D282" s="95"/>
      <c r="E282" s="253"/>
      <c r="F282" s="253"/>
      <c r="G282" s="253"/>
      <c r="H282" s="253"/>
      <c r="I282" s="253"/>
      <c r="J282" s="253"/>
      <c r="K282" s="253"/>
      <c r="L282" s="253"/>
      <c r="M282" s="253"/>
      <c r="N282" s="253"/>
      <c r="O282" s="253"/>
      <c r="P282" s="253"/>
      <c r="Q282" s="253"/>
      <c r="R282" s="253"/>
      <c r="S282" s="253"/>
      <c r="T282" s="253"/>
      <c r="U282" s="253"/>
      <c r="V282" s="253"/>
      <c r="W282" s="253"/>
      <c r="X282" s="253"/>
      <c r="Y282" s="253"/>
      <c r="Z282" s="253"/>
    </row>
    <row r="283" ht="13.5" customHeight="1">
      <c r="A283" s="253"/>
      <c r="B283" s="95"/>
      <c r="C283" s="253"/>
      <c r="D283" s="95"/>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row>
    <row r="284" ht="13.5" customHeight="1">
      <c r="A284" s="253"/>
      <c r="B284" s="95"/>
      <c r="C284" s="253"/>
      <c r="D284" s="95"/>
      <c r="E284" s="253"/>
      <c r="F284" s="253"/>
      <c r="G284" s="253"/>
      <c r="H284" s="253"/>
      <c r="I284" s="253"/>
      <c r="J284" s="253"/>
      <c r="K284" s="253"/>
      <c r="L284" s="253"/>
      <c r="M284" s="253"/>
      <c r="N284" s="253"/>
      <c r="O284" s="253"/>
      <c r="P284" s="253"/>
      <c r="Q284" s="253"/>
      <c r="R284" s="253"/>
      <c r="S284" s="253"/>
      <c r="T284" s="253"/>
      <c r="U284" s="253"/>
      <c r="V284" s="253"/>
      <c r="W284" s="253"/>
      <c r="X284" s="253"/>
      <c r="Y284" s="253"/>
      <c r="Z284" s="253"/>
    </row>
    <row r="285" ht="13.5" customHeight="1">
      <c r="A285" s="253"/>
      <c r="B285" s="95"/>
      <c r="C285" s="253"/>
      <c r="D285" s="95"/>
      <c r="E285" s="253"/>
      <c r="F285" s="253"/>
      <c r="G285" s="253"/>
      <c r="H285" s="253"/>
      <c r="I285" s="253"/>
      <c r="J285" s="253"/>
      <c r="K285" s="253"/>
      <c r="L285" s="253"/>
      <c r="M285" s="253"/>
      <c r="N285" s="253"/>
      <c r="O285" s="253"/>
      <c r="P285" s="253"/>
      <c r="Q285" s="253"/>
      <c r="R285" s="253"/>
      <c r="S285" s="253"/>
      <c r="T285" s="253"/>
      <c r="U285" s="253"/>
      <c r="V285" s="253"/>
      <c r="W285" s="253"/>
      <c r="X285" s="253"/>
      <c r="Y285" s="253"/>
      <c r="Z285" s="253"/>
    </row>
    <row r="286" ht="13.5" customHeight="1">
      <c r="A286" s="253"/>
      <c r="B286" s="95"/>
      <c r="C286" s="253"/>
      <c r="D286" s="95"/>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row>
    <row r="287" ht="13.5" customHeight="1">
      <c r="A287" s="253"/>
      <c r="B287" s="95"/>
      <c r="C287" s="253"/>
      <c r="D287" s="95"/>
      <c r="E287" s="253"/>
      <c r="F287" s="253"/>
      <c r="G287" s="253"/>
      <c r="H287" s="253"/>
      <c r="I287" s="253"/>
      <c r="J287" s="253"/>
      <c r="K287" s="253"/>
      <c r="L287" s="253"/>
      <c r="M287" s="253"/>
      <c r="N287" s="253"/>
      <c r="O287" s="253"/>
      <c r="P287" s="253"/>
      <c r="Q287" s="253"/>
      <c r="R287" s="253"/>
      <c r="S287" s="253"/>
      <c r="T287" s="253"/>
      <c r="U287" s="253"/>
      <c r="V287" s="253"/>
      <c r="W287" s="253"/>
      <c r="X287" s="253"/>
      <c r="Y287" s="253"/>
      <c r="Z287" s="253"/>
    </row>
    <row r="288" ht="13.5" customHeight="1">
      <c r="A288" s="253"/>
      <c r="B288" s="95"/>
      <c r="C288" s="253"/>
      <c r="D288" s="95"/>
      <c r="E288" s="253"/>
      <c r="F288" s="253"/>
      <c r="G288" s="253"/>
      <c r="H288" s="253"/>
      <c r="I288" s="253"/>
      <c r="J288" s="253"/>
      <c r="K288" s="253"/>
      <c r="L288" s="253"/>
      <c r="M288" s="253"/>
      <c r="N288" s="253"/>
      <c r="O288" s="253"/>
      <c r="P288" s="253"/>
      <c r="Q288" s="253"/>
      <c r="R288" s="253"/>
      <c r="S288" s="253"/>
      <c r="T288" s="253"/>
      <c r="U288" s="253"/>
      <c r="V288" s="253"/>
      <c r="W288" s="253"/>
      <c r="X288" s="253"/>
      <c r="Y288" s="253"/>
      <c r="Z288" s="253"/>
    </row>
    <row r="289" ht="13.5" customHeight="1">
      <c r="A289" s="253"/>
      <c r="B289" s="95"/>
      <c r="C289" s="253"/>
      <c r="D289" s="95"/>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row>
    <row r="290" ht="13.5" customHeight="1">
      <c r="A290" s="253"/>
      <c r="B290" s="95"/>
      <c r="C290" s="253"/>
      <c r="D290" s="95"/>
      <c r="E290" s="253"/>
      <c r="F290" s="253"/>
      <c r="G290" s="253"/>
      <c r="H290" s="253"/>
      <c r="I290" s="253"/>
      <c r="J290" s="253"/>
      <c r="K290" s="253"/>
      <c r="L290" s="253"/>
      <c r="M290" s="253"/>
      <c r="N290" s="253"/>
      <c r="O290" s="253"/>
      <c r="P290" s="253"/>
      <c r="Q290" s="253"/>
      <c r="R290" s="253"/>
      <c r="S290" s="253"/>
      <c r="T290" s="253"/>
      <c r="U290" s="253"/>
      <c r="V290" s="253"/>
      <c r="W290" s="253"/>
      <c r="X290" s="253"/>
      <c r="Y290" s="253"/>
      <c r="Z290" s="253"/>
    </row>
    <row r="291" ht="13.5" customHeight="1">
      <c r="A291" s="253"/>
      <c r="B291" s="95"/>
      <c r="C291" s="253"/>
      <c r="D291" s="95"/>
      <c r="E291" s="253"/>
      <c r="F291" s="253"/>
      <c r="G291" s="253"/>
      <c r="H291" s="253"/>
      <c r="I291" s="253"/>
      <c r="J291" s="253"/>
      <c r="K291" s="253"/>
      <c r="L291" s="253"/>
      <c r="M291" s="253"/>
      <c r="N291" s="253"/>
      <c r="O291" s="253"/>
      <c r="P291" s="253"/>
      <c r="Q291" s="253"/>
      <c r="R291" s="253"/>
      <c r="S291" s="253"/>
      <c r="T291" s="253"/>
      <c r="U291" s="253"/>
      <c r="V291" s="253"/>
      <c r="W291" s="253"/>
      <c r="X291" s="253"/>
      <c r="Y291" s="253"/>
      <c r="Z291" s="253"/>
    </row>
    <row r="292" ht="13.5" customHeight="1">
      <c r="A292" s="253"/>
      <c r="B292" s="95"/>
      <c r="C292" s="253"/>
      <c r="D292" s="95"/>
      <c r="E292" s="253"/>
      <c r="F292" s="253"/>
      <c r="G292" s="253"/>
      <c r="H292" s="253"/>
      <c r="I292" s="253"/>
      <c r="J292" s="253"/>
      <c r="K292" s="253"/>
      <c r="L292" s="253"/>
      <c r="M292" s="253"/>
      <c r="N292" s="253"/>
      <c r="O292" s="253"/>
      <c r="P292" s="253"/>
      <c r="Q292" s="253"/>
      <c r="R292" s="253"/>
      <c r="S292" s="253"/>
      <c r="T292" s="253"/>
      <c r="U292" s="253"/>
      <c r="V292" s="253"/>
      <c r="W292" s="253"/>
      <c r="X292" s="253"/>
      <c r="Y292" s="253"/>
      <c r="Z292" s="253"/>
    </row>
    <row r="293" ht="13.5" customHeight="1">
      <c r="A293" s="253"/>
      <c r="B293" s="95"/>
      <c r="C293" s="253"/>
      <c r="D293" s="95"/>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row>
    <row r="294" ht="13.5" customHeight="1">
      <c r="A294" s="253"/>
      <c r="B294" s="95"/>
      <c r="C294" s="253"/>
      <c r="D294" s="95"/>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row>
    <row r="295" ht="13.5" customHeight="1">
      <c r="A295" s="253"/>
      <c r="B295" s="95"/>
      <c r="C295" s="253"/>
      <c r="D295" s="95"/>
      <c r="E295" s="253"/>
      <c r="F295" s="253"/>
      <c r="G295" s="253"/>
      <c r="H295" s="253"/>
      <c r="I295" s="253"/>
      <c r="J295" s="253"/>
      <c r="K295" s="253"/>
      <c r="L295" s="253"/>
      <c r="M295" s="253"/>
      <c r="N295" s="253"/>
      <c r="O295" s="253"/>
      <c r="P295" s="253"/>
      <c r="Q295" s="253"/>
      <c r="R295" s="253"/>
      <c r="S295" s="253"/>
      <c r="T295" s="253"/>
      <c r="U295" s="253"/>
      <c r="V295" s="253"/>
      <c r="W295" s="253"/>
      <c r="X295" s="253"/>
      <c r="Y295" s="253"/>
      <c r="Z295" s="253"/>
    </row>
    <row r="296" ht="13.5" customHeight="1">
      <c r="A296" s="253"/>
      <c r="B296" s="95"/>
      <c r="C296" s="253"/>
      <c r="D296" s="95"/>
      <c r="E296" s="253"/>
      <c r="F296" s="253"/>
      <c r="G296" s="253"/>
      <c r="H296" s="253"/>
      <c r="I296" s="253"/>
      <c r="J296" s="253"/>
      <c r="K296" s="253"/>
      <c r="L296" s="253"/>
      <c r="M296" s="253"/>
      <c r="N296" s="253"/>
      <c r="O296" s="253"/>
      <c r="P296" s="253"/>
      <c r="Q296" s="253"/>
      <c r="R296" s="253"/>
      <c r="S296" s="253"/>
      <c r="T296" s="253"/>
      <c r="U296" s="253"/>
      <c r="V296" s="253"/>
      <c r="W296" s="253"/>
      <c r="X296" s="253"/>
      <c r="Y296" s="253"/>
      <c r="Z296" s="253"/>
    </row>
    <row r="297" ht="13.5" customHeight="1">
      <c r="A297" s="253"/>
      <c r="B297" s="95"/>
      <c r="C297" s="253"/>
      <c r="D297" s="95"/>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row>
    <row r="298" ht="13.5" customHeight="1">
      <c r="A298" s="253"/>
      <c r="B298" s="95"/>
      <c r="C298" s="253"/>
      <c r="D298" s="95"/>
      <c r="E298" s="253"/>
      <c r="F298" s="253"/>
      <c r="G298" s="253"/>
      <c r="H298" s="253"/>
      <c r="I298" s="253"/>
      <c r="J298" s="253"/>
      <c r="K298" s="253"/>
      <c r="L298" s="253"/>
      <c r="M298" s="253"/>
      <c r="N298" s="253"/>
      <c r="O298" s="253"/>
      <c r="P298" s="253"/>
      <c r="Q298" s="253"/>
      <c r="R298" s="253"/>
      <c r="S298" s="253"/>
      <c r="T298" s="253"/>
      <c r="U298" s="253"/>
      <c r="V298" s="253"/>
      <c r="W298" s="253"/>
      <c r="X298" s="253"/>
      <c r="Y298" s="253"/>
      <c r="Z298" s="253"/>
    </row>
    <row r="299" ht="13.5" customHeight="1">
      <c r="A299" s="253"/>
      <c r="B299" s="95"/>
      <c r="C299" s="253"/>
      <c r="D299" s="95"/>
      <c r="E299" s="253"/>
      <c r="F299" s="253"/>
      <c r="G299" s="253"/>
      <c r="H299" s="253"/>
      <c r="I299" s="253"/>
      <c r="J299" s="253"/>
      <c r="K299" s="253"/>
      <c r="L299" s="253"/>
      <c r="M299" s="253"/>
      <c r="N299" s="253"/>
      <c r="O299" s="253"/>
      <c r="P299" s="253"/>
      <c r="Q299" s="253"/>
      <c r="R299" s="253"/>
      <c r="S299" s="253"/>
      <c r="T299" s="253"/>
      <c r="U299" s="253"/>
      <c r="V299" s="253"/>
      <c r="W299" s="253"/>
      <c r="X299" s="253"/>
      <c r="Y299" s="253"/>
      <c r="Z299" s="253"/>
    </row>
    <row r="300" ht="13.5" customHeight="1">
      <c r="A300" s="253"/>
      <c r="B300" s="95"/>
      <c r="C300" s="253"/>
      <c r="D300" s="95"/>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row>
    <row r="301" ht="13.5" customHeight="1">
      <c r="A301" s="253"/>
      <c r="B301" s="95"/>
      <c r="C301" s="253"/>
      <c r="D301" s="95"/>
      <c r="E301" s="253"/>
      <c r="F301" s="253"/>
      <c r="G301" s="253"/>
      <c r="H301" s="253"/>
      <c r="I301" s="253"/>
      <c r="J301" s="253"/>
      <c r="K301" s="253"/>
      <c r="L301" s="253"/>
      <c r="M301" s="253"/>
      <c r="N301" s="253"/>
      <c r="O301" s="253"/>
      <c r="P301" s="253"/>
      <c r="Q301" s="253"/>
      <c r="R301" s="253"/>
      <c r="S301" s="253"/>
      <c r="T301" s="253"/>
      <c r="U301" s="253"/>
      <c r="V301" s="253"/>
      <c r="W301" s="253"/>
      <c r="X301" s="253"/>
      <c r="Y301" s="253"/>
      <c r="Z301" s="253"/>
    </row>
    <row r="302" ht="13.5" customHeight="1">
      <c r="A302" s="253"/>
      <c r="B302" s="95"/>
      <c r="C302" s="253"/>
      <c r="D302" s="95"/>
      <c r="E302" s="253"/>
      <c r="F302" s="253"/>
      <c r="G302" s="253"/>
      <c r="H302" s="253"/>
      <c r="I302" s="253"/>
      <c r="J302" s="253"/>
      <c r="K302" s="253"/>
      <c r="L302" s="253"/>
      <c r="M302" s="253"/>
      <c r="N302" s="253"/>
      <c r="O302" s="253"/>
      <c r="P302" s="253"/>
      <c r="Q302" s="253"/>
      <c r="R302" s="253"/>
      <c r="S302" s="253"/>
      <c r="T302" s="253"/>
      <c r="U302" s="253"/>
      <c r="V302" s="253"/>
      <c r="W302" s="253"/>
      <c r="X302" s="253"/>
      <c r="Y302" s="253"/>
      <c r="Z302" s="253"/>
    </row>
    <row r="303" ht="13.5" customHeight="1">
      <c r="A303" s="253"/>
      <c r="B303" s="95"/>
      <c r="C303" s="253"/>
      <c r="D303" s="95"/>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row>
    <row r="304" ht="13.5" customHeight="1">
      <c r="A304" s="253"/>
      <c r="B304" s="95"/>
      <c r="C304" s="253"/>
      <c r="D304" s="95"/>
      <c r="E304" s="253"/>
      <c r="F304" s="253"/>
      <c r="G304" s="253"/>
      <c r="H304" s="253"/>
      <c r="I304" s="253"/>
      <c r="J304" s="253"/>
      <c r="K304" s="253"/>
      <c r="L304" s="253"/>
      <c r="M304" s="253"/>
      <c r="N304" s="253"/>
      <c r="O304" s="253"/>
      <c r="P304" s="253"/>
      <c r="Q304" s="253"/>
      <c r="R304" s="253"/>
      <c r="S304" s="253"/>
      <c r="T304" s="253"/>
      <c r="U304" s="253"/>
      <c r="V304" s="253"/>
      <c r="W304" s="253"/>
      <c r="X304" s="253"/>
      <c r="Y304" s="253"/>
      <c r="Z304" s="253"/>
    </row>
    <row r="305" ht="13.5" customHeight="1">
      <c r="A305" s="253"/>
      <c r="B305" s="95"/>
      <c r="C305" s="253"/>
      <c r="D305" s="95"/>
      <c r="E305" s="253"/>
      <c r="F305" s="253"/>
      <c r="G305" s="253"/>
      <c r="H305" s="253"/>
      <c r="I305" s="253"/>
      <c r="J305" s="253"/>
      <c r="K305" s="253"/>
      <c r="L305" s="253"/>
      <c r="M305" s="253"/>
      <c r="N305" s="253"/>
      <c r="O305" s="253"/>
      <c r="P305" s="253"/>
      <c r="Q305" s="253"/>
      <c r="R305" s="253"/>
      <c r="S305" s="253"/>
      <c r="T305" s="253"/>
      <c r="U305" s="253"/>
      <c r="V305" s="253"/>
      <c r="W305" s="253"/>
      <c r="X305" s="253"/>
      <c r="Y305" s="253"/>
      <c r="Z305" s="253"/>
    </row>
    <row r="306" ht="13.5" customHeight="1">
      <c r="A306" s="253"/>
      <c r="B306" s="95"/>
      <c r="C306" s="253"/>
      <c r="D306" s="95"/>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row>
    <row r="307" ht="13.5" customHeight="1">
      <c r="A307" s="253"/>
      <c r="B307" s="95"/>
      <c r="C307" s="253"/>
      <c r="D307" s="95"/>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row>
    <row r="308" ht="13.5" customHeight="1">
      <c r="A308" s="253"/>
      <c r="B308" s="95"/>
      <c r="C308" s="253"/>
      <c r="D308" s="95"/>
      <c r="E308" s="253"/>
      <c r="F308" s="253"/>
      <c r="G308" s="253"/>
      <c r="H308" s="253"/>
      <c r="I308" s="253"/>
      <c r="J308" s="253"/>
      <c r="K308" s="253"/>
      <c r="L308" s="253"/>
      <c r="M308" s="253"/>
      <c r="N308" s="253"/>
      <c r="O308" s="253"/>
      <c r="P308" s="253"/>
      <c r="Q308" s="253"/>
      <c r="R308" s="253"/>
      <c r="S308" s="253"/>
      <c r="T308" s="253"/>
      <c r="U308" s="253"/>
      <c r="V308" s="253"/>
      <c r="W308" s="253"/>
      <c r="X308" s="253"/>
      <c r="Y308" s="253"/>
      <c r="Z308" s="253"/>
    </row>
    <row r="309" ht="13.5" customHeight="1">
      <c r="A309" s="253"/>
      <c r="B309" s="95"/>
      <c r="C309" s="253"/>
      <c r="D309" s="95"/>
      <c r="E309" s="253"/>
      <c r="F309" s="253"/>
      <c r="G309" s="253"/>
      <c r="H309" s="253"/>
      <c r="I309" s="253"/>
      <c r="J309" s="253"/>
      <c r="K309" s="253"/>
      <c r="L309" s="253"/>
      <c r="M309" s="253"/>
      <c r="N309" s="253"/>
      <c r="O309" s="253"/>
      <c r="P309" s="253"/>
      <c r="Q309" s="253"/>
      <c r="R309" s="253"/>
      <c r="S309" s="253"/>
      <c r="T309" s="253"/>
      <c r="U309" s="253"/>
      <c r="V309" s="253"/>
      <c r="W309" s="253"/>
      <c r="X309" s="253"/>
      <c r="Y309" s="253"/>
      <c r="Z309" s="253"/>
    </row>
    <row r="310" ht="13.5" customHeight="1">
      <c r="A310" s="253"/>
      <c r="B310" s="95"/>
      <c r="C310" s="253"/>
      <c r="D310" s="95"/>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row>
    <row r="311" ht="13.5" customHeight="1">
      <c r="A311" s="253"/>
      <c r="B311" s="95"/>
      <c r="C311" s="253"/>
      <c r="D311" s="95"/>
      <c r="E311" s="253"/>
      <c r="F311" s="253"/>
      <c r="G311" s="253"/>
      <c r="H311" s="253"/>
      <c r="I311" s="253"/>
      <c r="J311" s="253"/>
      <c r="K311" s="253"/>
      <c r="L311" s="253"/>
      <c r="M311" s="253"/>
      <c r="N311" s="253"/>
      <c r="O311" s="253"/>
      <c r="P311" s="253"/>
      <c r="Q311" s="253"/>
      <c r="R311" s="253"/>
      <c r="S311" s="253"/>
      <c r="T311" s="253"/>
      <c r="U311" s="253"/>
      <c r="V311" s="253"/>
      <c r="W311" s="253"/>
      <c r="X311" s="253"/>
      <c r="Y311" s="253"/>
      <c r="Z311" s="253"/>
    </row>
    <row r="312" ht="13.5" customHeight="1">
      <c r="A312" s="253"/>
      <c r="B312" s="95"/>
      <c r="C312" s="253"/>
      <c r="D312" s="95"/>
      <c r="E312" s="253"/>
      <c r="F312" s="253"/>
      <c r="G312" s="253"/>
      <c r="H312" s="253"/>
      <c r="I312" s="253"/>
      <c r="J312" s="253"/>
      <c r="K312" s="253"/>
      <c r="L312" s="253"/>
      <c r="M312" s="253"/>
      <c r="N312" s="253"/>
      <c r="O312" s="253"/>
      <c r="P312" s="253"/>
      <c r="Q312" s="253"/>
      <c r="R312" s="253"/>
      <c r="S312" s="253"/>
      <c r="T312" s="253"/>
      <c r="U312" s="253"/>
      <c r="V312" s="253"/>
      <c r="W312" s="253"/>
      <c r="X312" s="253"/>
      <c r="Y312" s="253"/>
      <c r="Z312" s="253"/>
    </row>
    <row r="313" ht="13.5" customHeight="1">
      <c r="A313" s="253"/>
      <c r="B313" s="95"/>
      <c r="C313" s="253"/>
      <c r="D313" s="95"/>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row>
    <row r="314" ht="13.5" customHeight="1">
      <c r="A314" s="253"/>
      <c r="B314" s="95"/>
      <c r="C314" s="253"/>
      <c r="D314" s="95"/>
      <c r="E314" s="253"/>
      <c r="F314" s="253"/>
      <c r="G314" s="253"/>
      <c r="H314" s="253"/>
      <c r="I314" s="253"/>
      <c r="J314" s="253"/>
      <c r="K314" s="253"/>
      <c r="L314" s="253"/>
      <c r="M314" s="253"/>
      <c r="N314" s="253"/>
      <c r="O314" s="253"/>
      <c r="P314" s="253"/>
      <c r="Q314" s="253"/>
      <c r="R314" s="253"/>
      <c r="S314" s="253"/>
      <c r="T314" s="253"/>
      <c r="U314" s="253"/>
      <c r="V314" s="253"/>
      <c r="W314" s="253"/>
      <c r="X314" s="253"/>
      <c r="Y314" s="253"/>
      <c r="Z314" s="253"/>
    </row>
    <row r="315" ht="13.5" customHeight="1">
      <c r="A315" s="253"/>
      <c r="B315" s="95"/>
      <c r="C315" s="253"/>
      <c r="D315" s="95"/>
      <c r="E315" s="253"/>
      <c r="F315" s="253"/>
      <c r="G315" s="253"/>
      <c r="H315" s="253"/>
      <c r="I315" s="253"/>
      <c r="J315" s="253"/>
      <c r="K315" s="253"/>
      <c r="L315" s="253"/>
      <c r="M315" s="253"/>
      <c r="N315" s="253"/>
      <c r="O315" s="253"/>
      <c r="P315" s="253"/>
      <c r="Q315" s="253"/>
      <c r="R315" s="253"/>
      <c r="S315" s="253"/>
      <c r="T315" s="253"/>
      <c r="U315" s="253"/>
      <c r="V315" s="253"/>
      <c r="W315" s="253"/>
      <c r="X315" s="253"/>
      <c r="Y315" s="253"/>
      <c r="Z315" s="253"/>
    </row>
    <row r="316" ht="13.5" customHeight="1">
      <c r="A316" s="253"/>
      <c r="B316" s="95"/>
      <c r="C316" s="253"/>
      <c r="D316" s="95"/>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row>
    <row r="317" ht="13.5" customHeight="1">
      <c r="A317" s="253"/>
      <c r="B317" s="95"/>
      <c r="C317" s="253"/>
      <c r="D317" s="95"/>
      <c r="E317" s="253"/>
      <c r="F317" s="253"/>
      <c r="G317" s="253"/>
      <c r="H317" s="253"/>
      <c r="I317" s="253"/>
      <c r="J317" s="253"/>
      <c r="K317" s="253"/>
      <c r="L317" s="253"/>
      <c r="M317" s="253"/>
      <c r="N317" s="253"/>
      <c r="O317" s="253"/>
      <c r="P317" s="253"/>
      <c r="Q317" s="253"/>
      <c r="R317" s="253"/>
      <c r="S317" s="253"/>
      <c r="T317" s="253"/>
      <c r="U317" s="253"/>
      <c r="V317" s="253"/>
      <c r="W317" s="253"/>
      <c r="X317" s="253"/>
      <c r="Y317" s="253"/>
      <c r="Z317" s="253"/>
    </row>
    <row r="318" ht="13.5" customHeight="1">
      <c r="A318" s="253"/>
      <c r="B318" s="95"/>
      <c r="C318" s="253"/>
      <c r="D318" s="95"/>
      <c r="E318" s="253"/>
      <c r="F318" s="253"/>
      <c r="G318" s="253"/>
      <c r="H318" s="253"/>
      <c r="I318" s="253"/>
      <c r="J318" s="253"/>
      <c r="K318" s="253"/>
      <c r="L318" s="253"/>
      <c r="M318" s="253"/>
      <c r="N318" s="253"/>
      <c r="O318" s="253"/>
      <c r="P318" s="253"/>
      <c r="Q318" s="253"/>
      <c r="R318" s="253"/>
      <c r="S318" s="253"/>
      <c r="T318" s="253"/>
      <c r="U318" s="253"/>
      <c r="V318" s="253"/>
      <c r="W318" s="253"/>
      <c r="X318" s="253"/>
      <c r="Y318" s="253"/>
      <c r="Z318" s="253"/>
    </row>
    <row r="319" ht="13.5" customHeight="1">
      <c r="A319" s="253"/>
      <c r="B319" s="95"/>
      <c r="C319" s="253"/>
      <c r="D319" s="95"/>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row>
    <row r="320" ht="13.5" customHeight="1">
      <c r="A320" s="253"/>
      <c r="B320" s="95"/>
      <c r="C320" s="253"/>
      <c r="D320" s="95"/>
      <c r="E320" s="253"/>
      <c r="F320" s="253"/>
      <c r="G320" s="253"/>
      <c r="H320" s="253"/>
      <c r="I320" s="253"/>
      <c r="J320" s="253"/>
      <c r="K320" s="253"/>
      <c r="L320" s="253"/>
      <c r="M320" s="253"/>
      <c r="N320" s="253"/>
      <c r="O320" s="253"/>
      <c r="P320" s="253"/>
      <c r="Q320" s="253"/>
      <c r="R320" s="253"/>
      <c r="S320" s="253"/>
      <c r="T320" s="253"/>
      <c r="U320" s="253"/>
      <c r="V320" s="253"/>
      <c r="W320" s="253"/>
      <c r="X320" s="253"/>
      <c r="Y320" s="253"/>
      <c r="Z320" s="253"/>
    </row>
    <row r="321" ht="13.5" customHeight="1">
      <c r="A321" s="253"/>
      <c r="B321" s="95"/>
      <c r="C321" s="253"/>
      <c r="D321" s="95"/>
      <c r="E321" s="253"/>
      <c r="F321" s="253"/>
      <c r="G321" s="253"/>
      <c r="H321" s="253"/>
      <c r="I321" s="253"/>
      <c r="J321" s="253"/>
      <c r="K321" s="253"/>
      <c r="L321" s="253"/>
      <c r="M321" s="253"/>
      <c r="N321" s="253"/>
      <c r="O321" s="253"/>
      <c r="P321" s="253"/>
      <c r="Q321" s="253"/>
      <c r="R321" s="253"/>
      <c r="S321" s="253"/>
      <c r="T321" s="253"/>
      <c r="U321" s="253"/>
      <c r="V321" s="253"/>
      <c r="W321" s="253"/>
      <c r="X321" s="253"/>
      <c r="Y321" s="253"/>
      <c r="Z321" s="253"/>
    </row>
    <row r="322" ht="13.5" customHeight="1">
      <c r="A322" s="253"/>
      <c r="B322" s="95"/>
      <c r="C322" s="253"/>
      <c r="D322" s="95"/>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row>
    <row r="323" ht="13.5" customHeight="1">
      <c r="A323" s="253"/>
      <c r="B323" s="95"/>
      <c r="C323" s="253"/>
      <c r="D323" s="95"/>
      <c r="E323" s="253"/>
      <c r="F323" s="253"/>
      <c r="G323" s="253"/>
      <c r="H323" s="253"/>
      <c r="I323" s="253"/>
      <c r="J323" s="253"/>
      <c r="K323" s="253"/>
      <c r="L323" s="253"/>
      <c r="M323" s="253"/>
      <c r="N323" s="253"/>
      <c r="O323" s="253"/>
      <c r="P323" s="253"/>
      <c r="Q323" s="253"/>
      <c r="R323" s="253"/>
      <c r="S323" s="253"/>
      <c r="T323" s="253"/>
      <c r="U323" s="253"/>
      <c r="V323" s="253"/>
      <c r="W323" s="253"/>
      <c r="X323" s="253"/>
      <c r="Y323" s="253"/>
      <c r="Z323" s="253"/>
    </row>
    <row r="324" ht="13.5" customHeight="1">
      <c r="A324" s="253"/>
      <c r="B324" s="95"/>
      <c r="C324" s="253"/>
      <c r="D324" s="95"/>
      <c r="E324" s="253"/>
      <c r="F324" s="253"/>
      <c r="G324" s="253"/>
      <c r="H324" s="253"/>
      <c r="I324" s="253"/>
      <c r="J324" s="253"/>
      <c r="K324" s="253"/>
      <c r="L324" s="253"/>
      <c r="M324" s="253"/>
      <c r="N324" s="253"/>
      <c r="O324" s="253"/>
      <c r="P324" s="253"/>
      <c r="Q324" s="253"/>
      <c r="R324" s="253"/>
      <c r="S324" s="253"/>
      <c r="T324" s="253"/>
      <c r="U324" s="253"/>
      <c r="V324" s="253"/>
      <c r="W324" s="253"/>
      <c r="X324" s="253"/>
      <c r="Y324" s="253"/>
      <c r="Z324" s="253"/>
    </row>
    <row r="325" ht="13.5" customHeight="1">
      <c r="A325" s="253"/>
      <c r="B325" s="95"/>
      <c r="C325" s="253"/>
      <c r="D325" s="95"/>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row>
    <row r="326" ht="13.5" customHeight="1">
      <c r="A326" s="253"/>
      <c r="B326" s="95"/>
      <c r="C326" s="253"/>
      <c r="D326" s="95"/>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row>
    <row r="327" ht="13.5" customHeight="1">
      <c r="A327" s="253"/>
      <c r="B327" s="95"/>
      <c r="C327" s="253"/>
      <c r="D327" s="95"/>
      <c r="E327" s="253"/>
      <c r="F327" s="253"/>
      <c r="G327" s="253"/>
      <c r="H327" s="253"/>
      <c r="I327" s="253"/>
      <c r="J327" s="253"/>
      <c r="K327" s="253"/>
      <c r="L327" s="253"/>
      <c r="M327" s="253"/>
      <c r="N327" s="253"/>
      <c r="O327" s="253"/>
      <c r="P327" s="253"/>
      <c r="Q327" s="253"/>
      <c r="R327" s="253"/>
      <c r="S327" s="253"/>
      <c r="T327" s="253"/>
      <c r="U327" s="253"/>
      <c r="V327" s="253"/>
      <c r="W327" s="253"/>
      <c r="X327" s="253"/>
      <c r="Y327" s="253"/>
      <c r="Z327" s="253"/>
    </row>
    <row r="328" ht="13.5" customHeight="1">
      <c r="A328" s="253"/>
      <c r="B328" s="95"/>
      <c r="C328" s="253"/>
      <c r="D328" s="95"/>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row>
    <row r="329" ht="13.5" customHeight="1">
      <c r="A329" s="253"/>
      <c r="B329" s="95"/>
      <c r="C329" s="253"/>
      <c r="D329" s="95"/>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row>
    <row r="330" ht="13.5" customHeight="1">
      <c r="A330" s="253"/>
      <c r="B330" s="95"/>
      <c r="C330" s="253"/>
      <c r="D330" s="95"/>
      <c r="E330" s="253"/>
      <c r="F330" s="253"/>
      <c r="G330" s="253"/>
      <c r="H330" s="253"/>
      <c r="I330" s="253"/>
      <c r="J330" s="253"/>
      <c r="K330" s="253"/>
      <c r="L330" s="253"/>
      <c r="M330" s="253"/>
      <c r="N330" s="253"/>
      <c r="O330" s="253"/>
      <c r="P330" s="253"/>
      <c r="Q330" s="253"/>
      <c r="R330" s="253"/>
      <c r="S330" s="253"/>
      <c r="T330" s="253"/>
      <c r="U330" s="253"/>
      <c r="V330" s="253"/>
      <c r="W330" s="253"/>
      <c r="X330" s="253"/>
      <c r="Y330" s="253"/>
      <c r="Z330" s="253"/>
    </row>
    <row r="331" ht="13.5" customHeight="1">
      <c r="A331" s="253"/>
      <c r="B331" s="95"/>
      <c r="C331" s="253"/>
      <c r="D331" s="95"/>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row>
    <row r="332" ht="13.5" customHeight="1">
      <c r="A332" s="253"/>
      <c r="B332" s="95"/>
      <c r="C332" s="253"/>
      <c r="D332" s="95"/>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row>
    <row r="333" ht="13.5" customHeight="1">
      <c r="A333" s="253"/>
      <c r="B333" s="95"/>
      <c r="C333" s="253"/>
      <c r="D333" s="95"/>
      <c r="E333" s="253"/>
      <c r="F333" s="253"/>
      <c r="G333" s="253"/>
      <c r="H333" s="253"/>
      <c r="I333" s="253"/>
      <c r="J333" s="253"/>
      <c r="K333" s="253"/>
      <c r="L333" s="253"/>
      <c r="M333" s="253"/>
      <c r="N333" s="253"/>
      <c r="O333" s="253"/>
      <c r="P333" s="253"/>
      <c r="Q333" s="253"/>
      <c r="R333" s="253"/>
      <c r="S333" s="253"/>
      <c r="T333" s="253"/>
      <c r="U333" s="253"/>
      <c r="V333" s="253"/>
      <c r="W333" s="253"/>
      <c r="X333" s="253"/>
      <c r="Y333" s="253"/>
      <c r="Z333" s="253"/>
    </row>
    <row r="334" ht="13.5" customHeight="1">
      <c r="A334" s="253"/>
      <c r="B334" s="95"/>
      <c r="C334" s="253"/>
      <c r="D334" s="95"/>
      <c r="E334" s="253"/>
      <c r="F334" s="253"/>
      <c r="G334" s="253"/>
      <c r="H334" s="253"/>
      <c r="I334" s="253"/>
      <c r="J334" s="253"/>
      <c r="K334" s="253"/>
      <c r="L334" s="253"/>
      <c r="M334" s="253"/>
      <c r="N334" s="253"/>
      <c r="O334" s="253"/>
      <c r="P334" s="253"/>
      <c r="Q334" s="253"/>
      <c r="R334" s="253"/>
      <c r="S334" s="253"/>
      <c r="T334" s="253"/>
      <c r="U334" s="253"/>
      <c r="V334" s="253"/>
      <c r="W334" s="253"/>
      <c r="X334" s="253"/>
      <c r="Y334" s="253"/>
      <c r="Z334" s="253"/>
    </row>
    <row r="335" ht="13.5" customHeight="1">
      <c r="A335" s="253"/>
      <c r="B335" s="95"/>
      <c r="C335" s="253"/>
      <c r="D335" s="95"/>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row>
    <row r="336" ht="13.5" customHeight="1">
      <c r="A336" s="253"/>
      <c r="B336" s="95"/>
      <c r="C336" s="253"/>
      <c r="D336" s="95"/>
      <c r="E336" s="253"/>
      <c r="F336" s="253"/>
      <c r="G336" s="253"/>
      <c r="H336" s="253"/>
      <c r="I336" s="253"/>
      <c r="J336" s="253"/>
      <c r="K336" s="253"/>
      <c r="L336" s="253"/>
      <c r="M336" s="253"/>
      <c r="N336" s="253"/>
      <c r="O336" s="253"/>
      <c r="P336" s="253"/>
      <c r="Q336" s="253"/>
      <c r="R336" s="253"/>
      <c r="S336" s="253"/>
      <c r="T336" s="253"/>
      <c r="U336" s="253"/>
      <c r="V336" s="253"/>
      <c r="W336" s="253"/>
      <c r="X336" s="253"/>
      <c r="Y336" s="253"/>
      <c r="Z336" s="253"/>
    </row>
    <row r="337" ht="13.5" customHeight="1">
      <c r="A337" s="253"/>
      <c r="B337" s="95"/>
      <c r="C337" s="253"/>
      <c r="D337" s="95"/>
      <c r="E337" s="253"/>
      <c r="F337" s="253"/>
      <c r="G337" s="253"/>
      <c r="H337" s="253"/>
      <c r="I337" s="253"/>
      <c r="J337" s="253"/>
      <c r="K337" s="253"/>
      <c r="L337" s="253"/>
      <c r="M337" s="253"/>
      <c r="N337" s="253"/>
      <c r="O337" s="253"/>
      <c r="P337" s="253"/>
      <c r="Q337" s="253"/>
      <c r="R337" s="253"/>
      <c r="S337" s="253"/>
      <c r="T337" s="253"/>
      <c r="U337" s="253"/>
      <c r="V337" s="253"/>
      <c r="W337" s="253"/>
      <c r="X337" s="253"/>
      <c r="Y337" s="253"/>
      <c r="Z337" s="253"/>
    </row>
    <row r="338" ht="13.5" customHeight="1">
      <c r="A338" s="253"/>
      <c r="B338" s="95"/>
      <c r="C338" s="253"/>
      <c r="D338" s="95"/>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row>
    <row r="339" ht="13.5" customHeight="1">
      <c r="A339" s="253"/>
      <c r="B339" s="95"/>
      <c r="C339" s="253"/>
      <c r="D339" s="95"/>
      <c r="E339" s="253"/>
      <c r="F339" s="253"/>
      <c r="G339" s="253"/>
      <c r="H339" s="253"/>
      <c r="I339" s="253"/>
      <c r="J339" s="253"/>
      <c r="K339" s="253"/>
      <c r="L339" s="253"/>
      <c r="M339" s="253"/>
      <c r="N339" s="253"/>
      <c r="O339" s="253"/>
      <c r="P339" s="253"/>
      <c r="Q339" s="253"/>
      <c r="R339" s="253"/>
      <c r="S339" s="253"/>
      <c r="T339" s="253"/>
      <c r="U339" s="253"/>
      <c r="V339" s="253"/>
      <c r="W339" s="253"/>
      <c r="X339" s="253"/>
      <c r="Y339" s="253"/>
      <c r="Z339" s="253"/>
    </row>
    <row r="340" ht="13.5" customHeight="1">
      <c r="A340" s="253"/>
      <c r="B340" s="95"/>
      <c r="C340" s="253"/>
      <c r="D340" s="95"/>
      <c r="E340" s="253"/>
      <c r="F340" s="253"/>
      <c r="G340" s="253"/>
      <c r="H340" s="253"/>
      <c r="I340" s="253"/>
      <c r="J340" s="253"/>
      <c r="K340" s="253"/>
      <c r="L340" s="253"/>
      <c r="M340" s="253"/>
      <c r="N340" s="253"/>
      <c r="O340" s="253"/>
      <c r="P340" s="253"/>
      <c r="Q340" s="253"/>
      <c r="R340" s="253"/>
      <c r="S340" s="253"/>
      <c r="T340" s="253"/>
      <c r="U340" s="253"/>
      <c r="V340" s="253"/>
      <c r="W340" s="253"/>
      <c r="X340" s="253"/>
      <c r="Y340" s="253"/>
      <c r="Z340" s="253"/>
    </row>
    <row r="341" ht="13.5" customHeight="1">
      <c r="A341" s="253"/>
      <c r="B341" s="95"/>
      <c r="C341" s="253"/>
      <c r="D341" s="95"/>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row>
    <row r="342" ht="13.5" customHeight="1">
      <c r="A342" s="253"/>
      <c r="B342" s="95"/>
      <c r="C342" s="253"/>
      <c r="D342" s="95"/>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row>
    <row r="343" ht="13.5" customHeight="1">
      <c r="A343" s="253"/>
      <c r="B343" s="95"/>
      <c r="C343" s="253"/>
      <c r="D343" s="95"/>
      <c r="E343" s="253"/>
      <c r="F343" s="253"/>
      <c r="G343" s="253"/>
      <c r="H343" s="253"/>
      <c r="I343" s="253"/>
      <c r="J343" s="253"/>
      <c r="K343" s="253"/>
      <c r="L343" s="253"/>
      <c r="M343" s="253"/>
      <c r="N343" s="253"/>
      <c r="O343" s="253"/>
      <c r="P343" s="253"/>
      <c r="Q343" s="253"/>
      <c r="R343" s="253"/>
      <c r="S343" s="253"/>
      <c r="T343" s="253"/>
      <c r="U343" s="253"/>
      <c r="V343" s="253"/>
      <c r="W343" s="253"/>
      <c r="X343" s="253"/>
      <c r="Y343" s="253"/>
      <c r="Z343" s="253"/>
    </row>
    <row r="344" ht="13.5" customHeight="1">
      <c r="A344" s="253"/>
      <c r="B344" s="95"/>
      <c r="C344" s="253"/>
      <c r="D344" s="95"/>
      <c r="E344" s="253"/>
      <c r="F344" s="253"/>
      <c r="G344" s="253"/>
      <c r="H344" s="253"/>
      <c r="I344" s="253"/>
      <c r="J344" s="253"/>
      <c r="K344" s="253"/>
      <c r="L344" s="253"/>
      <c r="M344" s="253"/>
      <c r="N344" s="253"/>
      <c r="O344" s="253"/>
      <c r="P344" s="253"/>
      <c r="Q344" s="253"/>
      <c r="R344" s="253"/>
      <c r="S344" s="253"/>
      <c r="T344" s="253"/>
      <c r="U344" s="253"/>
      <c r="V344" s="253"/>
      <c r="W344" s="253"/>
      <c r="X344" s="253"/>
      <c r="Y344" s="253"/>
      <c r="Z344" s="253"/>
    </row>
    <row r="345" ht="13.5" customHeight="1">
      <c r="A345" s="253"/>
      <c r="B345" s="95"/>
      <c r="C345" s="253"/>
      <c r="D345" s="95"/>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row>
    <row r="346" ht="13.5" customHeight="1">
      <c r="A346" s="253"/>
      <c r="B346" s="95"/>
      <c r="C346" s="253"/>
      <c r="D346" s="95"/>
      <c r="E346" s="253"/>
      <c r="F346" s="253"/>
      <c r="G346" s="253"/>
      <c r="H346" s="253"/>
      <c r="I346" s="253"/>
      <c r="J346" s="253"/>
      <c r="K346" s="253"/>
      <c r="L346" s="253"/>
      <c r="M346" s="253"/>
      <c r="N346" s="253"/>
      <c r="O346" s="253"/>
      <c r="P346" s="253"/>
      <c r="Q346" s="253"/>
      <c r="R346" s="253"/>
      <c r="S346" s="253"/>
      <c r="T346" s="253"/>
      <c r="U346" s="253"/>
      <c r="V346" s="253"/>
      <c r="W346" s="253"/>
      <c r="X346" s="253"/>
      <c r="Y346" s="253"/>
      <c r="Z346" s="253"/>
    </row>
    <row r="347" ht="13.5" customHeight="1">
      <c r="A347" s="253"/>
      <c r="B347" s="95"/>
      <c r="C347" s="253"/>
      <c r="D347" s="95"/>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row>
    <row r="348" ht="13.5" customHeight="1">
      <c r="A348" s="253"/>
      <c r="B348" s="95"/>
      <c r="C348" s="253"/>
      <c r="D348" s="95"/>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row>
    <row r="349" ht="13.5" customHeight="1">
      <c r="A349" s="253"/>
      <c r="B349" s="95"/>
      <c r="C349" s="253"/>
      <c r="D349" s="95"/>
      <c r="E349" s="253"/>
      <c r="F349" s="253"/>
      <c r="G349" s="253"/>
      <c r="H349" s="253"/>
      <c r="I349" s="253"/>
      <c r="J349" s="253"/>
      <c r="K349" s="253"/>
      <c r="L349" s="253"/>
      <c r="M349" s="253"/>
      <c r="N349" s="253"/>
      <c r="O349" s="253"/>
      <c r="P349" s="253"/>
      <c r="Q349" s="253"/>
      <c r="R349" s="253"/>
      <c r="S349" s="253"/>
      <c r="T349" s="253"/>
      <c r="U349" s="253"/>
      <c r="V349" s="253"/>
      <c r="W349" s="253"/>
      <c r="X349" s="253"/>
      <c r="Y349" s="253"/>
      <c r="Z349" s="253"/>
    </row>
    <row r="350" ht="13.5" customHeight="1">
      <c r="A350" s="253"/>
      <c r="B350" s="95"/>
      <c r="C350" s="253"/>
      <c r="D350" s="95"/>
      <c r="E350" s="253"/>
      <c r="F350" s="253"/>
      <c r="G350" s="253"/>
      <c r="H350" s="253"/>
      <c r="I350" s="253"/>
      <c r="J350" s="253"/>
      <c r="K350" s="253"/>
      <c r="L350" s="253"/>
      <c r="M350" s="253"/>
      <c r="N350" s="253"/>
      <c r="O350" s="253"/>
      <c r="P350" s="253"/>
      <c r="Q350" s="253"/>
      <c r="R350" s="253"/>
      <c r="S350" s="253"/>
      <c r="T350" s="253"/>
      <c r="U350" s="253"/>
      <c r="V350" s="253"/>
      <c r="W350" s="253"/>
      <c r="X350" s="253"/>
      <c r="Y350" s="253"/>
      <c r="Z350" s="253"/>
    </row>
    <row r="351" ht="13.5" customHeight="1">
      <c r="A351" s="253"/>
      <c r="B351" s="95"/>
      <c r="C351" s="253"/>
      <c r="D351" s="95"/>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row>
    <row r="352" ht="13.5" customHeight="1">
      <c r="A352" s="253"/>
      <c r="B352" s="95"/>
      <c r="C352" s="253"/>
      <c r="D352" s="95"/>
      <c r="E352" s="253"/>
      <c r="F352" s="253"/>
      <c r="G352" s="253"/>
      <c r="H352" s="253"/>
      <c r="I352" s="253"/>
      <c r="J352" s="253"/>
      <c r="K352" s="253"/>
      <c r="L352" s="253"/>
      <c r="M352" s="253"/>
      <c r="N352" s="253"/>
      <c r="O352" s="253"/>
      <c r="P352" s="253"/>
      <c r="Q352" s="253"/>
      <c r="R352" s="253"/>
      <c r="S352" s="253"/>
      <c r="T352" s="253"/>
      <c r="U352" s="253"/>
      <c r="V352" s="253"/>
      <c r="W352" s="253"/>
      <c r="X352" s="253"/>
      <c r="Y352" s="253"/>
      <c r="Z352" s="253"/>
    </row>
    <row r="353" ht="13.5" customHeight="1">
      <c r="A353" s="253"/>
      <c r="B353" s="95"/>
      <c r="C353" s="253"/>
      <c r="D353" s="95"/>
      <c r="E353" s="253"/>
      <c r="F353" s="253"/>
      <c r="G353" s="253"/>
      <c r="H353" s="253"/>
      <c r="I353" s="253"/>
      <c r="J353" s="253"/>
      <c r="K353" s="253"/>
      <c r="L353" s="253"/>
      <c r="M353" s="253"/>
      <c r="N353" s="253"/>
      <c r="O353" s="253"/>
      <c r="P353" s="253"/>
      <c r="Q353" s="253"/>
      <c r="R353" s="253"/>
      <c r="S353" s="253"/>
      <c r="T353" s="253"/>
      <c r="U353" s="253"/>
      <c r="V353" s="253"/>
      <c r="W353" s="253"/>
      <c r="X353" s="253"/>
      <c r="Y353" s="253"/>
      <c r="Z353" s="253"/>
    </row>
    <row r="354" ht="13.5" customHeight="1">
      <c r="A354" s="253"/>
      <c r="B354" s="95"/>
      <c r="C354" s="253"/>
      <c r="D354" s="95"/>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row>
    <row r="355" ht="13.5" customHeight="1">
      <c r="A355" s="253"/>
      <c r="B355" s="95"/>
      <c r="C355" s="253"/>
      <c r="D355" s="95"/>
      <c r="E355" s="253"/>
      <c r="F355" s="253"/>
      <c r="G355" s="253"/>
      <c r="H355" s="253"/>
      <c r="I355" s="253"/>
      <c r="J355" s="253"/>
      <c r="K355" s="253"/>
      <c r="L355" s="253"/>
      <c r="M355" s="253"/>
      <c r="N355" s="253"/>
      <c r="O355" s="253"/>
      <c r="P355" s="253"/>
      <c r="Q355" s="253"/>
      <c r="R355" s="253"/>
      <c r="S355" s="253"/>
      <c r="T355" s="253"/>
      <c r="U355" s="253"/>
      <c r="V355" s="253"/>
      <c r="W355" s="253"/>
      <c r="X355" s="253"/>
      <c r="Y355" s="253"/>
      <c r="Z355" s="253"/>
    </row>
    <row r="356" ht="13.5" customHeight="1">
      <c r="A356" s="253"/>
      <c r="B356" s="95"/>
      <c r="C356" s="253"/>
      <c r="D356" s="95"/>
      <c r="E356" s="253"/>
      <c r="F356" s="253"/>
      <c r="G356" s="253"/>
      <c r="H356" s="253"/>
      <c r="I356" s="253"/>
      <c r="J356" s="253"/>
      <c r="K356" s="253"/>
      <c r="L356" s="253"/>
      <c r="M356" s="253"/>
      <c r="N356" s="253"/>
      <c r="O356" s="253"/>
      <c r="P356" s="253"/>
      <c r="Q356" s="253"/>
      <c r="R356" s="253"/>
      <c r="S356" s="253"/>
      <c r="T356" s="253"/>
      <c r="U356" s="253"/>
      <c r="V356" s="253"/>
      <c r="W356" s="253"/>
      <c r="X356" s="253"/>
      <c r="Y356" s="253"/>
      <c r="Z356" s="253"/>
    </row>
    <row r="357" ht="13.5" customHeight="1">
      <c r="A357" s="253"/>
      <c r="B357" s="95"/>
      <c r="C357" s="253"/>
      <c r="D357" s="95"/>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row>
    <row r="358" ht="13.5" customHeight="1">
      <c r="A358" s="253"/>
      <c r="B358" s="95"/>
      <c r="C358" s="253"/>
      <c r="D358" s="95"/>
      <c r="E358" s="253"/>
      <c r="F358" s="253"/>
      <c r="G358" s="253"/>
      <c r="H358" s="253"/>
      <c r="I358" s="253"/>
      <c r="J358" s="253"/>
      <c r="K358" s="253"/>
      <c r="L358" s="253"/>
      <c r="M358" s="253"/>
      <c r="N358" s="253"/>
      <c r="O358" s="253"/>
      <c r="P358" s="253"/>
      <c r="Q358" s="253"/>
      <c r="R358" s="253"/>
      <c r="S358" s="253"/>
      <c r="T358" s="253"/>
      <c r="U358" s="253"/>
      <c r="V358" s="253"/>
      <c r="W358" s="253"/>
      <c r="X358" s="253"/>
      <c r="Y358" s="253"/>
      <c r="Z358" s="253"/>
    </row>
    <row r="359" ht="13.5" customHeight="1">
      <c r="A359" s="253"/>
      <c r="B359" s="95"/>
      <c r="C359" s="253"/>
      <c r="D359" s="95"/>
      <c r="E359" s="253"/>
      <c r="F359" s="253"/>
      <c r="G359" s="253"/>
      <c r="H359" s="253"/>
      <c r="I359" s="253"/>
      <c r="J359" s="253"/>
      <c r="K359" s="253"/>
      <c r="L359" s="253"/>
      <c r="M359" s="253"/>
      <c r="N359" s="253"/>
      <c r="O359" s="253"/>
      <c r="P359" s="253"/>
      <c r="Q359" s="253"/>
      <c r="R359" s="253"/>
      <c r="S359" s="253"/>
      <c r="T359" s="253"/>
      <c r="U359" s="253"/>
      <c r="V359" s="253"/>
      <c r="W359" s="253"/>
      <c r="X359" s="253"/>
      <c r="Y359" s="253"/>
      <c r="Z359" s="253"/>
    </row>
    <row r="360" ht="13.5" customHeight="1">
      <c r="A360" s="253"/>
      <c r="B360" s="95"/>
      <c r="C360" s="253"/>
      <c r="D360" s="95"/>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row>
    <row r="361" ht="13.5" customHeight="1">
      <c r="A361" s="253"/>
      <c r="B361" s="95"/>
      <c r="C361" s="253"/>
      <c r="D361" s="95"/>
      <c r="E361" s="253"/>
      <c r="F361" s="253"/>
      <c r="G361" s="253"/>
      <c r="H361" s="253"/>
      <c r="I361" s="253"/>
      <c r="J361" s="253"/>
      <c r="K361" s="253"/>
      <c r="L361" s="253"/>
      <c r="M361" s="253"/>
      <c r="N361" s="253"/>
      <c r="O361" s="253"/>
      <c r="P361" s="253"/>
      <c r="Q361" s="253"/>
      <c r="R361" s="253"/>
      <c r="S361" s="253"/>
      <c r="T361" s="253"/>
      <c r="U361" s="253"/>
      <c r="V361" s="253"/>
      <c r="W361" s="253"/>
      <c r="X361" s="253"/>
      <c r="Y361" s="253"/>
      <c r="Z361" s="253"/>
    </row>
    <row r="362" ht="13.5" customHeight="1">
      <c r="A362" s="253"/>
      <c r="B362" s="95"/>
      <c r="C362" s="253"/>
      <c r="D362" s="95"/>
      <c r="E362" s="253"/>
      <c r="F362" s="253"/>
      <c r="G362" s="253"/>
      <c r="H362" s="253"/>
      <c r="I362" s="253"/>
      <c r="J362" s="253"/>
      <c r="K362" s="253"/>
      <c r="L362" s="253"/>
      <c r="M362" s="253"/>
      <c r="N362" s="253"/>
      <c r="O362" s="253"/>
      <c r="P362" s="253"/>
      <c r="Q362" s="253"/>
      <c r="R362" s="253"/>
      <c r="S362" s="253"/>
      <c r="T362" s="253"/>
      <c r="U362" s="253"/>
      <c r="V362" s="253"/>
      <c r="W362" s="253"/>
      <c r="X362" s="253"/>
      <c r="Y362" s="253"/>
      <c r="Z362" s="253"/>
    </row>
    <row r="363" ht="13.5" customHeight="1">
      <c r="A363" s="253"/>
      <c r="B363" s="95"/>
      <c r="C363" s="253"/>
      <c r="D363" s="95"/>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row>
    <row r="364" ht="13.5" customHeight="1">
      <c r="A364" s="253"/>
      <c r="B364" s="95"/>
      <c r="C364" s="253"/>
      <c r="D364" s="95"/>
      <c r="E364" s="253"/>
      <c r="F364" s="253"/>
      <c r="G364" s="253"/>
      <c r="H364" s="253"/>
      <c r="I364" s="253"/>
      <c r="J364" s="253"/>
      <c r="K364" s="253"/>
      <c r="L364" s="253"/>
      <c r="M364" s="253"/>
      <c r="N364" s="253"/>
      <c r="O364" s="253"/>
      <c r="P364" s="253"/>
      <c r="Q364" s="253"/>
      <c r="R364" s="253"/>
      <c r="S364" s="253"/>
      <c r="T364" s="253"/>
      <c r="U364" s="253"/>
      <c r="V364" s="253"/>
      <c r="W364" s="253"/>
      <c r="X364" s="253"/>
      <c r="Y364" s="253"/>
      <c r="Z364" s="253"/>
    </row>
    <row r="365" ht="13.5" customHeight="1">
      <c r="A365" s="253"/>
      <c r="B365" s="95"/>
      <c r="C365" s="253"/>
      <c r="D365" s="95"/>
      <c r="E365" s="253"/>
      <c r="F365" s="253"/>
      <c r="G365" s="253"/>
      <c r="H365" s="253"/>
      <c r="I365" s="253"/>
      <c r="J365" s="253"/>
      <c r="K365" s="253"/>
      <c r="L365" s="253"/>
      <c r="M365" s="253"/>
      <c r="N365" s="253"/>
      <c r="O365" s="253"/>
      <c r="P365" s="253"/>
      <c r="Q365" s="253"/>
      <c r="R365" s="253"/>
      <c r="S365" s="253"/>
      <c r="T365" s="253"/>
      <c r="U365" s="253"/>
      <c r="V365" s="253"/>
      <c r="W365" s="253"/>
      <c r="X365" s="253"/>
      <c r="Y365" s="253"/>
      <c r="Z365" s="253"/>
    </row>
    <row r="366" ht="13.5" customHeight="1">
      <c r="A366" s="253"/>
      <c r="B366" s="95"/>
      <c r="C366" s="253"/>
      <c r="D366" s="95"/>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row>
    <row r="367" ht="13.5" customHeight="1">
      <c r="A367" s="253"/>
      <c r="B367" s="95"/>
      <c r="C367" s="253"/>
      <c r="D367" s="95"/>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row>
    <row r="368" ht="13.5" customHeight="1">
      <c r="A368" s="253"/>
      <c r="B368" s="95"/>
      <c r="C368" s="253"/>
      <c r="D368" s="95"/>
      <c r="E368" s="253"/>
      <c r="F368" s="253"/>
      <c r="G368" s="253"/>
      <c r="H368" s="253"/>
      <c r="I368" s="253"/>
      <c r="J368" s="253"/>
      <c r="K368" s="253"/>
      <c r="L368" s="253"/>
      <c r="M368" s="253"/>
      <c r="N368" s="253"/>
      <c r="O368" s="253"/>
      <c r="P368" s="253"/>
      <c r="Q368" s="253"/>
      <c r="R368" s="253"/>
      <c r="S368" s="253"/>
      <c r="T368" s="253"/>
      <c r="U368" s="253"/>
      <c r="V368" s="253"/>
      <c r="W368" s="253"/>
      <c r="X368" s="253"/>
      <c r="Y368" s="253"/>
      <c r="Z368" s="253"/>
    </row>
    <row r="369" ht="13.5" customHeight="1">
      <c r="A369" s="253"/>
      <c r="B369" s="95"/>
      <c r="C369" s="253"/>
      <c r="D369" s="95"/>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row>
    <row r="370" ht="13.5" customHeight="1">
      <c r="A370" s="253"/>
      <c r="B370" s="95"/>
      <c r="C370" s="253"/>
      <c r="D370" s="95"/>
      <c r="E370" s="253"/>
      <c r="F370" s="253"/>
      <c r="G370" s="253"/>
      <c r="H370" s="253"/>
      <c r="I370" s="253"/>
      <c r="J370" s="253"/>
      <c r="K370" s="253"/>
      <c r="L370" s="253"/>
      <c r="M370" s="253"/>
      <c r="N370" s="253"/>
      <c r="O370" s="253"/>
      <c r="P370" s="253"/>
      <c r="Q370" s="253"/>
      <c r="R370" s="253"/>
      <c r="S370" s="253"/>
      <c r="T370" s="253"/>
      <c r="U370" s="253"/>
      <c r="V370" s="253"/>
      <c r="W370" s="253"/>
      <c r="X370" s="253"/>
      <c r="Y370" s="253"/>
      <c r="Z370" s="253"/>
    </row>
    <row r="371" ht="13.5" customHeight="1">
      <c r="A371" s="253"/>
      <c r="B371" s="95"/>
      <c r="C371" s="253"/>
      <c r="D371" s="95"/>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row>
    <row r="372" ht="13.5" customHeight="1">
      <c r="A372" s="253"/>
      <c r="B372" s="95"/>
      <c r="C372" s="253"/>
      <c r="D372" s="95"/>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row>
    <row r="373" ht="13.5" customHeight="1">
      <c r="A373" s="253"/>
      <c r="B373" s="95"/>
      <c r="C373" s="253"/>
      <c r="D373" s="95"/>
      <c r="E373" s="253"/>
      <c r="F373" s="253"/>
      <c r="G373" s="253"/>
      <c r="H373" s="253"/>
      <c r="I373" s="253"/>
      <c r="J373" s="253"/>
      <c r="K373" s="253"/>
      <c r="L373" s="253"/>
      <c r="M373" s="253"/>
      <c r="N373" s="253"/>
      <c r="O373" s="253"/>
      <c r="P373" s="253"/>
      <c r="Q373" s="253"/>
      <c r="R373" s="253"/>
      <c r="S373" s="253"/>
      <c r="T373" s="253"/>
      <c r="U373" s="253"/>
      <c r="V373" s="253"/>
      <c r="W373" s="253"/>
      <c r="X373" s="253"/>
      <c r="Y373" s="253"/>
      <c r="Z373" s="253"/>
    </row>
    <row r="374" ht="13.5" customHeight="1">
      <c r="A374" s="253"/>
      <c r="B374" s="95"/>
      <c r="C374" s="253"/>
      <c r="D374" s="95"/>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row>
    <row r="375" ht="13.5" customHeight="1">
      <c r="A375" s="253"/>
      <c r="B375" s="95"/>
      <c r="C375" s="253"/>
      <c r="D375" s="95"/>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row>
    <row r="376" ht="13.5" customHeight="1">
      <c r="A376" s="253"/>
      <c r="B376" s="95"/>
      <c r="C376" s="253"/>
      <c r="D376" s="95"/>
      <c r="E376" s="253"/>
      <c r="F376" s="253"/>
      <c r="G376" s="253"/>
      <c r="H376" s="253"/>
      <c r="I376" s="253"/>
      <c r="J376" s="253"/>
      <c r="K376" s="253"/>
      <c r="L376" s="253"/>
      <c r="M376" s="253"/>
      <c r="N376" s="253"/>
      <c r="O376" s="253"/>
      <c r="P376" s="253"/>
      <c r="Q376" s="253"/>
      <c r="R376" s="253"/>
      <c r="S376" s="253"/>
      <c r="T376" s="253"/>
      <c r="U376" s="253"/>
      <c r="V376" s="253"/>
      <c r="W376" s="253"/>
      <c r="X376" s="253"/>
      <c r="Y376" s="253"/>
      <c r="Z376" s="253"/>
    </row>
    <row r="377" ht="13.5" customHeight="1">
      <c r="A377" s="253"/>
      <c r="B377" s="95"/>
      <c r="C377" s="253"/>
      <c r="D377" s="95"/>
      <c r="E377" s="253"/>
      <c r="F377" s="253"/>
      <c r="G377" s="253"/>
      <c r="H377" s="253"/>
      <c r="I377" s="253"/>
      <c r="J377" s="253"/>
      <c r="K377" s="253"/>
      <c r="L377" s="253"/>
      <c r="M377" s="253"/>
      <c r="N377" s="253"/>
      <c r="O377" s="253"/>
      <c r="P377" s="253"/>
      <c r="Q377" s="253"/>
      <c r="R377" s="253"/>
      <c r="S377" s="253"/>
      <c r="T377" s="253"/>
      <c r="U377" s="253"/>
      <c r="V377" s="253"/>
      <c r="W377" s="253"/>
      <c r="X377" s="253"/>
      <c r="Y377" s="253"/>
      <c r="Z377" s="253"/>
    </row>
    <row r="378" ht="13.5" customHeight="1">
      <c r="A378" s="253"/>
      <c r="B378" s="95"/>
      <c r="C378" s="253"/>
      <c r="D378" s="95"/>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row>
    <row r="379" ht="13.5" customHeight="1">
      <c r="A379" s="253"/>
      <c r="B379" s="95"/>
      <c r="C379" s="253"/>
      <c r="D379" s="95"/>
      <c r="E379" s="253"/>
      <c r="F379" s="253"/>
      <c r="G379" s="253"/>
      <c r="H379" s="253"/>
      <c r="I379" s="253"/>
      <c r="J379" s="253"/>
      <c r="K379" s="253"/>
      <c r="L379" s="253"/>
      <c r="M379" s="253"/>
      <c r="N379" s="253"/>
      <c r="O379" s="253"/>
      <c r="P379" s="253"/>
      <c r="Q379" s="253"/>
      <c r="R379" s="253"/>
      <c r="S379" s="253"/>
      <c r="T379" s="253"/>
      <c r="U379" s="253"/>
      <c r="V379" s="253"/>
      <c r="W379" s="253"/>
      <c r="X379" s="253"/>
      <c r="Y379" s="253"/>
      <c r="Z379" s="253"/>
    </row>
    <row r="380" ht="13.5" customHeight="1">
      <c r="A380" s="253"/>
      <c r="B380" s="95"/>
      <c r="C380" s="253"/>
      <c r="D380" s="95"/>
      <c r="E380" s="253"/>
      <c r="F380" s="253"/>
      <c r="G380" s="253"/>
      <c r="H380" s="253"/>
      <c r="I380" s="253"/>
      <c r="J380" s="253"/>
      <c r="K380" s="253"/>
      <c r="L380" s="253"/>
      <c r="M380" s="253"/>
      <c r="N380" s="253"/>
      <c r="O380" s="253"/>
      <c r="P380" s="253"/>
      <c r="Q380" s="253"/>
      <c r="R380" s="253"/>
      <c r="S380" s="253"/>
      <c r="T380" s="253"/>
      <c r="U380" s="253"/>
      <c r="V380" s="253"/>
      <c r="W380" s="253"/>
      <c r="X380" s="253"/>
      <c r="Y380" s="253"/>
      <c r="Z380" s="253"/>
    </row>
    <row r="381" ht="13.5" customHeight="1">
      <c r="A381" s="253"/>
      <c r="B381" s="95"/>
      <c r="C381" s="253"/>
      <c r="D381" s="95"/>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row>
    <row r="382" ht="13.5" customHeight="1">
      <c r="A382" s="253"/>
      <c r="B382" s="95"/>
      <c r="C382" s="253"/>
      <c r="D382" s="95"/>
      <c r="E382" s="253"/>
      <c r="F382" s="253"/>
      <c r="G382" s="253"/>
      <c r="H382" s="253"/>
      <c r="I382" s="253"/>
      <c r="J382" s="253"/>
      <c r="K382" s="253"/>
      <c r="L382" s="253"/>
      <c r="M382" s="253"/>
      <c r="N382" s="253"/>
      <c r="O382" s="253"/>
      <c r="P382" s="253"/>
      <c r="Q382" s="253"/>
      <c r="R382" s="253"/>
      <c r="S382" s="253"/>
      <c r="T382" s="253"/>
      <c r="U382" s="253"/>
      <c r="V382" s="253"/>
      <c r="W382" s="253"/>
      <c r="X382" s="253"/>
      <c r="Y382" s="253"/>
      <c r="Z382" s="253"/>
    </row>
    <row r="383" ht="13.5" customHeight="1">
      <c r="A383" s="253"/>
      <c r="B383" s="95"/>
      <c r="C383" s="253"/>
      <c r="D383" s="95"/>
      <c r="E383" s="253"/>
      <c r="F383" s="253"/>
      <c r="G383" s="253"/>
      <c r="H383" s="253"/>
      <c r="I383" s="253"/>
      <c r="J383" s="253"/>
      <c r="K383" s="253"/>
      <c r="L383" s="253"/>
      <c r="M383" s="253"/>
      <c r="N383" s="253"/>
      <c r="O383" s="253"/>
      <c r="P383" s="253"/>
      <c r="Q383" s="253"/>
      <c r="R383" s="253"/>
      <c r="S383" s="253"/>
      <c r="T383" s="253"/>
      <c r="U383" s="253"/>
      <c r="V383" s="253"/>
      <c r="W383" s="253"/>
      <c r="X383" s="253"/>
      <c r="Y383" s="253"/>
      <c r="Z383" s="253"/>
    </row>
    <row r="384" ht="13.5" customHeight="1">
      <c r="A384" s="253"/>
      <c r="B384" s="95"/>
      <c r="C384" s="253"/>
      <c r="D384" s="95"/>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row>
    <row r="385" ht="13.5" customHeight="1">
      <c r="A385" s="253"/>
      <c r="B385" s="95"/>
      <c r="C385" s="253"/>
      <c r="D385" s="95"/>
      <c r="E385" s="253"/>
      <c r="F385" s="253"/>
      <c r="G385" s="253"/>
      <c r="H385" s="253"/>
      <c r="I385" s="253"/>
      <c r="J385" s="253"/>
      <c r="K385" s="253"/>
      <c r="L385" s="253"/>
      <c r="M385" s="253"/>
      <c r="N385" s="253"/>
      <c r="O385" s="253"/>
      <c r="P385" s="253"/>
      <c r="Q385" s="253"/>
      <c r="R385" s="253"/>
      <c r="S385" s="253"/>
      <c r="T385" s="253"/>
      <c r="U385" s="253"/>
      <c r="V385" s="253"/>
      <c r="W385" s="253"/>
      <c r="X385" s="253"/>
      <c r="Y385" s="253"/>
      <c r="Z385" s="253"/>
    </row>
    <row r="386" ht="13.5" customHeight="1">
      <c r="A386" s="253"/>
      <c r="B386" s="95"/>
      <c r="C386" s="253"/>
      <c r="D386" s="95"/>
      <c r="E386" s="253"/>
      <c r="F386" s="253"/>
      <c r="G386" s="253"/>
      <c r="H386" s="253"/>
      <c r="I386" s="253"/>
      <c r="J386" s="253"/>
      <c r="K386" s="253"/>
      <c r="L386" s="253"/>
      <c r="M386" s="253"/>
      <c r="N386" s="253"/>
      <c r="O386" s="253"/>
      <c r="P386" s="253"/>
      <c r="Q386" s="253"/>
      <c r="R386" s="253"/>
      <c r="S386" s="253"/>
      <c r="T386" s="253"/>
      <c r="U386" s="253"/>
      <c r="V386" s="253"/>
      <c r="W386" s="253"/>
      <c r="X386" s="253"/>
      <c r="Y386" s="253"/>
      <c r="Z386" s="253"/>
    </row>
    <row r="387" ht="13.5" customHeight="1">
      <c r="A387" s="253"/>
      <c r="B387" s="95"/>
      <c r="C387" s="253"/>
      <c r="D387" s="95"/>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row>
    <row r="388" ht="13.5" customHeight="1">
      <c r="A388" s="253"/>
      <c r="B388" s="95"/>
      <c r="C388" s="253"/>
      <c r="D388" s="95"/>
      <c r="E388" s="253"/>
      <c r="F388" s="253"/>
      <c r="G388" s="253"/>
      <c r="H388" s="253"/>
      <c r="I388" s="253"/>
      <c r="J388" s="253"/>
      <c r="K388" s="253"/>
      <c r="L388" s="253"/>
      <c r="M388" s="253"/>
      <c r="N388" s="253"/>
      <c r="O388" s="253"/>
      <c r="P388" s="253"/>
      <c r="Q388" s="253"/>
      <c r="R388" s="253"/>
      <c r="S388" s="253"/>
      <c r="T388" s="253"/>
      <c r="U388" s="253"/>
      <c r="V388" s="253"/>
      <c r="W388" s="253"/>
      <c r="X388" s="253"/>
      <c r="Y388" s="253"/>
      <c r="Z388" s="253"/>
    </row>
    <row r="389" ht="13.5" customHeight="1">
      <c r="A389" s="253"/>
      <c r="B389" s="95"/>
      <c r="C389" s="253"/>
      <c r="D389" s="95"/>
      <c r="E389" s="253"/>
      <c r="F389" s="253"/>
      <c r="G389" s="253"/>
      <c r="H389" s="253"/>
      <c r="I389" s="253"/>
      <c r="J389" s="253"/>
      <c r="K389" s="253"/>
      <c r="L389" s="253"/>
      <c r="M389" s="253"/>
      <c r="N389" s="253"/>
      <c r="O389" s="253"/>
      <c r="P389" s="253"/>
      <c r="Q389" s="253"/>
      <c r="R389" s="253"/>
      <c r="S389" s="253"/>
      <c r="T389" s="253"/>
      <c r="U389" s="253"/>
      <c r="V389" s="253"/>
      <c r="W389" s="253"/>
      <c r="X389" s="253"/>
      <c r="Y389" s="253"/>
      <c r="Z389" s="253"/>
    </row>
    <row r="390" ht="13.5" customHeight="1">
      <c r="A390" s="253"/>
      <c r="B390" s="95"/>
      <c r="C390" s="253"/>
      <c r="D390" s="95"/>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row>
    <row r="391" ht="13.5" customHeight="1">
      <c r="A391" s="253"/>
      <c r="B391" s="95"/>
      <c r="C391" s="253"/>
      <c r="D391" s="95"/>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row>
    <row r="392" ht="13.5" customHeight="1">
      <c r="A392" s="253"/>
      <c r="B392" s="95"/>
      <c r="C392" s="253"/>
      <c r="D392" s="95"/>
      <c r="E392" s="253"/>
      <c r="F392" s="253"/>
      <c r="G392" s="253"/>
      <c r="H392" s="253"/>
      <c r="I392" s="253"/>
      <c r="J392" s="253"/>
      <c r="K392" s="253"/>
      <c r="L392" s="253"/>
      <c r="M392" s="253"/>
      <c r="N392" s="253"/>
      <c r="O392" s="253"/>
      <c r="P392" s="253"/>
      <c r="Q392" s="253"/>
      <c r="R392" s="253"/>
      <c r="S392" s="253"/>
      <c r="T392" s="253"/>
      <c r="U392" s="253"/>
      <c r="V392" s="253"/>
      <c r="W392" s="253"/>
      <c r="X392" s="253"/>
      <c r="Y392" s="253"/>
      <c r="Z392" s="253"/>
    </row>
    <row r="393" ht="13.5" customHeight="1">
      <c r="A393" s="253"/>
      <c r="B393" s="95"/>
      <c r="C393" s="253"/>
      <c r="D393" s="95"/>
      <c r="E393" s="253"/>
      <c r="F393" s="253"/>
      <c r="G393" s="253"/>
      <c r="H393" s="253"/>
      <c r="I393" s="253"/>
      <c r="J393" s="253"/>
      <c r="K393" s="253"/>
      <c r="L393" s="253"/>
      <c r="M393" s="253"/>
      <c r="N393" s="253"/>
      <c r="O393" s="253"/>
      <c r="P393" s="253"/>
      <c r="Q393" s="253"/>
      <c r="R393" s="253"/>
      <c r="S393" s="253"/>
      <c r="T393" s="253"/>
      <c r="U393" s="253"/>
      <c r="V393" s="253"/>
      <c r="W393" s="253"/>
      <c r="X393" s="253"/>
      <c r="Y393" s="253"/>
      <c r="Z393" s="253"/>
    </row>
    <row r="394" ht="13.5" customHeight="1">
      <c r="A394" s="253"/>
      <c r="B394" s="95"/>
      <c r="C394" s="253"/>
      <c r="D394" s="95"/>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row>
    <row r="395" ht="13.5" customHeight="1">
      <c r="A395" s="253"/>
      <c r="B395" s="95"/>
      <c r="C395" s="253"/>
      <c r="D395" s="95"/>
      <c r="E395" s="253"/>
      <c r="F395" s="253"/>
      <c r="G395" s="253"/>
      <c r="H395" s="253"/>
      <c r="I395" s="253"/>
      <c r="J395" s="253"/>
      <c r="K395" s="253"/>
      <c r="L395" s="253"/>
      <c r="M395" s="253"/>
      <c r="N395" s="253"/>
      <c r="O395" s="253"/>
      <c r="P395" s="253"/>
      <c r="Q395" s="253"/>
      <c r="R395" s="253"/>
      <c r="S395" s="253"/>
      <c r="T395" s="253"/>
      <c r="U395" s="253"/>
      <c r="V395" s="253"/>
      <c r="W395" s="253"/>
      <c r="X395" s="253"/>
      <c r="Y395" s="253"/>
      <c r="Z395" s="253"/>
    </row>
    <row r="396" ht="13.5" customHeight="1">
      <c r="A396" s="253"/>
      <c r="B396" s="95"/>
      <c r="C396" s="253"/>
      <c r="D396" s="95"/>
      <c r="E396" s="253"/>
      <c r="F396" s="253"/>
      <c r="G396" s="253"/>
      <c r="H396" s="253"/>
      <c r="I396" s="253"/>
      <c r="J396" s="253"/>
      <c r="K396" s="253"/>
      <c r="L396" s="253"/>
      <c r="M396" s="253"/>
      <c r="N396" s="253"/>
      <c r="O396" s="253"/>
      <c r="P396" s="253"/>
      <c r="Q396" s="253"/>
      <c r="R396" s="253"/>
      <c r="S396" s="253"/>
      <c r="T396" s="253"/>
      <c r="U396" s="253"/>
      <c r="V396" s="253"/>
      <c r="W396" s="253"/>
      <c r="X396" s="253"/>
      <c r="Y396" s="253"/>
      <c r="Z396" s="253"/>
    </row>
    <row r="397" ht="13.5" customHeight="1">
      <c r="A397" s="253"/>
      <c r="B397" s="95"/>
      <c r="C397" s="253"/>
      <c r="D397" s="95"/>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row>
    <row r="398" ht="13.5" customHeight="1">
      <c r="A398" s="253"/>
      <c r="B398" s="95"/>
      <c r="C398" s="253"/>
      <c r="D398" s="95"/>
      <c r="E398" s="253"/>
      <c r="F398" s="253"/>
      <c r="G398" s="253"/>
      <c r="H398" s="253"/>
      <c r="I398" s="253"/>
      <c r="J398" s="253"/>
      <c r="K398" s="253"/>
      <c r="L398" s="253"/>
      <c r="M398" s="253"/>
      <c r="N398" s="253"/>
      <c r="O398" s="253"/>
      <c r="P398" s="253"/>
      <c r="Q398" s="253"/>
      <c r="R398" s="253"/>
      <c r="S398" s="253"/>
      <c r="T398" s="253"/>
      <c r="U398" s="253"/>
      <c r="V398" s="253"/>
      <c r="W398" s="253"/>
      <c r="X398" s="253"/>
      <c r="Y398" s="253"/>
      <c r="Z398" s="253"/>
    </row>
    <row r="399" ht="13.5" customHeight="1">
      <c r="A399" s="253"/>
      <c r="B399" s="95"/>
      <c r="C399" s="253"/>
      <c r="D399" s="95"/>
      <c r="E399" s="253"/>
      <c r="F399" s="253"/>
      <c r="G399" s="253"/>
      <c r="H399" s="253"/>
      <c r="I399" s="253"/>
      <c r="J399" s="253"/>
      <c r="K399" s="253"/>
      <c r="L399" s="253"/>
      <c r="M399" s="253"/>
      <c r="N399" s="253"/>
      <c r="O399" s="253"/>
      <c r="P399" s="253"/>
      <c r="Q399" s="253"/>
      <c r="R399" s="253"/>
      <c r="S399" s="253"/>
      <c r="T399" s="253"/>
      <c r="U399" s="253"/>
      <c r="V399" s="253"/>
      <c r="W399" s="253"/>
      <c r="X399" s="253"/>
      <c r="Y399" s="253"/>
      <c r="Z399" s="253"/>
    </row>
    <row r="400" ht="13.5" customHeight="1">
      <c r="A400" s="253"/>
      <c r="B400" s="95"/>
      <c r="C400" s="253"/>
      <c r="D400" s="95"/>
      <c r="E400" s="253"/>
      <c r="F400" s="253"/>
      <c r="G400" s="253"/>
      <c r="H400" s="253"/>
      <c r="I400" s="253"/>
      <c r="J400" s="253"/>
      <c r="K400" s="253"/>
      <c r="L400" s="253"/>
      <c r="M400" s="253"/>
      <c r="N400" s="253"/>
      <c r="O400" s="253"/>
      <c r="P400" s="253"/>
      <c r="Q400" s="253"/>
      <c r="R400" s="253"/>
      <c r="S400" s="253"/>
      <c r="T400" s="253"/>
      <c r="U400" s="253"/>
      <c r="V400" s="253"/>
      <c r="W400" s="253"/>
      <c r="X400" s="253"/>
      <c r="Y400" s="253"/>
      <c r="Z400" s="253"/>
    </row>
    <row r="401" ht="13.5" customHeight="1">
      <c r="A401" s="253"/>
      <c r="B401" s="95"/>
      <c r="C401" s="253"/>
      <c r="D401" s="95"/>
      <c r="E401" s="253"/>
      <c r="F401" s="253"/>
      <c r="G401" s="253"/>
      <c r="H401" s="253"/>
      <c r="I401" s="253"/>
      <c r="J401" s="253"/>
      <c r="K401" s="253"/>
      <c r="L401" s="253"/>
      <c r="M401" s="253"/>
      <c r="N401" s="253"/>
      <c r="O401" s="253"/>
      <c r="P401" s="253"/>
      <c r="Q401" s="253"/>
      <c r="R401" s="253"/>
      <c r="S401" s="253"/>
      <c r="T401" s="253"/>
      <c r="U401" s="253"/>
      <c r="V401" s="253"/>
      <c r="W401" s="253"/>
      <c r="X401" s="253"/>
      <c r="Y401" s="253"/>
      <c r="Z401" s="253"/>
    </row>
    <row r="402" ht="13.5" customHeight="1">
      <c r="A402" s="253"/>
      <c r="B402" s="95"/>
      <c r="C402" s="253"/>
      <c r="D402" s="95"/>
      <c r="E402" s="253"/>
      <c r="F402" s="253"/>
      <c r="G402" s="253"/>
      <c r="H402" s="253"/>
      <c r="I402" s="253"/>
      <c r="J402" s="253"/>
      <c r="K402" s="253"/>
      <c r="L402" s="253"/>
      <c r="M402" s="253"/>
      <c r="N402" s="253"/>
      <c r="O402" s="253"/>
      <c r="P402" s="253"/>
      <c r="Q402" s="253"/>
      <c r="R402" s="253"/>
      <c r="S402" s="253"/>
      <c r="T402" s="253"/>
      <c r="U402" s="253"/>
      <c r="V402" s="253"/>
      <c r="W402" s="253"/>
      <c r="X402" s="253"/>
      <c r="Y402" s="253"/>
      <c r="Z402" s="253"/>
    </row>
    <row r="403" ht="13.5" customHeight="1">
      <c r="A403" s="253"/>
      <c r="B403" s="95"/>
      <c r="C403" s="253"/>
      <c r="D403" s="95"/>
      <c r="E403" s="253"/>
      <c r="F403" s="253"/>
      <c r="G403" s="253"/>
      <c r="H403" s="253"/>
      <c r="I403" s="253"/>
      <c r="J403" s="253"/>
      <c r="K403" s="253"/>
      <c r="L403" s="253"/>
      <c r="M403" s="253"/>
      <c r="N403" s="253"/>
      <c r="O403" s="253"/>
      <c r="P403" s="253"/>
      <c r="Q403" s="253"/>
      <c r="R403" s="253"/>
      <c r="S403" s="253"/>
      <c r="T403" s="253"/>
      <c r="U403" s="253"/>
      <c r="V403" s="253"/>
      <c r="W403" s="253"/>
      <c r="X403" s="253"/>
      <c r="Y403" s="253"/>
      <c r="Z403" s="253"/>
    </row>
    <row r="404" ht="13.5" customHeight="1">
      <c r="A404" s="253"/>
      <c r="B404" s="95"/>
      <c r="C404" s="253"/>
      <c r="D404" s="95"/>
      <c r="E404" s="253"/>
      <c r="F404" s="253"/>
      <c r="G404" s="253"/>
      <c r="H404" s="253"/>
      <c r="I404" s="253"/>
      <c r="J404" s="253"/>
      <c r="K404" s="253"/>
      <c r="L404" s="253"/>
      <c r="M404" s="253"/>
      <c r="N404" s="253"/>
      <c r="O404" s="253"/>
      <c r="P404" s="253"/>
      <c r="Q404" s="253"/>
      <c r="R404" s="253"/>
      <c r="S404" s="253"/>
      <c r="T404" s="253"/>
      <c r="U404" s="253"/>
      <c r="V404" s="253"/>
      <c r="W404" s="253"/>
      <c r="X404" s="253"/>
      <c r="Y404" s="253"/>
      <c r="Z404" s="253"/>
    </row>
    <row r="405" ht="13.5" customHeight="1">
      <c r="A405" s="253"/>
      <c r="B405" s="95"/>
      <c r="C405" s="253"/>
      <c r="D405" s="95"/>
      <c r="E405" s="253"/>
      <c r="F405" s="253"/>
      <c r="G405" s="253"/>
      <c r="H405" s="253"/>
      <c r="I405" s="253"/>
      <c r="J405" s="253"/>
      <c r="K405" s="253"/>
      <c r="L405" s="253"/>
      <c r="M405" s="253"/>
      <c r="N405" s="253"/>
      <c r="O405" s="253"/>
      <c r="P405" s="253"/>
      <c r="Q405" s="253"/>
      <c r="R405" s="253"/>
      <c r="S405" s="253"/>
      <c r="T405" s="253"/>
      <c r="U405" s="253"/>
      <c r="V405" s="253"/>
      <c r="W405" s="253"/>
      <c r="X405" s="253"/>
      <c r="Y405" s="253"/>
      <c r="Z405" s="253"/>
    </row>
    <row r="406" ht="13.5" customHeight="1">
      <c r="A406" s="253"/>
      <c r="B406" s="95"/>
      <c r="C406" s="253"/>
      <c r="D406" s="95"/>
      <c r="E406" s="253"/>
      <c r="F406" s="253"/>
      <c r="G406" s="253"/>
      <c r="H406" s="253"/>
      <c r="I406" s="253"/>
      <c r="J406" s="253"/>
      <c r="K406" s="253"/>
      <c r="L406" s="253"/>
      <c r="M406" s="253"/>
      <c r="N406" s="253"/>
      <c r="O406" s="253"/>
      <c r="P406" s="253"/>
      <c r="Q406" s="253"/>
      <c r="R406" s="253"/>
      <c r="S406" s="253"/>
      <c r="T406" s="253"/>
      <c r="U406" s="253"/>
      <c r="V406" s="253"/>
      <c r="W406" s="253"/>
      <c r="X406" s="253"/>
      <c r="Y406" s="253"/>
      <c r="Z406" s="253"/>
    </row>
    <row r="407" ht="13.5" customHeight="1">
      <c r="A407" s="253"/>
      <c r="B407" s="95"/>
      <c r="C407" s="253"/>
      <c r="D407" s="95"/>
      <c r="E407" s="253"/>
      <c r="F407" s="253"/>
      <c r="G407" s="253"/>
      <c r="H407" s="253"/>
      <c r="I407" s="253"/>
      <c r="J407" s="253"/>
      <c r="K407" s="253"/>
      <c r="L407" s="253"/>
      <c r="M407" s="253"/>
      <c r="N407" s="253"/>
      <c r="O407" s="253"/>
      <c r="P407" s="253"/>
      <c r="Q407" s="253"/>
      <c r="R407" s="253"/>
      <c r="S407" s="253"/>
      <c r="T407" s="253"/>
      <c r="U407" s="253"/>
      <c r="V407" s="253"/>
      <c r="W407" s="253"/>
      <c r="X407" s="253"/>
      <c r="Y407" s="253"/>
      <c r="Z407" s="253"/>
    </row>
    <row r="408" ht="13.5" customHeight="1">
      <c r="A408" s="253"/>
      <c r="B408" s="95"/>
      <c r="C408" s="253"/>
      <c r="D408" s="95"/>
      <c r="E408" s="253"/>
      <c r="F408" s="253"/>
      <c r="G408" s="253"/>
      <c r="H408" s="253"/>
      <c r="I408" s="253"/>
      <c r="J408" s="253"/>
      <c r="K408" s="253"/>
      <c r="L408" s="253"/>
      <c r="M408" s="253"/>
      <c r="N408" s="253"/>
      <c r="O408" s="253"/>
      <c r="P408" s="253"/>
      <c r="Q408" s="253"/>
      <c r="R408" s="253"/>
      <c r="S408" s="253"/>
      <c r="T408" s="253"/>
      <c r="U408" s="253"/>
      <c r="V408" s="253"/>
      <c r="W408" s="253"/>
      <c r="X408" s="253"/>
      <c r="Y408" s="253"/>
      <c r="Z408" s="253"/>
    </row>
    <row r="409" ht="13.5" customHeight="1">
      <c r="A409" s="253"/>
      <c r="B409" s="95"/>
      <c r="C409" s="253"/>
      <c r="D409" s="95"/>
      <c r="E409" s="253"/>
      <c r="F409" s="253"/>
      <c r="G409" s="253"/>
      <c r="H409" s="253"/>
      <c r="I409" s="253"/>
      <c r="J409" s="253"/>
      <c r="K409" s="253"/>
      <c r="L409" s="253"/>
      <c r="M409" s="253"/>
      <c r="N409" s="253"/>
      <c r="O409" s="253"/>
      <c r="P409" s="253"/>
      <c r="Q409" s="253"/>
      <c r="R409" s="253"/>
      <c r="S409" s="253"/>
      <c r="T409" s="253"/>
      <c r="U409" s="253"/>
      <c r="V409" s="253"/>
      <c r="W409" s="253"/>
      <c r="X409" s="253"/>
      <c r="Y409" s="253"/>
      <c r="Z409" s="253"/>
    </row>
    <row r="410" ht="13.5" customHeight="1">
      <c r="A410" s="253"/>
      <c r="B410" s="95"/>
      <c r="C410" s="253"/>
      <c r="D410" s="95"/>
      <c r="E410" s="253"/>
      <c r="F410" s="253"/>
      <c r="G410" s="253"/>
      <c r="H410" s="253"/>
      <c r="I410" s="253"/>
      <c r="J410" s="253"/>
      <c r="K410" s="253"/>
      <c r="L410" s="253"/>
      <c r="M410" s="253"/>
      <c r="N410" s="253"/>
      <c r="O410" s="253"/>
      <c r="P410" s="253"/>
      <c r="Q410" s="253"/>
      <c r="R410" s="253"/>
      <c r="S410" s="253"/>
      <c r="T410" s="253"/>
      <c r="U410" s="253"/>
      <c r="V410" s="253"/>
      <c r="W410" s="253"/>
      <c r="X410" s="253"/>
      <c r="Y410" s="253"/>
      <c r="Z410" s="253"/>
    </row>
    <row r="411" ht="13.5" customHeight="1">
      <c r="A411" s="253"/>
      <c r="B411" s="95"/>
      <c r="C411" s="253"/>
      <c r="D411" s="95"/>
      <c r="E411" s="253"/>
      <c r="F411" s="253"/>
      <c r="G411" s="253"/>
      <c r="H411" s="253"/>
      <c r="I411" s="253"/>
      <c r="J411" s="253"/>
      <c r="K411" s="253"/>
      <c r="L411" s="253"/>
      <c r="M411" s="253"/>
      <c r="N411" s="253"/>
      <c r="O411" s="253"/>
      <c r="P411" s="253"/>
      <c r="Q411" s="253"/>
      <c r="R411" s="253"/>
      <c r="S411" s="253"/>
      <c r="T411" s="253"/>
      <c r="U411" s="253"/>
      <c r="V411" s="253"/>
      <c r="W411" s="253"/>
      <c r="X411" s="253"/>
      <c r="Y411" s="253"/>
      <c r="Z411" s="253"/>
    </row>
    <row r="412" ht="13.5" customHeight="1">
      <c r="A412" s="253"/>
      <c r="B412" s="95"/>
      <c r="C412" s="253"/>
      <c r="D412" s="95"/>
      <c r="E412" s="253"/>
      <c r="F412" s="253"/>
      <c r="G412" s="253"/>
      <c r="H412" s="253"/>
      <c r="I412" s="253"/>
      <c r="J412" s="253"/>
      <c r="K412" s="253"/>
      <c r="L412" s="253"/>
      <c r="M412" s="253"/>
      <c r="N412" s="253"/>
      <c r="O412" s="253"/>
      <c r="P412" s="253"/>
      <c r="Q412" s="253"/>
      <c r="R412" s="253"/>
      <c r="S412" s="253"/>
      <c r="T412" s="253"/>
      <c r="U412" s="253"/>
      <c r="V412" s="253"/>
      <c r="W412" s="253"/>
      <c r="X412" s="253"/>
      <c r="Y412" s="253"/>
      <c r="Z412" s="253"/>
    </row>
    <row r="413" ht="13.5" customHeight="1">
      <c r="A413" s="253"/>
      <c r="B413" s="95"/>
      <c r="C413" s="253"/>
      <c r="D413" s="95"/>
      <c r="E413" s="253"/>
      <c r="F413" s="253"/>
      <c r="G413" s="253"/>
      <c r="H413" s="253"/>
      <c r="I413" s="253"/>
      <c r="J413" s="253"/>
      <c r="K413" s="253"/>
      <c r="L413" s="253"/>
      <c r="M413" s="253"/>
      <c r="N413" s="253"/>
      <c r="O413" s="253"/>
      <c r="P413" s="253"/>
      <c r="Q413" s="253"/>
      <c r="R413" s="253"/>
      <c r="S413" s="253"/>
      <c r="T413" s="253"/>
      <c r="U413" s="253"/>
      <c r="V413" s="253"/>
      <c r="W413" s="253"/>
      <c r="X413" s="253"/>
      <c r="Y413" s="253"/>
      <c r="Z413" s="253"/>
    </row>
    <row r="414" ht="13.5" customHeight="1">
      <c r="A414" s="253"/>
      <c r="B414" s="95"/>
      <c r="C414" s="253"/>
      <c r="D414" s="95"/>
      <c r="E414" s="253"/>
      <c r="F414" s="253"/>
      <c r="G414" s="253"/>
      <c r="H414" s="253"/>
      <c r="I414" s="253"/>
      <c r="J414" s="253"/>
      <c r="K414" s="253"/>
      <c r="L414" s="253"/>
      <c r="M414" s="253"/>
      <c r="N414" s="253"/>
      <c r="O414" s="253"/>
      <c r="P414" s="253"/>
      <c r="Q414" s="253"/>
      <c r="R414" s="253"/>
      <c r="S414" s="253"/>
      <c r="T414" s="253"/>
      <c r="U414" s="253"/>
      <c r="V414" s="253"/>
      <c r="W414" s="253"/>
      <c r="X414" s="253"/>
      <c r="Y414" s="253"/>
      <c r="Z414" s="253"/>
    </row>
    <row r="415" ht="13.5" customHeight="1">
      <c r="A415" s="253"/>
      <c r="B415" s="95"/>
      <c r="C415" s="253"/>
      <c r="D415" s="95"/>
      <c r="E415" s="253"/>
      <c r="F415" s="253"/>
      <c r="G415" s="253"/>
      <c r="H415" s="253"/>
      <c r="I415" s="253"/>
      <c r="J415" s="253"/>
      <c r="K415" s="253"/>
      <c r="L415" s="253"/>
      <c r="M415" s="253"/>
      <c r="N415" s="253"/>
      <c r="O415" s="253"/>
      <c r="P415" s="253"/>
      <c r="Q415" s="253"/>
      <c r="R415" s="253"/>
      <c r="S415" s="253"/>
      <c r="T415" s="253"/>
      <c r="U415" s="253"/>
      <c r="V415" s="253"/>
      <c r="W415" s="253"/>
      <c r="X415" s="253"/>
      <c r="Y415" s="253"/>
      <c r="Z415" s="253"/>
    </row>
    <row r="416" ht="13.5" customHeight="1">
      <c r="A416" s="253"/>
      <c r="B416" s="95"/>
      <c r="C416" s="253"/>
      <c r="D416" s="95"/>
      <c r="E416" s="253"/>
      <c r="F416" s="253"/>
      <c r="G416" s="253"/>
      <c r="H416" s="253"/>
      <c r="I416" s="253"/>
      <c r="J416" s="253"/>
      <c r="K416" s="253"/>
      <c r="L416" s="253"/>
      <c r="M416" s="253"/>
      <c r="N416" s="253"/>
      <c r="O416" s="253"/>
      <c r="P416" s="253"/>
      <c r="Q416" s="253"/>
      <c r="R416" s="253"/>
      <c r="S416" s="253"/>
      <c r="T416" s="253"/>
      <c r="U416" s="253"/>
      <c r="V416" s="253"/>
      <c r="W416" s="253"/>
      <c r="X416" s="253"/>
      <c r="Y416" s="253"/>
      <c r="Z416" s="253"/>
    </row>
    <row r="417" ht="13.5" customHeight="1">
      <c r="A417" s="253"/>
      <c r="B417" s="95"/>
      <c r="C417" s="253"/>
      <c r="D417" s="95"/>
      <c r="E417" s="253"/>
      <c r="F417" s="253"/>
      <c r="G417" s="253"/>
      <c r="H417" s="253"/>
      <c r="I417" s="253"/>
      <c r="J417" s="253"/>
      <c r="K417" s="253"/>
      <c r="L417" s="253"/>
      <c r="M417" s="253"/>
      <c r="N417" s="253"/>
      <c r="O417" s="253"/>
      <c r="P417" s="253"/>
      <c r="Q417" s="253"/>
      <c r="R417" s="253"/>
      <c r="S417" s="253"/>
      <c r="T417" s="253"/>
      <c r="U417" s="253"/>
      <c r="V417" s="253"/>
      <c r="W417" s="253"/>
      <c r="X417" s="253"/>
      <c r="Y417" s="253"/>
      <c r="Z417" s="253"/>
    </row>
    <row r="418" ht="13.5" customHeight="1">
      <c r="A418" s="253"/>
      <c r="B418" s="95"/>
      <c r="C418" s="253"/>
      <c r="D418" s="95"/>
      <c r="E418" s="253"/>
      <c r="F418" s="253"/>
      <c r="G418" s="253"/>
      <c r="H418" s="253"/>
      <c r="I418" s="253"/>
      <c r="J418" s="253"/>
      <c r="K418" s="253"/>
      <c r="L418" s="253"/>
      <c r="M418" s="253"/>
      <c r="N418" s="253"/>
      <c r="O418" s="253"/>
      <c r="P418" s="253"/>
      <c r="Q418" s="253"/>
      <c r="R418" s="253"/>
      <c r="S418" s="253"/>
      <c r="T418" s="253"/>
      <c r="U418" s="253"/>
      <c r="V418" s="253"/>
      <c r="W418" s="253"/>
      <c r="X418" s="253"/>
      <c r="Y418" s="253"/>
      <c r="Z418" s="253"/>
    </row>
    <row r="419" ht="13.5" customHeight="1">
      <c r="A419" s="253"/>
      <c r="B419" s="95"/>
      <c r="C419" s="253"/>
      <c r="D419" s="95"/>
      <c r="E419" s="253"/>
      <c r="F419" s="253"/>
      <c r="G419" s="253"/>
      <c r="H419" s="253"/>
      <c r="I419" s="253"/>
      <c r="J419" s="253"/>
      <c r="K419" s="253"/>
      <c r="L419" s="253"/>
      <c r="M419" s="253"/>
      <c r="N419" s="253"/>
      <c r="O419" s="253"/>
      <c r="P419" s="253"/>
      <c r="Q419" s="253"/>
      <c r="R419" s="253"/>
      <c r="S419" s="253"/>
      <c r="T419" s="253"/>
      <c r="U419" s="253"/>
      <c r="V419" s="253"/>
      <c r="W419" s="253"/>
      <c r="X419" s="253"/>
      <c r="Y419" s="253"/>
      <c r="Z419" s="253"/>
    </row>
    <row r="420" ht="13.5" customHeight="1">
      <c r="A420" s="253"/>
      <c r="B420" s="95"/>
      <c r="C420" s="253"/>
      <c r="D420" s="95"/>
      <c r="E420" s="253"/>
      <c r="F420" s="253"/>
      <c r="G420" s="253"/>
      <c r="H420" s="253"/>
      <c r="I420" s="253"/>
      <c r="J420" s="253"/>
      <c r="K420" s="253"/>
      <c r="L420" s="253"/>
      <c r="M420" s="253"/>
      <c r="N420" s="253"/>
      <c r="O420" s="253"/>
      <c r="P420" s="253"/>
      <c r="Q420" s="253"/>
      <c r="R420" s="253"/>
      <c r="S420" s="253"/>
      <c r="T420" s="253"/>
      <c r="U420" s="253"/>
      <c r="V420" s="253"/>
      <c r="W420" s="253"/>
      <c r="X420" s="253"/>
      <c r="Y420" s="253"/>
      <c r="Z420" s="253"/>
    </row>
    <row r="421" ht="13.5" customHeight="1">
      <c r="A421" s="253"/>
      <c r="B421" s="95"/>
      <c r="C421" s="253"/>
      <c r="D421" s="95"/>
      <c r="E421" s="253"/>
      <c r="F421" s="253"/>
      <c r="G421" s="253"/>
      <c r="H421" s="253"/>
      <c r="I421" s="253"/>
      <c r="J421" s="253"/>
      <c r="K421" s="253"/>
      <c r="L421" s="253"/>
      <c r="M421" s="253"/>
      <c r="N421" s="253"/>
      <c r="O421" s="253"/>
      <c r="P421" s="253"/>
      <c r="Q421" s="253"/>
      <c r="R421" s="253"/>
      <c r="S421" s="253"/>
      <c r="T421" s="253"/>
      <c r="U421" s="253"/>
      <c r="V421" s="253"/>
      <c r="W421" s="253"/>
      <c r="X421" s="253"/>
      <c r="Y421" s="253"/>
      <c r="Z421" s="253"/>
    </row>
    <row r="422" ht="13.5" customHeight="1">
      <c r="A422" s="253"/>
      <c r="B422" s="95"/>
      <c r="C422" s="253"/>
      <c r="D422" s="95"/>
      <c r="E422" s="253"/>
      <c r="F422" s="253"/>
      <c r="G422" s="253"/>
      <c r="H422" s="253"/>
      <c r="I422" s="253"/>
      <c r="J422" s="253"/>
      <c r="K422" s="253"/>
      <c r="L422" s="253"/>
      <c r="M422" s="253"/>
      <c r="N422" s="253"/>
      <c r="O422" s="253"/>
      <c r="P422" s="253"/>
      <c r="Q422" s="253"/>
      <c r="R422" s="253"/>
      <c r="S422" s="253"/>
      <c r="T422" s="253"/>
      <c r="U422" s="253"/>
      <c r="V422" s="253"/>
      <c r="W422" s="253"/>
      <c r="X422" s="253"/>
      <c r="Y422" s="253"/>
      <c r="Z422" s="253"/>
    </row>
    <row r="423" ht="13.5" customHeight="1">
      <c r="A423" s="253"/>
      <c r="B423" s="95"/>
      <c r="C423" s="253"/>
      <c r="D423" s="95"/>
      <c r="E423" s="253"/>
      <c r="F423" s="253"/>
      <c r="G423" s="253"/>
      <c r="H423" s="253"/>
      <c r="I423" s="253"/>
      <c r="J423" s="253"/>
      <c r="K423" s="253"/>
      <c r="L423" s="253"/>
      <c r="M423" s="253"/>
      <c r="N423" s="253"/>
      <c r="O423" s="253"/>
      <c r="P423" s="253"/>
      <c r="Q423" s="253"/>
      <c r="R423" s="253"/>
      <c r="S423" s="253"/>
      <c r="T423" s="253"/>
      <c r="U423" s="253"/>
      <c r="V423" s="253"/>
      <c r="W423" s="253"/>
      <c r="X423" s="253"/>
      <c r="Y423" s="253"/>
      <c r="Z423" s="253"/>
    </row>
    <row r="424" ht="13.5" customHeight="1">
      <c r="A424" s="253"/>
      <c r="B424" s="95"/>
      <c r="C424" s="253"/>
      <c r="D424" s="95"/>
      <c r="E424" s="253"/>
      <c r="F424" s="253"/>
      <c r="G424" s="253"/>
      <c r="H424" s="253"/>
      <c r="I424" s="253"/>
      <c r="J424" s="253"/>
      <c r="K424" s="253"/>
      <c r="L424" s="253"/>
      <c r="M424" s="253"/>
      <c r="N424" s="253"/>
      <c r="O424" s="253"/>
      <c r="P424" s="253"/>
      <c r="Q424" s="253"/>
      <c r="R424" s="253"/>
      <c r="S424" s="253"/>
      <c r="T424" s="253"/>
      <c r="U424" s="253"/>
      <c r="V424" s="253"/>
      <c r="W424" s="253"/>
      <c r="X424" s="253"/>
      <c r="Y424" s="253"/>
      <c r="Z424" s="253"/>
    </row>
    <row r="425" ht="13.5" customHeight="1">
      <c r="A425" s="253"/>
      <c r="B425" s="95"/>
      <c r="C425" s="253"/>
      <c r="D425" s="95"/>
      <c r="E425" s="253"/>
      <c r="F425" s="253"/>
      <c r="G425" s="253"/>
      <c r="H425" s="253"/>
      <c r="I425" s="253"/>
      <c r="J425" s="253"/>
      <c r="K425" s="253"/>
      <c r="L425" s="253"/>
      <c r="M425" s="253"/>
      <c r="N425" s="253"/>
      <c r="O425" s="253"/>
      <c r="P425" s="253"/>
      <c r="Q425" s="253"/>
      <c r="R425" s="253"/>
      <c r="S425" s="253"/>
      <c r="T425" s="253"/>
      <c r="U425" s="253"/>
      <c r="V425" s="253"/>
      <c r="W425" s="253"/>
      <c r="X425" s="253"/>
      <c r="Y425" s="253"/>
      <c r="Z425" s="253"/>
    </row>
    <row r="426" ht="13.5" customHeight="1">
      <c r="A426" s="253"/>
      <c r="B426" s="95"/>
      <c r="C426" s="253"/>
      <c r="D426" s="95"/>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row>
    <row r="427" ht="13.5" customHeight="1">
      <c r="A427" s="253"/>
      <c r="B427" s="95"/>
      <c r="C427" s="253"/>
      <c r="D427" s="95"/>
      <c r="E427" s="253"/>
      <c r="F427" s="253"/>
      <c r="G427" s="253"/>
      <c r="H427" s="253"/>
      <c r="I427" s="253"/>
      <c r="J427" s="253"/>
      <c r="K427" s="253"/>
      <c r="L427" s="253"/>
      <c r="M427" s="253"/>
      <c r="N427" s="253"/>
      <c r="O427" s="253"/>
      <c r="P427" s="253"/>
      <c r="Q427" s="253"/>
      <c r="R427" s="253"/>
      <c r="S427" s="253"/>
      <c r="T427" s="253"/>
      <c r="U427" s="253"/>
      <c r="V427" s="253"/>
      <c r="W427" s="253"/>
      <c r="X427" s="253"/>
      <c r="Y427" s="253"/>
      <c r="Z427" s="253"/>
    </row>
    <row r="428" ht="13.5" customHeight="1">
      <c r="A428" s="253"/>
      <c r="B428" s="95"/>
      <c r="C428" s="253"/>
      <c r="D428" s="95"/>
      <c r="E428" s="253"/>
      <c r="F428" s="253"/>
      <c r="G428" s="253"/>
      <c r="H428" s="253"/>
      <c r="I428" s="253"/>
      <c r="J428" s="253"/>
      <c r="K428" s="253"/>
      <c r="L428" s="253"/>
      <c r="M428" s="253"/>
      <c r="N428" s="253"/>
      <c r="O428" s="253"/>
      <c r="P428" s="253"/>
      <c r="Q428" s="253"/>
      <c r="R428" s="253"/>
      <c r="S428" s="253"/>
      <c r="T428" s="253"/>
      <c r="U428" s="253"/>
      <c r="V428" s="253"/>
      <c r="W428" s="253"/>
      <c r="X428" s="253"/>
      <c r="Y428" s="253"/>
      <c r="Z428" s="253"/>
    </row>
    <row r="429" ht="13.5" customHeight="1">
      <c r="A429" s="253"/>
      <c r="B429" s="95"/>
      <c r="C429" s="253"/>
      <c r="D429" s="95"/>
      <c r="E429" s="253"/>
      <c r="F429" s="253"/>
      <c r="G429" s="253"/>
      <c r="H429" s="253"/>
      <c r="I429" s="253"/>
      <c r="J429" s="253"/>
      <c r="K429" s="253"/>
      <c r="L429" s="253"/>
      <c r="M429" s="253"/>
      <c r="N429" s="253"/>
      <c r="O429" s="253"/>
      <c r="P429" s="253"/>
      <c r="Q429" s="253"/>
      <c r="R429" s="253"/>
      <c r="S429" s="253"/>
      <c r="T429" s="253"/>
      <c r="U429" s="253"/>
      <c r="V429" s="253"/>
      <c r="W429" s="253"/>
      <c r="X429" s="253"/>
      <c r="Y429" s="253"/>
      <c r="Z429" s="253"/>
    </row>
    <row r="430" ht="13.5" customHeight="1">
      <c r="A430" s="253"/>
      <c r="B430" s="95"/>
      <c r="C430" s="253"/>
      <c r="D430" s="95"/>
      <c r="E430" s="253"/>
      <c r="F430" s="253"/>
      <c r="G430" s="253"/>
      <c r="H430" s="253"/>
      <c r="I430" s="253"/>
      <c r="J430" s="253"/>
      <c r="K430" s="253"/>
      <c r="L430" s="253"/>
      <c r="M430" s="253"/>
      <c r="N430" s="253"/>
      <c r="O430" s="253"/>
      <c r="P430" s="253"/>
      <c r="Q430" s="253"/>
      <c r="R430" s="253"/>
      <c r="S430" s="253"/>
      <c r="T430" s="253"/>
      <c r="U430" s="253"/>
      <c r="V430" s="253"/>
      <c r="W430" s="253"/>
      <c r="X430" s="253"/>
      <c r="Y430" s="253"/>
      <c r="Z430" s="253"/>
    </row>
    <row r="431" ht="13.5" customHeight="1">
      <c r="A431" s="253"/>
      <c r="B431" s="95"/>
      <c r="C431" s="253"/>
      <c r="D431" s="95"/>
      <c r="E431" s="253"/>
      <c r="F431" s="253"/>
      <c r="G431" s="253"/>
      <c r="H431" s="253"/>
      <c r="I431" s="253"/>
      <c r="J431" s="253"/>
      <c r="K431" s="253"/>
      <c r="L431" s="253"/>
      <c r="M431" s="253"/>
      <c r="N431" s="253"/>
      <c r="O431" s="253"/>
      <c r="P431" s="253"/>
      <c r="Q431" s="253"/>
      <c r="R431" s="253"/>
      <c r="S431" s="253"/>
      <c r="T431" s="253"/>
      <c r="U431" s="253"/>
      <c r="V431" s="253"/>
      <c r="W431" s="253"/>
      <c r="X431" s="253"/>
      <c r="Y431" s="253"/>
      <c r="Z431" s="253"/>
    </row>
    <row r="432" ht="13.5" customHeight="1">
      <c r="A432" s="253"/>
      <c r="B432" s="95"/>
      <c r="C432" s="253"/>
      <c r="D432" s="95"/>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row>
    <row r="433" ht="13.5" customHeight="1">
      <c r="A433" s="253"/>
      <c r="B433" s="95"/>
      <c r="C433" s="253"/>
      <c r="D433" s="95"/>
      <c r="E433" s="253"/>
      <c r="F433" s="253"/>
      <c r="G433" s="253"/>
      <c r="H433" s="253"/>
      <c r="I433" s="253"/>
      <c r="J433" s="253"/>
      <c r="K433" s="253"/>
      <c r="L433" s="253"/>
      <c r="M433" s="253"/>
      <c r="N433" s="253"/>
      <c r="O433" s="253"/>
      <c r="P433" s="253"/>
      <c r="Q433" s="253"/>
      <c r="R433" s="253"/>
      <c r="S433" s="253"/>
      <c r="T433" s="253"/>
      <c r="U433" s="253"/>
      <c r="V433" s="253"/>
      <c r="W433" s="253"/>
      <c r="X433" s="253"/>
      <c r="Y433" s="253"/>
      <c r="Z433" s="253"/>
    </row>
    <row r="434" ht="13.5" customHeight="1">
      <c r="A434" s="253"/>
      <c r="B434" s="95"/>
      <c r="C434" s="253"/>
      <c r="D434" s="95"/>
      <c r="E434" s="253"/>
      <c r="F434" s="253"/>
      <c r="G434" s="253"/>
      <c r="H434" s="253"/>
      <c r="I434" s="253"/>
      <c r="J434" s="253"/>
      <c r="K434" s="253"/>
      <c r="L434" s="253"/>
      <c r="M434" s="253"/>
      <c r="N434" s="253"/>
      <c r="O434" s="253"/>
      <c r="P434" s="253"/>
      <c r="Q434" s="253"/>
      <c r="R434" s="253"/>
      <c r="S434" s="253"/>
      <c r="T434" s="253"/>
      <c r="U434" s="253"/>
      <c r="V434" s="253"/>
      <c r="W434" s="253"/>
      <c r="X434" s="253"/>
      <c r="Y434" s="253"/>
      <c r="Z434" s="253"/>
    </row>
    <row r="435" ht="13.5" customHeight="1">
      <c r="A435" s="253"/>
      <c r="B435" s="95"/>
      <c r="C435" s="253"/>
      <c r="D435" s="95"/>
      <c r="E435" s="253"/>
      <c r="F435" s="253"/>
      <c r="G435" s="253"/>
      <c r="H435" s="253"/>
      <c r="I435" s="253"/>
      <c r="J435" s="253"/>
      <c r="K435" s="253"/>
      <c r="L435" s="253"/>
      <c r="M435" s="253"/>
      <c r="N435" s="253"/>
      <c r="O435" s="253"/>
      <c r="P435" s="253"/>
      <c r="Q435" s="253"/>
      <c r="R435" s="253"/>
      <c r="S435" s="253"/>
      <c r="T435" s="253"/>
      <c r="U435" s="253"/>
      <c r="V435" s="253"/>
      <c r="W435" s="253"/>
      <c r="X435" s="253"/>
      <c r="Y435" s="253"/>
      <c r="Z435" s="253"/>
    </row>
    <row r="436" ht="13.5" customHeight="1">
      <c r="A436" s="253"/>
      <c r="B436" s="95"/>
      <c r="C436" s="253"/>
      <c r="D436" s="95"/>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row>
    <row r="437" ht="13.5" customHeight="1">
      <c r="A437" s="253"/>
      <c r="B437" s="95"/>
      <c r="C437" s="253"/>
      <c r="D437" s="95"/>
      <c r="E437" s="253"/>
      <c r="F437" s="253"/>
      <c r="G437" s="253"/>
      <c r="H437" s="253"/>
      <c r="I437" s="253"/>
      <c r="J437" s="253"/>
      <c r="K437" s="253"/>
      <c r="L437" s="253"/>
      <c r="M437" s="253"/>
      <c r="N437" s="253"/>
      <c r="O437" s="253"/>
      <c r="P437" s="253"/>
      <c r="Q437" s="253"/>
      <c r="R437" s="253"/>
      <c r="S437" s="253"/>
      <c r="T437" s="253"/>
      <c r="U437" s="253"/>
      <c r="V437" s="253"/>
      <c r="W437" s="253"/>
      <c r="X437" s="253"/>
      <c r="Y437" s="253"/>
      <c r="Z437" s="253"/>
    </row>
    <row r="438" ht="13.5" customHeight="1">
      <c r="A438" s="253"/>
      <c r="B438" s="95"/>
      <c r="C438" s="253"/>
      <c r="D438" s="95"/>
      <c r="E438" s="253"/>
      <c r="F438" s="253"/>
      <c r="G438" s="253"/>
      <c r="H438" s="253"/>
      <c r="I438" s="253"/>
      <c r="J438" s="253"/>
      <c r="K438" s="253"/>
      <c r="L438" s="253"/>
      <c r="M438" s="253"/>
      <c r="N438" s="253"/>
      <c r="O438" s="253"/>
      <c r="P438" s="253"/>
      <c r="Q438" s="253"/>
      <c r="R438" s="253"/>
      <c r="S438" s="253"/>
      <c r="T438" s="253"/>
      <c r="U438" s="253"/>
      <c r="V438" s="253"/>
      <c r="W438" s="253"/>
      <c r="X438" s="253"/>
      <c r="Y438" s="253"/>
      <c r="Z438" s="253"/>
    </row>
    <row r="439" ht="13.5" customHeight="1">
      <c r="A439" s="253"/>
      <c r="B439" s="95"/>
      <c r="C439" s="253"/>
      <c r="D439" s="95"/>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row>
    <row r="440" ht="13.5" customHeight="1">
      <c r="A440" s="253"/>
      <c r="B440" s="95"/>
      <c r="C440" s="253"/>
      <c r="D440" s="95"/>
      <c r="E440" s="253"/>
      <c r="F440" s="253"/>
      <c r="G440" s="253"/>
      <c r="H440" s="253"/>
      <c r="I440" s="253"/>
      <c r="J440" s="253"/>
      <c r="K440" s="253"/>
      <c r="L440" s="253"/>
      <c r="M440" s="253"/>
      <c r="N440" s="253"/>
      <c r="O440" s="253"/>
      <c r="P440" s="253"/>
      <c r="Q440" s="253"/>
      <c r="R440" s="253"/>
      <c r="S440" s="253"/>
      <c r="T440" s="253"/>
      <c r="U440" s="253"/>
      <c r="V440" s="253"/>
      <c r="W440" s="253"/>
      <c r="X440" s="253"/>
      <c r="Y440" s="253"/>
      <c r="Z440" s="253"/>
    </row>
    <row r="441" ht="13.5" customHeight="1">
      <c r="A441" s="253"/>
      <c r="B441" s="95"/>
      <c r="C441" s="253"/>
      <c r="D441" s="95"/>
      <c r="E441" s="253"/>
      <c r="F441" s="253"/>
      <c r="G441" s="253"/>
      <c r="H441" s="253"/>
      <c r="I441" s="253"/>
      <c r="J441" s="253"/>
      <c r="K441" s="253"/>
      <c r="L441" s="253"/>
      <c r="M441" s="253"/>
      <c r="N441" s="253"/>
      <c r="O441" s="253"/>
      <c r="P441" s="253"/>
      <c r="Q441" s="253"/>
      <c r="R441" s="253"/>
      <c r="S441" s="253"/>
      <c r="T441" s="253"/>
      <c r="U441" s="253"/>
      <c r="V441" s="253"/>
      <c r="W441" s="253"/>
      <c r="X441" s="253"/>
      <c r="Y441" s="253"/>
      <c r="Z441" s="253"/>
    </row>
    <row r="442" ht="13.5" customHeight="1">
      <c r="A442" s="253"/>
      <c r="B442" s="95"/>
      <c r="C442" s="253"/>
      <c r="D442" s="95"/>
      <c r="E442" s="253"/>
      <c r="F442" s="253"/>
      <c r="G442" s="253"/>
      <c r="H442" s="253"/>
      <c r="I442" s="253"/>
      <c r="J442" s="253"/>
      <c r="K442" s="253"/>
      <c r="L442" s="253"/>
      <c r="M442" s="253"/>
      <c r="N442" s="253"/>
      <c r="O442" s="253"/>
      <c r="P442" s="253"/>
      <c r="Q442" s="253"/>
      <c r="R442" s="253"/>
      <c r="S442" s="253"/>
      <c r="T442" s="253"/>
      <c r="U442" s="253"/>
      <c r="V442" s="253"/>
      <c r="W442" s="253"/>
      <c r="X442" s="253"/>
      <c r="Y442" s="253"/>
      <c r="Z442" s="253"/>
    </row>
    <row r="443" ht="13.5" customHeight="1">
      <c r="A443" s="253"/>
      <c r="B443" s="95"/>
      <c r="C443" s="253"/>
      <c r="D443" s="95"/>
      <c r="E443" s="253"/>
      <c r="F443" s="253"/>
      <c r="G443" s="253"/>
      <c r="H443" s="253"/>
      <c r="I443" s="253"/>
      <c r="J443" s="253"/>
      <c r="K443" s="253"/>
      <c r="L443" s="253"/>
      <c r="M443" s="253"/>
      <c r="N443" s="253"/>
      <c r="O443" s="253"/>
      <c r="P443" s="253"/>
      <c r="Q443" s="253"/>
      <c r="R443" s="253"/>
      <c r="S443" s="253"/>
      <c r="T443" s="253"/>
      <c r="U443" s="253"/>
      <c r="V443" s="253"/>
      <c r="W443" s="253"/>
      <c r="X443" s="253"/>
      <c r="Y443" s="253"/>
      <c r="Z443" s="253"/>
    </row>
    <row r="444" ht="13.5" customHeight="1">
      <c r="A444" s="253"/>
      <c r="B444" s="95"/>
      <c r="C444" s="253"/>
      <c r="D444" s="95"/>
      <c r="E444" s="253"/>
      <c r="F444" s="253"/>
      <c r="G444" s="253"/>
      <c r="H444" s="253"/>
      <c r="I444" s="253"/>
      <c r="J444" s="253"/>
      <c r="K444" s="253"/>
      <c r="L444" s="253"/>
      <c r="M444" s="253"/>
      <c r="N444" s="253"/>
      <c r="O444" s="253"/>
      <c r="P444" s="253"/>
      <c r="Q444" s="253"/>
      <c r="R444" s="253"/>
      <c r="S444" s="253"/>
      <c r="T444" s="253"/>
      <c r="U444" s="253"/>
      <c r="V444" s="253"/>
      <c r="W444" s="253"/>
      <c r="X444" s="253"/>
      <c r="Y444" s="253"/>
      <c r="Z444" s="253"/>
    </row>
    <row r="445" ht="13.5" customHeight="1">
      <c r="A445" s="253"/>
      <c r="B445" s="95"/>
      <c r="C445" s="253"/>
      <c r="D445" s="95"/>
      <c r="E445" s="253"/>
      <c r="F445" s="253"/>
      <c r="G445" s="253"/>
      <c r="H445" s="253"/>
      <c r="I445" s="253"/>
      <c r="J445" s="253"/>
      <c r="K445" s="253"/>
      <c r="L445" s="253"/>
      <c r="M445" s="253"/>
      <c r="N445" s="253"/>
      <c r="O445" s="253"/>
      <c r="P445" s="253"/>
      <c r="Q445" s="253"/>
      <c r="R445" s="253"/>
      <c r="S445" s="253"/>
      <c r="T445" s="253"/>
      <c r="U445" s="253"/>
      <c r="V445" s="253"/>
      <c r="W445" s="253"/>
      <c r="X445" s="253"/>
      <c r="Y445" s="253"/>
      <c r="Z445" s="253"/>
    </row>
    <row r="446" ht="13.5" customHeight="1">
      <c r="A446" s="253"/>
      <c r="B446" s="95"/>
      <c r="C446" s="253"/>
      <c r="D446" s="95"/>
      <c r="E446" s="253"/>
      <c r="F446" s="253"/>
      <c r="G446" s="253"/>
      <c r="H446" s="253"/>
      <c r="I446" s="253"/>
      <c r="J446" s="253"/>
      <c r="K446" s="253"/>
      <c r="L446" s="253"/>
      <c r="M446" s="253"/>
      <c r="N446" s="253"/>
      <c r="O446" s="253"/>
      <c r="P446" s="253"/>
      <c r="Q446" s="253"/>
      <c r="R446" s="253"/>
      <c r="S446" s="253"/>
      <c r="T446" s="253"/>
      <c r="U446" s="253"/>
      <c r="V446" s="253"/>
      <c r="W446" s="253"/>
      <c r="X446" s="253"/>
      <c r="Y446" s="253"/>
      <c r="Z446" s="253"/>
    </row>
    <row r="447" ht="13.5" customHeight="1">
      <c r="A447" s="253"/>
      <c r="B447" s="95"/>
      <c r="C447" s="253"/>
      <c r="D447" s="95"/>
      <c r="E447" s="253"/>
      <c r="F447" s="253"/>
      <c r="G447" s="253"/>
      <c r="H447" s="253"/>
      <c r="I447" s="253"/>
      <c r="J447" s="253"/>
      <c r="K447" s="253"/>
      <c r="L447" s="253"/>
      <c r="M447" s="253"/>
      <c r="N447" s="253"/>
      <c r="O447" s="253"/>
      <c r="P447" s="253"/>
      <c r="Q447" s="253"/>
      <c r="R447" s="253"/>
      <c r="S447" s="253"/>
      <c r="T447" s="253"/>
      <c r="U447" s="253"/>
      <c r="V447" s="253"/>
      <c r="W447" s="253"/>
      <c r="X447" s="253"/>
      <c r="Y447" s="253"/>
      <c r="Z447" s="253"/>
    </row>
    <row r="448" ht="13.5" customHeight="1">
      <c r="A448" s="253"/>
      <c r="B448" s="95"/>
      <c r="C448" s="253"/>
      <c r="D448" s="95"/>
      <c r="E448" s="253"/>
      <c r="F448" s="253"/>
      <c r="G448" s="253"/>
      <c r="H448" s="253"/>
      <c r="I448" s="253"/>
      <c r="J448" s="253"/>
      <c r="K448" s="253"/>
      <c r="L448" s="253"/>
      <c r="M448" s="253"/>
      <c r="N448" s="253"/>
      <c r="O448" s="253"/>
      <c r="P448" s="253"/>
      <c r="Q448" s="253"/>
      <c r="R448" s="253"/>
      <c r="S448" s="253"/>
      <c r="T448" s="253"/>
      <c r="U448" s="253"/>
      <c r="V448" s="253"/>
      <c r="W448" s="253"/>
      <c r="X448" s="253"/>
      <c r="Y448" s="253"/>
      <c r="Z448" s="253"/>
    </row>
    <row r="449" ht="13.5" customHeight="1">
      <c r="A449" s="253"/>
      <c r="B449" s="95"/>
      <c r="C449" s="253"/>
      <c r="D449" s="95"/>
      <c r="E449" s="253"/>
      <c r="F449" s="253"/>
      <c r="G449" s="253"/>
      <c r="H449" s="253"/>
      <c r="I449" s="253"/>
      <c r="J449" s="253"/>
      <c r="K449" s="253"/>
      <c r="L449" s="253"/>
      <c r="M449" s="253"/>
      <c r="N449" s="253"/>
      <c r="O449" s="253"/>
      <c r="P449" s="253"/>
      <c r="Q449" s="253"/>
      <c r="R449" s="253"/>
      <c r="S449" s="253"/>
      <c r="T449" s="253"/>
      <c r="U449" s="253"/>
      <c r="V449" s="253"/>
      <c r="W449" s="253"/>
      <c r="X449" s="253"/>
      <c r="Y449" s="253"/>
      <c r="Z449" s="253"/>
    </row>
    <row r="450" ht="13.5" customHeight="1">
      <c r="A450" s="253"/>
      <c r="B450" s="95"/>
      <c r="C450" s="253"/>
      <c r="D450" s="95"/>
      <c r="E450" s="253"/>
      <c r="F450" s="253"/>
      <c r="G450" s="253"/>
      <c r="H450" s="253"/>
      <c r="I450" s="253"/>
      <c r="J450" s="253"/>
      <c r="K450" s="253"/>
      <c r="L450" s="253"/>
      <c r="M450" s="253"/>
      <c r="N450" s="253"/>
      <c r="O450" s="253"/>
      <c r="P450" s="253"/>
      <c r="Q450" s="253"/>
      <c r="R450" s="253"/>
      <c r="S450" s="253"/>
      <c r="T450" s="253"/>
      <c r="U450" s="253"/>
      <c r="V450" s="253"/>
      <c r="W450" s="253"/>
      <c r="X450" s="253"/>
      <c r="Y450" s="253"/>
      <c r="Z450" s="253"/>
    </row>
    <row r="451" ht="13.5" customHeight="1">
      <c r="A451" s="253"/>
      <c r="B451" s="95"/>
      <c r="C451" s="253"/>
      <c r="D451" s="95"/>
      <c r="E451" s="253"/>
      <c r="F451" s="253"/>
      <c r="G451" s="253"/>
      <c r="H451" s="253"/>
      <c r="I451" s="253"/>
      <c r="J451" s="253"/>
      <c r="K451" s="253"/>
      <c r="L451" s="253"/>
      <c r="M451" s="253"/>
      <c r="N451" s="253"/>
      <c r="O451" s="253"/>
      <c r="P451" s="253"/>
      <c r="Q451" s="253"/>
      <c r="R451" s="253"/>
      <c r="S451" s="253"/>
      <c r="T451" s="253"/>
      <c r="U451" s="253"/>
      <c r="V451" s="253"/>
      <c r="W451" s="253"/>
      <c r="X451" s="253"/>
      <c r="Y451" s="253"/>
      <c r="Z451" s="253"/>
    </row>
    <row r="452" ht="13.5" customHeight="1">
      <c r="A452" s="253"/>
      <c r="B452" s="95"/>
      <c r="C452" s="253"/>
      <c r="D452" s="95"/>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row>
    <row r="453" ht="13.5" customHeight="1">
      <c r="A453" s="253"/>
      <c r="B453" s="95"/>
      <c r="C453" s="253"/>
      <c r="D453" s="95"/>
      <c r="E453" s="253"/>
      <c r="F453" s="253"/>
      <c r="G453" s="253"/>
      <c r="H453" s="253"/>
      <c r="I453" s="253"/>
      <c r="J453" s="253"/>
      <c r="K453" s="253"/>
      <c r="L453" s="253"/>
      <c r="M453" s="253"/>
      <c r="N453" s="253"/>
      <c r="O453" s="253"/>
      <c r="P453" s="253"/>
      <c r="Q453" s="253"/>
      <c r="R453" s="253"/>
      <c r="S453" s="253"/>
      <c r="T453" s="253"/>
      <c r="U453" s="253"/>
      <c r="V453" s="253"/>
      <c r="W453" s="253"/>
      <c r="X453" s="253"/>
      <c r="Y453" s="253"/>
      <c r="Z453" s="253"/>
    </row>
    <row r="454" ht="13.5" customHeight="1">
      <c r="A454" s="253"/>
      <c r="B454" s="95"/>
      <c r="C454" s="253"/>
      <c r="D454" s="95"/>
      <c r="E454" s="253"/>
      <c r="F454" s="253"/>
      <c r="G454" s="253"/>
      <c r="H454" s="253"/>
      <c r="I454" s="253"/>
      <c r="J454" s="253"/>
      <c r="K454" s="253"/>
      <c r="L454" s="253"/>
      <c r="M454" s="253"/>
      <c r="N454" s="253"/>
      <c r="O454" s="253"/>
      <c r="P454" s="253"/>
      <c r="Q454" s="253"/>
      <c r="R454" s="253"/>
      <c r="S454" s="253"/>
      <c r="T454" s="253"/>
      <c r="U454" s="253"/>
      <c r="V454" s="253"/>
      <c r="W454" s="253"/>
      <c r="X454" s="253"/>
      <c r="Y454" s="253"/>
      <c r="Z454" s="253"/>
    </row>
    <row r="455" ht="13.5" customHeight="1">
      <c r="A455" s="253"/>
      <c r="B455" s="95"/>
      <c r="C455" s="253"/>
      <c r="D455" s="95"/>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row>
    <row r="456" ht="13.5" customHeight="1">
      <c r="A456" s="253"/>
      <c r="B456" s="95"/>
      <c r="C456" s="253"/>
      <c r="D456" s="95"/>
      <c r="E456" s="253"/>
      <c r="F456" s="253"/>
      <c r="G456" s="253"/>
      <c r="H456" s="253"/>
      <c r="I456" s="253"/>
      <c r="J456" s="253"/>
      <c r="K456" s="253"/>
      <c r="L456" s="253"/>
      <c r="M456" s="253"/>
      <c r="N456" s="253"/>
      <c r="O456" s="253"/>
      <c r="P456" s="253"/>
      <c r="Q456" s="253"/>
      <c r="R456" s="253"/>
      <c r="S456" s="253"/>
      <c r="T456" s="253"/>
      <c r="U456" s="253"/>
      <c r="V456" s="253"/>
      <c r="W456" s="253"/>
      <c r="X456" s="253"/>
      <c r="Y456" s="253"/>
      <c r="Z456" s="253"/>
    </row>
    <row r="457" ht="13.5" customHeight="1">
      <c r="A457" s="253"/>
      <c r="B457" s="95"/>
      <c r="C457" s="253"/>
      <c r="D457" s="95"/>
      <c r="E457" s="253"/>
      <c r="F457" s="253"/>
      <c r="G457" s="253"/>
      <c r="H457" s="253"/>
      <c r="I457" s="253"/>
      <c r="J457" s="253"/>
      <c r="K457" s="253"/>
      <c r="L457" s="253"/>
      <c r="M457" s="253"/>
      <c r="N457" s="253"/>
      <c r="O457" s="253"/>
      <c r="P457" s="253"/>
      <c r="Q457" s="253"/>
      <c r="R457" s="253"/>
      <c r="S457" s="253"/>
      <c r="T457" s="253"/>
      <c r="U457" s="253"/>
      <c r="V457" s="253"/>
      <c r="W457" s="253"/>
      <c r="X457" s="253"/>
      <c r="Y457" s="253"/>
      <c r="Z457" s="253"/>
    </row>
    <row r="458" ht="13.5" customHeight="1">
      <c r="A458" s="253"/>
      <c r="B458" s="95"/>
      <c r="C458" s="253"/>
      <c r="D458" s="95"/>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row>
    <row r="459" ht="13.5" customHeight="1">
      <c r="A459" s="253"/>
      <c r="B459" s="95"/>
      <c r="C459" s="253"/>
      <c r="D459" s="95"/>
      <c r="E459" s="253"/>
      <c r="F459" s="253"/>
      <c r="G459" s="253"/>
      <c r="H459" s="253"/>
      <c r="I459" s="253"/>
      <c r="J459" s="253"/>
      <c r="K459" s="253"/>
      <c r="L459" s="253"/>
      <c r="M459" s="253"/>
      <c r="N459" s="253"/>
      <c r="O459" s="253"/>
      <c r="P459" s="253"/>
      <c r="Q459" s="253"/>
      <c r="R459" s="253"/>
      <c r="S459" s="253"/>
      <c r="T459" s="253"/>
      <c r="U459" s="253"/>
      <c r="V459" s="253"/>
      <c r="W459" s="253"/>
      <c r="X459" s="253"/>
      <c r="Y459" s="253"/>
      <c r="Z459" s="253"/>
    </row>
    <row r="460" ht="13.5" customHeight="1">
      <c r="A460" s="253"/>
      <c r="B460" s="95"/>
      <c r="C460" s="253"/>
      <c r="D460" s="95"/>
      <c r="E460" s="253"/>
      <c r="F460" s="253"/>
      <c r="G460" s="253"/>
      <c r="H460" s="253"/>
      <c r="I460" s="253"/>
      <c r="J460" s="253"/>
      <c r="K460" s="253"/>
      <c r="L460" s="253"/>
      <c r="M460" s="253"/>
      <c r="N460" s="253"/>
      <c r="O460" s="253"/>
      <c r="P460" s="253"/>
      <c r="Q460" s="253"/>
      <c r="R460" s="253"/>
      <c r="S460" s="253"/>
      <c r="T460" s="253"/>
      <c r="U460" s="253"/>
      <c r="V460" s="253"/>
      <c r="W460" s="253"/>
      <c r="X460" s="253"/>
      <c r="Y460" s="253"/>
      <c r="Z460" s="253"/>
    </row>
    <row r="461" ht="13.5" customHeight="1">
      <c r="A461" s="253"/>
      <c r="B461" s="95"/>
      <c r="C461" s="253"/>
      <c r="D461" s="95"/>
      <c r="E461" s="253"/>
      <c r="F461" s="253"/>
      <c r="G461" s="253"/>
      <c r="H461" s="253"/>
      <c r="I461" s="253"/>
      <c r="J461" s="253"/>
      <c r="K461" s="253"/>
      <c r="L461" s="253"/>
      <c r="M461" s="253"/>
      <c r="N461" s="253"/>
      <c r="O461" s="253"/>
      <c r="P461" s="253"/>
      <c r="Q461" s="253"/>
      <c r="R461" s="253"/>
      <c r="S461" s="253"/>
      <c r="T461" s="253"/>
      <c r="U461" s="253"/>
      <c r="V461" s="253"/>
      <c r="W461" s="253"/>
      <c r="X461" s="253"/>
      <c r="Y461" s="253"/>
      <c r="Z461" s="253"/>
    </row>
    <row r="462" ht="13.5" customHeight="1">
      <c r="A462" s="253"/>
      <c r="B462" s="95"/>
      <c r="C462" s="253"/>
      <c r="D462" s="95"/>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row>
    <row r="463" ht="13.5" customHeight="1">
      <c r="A463" s="253"/>
      <c r="B463" s="95"/>
      <c r="C463" s="253"/>
      <c r="D463" s="95"/>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row>
    <row r="464" ht="13.5" customHeight="1">
      <c r="A464" s="253"/>
      <c r="B464" s="95"/>
      <c r="C464" s="253"/>
      <c r="D464" s="95"/>
      <c r="E464" s="253"/>
      <c r="F464" s="253"/>
      <c r="G464" s="253"/>
      <c r="H464" s="253"/>
      <c r="I464" s="253"/>
      <c r="J464" s="253"/>
      <c r="K464" s="253"/>
      <c r="L464" s="253"/>
      <c r="M464" s="253"/>
      <c r="N464" s="253"/>
      <c r="O464" s="253"/>
      <c r="P464" s="253"/>
      <c r="Q464" s="253"/>
      <c r="R464" s="253"/>
      <c r="S464" s="253"/>
      <c r="T464" s="253"/>
      <c r="U464" s="253"/>
      <c r="V464" s="253"/>
      <c r="W464" s="253"/>
      <c r="X464" s="253"/>
      <c r="Y464" s="253"/>
      <c r="Z464" s="253"/>
    </row>
    <row r="465" ht="13.5" customHeight="1">
      <c r="A465" s="253"/>
      <c r="B465" s="95"/>
      <c r="C465" s="253"/>
      <c r="D465" s="95"/>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row>
    <row r="466" ht="13.5" customHeight="1">
      <c r="A466" s="253"/>
      <c r="B466" s="95"/>
      <c r="C466" s="253"/>
      <c r="D466" s="95"/>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row>
    <row r="467" ht="13.5" customHeight="1">
      <c r="A467" s="253"/>
      <c r="B467" s="95"/>
      <c r="C467" s="253"/>
      <c r="D467" s="95"/>
      <c r="E467" s="253"/>
      <c r="F467" s="253"/>
      <c r="G467" s="253"/>
      <c r="H467" s="253"/>
      <c r="I467" s="253"/>
      <c r="J467" s="253"/>
      <c r="K467" s="253"/>
      <c r="L467" s="253"/>
      <c r="M467" s="253"/>
      <c r="N467" s="253"/>
      <c r="O467" s="253"/>
      <c r="P467" s="253"/>
      <c r="Q467" s="253"/>
      <c r="R467" s="253"/>
      <c r="S467" s="253"/>
      <c r="T467" s="253"/>
      <c r="U467" s="253"/>
      <c r="V467" s="253"/>
      <c r="W467" s="253"/>
      <c r="X467" s="253"/>
      <c r="Y467" s="253"/>
      <c r="Z467" s="253"/>
    </row>
    <row r="468" ht="13.5" customHeight="1">
      <c r="A468" s="253"/>
      <c r="B468" s="95"/>
      <c r="C468" s="253"/>
      <c r="D468" s="95"/>
      <c r="E468" s="253"/>
      <c r="F468" s="253"/>
      <c r="G468" s="253"/>
      <c r="H468" s="253"/>
      <c r="I468" s="253"/>
      <c r="J468" s="253"/>
      <c r="K468" s="253"/>
      <c r="L468" s="253"/>
      <c r="M468" s="253"/>
      <c r="N468" s="253"/>
      <c r="O468" s="253"/>
      <c r="P468" s="253"/>
      <c r="Q468" s="253"/>
      <c r="R468" s="253"/>
      <c r="S468" s="253"/>
      <c r="T468" s="253"/>
      <c r="U468" s="253"/>
      <c r="V468" s="253"/>
      <c r="W468" s="253"/>
      <c r="X468" s="253"/>
      <c r="Y468" s="253"/>
      <c r="Z468" s="253"/>
    </row>
    <row r="469" ht="13.5" customHeight="1">
      <c r="A469" s="253"/>
      <c r="B469" s="95"/>
      <c r="C469" s="253"/>
      <c r="D469" s="95"/>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row>
    <row r="470" ht="13.5" customHeight="1">
      <c r="A470" s="253"/>
      <c r="B470" s="95"/>
      <c r="C470" s="253"/>
      <c r="D470" s="95"/>
      <c r="E470" s="253"/>
      <c r="F470" s="253"/>
      <c r="G470" s="253"/>
      <c r="H470" s="253"/>
      <c r="I470" s="253"/>
      <c r="J470" s="253"/>
      <c r="K470" s="253"/>
      <c r="L470" s="253"/>
      <c r="M470" s="253"/>
      <c r="N470" s="253"/>
      <c r="O470" s="253"/>
      <c r="P470" s="253"/>
      <c r="Q470" s="253"/>
      <c r="R470" s="253"/>
      <c r="S470" s="253"/>
      <c r="T470" s="253"/>
      <c r="U470" s="253"/>
      <c r="V470" s="253"/>
      <c r="W470" s="253"/>
      <c r="X470" s="253"/>
      <c r="Y470" s="253"/>
      <c r="Z470" s="253"/>
    </row>
    <row r="471" ht="13.5" customHeight="1">
      <c r="A471" s="253"/>
      <c r="B471" s="95"/>
      <c r="C471" s="253"/>
      <c r="D471" s="95"/>
      <c r="E471" s="253"/>
      <c r="F471" s="253"/>
      <c r="G471" s="253"/>
      <c r="H471" s="253"/>
      <c r="I471" s="253"/>
      <c r="J471" s="253"/>
      <c r="K471" s="253"/>
      <c r="L471" s="253"/>
      <c r="M471" s="253"/>
      <c r="N471" s="253"/>
      <c r="O471" s="253"/>
      <c r="P471" s="253"/>
      <c r="Q471" s="253"/>
      <c r="R471" s="253"/>
      <c r="S471" s="253"/>
      <c r="T471" s="253"/>
      <c r="U471" s="253"/>
      <c r="V471" s="253"/>
      <c r="W471" s="253"/>
      <c r="X471" s="253"/>
      <c r="Y471" s="253"/>
      <c r="Z471" s="253"/>
    </row>
    <row r="472" ht="13.5" customHeight="1">
      <c r="A472" s="253"/>
      <c r="B472" s="95"/>
      <c r="C472" s="253"/>
      <c r="D472" s="95"/>
      <c r="E472" s="253"/>
      <c r="F472" s="253"/>
      <c r="G472" s="253"/>
      <c r="H472" s="253"/>
      <c r="I472" s="253"/>
      <c r="J472" s="253"/>
      <c r="K472" s="253"/>
      <c r="L472" s="253"/>
      <c r="M472" s="253"/>
      <c r="N472" s="253"/>
      <c r="O472" s="253"/>
      <c r="P472" s="253"/>
      <c r="Q472" s="253"/>
      <c r="R472" s="253"/>
      <c r="S472" s="253"/>
      <c r="T472" s="253"/>
      <c r="U472" s="253"/>
      <c r="V472" s="253"/>
      <c r="W472" s="253"/>
      <c r="X472" s="253"/>
      <c r="Y472" s="253"/>
      <c r="Z472" s="253"/>
    </row>
    <row r="473" ht="13.5" customHeight="1">
      <c r="A473" s="253"/>
      <c r="B473" s="95"/>
      <c r="C473" s="253"/>
      <c r="D473" s="95"/>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row>
    <row r="474" ht="13.5" customHeight="1">
      <c r="A474" s="253"/>
      <c r="B474" s="95"/>
      <c r="C474" s="253"/>
      <c r="D474" s="95"/>
      <c r="E474" s="253"/>
      <c r="F474" s="253"/>
      <c r="G474" s="253"/>
      <c r="H474" s="253"/>
      <c r="I474" s="253"/>
      <c r="J474" s="253"/>
      <c r="K474" s="253"/>
      <c r="L474" s="253"/>
      <c r="M474" s="253"/>
      <c r="N474" s="253"/>
      <c r="O474" s="253"/>
      <c r="P474" s="253"/>
      <c r="Q474" s="253"/>
      <c r="R474" s="253"/>
      <c r="S474" s="253"/>
      <c r="T474" s="253"/>
      <c r="U474" s="253"/>
      <c r="V474" s="253"/>
      <c r="W474" s="253"/>
      <c r="X474" s="253"/>
      <c r="Y474" s="253"/>
      <c r="Z474" s="253"/>
    </row>
    <row r="475" ht="13.5" customHeight="1">
      <c r="A475" s="253"/>
      <c r="B475" s="95"/>
      <c r="C475" s="253"/>
      <c r="D475" s="95"/>
      <c r="E475" s="253"/>
      <c r="F475" s="253"/>
      <c r="G475" s="253"/>
      <c r="H475" s="253"/>
      <c r="I475" s="253"/>
      <c r="J475" s="253"/>
      <c r="K475" s="253"/>
      <c r="L475" s="253"/>
      <c r="M475" s="253"/>
      <c r="N475" s="253"/>
      <c r="O475" s="253"/>
      <c r="P475" s="253"/>
      <c r="Q475" s="253"/>
      <c r="R475" s="253"/>
      <c r="S475" s="253"/>
      <c r="T475" s="253"/>
      <c r="U475" s="253"/>
      <c r="V475" s="253"/>
      <c r="W475" s="253"/>
      <c r="X475" s="253"/>
      <c r="Y475" s="253"/>
      <c r="Z475" s="253"/>
    </row>
    <row r="476" ht="13.5" customHeight="1">
      <c r="A476" s="253"/>
      <c r="B476" s="95"/>
      <c r="C476" s="253"/>
      <c r="D476" s="95"/>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row>
    <row r="477" ht="13.5" customHeight="1">
      <c r="A477" s="253"/>
      <c r="B477" s="95"/>
      <c r="C477" s="253"/>
      <c r="D477" s="95"/>
      <c r="E477" s="253"/>
      <c r="F477" s="253"/>
      <c r="G477" s="253"/>
      <c r="H477" s="253"/>
      <c r="I477" s="253"/>
      <c r="J477" s="253"/>
      <c r="K477" s="253"/>
      <c r="L477" s="253"/>
      <c r="M477" s="253"/>
      <c r="N477" s="253"/>
      <c r="O477" s="253"/>
      <c r="P477" s="253"/>
      <c r="Q477" s="253"/>
      <c r="R477" s="253"/>
      <c r="S477" s="253"/>
      <c r="T477" s="253"/>
      <c r="U477" s="253"/>
      <c r="V477" s="253"/>
      <c r="W477" s="253"/>
      <c r="X477" s="253"/>
      <c r="Y477" s="253"/>
      <c r="Z477" s="253"/>
    </row>
    <row r="478" ht="13.5" customHeight="1">
      <c r="A478" s="253"/>
      <c r="B478" s="95"/>
      <c r="C478" s="253"/>
      <c r="D478" s="95"/>
      <c r="E478" s="253"/>
      <c r="F478" s="253"/>
      <c r="G478" s="253"/>
      <c r="H478" s="253"/>
      <c r="I478" s="253"/>
      <c r="J478" s="253"/>
      <c r="K478" s="253"/>
      <c r="L478" s="253"/>
      <c r="M478" s="253"/>
      <c r="N478" s="253"/>
      <c r="O478" s="253"/>
      <c r="P478" s="253"/>
      <c r="Q478" s="253"/>
      <c r="R478" s="253"/>
      <c r="S478" s="253"/>
      <c r="T478" s="253"/>
      <c r="U478" s="253"/>
      <c r="V478" s="253"/>
      <c r="W478" s="253"/>
      <c r="X478" s="253"/>
      <c r="Y478" s="253"/>
      <c r="Z478" s="253"/>
    </row>
    <row r="479" ht="13.5" customHeight="1">
      <c r="A479" s="253"/>
      <c r="B479" s="95"/>
      <c r="C479" s="253"/>
      <c r="D479" s="95"/>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row>
    <row r="480" ht="13.5" customHeight="1">
      <c r="A480" s="253"/>
      <c r="B480" s="95"/>
      <c r="C480" s="253"/>
      <c r="D480" s="95"/>
      <c r="E480" s="253"/>
      <c r="F480" s="253"/>
      <c r="G480" s="253"/>
      <c r="H480" s="253"/>
      <c r="I480" s="253"/>
      <c r="J480" s="253"/>
      <c r="K480" s="253"/>
      <c r="L480" s="253"/>
      <c r="M480" s="253"/>
      <c r="N480" s="253"/>
      <c r="O480" s="253"/>
      <c r="P480" s="253"/>
      <c r="Q480" s="253"/>
      <c r="R480" s="253"/>
      <c r="S480" s="253"/>
      <c r="T480" s="253"/>
      <c r="U480" s="253"/>
      <c r="V480" s="253"/>
      <c r="W480" s="253"/>
      <c r="X480" s="253"/>
      <c r="Y480" s="253"/>
      <c r="Z480" s="253"/>
    </row>
    <row r="481" ht="13.5" customHeight="1">
      <c r="A481" s="253"/>
      <c r="B481" s="95"/>
      <c r="C481" s="253"/>
      <c r="D481" s="95"/>
      <c r="E481" s="253"/>
      <c r="F481" s="253"/>
      <c r="G481" s="253"/>
      <c r="H481" s="253"/>
      <c r="I481" s="253"/>
      <c r="J481" s="253"/>
      <c r="K481" s="253"/>
      <c r="L481" s="253"/>
      <c r="M481" s="253"/>
      <c r="N481" s="253"/>
      <c r="O481" s="253"/>
      <c r="P481" s="253"/>
      <c r="Q481" s="253"/>
      <c r="R481" s="253"/>
      <c r="S481" s="253"/>
      <c r="T481" s="253"/>
      <c r="U481" s="253"/>
      <c r="V481" s="253"/>
      <c r="W481" s="253"/>
      <c r="X481" s="253"/>
      <c r="Y481" s="253"/>
      <c r="Z481" s="253"/>
    </row>
    <row r="482" ht="13.5" customHeight="1">
      <c r="A482" s="253"/>
      <c r="B482" s="95"/>
      <c r="C482" s="253"/>
      <c r="D482" s="95"/>
      <c r="E482" s="253"/>
      <c r="F482" s="253"/>
      <c r="G482" s="253"/>
      <c r="H482" s="253"/>
      <c r="I482" s="253"/>
      <c r="J482" s="253"/>
      <c r="K482" s="253"/>
      <c r="L482" s="253"/>
      <c r="M482" s="253"/>
      <c r="N482" s="253"/>
      <c r="O482" s="253"/>
      <c r="P482" s="253"/>
      <c r="Q482" s="253"/>
      <c r="R482" s="253"/>
      <c r="S482" s="253"/>
      <c r="T482" s="253"/>
      <c r="U482" s="253"/>
      <c r="V482" s="253"/>
      <c r="W482" s="253"/>
      <c r="X482" s="253"/>
      <c r="Y482" s="253"/>
      <c r="Z482" s="253"/>
    </row>
    <row r="483" ht="13.5" customHeight="1">
      <c r="A483" s="253"/>
      <c r="B483" s="95"/>
      <c r="C483" s="253"/>
      <c r="D483" s="95"/>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row>
    <row r="484" ht="13.5" customHeight="1">
      <c r="A484" s="253"/>
      <c r="B484" s="95"/>
      <c r="C484" s="253"/>
      <c r="D484" s="95"/>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row>
    <row r="485" ht="13.5" customHeight="1">
      <c r="A485" s="253"/>
      <c r="B485" s="95"/>
      <c r="C485" s="253"/>
      <c r="D485" s="95"/>
      <c r="E485" s="253"/>
      <c r="F485" s="253"/>
      <c r="G485" s="253"/>
      <c r="H485" s="253"/>
      <c r="I485" s="253"/>
      <c r="J485" s="253"/>
      <c r="K485" s="253"/>
      <c r="L485" s="253"/>
      <c r="M485" s="253"/>
      <c r="N485" s="253"/>
      <c r="O485" s="253"/>
      <c r="P485" s="253"/>
      <c r="Q485" s="253"/>
      <c r="R485" s="253"/>
      <c r="S485" s="253"/>
      <c r="T485" s="253"/>
      <c r="U485" s="253"/>
      <c r="V485" s="253"/>
      <c r="W485" s="253"/>
      <c r="X485" s="253"/>
      <c r="Y485" s="253"/>
      <c r="Z485" s="253"/>
    </row>
    <row r="486" ht="13.5" customHeight="1">
      <c r="A486" s="253"/>
      <c r="B486" s="95"/>
      <c r="C486" s="253"/>
      <c r="D486" s="95"/>
      <c r="E486" s="253"/>
      <c r="F486" s="253"/>
      <c r="G486" s="253"/>
      <c r="H486" s="253"/>
      <c r="I486" s="253"/>
      <c r="J486" s="253"/>
      <c r="K486" s="253"/>
      <c r="L486" s="253"/>
      <c r="M486" s="253"/>
      <c r="N486" s="253"/>
      <c r="O486" s="253"/>
      <c r="P486" s="253"/>
      <c r="Q486" s="253"/>
      <c r="R486" s="253"/>
      <c r="S486" s="253"/>
      <c r="T486" s="253"/>
      <c r="U486" s="253"/>
      <c r="V486" s="253"/>
      <c r="W486" s="253"/>
      <c r="X486" s="253"/>
      <c r="Y486" s="253"/>
      <c r="Z486" s="253"/>
    </row>
    <row r="487" ht="13.5" customHeight="1">
      <c r="A487" s="253"/>
      <c r="B487" s="95"/>
      <c r="C487" s="253"/>
      <c r="D487" s="95"/>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row>
    <row r="488" ht="13.5" customHeight="1">
      <c r="A488" s="253"/>
      <c r="B488" s="95"/>
      <c r="C488" s="253"/>
      <c r="D488" s="95"/>
      <c r="E488" s="253"/>
      <c r="F488" s="253"/>
      <c r="G488" s="253"/>
      <c r="H488" s="253"/>
      <c r="I488" s="253"/>
      <c r="J488" s="253"/>
      <c r="K488" s="253"/>
      <c r="L488" s="253"/>
      <c r="M488" s="253"/>
      <c r="N488" s="253"/>
      <c r="O488" s="253"/>
      <c r="P488" s="253"/>
      <c r="Q488" s="253"/>
      <c r="R488" s="253"/>
      <c r="S488" s="253"/>
      <c r="T488" s="253"/>
      <c r="U488" s="253"/>
      <c r="V488" s="253"/>
      <c r="W488" s="253"/>
      <c r="X488" s="253"/>
      <c r="Y488" s="253"/>
      <c r="Z488" s="253"/>
    </row>
    <row r="489" ht="13.5" customHeight="1">
      <c r="A489" s="253"/>
      <c r="B489" s="95"/>
      <c r="C489" s="253"/>
      <c r="D489" s="95"/>
      <c r="E489" s="253"/>
      <c r="F489" s="253"/>
      <c r="G489" s="253"/>
      <c r="H489" s="253"/>
      <c r="I489" s="253"/>
      <c r="J489" s="253"/>
      <c r="K489" s="253"/>
      <c r="L489" s="253"/>
      <c r="M489" s="253"/>
      <c r="N489" s="253"/>
      <c r="O489" s="253"/>
      <c r="P489" s="253"/>
      <c r="Q489" s="253"/>
      <c r="R489" s="253"/>
      <c r="S489" s="253"/>
      <c r="T489" s="253"/>
      <c r="U489" s="253"/>
      <c r="V489" s="253"/>
      <c r="W489" s="253"/>
      <c r="X489" s="253"/>
      <c r="Y489" s="253"/>
      <c r="Z489" s="253"/>
    </row>
    <row r="490" ht="13.5" customHeight="1">
      <c r="A490" s="253"/>
      <c r="B490" s="95"/>
      <c r="C490" s="253"/>
      <c r="D490" s="95"/>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row>
    <row r="491" ht="13.5" customHeight="1">
      <c r="A491" s="253"/>
      <c r="B491" s="95"/>
      <c r="C491" s="253"/>
      <c r="D491" s="95"/>
      <c r="E491" s="253"/>
      <c r="F491" s="253"/>
      <c r="G491" s="253"/>
      <c r="H491" s="253"/>
      <c r="I491" s="253"/>
      <c r="J491" s="253"/>
      <c r="K491" s="253"/>
      <c r="L491" s="253"/>
      <c r="M491" s="253"/>
      <c r="N491" s="253"/>
      <c r="O491" s="253"/>
      <c r="P491" s="253"/>
      <c r="Q491" s="253"/>
      <c r="R491" s="253"/>
      <c r="S491" s="253"/>
      <c r="T491" s="253"/>
      <c r="U491" s="253"/>
      <c r="V491" s="253"/>
      <c r="W491" s="253"/>
      <c r="X491" s="253"/>
      <c r="Y491" s="253"/>
      <c r="Z491" s="253"/>
    </row>
    <row r="492" ht="13.5" customHeight="1">
      <c r="A492" s="253"/>
      <c r="B492" s="95"/>
      <c r="C492" s="253"/>
      <c r="D492" s="95"/>
      <c r="E492" s="253"/>
      <c r="F492" s="253"/>
      <c r="G492" s="253"/>
      <c r="H492" s="253"/>
      <c r="I492" s="253"/>
      <c r="J492" s="253"/>
      <c r="K492" s="253"/>
      <c r="L492" s="253"/>
      <c r="M492" s="253"/>
      <c r="N492" s="253"/>
      <c r="O492" s="253"/>
      <c r="P492" s="253"/>
      <c r="Q492" s="253"/>
      <c r="R492" s="253"/>
      <c r="S492" s="253"/>
      <c r="T492" s="253"/>
      <c r="U492" s="253"/>
      <c r="V492" s="253"/>
      <c r="W492" s="253"/>
      <c r="X492" s="253"/>
      <c r="Y492" s="253"/>
      <c r="Z492" s="253"/>
    </row>
    <row r="493" ht="13.5" customHeight="1">
      <c r="A493" s="253"/>
      <c r="B493" s="95"/>
      <c r="C493" s="253"/>
      <c r="D493" s="95"/>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row>
    <row r="494" ht="13.5" customHeight="1">
      <c r="A494" s="253"/>
      <c r="B494" s="95"/>
      <c r="C494" s="253"/>
      <c r="D494" s="95"/>
      <c r="E494" s="253"/>
      <c r="F494" s="253"/>
      <c r="G494" s="253"/>
      <c r="H494" s="253"/>
      <c r="I494" s="253"/>
      <c r="J494" s="253"/>
      <c r="K494" s="253"/>
      <c r="L494" s="253"/>
      <c r="M494" s="253"/>
      <c r="N494" s="253"/>
      <c r="O494" s="253"/>
      <c r="P494" s="253"/>
      <c r="Q494" s="253"/>
      <c r="R494" s="253"/>
      <c r="S494" s="253"/>
      <c r="T494" s="253"/>
      <c r="U494" s="253"/>
      <c r="V494" s="253"/>
      <c r="W494" s="253"/>
      <c r="X494" s="253"/>
      <c r="Y494" s="253"/>
      <c r="Z494" s="253"/>
    </row>
    <row r="495" ht="13.5" customHeight="1">
      <c r="A495" s="253"/>
      <c r="B495" s="95"/>
      <c r="C495" s="253"/>
      <c r="D495" s="95"/>
      <c r="E495" s="253"/>
      <c r="F495" s="253"/>
      <c r="G495" s="253"/>
      <c r="H495" s="253"/>
      <c r="I495" s="253"/>
      <c r="J495" s="253"/>
      <c r="K495" s="253"/>
      <c r="L495" s="253"/>
      <c r="M495" s="253"/>
      <c r="N495" s="253"/>
      <c r="O495" s="253"/>
      <c r="P495" s="253"/>
      <c r="Q495" s="253"/>
      <c r="R495" s="253"/>
      <c r="S495" s="253"/>
      <c r="T495" s="253"/>
      <c r="U495" s="253"/>
      <c r="V495" s="253"/>
      <c r="W495" s="253"/>
      <c r="X495" s="253"/>
      <c r="Y495" s="253"/>
      <c r="Z495" s="253"/>
    </row>
    <row r="496" ht="13.5" customHeight="1">
      <c r="A496" s="253"/>
      <c r="B496" s="95"/>
      <c r="C496" s="253"/>
      <c r="D496" s="95"/>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row>
    <row r="497" ht="13.5" customHeight="1">
      <c r="A497" s="253"/>
      <c r="B497" s="95"/>
      <c r="C497" s="253"/>
      <c r="D497" s="95"/>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row>
    <row r="498" ht="13.5" customHeight="1">
      <c r="A498" s="253"/>
      <c r="B498" s="95"/>
      <c r="C498" s="253"/>
      <c r="D498" s="95"/>
      <c r="E498" s="253"/>
      <c r="F498" s="253"/>
      <c r="G498" s="253"/>
      <c r="H498" s="253"/>
      <c r="I498" s="253"/>
      <c r="J498" s="253"/>
      <c r="K498" s="253"/>
      <c r="L498" s="253"/>
      <c r="M498" s="253"/>
      <c r="N498" s="253"/>
      <c r="O498" s="253"/>
      <c r="P498" s="253"/>
      <c r="Q498" s="253"/>
      <c r="R498" s="253"/>
      <c r="S498" s="253"/>
      <c r="T498" s="253"/>
      <c r="U498" s="253"/>
      <c r="V498" s="253"/>
      <c r="W498" s="253"/>
      <c r="X498" s="253"/>
      <c r="Y498" s="253"/>
      <c r="Z498" s="253"/>
    </row>
    <row r="499" ht="13.5" customHeight="1">
      <c r="A499" s="253"/>
      <c r="B499" s="95"/>
      <c r="C499" s="253"/>
      <c r="D499" s="95"/>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row>
    <row r="500" ht="13.5" customHeight="1">
      <c r="A500" s="253"/>
      <c r="B500" s="95"/>
      <c r="C500" s="253"/>
      <c r="D500" s="95"/>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row>
    <row r="501" ht="13.5" customHeight="1">
      <c r="A501" s="253"/>
      <c r="B501" s="95"/>
      <c r="C501" s="253"/>
      <c r="D501" s="95"/>
      <c r="E501" s="253"/>
      <c r="F501" s="253"/>
      <c r="G501" s="253"/>
      <c r="H501" s="253"/>
      <c r="I501" s="253"/>
      <c r="J501" s="253"/>
      <c r="K501" s="253"/>
      <c r="L501" s="253"/>
      <c r="M501" s="253"/>
      <c r="N501" s="253"/>
      <c r="O501" s="253"/>
      <c r="P501" s="253"/>
      <c r="Q501" s="253"/>
      <c r="R501" s="253"/>
      <c r="S501" s="253"/>
      <c r="T501" s="253"/>
      <c r="U501" s="253"/>
      <c r="V501" s="253"/>
      <c r="W501" s="253"/>
      <c r="X501" s="253"/>
      <c r="Y501" s="253"/>
      <c r="Z501" s="253"/>
    </row>
    <row r="502" ht="13.5" customHeight="1">
      <c r="A502" s="253"/>
      <c r="B502" s="95"/>
      <c r="C502" s="253"/>
      <c r="D502" s="95"/>
      <c r="E502" s="253"/>
      <c r="F502" s="253"/>
      <c r="G502" s="253"/>
      <c r="H502" s="253"/>
      <c r="I502" s="253"/>
      <c r="J502" s="253"/>
      <c r="K502" s="253"/>
      <c r="L502" s="253"/>
      <c r="M502" s="253"/>
      <c r="N502" s="253"/>
      <c r="O502" s="253"/>
      <c r="P502" s="253"/>
      <c r="Q502" s="253"/>
      <c r="R502" s="253"/>
      <c r="S502" s="253"/>
      <c r="T502" s="253"/>
      <c r="U502" s="253"/>
      <c r="V502" s="253"/>
      <c r="W502" s="253"/>
      <c r="X502" s="253"/>
      <c r="Y502" s="253"/>
      <c r="Z502" s="253"/>
    </row>
    <row r="503" ht="13.5" customHeight="1">
      <c r="A503" s="253"/>
      <c r="B503" s="95"/>
      <c r="C503" s="253"/>
      <c r="D503" s="95"/>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row>
    <row r="504" ht="13.5" customHeight="1">
      <c r="A504" s="253"/>
      <c r="B504" s="95"/>
      <c r="C504" s="253"/>
      <c r="D504" s="95"/>
      <c r="E504" s="253"/>
      <c r="F504" s="253"/>
      <c r="G504" s="253"/>
      <c r="H504" s="253"/>
      <c r="I504" s="253"/>
      <c r="J504" s="253"/>
      <c r="K504" s="253"/>
      <c r="L504" s="253"/>
      <c r="M504" s="253"/>
      <c r="N504" s="253"/>
      <c r="O504" s="253"/>
      <c r="P504" s="253"/>
      <c r="Q504" s="253"/>
      <c r="R504" s="253"/>
      <c r="S504" s="253"/>
      <c r="T504" s="253"/>
      <c r="U504" s="253"/>
      <c r="V504" s="253"/>
      <c r="W504" s="253"/>
      <c r="X504" s="253"/>
      <c r="Y504" s="253"/>
      <c r="Z504" s="253"/>
    </row>
    <row r="505" ht="13.5" customHeight="1">
      <c r="A505" s="253"/>
      <c r="B505" s="95"/>
      <c r="C505" s="253"/>
      <c r="D505" s="95"/>
      <c r="E505" s="253"/>
      <c r="F505" s="253"/>
      <c r="G505" s="253"/>
      <c r="H505" s="253"/>
      <c r="I505" s="253"/>
      <c r="J505" s="253"/>
      <c r="K505" s="253"/>
      <c r="L505" s="253"/>
      <c r="M505" s="253"/>
      <c r="N505" s="253"/>
      <c r="O505" s="253"/>
      <c r="P505" s="253"/>
      <c r="Q505" s="253"/>
      <c r="R505" s="253"/>
      <c r="S505" s="253"/>
      <c r="T505" s="253"/>
      <c r="U505" s="253"/>
      <c r="V505" s="253"/>
      <c r="W505" s="253"/>
      <c r="X505" s="253"/>
      <c r="Y505" s="253"/>
      <c r="Z505" s="253"/>
    </row>
    <row r="506" ht="13.5" customHeight="1">
      <c r="A506" s="253"/>
      <c r="B506" s="95"/>
      <c r="C506" s="253"/>
      <c r="D506" s="95"/>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row>
    <row r="507" ht="13.5" customHeight="1">
      <c r="A507" s="253"/>
      <c r="B507" s="95"/>
      <c r="C507" s="253"/>
      <c r="D507" s="95"/>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row>
    <row r="508" ht="13.5" customHeight="1">
      <c r="A508" s="253"/>
      <c r="B508" s="95"/>
      <c r="C508" s="253"/>
      <c r="D508" s="95"/>
      <c r="E508" s="253"/>
      <c r="F508" s="253"/>
      <c r="G508" s="253"/>
      <c r="H508" s="253"/>
      <c r="I508" s="253"/>
      <c r="J508" s="253"/>
      <c r="K508" s="253"/>
      <c r="L508" s="253"/>
      <c r="M508" s="253"/>
      <c r="N508" s="253"/>
      <c r="O508" s="253"/>
      <c r="P508" s="253"/>
      <c r="Q508" s="253"/>
      <c r="R508" s="253"/>
      <c r="S508" s="253"/>
      <c r="T508" s="253"/>
      <c r="U508" s="253"/>
      <c r="V508" s="253"/>
      <c r="W508" s="253"/>
      <c r="X508" s="253"/>
      <c r="Y508" s="253"/>
      <c r="Z508" s="253"/>
    </row>
    <row r="509" ht="13.5" customHeight="1">
      <c r="A509" s="253"/>
      <c r="B509" s="95"/>
      <c r="C509" s="253"/>
      <c r="D509" s="95"/>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row>
    <row r="510" ht="13.5" customHeight="1">
      <c r="A510" s="253"/>
      <c r="B510" s="95"/>
      <c r="C510" s="253"/>
      <c r="D510" s="95"/>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row>
    <row r="511" ht="13.5" customHeight="1">
      <c r="A511" s="253"/>
      <c r="B511" s="95"/>
      <c r="C511" s="253"/>
      <c r="D511" s="95"/>
      <c r="E511" s="253"/>
      <c r="F511" s="253"/>
      <c r="G511" s="253"/>
      <c r="H511" s="253"/>
      <c r="I511" s="253"/>
      <c r="J511" s="253"/>
      <c r="K511" s="253"/>
      <c r="L511" s="253"/>
      <c r="M511" s="253"/>
      <c r="N511" s="253"/>
      <c r="O511" s="253"/>
      <c r="P511" s="253"/>
      <c r="Q511" s="253"/>
      <c r="R511" s="253"/>
      <c r="S511" s="253"/>
      <c r="T511" s="253"/>
      <c r="U511" s="253"/>
      <c r="V511" s="253"/>
      <c r="W511" s="253"/>
      <c r="X511" s="253"/>
      <c r="Y511" s="253"/>
      <c r="Z511" s="253"/>
    </row>
    <row r="512" ht="13.5" customHeight="1">
      <c r="A512" s="253"/>
      <c r="B512" s="95"/>
      <c r="C512" s="253"/>
      <c r="D512" s="95"/>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row>
    <row r="513" ht="13.5" customHeight="1">
      <c r="A513" s="253"/>
      <c r="B513" s="95"/>
      <c r="C513" s="253"/>
      <c r="D513" s="95"/>
      <c r="E513" s="253"/>
      <c r="F513" s="253"/>
      <c r="G513" s="253"/>
      <c r="H513" s="253"/>
      <c r="I513" s="253"/>
      <c r="J513" s="253"/>
      <c r="K513" s="253"/>
      <c r="L513" s="253"/>
      <c r="M513" s="253"/>
      <c r="N513" s="253"/>
      <c r="O513" s="253"/>
      <c r="P513" s="253"/>
      <c r="Q513" s="253"/>
      <c r="R513" s="253"/>
      <c r="S513" s="253"/>
      <c r="T513" s="253"/>
      <c r="U513" s="253"/>
      <c r="V513" s="253"/>
      <c r="W513" s="253"/>
      <c r="X513" s="253"/>
      <c r="Y513" s="253"/>
      <c r="Z513" s="253"/>
    </row>
    <row r="514" ht="13.5" customHeight="1">
      <c r="A514" s="253"/>
      <c r="B514" s="95"/>
      <c r="C514" s="253"/>
      <c r="D514" s="95"/>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row>
    <row r="515" ht="13.5" customHeight="1">
      <c r="A515" s="253"/>
      <c r="B515" s="95"/>
      <c r="C515" s="253"/>
      <c r="D515" s="95"/>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row>
    <row r="516" ht="13.5" customHeight="1">
      <c r="A516" s="253"/>
      <c r="B516" s="95"/>
      <c r="C516" s="253"/>
      <c r="D516" s="95"/>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row>
    <row r="517" ht="13.5" customHeight="1">
      <c r="A517" s="253"/>
      <c r="B517" s="95"/>
      <c r="C517" s="253"/>
      <c r="D517" s="95"/>
      <c r="E517" s="253"/>
      <c r="F517" s="253"/>
      <c r="G517" s="253"/>
      <c r="H517" s="253"/>
      <c r="I517" s="253"/>
      <c r="J517" s="253"/>
      <c r="K517" s="253"/>
      <c r="L517" s="253"/>
      <c r="M517" s="253"/>
      <c r="N517" s="253"/>
      <c r="O517" s="253"/>
      <c r="P517" s="253"/>
      <c r="Q517" s="253"/>
      <c r="R517" s="253"/>
      <c r="S517" s="253"/>
      <c r="T517" s="253"/>
      <c r="U517" s="253"/>
      <c r="V517" s="253"/>
      <c r="W517" s="253"/>
      <c r="X517" s="253"/>
      <c r="Y517" s="253"/>
      <c r="Z517" s="253"/>
    </row>
    <row r="518" ht="13.5" customHeight="1">
      <c r="A518" s="253"/>
      <c r="B518" s="95"/>
      <c r="C518" s="253"/>
      <c r="D518" s="95"/>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row>
    <row r="519" ht="13.5" customHeight="1">
      <c r="A519" s="253"/>
      <c r="B519" s="95"/>
      <c r="C519" s="253"/>
      <c r="D519" s="95"/>
      <c r="E519" s="253"/>
      <c r="F519" s="253"/>
      <c r="G519" s="253"/>
      <c r="H519" s="253"/>
      <c r="I519" s="253"/>
      <c r="J519" s="253"/>
      <c r="K519" s="253"/>
      <c r="L519" s="253"/>
      <c r="M519" s="253"/>
      <c r="N519" s="253"/>
      <c r="O519" s="253"/>
      <c r="P519" s="253"/>
      <c r="Q519" s="253"/>
      <c r="R519" s="253"/>
      <c r="S519" s="253"/>
      <c r="T519" s="253"/>
      <c r="U519" s="253"/>
      <c r="V519" s="253"/>
      <c r="W519" s="253"/>
      <c r="X519" s="253"/>
      <c r="Y519" s="253"/>
      <c r="Z519" s="253"/>
    </row>
    <row r="520" ht="13.5" customHeight="1">
      <c r="A520" s="253"/>
      <c r="B520" s="95"/>
      <c r="C520" s="253"/>
      <c r="D520" s="95"/>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row>
    <row r="521" ht="13.5" customHeight="1">
      <c r="A521" s="253"/>
      <c r="B521" s="95"/>
      <c r="C521" s="253"/>
      <c r="D521" s="95"/>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row>
    <row r="522" ht="13.5" customHeight="1">
      <c r="A522" s="253"/>
      <c r="B522" s="95"/>
      <c r="C522" s="253"/>
      <c r="D522" s="95"/>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row>
    <row r="523" ht="13.5" customHeight="1">
      <c r="A523" s="253"/>
      <c r="B523" s="95"/>
      <c r="C523" s="253"/>
      <c r="D523" s="95"/>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row>
    <row r="524" ht="13.5" customHeight="1">
      <c r="A524" s="253"/>
      <c r="B524" s="95"/>
      <c r="C524" s="253"/>
      <c r="D524" s="95"/>
      <c r="E524" s="253"/>
      <c r="F524" s="253"/>
      <c r="G524" s="253"/>
      <c r="H524" s="253"/>
      <c r="I524" s="253"/>
      <c r="J524" s="253"/>
      <c r="K524" s="253"/>
      <c r="L524" s="253"/>
      <c r="M524" s="253"/>
      <c r="N524" s="253"/>
      <c r="O524" s="253"/>
      <c r="P524" s="253"/>
      <c r="Q524" s="253"/>
      <c r="R524" s="253"/>
      <c r="S524" s="253"/>
      <c r="T524" s="253"/>
      <c r="U524" s="253"/>
      <c r="V524" s="253"/>
      <c r="W524" s="253"/>
      <c r="X524" s="253"/>
      <c r="Y524" s="253"/>
      <c r="Z524" s="253"/>
    </row>
    <row r="525" ht="13.5" customHeight="1">
      <c r="A525" s="253"/>
      <c r="B525" s="95"/>
      <c r="C525" s="253"/>
      <c r="D525" s="95"/>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row>
    <row r="526" ht="13.5" customHeight="1">
      <c r="A526" s="253"/>
      <c r="B526" s="95"/>
      <c r="C526" s="253"/>
      <c r="D526" s="95"/>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row>
    <row r="527" ht="13.5" customHeight="1">
      <c r="A527" s="253"/>
      <c r="B527" s="95"/>
      <c r="C527" s="253"/>
      <c r="D527" s="95"/>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row>
    <row r="528" ht="13.5" customHeight="1">
      <c r="A528" s="253"/>
      <c r="B528" s="95"/>
      <c r="C528" s="253"/>
      <c r="D528" s="95"/>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row>
    <row r="529" ht="13.5" customHeight="1">
      <c r="A529" s="253"/>
      <c r="B529" s="95"/>
      <c r="C529" s="253"/>
      <c r="D529" s="95"/>
      <c r="E529" s="253"/>
      <c r="F529" s="253"/>
      <c r="G529" s="253"/>
      <c r="H529" s="253"/>
      <c r="I529" s="253"/>
      <c r="J529" s="253"/>
      <c r="K529" s="253"/>
      <c r="L529" s="253"/>
      <c r="M529" s="253"/>
      <c r="N529" s="253"/>
      <c r="O529" s="253"/>
      <c r="P529" s="253"/>
      <c r="Q529" s="253"/>
      <c r="R529" s="253"/>
      <c r="S529" s="253"/>
      <c r="T529" s="253"/>
      <c r="U529" s="253"/>
      <c r="V529" s="253"/>
      <c r="W529" s="253"/>
      <c r="X529" s="253"/>
      <c r="Y529" s="253"/>
      <c r="Z529" s="253"/>
    </row>
    <row r="530" ht="13.5" customHeight="1">
      <c r="A530" s="253"/>
      <c r="B530" s="95"/>
      <c r="C530" s="253"/>
      <c r="D530" s="95"/>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row>
    <row r="531" ht="13.5" customHeight="1">
      <c r="A531" s="253"/>
      <c r="B531" s="95"/>
      <c r="C531" s="253"/>
      <c r="D531" s="95"/>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row>
    <row r="532" ht="13.5" customHeight="1">
      <c r="A532" s="253"/>
      <c r="B532" s="95"/>
      <c r="C532" s="253"/>
      <c r="D532" s="95"/>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row>
    <row r="533" ht="13.5" customHeight="1">
      <c r="A533" s="253"/>
      <c r="B533" s="95"/>
      <c r="C533" s="253"/>
      <c r="D533" s="95"/>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row>
    <row r="534" ht="13.5" customHeight="1">
      <c r="A534" s="253"/>
      <c r="B534" s="95"/>
      <c r="C534" s="253"/>
      <c r="D534" s="95"/>
      <c r="E534" s="253"/>
      <c r="F534" s="253"/>
      <c r="G534" s="253"/>
      <c r="H534" s="253"/>
      <c r="I534" s="253"/>
      <c r="J534" s="253"/>
      <c r="K534" s="253"/>
      <c r="L534" s="253"/>
      <c r="M534" s="253"/>
      <c r="N534" s="253"/>
      <c r="O534" s="253"/>
      <c r="P534" s="253"/>
      <c r="Q534" s="253"/>
      <c r="R534" s="253"/>
      <c r="S534" s="253"/>
      <c r="T534" s="253"/>
      <c r="U534" s="253"/>
      <c r="V534" s="253"/>
      <c r="W534" s="253"/>
      <c r="X534" s="253"/>
      <c r="Y534" s="253"/>
      <c r="Z534" s="253"/>
    </row>
    <row r="535" ht="13.5" customHeight="1">
      <c r="A535" s="253"/>
      <c r="B535" s="95"/>
      <c r="C535" s="253"/>
      <c r="D535" s="95"/>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row>
    <row r="536" ht="13.5" customHeight="1">
      <c r="A536" s="253"/>
      <c r="B536" s="95"/>
      <c r="C536" s="253"/>
      <c r="D536" s="95"/>
      <c r="E536" s="253"/>
      <c r="F536" s="253"/>
      <c r="G536" s="253"/>
      <c r="H536" s="253"/>
      <c r="I536" s="253"/>
      <c r="J536" s="253"/>
      <c r="K536" s="253"/>
      <c r="L536" s="253"/>
      <c r="M536" s="253"/>
      <c r="N536" s="253"/>
      <c r="O536" s="253"/>
      <c r="P536" s="253"/>
      <c r="Q536" s="253"/>
      <c r="R536" s="253"/>
      <c r="S536" s="253"/>
      <c r="T536" s="253"/>
      <c r="U536" s="253"/>
      <c r="V536" s="253"/>
      <c r="W536" s="253"/>
      <c r="X536" s="253"/>
      <c r="Y536" s="253"/>
      <c r="Z536" s="253"/>
    </row>
    <row r="537" ht="13.5" customHeight="1">
      <c r="A537" s="253"/>
      <c r="B537" s="95"/>
      <c r="C537" s="253"/>
      <c r="D537" s="95"/>
      <c r="E537" s="253"/>
      <c r="F537" s="253"/>
      <c r="G537" s="253"/>
      <c r="H537" s="253"/>
      <c r="I537" s="253"/>
      <c r="J537" s="253"/>
      <c r="K537" s="253"/>
      <c r="L537" s="253"/>
      <c r="M537" s="253"/>
      <c r="N537" s="253"/>
      <c r="O537" s="253"/>
      <c r="P537" s="253"/>
      <c r="Q537" s="253"/>
      <c r="R537" s="253"/>
      <c r="S537" s="253"/>
      <c r="T537" s="253"/>
      <c r="U537" s="253"/>
      <c r="V537" s="253"/>
      <c r="W537" s="253"/>
      <c r="X537" s="253"/>
      <c r="Y537" s="253"/>
      <c r="Z537" s="253"/>
    </row>
    <row r="538" ht="13.5" customHeight="1">
      <c r="A538" s="253"/>
      <c r="B538" s="95"/>
      <c r="C538" s="253"/>
      <c r="D538" s="95"/>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row>
    <row r="539" ht="13.5" customHeight="1">
      <c r="A539" s="253"/>
      <c r="B539" s="95"/>
      <c r="C539" s="253"/>
      <c r="D539" s="95"/>
      <c r="E539" s="253"/>
      <c r="F539" s="253"/>
      <c r="G539" s="253"/>
      <c r="H539" s="253"/>
      <c r="I539" s="253"/>
      <c r="J539" s="253"/>
      <c r="K539" s="253"/>
      <c r="L539" s="253"/>
      <c r="M539" s="253"/>
      <c r="N539" s="253"/>
      <c r="O539" s="253"/>
      <c r="P539" s="253"/>
      <c r="Q539" s="253"/>
      <c r="R539" s="253"/>
      <c r="S539" s="253"/>
      <c r="T539" s="253"/>
      <c r="U539" s="253"/>
      <c r="V539" s="253"/>
      <c r="W539" s="253"/>
      <c r="X539" s="253"/>
      <c r="Y539" s="253"/>
      <c r="Z539" s="253"/>
    </row>
    <row r="540" ht="13.5" customHeight="1">
      <c r="A540" s="253"/>
      <c r="B540" s="95"/>
      <c r="C540" s="253"/>
      <c r="D540" s="95"/>
      <c r="E540" s="253"/>
      <c r="F540" s="253"/>
      <c r="G540" s="253"/>
      <c r="H540" s="253"/>
      <c r="I540" s="253"/>
      <c r="J540" s="253"/>
      <c r="K540" s="253"/>
      <c r="L540" s="253"/>
      <c r="M540" s="253"/>
      <c r="N540" s="253"/>
      <c r="O540" s="253"/>
      <c r="P540" s="253"/>
      <c r="Q540" s="253"/>
      <c r="R540" s="253"/>
      <c r="S540" s="253"/>
      <c r="T540" s="253"/>
      <c r="U540" s="253"/>
      <c r="V540" s="253"/>
      <c r="W540" s="253"/>
      <c r="X540" s="253"/>
      <c r="Y540" s="253"/>
      <c r="Z540" s="253"/>
    </row>
    <row r="541" ht="13.5" customHeight="1">
      <c r="A541" s="253"/>
      <c r="B541" s="95"/>
      <c r="C541" s="253"/>
      <c r="D541" s="95"/>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row>
    <row r="542" ht="13.5" customHeight="1">
      <c r="A542" s="253"/>
      <c r="B542" s="95"/>
      <c r="C542" s="253"/>
      <c r="D542" s="95"/>
      <c r="E542" s="253"/>
      <c r="F542" s="253"/>
      <c r="G542" s="253"/>
      <c r="H542" s="253"/>
      <c r="I542" s="253"/>
      <c r="J542" s="253"/>
      <c r="K542" s="253"/>
      <c r="L542" s="253"/>
      <c r="M542" s="253"/>
      <c r="N542" s="253"/>
      <c r="O542" s="253"/>
      <c r="P542" s="253"/>
      <c r="Q542" s="253"/>
      <c r="R542" s="253"/>
      <c r="S542" s="253"/>
      <c r="T542" s="253"/>
      <c r="U542" s="253"/>
      <c r="V542" s="253"/>
      <c r="W542" s="253"/>
      <c r="X542" s="253"/>
      <c r="Y542" s="253"/>
      <c r="Z542" s="253"/>
    </row>
    <row r="543" ht="13.5" customHeight="1">
      <c r="A543" s="253"/>
      <c r="B543" s="95"/>
      <c r="C543" s="253"/>
      <c r="D543" s="95"/>
      <c r="E543" s="253"/>
      <c r="F543" s="253"/>
      <c r="G543" s="253"/>
      <c r="H543" s="253"/>
      <c r="I543" s="253"/>
      <c r="J543" s="253"/>
      <c r="K543" s="253"/>
      <c r="L543" s="253"/>
      <c r="M543" s="253"/>
      <c r="N543" s="253"/>
      <c r="O543" s="253"/>
      <c r="P543" s="253"/>
      <c r="Q543" s="253"/>
      <c r="R543" s="253"/>
      <c r="S543" s="253"/>
      <c r="T543" s="253"/>
      <c r="U543" s="253"/>
      <c r="V543" s="253"/>
      <c r="W543" s="253"/>
      <c r="X543" s="253"/>
      <c r="Y543" s="253"/>
      <c r="Z543" s="253"/>
    </row>
    <row r="544" ht="13.5" customHeight="1">
      <c r="A544" s="253"/>
      <c r="B544" s="95"/>
      <c r="C544" s="253"/>
      <c r="D544" s="95"/>
      <c r="E544" s="253"/>
      <c r="F544" s="253"/>
      <c r="G544" s="253"/>
      <c r="H544" s="253"/>
      <c r="I544" s="253"/>
      <c r="J544" s="253"/>
      <c r="K544" s="253"/>
      <c r="L544" s="253"/>
      <c r="M544" s="253"/>
      <c r="N544" s="253"/>
      <c r="O544" s="253"/>
      <c r="P544" s="253"/>
      <c r="Q544" s="253"/>
      <c r="R544" s="253"/>
      <c r="S544" s="253"/>
      <c r="T544" s="253"/>
      <c r="U544" s="253"/>
      <c r="V544" s="253"/>
      <c r="W544" s="253"/>
      <c r="X544" s="253"/>
      <c r="Y544" s="253"/>
      <c r="Z544" s="253"/>
    </row>
    <row r="545" ht="13.5" customHeight="1">
      <c r="A545" s="253"/>
      <c r="B545" s="95"/>
      <c r="C545" s="253"/>
      <c r="D545" s="95"/>
      <c r="E545" s="253"/>
      <c r="F545" s="253"/>
      <c r="G545" s="253"/>
      <c r="H545" s="253"/>
      <c r="I545" s="253"/>
      <c r="J545" s="253"/>
      <c r="K545" s="253"/>
      <c r="L545" s="253"/>
      <c r="M545" s="253"/>
      <c r="N545" s="253"/>
      <c r="O545" s="253"/>
      <c r="P545" s="253"/>
      <c r="Q545" s="253"/>
      <c r="R545" s="253"/>
      <c r="S545" s="253"/>
      <c r="T545" s="253"/>
      <c r="U545" s="253"/>
      <c r="V545" s="253"/>
      <c r="W545" s="253"/>
      <c r="X545" s="253"/>
      <c r="Y545" s="253"/>
      <c r="Z545" s="253"/>
    </row>
    <row r="546" ht="13.5" customHeight="1">
      <c r="A546" s="253"/>
      <c r="B546" s="95"/>
      <c r="C546" s="253"/>
      <c r="D546" s="95"/>
      <c r="E546" s="253"/>
      <c r="F546" s="253"/>
      <c r="G546" s="253"/>
      <c r="H546" s="253"/>
      <c r="I546" s="253"/>
      <c r="J546" s="253"/>
      <c r="K546" s="253"/>
      <c r="L546" s="253"/>
      <c r="M546" s="253"/>
      <c r="N546" s="253"/>
      <c r="O546" s="253"/>
      <c r="P546" s="253"/>
      <c r="Q546" s="253"/>
      <c r="R546" s="253"/>
      <c r="S546" s="253"/>
      <c r="T546" s="253"/>
      <c r="U546" s="253"/>
      <c r="V546" s="253"/>
      <c r="W546" s="253"/>
      <c r="X546" s="253"/>
      <c r="Y546" s="253"/>
      <c r="Z546" s="253"/>
    </row>
    <row r="547" ht="13.5" customHeight="1">
      <c r="A547" s="253"/>
      <c r="B547" s="95"/>
      <c r="C547" s="253"/>
      <c r="D547" s="95"/>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row>
    <row r="548" ht="13.5" customHeight="1">
      <c r="A548" s="253"/>
      <c r="B548" s="95"/>
      <c r="C548" s="253"/>
      <c r="D548" s="95"/>
      <c r="E548" s="253"/>
      <c r="F548" s="253"/>
      <c r="G548" s="253"/>
      <c r="H548" s="253"/>
      <c r="I548" s="253"/>
      <c r="J548" s="253"/>
      <c r="K548" s="253"/>
      <c r="L548" s="253"/>
      <c r="M548" s="253"/>
      <c r="N548" s="253"/>
      <c r="O548" s="253"/>
      <c r="P548" s="253"/>
      <c r="Q548" s="253"/>
      <c r="R548" s="253"/>
      <c r="S548" s="253"/>
      <c r="T548" s="253"/>
      <c r="U548" s="253"/>
      <c r="V548" s="253"/>
      <c r="W548" s="253"/>
      <c r="X548" s="253"/>
      <c r="Y548" s="253"/>
      <c r="Z548" s="253"/>
    </row>
    <row r="549" ht="13.5" customHeight="1">
      <c r="A549" s="253"/>
      <c r="B549" s="95"/>
      <c r="C549" s="253"/>
      <c r="D549" s="95"/>
      <c r="E549" s="253"/>
      <c r="F549" s="253"/>
      <c r="G549" s="253"/>
      <c r="H549" s="253"/>
      <c r="I549" s="253"/>
      <c r="J549" s="253"/>
      <c r="K549" s="253"/>
      <c r="L549" s="253"/>
      <c r="M549" s="253"/>
      <c r="N549" s="253"/>
      <c r="O549" s="253"/>
      <c r="P549" s="253"/>
      <c r="Q549" s="253"/>
      <c r="R549" s="253"/>
      <c r="S549" s="253"/>
      <c r="T549" s="253"/>
      <c r="U549" s="253"/>
      <c r="V549" s="253"/>
      <c r="W549" s="253"/>
      <c r="X549" s="253"/>
      <c r="Y549" s="253"/>
      <c r="Z549" s="253"/>
    </row>
    <row r="550" ht="13.5" customHeight="1">
      <c r="A550" s="253"/>
      <c r="B550" s="95"/>
      <c r="C550" s="253"/>
      <c r="D550" s="95"/>
      <c r="E550" s="253"/>
      <c r="F550" s="253"/>
      <c r="G550" s="253"/>
      <c r="H550" s="253"/>
      <c r="I550" s="253"/>
      <c r="J550" s="253"/>
      <c r="K550" s="253"/>
      <c r="L550" s="253"/>
      <c r="M550" s="253"/>
      <c r="N550" s="253"/>
      <c r="O550" s="253"/>
      <c r="P550" s="253"/>
      <c r="Q550" s="253"/>
      <c r="R550" s="253"/>
      <c r="S550" s="253"/>
      <c r="T550" s="253"/>
      <c r="U550" s="253"/>
      <c r="V550" s="253"/>
      <c r="W550" s="253"/>
      <c r="X550" s="253"/>
      <c r="Y550" s="253"/>
      <c r="Z550" s="253"/>
    </row>
    <row r="551" ht="13.5" customHeight="1">
      <c r="A551" s="253"/>
      <c r="B551" s="95"/>
      <c r="C551" s="253"/>
      <c r="D551" s="95"/>
      <c r="E551" s="253"/>
      <c r="F551" s="253"/>
      <c r="G551" s="253"/>
      <c r="H551" s="253"/>
      <c r="I551" s="253"/>
      <c r="J551" s="253"/>
      <c r="K551" s="253"/>
      <c r="L551" s="253"/>
      <c r="M551" s="253"/>
      <c r="N551" s="253"/>
      <c r="O551" s="253"/>
      <c r="P551" s="253"/>
      <c r="Q551" s="253"/>
      <c r="R551" s="253"/>
      <c r="S551" s="253"/>
      <c r="T551" s="253"/>
      <c r="U551" s="253"/>
      <c r="V551" s="253"/>
      <c r="W551" s="253"/>
      <c r="X551" s="253"/>
      <c r="Y551" s="253"/>
      <c r="Z551" s="253"/>
    </row>
    <row r="552" ht="13.5" customHeight="1">
      <c r="A552" s="253"/>
      <c r="B552" s="95"/>
      <c r="C552" s="253"/>
      <c r="D552" s="95"/>
      <c r="E552" s="253"/>
      <c r="F552" s="253"/>
      <c r="G552" s="253"/>
      <c r="H552" s="253"/>
      <c r="I552" s="253"/>
      <c r="J552" s="253"/>
      <c r="K552" s="253"/>
      <c r="L552" s="253"/>
      <c r="M552" s="253"/>
      <c r="N552" s="253"/>
      <c r="O552" s="253"/>
      <c r="P552" s="253"/>
      <c r="Q552" s="253"/>
      <c r="R552" s="253"/>
      <c r="S552" s="253"/>
      <c r="T552" s="253"/>
      <c r="U552" s="253"/>
      <c r="V552" s="253"/>
      <c r="W552" s="253"/>
      <c r="X552" s="253"/>
      <c r="Y552" s="253"/>
      <c r="Z552" s="253"/>
    </row>
    <row r="553" ht="13.5" customHeight="1">
      <c r="A553" s="253"/>
      <c r="B553" s="95"/>
      <c r="C553" s="253"/>
      <c r="D553" s="95"/>
      <c r="E553" s="253"/>
      <c r="F553" s="253"/>
      <c r="G553" s="253"/>
      <c r="H553" s="253"/>
      <c r="I553" s="253"/>
      <c r="J553" s="253"/>
      <c r="K553" s="253"/>
      <c r="L553" s="253"/>
      <c r="M553" s="253"/>
      <c r="N553" s="253"/>
      <c r="O553" s="253"/>
      <c r="P553" s="253"/>
      <c r="Q553" s="253"/>
      <c r="R553" s="253"/>
      <c r="S553" s="253"/>
      <c r="T553" s="253"/>
      <c r="U553" s="253"/>
      <c r="V553" s="253"/>
      <c r="W553" s="253"/>
      <c r="X553" s="253"/>
      <c r="Y553" s="253"/>
      <c r="Z553" s="253"/>
    </row>
    <row r="554" ht="13.5" customHeight="1">
      <c r="A554" s="253"/>
      <c r="B554" s="95"/>
      <c r="C554" s="253"/>
      <c r="D554" s="95"/>
      <c r="E554" s="253"/>
      <c r="F554" s="253"/>
      <c r="G554" s="253"/>
      <c r="H554" s="253"/>
      <c r="I554" s="253"/>
      <c r="J554" s="253"/>
      <c r="K554" s="253"/>
      <c r="L554" s="253"/>
      <c r="M554" s="253"/>
      <c r="N554" s="253"/>
      <c r="O554" s="253"/>
      <c r="P554" s="253"/>
      <c r="Q554" s="253"/>
      <c r="R554" s="253"/>
      <c r="S554" s="253"/>
      <c r="T554" s="253"/>
      <c r="U554" s="253"/>
      <c r="V554" s="253"/>
      <c r="W554" s="253"/>
      <c r="X554" s="253"/>
      <c r="Y554" s="253"/>
      <c r="Z554" s="253"/>
    </row>
    <row r="555" ht="13.5" customHeight="1">
      <c r="A555" s="253"/>
      <c r="B555" s="95"/>
      <c r="C555" s="253"/>
      <c r="D555" s="95"/>
      <c r="E555" s="253"/>
      <c r="F555" s="253"/>
      <c r="G555" s="253"/>
      <c r="H555" s="253"/>
      <c r="I555" s="253"/>
      <c r="J555" s="253"/>
      <c r="K555" s="253"/>
      <c r="L555" s="253"/>
      <c r="M555" s="253"/>
      <c r="N555" s="253"/>
      <c r="O555" s="253"/>
      <c r="P555" s="253"/>
      <c r="Q555" s="253"/>
      <c r="R555" s="253"/>
      <c r="S555" s="253"/>
      <c r="T555" s="253"/>
      <c r="U555" s="253"/>
      <c r="V555" s="253"/>
      <c r="W555" s="253"/>
      <c r="X555" s="253"/>
      <c r="Y555" s="253"/>
      <c r="Z555" s="253"/>
    </row>
    <row r="556" ht="13.5" customHeight="1">
      <c r="A556" s="253"/>
      <c r="B556" s="95"/>
      <c r="C556" s="253"/>
      <c r="D556" s="95"/>
      <c r="E556" s="253"/>
      <c r="F556" s="253"/>
      <c r="G556" s="253"/>
      <c r="H556" s="253"/>
      <c r="I556" s="253"/>
      <c r="J556" s="253"/>
      <c r="K556" s="253"/>
      <c r="L556" s="253"/>
      <c r="M556" s="253"/>
      <c r="N556" s="253"/>
      <c r="O556" s="253"/>
      <c r="P556" s="253"/>
      <c r="Q556" s="253"/>
      <c r="R556" s="253"/>
      <c r="S556" s="253"/>
      <c r="T556" s="253"/>
      <c r="U556" s="253"/>
      <c r="V556" s="253"/>
      <c r="W556" s="253"/>
      <c r="X556" s="253"/>
      <c r="Y556" s="253"/>
      <c r="Z556" s="253"/>
    </row>
    <row r="557" ht="13.5" customHeight="1">
      <c r="A557" s="253"/>
      <c r="B557" s="95"/>
      <c r="C557" s="253"/>
      <c r="D557" s="95"/>
      <c r="E557" s="253"/>
      <c r="F557" s="253"/>
      <c r="G557" s="253"/>
      <c r="H557" s="253"/>
      <c r="I557" s="253"/>
      <c r="J557" s="253"/>
      <c r="K557" s="253"/>
      <c r="L557" s="253"/>
      <c r="M557" s="253"/>
      <c r="N557" s="253"/>
      <c r="O557" s="253"/>
      <c r="P557" s="253"/>
      <c r="Q557" s="253"/>
      <c r="R557" s="253"/>
      <c r="S557" s="253"/>
      <c r="T557" s="253"/>
      <c r="U557" s="253"/>
      <c r="V557" s="253"/>
      <c r="W557" s="253"/>
      <c r="X557" s="253"/>
      <c r="Y557" s="253"/>
      <c r="Z557" s="253"/>
    </row>
    <row r="558" ht="13.5" customHeight="1">
      <c r="A558" s="253"/>
      <c r="B558" s="95"/>
      <c r="C558" s="253"/>
      <c r="D558" s="95"/>
      <c r="E558" s="253"/>
      <c r="F558" s="253"/>
      <c r="G558" s="253"/>
      <c r="H558" s="253"/>
      <c r="I558" s="253"/>
      <c r="J558" s="253"/>
      <c r="K558" s="253"/>
      <c r="L558" s="253"/>
      <c r="M558" s="253"/>
      <c r="N558" s="253"/>
      <c r="O558" s="253"/>
      <c r="P558" s="253"/>
      <c r="Q558" s="253"/>
      <c r="R558" s="253"/>
      <c r="S558" s="253"/>
      <c r="T558" s="253"/>
      <c r="U558" s="253"/>
      <c r="V558" s="253"/>
      <c r="W558" s="253"/>
      <c r="X558" s="253"/>
      <c r="Y558" s="253"/>
      <c r="Z558" s="253"/>
    </row>
    <row r="559" ht="13.5" customHeight="1">
      <c r="A559" s="253"/>
      <c r="B559" s="95"/>
      <c r="C559" s="253"/>
      <c r="D559" s="95"/>
      <c r="E559" s="253"/>
      <c r="F559" s="253"/>
      <c r="G559" s="253"/>
      <c r="H559" s="253"/>
      <c r="I559" s="253"/>
      <c r="J559" s="253"/>
      <c r="K559" s="253"/>
      <c r="L559" s="253"/>
      <c r="M559" s="253"/>
      <c r="N559" s="253"/>
      <c r="O559" s="253"/>
      <c r="P559" s="253"/>
      <c r="Q559" s="253"/>
      <c r="R559" s="253"/>
      <c r="S559" s="253"/>
      <c r="T559" s="253"/>
      <c r="U559" s="253"/>
      <c r="V559" s="253"/>
      <c r="W559" s="253"/>
      <c r="X559" s="253"/>
      <c r="Y559" s="253"/>
      <c r="Z559" s="253"/>
    </row>
    <row r="560" ht="13.5" customHeight="1">
      <c r="A560" s="253"/>
      <c r="B560" s="95"/>
      <c r="C560" s="253"/>
      <c r="D560" s="95"/>
      <c r="E560" s="253"/>
      <c r="F560" s="253"/>
      <c r="G560" s="253"/>
      <c r="H560" s="253"/>
      <c r="I560" s="253"/>
      <c r="J560" s="253"/>
      <c r="K560" s="253"/>
      <c r="L560" s="253"/>
      <c r="M560" s="253"/>
      <c r="N560" s="253"/>
      <c r="O560" s="253"/>
      <c r="P560" s="253"/>
      <c r="Q560" s="253"/>
      <c r="R560" s="253"/>
      <c r="S560" s="253"/>
      <c r="T560" s="253"/>
      <c r="U560" s="253"/>
      <c r="V560" s="253"/>
      <c r="W560" s="253"/>
      <c r="X560" s="253"/>
      <c r="Y560" s="253"/>
      <c r="Z560" s="253"/>
    </row>
    <row r="561" ht="13.5" customHeight="1">
      <c r="A561" s="253"/>
      <c r="B561" s="95"/>
      <c r="C561" s="253"/>
      <c r="D561" s="95"/>
      <c r="E561" s="253"/>
      <c r="F561" s="253"/>
      <c r="G561" s="253"/>
      <c r="H561" s="253"/>
      <c r="I561" s="253"/>
      <c r="J561" s="253"/>
      <c r="K561" s="253"/>
      <c r="L561" s="253"/>
      <c r="M561" s="253"/>
      <c r="N561" s="253"/>
      <c r="O561" s="253"/>
      <c r="P561" s="253"/>
      <c r="Q561" s="253"/>
      <c r="R561" s="253"/>
      <c r="S561" s="253"/>
      <c r="T561" s="253"/>
      <c r="U561" s="253"/>
      <c r="V561" s="253"/>
      <c r="W561" s="253"/>
      <c r="X561" s="253"/>
      <c r="Y561" s="253"/>
      <c r="Z561" s="253"/>
    </row>
    <row r="562" ht="13.5" customHeight="1">
      <c r="A562" s="253"/>
      <c r="B562" s="95"/>
      <c r="C562" s="253"/>
      <c r="D562" s="95"/>
      <c r="E562" s="253"/>
      <c r="F562" s="253"/>
      <c r="G562" s="253"/>
      <c r="H562" s="253"/>
      <c r="I562" s="253"/>
      <c r="J562" s="253"/>
      <c r="K562" s="253"/>
      <c r="L562" s="253"/>
      <c r="M562" s="253"/>
      <c r="N562" s="253"/>
      <c r="O562" s="253"/>
      <c r="P562" s="253"/>
      <c r="Q562" s="253"/>
      <c r="R562" s="253"/>
      <c r="S562" s="253"/>
      <c r="T562" s="253"/>
      <c r="U562" s="253"/>
      <c r="V562" s="253"/>
      <c r="W562" s="253"/>
      <c r="X562" s="253"/>
      <c r="Y562" s="253"/>
      <c r="Z562" s="253"/>
    </row>
    <row r="563" ht="13.5" customHeight="1">
      <c r="A563" s="253"/>
      <c r="B563" s="95"/>
      <c r="C563" s="253"/>
      <c r="D563" s="95"/>
      <c r="E563" s="253"/>
      <c r="F563" s="253"/>
      <c r="G563" s="253"/>
      <c r="H563" s="253"/>
      <c r="I563" s="253"/>
      <c r="J563" s="253"/>
      <c r="K563" s="253"/>
      <c r="L563" s="253"/>
      <c r="M563" s="253"/>
      <c r="N563" s="253"/>
      <c r="O563" s="253"/>
      <c r="P563" s="253"/>
      <c r="Q563" s="253"/>
      <c r="R563" s="253"/>
      <c r="S563" s="253"/>
      <c r="T563" s="253"/>
      <c r="U563" s="253"/>
      <c r="V563" s="253"/>
      <c r="W563" s="253"/>
      <c r="X563" s="253"/>
      <c r="Y563" s="253"/>
      <c r="Z563" s="253"/>
    </row>
    <row r="564" ht="13.5" customHeight="1">
      <c r="A564" s="253"/>
      <c r="B564" s="95"/>
      <c r="C564" s="253"/>
      <c r="D564" s="95"/>
      <c r="E564" s="253"/>
      <c r="F564" s="253"/>
      <c r="G564" s="253"/>
      <c r="H564" s="253"/>
      <c r="I564" s="253"/>
      <c r="J564" s="253"/>
      <c r="K564" s="253"/>
      <c r="L564" s="253"/>
      <c r="M564" s="253"/>
      <c r="N564" s="253"/>
      <c r="O564" s="253"/>
      <c r="P564" s="253"/>
      <c r="Q564" s="253"/>
      <c r="R564" s="253"/>
      <c r="S564" s="253"/>
      <c r="T564" s="253"/>
      <c r="U564" s="253"/>
      <c r="V564" s="253"/>
      <c r="W564" s="253"/>
      <c r="X564" s="253"/>
      <c r="Y564" s="253"/>
      <c r="Z564" s="253"/>
    </row>
    <row r="565" ht="13.5" customHeight="1">
      <c r="A565" s="253"/>
      <c r="B565" s="95"/>
      <c r="C565" s="253"/>
      <c r="D565" s="95"/>
      <c r="E565" s="253"/>
      <c r="F565" s="253"/>
      <c r="G565" s="253"/>
      <c r="H565" s="253"/>
      <c r="I565" s="253"/>
      <c r="J565" s="253"/>
      <c r="K565" s="253"/>
      <c r="L565" s="253"/>
      <c r="M565" s="253"/>
      <c r="N565" s="253"/>
      <c r="O565" s="253"/>
      <c r="P565" s="253"/>
      <c r="Q565" s="253"/>
      <c r="R565" s="253"/>
      <c r="S565" s="253"/>
      <c r="T565" s="253"/>
      <c r="U565" s="253"/>
      <c r="V565" s="253"/>
      <c r="W565" s="253"/>
      <c r="X565" s="253"/>
      <c r="Y565" s="253"/>
      <c r="Z565" s="253"/>
    </row>
    <row r="566" ht="13.5" customHeight="1">
      <c r="A566" s="253"/>
      <c r="B566" s="95"/>
      <c r="C566" s="253"/>
      <c r="D566" s="95"/>
      <c r="E566" s="253"/>
      <c r="F566" s="253"/>
      <c r="G566" s="253"/>
      <c r="H566" s="253"/>
      <c r="I566" s="253"/>
      <c r="J566" s="253"/>
      <c r="K566" s="253"/>
      <c r="L566" s="253"/>
      <c r="M566" s="253"/>
      <c r="N566" s="253"/>
      <c r="O566" s="253"/>
      <c r="P566" s="253"/>
      <c r="Q566" s="253"/>
      <c r="R566" s="253"/>
      <c r="S566" s="253"/>
      <c r="T566" s="253"/>
      <c r="U566" s="253"/>
      <c r="V566" s="253"/>
      <c r="W566" s="253"/>
      <c r="X566" s="253"/>
      <c r="Y566" s="253"/>
      <c r="Z566" s="253"/>
    </row>
    <row r="567" ht="13.5" customHeight="1">
      <c r="A567" s="253"/>
      <c r="B567" s="95"/>
      <c r="C567" s="253"/>
      <c r="D567" s="95"/>
      <c r="E567" s="253"/>
      <c r="F567" s="253"/>
      <c r="G567" s="253"/>
      <c r="H567" s="253"/>
      <c r="I567" s="253"/>
      <c r="J567" s="253"/>
      <c r="K567" s="253"/>
      <c r="L567" s="253"/>
      <c r="M567" s="253"/>
      <c r="N567" s="253"/>
      <c r="O567" s="253"/>
      <c r="P567" s="253"/>
      <c r="Q567" s="253"/>
      <c r="R567" s="253"/>
      <c r="S567" s="253"/>
      <c r="T567" s="253"/>
      <c r="U567" s="253"/>
      <c r="V567" s="253"/>
      <c r="W567" s="253"/>
      <c r="X567" s="253"/>
      <c r="Y567" s="253"/>
      <c r="Z567" s="253"/>
    </row>
    <row r="568" ht="13.5" customHeight="1">
      <c r="A568" s="253"/>
      <c r="B568" s="95"/>
      <c r="C568" s="253"/>
      <c r="D568" s="95"/>
      <c r="E568" s="253"/>
      <c r="F568" s="253"/>
      <c r="G568" s="253"/>
      <c r="H568" s="253"/>
      <c r="I568" s="253"/>
      <c r="J568" s="253"/>
      <c r="K568" s="253"/>
      <c r="L568" s="253"/>
      <c r="M568" s="253"/>
      <c r="N568" s="253"/>
      <c r="O568" s="253"/>
      <c r="P568" s="253"/>
      <c r="Q568" s="253"/>
      <c r="R568" s="253"/>
      <c r="S568" s="253"/>
      <c r="T568" s="253"/>
      <c r="U568" s="253"/>
      <c r="V568" s="253"/>
      <c r="W568" s="253"/>
      <c r="X568" s="253"/>
      <c r="Y568" s="253"/>
      <c r="Z568" s="253"/>
    </row>
    <row r="569" ht="13.5" customHeight="1">
      <c r="A569" s="253"/>
      <c r="B569" s="95"/>
      <c r="C569" s="253"/>
      <c r="D569" s="95"/>
      <c r="E569" s="253"/>
      <c r="F569" s="253"/>
      <c r="G569" s="253"/>
      <c r="H569" s="253"/>
      <c r="I569" s="253"/>
      <c r="J569" s="253"/>
      <c r="K569" s="253"/>
      <c r="L569" s="253"/>
      <c r="M569" s="253"/>
      <c r="N569" s="253"/>
      <c r="O569" s="253"/>
      <c r="P569" s="253"/>
      <c r="Q569" s="253"/>
      <c r="R569" s="253"/>
      <c r="S569" s="253"/>
      <c r="T569" s="253"/>
      <c r="U569" s="253"/>
      <c r="V569" s="253"/>
      <c r="W569" s="253"/>
      <c r="X569" s="253"/>
      <c r="Y569" s="253"/>
      <c r="Z569" s="253"/>
    </row>
    <row r="570" ht="13.5" customHeight="1">
      <c r="A570" s="253"/>
      <c r="B570" s="95"/>
      <c r="C570" s="253"/>
      <c r="D570" s="95"/>
      <c r="E570" s="253"/>
      <c r="F570" s="253"/>
      <c r="G570" s="253"/>
      <c r="H570" s="253"/>
      <c r="I570" s="253"/>
      <c r="J570" s="253"/>
      <c r="K570" s="253"/>
      <c r="L570" s="253"/>
      <c r="M570" s="253"/>
      <c r="N570" s="253"/>
      <c r="O570" s="253"/>
      <c r="P570" s="253"/>
      <c r="Q570" s="253"/>
      <c r="R570" s="253"/>
      <c r="S570" s="253"/>
      <c r="T570" s="253"/>
      <c r="U570" s="253"/>
      <c r="V570" s="253"/>
      <c r="W570" s="253"/>
      <c r="X570" s="253"/>
      <c r="Y570" s="253"/>
      <c r="Z570" s="253"/>
    </row>
    <row r="571" ht="13.5" customHeight="1">
      <c r="A571" s="253"/>
      <c r="B571" s="95"/>
      <c r="C571" s="253"/>
      <c r="D571" s="95"/>
      <c r="E571" s="253"/>
      <c r="F571" s="253"/>
      <c r="G571" s="253"/>
      <c r="H571" s="253"/>
      <c r="I571" s="253"/>
      <c r="J571" s="253"/>
      <c r="K571" s="253"/>
      <c r="L571" s="253"/>
      <c r="M571" s="253"/>
      <c r="N571" s="253"/>
      <c r="O571" s="253"/>
      <c r="P571" s="253"/>
      <c r="Q571" s="253"/>
      <c r="R571" s="253"/>
      <c r="S571" s="253"/>
      <c r="T571" s="253"/>
      <c r="U571" s="253"/>
      <c r="V571" s="253"/>
      <c r="W571" s="253"/>
      <c r="X571" s="253"/>
      <c r="Y571" s="253"/>
      <c r="Z571" s="253"/>
    </row>
    <row r="572" ht="13.5" customHeight="1">
      <c r="A572" s="253"/>
      <c r="B572" s="95"/>
      <c r="C572" s="253"/>
      <c r="D572" s="95"/>
      <c r="E572" s="253"/>
      <c r="F572" s="253"/>
      <c r="G572" s="253"/>
      <c r="H572" s="253"/>
      <c r="I572" s="253"/>
      <c r="J572" s="253"/>
      <c r="K572" s="253"/>
      <c r="L572" s="253"/>
      <c r="M572" s="253"/>
      <c r="N572" s="253"/>
      <c r="O572" s="253"/>
      <c r="P572" s="253"/>
      <c r="Q572" s="253"/>
      <c r="R572" s="253"/>
      <c r="S572" s="253"/>
      <c r="T572" s="253"/>
      <c r="U572" s="253"/>
      <c r="V572" s="253"/>
      <c r="W572" s="253"/>
      <c r="X572" s="253"/>
      <c r="Y572" s="253"/>
      <c r="Z572" s="253"/>
    </row>
    <row r="573" ht="13.5" customHeight="1">
      <c r="A573" s="253"/>
      <c r="B573" s="95"/>
      <c r="C573" s="253"/>
      <c r="D573" s="95"/>
      <c r="E573" s="253"/>
      <c r="F573" s="253"/>
      <c r="G573" s="253"/>
      <c r="H573" s="253"/>
      <c r="I573" s="253"/>
      <c r="J573" s="253"/>
      <c r="K573" s="253"/>
      <c r="L573" s="253"/>
      <c r="M573" s="253"/>
      <c r="N573" s="253"/>
      <c r="O573" s="253"/>
      <c r="P573" s="253"/>
      <c r="Q573" s="253"/>
      <c r="R573" s="253"/>
      <c r="S573" s="253"/>
      <c r="T573" s="253"/>
      <c r="U573" s="253"/>
      <c r="V573" s="253"/>
      <c r="W573" s="253"/>
      <c r="X573" s="253"/>
      <c r="Y573" s="253"/>
      <c r="Z573" s="253"/>
    </row>
    <row r="574" ht="13.5" customHeight="1">
      <c r="A574" s="253"/>
      <c r="B574" s="95"/>
      <c r="C574" s="253"/>
      <c r="D574" s="95"/>
      <c r="E574" s="253"/>
      <c r="F574" s="253"/>
      <c r="G574" s="253"/>
      <c r="H574" s="253"/>
      <c r="I574" s="253"/>
      <c r="J574" s="253"/>
      <c r="K574" s="253"/>
      <c r="L574" s="253"/>
      <c r="M574" s="253"/>
      <c r="N574" s="253"/>
      <c r="O574" s="253"/>
      <c r="P574" s="253"/>
      <c r="Q574" s="253"/>
      <c r="R574" s="253"/>
      <c r="S574" s="253"/>
      <c r="T574" s="253"/>
      <c r="U574" s="253"/>
      <c r="V574" s="253"/>
      <c r="W574" s="253"/>
      <c r="X574" s="253"/>
      <c r="Y574" s="253"/>
      <c r="Z574" s="253"/>
    </row>
    <row r="575" ht="13.5" customHeight="1">
      <c r="A575" s="253"/>
      <c r="B575" s="95"/>
      <c r="C575" s="253"/>
      <c r="D575" s="95"/>
      <c r="E575" s="253"/>
      <c r="F575" s="253"/>
      <c r="G575" s="253"/>
      <c r="H575" s="253"/>
      <c r="I575" s="253"/>
      <c r="J575" s="253"/>
      <c r="K575" s="253"/>
      <c r="L575" s="253"/>
      <c r="M575" s="253"/>
      <c r="N575" s="253"/>
      <c r="O575" s="253"/>
      <c r="P575" s="253"/>
      <c r="Q575" s="253"/>
      <c r="R575" s="253"/>
      <c r="S575" s="253"/>
      <c r="T575" s="253"/>
      <c r="U575" s="253"/>
      <c r="V575" s="253"/>
      <c r="W575" s="253"/>
      <c r="X575" s="253"/>
      <c r="Y575" s="253"/>
      <c r="Z575" s="253"/>
    </row>
    <row r="576" ht="13.5" customHeight="1">
      <c r="A576" s="253"/>
      <c r="B576" s="95"/>
      <c r="C576" s="253"/>
      <c r="D576" s="95"/>
      <c r="E576" s="253"/>
      <c r="F576" s="253"/>
      <c r="G576" s="253"/>
      <c r="H576" s="253"/>
      <c r="I576" s="253"/>
      <c r="J576" s="253"/>
      <c r="K576" s="253"/>
      <c r="L576" s="253"/>
      <c r="M576" s="253"/>
      <c r="N576" s="253"/>
      <c r="O576" s="253"/>
      <c r="P576" s="253"/>
      <c r="Q576" s="253"/>
      <c r="R576" s="253"/>
      <c r="S576" s="253"/>
      <c r="T576" s="253"/>
      <c r="U576" s="253"/>
      <c r="V576" s="253"/>
      <c r="W576" s="253"/>
      <c r="X576" s="253"/>
      <c r="Y576" s="253"/>
      <c r="Z576" s="253"/>
    </row>
    <row r="577" ht="13.5" customHeight="1">
      <c r="A577" s="253"/>
      <c r="B577" s="95"/>
      <c r="C577" s="253"/>
      <c r="D577" s="95"/>
      <c r="E577" s="253"/>
      <c r="F577" s="253"/>
      <c r="G577" s="253"/>
      <c r="H577" s="253"/>
      <c r="I577" s="253"/>
      <c r="J577" s="253"/>
      <c r="K577" s="253"/>
      <c r="L577" s="253"/>
      <c r="M577" s="253"/>
      <c r="N577" s="253"/>
      <c r="O577" s="253"/>
      <c r="P577" s="253"/>
      <c r="Q577" s="253"/>
      <c r="R577" s="253"/>
      <c r="S577" s="253"/>
      <c r="T577" s="253"/>
      <c r="U577" s="253"/>
      <c r="V577" s="253"/>
      <c r="W577" s="253"/>
      <c r="X577" s="253"/>
      <c r="Y577" s="253"/>
      <c r="Z577" s="253"/>
    </row>
    <row r="578" ht="13.5" customHeight="1">
      <c r="A578" s="253"/>
      <c r="B578" s="95"/>
      <c r="C578" s="253"/>
      <c r="D578" s="95"/>
      <c r="E578" s="253"/>
      <c r="F578" s="253"/>
      <c r="G578" s="253"/>
      <c r="H578" s="253"/>
      <c r="I578" s="253"/>
      <c r="J578" s="253"/>
      <c r="K578" s="253"/>
      <c r="L578" s="253"/>
      <c r="M578" s="253"/>
      <c r="N578" s="253"/>
      <c r="O578" s="253"/>
      <c r="P578" s="253"/>
      <c r="Q578" s="253"/>
      <c r="R578" s="253"/>
      <c r="S578" s="253"/>
      <c r="T578" s="253"/>
      <c r="U578" s="253"/>
      <c r="V578" s="253"/>
      <c r="W578" s="253"/>
      <c r="X578" s="253"/>
      <c r="Y578" s="253"/>
      <c r="Z578" s="253"/>
    </row>
    <row r="579" ht="13.5" customHeight="1">
      <c r="A579" s="253"/>
      <c r="B579" s="95"/>
      <c r="C579" s="253"/>
      <c r="D579" s="95"/>
      <c r="E579" s="253"/>
      <c r="F579" s="253"/>
      <c r="G579" s="253"/>
      <c r="H579" s="253"/>
      <c r="I579" s="253"/>
      <c r="J579" s="253"/>
      <c r="K579" s="253"/>
      <c r="L579" s="253"/>
      <c r="M579" s="253"/>
      <c r="N579" s="253"/>
      <c r="O579" s="253"/>
      <c r="P579" s="253"/>
      <c r="Q579" s="253"/>
      <c r="R579" s="253"/>
      <c r="S579" s="253"/>
      <c r="T579" s="253"/>
      <c r="U579" s="253"/>
      <c r="V579" s="253"/>
      <c r="W579" s="253"/>
      <c r="X579" s="253"/>
      <c r="Y579" s="253"/>
      <c r="Z579" s="253"/>
    </row>
    <row r="580" ht="13.5" customHeight="1">
      <c r="A580" s="253"/>
      <c r="B580" s="95"/>
      <c r="C580" s="253"/>
      <c r="D580" s="95"/>
      <c r="E580" s="253"/>
      <c r="F580" s="253"/>
      <c r="G580" s="253"/>
      <c r="H580" s="253"/>
      <c r="I580" s="253"/>
      <c r="J580" s="253"/>
      <c r="K580" s="253"/>
      <c r="L580" s="253"/>
      <c r="M580" s="253"/>
      <c r="N580" s="253"/>
      <c r="O580" s="253"/>
      <c r="P580" s="253"/>
      <c r="Q580" s="253"/>
      <c r="R580" s="253"/>
      <c r="S580" s="253"/>
      <c r="T580" s="253"/>
      <c r="U580" s="253"/>
      <c r="V580" s="253"/>
      <c r="W580" s="253"/>
      <c r="X580" s="253"/>
      <c r="Y580" s="253"/>
      <c r="Z580" s="253"/>
    </row>
    <row r="581" ht="13.5" customHeight="1">
      <c r="A581" s="253"/>
      <c r="B581" s="95"/>
      <c r="C581" s="253"/>
      <c r="D581" s="95"/>
      <c r="E581" s="253"/>
      <c r="F581" s="253"/>
      <c r="G581" s="253"/>
      <c r="H581" s="253"/>
      <c r="I581" s="253"/>
      <c r="J581" s="253"/>
      <c r="K581" s="253"/>
      <c r="L581" s="253"/>
      <c r="M581" s="253"/>
      <c r="N581" s="253"/>
      <c r="O581" s="253"/>
      <c r="P581" s="253"/>
      <c r="Q581" s="253"/>
      <c r="R581" s="253"/>
      <c r="S581" s="253"/>
      <c r="T581" s="253"/>
      <c r="U581" s="253"/>
      <c r="V581" s="253"/>
      <c r="W581" s="253"/>
      <c r="X581" s="253"/>
      <c r="Y581" s="253"/>
      <c r="Z581" s="253"/>
    </row>
    <row r="582" ht="13.5" customHeight="1">
      <c r="A582" s="253"/>
      <c r="B582" s="95"/>
      <c r="C582" s="253"/>
      <c r="D582" s="95"/>
      <c r="E582" s="253"/>
      <c r="F582" s="253"/>
      <c r="G582" s="253"/>
      <c r="H582" s="253"/>
      <c r="I582" s="253"/>
      <c r="J582" s="253"/>
      <c r="K582" s="253"/>
      <c r="L582" s="253"/>
      <c r="M582" s="253"/>
      <c r="N582" s="253"/>
      <c r="O582" s="253"/>
      <c r="P582" s="253"/>
      <c r="Q582" s="253"/>
      <c r="R582" s="253"/>
      <c r="S582" s="253"/>
      <c r="T582" s="253"/>
      <c r="U582" s="253"/>
      <c r="V582" s="253"/>
      <c r="W582" s="253"/>
      <c r="X582" s="253"/>
      <c r="Y582" s="253"/>
      <c r="Z582" s="253"/>
    </row>
    <row r="583" ht="13.5" customHeight="1">
      <c r="A583" s="253"/>
      <c r="B583" s="95"/>
      <c r="C583" s="253"/>
      <c r="D583" s="95"/>
      <c r="E583" s="253"/>
      <c r="F583" s="253"/>
      <c r="G583" s="253"/>
      <c r="H583" s="253"/>
      <c r="I583" s="253"/>
      <c r="J583" s="253"/>
      <c r="K583" s="253"/>
      <c r="L583" s="253"/>
      <c r="M583" s="253"/>
      <c r="N583" s="253"/>
      <c r="O583" s="253"/>
      <c r="P583" s="253"/>
      <c r="Q583" s="253"/>
      <c r="R583" s="253"/>
      <c r="S583" s="253"/>
      <c r="T583" s="253"/>
      <c r="U583" s="253"/>
      <c r="V583" s="253"/>
      <c r="W583" s="253"/>
      <c r="X583" s="253"/>
      <c r="Y583" s="253"/>
      <c r="Z583" s="253"/>
    </row>
    <row r="584" ht="13.5" customHeight="1">
      <c r="A584" s="253"/>
      <c r="B584" s="95"/>
      <c r="C584" s="253"/>
      <c r="D584" s="95"/>
      <c r="E584" s="253"/>
      <c r="F584" s="253"/>
      <c r="G584" s="253"/>
      <c r="H584" s="253"/>
      <c r="I584" s="253"/>
      <c r="J584" s="253"/>
      <c r="K584" s="253"/>
      <c r="L584" s="253"/>
      <c r="M584" s="253"/>
      <c r="N584" s="253"/>
      <c r="O584" s="253"/>
      <c r="P584" s="253"/>
      <c r="Q584" s="253"/>
      <c r="R584" s="253"/>
      <c r="S584" s="253"/>
      <c r="T584" s="253"/>
      <c r="U584" s="253"/>
      <c r="V584" s="253"/>
      <c r="W584" s="253"/>
      <c r="X584" s="253"/>
      <c r="Y584" s="253"/>
      <c r="Z584" s="253"/>
    </row>
    <row r="585" ht="13.5" customHeight="1">
      <c r="A585" s="253"/>
      <c r="B585" s="95"/>
      <c r="C585" s="253"/>
      <c r="D585" s="95"/>
      <c r="E585" s="253"/>
      <c r="F585" s="253"/>
      <c r="G585" s="253"/>
      <c r="H585" s="253"/>
      <c r="I585" s="253"/>
      <c r="J585" s="253"/>
      <c r="K585" s="253"/>
      <c r="L585" s="253"/>
      <c r="M585" s="253"/>
      <c r="N585" s="253"/>
      <c r="O585" s="253"/>
      <c r="P585" s="253"/>
      <c r="Q585" s="253"/>
      <c r="R585" s="253"/>
      <c r="S585" s="253"/>
      <c r="T585" s="253"/>
      <c r="U585" s="253"/>
      <c r="V585" s="253"/>
      <c r="W585" s="253"/>
      <c r="X585" s="253"/>
      <c r="Y585" s="253"/>
      <c r="Z585" s="253"/>
    </row>
    <row r="586" ht="13.5" customHeight="1">
      <c r="A586" s="253"/>
      <c r="B586" s="95"/>
      <c r="C586" s="253"/>
      <c r="D586" s="95"/>
      <c r="E586" s="253"/>
      <c r="F586" s="253"/>
      <c r="G586" s="253"/>
      <c r="H586" s="253"/>
      <c r="I586" s="253"/>
      <c r="J586" s="253"/>
      <c r="K586" s="253"/>
      <c r="L586" s="253"/>
      <c r="M586" s="253"/>
      <c r="N586" s="253"/>
      <c r="O586" s="253"/>
      <c r="P586" s="253"/>
      <c r="Q586" s="253"/>
      <c r="R586" s="253"/>
      <c r="S586" s="253"/>
      <c r="T586" s="253"/>
      <c r="U586" s="253"/>
      <c r="V586" s="253"/>
      <c r="W586" s="253"/>
      <c r="X586" s="253"/>
      <c r="Y586" s="253"/>
      <c r="Z586" s="253"/>
    </row>
    <row r="587" ht="13.5" customHeight="1">
      <c r="A587" s="253"/>
      <c r="B587" s="95"/>
      <c r="C587" s="253"/>
      <c r="D587" s="95"/>
      <c r="E587" s="253"/>
      <c r="F587" s="253"/>
      <c r="G587" s="253"/>
      <c r="H587" s="253"/>
      <c r="I587" s="253"/>
      <c r="J587" s="253"/>
      <c r="K587" s="253"/>
      <c r="L587" s="253"/>
      <c r="M587" s="253"/>
      <c r="N587" s="253"/>
      <c r="O587" s="253"/>
      <c r="P587" s="253"/>
      <c r="Q587" s="253"/>
      <c r="R587" s="253"/>
      <c r="S587" s="253"/>
      <c r="T587" s="253"/>
      <c r="U587" s="253"/>
      <c r="V587" s="253"/>
      <c r="W587" s="253"/>
      <c r="X587" s="253"/>
      <c r="Y587" s="253"/>
      <c r="Z587" s="253"/>
    </row>
    <row r="588" ht="13.5" customHeight="1">
      <c r="A588" s="253"/>
      <c r="B588" s="95"/>
      <c r="C588" s="253"/>
      <c r="D588" s="95"/>
      <c r="E588" s="253"/>
      <c r="F588" s="253"/>
      <c r="G588" s="253"/>
      <c r="H588" s="253"/>
      <c r="I588" s="253"/>
      <c r="J588" s="253"/>
      <c r="K588" s="253"/>
      <c r="L588" s="253"/>
      <c r="M588" s="253"/>
      <c r="N588" s="253"/>
      <c r="O588" s="253"/>
      <c r="P588" s="253"/>
      <c r="Q588" s="253"/>
      <c r="R588" s="253"/>
      <c r="S588" s="253"/>
      <c r="T588" s="253"/>
      <c r="U588" s="253"/>
      <c r="V588" s="253"/>
      <c r="W588" s="253"/>
      <c r="X588" s="253"/>
      <c r="Y588" s="253"/>
      <c r="Z588" s="253"/>
    </row>
    <row r="589" ht="13.5" customHeight="1">
      <c r="A589" s="253"/>
      <c r="B589" s="95"/>
      <c r="C589" s="253"/>
      <c r="D589" s="95"/>
      <c r="E589" s="253"/>
      <c r="F589" s="253"/>
      <c r="G589" s="253"/>
      <c r="H589" s="253"/>
      <c r="I589" s="253"/>
      <c r="J589" s="253"/>
      <c r="K589" s="253"/>
      <c r="L589" s="253"/>
      <c r="M589" s="253"/>
      <c r="N589" s="253"/>
      <c r="O589" s="253"/>
      <c r="P589" s="253"/>
      <c r="Q589" s="253"/>
      <c r="R589" s="253"/>
      <c r="S589" s="253"/>
      <c r="T589" s="253"/>
      <c r="U589" s="253"/>
      <c r="V589" s="253"/>
      <c r="W589" s="253"/>
      <c r="X589" s="253"/>
      <c r="Y589" s="253"/>
      <c r="Z589" s="253"/>
    </row>
    <row r="590" ht="13.5" customHeight="1">
      <c r="A590" s="253"/>
      <c r="B590" s="95"/>
      <c r="C590" s="253"/>
      <c r="D590" s="95"/>
      <c r="E590" s="253"/>
      <c r="F590" s="253"/>
      <c r="G590" s="253"/>
      <c r="H590" s="253"/>
      <c r="I590" s="253"/>
      <c r="J590" s="253"/>
      <c r="K590" s="253"/>
      <c r="L590" s="253"/>
      <c r="M590" s="253"/>
      <c r="N590" s="253"/>
      <c r="O590" s="253"/>
      <c r="P590" s="253"/>
      <c r="Q590" s="253"/>
      <c r="R590" s="253"/>
      <c r="S590" s="253"/>
      <c r="T590" s="253"/>
      <c r="U590" s="253"/>
      <c r="V590" s="253"/>
      <c r="W590" s="253"/>
      <c r="X590" s="253"/>
      <c r="Y590" s="253"/>
      <c r="Z590" s="253"/>
    </row>
    <row r="591" ht="13.5" customHeight="1">
      <c r="A591" s="253"/>
      <c r="B591" s="95"/>
      <c r="C591" s="253"/>
      <c r="D591" s="95"/>
      <c r="E591" s="253"/>
      <c r="F591" s="253"/>
      <c r="G591" s="253"/>
      <c r="H591" s="253"/>
      <c r="I591" s="253"/>
      <c r="J591" s="253"/>
      <c r="K591" s="253"/>
      <c r="L591" s="253"/>
      <c r="M591" s="253"/>
      <c r="N591" s="253"/>
      <c r="O591" s="253"/>
      <c r="P591" s="253"/>
      <c r="Q591" s="253"/>
      <c r="R591" s="253"/>
      <c r="S591" s="253"/>
      <c r="T591" s="253"/>
      <c r="U591" s="253"/>
      <c r="V591" s="253"/>
      <c r="W591" s="253"/>
      <c r="X591" s="253"/>
      <c r="Y591" s="253"/>
      <c r="Z591" s="253"/>
    </row>
    <row r="592" ht="13.5" customHeight="1">
      <c r="A592" s="253"/>
      <c r="B592" s="95"/>
      <c r="C592" s="253"/>
      <c r="D592" s="95"/>
      <c r="E592" s="253"/>
      <c r="F592" s="253"/>
      <c r="G592" s="253"/>
      <c r="H592" s="253"/>
      <c r="I592" s="253"/>
      <c r="J592" s="253"/>
      <c r="K592" s="253"/>
      <c r="L592" s="253"/>
      <c r="M592" s="253"/>
      <c r="N592" s="253"/>
      <c r="O592" s="253"/>
      <c r="P592" s="253"/>
      <c r="Q592" s="253"/>
      <c r="R592" s="253"/>
      <c r="S592" s="253"/>
      <c r="T592" s="253"/>
      <c r="U592" s="253"/>
      <c r="V592" s="253"/>
      <c r="W592" s="253"/>
      <c r="X592" s="253"/>
      <c r="Y592" s="253"/>
      <c r="Z592" s="253"/>
    </row>
    <row r="593" ht="13.5" customHeight="1">
      <c r="A593" s="253"/>
      <c r="B593" s="95"/>
      <c r="C593" s="253"/>
      <c r="D593" s="95"/>
      <c r="E593" s="253"/>
      <c r="F593" s="253"/>
      <c r="G593" s="253"/>
      <c r="H593" s="253"/>
      <c r="I593" s="253"/>
      <c r="J593" s="253"/>
      <c r="K593" s="253"/>
      <c r="L593" s="253"/>
      <c r="M593" s="253"/>
      <c r="N593" s="253"/>
      <c r="O593" s="253"/>
      <c r="P593" s="253"/>
      <c r="Q593" s="253"/>
      <c r="R593" s="253"/>
      <c r="S593" s="253"/>
      <c r="T593" s="253"/>
      <c r="U593" s="253"/>
      <c r="V593" s="253"/>
      <c r="W593" s="253"/>
      <c r="X593" s="253"/>
      <c r="Y593" s="253"/>
      <c r="Z593" s="253"/>
    </row>
    <row r="594" ht="13.5" customHeight="1">
      <c r="A594" s="253"/>
      <c r="B594" s="95"/>
      <c r="C594" s="253"/>
      <c r="D594" s="95"/>
      <c r="E594" s="253"/>
      <c r="F594" s="253"/>
      <c r="G594" s="253"/>
      <c r="H594" s="253"/>
      <c r="I594" s="253"/>
      <c r="J594" s="253"/>
      <c r="K594" s="253"/>
      <c r="L594" s="253"/>
      <c r="M594" s="253"/>
      <c r="N594" s="253"/>
      <c r="O594" s="253"/>
      <c r="P594" s="253"/>
      <c r="Q594" s="253"/>
      <c r="R594" s="253"/>
      <c r="S594" s="253"/>
      <c r="T594" s="253"/>
      <c r="U594" s="253"/>
      <c r="V594" s="253"/>
      <c r="W594" s="253"/>
      <c r="X594" s="253"/>
      <c r="Y594" s="253"/>
      <c r="Z594" s="253"/>
    </row>
    <row r="595" ht="13.5" customHeight="1">
      <c r="A595" s="253"/>
      <c r="B595" s="95"/>
      <c r="C595" s="253"/>
      <c r="D595" s="95"/>
      <c r="E595" s="253"/>
      <c r="F595" s="253"/>
      <c r="G595" s="253"/>
      <c r="H595" s="253"/>
      <c r="I595" s="253"/>
      <c r="J595" s="253"/>
      <c r="K595" s="253"/>
      <c r="L595" s="253"/>
      <c r="M595" s="253"/>
      <c r="N595" s="253"/>
      <c r="O595" s="253"/>
      <c r="P595" s="253"/>
      <c r="Q595" s="253"/>
      <c r="R595" s="253"/>
      <c r="S595" s="253"/>
      <c r="T595" s="253"/>
      <c r="U595" s="253"/>
      <c r="V595" s="253"/>
      <c r="W595" s="253"/>
      <c r="X595" s="253"/>
      <c r="Y595" s="253"/>
      <c r="Z595" s="253"/>
    </row>
    <row r="596" ht="13.5" customHeight="1">
      <c r="A596" s="253"/>
      <c r="B596" s="95"/>
      <c r="C596" s="253"/>
      <c r="D596" s="95"/>
      <c r="E596" s="253"/>
      <c r="F596" s="253"/>
      <c r="G596" s="253"/>
      <c r="H596" s="253"/>
      <c r="I596" s="253"/>
      <c r="J596" s="253"/>
      <c r="K596" s="253"/>
      <c r="L596" s="253"/>
      <c r="M596" s="253"/>
      <c r="N596" s="253"/>
      <c r="O596" s="253"/>
      <c r="P596" s="253"/>
      <c r="Q596" s="253"/>
      <c r="R596" s="253"/>
      <c r="S596" s="253"/>
      <c r="T596" s="253"/>
      <c r="U596" s="253"/>
      <c r="V596" s="253"/>
      <c r="W596" s="253"/>
      <c r="X596" s="253"/>
      <c r="Y596" s="253"/>
      <c r="Z596" s="253"/>
    </row>
    <row r="597" ht="13.5" customHeight="1">
      <c r="A597" s="253"/>
      <c r="B597" s="95"/>
      <c r="C597" s="253"/>
      <c r="D597" s="95"/>
      <c r="E597" s="253"/>
      <c r="F597" s="253"/>
      <c r="G597" s="253"/>
      <c r="H597" s="253"/>
      <c r="I597" s="253"/>
      <c r="J597" s="253"/>
      <c r="K597" s="253"/>
      <c r="L597" s="253"/>
      <c r="M597" s="253"/>
      <c r="N597" s="253"/>
      <c r="O597" s="253"/>
      <c r="P597" s="253"/>
      <c r="Q597" s="253"/>
      <c r="R597" s="253"/>
      <c r="S597" s="253"/>
      <c r="T597" s="253"/>
      <c r="U597" s="253"/>
      <c r="V597" s="253"/>
      <c r="W597" s="253"/>
      <c r="X597" s="253"/>
      <c r="Y597" s="253"/>
      <c r="Z597" s="253"/>
    </row>
    <row r="598" ht="13.5" customHeight="1">
      <c r="A598" s="253"/>
      <c r="B598" s="95"/>
      <c r="C598" s="253"/>
      <c r="D598" s="95"/>
      <c r="E598" s="253"/>
      <c r="F598" s="253"/>
      <c r="G598" s="253"/>
      <c r="H598" s="253"/>
      <c r="I598" s="253"/>
      <c r="J598" s="253"/>
      <c r="K598" s="253"/>
      <c r="L598" s="253"/>
      <c r="M598" s="253"/>
      <c r="N598" s="253"/>
      <c r="O598" s="253"/>
      <c r="P598" s="253"/>
      <c r="Q598" s="253"/>
      <c r="R598" s="253"/>
      <c r="S598" s="253"/>
      <c r="T598" s="253"/>
      <c r="U598" s="253"/>
      <c r="V598" s="253"/>
      <c r="W598" s="253"/>
      <c r="X598" s="253"/>
      <c r="Y598" s="253"/>
      <c r="Z598" s="253"/>
    </row>
    <row r="599" ht="13.5" customHeight="1">
      <c r="A599" s="253"/>
      <c r="B599" s="95"/>
      <c r="C599" s="253"/>
      <c r="D599" s="95"/>
      <c r="E599" s="253"/>
      <c r="F599" s="253"/>
      <c r="G599" s="253"/>
      <c r="H599" s="253"/>
      <c r="I599" s="253"/>
      <c r="J599" s="253"/>
      <c r="K599" s="253"/>
      <c r="L599" s="253"/>
      <c r="M599" s="253"/>
      <c r="N599" s="253"/>
      <c r="O599" s="253"/>
      <c r="P599" s="253"/>
      <c r="Q599" s="253"/>
      <c r="R599" s="253"/>
      <c r="S599" s="253"/>
      <c r="T599" s="253"/>
      <c r="U599" s="253"/>
      <c r="V599" s="253"/>
      <c r="W599" s="253"/>
      <c r="X599" s="253"/>
      <c r="Y599" s="253"/>
      <c r="Z599" s="253"/>
    </row>
    <row r="600" ht="13.5" customHeight="1">
      <c r="A600" s="253"/>
      <c r="B600" s="95"/>
      <c r="C600" s="253"/>
      <c r="D600" s="95"/>
      <c r="E600" s="253"/>
      <c r="F600" s="253"/>
      <c r="G600" s="253"/>
      <c r="H600" s="253"/>
      <c r="I600" s="253"/>
      <c r="J600" s="253"/>
      <c r="K600" s="253"/>
      <c r="L600" s="253"/>
      <c r="M600" s="253"/>
      <c r="N600" s="253"/>
      <c r="O600" s="253"/>
      <c r="P600" s="253"/>
      <c r="Q600" s="253"/>
      <c r="R600" s="253"/>
      <c r="S600" s="253"/>
      <c r="T600" s="253"/>
      <c r="U600" s="253"/>
      <c r="V600" s="253"/>
      <c r="W600" s="253"/>
      <c r="X600" s="253"/>
      <c r="Y600" s="253"/>
      <c r="Z600" s="253"/>
    </row>
    <row r="601" ht="13.5" customHeight="1">
      <c r="A601" s="253"/>
      <c r="B601" s="95"/>
      <c r="C601" s="253"/>
      <c r="D601" s="95"/>
      <c r="E601" s="253"/>
      <c r="F601" s="253"/>
      <c r="G601" s="253"/>
      <c r="H601" s="253"/>
      <c r="I601" s="253"/>
      <c r="J601" s="253"/>
      <c r="K601" s="253"/>
      <c r="L601" s="253"/>
      <c r="M601" s="253"/>
      <c r="N601" s="253"/>
      <c r="O601" s="253"/>
      <c r="P601" s="253"/>
      <c r="Q601" s="253"/>
      <c r="R601" s="253"/>
      <c r="S601" s="253"/>
      <c r="T601" s="253"/>
      <c r="U601" s="253"/>
      <c r="V601" s="253"/>
      <c r="W601" s="253"/>
      <c r="X601" s="253"/>
      <c r="Y601" s="253"/>
      <c r="Z601" s="253"/>
    </row>
    <row r="602" ht="13.5" customHeight="1">
      <c r="A602" s="253"/>
      <c r="B602" s="95"/>
      <c r="C602" s="253"/>
      <c r="D602" s="95"/>
      <c r="E602" s="253"/>
      <c r="F602" s="253"/>
      <c r="G602" s="253"/>
      <c r="H602" s="253"/>
      <c r="I602" s="253"/>
      <c r="J602" s="253"/>
      <c r="K602" s="253"/>
      <c r="L602" s="253"/>
      <c r="M602" s="253"/>
      <c r="N602" s="253"/>
      <c r="O602" s="253"/>
      <c r="P602" s="253"/>
      <c r="Q602" s="253"/>
      <c r="R602" s="253"/>
      <c r="S602" s="253"/>
      <c r="T602" s="253"/>
      <c r="U602" s="253"/>
      <c r="V602" s="253"/>
      <c r="W602" s="253"/>
      <c r="X602" s="253"/>
      <c r="Y602" s="253"/>
      <c r="Z602" s="253"/>
    </row>
    <row r="603" ht="13.5" customHeight="1">
      <c r="A603" s="253"/>
      <c r="B603" s="95"/>
      <c r="C603" s="253"/>
      <c r="D603" s="95"/>
      <c r="E603" s="253"/>
      <c r="F603" s="253"/>
      <c r="G603" s="253"/>
      <c r="H603" s="253"/>
      <c r="I603" s="253"/>
      <c r="J603" s="253"/>
      <c r="K603" s="253"/>
      <c r="L603" s="253"/>
      <c r="M603" s="253"/>
      <c r="N603" s="253"/>
      <c r="O603" s="253"/>
      <c r="P603" s="253"/>
      <c r="Q603" s="253"/>
      <c r="R603" s="253"/>
      <c r="S603" s="253"/>
      <c r="T603" s="253"/>
      <c r="U603" s="253"/>
      <c r="V603" s="253"/>
      <c r="W603" s="253"/>
      <c r="X603" s="253"/>
      <c r="Y603" s="253"/>
      <c r="Z603" s="253"/>
    </row>
    <row r="604" ht="13.5" customHeight="1">
      <c r="A604" s="253"/>
      <c r="B604" s="95"/>
      <c r="C604" s="253"/>
      <c r="D604" s="95"/>
      <c r="E604" s="253"/>
      <c r="F604" s="253"/>
      <c r="G604" s="253"/>
      <c r="H604" s="253"/>
      <c r="I604" s="253"/>
      <c r="J604" s="253"/>
      <c r="K604" s="253"/>
      <c r="L604" s="253"/>
      <c r="M604" s="253"/>
      <c r="N604" s="253"/>
      <c r="O604" s="253"/>
      <c r="P604" s="253"/>
      <c r="Q604" s="253"/>
      <c r="R604" s="253"/>
      <c r="S604" s="253"/>
      <c r="T604" s="253"/>
      <c r="U604" s="253"/>
      <c r="V604" s="253"/>
      <c r="W604" s="253"/>
      <c r="X604" s="253"/>
      <c r="Y604" s="253"/>
      <c r="Z604" s="253"/>
    </row>
    <row r="605" ht="13.5" customHeight="1">
      <c r="A605" s="253"/>
      <c r="B605" s="95"/>
      <c r="C605" s="253"/>
      <c r="D605" s="95"/>
      <c r="E605" s="253"/>
      <c r="F605" s="253"/>
      <c r="G605" s="253"/>
      <c r="H605" s="253"/>
      <c r="I605" s="253"/>
      <c r="J605" s="253"/>
      <c r="K605" s="253"/>
      <c r="L605" s="253"/>
      <c r="M605" s="253"/>
      <c r="N605" s="253"/>
      <c r="O605" s="253"/>
      <c r="P605" s="253"/>
      <c r="Q605" s="253"/>
      <c r="R605" s="253"/>
      <c r="S605" s="253"/>
      <c r="T605" s="253"/>
      <c r="U605" s="253"/>
      <c r="V605" s="253"/>
      <c r="W605" s="253"/>
      <c r="X605" s="253"/>
      <c r="Y605" s="253"/>
      <c r="Z605" s="253"/>
    </row>
    <row r="606" ht="13.5" customHeight="1">
      <c r="A606" s="253"/>
      <c r="B606" s="95"/>
      <c r="C606" s="253"/>
      <c r="D606" s="95"/>
      <c r="E606" s="253"/>
      <c r="F606" s="253"/>
      <c r="G606" s="253"/>
      <c r="H606" s="253"/>
      <c r="I606" s="253"/>
      <c r="J606" s="253"/>
      <c r="K606" s="253"/>
      <c r="L606" s="253"/>
      <c r="M606" s="253"/>
      <c r="N606" s="253"/>
      <c r="O606" s="253"/>
      <c r="P606" s="253"/>
      <c r="Q606" s="253"/>
      <c r="R606" s="253"/>
      <c r="S606" s="253"/>
      <c r="T606" s="253"/>
      <c r="U606" s="253"/>
      <c r="V606" s="253"/>
      <c r="W606" s="253"/>
      <c r="X606" s="253"/>
      <c r="Y606" s="253"/>
      <c r="Z606" s="253"/>
    </row>
    <row r="607" ht="13.5" customHeight="1">
      <c r="A607" s="253"/>
      <c r="B607" s="95"/>
      <c r="C607" s="253"/>
      <c r="D607" s="95"/>
      <c r="E607" s="253"/>
      <c r="F607" s="253"/>
      <c r="G607" s="253"/>
      <c r="H607" s="253"/>
      <c r="I607" s="253"/>
      <c r="J607" s="253"/>
      <c r="K607" s="253"/>
      <c r="L607" s="253"/>
      <c r="M607" s="253"/>
      <c r="N607" s="253"/>
      <c r="O607" s="253"/>
      <c r="P607" s="253"/>
      <c r="Q607" s="253"/>
      <c r="R607" s="253"/>
      <c r="S607" s="253"/>
      <c r="T607" s="253"/>
      <c r="U607" s="253"/>
      <c r="V607" s="253"/>
      <c r="W607" s="253"/>
      <c r="X607" s="253"/>
      <c r="Y607" s="253"/>
      <c r="Z607" s="253"/>
    </row>
    <row r="608" ht="13.5" customHeight="1">
      <c r="A608" s="253"/>
      <c r="B608" s="95"/>
      <c r="C608" s="253"/>
      <c r="D608" s="95"/>
      <c r="E608" s="253"/>
      <c r="F608" s="253"/>
      <c r="G608" s="253"/>
      <c r="H608" s="253"/>
      <c r="I608" s="253"/>
      <c r="J608" s="253"/>
      <c r="K608" s="253"/>
      <c r="L608" s="253"/>
      <c r="M608" s="253"/>
      <c r="N608" s="253"/>
      <c r="O608" s="253"/>
      <c r="P608" s="253"/>
      <c r="Q608" s="253"/>
      <c r="R608" s="253"/>
      <c r="S608" s="253"/>
      <c r="T608" s="253"/>
      <c r="U608" s="253"/>
      <c r="V608" s="253"/>
      <c r="W608" s="253"/>
      <c r="X608" s="253"/>
      <c r="Y608" s="253"/>
      <c r="Z608" s="253"/>
    </row>
    <row r="609" ht="13.5" customHeight="1">
      <c r="A609" s="253"/>
      <c r="B609" s="95"/>
      <c r="C609" s="253"/>
      <c r="D609" s="95"/>
      <c r="E609" s="253"/>
      <c r="F609" s="253"/>
      <c r="G609" s="253"/>
      <c r="H609" s="253"/>
      <c r="I609" s="253"/>
      <c r="J609" s="253"/>
      <c r="K609" s="253"/>
      <c r="L609" s="253"/>
      <c r="M609" s="253"/>
      <c r="N609" s="253"/>
      <c r="O609" s="253"/>
      <c r="P609" s="253"/>
      <c r="Q609" s="253"/>
      <c r="R609" s="253"/>
      <c r="S609" s="253"/>
      <c r="T609" s="253"/>
      <c r="U609" s="253"/>
      <c r="V609" s="253"/>
      <c r="W609" s="253"/>
      <c r="X609" s="253"/>
      <c r="Y609" s="253"/>
      <c r="Z609" s="253"/>
    </row>
    <row r="610" ht="13.5" customHeight="1">
      <c r="A610" s="253"/>
      <c r="B610" s="95"/>
      <c r="C610" s="253"/>
      <c r="D610" s="95"/>
      <c r="E610" s="253"/>
      <c r="F610" s="253"/>
      <c r="G610" s="253"/>
      <c r="H610" s="253"/>
      <c r="I610" s="253"/>
      <c r="J610" s="253"/>
      <c r="K610" s="253"/>
      <c r="L610" s="253"/>
      <c r="M610" s="253"/>
      <c r="N610" s="253"/>
      <c r="O610" s="253"/>
      <c r="P610" s="253"/>
      <c r="Q610" s="253"/>
      <c r="R610" s="253"/>
      <c r="S610" s="253"/>
      <c r="T610" s="253"/>
      <c r="U610" s="253"/>
      <c r="V610" s="253"/>
      <c r="W610" s="253"/>
      <c r="X610" s="253"/>
      <c r="Y610" s="253"/>
      <c r="Z610" s="253"/>
    </row>
    <row r="611" ht="13.5" customHeight="1">
      <c r="A611" s="253"/>
      <c r="B611" s="95"/>
      <c r="C611" s="253"/>
      <c r="D611" s="95"/>
      <c r="E611" s="253"/>
      <c r="F611" s="253"/>
      <c r="G611" s="253"/>
      <c r="H611" s="253"/>
      <c r="I611" s="253"/>
      <c r="J611" s="253"/>
      <c r="K611" s="253"/>
      <c r="L611" s="253"/>
      <c r="M611" s="253"/>
      <c r="N611" s="253"/>
      <c r="O611" s="253"/>
      <c r="P611" s="253"/>
      <c r="Q611" s="253"/>
      <c r="R611" s="253"/>
      <c r="S611" s="253"/>
      <c r="T611" s="253"/>
      <c r="U611" s="253"/>
      <c r="V611" s="253"/>
      <c r="W611" s="253"/>
      <c r="X611" s="253"/>
      <c r="Y611" s="253"/>
      <c r="Z611" s="253"/>
    </row>
    <row r="612" ht="13.5" customHeight="1">
      <c r="A612" s="253"/>
      <c r="B612" s="95"/>
      <c r="C612" s="253"/>
      <c r="D612" s="95"/>
      <c r="E612" s="253"/>
      <c r="F612" s="253"/>
      <c r="G612" s="253"/>
      <c r="H612" s="253"/>
      <c r="I612" s="253"/>
      <c r="J612" s="253"/>
      <c r="K612" s="253"/>
      <c r="L612" s="253"/>
      <c r="M612" s="253"/>
      <c r="N612" s="253"/>
      <c r="O612" s="253"/>
      <c r="P612" s="253"/>
      <c r="Q612" s="253"/>
      <c r="R612" s="253"/>
      <c r="S612" s="253"/>
      <c r="T612" s="253"/>
      <c r="U612" s="253"/>
      <c r="V612" s="253"/>
      <c r="W612" s="253"/>
      <c r="X612" s="253"/>
      <c r="Y612" s="253"/>
      <c r="Z612" s="253"/>
    </row>
    <row r="613" ht="13.5" customHeight="1">
      <c r="A613" s="253"/>
      <c r="B613" s="95"/>
      <c r="C613" s="253"/>
      <c r="D613" s="95"/>
      <c r="E613" s="253"/>
      <c r="F613" s="253"/>
      <c r="G613" s="253"/>
      <c r="H613" s="253"/>
      <c r="I613" s="253"/>
      <c r="J613" s="253"/>
      <c r="K613" s="253"/>
      <c r="L613" s="253"/>
      <c r="M613" s="253"/>
      <c r="N613" s="253"/>
      <c r="O613" s="253"/>
      <c r="P613" s="253"/>
      <c r="Q613" s="253"/>
      <c r="R613" s="253"/>
      <c r="S613" s="253"/>
      <c r="T613" s="253"/>
      <c r="U613" s="253"/>
      <c r="V613" s="253"/>
      <c r="W613" s="253"/>
      <c r="X613" s="253"/>
      <c r="Y613" s="253"/>
      <c r="Z613" s="253"/>
    </row>
    <row r="614" ht="13.5" customHeight="1">
      <c r="A614" s="253"/>
      <c r="B614" s="95"/>
      <c r="C614" s="253"/>
      <c r="D614" s="95"/>
      <c r="E614" s="253"/>
      <c r="F614" s="253"/>
      <c r="G614" s="253"/>
      <c r="H614" s="253"/>
      <c r="I614" s="253"/>
      <c r="J614" s="253"/>
      <c r="K614" s="253"/>
      <c r="L614" s="253"/>
      <c r="M614" s="253"/>
      <c r="N614" s="253"/>
      <c r="O614" s="253"/>
      <c r="P614" s="253"/>
      <c r="Q614" s="253"/>
      <c r="R614" s="253"/>
      <c r="S614" s="253"/>
      <c r="T614" s="253"/>
      <c r="U614" s="253"/>
      <c r="V614" s="253"/>
      <c r="W614" s="253"/>
      <c r="X614" s="253"/>
      <c r="Y614" s="253"/>
      <c r="Z614" s="253"/>
    </row>
    <row r="615" ht="13.5" customHeight="1">
      <c r="A615" s="253"/>
      <c r="B615" s="95"/>
      <c r="C615" s="253"/>
      <c r="D615" s="95"/>
      <c r="E615" s="253"/>
      <c r="F615" s="253"/>
      <c r="G615" s="253"/>
      <c r="H615" s="253"/>
      <c r="I615" s="253"/>
      <c r="J615" s="253"/>
      <c r="K615" s="253"/>
      <c r="L615" s="253"/>
      <c r="M615" s="253"/>
      <c r="N615" s="253"/>
      <c r="O615" s="253"/>
      <c r="P615" s="253"/>
      <c r="Q615" s="253"/>
      <c r="R615" s="253"/>
      <c r="S615" s="253"/>
      <c r="T615" s="253"/>
      <c r="U615" s="253"/>
      <c r="V615" s="253"/>
      <c r="W615" s="253"/>
      <c r="X615" s="253"/>
      <c r="Y615" s="253"/>
      <c r="Z615" s="253"/>
    </row>
    <row r="616" ht="13.5" customHeight="1">
      <c r="A616" s="253"/>
      <c r="B616" s="95"/>
      <c r="C616" s="253"/>
      <c r="D616" s="95"/>
      <c r="E616" s="253"/>
      <c r="F616" s="253"/>
      <c r="G616" s="253"/>
      <c r="H616" s="253"/>
      <c r="I616" s="253"/>
      <c r="J616" s="253"/>
      <c r="K616" s="253"/>
      <c r="L616" s="253"/>
      <c r="M616" s="253"/>
      <c r="N616" s="253"/>
      <c r="O616" s="253"/>
      <c r="P616" s="253"/>
      <c r="Q616" s="253"/>
      <c r="R616" s="253"/>
      <c r="S616" s="253"/>
      <c r="T616" s="253"/>
      <c r="U616" s="253"/>
      <c r="V616" s="253"/>
      <c r="W616" s="253"/>
      <c r="X616" s="253"/>
      <c r="Y616" s="253"/>
      <c r="Z616" s="253"/>
    </row>
    <row r="617" ht="13.5" customHeight="1">
      <c r="A617" s="253"/>
      <c r="B617" s="95"/>
      <c r="C617" s="253"/>
      <c r="D617" s="95"/>
      <c r="E617" s="253"/>
      <c r="F617" s="253"/>
      <c r="G617" s="253"/>
      <c r="H617" s="253"/>
      <c r="I617" s="253"/>
      <c r="J617" s="253"/>
      <c r="K617" s="253"/>
      <c r="L617" s="253"/>
      <c r="M617" s="253"/>
      <c r="N617" s="253"/>
      <c r="O617" s="253"/>
      <c r="P617" s="253"/>
      <c r="Q617" s="253"/>
      <c r="R617" s="253"/>
      <c r="S617" s="253"/>
      <c r="T617" s="253"/>
      <c r="U617" s="253"/>
      <c r="V617" s="253"/>
      <c r="W617" s="253"/>
      <c r="X617" s="253"/>
      <c r="Y617" s="253"/>
      <c r="Z617" s="253"/>
    </row>
    <row r="618" ht="13.5" customHeight="1">
      <c r="A618" s="253"/>
      <c r="B618" s="95"/>
      <c r="C618" s="253"/>
      <c r="D618" s="95"/>
      <c r="E618" s="253"/>
      <c r="F618" s="253"/>
      <c r="G618" s="253"/>
      <c r="H618" s="253"/>
      <c r="I618" s="253"/>
      <c r="J618" s="253"/>
      <c r="K618" s="253"/>
      <c r="L618" s="253"/>
      <c r="M618" s="253"/>
      <c r="N618" s="253"/>
      <c r="O618" s="253"/>
      <c r="P618" s="253"/>
      <c r="Q618" s="253"/>
      <c r="R618" s="253"/>
      <c r="S618" s="253"/>
      <c r="T618" s="253"/>
      <c r="U618" s="253"/>
      <c r="V618" s="253"/>
      <c r="W618" s="253"/>
      <c r="X618" s="253"/>
      <c r="Y618" s="253"/>
      <c r="Z618" s="253"/>
    </row>
    <row r="619" ht="13.5" customHeight="1">
      <c r="A619" s="253"/>
      <c r="B619" s="95"/>
      <c r="C619" s="253"/>
      <c r="D619" s="95"/>
      <c r="E619" s="253"/>
      <c r="F619" s="253"/>
      <c r="G619" s="253"/>
      <c r="H619" s="253"/>
      <c r="I619" s="253"/>
      <c r="J619" s="253"/>
      <c r="K619" s="253"/>
      <c r="L619" s="253"/>
      <c r="M619" s="253"/>
      <c r="N619" s="253"/>
      <c r="O619" s="253"/>
      <c r="P619" s="253"/>
      <c r="Q619" s="253"/>
      <c r="R619" s="253"/>
      <c r="S619" s="253"/>
      <c r="T619" s="253"/>
      <c r="U619" s="253"/>
      <c r="V619" s="253"/>
      <c r="W619" s="253"/>
      <c r="X619" s="253"/>
      <c r="Y619" s="253"/>
      <c r="Z619" s="253"/>
    </row>
    <row r="620" ht="13.5" customHeight="1">
      <c r="A620" s="253"/>
      <c r="B620" s="95"/>
      <c r="C620" s="253"/>
      <c r="D620" s="95"/>
      <c r="E620" s="253"/>
      <c r="F620" s="253"/>
      <c r="G620" s="253"/>
      <c r="H620" s="253"/>
      <c r="I620" s="253"/>
      <c r="J620" s="253"/>
      <c r="K620" s="253"/>
      <c r="L620" s="253"/>
      <c r="M620" s="253"/>
      <c r="N620" s="253"/>
      <c r="O620" s="253"/>
      <c r="P620" s="253"/>
      <c r="Q620" s="253"/>
      <c r="R620" s="253"/>
      <c r="S620" s="253"/>
      <c r="T620" s="253"/>
      <c r="U620" s="253"/>
      <c r="V620" s="253"/>
      <c r="W620" s="253"/>
      <c r="X620" s="253"/>
      <c r="Y620" s="253"/>
      <c r="Z620" s="253"/>
    </row>
    <row r="621" ht="13.5" customHeight="1">
      <c r="A621" s="253"/>
      <c r="B621" s="95"/>
      <c r="C621" s="253"/>
      <c r="D621" s="95"/>
      <c r="E621" s="253"/>
      <c r="F621" s="253"/>
      <c r="G621" s="253"/>
      <c r="H621" s="253"/>
      <c r="I621" s="253"/>
      <c r="J621" s="253"/>
      <c r="K621" s="253"/>
      <c r="L621" s="253"/>
      <c r="M621" s="253"/>
      <c r="N621" s="253"/>
      <c r="O621" s="253"/>
      <c r="P621" s="253"/>
      <c r="Q621" s="253"/>
      <c r="R621" s="253"/>
      <c r="S621" s="253"/>
      <c r="T621" s="253"/>
      <c r="U621" s="253"/>
      <c r="V621" s="253"/>
      <c r="W621" s="253"/>
      <c r="X621" s="253"/>
      <c r="Y621" s="253"/>
      <c r="Z621" s="253"/>
    </row>
    <row r="622" ht="13.5" customHeight="1">
      <c r="A622" s="253"/>
      <c r="B622" s="95"/>
      <c r="C622" s="253"/>
      <c r="D622" s="95"/>
      <c r="E622" s="253"/>
      <c r="F622" s="253"/>
      <c r="G622" s="253"/>
      <c r="H622" s="253"/>
      <c r="I622" s="253"/>
      <c r="J622" s="253"/>
      <c r="K622" s="253"/>
      <c r="L622" s="253"/>
      <c r="M622" s="253"/>
      <c r="N622" s="253"/>
      <c r="O622" s="253"/>
      <c r="P622" s="253"/>
      <c r="Q622" s="253"/>
      <c r="R622" s="253"/>
      <c r="S622" s="253"/>
      <c r="T622" s="253"/>
      <c r="U622" s="253"/>
      <c r="V622" s="253"/>
      <c r="W622" s="253"/>
      <c r="X622" s="253"/>
      <c r="Y622" s="253"/>
      <c r="Z622" s="253"/>
    </row>
    <row r="623" ht="13.5" customHeight="1">
      <c r="A623" s="253"/>
      <c r="B623" s="95"/>
      <c r="C623" s="253"/>
      <c r="D623" s="95"/>
      <c r="E623" s="253"/>
      <c r="F623" s="253"/>
      <c r="G623" s="253"/>
      <c r="H623" s="253"/>
      <c r="I623" s="253"/>
      <c r="J623" s="253"/>
      <c r="K623" s="253"/>
      <c r="L623" s="253"/>
      <c r="M623" s="253"/>
      <c r="N623" s="253"/>
      <c r="O623" s="253"/>
      <c r="P623" s="253"/>
      <c r="Q623" s="253"/>
      <c r="R623" s="253"/>
      <c r="S623" s="253"/>
      <c r="T623" s="253"/>
      <c r="U623" s="253"/>
      <c r="V623" s="253"/>
      <c r="W623" s="253"/>
      <c r="X623" s="253"/>
      <c r="Y623" s="253"/>
      <c r="Z623" s="253"/>
    </row>
    <row r="624" ht="13.5" customHeight="1">
      <c r="A624" s="253"/>
      <c r="B624" s="95"/>
      <c r="C624" s="253"/>
      <c r="D624" s="95"/>
      <c r="E624" s="253"/>
      <c r="F624" s="253"/>
      <c r="G624" s="253"/>
      <c r="H624" s="253"/>
      <c r="I624" s="253"/>
      <c r="J624" s="253"/>
      <c r="K624" s="253"/>
      <c r="L624" s="253"/>
      <c r="M624" s="253"/>
      <c r="N624" s="253"/>
      <c r="O624" s="253"/>
      <c r="P624" s="253"/>
      <c r="Q624" s="253"/>
      <c r="R624" s="253"/>
      <c r="S624" s="253"/>
      <c r="T624" s="253"/>
      <c r="U624" s="253"/>
      <c r="V624" s="253"/>
      <c r="W624" s="253"/>
      <c r="X624" s="253"/>
      <c r="Y624" s="253"/>
      <c r="Z624" s="253"/>
    </row>
    <row r="625" ht="13.5" customHeight="1">
      <c r="A625" s="253"/>
      <c r="B625" s="95"/>
      <c r="C625" s="253"/>
      <c r="D625" s="95"/>
      <c r="E625" s="253"/>
      <c r="F625" s="253"/>
      <c r="G625" s="253"/>
      <c r="H625" s="253"/>
      <c r="I625" s="253"/>
      <c r="J625" s="253"/>
      <c r="K625" s="253"/>
      <c r="L625" s="253"/>
      <c r="M625" s="253"/>
      <c r="N625" s="253"/>
      <c r="O625" s="253"/>
      <c r="P625" s="253"/>
      <c r="Q625" s="253"/>
      <c r="R625" s="253"/>
      <c r="S625" s="253"/>
      <c r="T625" s="253"/>
      <c r="U625" s="253"/>
      <c r="V625" s="253"/>
      <c r="W625" s="253"/>
      <c r="X625" s="253"/>
      <c r="Y625" s="253"/>
      <c r="Z625" s="253"/>
    </row>
    <row r="626" ht="13.5" customHeight="1">
      <c r="A626" s="253"/>
      <c r="B626" s="95"/>
      <c r="C626" s="253"/>
      <c r="D626" s="95"/>
      <c r="E626" s="253"/>
      <c r="F626" s="253"/>
      <c r="G626" s="253"/>
      <c r="H626" s="253"/>
      <c r="I626" s="253"/>
      <c r="J626" s="253"/>
      <c r="K626" s="253"/>
      <c r="L626" s="253"/>
      <c r="M626" s="253"/>
      <c r="N626" s="253"/>
      <c r="O626" s="253"/>
      <c r="P626" s="253"/>
      <c r="Q626" s="253"/>
      <c r="R626" s="253"/>
      <c r="S626" s="253"/>
      <c r="T626" s="253"/>
      <c r="U626" s="253"/>
      <c r="V626" s="253"/>
      <c r="W626" s="253"/>
      <c r="X626" s="253"/>
      <c r="Y626" s="253"/>
      <c r="Z626" s="253"/>
    </row>
    <row r="627" ht="13.5" customHeight="1">
      <c r="A627" s="253"/>
      <c r="B627" s="95"/>
      <c r="C627" s="253"/>
      <c r="D627" s="95"/>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row>
    <row r="628" ht="13.5" customHeight="1">
      <c r="A628" s="253"/>
      <c r="B628" s="95"/>
      <c r="C628" s="253"/>
      <c r="D628" s="95"/>
      <c r="E628" s="253"/>
      <c r="F628" s="253"/>
      <c r="G628" s="253"/>
      <c r="H628" s="253"/>
      <c r="I628" s="253"/>
      <c r="J628" s="253"/>
      <c r="K628" s="253"/>
      <c r="L628" s="253"/>
      <c r="M628" s="253"/>
      <c r="N628" s="253"/>
      <c r="O628" s="253"/>
      <c r="P628" s="253"/>
      <c r="Q628" s="253"/>
      <c r="R628" s="253"/>
      <c r="S628" s="253"/>
      <c r="T628" s="253"/>
      <c r="U628" s="253"/>
      <c r="V628" s="253"/>
      <c r="W628" s="253"/>
      <c r="X628" s="253"/>
      <c r="Y628" s="253"/>
      <c r="Z628" s="253"/>
    </row>
    <row r="629" ht="13.5" customHeight="1">
      <c r="A629" s="253"/>
      <c r="B629" s="95"/>
      <c r="C629" s="253"/>
      <c r="D629" s="95"/>
      <c r="E629" s="253"/>
      <c r="F629" s="253"/>
      <c r="G629" s="253"/>
      <c r="H629" s="253"/>
      <c r="I629" s="253"/>
      <c r="J629" s="253"/>
      <c r="K629" s="253"/>
      <c r="L629" s="253"/>
      <c r="M629" s="253"/>
      <c r="N629" s="253"/>
      <c r="O629" s="253"/>
      <c r="P629" s="253"/>
      <c r="Q629" s="253"/>
      <c r="R629" s="253"/>
      <c r="S629" s="253"/>
      <c r="T629" s="253"/>
      <c r="U629" s="253"/>
      <c r="V629" s="253"/>
      <c r="W629" s="253"/>
      <c r="X629" s="253"/>
      <c r="Y629" s="253"/>
      <c r="Z629" s="253"/>
    </row>
    <row r="630" ht="13.5" customHeight="1">
      <c r="A630" s="253"/>
      <c r="B630" s="95"/>
      <c r="C630" s="253"/>
      <c r="D630" s="95"/>
      <c r="E630" s="253"/>
      <c r="F630" s="253"/>
      <c r="G630" s="253"/>
      <c r="H630" s="253"/>
      <c r="I630" s="253"/>
      <c r="J630" s="253"/>
      <c r="K630" s="253"/>
      <c r="L630" s="253"/>
      <c r="M630" s="253"/>
      <c r="N630" s="253"/>
      <c r="O630" s="253"/>
      <c r="P630" s="253"/>
      <c r="Q630" s="253"/>
      <c r="R630" s="253"/>
      <c r="S630" s="253"/>
      <c r="T630" s="253"/>
      <c r="U630" s="253"/>
      <c r="V630" s="253"/>
      <c r="W630" s="253"/>
      <c r="X630" s="253"/>
      <c r="Y630" s="253"/>
      <c r="Z630" s="253"/>
    </row>
    <row r="631" ht="13.5" customHeight="1">
      <c r="A631" s="253"/>
      <c r="B631" s="95"/>
      <c r="C631" s="253"/>
      <c r="D631" s="95"/>
      <c r="E631" s="253"/>
      <c r="F631" s="253"/>
      <c r="G631" s="253"/>
      <c r="H631" s="253"/>
      <c r="I631" s="253"/>
      <c r="J631" s="253"/>
      <c r="K631" s="253"/>
      <c r="L631" s="253"/>
      <c r="M631" s="253"/>
      <c r="N631" s="253"/>
      <c r="O631" s="253"/>
      <c r="P631" s="253"/>
      <c r="Q631" s="253"/>
      <c r="R631" s="253"/>
      <c r="S631" s="253"/>
      <c r="T631" s="253"/>
      <c r="U631" s="253"/>
      <c r="V631" s="253"/>
      <c r="W631" s="253"/>
      <c r="X631" s="253"/>
      <c r="Y631" s="253"/>
      <c r="Z631" s="253"/>
    </row>
    <row r="632" ht="13.5" customHeight="1">
      <c r="A632" s="253"/>
      <c r="B632" s="95"/>
      <c r="C632" s="253"/>
      <c r="D632" s="95"/>
      <c r="E632" s="253"/>
      <c r="F632" s="253"/>
      <c r="G632" s="253"/>
      <c r="H632" s="253"/>
      <c r="I632" s="253"/>
      <c r="J632" s="253"/>
      <c r="K632" s="253"/>
      <c r="L632" s="253"/>
      <c r="M632" s="253"/>
      <c r="N632" s="253"/>
      <c r="O632" s="253"/>
      <c r="P632" s="253"/>
      <c r="Q632" s="253"/>
      <c r="R632" s="253"/>
      <c r="S632" s="253"/>
      <c r="T632" s="253"/>
      <c r="U632" s="253"/>
      <c r="V632" s="253"/>
      <c r="W632" s="253"/>
      <c r="X632" s="253"/>
      <c r="Y632" s="253"/>
      <c r="Z632" s="253"/>
    </row>
    <row r="633" ht="13.5" customHeight="1">
      <c r="A633" s="253"/>
      <c r="B633" s="95"/>
      <c r="C633" s="253"/>
      <c r="D633" s="95"/>
      <c r="E633" s="253"/>
      <c r="F633" s="253"/>
      <c r="G633" s="253"/>
      <c r="H633" s="253"/>
      <c r="I633" s="253"/>
      <c r="J633" s="253"/>
      <c r="K633" s="253"/>
      <c r="L633" s="253"/>
      <c r="M633" s="253"/>
      <c r="N633" s="253"/>
      <c r="O633" s="253"/>
      <c r="P633" s="253"/>
      <c r="Q633" s="253"/>
      <c r="R633" s="253"/>
      <c r="S633" s="253"/>
      <c r="T633" s="253"/>
      <c r="U633" s="253"/>
      <c r="V633" s="253"/>
      <c r="W633" s="253"/>
      <c r="X633" s="253"/>
      <c r="Y633" s="253"/>
      <c r="Z633" s="253"/>
    </row>
    <row r="634" ht="13.5" customHeight="1">
      <c r="A634" s="253"/>
      <c r="B634" s="95"/>
      <c r="C634" s="253"/>
      <c r="D634" s="95"/>
      <c r="E634" s="253"/>
      <c r="F634" s="253"/>
      <c r="G634" s="253"/>
      <c r="H634" s="253"/>
      <c r="I634" s="253"/>
      <c r="J634" s="253"/>
      <c r="K634" s="253"/>
      <c r="L634" s="253"/>
      <c r="M634" s="253"/>
      <c r="N634" s="253"/>
      <c r="O634" s="253"/>
      <c r="P634" s="253"/>
      <c r="Q634" s="253"/>
      <c r="R634" s="253"/>
      <c r="S634" s="253"/>
      <c r="T634" s="253"/>
      <c r="U634" s="253"/>
      <c r="V634" s="253"/>
      <c r="W634" s="253"/>
      <c r="X634" s="253"/>
      <c r="Y634" s="253"/>
      <c r="Z634" s="253"/>
    </row>
    <row r="635" ht="13.5" customHeight="1">
      <c r="A635" s="253"/>
      <c r="B635" s="95"/>
      <c r="C635" s="253"/>
      <c r="D635" s="95"/>
      <c r="E635" s="253"/>
      <c r="F635" s="253"/>
      <c r="G635" s="253"/>
      <c r="H635" s="253"/>
      <c r="I635" s="253"/>
      <c r="J635" s="253"/>
      <c r="K635" s="253"/>
      <c r="L635" s="253"/>
      <c r="M635" s="253"/>
      <c r="N635" s="253"/>
      <c r="O635" s="253"/>
      <c r="P635" s="253"/>
      <c r="Q635" s="253"/>
      <c r="R635" s="253"/>
      <c r="S635" s="253"/>
      <c r="T635" s="253"/>
      <c r="U635" s="253"/>
      <c r="V635" s="253"/>
      <c r="W635" s="253"/>
      <c r="X635" s="253"/>
      <c r="Y635" s="253"/>
      <c r="Z635" s="253"/>
    </row>
    <row r="636" ht="13.5" customHeight="1">
      <c r="A636" s="253"/>
      <c r="B636" s="95"/>
      <c r="C636" s="253"/>
      <c r="D636" s="95"/>
      <c r="E636" s="253"/>
      <c r="F636" s="253"/>
      <c r="G636" s="253"/>
      <c r="H636" s="253"/>
      <c r="I636" s="253"/>
      <c r="J636" s="253"/>
      <c r="K636" s="253"/>
      <c r="L636" s="253"/>
      <c r="M636" s="253"/>
      <c r="N636" s="253"/>
      <c r="O636" s="253"/>
      <c r="P636" s="253"/>
      <c r="Q636" s="253"/>
      <c r="R636" s="253"/>
      <c r="S636" s="253"/>
      <c r="T636" s="253"/>
      <c r="U636" s="253"/>
      <c r="V636" s="253"/>
      <c r="W636" s="253"/>
      <c r="X636" s="253"/>
      <c r="Y636" s="253"/>
      <c r="Z636" s="253"/>
    </row>
    <row r="637" ht="13.5" customHeight="1">
      <c r="A637" s="253"/>
      <c r="B637" s="95"/>
      <c r="C637" s="253"/>
      <c r="D637" s="95"/>
      <c r="E637" s="253"/>
      <c r="F637" s="253"/>
      <c r="G637" s="253"/>
      <c r="H637" s="253"/>
      <c r="I637" s="253"/>
      <c r="J637" s="253"/>
      <c r="K637" s="253"/>
      <c r="L637" s="253"/>
      <c r="M637" s="253"/>
      <c r="N637" s="253"/>
      <c r="O637" s="253"/>
      <c r="P637" s="253"/>
      <c r="Q637" s="253"/>
      <c r="R637" s="253"/>
      <c r="S637" s="253"/>
      <c r="T637" s="253"/>
      <c r="U637" s="253"/>
      <c r="V637" s="253"/>
      <c r="W637" s="253"/>
      <c r="X637" s="253"/>
      <c r="Y637" s="253"/>
      <c r="Z637" s="253"/>
    </row>
    <row r="638" ht="13.5" customHeight="1">
      <c r="A638" s="253"/>
      <c r="B638" s="95"/>
      <c r="C638" s="253"/>
      <c r="D638" s="95"/>
      <c r="E638" s="253"/>
      <c r="F638" s="253"/>
      <c r="G638" s="253"/>
      <c r="H638" s="253"/>
      <c r="I638" s="253"/>
      <c r="J638" s="253"/>
      <c r="K638" s="253"/>
      <c r="L638" s="253"/>
      <c r="M638" s="253"/>
      <c r="N638" s="253"/>
      <c r="O638" s="253"/>
      <c r="P638" s="253"/>
      <c r="Q638" s="253"/>
      <c r="R638" s="253"/>
      <c r="S638" s="253"/>
      <c r="T638" s="253"/>
      <c r="U638" s="253"/>
      <c r="V638" s="253"/>
      <c r="W638" s="253"/>
      <c r="X638" s="253"/>
      <c r="Y638" s="253"/>
      <c r="Z638" s="253"/>
    </row>
    <row r="639" ht="13.5" customHeight="1">
      <c r="A639" s="253"/>
      <c r="B639" s="95"/>
      <c r="C639" s="253"/>
      <c r="D639" s="95"/>
      <c r="E639" s="253"/>
      <c r="F639" s="253"/>
      <c r="G639" s="253"/>
      <c r="H639" s="253"/>
      <c r="I639" s="253"/>
      <c r="J639" s="253"/>
      <c r="K639" s="253"/>
      <c r="L639" s="253"/>
      <c r="M639" s="253"/>
      <c r="N639" s="253"/>
      <c r="O639" s="253"/>
      <c r="P639" s="253"/>
      <c r="Q639" s="253"/>
      <c r="R639" s="253"/>
      <c r="S639" s="253"/>
      <c r="T639" s="253"/>
      <c r="U639" s="253"/>
      <c r="V639" s="253"/>
      <c r="W639" s="253"/>
      <c r="X639" s="253"/>
      <c r="Y639" s="253"/>
      <c r="Z639" s="253"/>
    </row>
    <row r="640" ht="13.5" customHeight="1">
      <c r="A640" s="253"/>
      <c r="B640" s="95"/>
      <c r="C640" s="253"/>
      <c r="D640" s="95"/>
      <c r="E640" s="253"/>
      <c r="F640" s="253"/>
      <c r="G640" s="253"/>
      <c r="H640" s="253"/>
      <c r="I640" s="253"/>
      <c r="J640" s="253"/>
      <c r="K640" s="253"/>
      <c r="L640" s="253"/>
      <c r="M640" s="253"/>
      <c r="N640" s="253"/>
      <c r="O640" s="253"/>
      <c r="P640" s="253"/>
      <c r="Q640" s="253"/>
      <c r="R640" s="253"/>
      <c r="S640" s="253"/>
      <c r="T640" s="253"/>
      <c r="U640" s="253"/>
      <c r="V640" s="253"/>
      <c r="W640" s="253"/>
      <c r="X640" s="253"/>
      <c r="Y640" s="253"/>
      <c r="Z640" s="253"/>
    </row>
    <row r="641" ht="13.5" customHeight="1">
      <c r="A641" s="253"/>
      <c r="B641" s="95"/>
      <c r="C641" s="253"/>
      <c r="D641" s="95"/>
      <c r="E641" s="253"/>
      <c r="F641" s="253"/>
      <c r="G641" s="253"/>
      <c r="H641" s="253"/>
      <c r="I641" s="253"/>
      <c r="J641" s="253"/>
      <c r="K641" s="253"/>
      <c r="L641" s="253"/>
      <c r="M641" s="253"/>
      <c r="N641" s="253"/>
      <c r="O641" s="253"/>
      <c r="P641" s="253"/>
      <c r="Q641" s="253"/>
      <c r="R641" s="253"/>
      <c r="S641" s="253"/>
      <c r="T641" s="253"/>
      <c r="U641" s="253"/>
      <c r="V641" s="253"/>
      <c r="W641" s="253"/>
      <c r="X641" s="253"/>
      <c r="Y641" s="253"/>
      <c r="Z641" s="253"/>
    </row>
    <row r="642" ht="13.5" customHeight="1">
      <c r="A642" s="253"/>
      <c r="B642" s="95"/>
      <c r="C642" s="253"/>
      <c r="D642" s="95"/>
      <c r="E642" s="253"/>
      <c r="F642" s="253"/>
      <c r="G642" s="253"/>
      <c r="H642" s="253"/>
      <c r="I642" s="253"/>
      <c r="J642" s="253"/>
      <c r="K642" s="253"/>
      <c r="L642" s="253"/>
      <c r="M642" s="253"/>
      <c r="N642" s="253"/>
      <c r="O642" s="253"/>
      <c r="P642" s="253"/>
      <c r="Q642" s="253"/>
      <c r="R642" s="253"/>
      <c r="S642" s="253"/>
      <c r="T642" s="253"/>
      <c r="U642" s="253"/>
      <c r="V642" s="253"/>
      <c r="W642" s="253"/>
      <c r="X642" s="253"/>
      <c r="Y642" s="253"/>
      <c r="Z642" s="253"/>
    </row>
    <row r="643" ht="13.5" customHeight="1">
      <c r="A643" s="253"/>
      <c r="B643" s="95"/>
      <c r="C643" s="253"/>
      <c r="D643" s="95"/>
      <c r="E643" s="253"/>
      <c r="F643" s="253"/>
      <c r="G643" s="253"/>
      <c r="H643" s="253"/>
      <c r="I643" s="253"/>
      <c r="J643" s="253"/>
      <c r="K643" s="253"/>
      <c r="L643" s="253"/>
      <c r="M643" s="253"/>
      <c r="N643" s="253"/>
      <c r="O643" s="253"/>
      <c r="P643" s="253"/>
      <c r="Q643" s="253"/>
      <c r="R643" s="253"/>
      <c r="S643" s="253"/>
      <c r="T643" s="253"/>
      <c r="U643" s="253"/>
      <c r="V643" s="253"/>
      <c r="W643" s="253"/>
      <c r="X643" s="253"/>
      <c r="Y643" s="253"/>
      <c r="Z643" s="253"/>
    </row>
    <row r="644" ht="13.5" customHeight="1">
      <c r="A644" s="253"/>
      <c r="B644" s="95"/>
      <c r="C644" s="253"/>
      <c r="D644" s="95"/>
      <c r="E644" s="253"/>
      <c r="F644" s="253"/>
      <c r="G644" s="253"/>
      <c r="H644" s="253"/>
      <c r="I644" s="253"/>
      <c r="J644" s="253"/>
      <c r="K644" s="253"/>
      <c r="L644" s="253"/>
      <c r="M644" s="253"/>
      <c r="N644" s="253"/>
      <c r="O644" s="253"/>
      <c r="P644" s="253"/>
      <c r="Q644" s="253"/>
      <c r="R644" s="253"/>
      <c r="S644" s="253"/>
      <c r="T644" s="253"/>
      <c r="U644" s="253"/>
      <c r="V644" s="253"/>
      <c r="W644" s="253"/>
      <c r="X644" s="253"/>
      <c r="Y644" s="253"/>
      <c r="Z644" s="253"/>
    </row>
    <row r="645" ht="13.5" customHeight="1">
      <c r="A645" s="253"/>
      <c r="B645" s="95"/>
      <c r="C645" s="253"/>
      <c r="D645" s="95"/>
      <c r="E645" s="253"/>
      <c r="F645" s="253"/>
      <c r="G645" s="253"/>
      <c r="H645" s="253"/>
      <c r="I645" s="253"/>
      <c r="J645" s="253"/>
      <c r="K645" s="253"/>
      <c r="L645" s="253"/>
      <c r="M645" s="253"/>
      <c r="N645" s="253"/>
      <c r="O645" s="253"/>
      <c r="P645" s="253"/>
      <c r="Q645" s="253"/>
      <c r="R645" s="253"/>
      <c r="S645" s="253"/>
      <c r="T645" s="253"/>
      <c r="U645" s="253"/>
      <c r="V645" s="253"/>
      <c r="W645" s="253"/>
      <c r="X645" s="253"/>
      <c r="Y645" s="253"/>
      <c r="Z645" s="253"/>
    </row>
    <row r="646" ht="13.5" customHeight="1">
      <c r="A646" s="253"/>
      <c r="B646" s="95"/>
      <c r="C646" s="253"/>
      <c r="D646" s="95"/>
      <c r="E646" s="253"/>
      <c r="F646" s="253"/>
      <c r="G646" s="253"/>
      <c r="H646" s="253"/>
      <c r="I646" s="253"/>
      <c r="J646" s="253"/>
      <c r="K646" s="253"/>
      <c r="L646" s="253"/>
      <c r="M646" s="253"/>
      <c r="N646" s="253"/>
      <c r="O646" s="253"/>
      <c r="P646" s="253"/>
      <c r="Q646" s="253"/>
      <c r="R646" s="253"/>
      <c r="S646" s="253"/>
      <c r="T646" s="253"/>
      <c r="U646" s="253"/>
      <c r="V646" s="253"/>
      <c r="W646" s="253"/>
      <c r="X646" s="253"/>
      <c r="Y646" s="253"/>
      <c r="Z646" s="253"/>
    </row>
    <row r="647" ht="13.5" customHeight="1">
      <c r="A647" s="253"/>
      <c r="B647" s="95"/>
      <c r="C647" s="253"/>
      <c r="D647" s="95"/>
      <c r="E647" s="253"/>
      <c r="F647" s="253"/>
      <c r="G647" s="253"/>
      <c r="H647" s="253"/>
      <c r="I647" s="253"/>
      <c r="J647" s="253"/>
      <c r="K647" s="253"/>
      <c r="L647" s="253"/>
      <c r="M647" s="253"/>
      <c r="N647" s="253"/>
      <c r="O647" s="253"/>
      <c r="P647" s="253"/>
      <c r="Q647" s="253"/>
      <c r="R647" s="253"/>
      <c r="S647" s="253"/>
      <c r="T647" s="253"/>
      <c r="U647" s="253"/>
      <c r="V647" s="253"/>
      <c r="W647" s="253"/>
      <c r="X647" s="253"/>
      <c r="Y647" s="253"/>
      <c r="Z647" s="253"/>
    </row>
    <row r="648" ht="13.5" customHeight="1">
      <c r="A648" s="253"/>
      <c r="B648" s="95"/>
      <c r="C648" s="253"/>
      <c r="D648" s="95"/>
      <c r="E648" s="253"/>
      <c r="F648" s="253"/>
      <c r="G648" s="253"/>
      <c r="H648" s="253"/>
      <c r="I648" s="253"/>
      <c r="J648" s="253"/>
      <c r="K648" s="253"/>
      <c r="L648" s="253"/>
      <c r="M648" s="253"/>
      <c r="N648" s="253"/>
      <c r="O648" s="253"/>
      <c r="P648" s="253"/>
      <c r="Q648" s="253"/>
      <c r="R648" s="253"/>
      <c r="S648" s="253"/>
      <c r="T648" s="253"/>
      <c r="U648" s="253"/>
      <c r="V648" s="253"/>
      <c r="W648" s="253"/>
      <c r="X648" s="253"/>
      <c r="Y648" s="253"/>
      <c r="Z648" s="253"/>
    </row>
    <row r="649" ht="13.5" customHeight="1">
      <c r="A649" s="253"/>
      <c r="B649" s="95"/>
      <c r="C649" s="253"/>
      <c r="D649" s="95"/>
      <c r="E649" s="253"/>
      <c r="F649" s="253"/>
      <c r="G649" s="253"/>
      <c r="H649" s="253"/>
      <c r="I649" s="253"/>
      <c r="J649" s="253"/>
      <c r="K649" s="253"/>
      <c r="L649" s="253"/>
      <c r="M649" s="253"/>
      <c r="N649" s="253"/>
      <c r="O649" s="253"/>
      <c r="P649" s="253"/>
      <c r="Q649" s="253"/>
      <c r="R649" s="253"/>
      <c r="S649" s="253"/>
      <c r="T649" s="253"/>
      <c r="U649" s="253"/>
      <c r="V649" s="253"/>
      <c r="W649" s="253"/>
      <c r="X649" s="253"/>
      <c r="Y649" s="253"/>
      <c r="Z649" s="253"/>
    </row>
    <row r="650" ht="13.5" customHeight="1">
      <c r="A650" s="253"/>
      <c r="B650" s="95"/>
      <c r="C650" s="253"/>
      <c r="D650" s="95"/>
      <c r="E650" s="253"/>
      <c r="F650" s="253"/>
      <c r="G650" s="253"/>
      <c r="H650" s="253"/>
      <c r="I650" s="253"/>
      <c r="J650" s="253"/>
      <c r="K650" s="253"/>
      <c r="L650" s="253"/>
      <c r="M650" s="253"/>
      <c r="N650" s="253"/>
      <c r="O650" s="253"/>
      <c r="P650" s="253"/>
      <c r="Q650" s="253"/>
      <c r="R650" s="253"/>
      <c r="S650" s="253"/>
      <c r="T650" s="253"/>
      <c r="U650" s="253"/>
      <c r="V650" s="253"/>
      <c r="W650" s="253"/>
      <c r="X650" s="253"/>
      <c r="Y650" s="253"/>
      <c r="Z650" s="253"/>
    </row>
    <row r="651" ht="13.5" customHeight="1">
      <c r="A651" s="253"/>
      <c r="B651" s="95"/>
      <c r="C651" s="253"/>
      <c r="D651" s="95"/>
      <c r="E651" s="253"/>
      <c r="F651" s="253"/>
      <c r="G651" s="253"/>
      <c r="H651" s="253"/>
      <c r="I651" s="253"/>
      <c r="J651" s="253"/>
      <c r="K651" s="253"/>
      <c r="L651" s="253"/>
      <c r="M651" s="253"/>
      <c r="N651" s="253"/>
      <c r="O651" s="253"/>
      <c r="P651" s="253"/>
      <c r="Q651" s="253"/>
      <c r="R651" s="253"/>
      <c r="S651" s="253"/>
      <c r="T651" s="253"/>
      <c r="U651" s="253"/>
      <c r="V651" s="253"/>
      <c r="W651" s="253"/>
      <c r="X651" s="253"/>
      <c r="Y651" s="253"/>
      <c r="Z651" s="253"/>
    </row>
    <row r="652" ht="13.5" customHeight="1">
      <c r="A652" s="253"/>
      <c r="B652" s="95"/>
      <c r="C652" s="253"/>
      <c r="D652" s="95"/>
      <c r="E652" s="253"/>
      <c r="F652" s="253"/>
      <c r="G652" s="253"/>
      <c r="H652" s="253"/>
      <c r="I652" s="253"/>
      <c r="J652" s="253"/>
      <c r="K652" s="253"/>
      <c r="L652" s="253"/>
      <c r="M652" s="253"/>
      <c r="N652" s="253"/>
      <c r="O652" s="253"/>
      <c r="P652" s="253"/>
      <c r="Q652" s="253"/>
      <c r="R652" s="253"/>
      <c r="S652" s="253"/>
      <c r="T652" s="253"/>
      <c r="U652" s="253"/>
      <c r="V652" s="253"/>
      <c r="W652" s="253"/>
      <c r="X652" s="253"/>
      <c r="Y652" s="253"/>
      <c r="Z652" s="253"/>
    </row>
    <row r="653" ht="13.5" customHeight="1">
      <c r="A653" s="253"/>
      <c r="B653" s="95"/>
      <c r="C653" s="253"/>
      <c r="D653" s="95"/>
      <c r="E653" s="253"/>
      <c r="F653" s="253"/>
      <c r="G653" s="253"/>
      <c r="H653" s="253"/>
      <c r="I653" s="253"/>
      <c r="J653" s="253"/>
      <c r="K653" s="253"/>
      <c r="L653" s="253"/>
      <c r="M653" s="253"/>
      <c r="N653" s="253"/>
      <c r="O653" s="253"/>
      <c r="P653" s="253"/>
      <c r="Q653" s="253"/>
      <c r="R653" s="253"/>
      <c r="S653" s="253"/>
      <c r="T653" s="253"/>
      <c r="U653" s="253"/>
      <c r="V653" s="253"/>
      <c r="W653" s="253"/>
      <c r="X653" s="253"/>
      <c r="Y653" s="253"/>
      <c r="Z653" s="253"/>
    </row>
    <row r="654" ht="13.5" customHeight="1">
      <c r="A654" s="253"/>
      <c r="B654" s="95"/>
      <c r="C654" s="253"/>
      <c r="D654" s="95"/>
      <c r="E654" s="253"/>
      <c r="F654" s="253"/>
      <c r="G654" s="253"/>
      <c r="H654" s="253"/>
      <c r="I654" s="253"/>
      <c r="J654" s="253"/>
      <c r="K654" s="253"/>
      <c r="L654" s="253"/>
      <c r="M654" s="253"/>
      <c r="N654" s="253"/>
      <c r="O654" s="253"/>
      <c r="P654" s="253"/>
      <c r="Q654" s="253"/>
      <c r="R654" s="253"/>
      <c r="S654" s="253"/>
      <c r="T654" s="253"/>
      <c r="U654" s="253"/>
      <c r="V654" s="253"/>
      <c r="W654" s="253"/>
      <c r="X654" s="253"/>
      <c r="Y654" s="253"/>
      <c r="Z654" s="253"/>
    </row>
    <row r="655" ht="13.5" customHeight="1">
      <c r="A655" s="253"/>
      <c r="B655" s="95"/>
      <c r="C655" s="253"/>
      <c r="D655" s="95"/>
      <c r="E655" s="253"/>
      <c r="F655" s="253"/>
      <c r="G655" s="253"/>
      <c r="H655" s="253"/>
      <c r="I655" s="253"/>
      <c r="J655" s="253"/>
      <c r="K655" s="253"/>
      <c r="L655" s="253"/>
      <c r="M655" s="253"/>
      <c r="N655" s="253"/>
      <c r="O655" s="253"/>
      <c r="P655" s="253"/>
      <c r="Q655" s="253"/>
      <c r="R655" s="253"/>
      <c r="S655" s="253"/>
      <c r="T655" s="253"/>
      <c r="U655" s="253"/>
      <c r="V655" s="253"/>
      <c r="W655" s="253"/>
      <c r="X655" s="253"/>
      <c r="Y655" s="253"/>
      <c r="Z655" s="253"/>
    </row>
    <row r="656" ht="13.5" customHeight="1">
      <c r="A656" s="253"/>
      <c r="B656" s="95"/>
      <c r="C656" s="253"/>
      <c r="D656" s="95"/>
      <c r="E656" s="253"/>
      <c r="F656" s="253"/>
      <c r="G656" s="253"/>
      <c r="H656" s="253"/>
      <c r="I656" s="253"/>
      <c r="J656" s="253"/>
      <c r="K656" s="253"/>
      <c r="L656" s="253"/>
      <c r="M656" s="253"/>
      <c r="N656" s="253"/>
      <c r="O656" s="253"/>
      <c r="P656" s="253"/>
      <c r="Q656" s="253"/>
      <c r="R656" s="253"/>
      <c r="S656" s="253"/>
      <c r="T656" s="253"/>
      <c r="U656" s="253"/>
      <c r="V656" s="253"/>
      <c r="W656" s="253"/>
      <c r="X656" s="253"/>
      <c r="Y656" s="253"/>
      <c r="Z656" s="253"/>
    </row>
    <row r="657" ht="13.5" customHeight="1">
      <c r="A657" s="253"/>
      <c r="B657" s="95"/>
      <c r="C657" s="253"/>
      <c r="D657" s="95"/>
      <c r="E657" s="253"/>
      <c r="F657" s="253"/>
      <c r="G657" s="253"/>
      <c r="H657" s="253"/>
      <c r="I657" s="253"/>
      <c r="J657" s="253"/>
      <c r="K657" s="253"/>
      <c r="L657" s="253"/>
      <c r="M657" s="253"/>
      <c r="N657" s="253"/>
      <c r="O657" s="253"/>
      <c r="P657" s="253"/>
      <c r="Q657" s="253"/>
      <c r="R657" s="253"/>
      <c r="S657" s="253"/>
      <c r="T657" s="253"/>
      <c r="U657" s="253"/>
      <c r="V657" s="253"/>
      <c r="W657" s="253"/>
      <c r="X657" s="253"/>
      <c r="Y657" s="253"/>
      <c r="Z657" s="253"/>
    </row>
    <row r="658" ht="13.5" customHeight="1">
      <c r="A658" s="253"/>
      <c r="B658" s="95"/>
      <c r="C658" s="253"/>
      <c r="D658" s="95"/>
      <c r="E658" s="253"/>
      <c r="F658" s="253"/>
      <c r="G658" s="253"/>
      <c r="H658" s="253"/>
      <c r="I658" s="253"/>
      <c r="J658" s="253"/>
      <c r="K658" s="253"/>
      <c r="L658" s="253"/>
      <c r="M658" s="253"/>
      <c r="N658" s="253"/>
      <c r="O658" s="253"/>
      <c r="P658" s="253"/>
      <c r="Q658" s="253"/>
      <c r="R658" s="253"/>
      <c r="S658" s="253"/>
      <c r="T658" s="253"/>
      <c r="U658" s="253"/>
      <c r="V658" s="253"/>
      <c r="W658" s="253"/>
      <c r="X658" s="253"/>
      <c r="Y658" s="253"/>
      <c r="Z658" s="253"/>
    </row>
    <row r="659" ht="13.5" customHeight="1">
      <c r="A659" s="253"/>
      <c r="B659" s="95"/>
      <c r="C659" s="253"/>
      <c r="D659" s="95"/>
      <c r="E659" s="253"/>
      <c r="F659" s="253"/>
      <c r="G659" s="253"/>
      <c r="H659" s="253"/>
      <c r="I659" s="253"/>
      <c r="J659" s="253"/>
      <c r="K659" s="253"/>
      <c r="L659" s="253"/>
      <c r="M659" s="253"/>
      <c r="N659" s="253"/>
      <c r="O659" s="253"/>
      <c r="P659" s="253"/>
      <c r="Q659" s="253"/>
      <c r="R659" s="253"/>
      <c r="S659" s="253"/>
      <c r="T659" s="253"/>
      <c r="U659" s="253"/>
      <c r="V659" s="253"/>
      <c r="W659" s="253"/>
      <c r="X659" s="253"/>
      <c r="Y659" s="253"/>
      <c r="Z659" s="253"/>
    </row>
    <row r="660" ht="13.5" customHeight="1">
      <c r="A660" s="253"/>
      <c r="B660" s="95"/>
      <c r="C660" s="253"/>
      <c r="D660" s="95"/>
      <c r="E660" s="253"/>
      <c r="F660" s="253"/>
      <c r="G660" s="253"/>
      <c r="H660" s="253"/>
      <c r="I660" s="253"/>
      <c r="J660" s="253"/>
      <c r="K660" s="253"/>
      <c r="L660" s="253"/>
      <c r="M660" s="253"/>
      <c r="N660" s="253"/>
      <c r="O660" s="253"/>
      <c r="P660" s="253"/>
      <c r="Q660" s="253"/>
      <c r="R660" s="253"/>
      <c r="S660" s="253"/>
      <c r="T660" s="253"/>
      <c r="U660" s="253"/>
      <c r="V660" s="253"/>
      <c r="W660" s="253"/>
      <c r="X660" s="253"/>
      <c r="Y660" s="253"/>
      <c r="Z660" s="253"/>
    </row>
    <row r="661" ht="13.5" customHeight="1">
      <c r="A661" s="253"/>
      <c r="B661" s="95"/>
      <c r="C661" s="253"/>
      <c r="D661" s="95"/>
      <c r="E661" s="253"/>
      <c r="F661" s="253"/>
      <c r="G661" s="253"/>
      <c r="H661" s="253"/>
      <c r="I661" s="253"/>
      <c r="J661" s="253"/>
      <c r="K661" s="253"/>
      <c r="L661" s="253"/>
      <c r="M661" s="253"/>
      <c r="N661" s="253"/>
      <c r="O661" s="253"/>
      <c r="P661" s="253"/>
      <c r="Q661" s="253"/>
      <c r="R661" s="253"/>
      <c r="S661" s="253"/>
      <c r="T661" s="253"/>
      <c r="U661" s="253"/>
      <c r="V661" s="253"/>
      <c r="W661" s="253"/>
      <c r="X661" s="253"/>
      <c r="Y661" s="253"/>
      <c r="Z661" s="253"/>
    </row>
    <row r="662" ht="13.5" customHeight="1">
      <c r="A662" s="253"/>
      <c r="B662" s="95"/>
      <c r="C662" s="253"/>
      <c r="D662" s="95"/>
      <c r="E662" s="253"/>
      <c r="F662" s="253"/>
      <c r="G662" s="253"/>
      <c r="H662" s="253"/>
      <c r="I662" s="253"/>
      <c r="J662" s="253"/>
      <c r="K662" s="253"/>
      <c r="L662" s="253"/>
      <c r="M662" s="253"/>
      <c r="N662" s="253"/>
      <c r="O662" s="253"/>
      <c r="P662" s="253"/>
      <c r="Q662" s="253"/>
      <c r="R662" s="253"/>
      <c r="S662" s="253"/>
      <c r="T662" s="253"/>
      <c r="U662" s="253"/>
      <c r="V662" s="253"/>
      <c r="W662" s="253"/>
      <c r="X662" s="253"/>
      <c r="Y662" s="253"/>
      <c r="Z662" s="253"/>
    </row>
    <row r="663" ht="13.5" customHeight="1">
      <c r="A663" s="253"/>
      <c r="B663" s="95"/>
      <c r="C663" s="253"/>
      <c r="D663" s="95"/>
      <c r="E663" s="253"/>
      <c r="F663" s="253"/>
      <c r="G663" s="253"/>
      <c r="H663" s="253"/>
      <c r="I663" s="253"/>
      <c r="J663" s="253"/>
      <c r="K663" s="253"/>
      <c r="L663" s="253"/>
      <c r="M663" s="253"/>
      <c r="N663" s="253"/>
      <c r="O663" s="253"/>
      <c r="P663" s="253"/>
      <c r="Q663" s="253"/>
      <c r="R663" s="253"/>
      <c r="S663" s="253"/>
      <c r="T663" s="253"/>
      <c r="U663" s="253"/>
      <c r="V663" s="253"/>
      <c r="W663" s="253"/>
      <c r="X663" s="253"/>
      <c r="Y663" s="253"/>
      <c r="Z663" s="253"/>
    </row>
    <row r="664" ht="13.5" customHeight="1">
      <c r="A664" s="253"/>
      <c r="B664" s="95"/>
      <c r="C664" s="253"/>
      <c r="D664" s="95"/>
      <c r="E664" s="253"/>
      <c r="F664" s="253"/>
      <c r="G664" s="253"/>
      <c r="H664" s="253"/>
      <c r="I664" s="253"/>
      <c r="J664" s="253"/>
      <c r="K664" s="253"/>
      <c r="L664" s="253"/>
      <c r="M664" s="253"/>
      <c r="N664" s="253"/>
      <c r="O664" s="253"/>
      <c r="P664" s="253"/>
      <c r="Q664" s="253"/>
      <c r="R664" s="253"/>
      <c r="S664" s="253"/>
      <c r="T664" s="253"/>
      <c r="U664" s="253"/>
      <c r="V664" s="253"/>
      <c r="W664" s="253"/>
      <c r="X664" s="253"/>
      <c r="Y664" s="253"/>
      <c r="Z664" s="253"/>
    </row>
    <row r="665" ht="13.5" customHeight="1">
      <c r="A665" s="253"/>
      <c r="B665" s="95"/>
      <c r="C665" s="253"/>
      <c r="D665" s="95"/>
      <c r="E665" s="253"/>
      <c r="F665" s="253"/>
      <c r="G665" s="253"/>
      <c r="H665" s="253"/>
      <c r="I665" s="253"/>
      <c r="J665" s="253"/>
      <c r="K665" s="253"/>
      <c r="L665" s="253"/>
      <c r="M665" s="253"/>
      <c r="N665" s="253"/>
      <c r="O665" s="253"/>
      <c r="P665" s="253"/>
      <c r="Q665" s="253"/>
      <c r="R665" s="253"/>
      <c r="S665" s="253"/>
      <c r="T665" s="253"/>
      <c r="U665" s="253"/>
      <c r="V665" s="253"/>
      <c r="W665" s="253"/>
      <c r="X665" s="253"/>
      <c r="Y665" s="253"/>
      <c r="Z665" s="253"/>
    </row>
    <row r="666" ht="13.5" customHeight="1">
      <c r="A666" s="253"/>
      <c r="B666" s="95"/>
      <c r="C666" s="253"/>
      <c r="D666" s="95"/>
      <c r="E666" s="253"/>
      <c r="F666" s="253"/>
      <c r="G666" s="253"/>
      <c r="H666" s="253"/>
      <c r="I666" s="253"/>
      <c r="J666" s="253"/>
      <c r="K666" s="253"/>
      <c r="L666" s="253"/>
      <c r="M666" s="253"/>
      <c r="N666" s="253"/>
      <c r="O666" s="253"/>
      <c r="P666" s="253"/>
      <c r="Q666" s="253"/>
      <c r="R666" s="253"/>
      <c r="S666" s="253"/>
      <c r="T666" s="253"/>
      <c r="U666" s="253"/>
      <c r="V666" s="253"/>
      <c r="W666" s="253"/>
      <c r="X666" s="253"/>
      <c r="Y666" s="253"/>
      <c r="Z666" s="253"/>
    </row>
    <row r="667" ht="13.5" customHeight="1">
      <c r="A667" s="253"/>
      <c r="B667" s="95"/>
      <c r="C667" s="253"/>
      <c r="D667" s="95"/>
      <c r="E667" s="253"/>
      <c r="F667" s="253"/>
      <c r="G667" s="253"/>
      <c r="H667" s="253"/>
      <c r="I667" s="253"/>
      <c r="J667" s="253"/>
      <c r="K667" s="253"/>
      <c r="L667" s="253"/>
      <c r="M667" s="253"/>
      <c r="N667" s="253"/>
      <c r="O667" s="253"/>
      <c r="P667" s="253"/>
      <c r="Q667" s="253"/>
      <c r="R667" s="253"/>
      <c r="S667" s="253"/>
      <c r="T667" s="253"/>
      <c r="U667" s="253"/>
      <c r="V667" s="253"/>
      <c r="W667" s="253"/>
      <c r="X667" s="253"/>
      <c r="Y667" s="253"/>
      <c r="Z667" s="253"/>
    </row>
    <row r="668" ht="13.5" customHeight="1">
      <c r="A668" s="253"/>
      <c r="B668" s="95"/>
      <c r="C668" s="253"/>
      <c r="D668" s="95"/>
      <c r="E668" s="253"/>
      <c r="F668" s="253"/>
      <c r="G668" s="253"/>
      <c r="H668" s="253"/>
      <c r="I668" s="253"/>
      <c r="J668" s="253"/>
      <c r="K668" s="253"/>
      <c r="L668" s="253"/>
      <c r="M668" s="253"/>
      <c r="N668" s="253"/>
      <c r="O668" s="253"/>
      <c r="P668" s="253"/>
      <c r="Q668" s="253"/>
      <c r="R668" s="253"/>
      <c r="S668" s="253"/>
      <c r="T668" s="253"/>
      <c r="U668" s="253"/>
      <c r="V668" s="253"/>
      <c r="W668" s="253"/>
      <c r="X668" s="253"/>
      <c r="Y668" s="253"/>
      <c r="Z668" s="253"/>
    </row>
    <row r="669" ht="13.5" customHeight="1">
      <c r="A669" s="253"/>
      <c r="B669" s="95"/>
      <c r="C669" s="253"/>
      <c r="D669" s="95"/>
      <c r="E669" s="253"/>
      <c r="F669" s="253"/>
      <c r="G669" s="253"/>
      <c r="H669" s="253"/>
      <c r="I669" s="253"/>
      <c r="J669" s="253"/>
      <c r="K669" s="253"/>
      <c r="L669" s="253"/>
      <c r="M669" s="253"/>
      <c r="N669" s="253"/>
      <c r="O669" s="253"/>
      <c r="P669" s="253"/>
      <c r="Q669" s="253"/>
      <c r="R669" s="253"/>
      <c r="S669" s="253"/>
      <c r="T669" s="253"/>
      <c r="U669" s="253"/>
      <c r="V669" s="253"/>
      <c r="W669" s="253"/>
      <c r="X669" s="253"/>
      <c r="Y669" s="253"/>
      <c r="Z669" s="253"/>
    </row>
    <row r="670" ht="13.5" customHeight="1">
      <c r="A670" s="253"/>
      <c r="B670" s="95"/>
      <c r="C670" s="253"/>
      <c r="D670" s="95"/>
      <c r="E670" s="253"/>
      <c r="F670" s="253"/>
      <c r="G670" s="253"/>
      <c r="H670" s="253"/>
      <c r="I670" s="253"/>
      <c r="J670" s="253"/>
      <c r="K670" s="253"/>
      <c r="L670" s="253"/>
      <c r="M670" s="253"/>
      <c r="N670" s="253"/>
      <c r="O670" s="253"/>
      <c r="P670" s="253"/>
      <c r="Q670" s="253"/>
      <c r="R670" s="253"/>
      <c r="S670" s="253"/>
      <c r="T670" s="253"/>
      <c r="U670" s="253"/>
      <c r="V670" s="253"/>
      <c r="W670" s="253"/>
      <c r="X670" s="253"/>
      <c r="Y670" s="253"/>
      <c r="Z670" s="253"/>
    </row>
    <row r="671" ht="13.5" customHeight="1">
      <c r="A671" s="253"/>
      <c r="B671" s="95"/>
      <c r="C671" s="253"/>
      <c r="D671" s="95"/>
      <c r="E671" s="253"/>
      <c r="F671" s="253"/>
      <c r="G671" s="253"/>
      <c r="H671" s="253"/>
      <c r="I671" s="253"/>
      <c r="J671" s="253"/>
      <c r="K671" s="253"/>
      <c r="L671" s="253"/>
      <c r="M671" s="253"/>
      <c r="N671" s="253"/>
      <c r="O671" s="253"/>
      <c r="P671" s="253"/>
      <c r="Q671" s="253"/>
      <c r="R671" s="253"/>
      <c r="S671" s="253"/>
      <c r="T671" s="253"/>
      <c r="U671" s="253"/>
      <c r="V671" s="253"/>
      <c r="W671" s="253"/>
      <c r="X671" s="253"/>
      <c r="Y671" s="253"/>
      <c r="Z671" s="253"/>
    </row>
    <row r="672" ht="13.5" customHeight="1">
      <c r="A672" s="253"/>
      <c r="B672" s="95"/>
      <c r="C672" s="253"/>
      <c r="D672" s="95"/>
      <c r="E672" s="253"/>
      <c r="F672" s="253"/>
      <c r="G672" s="253"/>
      <c r="H672" s="253"/>
      <c r="I672" s="253"/>
      <c r="J672" s="253"/>
      <c r="K672" s="253"/>
      <c r="L672" s="253"/>
      <c r="M672" s="253"/>
      <c r="N672" s="253"/>
      <c r="O672" s="253"/>
      <c r="P672" s="253"/>
      <c r="Q672" s="253"/>
      <c r="R672" s="253"/>
      <c r="S672" s="253"/>
      <c r="T672" s="253"/>
      <c r="U672" s="253"/>
      <c r="V672" s="253"/>
      <c r="W672" s="253"/>
      <c r="X672" s="253"/>
      <c r="Y672" s="253"/>
      <c r="Z672" s="253"/>
    </row>
    <row r="673" ht="13.5" customHeight="1">
      <c r="A673" s="253"/>
      <c r="B673" s="95"/>
      <c r="C673" s="253"/>
      <c r="D673" s="95"/>
      <c r="E673" s="253"/>
      <c r="F673" s="253"/>
      <c r="G673" s="253"/>
      <c r="H673" s="253"/>
      <c r="I673" s="253"/>
      <c r="J673" s="253"/>
      <c r="K673" s="253"/>
      <c r="L673" s="253"/>
      <c r="M673" s="253"/>
      <c r="N673" s="253"/>
      <c r="O673" s="253"/>
      <c r="P673" s="253"/>
      <c r="Q673" s="253"/>
      <c r="R673" s="253"/>
      <c r="S673" s="253"/>
      <c r="T673" s="253"/>
      <c r="U673" s="253"/>
      <c r="V673" s="253"/>
      <c r="W673" s="253"/>
      <c r="X673" s="253"/>
      <c r="Y673" s="253"/>
      <c r="Z673" s="253"/>
    </row>
    <row r="674" ht="13.5" customHeight="1">
      <c r="A674" s="253"/>
      <c r="B674" s="95"/>
      <c r="C674" s="253"/>
      <c r="D674" s="95"/>
      <c r="E674" s="253"/>
      <c r="F674" s="253"/>
      <c r="G674" s="253"/>
      <c r="H674" s="253"/>
      <c r="I674" s="253"/>
      <c r="J674" s="253"/>
      <c r="K674" s="253"/>
      <c r="L674" s="253"/>
      <c r="M674" s="253"/>
      <c r="N674" s="253"/>
      <c r="O674" s="253"/>
      <c r="P674" s="253"/>
      <c r="Q674" s="253"/>
      <c r="R674" s="253"/>
      <c r="S674" s="253"/>
      <c r="T674" s="253"/>
      <c r="U674" s="253"/>
      <c r="V674" s="253"/>
      <c r="W674" s="253"/>
      <c r="X674" s="253"/>
      <c r="Y674" s="253"/>
      <c r="Z674" s="253"/>
    </row>
    <row r="675" ht="13.5" customHeight="1">
      <c r="A675" s="253"/>
      <c r="B675" s="95"/>
      <c r="C675" s="253"/>
      <c r="D675" s="95"/>
      <c r="E675" s="253"/>
      <c r="F675" s="253"/>
      <c r="G675" s="253"/>
      <c r="H675" s="253"/>
      <c r="I675" s="253"/>
      <c r="J675" s="253"/>
      <c r="K675" s="253"/>
      <c r="L675" s="253"/>
      <c r="M675" s="253"/>
      <c r="N675" s="253"/>
      <c r="O675" s="253"/>
      <c r="P675" s="253"/>
      <c r="Q675" s="253"/>
      <c r="R675" s="253"/>
      <c r="S675" s="253"/>
      <c r="T675" s="253"/>
      <c r="U675" s="253"/>
      <c r="V675" s="253"/>
      <c r="W675" s="253"/>
      <c r="X675" s="253"/>
      <c r="Y675" s="253"/>
      <c r="Z675" s="253"/>
    </row>
    <row r="676" ht="13.5" customHeight="1">
      <c r="A676" s="253"/>
      <c r="B676" s="95"/>
      <c r="C676" s="253"/>
      <c r="D676" s="95"/>
      <c r="E676" s="253"/>
      <c r="F676" s="253"/>
      <c r="G676" s="253"/>
      <c r="H676" s="253"/>
      <c r="I676" s="253"/>
      <c r="J676" s="253"/>
      <c r="K676" s="253"/>
      <c r="L676" s="253"/>
      <c r="M676" s="253"/>
      <c r="N676" s="253"/>
      <c r="O676" s="253"/>
      <c r="P676" s="253"/>
      <c r="Q676" s="253"/>
      <c r="R676" s="253"/>
      <c r="S676" s="253"/>
      <c r="T676" s="253"/>
      <c r="U676" s="253"/>
      <c r="V676" s="253"/>
      <c r="W676" s="253"/>
      <c r="X676" s="253"/>
      <c r="Y676" s="253"/>
      <c r="Z676" s="253"/>
    </row>
    <row r="677" ht="13.5" customHeight="1">
      <c r="A677" s="253"/>
      <c r="B677" s="95"/>
      <c r="C677" s="253"/>
      <c r="D677" s="95"/>
      <c r="E677" s="253"/>
      <c r="F677" s="253"/>
      <c r="G677" s="253"/>
      <c r="H677" s="253"/>
      <c r="I677" s="253"/>
      <c r="J677" s="253"/>
      <c r="K677" s="253"/>
      <c r="L677" s="253"/>
      <c r="M677" s="253"/>
      <c r="N677" s="253"/>
      <c r="O677" s="253"/>
      <c r="P677" s="253"/>
      <c r="Q677" s="253"/>
      <c r="R677" s="253"/>
      <c r="S677" s="253"/>
      <c r="T677" s="253"/>
      <c r="U677" s="253"/>
      <c r="V677" s="253"/>
      <c r="W677" s="253"/>
      <c r="X677" s="253"/>
      <c r="Y677" s="253"/>
      <c r="Z677" s="253"/>
    </row>
    <row r="678" ht="13.5" customHeight="1">
      <c r="A678" s="253"/>
      <c r="B678" s="95"/>
      <c r="C678" s="253"/>
      <c r="D678" s="95"/>
      <c r="E678" s="253"/>
      <c r="F678" s="253"/>
      <c r="G678" s="253"/>
      <c r="H678" s="253"/>
      <c r="I678" s="253"/>
      <c r="J678" s="253"/>
      <c r="K678" s="253"/>
      <c r="L678" s="253"/>
      <c r="M678" s="253"/>
      <c r="N678" s="253"/>
      <c r="O678" s="253"/>
      <c r="P678" s="253"/>
      <c r="Q678" s="253"/>
      <c r="R678" s="253"/>
      <c r="S678" s="253"/>
      <c r="T678" s="253"/>
      <c r="U678" s="253"/>
      <c r="V678" s="253"/>
      <c r="W678" s="253"/>
      <c r="X678" s="253"/>
      <c r="Y678" s="253"/>
      <c r="Z678" s="253"/>
    </row>
    <row r="679" ht="13.5" customHeight="1">
      <c r="A679" s="253"/>
      <c r="B679" s="95"/>
      <c r="C679" s="253"/>
      <c r="D679" s="95"/>
      <c r="E679" s="253"/>
      <c r="F679" s="253"/>
      <c r="G679" s="253"/>
      <c r="H679" s="253"/>
      <c r="I679" s="253"/>
      <c r="J679" s="253"/>
      <c r="K679" s="253"/>
      <c r="L679" s="253"/>
      <c r="M679" s="253"/>
      <c r="N679" s="253"/>
      <c r="O679" s="253"/>
      <c r="P679" s="253"/>
      <c r="Q679" s="253"/>
      <c r="R679" s="253"/>
      <c r="S679" s="253"/>
      <c r="T679" s="253"/>
      <c r="U679" s="253"/>
      <c r="V679" s="253"/>
      <c r="W679" s="253"/>
      <c r="X679" s="253"/>
      <c r="Y679" s="253"/>
      <c r="Z679" s="253"/>
    </row>
    <row r="680" ht="13.5" customHeight="1">
      <c r="A680" s="253"/>
      <c r="B680" s="95"/>
      <c r="C680" s="253"/>
      <c r="D680" s="95"/>
      <c r="E680" s="253"/>
      <c r="F680" s="253"/>
      <c r="G680" s="253"/>
      <c r="H680" s="253"/>
      <c r="I680" s="253"/>
      <c r="J680" s="253"/>
      <c r="K680" s="253"/>
      <c r="L680" s="253"/>
      <c r="M680" s="253"/>
      <c r="N680" s="253"/>
      <c r="O680" s="253"/>
      <c r="P680" s="253"/>
      <c r="Q680" s="253"/>
      <c r="R680" s="253"/>
      <c r="S680" s="253"/>
      <c r="T680" s="253"/>
      <c r="U680" s="253"/>
      <c r="V680" s="253"/>
      <c r="W680" s="253"/>
      <c r="X680" s="253"/>
      <c r="Y680" s="253"/>
      <c r="Z680" s="253"/>
    </row>
    <row r="681" ht="13.5" customHeight="1">
      <c r="A681" s="253"/>
      <c r="B681" s="95"/>
      <c r="C681" s="253"/>
      <c r="D681" s="95"/>
      <c r="E681" s="253"/>
      <c r="F681" s="253"/>
      <c r="G681" s="253"/>
      <c r="H681" s="253"/>
      <c r="I681" s="253"/>
      <c r="J681" s="253"/>
      <c r="K681" s="253"/>
      <c r="L681" s="253"/>
      <c r="M681" s="253"/>
      <c r="N681" s="253"/>
      <c r="O681" s="253"/>
      <c r="P681" s="253"/>
      <c r="Q681" s="253"/>
      <c r="R681" s="253"/>
      <c r="S681" s="253"/>
      <c r="T681" s="253"/>
      <c r="U681" s="253"/>
      <c r="V681" s="253"/>
      <c r="W681" s="253"/>
      <c r="X681" s="253"/>
      <c r="Y681" s="253"/>
      <c r="Z681" s="253"/>
    </row>
    <row r="682" ht="13.5" customHeight="1">
      <c r="A682" s="253"/>
      <c r="B682" s="95"/>
      <c r="C682" s="253"/>
      <c r="D682" s="95"/>
      <c r="E682" s="253"/>
      <c r="F682" s="253"/>
      <c r="G682" s="253"/>
      <c r="H682" s="253"/>
      <c r="I682" s="253"/>
      <c r="J682" s="253"/>
      <c r="K682" s="253"/>
      <c r="L682" s="253"/>
      <c r="M682" s="253"/>
      <c r="N682" s="253"/>
      <c r="O682" s="253"/>
      <c r="P682" s="253"/>
      <c r="Q682" s="253"/>
      <c r="R682" s="253"/>
      <c r="S682" s="253"/>
      <c r="T682" s="253"/>
      <c r="U682" s="253"/>
      <c r="V682" s="253"/>
      <c r="W682" s="253"/>
      <c r="X682" s="253"/>
      <c r="Y682" s="253"/>
      <c r="Z682" s="253"/>
    </row>
    <row r="683" ht="13.5" customHeight="1">
      <c r="A683" s="253"/>
      <c r="B683" s="95"/>
      <c r="C683" s="253"/>
      <c r="D683" s="95"/>
      <c r="E683" s="253"/>
      <c r="F683" s="253"/>
      <c r="G683" s="253"/>
      <c r="H683" s="253"/>
      <c r="I683" s="253"/>
      <c r="J683" s="253"/>
      <c r="K683" s="253"/>
      <c r="L683" s="253"/>
      <c r="M683" s="253"/>
      <c r="N683" s="253"/>
      <c r="O683" s="253"/>
      <c r="P683" s="253"/>
      <c r="Q683" s="253"/>
      <c r="R683" s="253"/>
      <c r="S683" s="253"/>
      <c r="T683" s="253"/>
      <c r="U683" s="253"/>
      <c r="V683" s="253"/>
      <c r="W683" s="253"/>
      <c r="X683" s="253"/>
      <c r="Y683" s="253"/>
      <c r="Z683" s="253"/>
    </row>
    <row r="684" ht="13.5" customHeight="1">
      <c r="A684" s="253"/>
      <c r="B684" s="95"/>
      <c r="C684" s="253"/>
      <c r="D684" s="95"/>
      <c r="E684" s="253"/>
      <c r="F684" s="253"/>
      <c r="G684" s="253"/>
      <c r="H684" s="253"/>
      <c r="I684" s="253"/>
      <c r="J684" s="253"/>
      <c r="K684" s="253"/>
      <c r="L684" s="253"/>
      <c r="M684" s="253"/>
      <c r="N684" s="253"/>
      <c r="O684" s="253"/>
      <c r="P684" s="253"/>
      <c r="Q684" s="253"/>
      <c r="R684" s="253"/>
      <c r="S684" s="253"/>
      <c r="T684" s="253"/>
      <c r="U684" s="253"/>
      <c r="V684" s="253"/>
      <c r="W684" s="253"/>
      <c r="X684" s="253"/>
      <c r="Y684" s="253"/>
      <c r="Z684" s="253"/>
    </row>
    <row r="685" ht="13.5" customHeight="1">
      <c r="A685" s="253"/>
      <c r="B685" s="95"/>
      <c r="C685" s="253"/>
      <c r="D685" s="95"/>
      <c r="E685" s="253"/>
      <c r="F685" s="253"/>
      <c r="G685" s="253"/>
      <c r="H685" s="253"/>
      <c r="I685" s="253"/>
      <c r="J685" s="253"/>
      <c r="K685" s="253"/>
      <c r="L685" s="253"/>
      <c r="M685" s="253"/>
      <c r="N685" s="253"/>
      <c r="O685" s="253"/>
      <c r="P685" s="253"/>
      <c r="Q685" s="253"/>
      <c r="R685" s="253"/>
      <c r="S685" s="253"/>
      <c r="T685" s="253"/>
      <c r="U685" s="253"/>
      <c r="V685" s="253"/>
      <c r="W685" s="253"/>
      <c r="X685" s="253"/>
      <c r="Y685" s="253"/>
      <c r="Z685" s="253"/>
    </row>
    <row r="686" ht="13.5" customHeight="1">
      <c r="A686" s="253"/>
      <c r="B686" s="95"/>
      <c r="C686" s="253"/>
      <c r="D686" s="95"/>
      <c r="E686" s="253"/>
      <c r="F686" s="253"/>
      <c r="G686" s="253"/>
      <c r="H686" s="253"/>
      <c r="I686" s="253"/>
      <c r="J686" s="253"/>
      <c r="K686" s="253"/>
      <c r="L686" s="253"/>
      <c r="M686" s="253"/>
      <c r="N686" s="253"/>
      <c r="O686" s="253"/>
      <c r="P686" s="253"/>
      <c r="Q686" s="253"/>
      <c r="R686" s="253"/>
      <c r="S686" s="253"/>
      <c r="T686" s="253"/>
      <c r="U686" s="253"/>
      <c r="V686" s="253"/>
      <c r="W686" s="253"/>
      <c r="X686" s="253"/>
      <c r="Y686" s="253"/>
      <c r="Z686" s="253"/>
    </row>
    <row r="687" ht="13.5" customHeight="1">
      <c r="A687" s="253"/>
      <c r="B687" s="95"/>
      <c r="C687" s="253"/>
      <c r="D687" s="95"/>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row>
    <row r="688" ht="13.5" customHeight="1">
      <c r="A688" s="253"/>
      <c r="B688" s="95"/>
      <c r="C688" s="253"/>
      <c r="D688" s="95"/>
      <c r="E688" s="253"/>
      <c r="F688" s="253"/>
      <c r="G688" s="253"/>
      <c r="H688" s="253"/>
      <c r="I688" s="253"/>
      <c r="J688" s="253"/>
      <c r="K688" s="253"/>
      <c r="L688" s="253"/>
      <c r="M688" s="253"/>
      <c r="N688" s="253"/>
      <c r="O688" s="253"/>
      <c r="P688" s="253"/>
      <c r="Q688" s="253"/>
      <c r="R688" s="253"/>
      <c r="S688" s="253"/>
      <c r="T688" s="253"/>
      <c r="U688" s="253"/>
      <c r="V688" s="253"/>
      <c r="W688" s="253"/>
      <c r="X688" s="253"/>
      <c r="Y688" s="253"/>
      <c r="Z688" s="253"/>
    </row>
    <row r="689" ht="13.5" customHeight="1">
      <c r="A689" s="253"/>
      <c r="B689" s="95"/>
      <c r="C689" s="253"/>
      <c r="D689" s="95"/>
      <c r="E689" s="253"/>
      <c r="F689" s="253"/>
      <c r="G689" s="253"/>
      <c r="H689" s="253"/>
      <c r="I689" s="253"/>
      <c r="J689" s="253"/>
      <c r="K689" s="253"/>
      <c r="L689" s="253"/>
      <c r="M689" s="253"/>
      <c r="N689" s="253"/>
      <c r="O689" s="253"/>
      <c r="P689" s="253"/>
      <c r="Q689" s="253"/>
      <c r="R689" s="253"/>
      <c r="S689" s="253"/>
      <c r="T689" s="253"/>
      <c r="U689" s="253"/>
      <c r="V689" s="253"/>
      <c r="W689" s="253"/>
      <c r="X689" s="253"/>
      <c r="Y689" s="253"/>
      <c r="Z689" s="253"/>
    </row>
    <row r="690" ht="13.5" customHeight="1">
      <c r="A690" s="253"/>
      <c r="B690" s="95"/>
      <c r="C690" s="253"/>
      <c r="D690" s="95"/>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row>
    <row r="691" ht="13.5" customHeight="1">
      <c r="A691" s="253"/>
      <c r="B691" s="95"/>
      <c r="C691" s="253"/>
      <c r="D691" s="95"/>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row>
    <row r="692" ht="13.5" customHeight="1">
      <c r="A692" s="253"/>
      <c r="B692" s="95"/>
      <c r="C692" s="253"/>
      <c r="D692" s="95"/>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row>
    <row r="693" ht="13.5" customHeight="1">
      <c r="A693" s="253"/>
      <c r="B693" s="95"/>
      <c r="C693" s="253"/>
      <c r="D693" s="95"/>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row>
    <row r="694" ht="13.5" customHeight="1">
      <c r="A694" s="253"/>
      <c r="B694" s="95"/>
      <c r="C694" s="253"/>
      <c r="D694" s="95"/>
      <c r="E694" s="253"/>
      <c r="F694" s="253"/>
      <c r="G694" s="253"/>
      <c r="H694" s="253"/>
      <c r="I694" s="253"/>
      <c r="J694" s="253"/>
      <c r="K694" s="253"/>
      <c r="L694" s="253"/>
      <c r="M694" s="253"/>
      <c r="N694" s="253"/>
      <c r="O694" s="253"/>
      <c r="P694" s="253"/>
      <c r="Q694" s="253"/>
      <c r="R694" s="253"/>
      <c r="S694" s="253"/>
      <c r="T694" s="253"/>
      <c r="U694" s="253"/>
      <c r="V694" s="253"/>
      <c r="W694" s="253"/>
      <c r="X694" s="253"/>
      <c r="Y694" s="253"/>
      <c r="Z694" s="253"/>
    </row>
    <row r="695" ht="13.5" customHeight="1">
      <c r="A695" s="253"/>
      <c r="B695" s="95"/>
      <c r="C695" s="253"/>
      <c r="D695" s="95"/>
      <c r="E695" s="253"/>
      <c r="F695" s="253"/>
      <c r="G695" s="253"/>
      <c r="H695" s="253"/>
      <c r="I695" s="253"/>
      <c r="J695" s="253"/>
      <c r="K695" s="253"/>
      <c r="L695" s="253"/>
      <c r="M695" s="253"/>
      <c r="N695" s="253"/>
      <c r="O695" s="253"/>
      <c r="P695" s="253"/>
      <c r="Q695" s="253"/>
      <c r="R695" s="253"/>
      <c r="S695" s="253"/>
      <c r="T695" s="253"/>
      <c r="U695" s="253"/>
      <c r="V695" s="253"/>
      <c r="W695" s="253"/>
      <c r="X695" s="253"/>
      <c r="Y695" s="253"/>
      <c r="Z695" s="253"/>
    </row>
    <row r="696" ht="13.5" customHeight="1">
      <c r="A696" s="253"/>
      <c r="B696" s="95"/>
      <c r="C696" s="253"/>
      <c r="D696" s="95"/>
      <c r="E696" s="253"/>
      <c r="F696" s="253"/>
      <c r="G696" s="253"/>
      <c r="H696" s="253"/>
      <c r="I696" s="253"/>
      <c r="J696" s="253"/>
      <c r="K696" s="253"/>
      <c r="L696" s="253"/>
      <c r="M696" s="253"/>
      <c r="N696" s="253"/>
      <c r="O696" s="253"/>
      <c r="P696" s="253"/>
      <c r="Q696" s="253"/>
      <c r="R696" s="253"/>
      <c r="S696" s="253"/>
      <c r="T696" s="253"/>
      <c r="U696" s="253"/>
      <c r="V696" s="253"/>
      <c r="W696" s="253"/>
      <c r="X696" s="253"/>
      <c r="Y696" s="253"/>
      <c r="Z696" s="253"/>
    </row>
    <row r="697" ht="13.5" customHeight="1">
      <c r="A697" s="253"/>
      <c r="B697" s="95"/>
      <c r="C697" s="253"/>
      <c r="D697" s="95"/>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row>
    <row r="698" ht="13.5" customHeight="1">
      <c r="A698" s="253"/>
      <c r="B698" s="95"/>
      <c r="C698" s="253"/>
      <c r="D698" s="95"/>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row>
    <row r="699" ht="13.5" customHeight="1">
      <c r="A699" s="253"/>
      <c r="B699" s="95"/>
      <c r="C699" s="253"/>
      <c r="D699" s="95"/>
      <c r="E699" s="253"/>
      <c r="F699" s="253"/>
      <c r="G699" s="253"/>
      <c r="H699" s="253"/>
      <c r="I699" s="253"/>
      <c r="J699" s="253"/>
      <c r="K699" s="253"/>
      <c r="L699" s="253"/>
      <c r="M699" s="253"/>
      <c r="N699" s="253"/>
      <c r="O699" s="253"/>
      <c r="P699" s="253"/>
      <c r="Q699" s="253"/>
      <c r="R699" s="253"/>
      <c r="S699" s="253"/>
      <c r="T699" s="253"/>
      <c r="U699" s="253"/>
      <c r="V699" s="253"/>
      <c r="W699" s="253"/>
      <c r="X699" s="253"/>
      <c r="Y699" s="253"/>
      <c r="Z699" s="253"/>
    </row>
    <row r="700" ht="13.5" customHeight="1">
      <c r="A700" s="253"/>
      <c r="B700" s="95"/>
      <c r="C700" s="253"/>
      <c r="D700" s="95"/>
      <c r="E700" s="253"/>
      <c r="F700" s="253"/>
      <c r="G700" s="253"/>
      <c r="H700" s="253"/>
      <c r="I700" s="253"/>
      <c r="J700" s="253"/>
      <c r="K700" s="253"/>
      <c r="L700" s="253"/>
      <c r="M700" s="253"/>
      <c r="N700" s="253"/>
      <c r="O700" s="253"/>
      <c r="P700" s="253"/>
      <c r="Q700" s="253"/>
      <c r="R700" s="253"/>
      <c r="S700" s="253"/>
      <c r="T700" s="253"/>
      <c r="U700" s="253"/>
      <c r="V700" s="253"/>
      <c r="W700" s="253"/>
      <c r="X700" s="253"/>
      <c r="Y700" s="253"/>
      <c r="Z700" s="253"/>
    </row>
    <row r="701" ht="13.5" customHeight="1">
      <c r="A701" s="253"/>
      <c r="B701" s="95"/>
      <c r="C701" s="253"/>
      <c r="D701" s="95"/>
      <c r="E701" s="253"/>
      <c r="F701" s="253"/>
      <c r="G701" s="253"/>
      <c r="H701" s="253"/>
      <c r="I701" s="253"/>
      <c r="J701" s="253"/>
      <c r="K701" s="253"/>
      <c r="L701" s="253"/>
      <c r="M701" s="253"/>
      <c r="N701" s="253"/>
      <c r="O701" s="253"/>
      <c r="P701" s="253"/>
      <c r="Q701" s="253"/>
      <c r="R701" s="253"/>
      <c r="S701" s="253"/>
      <c r="T701" s="253"/>
      <c r="U701" s="253"/>
      <c r="V701" s="253"/>
      <c r="W701" s="253"/>
      <c r="X701" s="253"/>
      <c r="Y701" s="253"/>
      <c r="Z701" s="253"/>
    </row>
    <row r="702" ht="13.5" customHeight="1">
      <c r="A702" s="253"/>
      <c r="B702" s="95"/>
      <c r="C702" s="253"/>
      <c r="D702" s="95"/>
      <c r="E702" s="253"/>
      <c r="F702" s="253"/>
      <c r="G702" s="253"/>
      <c r="H702" s="253"/>
      <c r="I702" s="253"/>
      <c r="J702" s="253"/>
      <c r="K702" s="253"/>
      <c r="L702" s="253"/>
      <c r="M702" s="253"/>
      <c r="N702" s="253"/>
      <c r="O702" s="253"/>
      <c r="P702" s="253"/>
      <c r="Q702" s="253"/>
      <c r="R702" s="253"/>
      <c r="S702" s="253"/>
      <c r="T702" s="253"/>
      <c r="U702" s="253"/>
      <c r="V702" s="253"/>
      <c r="W702" s="253"/>
      <c r="X702" s="253"/>
      <c r="Y702" s="253"/>
      <c r="Z702" s="253"/>
    </row>
    <row r="703" ht="13.5" customHeight="1">
      <c r="A703" s="253"/>
      <c r="B703" s="95"/>
      <c r="C703" s="253"/>
      <c r="D703" s="95"/>
      <c r="E703" s="253"/>
      <c r="F703" s="253"/>
      <c r="G703" s="253"/>
      <c r="H703" s="253"/>
      <c r="I703" s="253"/>
      <c r="J703" s="253"/>
      <c r="K703" s="253"/>
      <c r="L703" s="253"/>
      <c r="M703" s="253"/>
      <c r="N703" s="253"/>
      <c r="O703" s="253"/>
      <c r="P703" s="253"/>
      <c r="Q703" s="253"/>
      <c r="R703" s="253"/>
      <c r="S703" s="253"/>
      <c r="T703" s="253"/>
      <c r="U703" s="253"/>
      <c r="V703" s="253"/>
      <c r="W703" s="253"/>
      <c r="X703" s="253"/>
      <c r="Y703" s="253"/>
      <c r="Z703" s="253"/>
    </row>
    <row r="704" ht="13.5" customHeight="1">
      <c r="A704" s="253"/>
      <c r="B704" s="95"/>
      <c r="C704" s="253"/>
      <c r="D704" s="95"/>
      <c r="E704" s="253"/>
      <c r="F704" s="253"/>
      <c r="G704" s="253"/>
      <c r="H704" s="253"/>
      <c r="I704" s="253"/>
      <c r="J704" s="253"/>
      <c r="K704" s="253"/>
      <c r="L704" s="253"/>
      <c r="M704" s="253"/>
      <c r="N704" s="253"/>
      <c r="O704" s="253"/>
      <c r="P704" s="253"/>
      <c r="Q704" s="253"/>
      <c r="R704" s="253"/>
      <c r="S704" s="253"/>
      <c r="T704" s="253"/>
      <c r="U704" s="253"/>
      <c r="V704" s="253"/>
      <c r="W704" s="253"/>
      <c r="X704" s="253"/>
      <c r="Y704" s="253"/>
      <c r="Z704" s="253"/>
    </row>
    <row r="705" ht="13.5" customHeight="1">
      <c r="A705" s="253"/>
      <c r="B705" s="95"/>
      <c r="C705" s="253"/>
      <c r="D705" s="95"/>
      <c r="E705" s="253"/>
      <c r="F705" s="253"/>
      <c r="G705" s="253"/>
      <c r="H705" s="253"/>
      <c r="I705" s="253"/>
      <c r="J705" s="253"/>
      <c r="K705" s="253"/>
      <c r="L705" s="253"/>
      <c r="M705" s="253"/>
      <c r="N705" s="253"/>
      <c r="O705" s="253"/>
      <c r="P705" s="253"/>
      <c r="Q705" s="253"/>
      <c r="R705" s="253"/>
      <c r="S705" s="253"/>
      <c r="T705" s="253"/>
      <c r="U705" s="253"/>
      <c r="V705" s="253"/>
      <c r="W705" s="253"/>
      <c r="X705" s="253"/>
      <c r="Y705" s="253"/>
      <c r="Z705" s="253"/>
    </row>
    <row r="706" ht="13.5" customHeight="1">
      <c r="A706" s="253"/>
      <c r="B706" s="95"/>
      <c r="C706" s="253"/>
      <c r="D706" s="95"/>
      <c r="E706" s="253"/>
      <c r="F706" s="253"/>
      <c r="G706" s="253"/>
      <c r="H706" s="253"/>
      <c r="I706" s="253"/>
      <c r="J706" s="253"/>
      <c r="K706" s="253"/>
      <c r="L706" s="253"/>
      <c r="M706" s="253"/>
      <c r="N706" s="253"/>
      <c r="O706" s="253"/>
      <c r="P706" s="253"/>
      <c r="Q706" s="253"/>
      <c r="R706" s="253"/>
      <c r="S706" s="253"/>
      <c r="T706" s="253"/>
      <c r="U706" s="253"/>
      <c r="V706" s="253"/>
      <c r="W706" s="253"/>
      <c r="X706" s="253"/>
      <c r="Y706" s="253"/>
      <c r="Z706" s="253"/>
    </row>
    <row r="707" ht="13.5" customHeight="1">
      <c r="A707" s="253"/>
      <c r="B707" s="95"/>
      <c r="C707" s="253"/>
      <c r="D707" s="95"/>
      <c r="E707" s="253"/>
      <c r="F707" s="253"/>
      <c r="G707" s="253"/>
      <c r="H707" s="253"/>
      <c r="I707" s="253"/>
      <c r="J707" s="253"/>
      <c r="K707" s="253"/>
      <c r="L707" s="253"/>
      <c r="M707" s="253"/>
      <c r="N707" s="253"/>
      <c r="O707" s="253"/>
      <c r="P707" s="253"/>
      <c r="Q707" s="253"/>
      <c r="R707" s="253"/>
      <c r="S707" s="253"/>
      <c r="T707" s="253"/>
      <c r="U707" s="253"/>
      <c r="V707" s="253"/>
      <c r="W707" s="253"/>
      <c r="X707" s="253"/>
      <c r="Y707" s="253"/>
      <c r="Z707" s="253"/>
    </row>
    <row r="708" ht="13.5" customHeight="1">
      <c r="A708" s="253"/>
      <c r="B708" s="95"/>
      <c r="C708" s="253"/>
      <c r="D708" s="95"/>
      <c r="E708" s="253"/>
      <c r="F708" s="253"/>
      <c r="G708" s="253"/>
      <c r="H708" s="253"/>
      <c r="I708" s="253"/>
      <c r="J708" s="253"/>
      <c r="K708" s="253"/>
      <c r="L708" s="253"/>
      <c r="M708" s="253"/>
      <c r="N708" s="253"/>
      <c r="O708" s="253"/>
      <c r="P708" s="253"/>
      <c r="Q708" s="253"/>
      <c r="R708" s="253"/>
      <c r="S708" s="253"/>
      <c r="T708" s="253"/>
      <c r="U708" s="253"/>
      <c r="V708" s="253"/>
      <c r="W708" s="253"/>
      <c r="X708" s="253"/>
      <c r="Y708" s="253"/>
      <c r="Z708" s="253"/>
    </row>
    <row r="709" ht="13.5" customHeight="1">
      <c r="A709" s="253"/>
      <c r="B709" s="95"/>
      <c r="C709" s="253"/>
      <c r="D709" s="95"/>
      <c r="E709" s="253"/>
      <c r="F709" s="253"/>
      <c r="G709" s="253"/>
      <c r="H709" s="253"/>
      <c r="I709" s="253"/>
      <c r="J709" s="253"/>
      <c r="K709" s="253"/>
      <c r="L709" s="253"/>
      <c r="M709" s="253"/>
      <c r="N709" s="253"/>
      <c r="O709" s="253"/>
      <c r="P709" s="253"/>
      <c r="Q709" s="253"/>
      <c r="R709" s="253"/>
      <c r="S709" s="253"/>
      <c r="T709" s="253"/>
      <c r="U709" s="253"/>
      <c r="V709" s="253"/>
      <c r="W709" s="253"/>
      <c r="X709" s="253"/>
      <c r="Y709" s="253"/>
      <c r="Z709" s="253"/>
    </row>
    <row r="710" ht="13.5" customHeight="1">
      <c r="A710" s="253"/>
      <c r="B710" s="95"/>
      <c r="C710" s="253"/>
      <c r="D710" s="95"/>
      <c r="E710" s="253"/>
      <c r="F710" s="253"/>
      <c r="G710" s="253"/>
      <c r="H710" s="253"/>
      <c r="I710" s="253"/>
      <c r="J710" s="253"/>
      <c r="K710" s="253"/>
      <c r="L710" s="253"/>
      <c r="M710" s="253"/>
      <c r="N710" s="253"/>
      <c r="O710" s="253"/>
      <c r="P710" s="253"/>
      <c r="Q710" s="253"/>
      <c r="R710" s="253"/>
      <c r="S710" s="253"/>
      <c r="T710" s="253"/>
      <c r="U710" s="253"/>
      <c r="V710" s="253"/>
      <c r="W710" s="253"/>
      <c r="X710" s="253"/>
      <c r="Y710" s="253"/>
      <c r="Z710" s="253"/>
    </row>
    <row r="711" ht="13.5" customHeight="1">
      <c r="A711" s="253"/>
      <c r="B711" s="95"/>
      <c r="C711" s="253"/>
      <c r="D711" s="95"/>
      <c r="E711" s="253"/>
      <c r="F711" s="253"/>
      <c r="G711" s="253"/>
      <c r="H711" s="253"/>
      <c r="I711" s="253"/>
      <c r="J711" s="253"/>
      <c r="K711" s="253"/>
      <c r="L711" s="253"/>
      <c r="M711" s="253"/>
      <c r="N711" s="253"/>
      <c r="O711" s="253"/>
      <c r="P711" s="253"/>
      <c r="Q711" s="253"/>
      <c r="R711" s="253"/>
      <c r="S711" s="253"/>
      <c r="T711" s="253"/>
      <c r="U711" s="253"/>
      <c r="V711" s="253"/>
      <c r="W711" s="253"/>
      <c r="X711" s="253"/>
      <c r="Y711" s="253"/>
      <c r="Z711" s="253"/>
    </row>
    <row r="712" ht="13.5" customHeight="1">
      <c r="A712" s="253"/>
      <c r="B712" s="95"/>
      <c r="C712" s="253"/>
      <c r="D712" s="95"/>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row>
    <row r="713" ht="13.5" customHeight="1">
      <c r="A713" s="253"/>
      <c r="B713" s="95"/>
      <c r="C713" s="253"/>
      <c r="D713" s="95"/>
      <c r="E713" s="253"/>
      <c r="F713" s="253"/>
      <c r="G713" s="253"/>
      <c r="H713" s="253"/>
      <c r="I713" s="253"/>
      <c r="J713" s="253"/>
      <c r="K713" s="253"/>
      <c r="L713" s="253"/>
      <c r="M713" s="253"/>
      <c r="N713" s="253"/>
      <c r="O713" s="253"/>
      <c r="P713" s="253"/>
      <c r="Q713" s="253"/>
      <c r="R713" s="253"/>
      <c r="S713" s="253"/>
      <c r="T713" s="253"/>
      <c r="U713" s="253"/>
      <c r="V713" s="253"/>
      <c r="W713" s="253"/>
      <c r="X713" s="253"/>
      <c r="Y713" s="253"/>
      <c r="Z713" s="253"/>
    </row>
    <row r="714" ht="13.5" customHeight="1">
      <c r="A714" s="253"/>
      <c r="B714" s="95"/>
      <c r="C714" s="253"/>
      <c r="D714" s="95"/>
      <c r="E714" s="253"/>
      <c r="F714" s="253"/>
      <c r="G714" s="253"/>
      <c r="H714" s="253"/>
      <c r="I714" s="253"/>
      <c r="J714" s="253"/>
      <c r="K714" s="253"/>
      <c r="L714" s="253"/>
      <c r="M714" s="253"/>
      <c r="N714" s="253"/>
      <c r="O714" s="253"/>
      <c r="P714" s="253"/>
      <c r="Q714" s="253"/>
      <c r="R714" s="253"/>
      <c r="S714" s="253"/>
      <c r="T714" s="253"/>
      <c r="U714" s="253"/>
      <c r="V714" s="253"/>
      <c r="W714" s="253"/>
      <c r="X714" s="253"/>
      <c r="Y714" s="253"/>
      <c r="Z714" s="253"/>
    </row>
    <row r="715" ht="13.5" customHeight="1">
      <c r="A715" s="253"/>
      <c r="B715" s="95"/>
      <c r="C715" s="253"/>
      <c r="D715" s="95"/>
      <c r="E715" s="253"/>
      <c r="F715" s="253"/>
      <c r="G715" s="253"/>
      <c r="H715" s="253"/>
      <c r="I715" s="253"/>
      <c r="J715" s="253"/>
      <c r="K715" s="253"/>
      <c r="L715" s="253"/>
      <c r="M715" s="253"/>
      <c r="N715" s="253"/>
      <c r="O715" s="253"/>
      <c r="P715" s="253"/>
      <c r="Q715" s="253"/>
      <c r="R715" s="253"/>
      <c r="S715" s="253"/>
      <c r="T715" s="253"/>
      <c r="U715" s="253"/>
      <c r="V715" s="253"/>
      <c r="W715" s="253"/>
      <c r="X715" s="253"/>
      <c r="Y715" s="253"/>
      <c r="Z715" s="253"/>
    </row>
    <row r="716" ht="13.5" customHeight="1">
      <c r="A716" s="253"/>
      <c r="B716" s="95"/>
      <c r="C716" s="253"/>
      <c r="D716" s="95"/>
      <c r="E716" s="253"/>
      <c r="F716" s="253"/>
      <c r="G716" s="253"/>
      <c r="H716" s="253"/>
      <c r="I716" s="253"/>
      <c r="J716" s="253"/>
      <c r="K716" s="253"/>
      <c r="L716" s="253"/>
      <c r="M716" s="253"/>
      <c r="N716" s="253"/>
      <c r="O716" s="253"/>
      <c r="P716" s="253"/>
      <c r="Q716" s="253"/>
      <c r="R716" s="253"/>
      <c r="S716" s="253"/>
      <c r="T716" s="253"/>
      <c r="U716" s="253"/>
      <c r="V716" s="253"/>
      <c r="W716" s="253"/>
      <c r="X716" s="253"/>
      <c r="Y716" s="253"/>
      <c r="Z716" s="253"/>
    </row>
    <row r="717" ht="13.5" customHeight="1">
      <c r="A717" s="253"/>
      <c r="B717" s="95"/>
      <c r="C717" s="253"/>
      <c r="D717" s="95"/>
      <c r="E717" s="253"/>
      <c r="F717" s="253"/>
      <c r="G717" s="253"/>
      <c r="H717" s="253"/>
      <c r="I717" s="253"/>
      <c r="J717" s="253"/>
      <c r="K717" s="253"/>
      <c r="L717" s="253"/>
      <c r="M717" s="253"/>
      <c r="N717" s="253"/>
      <c r="O717" s="253"/>
      <c r="P717" s="253"/>
      <c r="Q717" s="253"/>
      <c r="R717" s="253"/>
      <c r="S717" s="253"/>
      <c r="T717" s="253"/>
      <c r="U717" s="253"/>
      <c r="V717" s="253"/>
      <c r="W717" s="253"/>
      <c r="X717" s="253"/>
      <c r="Y717" s="253"/>
      <c r="Z717" s="253"/>
    </row>
    <row r="718" ht="13.5" customHeight="1">
      <c r="A718" s="253"/>
      <c r="B718" s="95"/>
      <c r="C718" s="253"/>
      <c r="D718" s="95"/>
      <c r="E718" s="253"/>
      <c r="F718" s="253"/>
      <c r="G718" s="253"/>
      <c r="H718" s="253"/>
      <c r="I718" s="253"/>
      <c r="J718" s="253"/>
      <c r="K718" s="253"/>
      <c r="L718" s="253"/>
      <c r="M718" s="253"/>
      <c r="N718" s="253"/>
      <c r="O718" s="253"/>
      <c r="P718" s="253"/>
      <c r="Q718" s="253"/>
      <c r="R718" s="253"/>
      <c r="S718" s="253"/>
      <c r="T718" s="253"/>
      <c r="U718" s="253"/>
      <c r="V718" s="253"/>
      <c r="W718" s="253"/>
      <c r="X718" s="253"/>
      <c r="Y718" s="253"/>
      <c r="Z718" s="253"/>
    </row>
    <row r="719" ht="13.5" customHeight="1">
      <c r="A719" s="253"/>
      <c r="B719" s="95"/>
      <c r="C719" s="253"/>
      <c r="D719" s="95"/>
      <c r="E719" s="253"/>
      <c r="F719" s="253"/>
      <c r="G719" s="253"/>
      <c r="H719" s="253"/>
      <c r="I719" s="253"/>
      <c r="J719" s="253"/>
      <c r="K719" s="253"/>
      <c r="L719" s="253"/>
      <c r="M719" s="253"/>
      <c r="N719" s="253"/>
      <c r="O719" s="253"/>
      <c r="P719" s="253"/>
      <c r="Q719" s="253"/>
      <c r="R719" s="253"/>
      <c r="S719" s="253"/>
      <c r="T719" s="253"/>
      <c r="U719" s="253"/>
      <c r="V719" s="253"/>
      <c r="W719" s="253"/>
      <c r="X719" s="253"/>
      <c r="Y719" s="253"/>
      <c r="Z719" s="253"/>
    </row>
    <row r="720" ht="13.5" customHeight="1">
      <c r="A720" s="253"/>
      <c r="B720" s="95"/>
      <c r="C720" s="253"/>
      <c r="D720" s="95"/>
      <c r="E720" s="253"/>
      <c r="F720" s="253"/>
      <c r="G720" s="253"/>
      <c r="H720" s="253"/>
      <c r="I720" s="253"/>
      <c r="J720" s="253"/>
      <c r="K720" s="253"/>
      <c r="L720" s="253"/>
      <c r="M720" s="253"/>
      <c r="N720" s="253"/>
      <c r="O720" s="253"/>
      <c r="P720" s="253"/>
      <c r="Q720" s="253"/>
      <c r="R720" s="253"/>
      <c r="S720" s="253"/>
      <c r="T720" s="253"/>
      <c r="U720" s="253"/>
      <c r="V720" s="253"/>
      <c r="W720" s="253"/>
      <c r="X720" s="253"/>
      <c r="Y720" s="253"/>
      <c r="Z720" s="253"/>
    </row>
    <row r="721" ht="13.5" customHeight="1">
      <c r="A721" s="253"/>
      <c r="B721" s="95"/>
      <c r="C721" s="253"/>
      <c r="D721" s="95"/>
      <c r="E721" s="253"/>
      <c r="F721" s="253"/>
      <c r="G721" s="253"/>
      <c r="H721" s="253"/>
      <c r="I721" s="253"/>
      <c r="J721" s="253"/>
      <c r="K721" s="253"/>
      <c r="L721" s="253"/>
      <c r="M721" s="253"/>
      <c r="N721" s="253"/>
      <c r="O721" s="253"/>
      <c r="P721" s="253"/>
      <c r="Q721" s="253"/>
      <c r="R721" s="253"/>
      <c r="S721" s="253"/>
      <c r="T721" s="253"/>
      <c r="U721" s="253"/>
      <c r="V721" s="253"/>
      <c r="W721" s="253"/>
      <c r="X721" s="253"/>
      <c r="Y721" s="253"/>
      <c r="Z721" s="253"/>
    </row>
    <row r="722" ht="13.5" customHeight="1">
      <c r="A722" s="253"/>
      <c r="B722" s="95"/>
      <c r="C722" s="253"/>
      <c r="D722" s="95"/>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row>
    <row r="723" ht="13.5" customHeight="1">
      <c r="A723" s="253"/>
      <c r="B723" s="95"/>
      <c r="C723" s="253"/>
      <c r="D723" s="95"/>
      <c r="E723" s="253"/>
      <c r="F723" s="253"/>
      <c r="G723" s="253"/>
      <c r="H723" s="253"/>
      <c r="I723" s="253"/>
      <c r="J723" s="253"/>
      <c r="K723" s="253"/>
      <c r="L723" s="253"/>
      <c r="M723" s="253"/>
      <c r="N723" s="253"/>
      <c r="O723" s="253"/>
      <c r="P723" s="253"/>
      <c r="Q723" s="253"/>
      <c r="R723" s="253"/>
      <c r="S723" s="253"/>
      <c r="T723" s="253"/>
      <c r="U723" s="253"/>
      <c r="V723" s="253"/>
      <c r="W723" s="253"/>
      <c r="X723" s="253"/>
      <c r="Y723" s="253"/>
      <c r="Z723" s="253"/>
    </row>
    <row r="724" ht="13.5" customHeight="1">
      <c r="A724" s="253"/>
      <c r="B724" s="95"/>
      <c r="C724" s="253"/>
      <c r="D724" s="95"/>
      <c r="E724" s="253"/>
      <c r="F724" s="253"/>
      <c r="G724" s="253"/>
      <c r="H724" s="253"/>
      <c r="I724" s="253"/>
      <c r="J724" s="253"/>
      <c r="K724" s="253"/>
      <c r="L724" s="253"/>
      <c r="M724" s="253"/>
      <c r="N724" s="253"/>
      <c r="O724" s="253"/>
      <c r="P724" s="253"/>
      <c r="Q724" s="253"/>
      <c r="R724" s="253"/>
      <c r="S724" s="253"/>
      <c r="T724" s="253"/>
      <c r="U724" s="253"/>
      <c r="V724" s="253"/>
      <c r="W724" s="253"/>
      <c r="X724" s="253"/>
      <c r="Y724" s="253"/>
      <c r="Z724" s="253"/>
    </row>
    <row r="725" ht="13.5" customHeight="1">
      <c r="A725" s="253"/>
      <c r="B725" s="95"/>
      <c r="C725" s="253"/>
      <c r="D725" s="95"/>
      <c r="E725" s="253"/>
      <c r="F725" s="253"/>
      <c r="G725" s="253"/>
      <c r="H725" s="253"/>
      <c r="I725" s="253"/>
      <c r="J725" s="253"/>
      <c r="K725" s="253"/>
      <c r="L725" s="253"/>
      <c r="M725" s="253"/>
      <c r="N725" s="253"/>
      <c r="O725" s="253"/>
      <c r="P725" s="253"/>
      <c r="Q725" s="253"/>
      <c r="R725" s="253"/>
      <c r="S725" s="253"/>
      <c r="T725" s="253"/>
      <c r="U725" s="253"/>
      <c r="V725" s="253"/>
      <c r="W725" s="253"/>
      <c r="X725" s="253"/>
      <c r="Y725" s="253"/>
      <c r="Z725" s="253"/>
    </row>
    <row r="726" ht="13.5" customHeight="1">
      <c r="A726" s="253"/>
      <c r="B726" s="95"/>
      <c r="C726" s="253"/>
      <c r="D726" s="95"/>
      <c r="E726" s="253"/>
      <c r="F726" s="253"/>
      <c r="G726" s="253"/>
      <c r="H726" s="253"/>
      <c r="I726" s="253"/>
      <c r="J726" s="253"/>
      <c r="K726" s="253"/>
      <c r="L726" s="253"/>
      <c r="M726" s="253"/>
      <c r="N726" s="253"/>
      <c r="O726" s="253"/>
      <c r="P726" s="253"/>
      <c r="Q726" s="253"/>
      <c r="R726" s="253"/>
      <c r="S726" s="253"/>
      <c r="T726" s="253"/>
      <c r="U726" s="253"/>
      <c r="V726" s="253"/>
      <c r="W726" s="253"/>
      <c r="X726" s="253"/>
      <c r="Y726" s="253"/>
      <c r="Z726" s="253"/>
    </row>
    <row r="727" ht="13.5" customHeight="1">
      <c r="A727" s="253"/>
      <c r="B727" s="95"/>
      <c r="C727" s="253"/>
      <c r="D727" s="95"/>
      <c r="E727" s="253"/>
      <c r="F727" s="253"/>
      <c r="G727" s="253"/>
      <c r="H727" s="253"/>
      <c r="I727" s="253"/>
      <c r="J727" s="253"/>
      <c r="K727" s="253"/>
      <c r="L727" s="253"/>
      <c r="M727" s="253"/>
      <c r="N727" s="253"/>
      <c r="O727" s="253"/>
      <c r="P727" s="253"/>
      <c r="Q727" s="253"/>
      <c r="R727" s="253"/>
      <c r="S727" s="253"/>
      <c r="T727" s="253"/>
      <c r="U727" s="253"/>
      <c r="V727" s="253"/>
      <c r="W727" s="253"/>
      <c r="X727" s="253"/>
      <c r="Y727" s="253"/>
      <c r="Z727" s="253"/>
    </row>
    <row r="728" ht="13.5" customHeight="1">
      <c r="A728" s="253"/>
      <c r="B728" s="95"/>
      <c r="C728" s="253"/>
      <c r="D728" s="95"/>
      <c r="E728" s="253"/>
      <c r="F728" s="253"/>
      <c r="G728" s="253"/>
      <c r="H728" s="253"/>
      <c r="I728" s="253"/>
      <c r="J728" s="253"/>
      <c r="K728" s="253"/>
      <c r="L728" s="253"/>
      <c r="M728" s="253"/>
      <c r="N728" s="253"/>
      <c r="O728" s="253"/>
      <c r="P728" s="253"/>
      <c r="Q728" s="253"/>
      <c r="R728" s="253"/>
      <c r="S728" s="253"/>
      <c r="T728" s="253"/>
      <c r="U728" s="253"/>
      <c r="V728" s="253"/>
      <c r="W728" s="253"/>
      <c r="X728" s="253"/>
      <c r="Y728" s="253"/>
      <c r="Z728" s="253"/>
    </row>
    <row r="729" ht="13.5" customHeight="1">
      <c r="A729" s="253"/>
      <c r="B729" s="95"/>
      <c r="C729" s="253"/>
      <c r="D729" s="95"/>
      <c r="E729" s="253"/>
      <c r="F729" s="253"/>
      <c r="G729" s="253"/>
      <c r="H729" s="253"/>
      <c r="I729" s="253"/>
      <c r="J729" s="253"/>
      <c r="K729" s="253"/>
      <c r="L729" s="253"/>
      <c r="M729" s="253"/>
      <c r="N729" s="253"/>
      <c r="O729" s="253"/>
      <c r="P729" s="253"/>
      <c r="Q729" s="253"/>
      <c r="R729" s="253"/>
      <c r="S729" s="253"/>
      <c r="T729" s="253"/>
      <c r="U729" s="253"/>
      <c r="V729" s="253"/>
      <c r="W729" s="253"/>
      <c r="X729" s="253"/>
      <c r="Y729" s="253"/>
      <c r="Z729" s="253"/>
    </row>
    <row r="730" ht="13.5" customHeight="1">
      <c r="A730" s="253"/>
      <c r="B730" s="95"/>
      <c r="C730" s="253"/>
      <c r="D730" s="95"/>
      <c r="E730" s="253"/>
      <c r="F730" s="253"/>
      <c r="G730" s="253"/>
      <c r="H730" s="253"/>
      <c r="I730" s="253"/>
      <c r="J730" s="253"/>
      <c r="K730" s="253"/>
      <c r="L730" s="253"/>
      <c r="M730" s="253"/>
      <c r="N730" s="253"/>
      <c r="O730" s="253"/>
      <c r="P730" s="253"/>
      <c r="Q730" s="253"/>
      <c r="R730" s="253"/>
      <c r="S730" s="253"/>
      <c r="T730" s="253"/>
      <c r="U730" s="253"/>
      <c r="V730" s="253"/>
      <c r="W730" s="253"/>
      <c r="X730" s="253"/>
      <c r="Y730" s="253"/>
      <c r="Z730" s="253"/>
    </row>
    <row r="731" ht="13.5" customHeight="1">
      <c r="A731" s="253"/>
      <c r="B731" s="95"/>
      <c r="C731" s="253"/>
      <c r="D731" s="95"/>
      <c r="E731" s="253"/>
      <c r="F731" s="253"/>
      <c r="G731" s="253"/>
      <c r="H731" s="253"/>
      <c r="I731" s="253"/>
      <c r="J731" s="253"/>
      <c r="K731" s="253"/>
      <c r="L731" s="253"/>
      <c r="M731" s="253"/>
      <c r="N731" s="253"/>
      <c r="O731" s="253"/>
      <c r="P731" s="253"/>
      <c r="Q731" s="253"/>
      <c r="R731" s="253"/>
      <c r="S731" s="253"/>
      <c r="T731" s="253"/>
      <c r="U731" s="253"/>
      <c r="V731" s="253"/>
      <c r="W731" s="253"/>
      <c r="X731" s="253"/>
      <c r="Y731" s="253"/>
      <c r="Z731" s="253"/>
    </row>
    <row r="732" ht="13.5" customHeight="1">
      <c r="A732" s="253"/>
      <c r="B732" s="95"/>
      <c r="C732" s="253"/>
      <c r="D732" s="95"/>
      <c r="E732" s="253"/>
      <c r="F732" s="253"/>
      <c r="G732" s="253"/>
      <c r="H732" s="253"/>
      <c r="I732" s="253"/>
      <c r="J732" s="253"/>
      <c r="K732" s="253"/>
      <c r="L732" s="253"/>
      <c r="M732" s="253"/>
      <c r="N732" s="253"/>
      <c r="O732" s="253"/>
      <c r="P732" s="253"/>
      <c r="Q732" s="253"/>
      <c r="R732" s="253"/>
      <c r="S732" s="253"/>
      <c r="T732" s="253"/>
      <c r="U732" s="253"/>
      <c r="V732" s="253"/>
      <c r="W732" s="253"/>
      <c r="X732" s="253"/>
      <c r="Y732" s="253"/>
      <c r="Z732" s="253"/>
    </row>
    <row r="733" ht="13.5" customHeight="1">
      <c r="A733" s="253"/>
      <c r="B733" s="95"/>
      <c r="C733" s="253"/>
      <c r="D733" s="95"/>
      <c r="E733" s="253"/>
      <c r="F733" s="253"/>
      <c r="G733" s="253"/>
      <c r="H733" s="253"/>
      <c r="I733" s="253"/>
      <c r="J733" s="253"/>
      <c r="K733" s="253"/>
      <c r="L733" s="253"/>
      <c r="M733" s="253"/>
      <c r="N733" s="253"/>
      <c r="O733" s="253"/>
      <c r="P733" s="253"/>
      <c r="Q733" s="253"/>
      <c r="R733" s="253"/>
      <c r="S733" s="253"/>
      <c r="T733" s="253"/>
      <c r="U733" s="253"/>
      <c r="V733" s="253"/>
      <c r="W733" s="253"/>
      <c r="X733" s="253"/>
      <c r="Y733" s="253"/>
      <c r="Z733" s="253"/>
    </row>
    <row r="734" ht="13.5" customHeight="1">
      <c r="A734" s="253"/>
      <c r="B734" s="95"/>
      <c r="C734" s="253"/>
      <c r="D734" s="95"/>
      <c r="E734" s="253"/>
      <c r="F734" s="253"/>
      <c r="G734" s="253"/>
      <c r="H734" s="253"/>
      <c r="I734" s="253"/>
      <c r="J734" s="253"/>
      <c r="K734" s="253"/>
      <c r="L734" s="253"/>
      <c r="M734" s="253"/>
      <c r="N734" s="253"/>
      <c r="O734" s="253"/>
      <c r="P734" s="253"/>
      <c r="Q734" s="253"/>
      <c r="R734" s="253"/>
      <c r="S734" s="253"/>
      <c r="T734" s="253"/>
      <c r="U734" s="253"/>
      <c r="V734" s="253"/>
      <c r="W734" s="253"/>
      <c r="X734" s="253"/>
      <c r="Y734" s="253"/>
      <c r="Z734" s="253"/>
    </row>
    <row r="735" ht="13.5" customHeight="1">
      <c r="A735" s="253"/>
      <c r="B735" s="95"/>
      <c r="C735" s="253"/>
      <c r="D735" s="95"/>
      <c r="E735" s="253"/>
      <c r="F735" s="253"/>
      <c r="G735" s="253"/>
      <c r="H735" s="253"/>
      <c r="I735" s="253"/>
      <c r="J735" s="253"/>
      <c r="K735" s="253"/>
      <c r="L735" s="253"/>
      <c r="M735" s="253"/>
      <c r="N735" s="253"/>
      <c r="O735" s="253"/>
      <c r="P735" s="253"/>
      <c r="Q735" s="253"/>
      <c r="R735" s="253"/>
      <c r="S735" s="253"/>
      <c r="T735" s="253"/>
      <c r="U735" s="253"/>
      <c r="V735" s="253"/>
      <c r="W735" s="253"/>
      <c r="X735" s="253"/>
      <c r="Y735" s="253"/>
      <c r="Z735" s="253"/>
    </row>
    <row r="736" ht="13.5" customHeight="1">
      <c r="A736" s="253"/>
      <c r="B736" s="95"/>
      <c r="C736" s="253"/>
      <c r="D736" s="95"/>
      <c r="E736" s="253"/>
      <c r="F736" s="253"/>
      <c r="G736" s="253"/>
      <c r="H736" s="253"/>
      <c r="I736" s="253"/>
      <c r="J736" s="253"/>
      <c r="K736" s="253"/>
      <c r="L736" s="253"/>
      <c r="M736" s="253"/>
      <c r="N736" s="253"/>
      <c r="O736" s="253"/>
      <c r="P736" s="253"/>
      <c r="Q736" s="253"/>
      <c r="R736" s="253"/>
      <c r="S736" s="253"/>
      <c r="T736" s="253"/>
      <c r="U736" s="253"/>
      <c r="V736" s="253"/>
      <c r="W736" s="253"/>
      <c r="X736" s="253"/>
      <c r="Y736" s="253"/>
      <c r="Z736" s="253"/>
    </row>
    <row r="737" ht="13.5" customHeight="1">
      <c r="A737" s="253"/>
      <c r="B737" s="95"/>
      <c r="C737" s="253"/>
      <c r="D737" s="95"/>
      <c r="E737" s="253"/>
      <c r="F737" s="253"/>
      <c r="G737" s="253"/>
      <c r="H737" s="253"/>
      <c r="I737" s="253"/>
      <c r="J737" s="253"/>
      <c r="K737" s="253"/>
      <c r="L737" s="253"/>
      <c r="M737" s="253"/>
      <c r="N737" s="253"/>
      <c r="O737" s="253"/>
      <c r="P737" s="253"/>
      <c r="Q737" s="253"/>
      <c r="R737" s="253"/>
      <c r="S737" s="253"/>
      <c r="T737" s="253"/>
      <c r="U737" s="253"/>
      <c r="V737" s="253"/>
      <c r="W737" s="253"/>
      <c r="X737" s="253"/>
      <c r="Y737" s="253"/>
      <c r="Z737" s="253"/>
    </row>
    <row r="738" ht="13.5" customHeight="1">
      <c r="A738" s="253"/>
      <c r="B738" s="95"/>
      <c r="C738" s="253"/>
      <c r="D738" s="95"/>
      <c r="E738" s="253"/>
      <c r="F738" s="253"/>
      <c r="G738" s="253"/>
      <c r="H738" s="253"/>
      <c r="I738" s="253"/>
      <c r="J738" s="253"/>
      <c r="K738" s="253"/>
      <c r="L738" s="253"/>
      <c r="M738" s="253"/>
      <c r="N738" s="253"/>
      <c r="O738" s="253"/>
      <c r="P738" s="253"/>
      <c r="Q738" s="253"/>
      <c r="R738" s="253"/>
      <c r="S738" s="253"/>
      <c r="T738" s="253"/>
      <c r="U738" s="253"/>
      <c r="V738" s="253"/>
      <c r="W738" s="253"/>
      <c r="X738" s="253"/>
      <c r="Y738" s="253"/>
      <c r="Z738" s="253"/>
    </row>
    <row r="739" ht="13.5" customHeight="1">
      <c r="A739" s="253"/>
      <c r="B739" s="95"/>
      <c r="C739" s="253"/>
      <c r="D739" s="95"/>
      <c r="E739" s="253"/>
      <c r="F739" s="253"/>
      <c r="G739" s="253"/>
      <c r="H739" s="253"/>
      <c r="I739" s="253"/>
      <c r="J739" s="253"/>
      <c r="K739" s="253"/>
      <c r="L739" s="253"/>
      <c r="M739" s="253"/>
      <c r="N739" s="253"/>
      <c r="O739" s="253"/>
      <c r="P739" s="253"/>
      <c r="Q739" s="253"/>
      <c r="R739" s="253"/>
      <c r="S739" s="253"/>
      <c r="T739" s="253"/>
      <c r="U739" s="253"/>
      <c r="V739" s="253"/>
      <c r="W739" s="253"/>
      <c r="X739" s="253"/>
      <c r="Y739" s="253"/>
      <c r="Z739" s="253"/>
    </row>
    <row r="740" ht="13.5" customHeight="1">
      <c r="A740" s="253"/>
      <c r="B740" s="95"/>
      <c r="C740" s="253"/>
      <c r="D740" s="95"/>
      <c r="E740" s="253"/>
      <c r="F740" s="253"/>
      <c r="G740" s="253"/>
      <c r="H740" s="253"/>
      <c r="I740" s="253"/>
      <c r="J740" s="253"/>
      <c r="K740" s="253"/>
      <c r="L740" s="253"/>
      <c r="M740" s="253"/>
      <c r="N740" s="253"/>
      <c r="O740" s="253"/>
      <c r="P740" s="253"/>
      <c r="Q740" s="253"/>
      <c r="R740" s="253"/>
      <c r="S740" s="253"/>
      <c r="T740" s="253"/>
      <c r="U740" s="253"/>
      <c r="V740" s="253"/>
      <c r="W740" s="253"/>
      <c r="X740" s="253"/>
      <c r="Y740" s="253"/>
      <c r="Z740" s="253"/>
    </row>
    <row r="741" ht="13.5" customHeight="1">
      <c r="A741" s="253"/>
      <c r="B741" s="95"/>
      <c r="C741" s="253"/>
      <c r="D741" s="95"/>
      <c r="E741" s="253"/>
      <c r="F741" s="253"/>
      <c r="G741" s="253"/>
      <c r="H741" s="253"/>
      <c r="I741" s="253"/>
      <c r="J741" s="253"/>
      <c r="K741" s="253"/>
      <c r="L741" s="253"/>
      <c r="M741" s="253"/>
      <c r="N741" s="253"/>
      <c r="O741" s="253"/>
      <c r="P741" s="253"/>
      <c r="Q741" s="253"/>
      <c r="R741" s="253"/>
      <c r="S741" s="253"/>
      <c r="T741" s="253"/>
      <c r="U741" s="253"/>
      <c r="V741" s="253"/>
      <c r="W741" s="253"/>
      <c r="X741" s="253"/>
      <c r="Y741" s="253"/>
      <c r="Z741" s="253"/>
    </row>
    <row r="742" ht="13.5" customHeight="1">
      <c r="A742" s="253"/>
      <c r="B742" s="95"/>
      <c r="C742" s="253"/>
      <c r="D742" s="95"/>
      <c r="E742" s="253"/>
      <c r="F742" s="253"/>
      <c r="G742" s="253"/>
      <c r="H742" s="253"/>
      <c r="I742" s="253"/>
      <c r="J742" s="253"/>
      <c r="K742" s="253"/>
      <c r="L742" s="253"/>
      <c r="M742" s="253"/>
      <c r="N742" s="253"/>
      <c r="O742" s="253"/>
      <c r="P742" s="253"/>
      <c r="Q742" s="253"/>
      <c r="R742" s="253"/>
      <c r="S742" s="253"/>
      <c r="T742" s="253"/>
      <c r="U742" s="253"/>
      <c r="V742" s="253"/>
      <c r="W742" s="253"/>
      <c r="X742" s="253"/>
      <c r="Y742" s="253"/>
      <c r="Z742" s="253"/>
    </row>
    <row r="743" ht="13.5" customHeight="1">
      <c r="A743" s="253"/>
      <c r="B743" s="95"/>
      <c r="C743" s="253"/>
      <c r="D743" s="95"/>
      <c r="E743" s="253"/>
      <c r="F743" s="253"/>
      <c r="G743" s="253"/>
      <c r="H743" s="253"/>
      <c r="I743" s="253"/>
      <c r="J743" s="253"/>
      <c r="K743" s="253"/>
      <c r="L743" s="253"/>
      <c r="M743" s="253"/>
      <c r="N743" s="253"/>
      <c r="O743" s="253"/>
      <c r="P743" s="253"/>
      <c r="Q743" s="253"/>
      <c r="R743" s="253"/>
      <c r="S743" s="253"/>
      <c r="T743" s="253"/>
      <c r="U743" s="253"/>
      <c r="V743" s="253"/>
      <c r="W743" s="253"/>
      <c r="X743" s="253"/>
      <c r="Y743" s="253"/>
      <c r="Z743" s="253"/>
    </row>
    <row r="744" ht="13.5" customHeight="1">
      <c r="A744" s="253"/>
      <c r="B744" s="95"/>
      <c r="C744" s="253"/>
      <c r="D744" s="95"/>
      <c r="E744" s="253"/>
      <c r="F744" s="253"/>
      <c r="G744" s="253"/>
      <c r="H744" s="253"/>
      <c r="I744" s="253"/>
      <c r="J744" s="253"/>
      <c r="K744" s="253"/>
      <c r="L744" s="253"/>
      <c r="M744" s="253"/>
      <c r="N744" s="253"/>
      <c r="O744" s="253"/>
      <c r="P744" s="253"/>
      <c r="Q744" s="253"/>
      <c r="R744" s="253"/>
      <c r="S744" s="253"/>
      <c r="T744" s="253"/>
      <c r="U744" s="253"/>
      <c r="V744" s="253"/>
      <c r="W744" s="253"/>
      <c r="X744" s="253"/>
      <c r="Y744" s="253"/>
      <c r="Z744" s="253"/>
    </row>
    <row r="745" ht="13.5" customHeight="1">
      <c r="A745" s="253"/>
      <c r="B745" s="95"/>
      <c r="C745" s="253"/>
      <c r="D745" s="95"/>
      <c r="E745" s="253"/>
      <c r="F745" s="253"/>
      <c r="G745" s="253"/>
      <c r="H745" s="253"/>
      <c r="I745" s="253"/>
      <c r="J745" s="253"/>
      <c r="K745" s="253"/>
      <c r="L745" s="253"/>
      <c r="M745" s="253"/>
      <c r="N745" s="253"/>
      <c r="O745" s="253"/>
      <c r="P745" s="253"/>
      <c r="Q745" s="253"/>
      <c r="R745" s="253"/>
      <c r="S745" s="253"/>
      <c r="T745" s="253"/>
      <c r="U745" s="253"/>
      <c r="V745" s="253"/>
      <c r="W745" s="253"/>
      <c r="X745" s="253"/>
      <c r="Y745" s="253"/>
      <c r="Z745" s="253"/>
    </row>
    <row r="746" ht="13.5" customHeight="1">
      <c r="A746" s="253"/>
      <c r="B746" s="95"/>
      <c r="C746" s="253"/>
      <c r="D746" s="95"/>
      <c r="E746" s="253"/>
      <c r="F746" s="253"/>
      <c r="G746" s="253"/>
      <c r="H746" s="253"/>
      <c r="I746" s="253"/>
      <c r="J746" s="253"/>
      <c r="K746" s="253"/>
      <c r="L746" s="253"/>
      <c r="M746" s="253"/>
      <c r="N746" s="253"/>
      <c r="O746" s="253"/>
      <c r="P746" s="253"/>
      <c r="Q746" s="253"/>
      <c r="R746" s="253"/>
      <c r="S746" s="253"/>
      <c r="T746" s="253"/>
      <c r="U746" s="253"/>
      <c r="V746" s="253"/>
      <c r="W746" s="253"/>
      <c r="X746" s="253"/>
      <c r="Y746" s="253"/>
      <c r="Z746" s="253"/>
    </row>
    <row r="747" ht="13.5" customHeight="1">
      <c r="A747" s="253"/>
      <c r="B747" s="95"/>
      <c r="C747" s="253"/>
      <c r="D747" s="95"/>
      <c r="E747" s="253"/>
      <c r="F747" s="253"/>
      <c r="G747" s="253"/>
      <c r="H747" s="253"/>
      <c r="I747" s="253"/>
      <c r="J747" s="253"/>
      <c r="K747" s="253"/>
      <c r="L747" s="253"/>
      <c r="M747" s="253"/>
      <c r="N747" s="253"/>
      <c r="O747" s="253"/>
      <c r="P747" s="253"/>
      <c r="Q747" s="253"/>
      <c r="R747" s="253"/>
      <c r="S747" s="253"/>
      <c r="T747" s="253"/>
      <c r="U747" s="253"/>
      <c r="V747" s="253"/>
      <c r="W747" s="253"/>
      <c r="X747" s="253"/>
      <c r="Y747" s="253"/>
      <c r="Z747" s="253"/>
    </row>
    <row r="748" ht="13.5" customHeight="1">
      <c r="A748" s="253"/>
      <c r="B748" s="95"/>
      <c r="C748" s="253"/>
      <c r="D748" s="95"/>
      <c r="E748" s="253"/>
      <c r="F748" s="253"/>
      <c r="G748" s="253"/>
      <c r="H748" s="253"/>
      <c r="I748" s="253"/>
      <c r="J748" s="253"/>
      <c r="K748" s="253"/>
      <c r="L748" s="253"/>
      <c r="M748" s="253"/>
      <c r="N748" s="253"/>
      <c r="O748" s="253"/>
      <c r="P748" s="253"/>
      <c r="Q748" s="253"/>
      <c r="R748" s="253"/>
      <c r="S748" s="253"/>
      <c r="T748" s="253"/>
      <c r="U748" s="253"/>
      <c r="V748" s="253"/>
      <c r="W748" s="253"/>
      <c r="X748" s="253"/>
      <c r="Y748" s="253"/>
      <c r="Z748" s="253"/>
    </row>
    <row r="749" ht="13.5" customHeight="1">
      <c r="A749" s="253"/>
      <c r="B749" s="95"/>
      <c r="C749" s="253"/>
      <c r="D749" s="95"/>
      <c r="E749" s="253"/>
      <c r="F749" s="253"/>
      <c r="G749" s="253"/>
      <c r="H749" s="253"/>
      <c r="I749" s="253"/>
      <c r="J749" s="253"/>
      <c r="K749" s="253"/>
      <c r="L749" s="253"/>
      <c r="M749" s="253"/>
      <c r="N749" s="253"/>
      <c r="O749" s="253"/>
      <c r="P749" s="253"/>
      <c r="Q749" s="253"/>
      <c r="R749" s="253"/>
      <c r="S749" s="253"/>
      <c r="T749" s="253"/>
      <c r="U749" s="253"/>
      <c r="V749" s="253"/>
      <c r="W749" s="253"/>
      <c r="X749" s="253"/>
      <c r="Y749" s="253"/>
      <c r="Z749" s="253"/>
    </row>
    <row r="750" ht="13.5" customHeight="1">
      <c r="A750" s="253"/>
      <c r="B750" s="95"/>
      <c r="C750" s="253"/>
      <c r="D750" s="95"/>
      <c r="E750" s="253"/>
      <c r="F750" s="253"/>
      <c r="G750" s="253"/>
      <c r="H750" s="253"/>
      <c r="I750" s="253"/>
      <c r="J750" s="253"/>
      <c r="K750" s="253"/>
      <c r="L750" s="253"/>
      <c r="M750" s="253"/>
      <c r="N750" s="253"/>
      <c r="O750" s="253"/>
      <c r="P750" s="253"/>
      <c r="Q750" s="253"/>
      <c r="R750" s="253"/>
      <c r="S750" s="253"/>
      <c r="T750" s="253"/>
      <c r="U750" s="253"/>
      <c r="V750" s="253"/>
      <c r="W750" s="253"/>
      <c r="X750" s="253"/>
      <c r="Y750" s="253"/>
      <c r="Z750" s="253"/>
    </row>
    <row r="751" ht="13.5" customHeight="1">
      <c r="A751" s="253"/>
      <c r="B751" s="95"/>
      <c r="C751" s="253"/>
      <c r="D751" s="95"/>
      <c r="E751" s="253"/>
      <c r="F751" s="253"/>
      <c r="G751" s="253"/>
      <c r="H751" s="253"/>
      <c r="I751" s="253"/>
      <c r="J751" s="253"/>
      <c r="K751" s="253"/>
      <c r="L751" s="253"/>
      <c r="M751" s="253"/>
      <c r="N751" s="253"/>
      <c r="O751" s="253"/>
      <c r="P751" s="253"/>
      <c r="Q751" s="253"/>
      <c r="R751" s="253"/>
      <c r="S751" s="253"/>
      <c r="T751" s="253"/>
      <c r="U751" s="253"/>
      <c r="V751" s="253"/>
      <c r="W751" s="253"/>
      <c r="X751" s="253"/>
      <c r="Y751" s="253"/>
      <c r="Z751" s="253"/>
    </row>
    <row r="752" ht="13.5" customHeight="1">
      <c r="A752" s="253"/>
      <c r="B752" s="95"/>
      <c r="C752" s="253"/>
      <c r="D752" s="95"/>
      <c r="E752" s="253"/>
      <c r="F752" s="253"/>
      <c r="G752" s="253"/>
      <c r="H752" s="253"/>
      <c r="I752" s="253"/>
      <c r="J752" s="253"/>
      <c r="K752" s="253"/>
      <c r="L752" s="253"/>
      <c r="M752" s="253"/>
      <c r="N752" s="253"/>
      <c r="O752" s="253"/>
      <c r="P752" s="253"/>
      <c r="Q752" s="253"/>
      <c r="R752" s="253"/>
      <c r="S752" s="253"/>
      <c r="T752" s="253"/>
      <c r="U752" s="253"/>
      <c r="V752" s="253"/>
      <c r="W752" s="253"/>
      <c r="X752" s="253"/>
      <c r="Y752" s="253"/>
      <c r="Z752" s="253"/>
    </row>
    <row r="753" ht="13.5" customHeight="1">
      <c r="A753" s="253"/>
      <c r="B753" s="95"/>
      <c r="C753" s="253"/>
      <c r="D753" s="95"/>
      <c r="E753" s="253"/>
      <c r="F753" s="253"/>
      <c r="G753" s="253"/>
      <c r="H753" s="253"/>
      <c r="I753" s="253"/>
      <c r="J753" s="253"/>
      <c r="K753" s="253"/>
      <c r="L753" s="253"/>
      <c r="M753" s="253"/>
      <c r="N753" s="253"/>
      <c r="O753" s="253"/>
      <c r="P753" s="253"/>
      <c r="Q753" s="253"/>
      <c r="R753" s="253"/>
      <c r="S753" s="253"/>
      <c r="T753" s="253"/>
      <c r="U753" s="253"/>
      <c r="V753" s="253"/>
      <c r="W753" s="253"/>
      <c r="X753" s="253"/>
      <c r="Y753" s="253"/>
      <c r="Z753" s="253"/>
    </row>
    <row r="754" ht="13.5" customHeight="1">
      <c r="A754" s="253"/>
      <c r="B754" s="95"/>
      <c r="C754" s="253"/>
      <c r="D754" s="95"/>
      <c r="E754" s="253"/>
      <c r="F754" s="253"/>
      <c r="G754" s="253"/>
      <c r="H754" s="253"/>
      <c r="I754" s="253"/>
      <c r="J754" s="253"/>
      <c r="K754" s="253"/>
      <c r="L754" s="253"/>
      <c r="M754" s="253"/>
      <c r="N754" s="253"/>
      <c r="O754" s="253"/>
      <c r="P754" s="253"/>
      <c r="Q754" s="253"/>
      <c r="R754" s="253"/>
      <c r="S754" s="253"/>
      <c r="T754" s="253"/>
      <c r="U754" s="253"/>
      <c r="V754" s="253"/>
      <c r="W754" s="253"/>
      <c r="X754" s="253"/>
      <c r="Y754" s="253"/>
      <c r="Z754" s="253"/>
    </row>
    <row r="755" ht="13.5" customHeight="1">
      <c r="A755" s="253"/>
      <c r="B755" s="95"/>
      <c r="C755" s="253"/>
      <c r="D755" s="95"/>
      <c r="E755" s="253"/>
      <c r="F755" s="253"/>
      <c r="G755" s="253"/>
      <c r="H755" s="253"/>
      <c r="I755" s="253"/>
      <c r="J755" s="253"/>
      <c r="K755" s="253"/>
      <c r="L755" s="253"/>
      <c r="M755" s="253"/>
      <c r="N755" s="253"/>
      <c r="O755" s="253"/>
      <c r="P755" s="253"/>
      <c r="Q755" s="253"/>
      <c r="R755" s="253"/>
      <c r="S755" s="253"/>
      <c r="T755" s="253"/>
      <c r="U755" s="253"/>
      <c r="V755" s="253"/>
      <c r="W755" s="253"/>
      <c r="X755" s="253"/>
      <c r="Y755" s="253"/>
      <c r="Z755" s="253"/>
    </row>
    <row r="756" ht="13.5" customHeight="1">
      <c r="A756" s="253"/>
      <c r="B756" s="95"/>
      <c r="C756" s="253"/>
      <c r="D756" s="95"/>
      <c r="E756" s="253"/>
      <c r="F756" s="253"/>
      <c r="G756" s="253"/>
      <c r="H756" s="253"/>
      <c r="I756" s="253"/>
      <c r="J756" s="253"/>
      <c r="K756" s="253"/>
      <c r="L756" s="253"/>
      <c r="M756" s="253"/>
      <c r="N756" s="253"/>
      <c r="O756" s="253"/>
      <c r="P756" s="253"/>
      <c r="Q756" s="253"/>
      <c r="R756" s="253"/>
      <c r="S756" s="253"/>
      <c r="T756" s="253"/>
      <c r="U756" s="253"/>
      <c r="V756" s="253"/>
      <c r="W756" s="253"/>
      <c r="X756" s="253"/>
      <c r="Y756" s="253"/>
      <c r="Z756" s="253"/>
    </row>
    <row r="757" ht="13.5" customHeight="1">
      <c r="A757" s="253"/>
      <c r="B757" s="95"/>
      <c r="C757" s="253"/>
      <c r="D757" s="95"/>
      <c r="E757" s="253"/>
      <c r="F757" s="253"/>
      <c r="G757" s="253"/>
      <c r="H757" s="253"/>
      <c r="I757" s="253"/>
      <c r="J757" s="253"/>
      <c r="K757" s="253"/>
      <c r="L757" s="253"/>
      <c r="M757" s="253"/>
      <c r="N757" s="253"/>
      <c r="O757" s="253"/>
      <c r="P757" s="253"/>
      <c r="Q757" s="253"/>
      <c r="R757" s="253"/>
      <c r="S757" s="253"/>
      <c r="T757" s="253"/>
      <c r="U757" s="253"/>
      <c r="V757" s="253"/>
      <c r="W757" s="253"/>
      <c r="X757" s="253"/>
      <c r="Y757" s="253"/>
      <c r="Z757" s="253"/>
    </row>
    <row r="758" ht="13.5" customHeight="1">
      <c r="A758" s="253"/>
      <c r="B758" s="95"/>
      <c r="C758" s="253"/>
      <c r="D758" s="95"/>
      <c r="E758" s="253"/>
      <c r="F758" s="253"/>
      <c r="G758" s="253"/>
      <c r="H758" s="253"/>
      <c r="I758" s="253"/>
      <c r="J758" s="253"/>
      <c r="K758" s="253"/>
      <c r="L758" s="253"/>
      <c r="M758" s="253"/>
      <c r="N758" s="253"/>
      <c r="O758" s="253"/>
      <c r="P758" s="253"/>
      <c r="Q758" s="253"/>
      <c r="R758" s="253"/>
      <c r="S758" s="253"/>
      <c r="T758" s="253"/>
      <c r="U758" s="253"/>
      <c r="V758" s="253"/>
      <c r="W758" s="253"/>
      <c r="X758" s="253"/>
      <c r="Y758" s="253"/>
      <c r="Z758" s="253"/>
    </row>
    <row r="759" ht="13.5" customHeight="1">
      <c r="A759" s="253"/>
      <c r="B759" s="95"/>
      <c r="C759" s="253"/>
      <c r="D759" s="95"/>
      <c r="E759" s="253"/>
      <c r="F759" s="253"/>
      <c r="G759" s="253"/>
      <c r="H759" s="253"/>
      <c r="I759" s="253"/>
      <c r="J759" s="253"/>
      <c r="K759" s="253"/>
      <c r="L759" s="253"/>
      <c r="M759" s="253"/>
      <c r="N759" s="253"/>
      <c r="O759" s="253"/>
      <c r="P759" s="253"/>
      <c r="Q759" s="253"/>
      <c r="R759" s="253"/>
      <c r="S759" s="253"/>
      <c r="T759" s="253"/>
      <c r="U759" s="253"/>
      <c r="V759" s="253"/>
      <c r="W759" s="253"/>
      <c r="X759" s="253"/>
      <c r="Y759" s="253"/>
      <c r="Z759" s="253"/>
    </row>
    <row r="760" ht="13.5" customHeight="1">
      <c r="A760" s="253"/>
      <c r="B760" s="95"/>
      <c r="C760" s="253"/>
      <c r="D760" s="95"/>
      <c r="E760" s="253"/>
      <c r="F760" s="253"/>
      <c r="G760" s="253"/>
      <c r="H760" s="253"/>
      <c r="I760" s="253"/>
      <c r="J760" s="253"/>
      <c r="K760" s="253"/>
      <c r="L760" s="253"/>
      <c r="M760" s="253"/>
      <c r="N760" s="253"/>
      <c r="O760" s="253"/>
      <c r="P760" s="253"/>
      <c r="Q760" s="253"/>
      <c r="R760" s="253"/>
      <c r="S760" s="253"/>
      <c r="T760" s="253"/>
      <c r="U760" s="253"/>
      <c r="V760" s="253"/>
      <c r="W760" s="253"/>
      <c r="X760" s="253"/>
      <c r="Y760" s="253"/>
      <c r="Z760" s="253"/>
    </row>
    <row r="761" ht="13.5" customHeight="1">
      <c r="A761" s="253"/>
      <c r="B761" s="95"/>
      <c r="C761" s="253"/>
      <c r="D761" s="95"/>
      <c r="E761" s="253"/>
      <c r="F761" s="253"/>
      <c r="G761" s="253"/>
      <c r="H761" s="253"/>
      <c r="I761" s="253"/>
      <c r="J761" s="253"/>
      <c r="K761" s="253"/>
      <c r="L761" s="253"/>
      <c r="M761" s="253"/>
      <c r="N761" s="253"/>
      <c r="O761" s="253"/>
      <c r="P761" s="253"/>
      <c r="Q761" s="253"/>
      <c r="R761" s="253"/>
      <c r="S761" s="253"/>
      <c r="T761" s="253"/>
      <c r="U761" s="253"/>
      <c r="V761" s="253"/>
      <c r="W761" s="253"/>
      <c r="X761" s="253"/>
      <c r="Y761" s="253"/>
      <c r="Z761" s="253"/>
    </row>
    <row r="762" ht="13.5" customHeight="1">
      <c r="A762" s="253"/>
      <c r="B762" s="95"/>
      <c r="C762" s="253"/>
      <c r="D762" s="95"/>
      <c r="E762" s="253"/>
      <c r="F762" s="253"/>
      <c r="G762" s="253"/>
      <c r="H762" s="253"/>
      <c r="I762" s="253"/>
      <c r="J762" s="253"/>
      <c r="K762" s="253"/>
      <c r="L762" s="253"/>
      <c r="M762" s="253"/>
      <c r="N762" s="253"/>
      <c r="O762" s="253"/>
      <c r="P762" s="253"/>
      <c r="Q762" s="253"/>
      <c r="R762" s="253"/>
      <c r="S762" s="253"/>
      <c r="T762" s="253"/>
      <c r="U762" s="253"/>
      <c r="V762" s="253"/>
      <c r="W762" s="253"/>
      <c r="X762" s="253"/>
      <c r="Y762" s="253"/>
      <c r="Z762" s="253"/>
    </row>
    <row r="763" ht="13.5" customHeight="1">
      <c r="A763" s="253"/>
      <c r="B763" s="95"/>
      <c r="C763" s="253"/>
      <c r="D763" s="95"/>
      <c r="E763" s="253"/>
      <c r="F763" s="253"/>
      <c r="G763" s="253"/>
      <c r="H763" s="253"/>
      <c r="I763" s="253"/>
      <c r="J763" s="253"/>
      <c r="K763" s="253"/>
      <c r="L763" s="253"/>
      <c r="M763" s="253"/>
      <c r="N763" s="253"/>
      <c r="O763" s="253"/>
      <c r="P763" s="253"/>
      <c r="Q763" s="253"/>
      <c r="R763" s="253"/>
      <c r="S763" s="253"/>
      <c r="T763" s="253"/>
      <c r="U763" s="253"/>
      <c r="V763" s="253"/>
      <c r="W763" s="253"/>
      <c r="X763" s="253"/>
      <c r="Y763" s="253"/>
      <c r="Z763" s="253"/>
    </row>
    <row r="764" ht="13.5" customHeight="1">
      <c r="A764" s="253"/>
      <c r="B764" s="95"/>
      <c r="C764" s="253"/>
      <c r="D764" s="95"/>
      <c r="E764" s="253"/>
      <c r="F764" s="253"/>
      <c r="G764" s="253"/>
      <c r="H764" s="253"/>
      <c r="I764" s="253"/>
      <c r="J764" s="253"/>
      <c r="K764" s="253"/>
      <c r="L764" s="253"/>
      <c r="M764" s="253"/>
      <c r="N764" s="253"/>
      <c r="O764" s="253"/>
      <c r="P764" s="253"/>
      <c r="Q764" s="253"/>
      <c r="R764" s="253"/>
      <c r="S764" s="253"/>
      <c r="T764" s="253"/>
      <c r="U764" s="253"/>
      <c r="V764" s="253"/>
      <c r="W764" s="253"/>
      <c r="X764" s="253"/>
      <c r="Y764" s="253"/>
      <c r="Z764" s="253"/>
    </row>
    <row r="765" ht="13.5" customHeight="1">
      <c r="A765" s="253"/>
      <c r="B765" s="95"/>
      <c r="C765" s="253"/>
      <c r="D765" s="95"/>
      <c r="E765" s="253"/>
      <c r="F765" s="253"/>
      <c r="G765" s="253"/>
      <c r="H765" s="253"/>
      <c r="I765" s="253"/>
      <c r="J765" s="253"/>
      <c r="K765" s="253"/>
      <c r="L765" s="253"/>
      <c r="M765" s="253"/>
      <c r="N765" s="253"/>
      <c r="O765" s="253"/>
      <c r="P765" s="253"/>
      <c r="Q765" s="253"/>
      <c r="R765" s="253"/>
      <c r="S765" s="253"/>
      <c r="T765" s="253"/>
      <c r="U765" s="253"/>
      <c r="V765" s="253"/>
      <c r="W765" s="253"/>
      <c r="X765" s="253"/>
      <c r="Y765" s="253"/>
      <c r="Z765" s="253"/>
    </row>
    <row r="766" ht="13.5" customHeight="1">
      <c r="A766" s="253"/>
      <c r="B766" s="95"/>
      <c r="C766" s="253"/>
      <c r="D766" s="95"/>
      <c r="E766" s="253"/>
      <c r="F766" s="253"/>
      <c r="G766" s="253"/>
      <c r="H766" s="253"/>
      <c r="I766" s="253"/>
      <c r="J766" s="253"/>
      <c r="K766" s="253"/>
      <c r="L766" s="253"/>
      <c r="M766" s="253"/>
      <c r="N766" s="253"/>
      <c r="O766" s="253"/>
      <c r="P766" s="253"/>
      <c r="Q766" s="253"/>
      <c r="R766" s="253"/>
      <c r="S766" s="253"/>
      <c r="T766" s="253"/>
      <c r="U766" s="253"/>
      <c r="V766" s="253"/>
      <c r="W766" s="253"/>
      <c r="X766" s="253"/>
      <c r="Y766" s="253"/>
      <c r="Z766" s="253"/>
    </row>
    <row r="767" ht="13.5" customHeight="1">
      <c r="A767" s="253"/>
      <c r="B767" s="95"/>
      <c r="C767" s="253"/>
      <c r="D767" s="95"/>
      <c r="E767" s="253"/>
      <c r="F767" s="253"/>
      <c r="G767" s="253"/>
      <c r="H767" s="253"/>
      <c r="I767" s="253"/>
      <c r="J767" s="253"/>
      <c r="K767" s="253"/>
      <c r="L767" s="253"/>
      <c r="M767" s="253"/>
      <c r="N767" s="253"/>
      <c r="O767" s="253"/>
      <c r="P767" s="253"/>
      <c r="Q767" s="253"/>
      <c r="R767" s="253"/>
      <c r="S767" s="253"/>
      <c r="T767" s="253"/>
      <c r="U767" s="253"/>
      <c r="V767" s="253"/>
      <c r="W767" s="253"/>
      <c r="X767" s="253"/>
      <c r="Y767" s="253"/>
      <c r="Z767" s="253"/>
    </row>
    <row r="768" ht="13.5" customHeight="1">
      <c r="A768" s="253"/>
      <c r="B768" s="95"/>
      <c r="C768" s="253"/>
      <c r="D768" s="95"/>
      <c r="E768" s="253"/>
      <c r="F768" s="253"/>
      <c r="G768" s="253"/>
      <c r="H768" s="253"/>
      <c r="I768" s="253"/>
      <c r="J768" s="253"/>
      <c r="K768" s="253"/>
      <c r="L768" s="253"/>
      <c r="M768" s="253"/>
      <c r="N768" s="253"/>
      <c r="O768" s="253"/>
      <c r="P768" s="253"/>
      <c r="Q768" s="253"/>
      <c r="R768" s="253"/>
      <c r="S768" s="253"/>
      <c r="T768" s="253"/>
      <c r="U768" s="253"/>
      <c r="V768" s="253"/>
      <c r="W768" s="253"/>
      <c r="X768" s="253"/>
      <c r="Y768" s="253"/>
      <c r="Z768" s="253"/>
    </row>
    <row r="769" ht="13.5" customHeight="1">
      <c r="A769" s="253"/>
      <c r="B769" s="95"/>
      <c r="C769" s="253"/>
      <c r="D769" s="95"/>
      <c r="E769" s="253"/>
      <c r="F769" s="253"/>
      <c r="G769" s="253"/>
      <c r="H769" s="253"/>
      <c r="I769" s="253"/>
      <c r="J769" s="253"/>
      <c r="K769" s="253"/>
      <c r="L769" s="253"/>
      <c r="M769" s="253"/>
      <c r="N769" s="253"/>
      <c r="O769" s="253"/>
      <c r="P769" s="253"/>
      <c r="Q769" s="253"/>
      <c r="R769" s="253"/>
      <c r="S769" s="253"/>
      <c r="T769" s="253"/>
      <c r="U769" s="253"/>
      <c r="V769" s="253"/>
      <c r="W769" s="253"/>
      <c r="X769" s="253"/>
      <c r="Y769" s="253"/>
      <c r="Z769" s="253"/>
    </row>
    <row r="770" ht="13.5" customHeight="1">
      <c r="A770" s="253"/>
      <c r="B770" s="95"/>
      <c r="C770" s="253"/>
      <c r="D770" s="95"/>
      <c r="E770" s="253"/>
      <c r="F770" s="253"/>
      <c r="G770" s="253"/>
      <c r="H770" s="253"/>
      <c r="I770" s="253"/>
      <c r="J770" s="253"/>
      <c r="K770" s="253"/>
      <c r="L770" s="253"/>
      <c r="M770" s="253"/>
      <c r="N770" s="253"/>
      <c r="O770" s="253"/>
      <c r="P770" s="253"/>
      <c r="Q770" s="253"/>
      <c r="R770" s="253"/>
      <c r="S770" s="253"/>
      <c r="T770" s="253"/>
      <c r="U770" s="253"/>
      <c r="V770" s="253"/>
      <c r="W770" s="253"/>
      <c r="X770" s="253"/>
      <c r="Y770" s="253"/>
      <c r="Z770" s="253"/>
    </row>
    <row r="771" ht="13.5" customHeight="1">
      <c r="A771" s="253"/>
      <c r="B771" s="95"/>
      <c r="C771" s="253"/>
      <c r="D771" s="95"/>
      <c r="E771" s="253"/>
      <c r="F771" s="253"/>
      <c r="G771" s="253"/>
      <c r="H771" s="253"/>
      <c r="I771" s="253"/>
      <c r="J771" s="253"/>
      <c r="K771" s="253"/>
      <c r="L771" s="253"/>
      <c r="M771" s="253"/>
      <c r="N771" s="253"/>
      <c r="O771" s="253"/>
      <c r="P771" s="253"/>
      <c r="Q771" s="253"/>
      <c r="R771" s="253"/>
      <c r="S771" s="253"/>
      <c r="T771" s="253"/>
      <c r="U771" s="253"/>
      <c r="V771" s="253"/>
      <c r="W771" s="253"/>
      <c r="X771" s="253"/>
      <c r="Y771" s="253"/>
      <c r="Z771" s="253"/>
    </row>
    <row r="772" ht="13.5" customHeight="1">
      <c r="A772" s="253"/>
      <c r="B772" s="95"/>
      <c r="C772" s="253"/>
      <c r="D772" s="95"/>
      <c r="E772" s="253"/>
      <c r="F772" s="253"/>
      <c r="G772" s="253"/>
      <c r="H772" s="253"/>
      <c r="I772" s="253"/>
      <c r="J772" s="253"/>
      <c r="K772" s="253"/>
      <c r="L772" s="253"/>
      <c r="M772" s="253"/>
      <c r="N772" s="253"/>
      <c r="O772" s="253"/>
      <c r="P772" s="253"/>
      <c r="Q772" s="253"/>
      <c r="R772" s="253"/>
      <c r="S772" s="253"/>
      <c r="T772" s="253"/>
      <c r="U772" s="253"/>
      <c r="V772" s="253"/>
      <c r="W772" s="253"/>
      <c r="X772" s="253"/>
      <c r="Y772" s="253"/>
      <c r="Z772" s="253"/>
    </row>
    <row r="773" ht="13.5" customHeight="1">
      <c r="A773" s="253"/>
      <c r="B773" s="95"/>
      <c r="C773" s="253"/>
      <c r="D773" s="95"/>
      <c r="E773" s="253"/>
      <c r="F773" s="253"/>
      <c r="G773" s="253"/>
      <c r="H773" s="253"/>
      <c r="I773" s="253"/>
      <c r="J773" s="253"/>
      <c r="K773" s="253"/>
      <c r="L773" s="253"/>
      <c r="M773" s="253"/>
      <c r="N773" s="253"/>
      <c r="O773" s="253"/>
      <c r="P773" s="253"/>
      <c r="Q773" s="253"/>
      <c r="R773" s="253"/>
      <c r="S773" s="253"/>
      <c r="T773" s="253"/>
      <c r="U773" s="253"/>
      <c r="V773" s="253"/>
      <c r="W773" s="253"/>
      <c r="X773" s="253"/>
      <c r="Y773" s="253"/>
      <c r="Z773" s="253"/>
    </row>
    <row r="774" ht="13.5" customHeight="1">
      <c r="A774" s="253"/>
      <c r="B774" s="95"/>
      <c r="C774" s="253"/>
      <c r="D774" s="95"/>
      <c r="E774" s="253"/>
      <c r="F774" s="253"/>
      <c r="G774" s="253"/>
      <c r="H774" s="253"/>
      <c r="I774" s="253"/>
      <c r="J774" s="253"/>
      <c r="K774" s="253"/>
      <c r="L774" s="253"/>
      <c r="M774" s="253"/>
      <c r="N774" s="253"/>
      <c r="O774" s="253"/>
      <c r="P774" s="253"/>
      <c r="Q774" s="253"/>
      <c r="R774" s="253"/>
      <c r="S774" s="253"/>
      <c r="T774" s="253"/>
      <c r="U774" s="253"/>
      <c r="V774" s="253"/>
      <c r="W774" s="253"/>
      <c r="X774" s="253"/>
      <c r="Y774" s="253"/>
      <c r="Z774" s="253"/>
    </row>
    <row r="775" ht="13.5" customHeight="1">
      <c r="A775" s="253"/>
      <c r="B775" s="95"/>
      <c r="C775" s="253"/>
      <c r="D775" s="95"/>
      <c r="E775" s="253"/>
      <c r="F775" s="253"/>
      <c r="G775" s="253"/>
      <c r="H775" s="253"/>
      <c r="I775" s="253"/>
      <c r="J775" s="253"/>
      <c r="K775" s="253"/>
      <c r="L775" s="253"/>
      <c r="M775" s="253"/>
      <c r="N775" s="253"/>
      <c r="O775" s="253"/>
      <c r="P775" s="253"/>
      <c r="Q775" s="253"/>
      <c r="R775" s="253"/>
      <c r="S775" s="253"/>
      <c r="T775" s="253"/>
      <c r="U775" s="253"/>
      <c r="V775" s="253"/>
      <c r="W775" s="253"/>
      <c r="X775" s="253"/>
      <c r="Y775" s="253"/>
      <c r="Z775" s="253"/>
    </row>
    <row r="776" ht="13.5" customHeight="1">
      <c r="A776" s="253"/>
      <c r="B776" s="95"/>
      <c r="C776" s="253"/>
      <c r="D776" s="95"/>
      <c r="E776" s="253"/>
      <c r="F776" s="253"/>
      <c r="G776" s="253"/>
      <c r="H776" s="253"/>
      <c r="I776" s="253"/>
      <c r="J776" s="253"/>
      <c r="K776" s="253"/>
      <c r="L776" s="253"/>
      <c r="M776" s="253"/>
      <c r="N776" s="253"/>
      <c r="O776" s="253"/>
      <c r="P776" s="253"/>
      <c r="Q776" s="253"/>
      <c r="R776" s="253"/>
      <c r="S776" s="253"/>
      <c r="T776" s="253"/>
      <c r="U776" s="253"/>
      <c r="V776" s="253"/>
      <c r="W776" s="253"/>
      <c r="X776" s="253"/>
      <c r="Y776" s="253"/>
      <c r="Z776" s="253"/>
    </row>
    <row r="777" ht="13.5" customHeight="1">
      <c r="A777" s="253"/>
      <c r="B777" s="95"/>
      <c r="C777" s="253"/>
      <c r="D777" s="95"/>
      <c r="E777" s="253"/>
      <c r="F777" s="253"/>
      <c r="G777" s="253"/>
      <c r="H777" s="253"/>
      <c r="I777" s="253"/>
      <c r="J777" s="253"/>
      <c r="K777" s="253"/>
      <c r="L777" s="253"/>
      <c r="M777" s="253"/>
      <c r="N777" s="253"/>
      <c r="O777" s="253"/>
      <c r="P777" s="253"/>
      <c r="Q777" s="253"/>
      <c r="R777" s="253"/>
      <c r="S777" s="253"/>
      <c r="T777" s="253"/>
      <c r="U777" s="253"/>
      <c r="V777" s="253"/>
      <c r="W777" s="253"/>
      <c r="X777" s="253"/>
      <c r="Y777" s="253"/>
      <c r="Z777" s="253"/>
    </row>
    <row r="778" ht="13.5" customHeight="1">
      <c r="A778" s="253"/>
      <c r="B778" s="95"/>
      <c r="C778" s="253"/>
      <c r="D778" s="95"/>
      <c r="E778" s="253"/>
      <c r="F778" s="253"/>
      <c r="G778" s="253"/>
      <c r="H778" s="253"/>
      <c r="I778" s="253"/>
      <c r="J778" s="253"/>
      <c r="K778" s="253"/>
      <c r="L778" s="253"/>
      <c r="M778" s="253"/>
      <c r="N778" s="253"/>
      <c r="O778" s="253"/>
      <c r="P778" s="253"/>
      <c r="Q778" s="253"/>
      <c r="R778" s="253"/>
      <c r="S778" s="253"/>
      <c r="T778" s="253"/>
      <c r="U778" s="253"/>
      <c r="V778" s="253"/>
      <c r="W778" s="253"/>
      <c r="X778" s="253"/>
      <c r="Y778" s="253"/>
      <c r="Z778" s="253"/>
    </row>
    <row r="779" ht="13.5" customHeight="1">
      <c r="A779" s="253"/>
      <c r="B779" s="95"/>
      <c r="C779" s="253"/>
      <c r="D779" s="95"/>
      <c r="E779" s="253"/>
      <c r="F779" s="253"/>
      <c r="G779" s="253"/>
      <c r="H779" s="253"/>
      <c r="I779" s="253"/>
      <c r="J779" s="253"/>
      <c r="K779" s="253"/>
      <c r="L779" s="253"/>
      <c r="M779" s="253"/>
      <c r="N779" s="253"/>
      <c r="O779" s="253"/>
      <c r="P779" s="253"/>
      <c r="Q779" s="253"/>
      <c r="R779" s="253"/>
      <c r="S779" s="253"/>
      <c r="T779" s="253"/>
      <c r="U779" s="253"/>
      <c r="V779" s="253"/>
      <c r="W779" s="253"/>
      <c r="X779" s="253"/>
      <c r="Y779" s="253"/>
      <c r="Z779" s="253"/>
    </row>
    <row r="780" ht="13.5" customHeight="1">
      <c r="A780" s="253"/>
      <c r="B780" s="95"/>
      <c r="C780" s="253"/>
      <c r="D780" s="95"/>
      <c r="E780" s="253"/>
      <c r="F780" s="253"/>
      <c r="G780" s="253"/>
      <c r="H780" s="253"/>
      <c r="I780" s="253"/>
      <c r="J780" s="253"/>
      <c r="K780" s="253"/>
      <c r="L780" s="253"/>
      <c r="M780" s="253"/>
      <c r="N780" s="253"/>
      <c r="O780" s="253"/>
      <c r="P780" s="253"/>
      <c r="Q780" s="253"/>
      <c r="R780" s="253"/>
      <c r="S780" s="253"/>
      <c r="T780" s="253"/>
      <c r="U780" s="253"/>
      <c r="V780" s="253"/>
      <c r="W780" s="253"/>
      <c r="X780" s="253"/>
      <c r="Y780" s="253"/>
      <c r="Z780" s="253"/>
    </row>
    <row r="781" ht="13.5" customHeight="1">
      <c r="A781" s="253"/>
      <c r="B781" s="95"/>
      <c r="C781" s="253"/>
      <c r="D781" s="95"/>
      <c r="E781" s="253"/>
      <c r="F781" s="253"/>
      <c r="G781" s="253"/>
      <c r="H781" s="253"/>
      <c r="I781" s="253"/>
      <c r="J781" s="253"/>
      <c r="K781" s="253"/>
      <c r="L781" s="253"/>
      <c r="M781" s="253"/>
      <c r="N781" s="253"/>
      <c r="O781" s="253"/>
      <c r="P781" s="253"/>
      <c r="Q781" s="253"/>
      <c r="R781" s="253"/>
      <c r="S781" s="253"/>
      <c r="T781" s="253"/>
      <c r="U781" s="253"/>
      <c r="V781" s="253"/>
      <c r="W781" s="253"/>
      <c r="X781" s="253"/>
      <c r="Y781" s="253"/>
      <c r="Z781" s="253"/>
    </row>
    <row r="782" ht="13.5" customHeight="1">
      <c r="A782" s="253"/>
      <c r="B782" s="95"/>
      <c r="C782" s="253"/>
      <c r="D782" s="95"/>
      <c r="E782" s="253"/>
      <c r="F782" s="253"/>
      <c r="G782" s="253"/>
      <c r="H782" s="253"/>
      <c r="I782" s="253"/>
      <c r="J782" s="253"/>
      <c r="K782" s="253"/>
      <c r="L782" s="253"/>
      <c r="M782" s="253"/>
      <c r="N782" s="253"/>
      <c r="O782" s="253"/>
      <c r="P782" s="253"/>
      <c r="Q782" s="253"/>
      <c r="R782" s="253"/>
      <c r="S782" s="253"/>
      <c r="T782" s="253"/>
      <c r="U782" s="253"/>
      <c r="V782" s="253"/>
      <c r="W782" s="253"/>
      <c r="X782" s="253"/>
      <c r="Y782" s="253"/>
      <c r="Z782" s="253"/>
    </row>
    <row r="783" ht="13.5" customHeight="1">
      <c r="A783" s="253"/>
      <c r="B783" s="95"/>
      <c r="C783" s="253"/>
      <c r="D783" s="95"/>
      <c r="E783" s="253"/>
      <c r="F783" s="253"/>
      <c r="G783" s="253"/>
      <c r="H783" s="253"/>
      <c r="I783" s="253"/>
      <c r="J783" s="253"/>
      <c r="K783" s="253"/>
      <c r="L783" s="253"/>
      <c r="M783" s="253"/>
      <c r="N783" s="253"/>
      <c r="O783" s="253"/>
      <c r="P783" s="253"/>
      <c r="Q783" s="253"/>
      <c r="R783" s="253"/>
      <c r="S783" s="253"/>
      <c r="T783" s="253"/>
      <c r="U783" s="253"/>
      <c r="V783" s="253"/>
      <c r="W783" s="253"/>
      <c r="X783" s="253"/>
      <c r="Y783" s="253"/>
      <c r="Z783" s="253"/>
    </row>
    <row r="784" ht="13.5" customHeight="1">
      <c r="A784" s="253"/>
      <c r="B784" s="95"/>
      <c r="C784" s="253"/>
      <c r="D784" s="95"/>
      <c r="E784" s="253"/>
      <c r="F784" s="253"/>
      <c r="G784" s="253"/>
      <c r="H784" s="253"/>
      <c r="I784" s="253"/>
      <c r="J784" s="253"/>
      <c r="K784" s="253"/>
      <c r="L784" s="253"/>
      <c r="M784" s="253"/>
      <c r="N784" s="253"/>
      <c r="O784" s="253"/>
      <c r="P784" s="253"/>
      <c r="Q784" s="253"/>
      <c r="R784" s="253"/>
      <c r="S784" s="253"/>
      <c r="T784" s="253"/>
      <c r="U784" s="253"/>
      <c r="V784" s="253"/>
      <c r="W784" s="253"/>
      <c r="X784" s="253"/>
      <c r="Y784" s="253"/>
      <c r="Z784" s="253"/>
    </row>
    <row r="785" ht="13.5" customHeight="1">
      <c r="A785" s="253"/>
      <c r="B785" s="95"/>
      <c r="C785" s="253"/>
      <c r="D785" s="95"/>
      <c r="E785" s="253"/>
      <c r="F785" s="253"/>
      <c r="G785" s="253"/>
      <c r="H785" s="253"/>
      <c r="I785" s="253"/>
      <c r="J785" s="253"/>
      <c r="K785" s="253"/>
      <c r="L785" s="253"/>
      <c r="M785" s="253"/>
      <c r="N785" s="253"/>
      <c r="O785" s="253"/>
      <c r="P785" s="253"/>
      <c r="Q785" s="253"/>
      <c r="R785" s="253"/>
      <c r="S785" s="253"/>
      <c r="T785" s="253"/>
      <c r="U785" s="253"/>
      <c r="V785" s="253"/>
      <c r="W785" s="253"/>
      <c r="X785" s="253"/>
      <c r="Y785" s="253"/>
      <c r="Z785" s="253"/>
    </row>
    <row r="786" ht="13.5" customHeight="1">
      <c r="A786" s="253"/>
      <c r="B786" s="95"/>
      <c r="C786" s="253"/>
      <c r="D786" s="95"/>
      <c r="E786" s="253"/>
      <c r="F786" s="253"/>
      <c r="G786" s="253"/>
      <c r="H786" s="253"/>
      <c r="I786" s="253"/>
      <c r="J786" s="253"/>
      <c r="K786" s="253"/>
      <c r="L786" s="253"/>
      <c r="M786" s="253"/>
      <c r="N786" s="253"/>
      <c r="O786" s="253"/>
      <c r="P786" s="253"/>
      <c r="Q786" s="253"/>
      <c r="R786" s="253"/>
      <c r="S786" s="253"/>
      <c r="T786" s="253"/>
      <c r="U786" s="253"/>
      <c r="V786" s="253"/>
      <c r="W786" s="253"/>
      <c r="X786" s="253"/>
      <c r="Y786" s="253"/>
      <c r="Z786" s="253"/>
    </row>
    <row r="787" ht="13.5" customHeight="1">
      <c r="A787" s="253"/>
      <c r="B787" s="95"/>
      <c r="C787" s="253"/>
      <c r="D787" s="95"/>
      <c r="E787" s="253"/>
      <c r="F787" s="253"/>
      <c r="G787" s="253"/>
      <c r="H787" s="253"/>
      <c r="I787" s="253"/>
      <c r="J787" s="253"/>
      <c r="K787" s="253"/>
      <c r="L787" s="253"/>
      <c r="M787" s="253"/>
      <c r="N787" s="253"/>
      <c r="O787" s="253"/>
      <c r="P787" s="253"/>
      <c r="Q787" s="253"/>
      <c r="R787" s="253"/>
      <c r="S787" s="253"/>
      <c r="T787" s="253"/>
      <c r="U787" s="253"/>
      <c r="V787" s="253"/>
      <c r="W787" s="253"/>
      <c r="X787" s="253"/>
      <c r="Y787" s="253"/>
      <c r="Z787" s="253"/>
    </row>
    <row r="788" ht="13.5" customHeight="1">
      <c r="A788" s="253"/>
      <c r="B788" s="95"/>
      <c r="C788" s="253"/>
      <c r="D788" s="95"/>
      <c r="E788" s="253"/>
      <c r="F788" s="253"/>
      <c r="G788" s="253"/>
      <c r="H788" s="253"/>
      <c r="I788" s="253"/>
      <c r="J788" s="253"/>
      <c r="K788" s="253"/>
      <c r="L788" s="253"/>
      <c r="M788" s="253"/>
      <c r="N788" s="253"/>
      <c r="O788" s="253"/>
      <c r="P788" s="253"/>
      <c r="Q788" s="253"/>
      <c r="R788" s="253"/>
      <c r="S788" s="253"/>
      <c r="T788" s="253"/>
      <c r="U788" s="253"/>
      <c r="V788" s="253"/>
      <c r="W788" s="253"/>
      <c r="X788" s="253"/>
      <c r="Y788" s="253"/>
      <c r="Z788" s="253"/>
    </row>
    <row r="789" ht="13.5" customHeight="1">
      <c r="A789" s="253"/>
      <c r="B789" s="95"/>
      <c r="C789" s="253"/>
      <c r="D789" s="95"/>
      <c r="E789" s="253"/>
      <c r="F789" s="253"/>
      <c r="G789" s="253"/>
      <c r="H789" s="253"/>
      <c r="I789" s="253"/>
      <c r="J789" s="253"/>
      <c r="K789" s="253"/>
      <c r="L789" s="253"/>
      <c r="M789" s="253"/>
      <c r="N789" s="253"/>
      <c r="O789" s="253"/>
      <c r="P789" s="253"/>
      <c r="Q789" s="253"/>
      <c r="R789" s="253"/>
      <c r="S789" s="253"/>
      <c r="T789" s="253"/>
      <c r="U789" s="253"/>
      <c r="V789" s="253"/>
      <c r="W789" s="253"/>
      <c r="X789" s="253"/>
      <c r="Y789" s="253"/>
      <c r="Z789" s="253"/>
    </row>
    <row r="790" ht="13.5" customHeight="1">
      <c r="A790" s="253"/>
      <c r="B790" s="95"/>
      <c r="C790" s="253"/>
      <c r="D790" s="95"/>
      <c r="E790" s="253"/>
      <c r="F790" s="253"/>
      <c r="G790" s="253"/>
      <c r="H790" s="253"/>
      <c r="I790" s="253"/>
      <c r="J790" s="253"/>
      <c r="K790" s="253"/>
      <c r="L790" s="253"/>
      <c r="M790" s="253"/>
      <c r="N790" s="253"/>
      <c r="O790" s="253"/>
      <c r="P790" s="253"/>
      <c r="Q790" s="253"/>
      <c r="R790" s="253"/>
      <c r="S790" s="253"/>
      <c r="T790" s="253"/>
      <c r="U790" s="253"/>
      <c r="V790" s="253"/>
      <c r="W790" s="253"/>
      <c r="X790" s="253"/>
      <c r="Y790" s="253"/>
      <c r="Z790" s="253"/>
    </row>
    <row r="791" ht="13.5" customHeight="1">
      <c r="A791" s="253"/>
      <c r="B791" s="95"/>
      <c r="C791" s="253"/>
      <c r="D791" s="95"/>
      <c r="E791" s="253"/>
      <c r="F791" s="253"/>
      <c r="G791" s="253"/>
      <c r="H791" s="253"/>
      <c r="I791" s="253"/>
      <c r="J791" s="253"/>
      <c r="K791" s="253"/>
      <c r="L791" s="253"/>
      <c r="M791" s="253"/>
      <c r="N791" s="253"/>
      <c r="O791" s="253"/>
      <c r="P791" s="253"/>
      <c r="Q791" s="253"/>
      <c r="R791" s="253"/>
      <c r="S791" s="253"/>
      <c r="T791" s="253"/>
      <c r="U791" s="253"/>
      <c r="V791" s="253"/>
      <c r="W791" s="253"/>
      <c r="X791" s="253"/>
      <c r="Y791" s="253"/>
      <c r="Z791" s="253"/>
    </row>
    <row r="792" ht="13.5" customHeight="1">
      <c r="A792" s="253"/>
      <c r="B792" s="95"/>
      <c r="C792" s="253"/>
      <c r="D792" s="95"/>
      <c r="E792" s="253"/>
      <c r="F792" s="253"/>
      <c r="G792" s="253"/>
      <c r="H792" s="253"/>
      <c r="I792" s="253"/>
      <c r="J792" s="253"/>
      <c r="K792" s="253"/>
      <c r="L792" s="253"/>
      <c r="M792" s="253"/>
      <c r="N792" s="253"/>
      <c r="O792" s="253"/>
      <c r="P792" s="253"/>
      <c r="Q792" s="253"/>
      <c r="R792" s="253"/>
      <c r="S792" s="253"/>
      <c r="T792" s="253"/>
      <c r="U792" s="253"/>
      <c r="V792" s="253"/>
      <c r="W792" s="253"/>
      <c r="X792" s="253"/>
      <c r="Y792" s="253"/>
      <c r="Z792" s="253"/>
    </row>
    <row r="793" ht="13.5" customHeight="1">
      <c r="A793" s="253"/>
      <c r="B793" s="95"/>
      <c r="C793" s="253"/>
      <c r="D793" s="95"/>
      <c r="E793" s="253"/>
      <c r="F793" s="253"/>
      <c r="G793" s="253"/>
      <c r="H793" s="253"/>
      <c r="I793" s="253"/>
      <c r="J793" s="253"/>
      <c r="K793" s="253"/>
      <c r="L793" s="253"/>
      <c r="M793" s="253"/>
      <c r="N793" s="253"/>
      <c r="O793" s="253"/>
      <c r="P793" s="253"/>
      <c r="Q793" s="253"/>
      <c r="R793" s="253"/>
      <c r="S793" s="253"/>
      <c r="T793" s="253"/>
      <c r="U793" s="253"/>
      <c r="V793" s="253"/>
      <c r="W793" s="253"/>
      <c r="X793" s="253"/>
      <c r="Y793" s="253"/>
      <c r="Z793" s="253"/>
    </row>
    <row r="794" ht="13.5" customHeight="1">
      <c r="A794" s="253"/>
      <c r="B794" s="95"/>
      <c r="C794" s="253"/>
      <c r="D794" s="95"/>
      <c r="E794" s="253"/>
      <c r="F794" s="253"/>
      <c r="G794" s="253"/>
      <c r="H794" s="253"/>
      <c r="I794" s="253"/>
      <c r="J794" s="253"/>
      <c r="K794" s="253"/>
      <c r="L794" s="253"/>
      <c r="M794" s="253"/>
      <c r="N794" s="253"/>
      <c r="O794" s="253"/>
      <c r="P794" s="253"/>
      <c r="Q794" s="253"/>
      <c r="R794" s="253"/>
      <c r="S794" s="253"/>
      <c r="T794" s="253"/>
      <c r="U794" s="253"/>
      <c r="V794" s="253"/>
      <c r="W794" s="253"/>
      <c r="X794" s="253"/>
      <c r="Y794" s="253"/>
      <c r="Z794" s="253"/>
    </row>
    <row r="795" ht="13.5" customHeight="1">
      <c r="A795" s="253"/>
      <c r="B795" s="95"/>
      <c r="C795" s="253"/>
      <c r="D795" s="95"/>
      <c r="E795" s="253"/>
      <c r="F795" s="253"/>
      <c r="G795" s="253"/>
      <c r="H795" s="253"/>
      <c r="I795" s="253"/>
      <c r="J795" s="253"/>
      <c r="K795" s="253"/>
      <c r="L795" s="253"/>
      <c r="M795" s="253"/>
      <c r="N795" s="253"/>
      <c r="O795" s="253"/>
      <c r="P795" s="253"/>
      <c r="Q795" s="253"/>
      <c r="R795" s="253"/>
      <c r="S795" s="253"/>
      <c r="T795" s="253"/>
      <c r="U795" s="253"/>
      <c r="V795" s="253"/>
      <c r="W795" s="253"/>
      <c r="X795" s="253"/>
      <c r="Y795" s="253"/>
      <c r="Z795" s="253"/>
    </row>
    <row r="796" ht="13.5" customHeight="1">
      <c r="A796" s="253"/>
      <c r="B796" s="95"/>
      <c r="C796" s="253"/>
      <c r="D796" s="95"/>
      <c r="E796" s="253"/>
      <c r="F796" s="253"/>
      <c r="G796" s="253"/>
      <c r="H796" s="253"/>
      <c r="I796" s="253"/>
      <c r="J796" s="253"/>
      <c r="K796" s="253"/>
      <c r="L796" s="253"/>
      <c r="M796" s="253"/>
      <c r="N796" s="253"/>
      <c r="O796" s="253"/>
      <c r="P796" s="253"/>
      <c r="Q796" s="253"/>
      <c r="R796" s="253"/>
      <c r="S796" s="253"/>
      <c r="T796" s="253"/>
      <c r="U796" s="253"/>
      <c r="V796" s="253"/>
      <c r="W796" s="253"/>
      <c r="X796" s="253"/>
      <c r="Y796" s="253"/>
      <c r="Z796" s="253"/>
    </row>
    <row r="797" ht="13.5" customHeight="1">
      <c r="A797" s="253"/>
      <c r="B797" s="95"/>
      <c r="C797" s="253"/>
      <c r="D797" s="95"/>
      <c r="E797" s="253"/>
      <c r="F797" s="253"/>
      <c r="G797" s="253"/>
      <c r="H797" s="253"/>
      <c r="I797" s="253"/>
      <c r="J797" s="253"/>
      <c r="K797" s="253"/>
      <c r="L797" s="253"/>
      <c r="M797" s="253"/>
      <c r="N797" s="253"/>
      <c r="O797" s="253"/>
      <c r="P797" s="253"/>
      <c r="Q797" s="253"/>
      <c r="R797" s="253"/>
      <c r="S797" s="253"/>
      <c r="T797" s="253"/>
      <c r="U797" s="253"/>
      <c r="V797" s="253"/>
      <c r="W797" s="253"/>
      <c r="X797" s="253"/>
      <c r="Y797" s="253"/>
      <c r="Z797" s="253"/>
    </row>
    <row r="798" ht="13.5" customHeight="1">
      <c r="A798" s="253"/>
      <c r="B798" s="95"/>
      <c r="C798" s="253"/>
      <c r="D798" s="95"/>
      <c r="E798" s="253"/>
      <c r="F798" s="253"/>
      <c r="G798" s="253"/>
      <c r="H798" s="253"/>
      <c r="I798" s="253"/>
      <c r="J798" s="253"/>
      <c r="K798" s="253"/>
      <c r="L798" s="253"/>
      <c r="M798" s="253"/>
      <c r="N798" s="253"/>
      <c r="O798" s="253"/>
      <c r="P798" s="253"/>
      <c r="Q798" s="253"/>
      <c r="R798" s="253"/>
      <c r="S798" s="253"/>
      <c r="T798" s="253"/>
      <c r="U798" s="253"/>
      <c r="V798" s="253"/>
      <c r="W798" s="253"/>
      <c r="X798" s="253"/>
      <c r="Y798" s="253"/>
      <c r="Z798" s="253"/>
    </row>
    <row r="799" ht="13.5" customHeight="1">
      <c r="A799" s="253"/>
      <c r="B799" s="95"/>
      <c r="C799" s="253"/>
      <c r="D799" s="95"/>
      <c r="E799" s="253"/>
      <c r="F799" s="253"/>
      <c r="G799" s="253"/>
      <c r="H799" s="253"/>
      <c r="I799" s="253"/>
      <c r="J799" s="253"/>
      <c r="K799" s="253"/>
      <c r="L799" s="253"/>
      <c r="M799" s="253"/>
      <c r="N799" s="253"/>
      <c r="O799" s="253"/>
      <c r="P799" s="253"/>
      <c r="Q799" s="253"/>
      <c r="R799" s="253"/>
      <c r="S799" s="253"/>
      <c r="T799" s="253"/>
      <c r="U799" s="253"/>
      <c r="V799" s="253"/>
      <c r="W799" s="253"/>
      <c r="X799" s="253"/>
      <c r="Y799" s="253"/>
      <c r="Z799" s="253"/>
    </row>
    <row r="800" ht="13.5" customHeight="1">
      <c r="A800" s="253"/>
      <c r="B800" s="95"/>
      <c r="C800" s="253"/>
      <c r="D800" s="95"/>
      <c r="E800" s="253"/>
      <c r="F800" s="253"/>
      <c r="G800" s="253"/>
      <c r="H800" s="253"/>
      <c r="I800" s="253"/>
      <c r="J800" s="253"/>
      <c r="K800" s="253"/>
      <c r="L800" s="253"/>
      <c r="M800" s="253"/>
      <c r="N800" s="253"/>
      <c r="O800" s="253"/>
      <c r="P800" s="253"/>
      <c r="Q800" s="253"/>
      <c r="R800" s="253"/>
      <c r="S800" s="253"/>
      <c r="T800" s="253"/>
      <c r="U800" s="253"/>
      <c r="V800" s="253"/>
      <c r="W800" s="253"/>
      <c r="X800" s="253"/>
      <c r="Y800" s="253"/>
      <c r="Z800" s="253"/>
    </row>
    <row r="801" ht="13.5" customHeight="1">
      <c r="A801" s="253"/>
      <c r="B801" s="95"/>
      <c r="C801" s="253"/>
      <c r="D801" s="95"/>
      <c r="E801" s="253"/>
      <c r="F801" s="253"/>
      <c r="G801" s="253"/>
      <c r="H801" s="253"/>
      <c r="I801" s="253"/>
      <c r="J801" s="253"/>
      <c r="K801" s="253"/>
      <c r="L801" s="253"/>
      <c r="M801" s="253"/>
      <c r="N801" s="253"/>
      <c r="O801" s="253"/>
      <c r="P801" s="253"/>
      <c r="Q801" s="253"/>
      <c r="R801" s="253"/>
      <c r="S801" s="253"/>
      <c r="T801" s="253"/>
      <c r="U801" s="253"/>
      <c r="V801" s="253"/>
      <c r="W801" s="253"/>
      <c r="X801" s="253"/>
      <c r="Y801" s="253"/>
      <c r="Z801" s="253"/>
    </row>
    <row r="802" ht="13.5" customHeight="1">
      <c r="A802" s="253"/>
      <c r="B802" s="95"/>
      <c r="C802" s="253"/>
      <c r="D802" s="95"/>
      <c r="E802" s="253"/>
      <c r="F802" s="253"/>
      <c r="G802" s="253"/>
      <c r="H802" s="253"/>
      <c r="I802" s="253"/>
      <c r="J802" s="253"/>
      <c r="K802" s="253"/>
      <c r="L802" s="253"/>
      <c r="M802" s="253"/>
      <c r="N802" s="253"/>
      <c r="O802" s="253"/>
      <c r="P802" s="253"/>
      <c r="Q802" s="253"/>
      <c r="R802" s="253"/>
      <c r="S802" s="253"/>
      <c r="T802" s="253"/>
      <c r="U802" s="253"/>
      <c r="V802" s="253"/>
      <c r="W802" s="253"/>
      <c r="X802" s="253"/>
      <c r="Y802" s="253"/>
      <c r="Z802" s="253"/>
    </row>
    <row r="803" ht="13.5" customHeight="1">
      <c r="A803" s="253"/>
      <c r="B803" s="95"/>
      <c r="C803" s="253"/>
      <c r="D803" s="95"/>
      <c r="E803" s="253"/>
      <c r="F803" s="253"/>
      <c r="G803" s="253"/>
      <c r="H803" s="253"/>
      <c r="I803" s="253"/>
      <c r="J803" s="253"/>
      <c r="K803" s="253"/>
      <c r="L803" s="253"/>
      <c r="M803" s="253"/>
      <c r="N803" s="253"/>
      <c r="O803" s="253"/>
      <c r="P803" s="253"/>
      <c r="Q803" s="253"/>
      <c r="R803" s="253"/>
      <c r="S803" s="253"/>
      <c r="T803" s="253"/>
      <c r="U803" s="253"/>
      <c r="V803" s="253"/>
      <c r="W803" s="253"/>
      <c r="X803" s="253"/>
      <c r="Y803" s="253"/>
      <c r="Z803" s="253"/>
    </row>
    <row r="804" ht="13.5" customHeight="1">
      <c r="A804" s="253"/>
      <c r="B804" s="95"/>
      <c r="C804" s="253"/>
      <c r="D804" s="95"/>
      <c r="E804" s="253"/>
      <c r="F804" s="253"/>
      <c r="G804" s="253"/>
      <c r="H804" s="253"/>
      <c r="I804" s="253"/>
      <c r="J804" s="253"/>
      <c r="K804" s="253"/>
      <c r="L804" s="253"/>
      <c r="M804" s="253"/>
      <c r="N804" s="253"/>
      <c r="O804" s="253"/>
      <c r="P804" s="253"/>
      <c r="Q804" s="253"/>
      <c r="R804" s="253"/>
      <c r="S804" s="253"/>
      <c r="T804" s="253"/>
      <c r="U804" s="253"/>
      <c r="V804" s="253"/>
      <c r="W804" s="253"/>
      <c r="X804" s="253"/>
      <c r="Y804" s="253"/>
      <c r="Z804" s="253"/>
    </row>
    <row r="805" ht="13.5" customHeight="1">
      <c r="A805" s="253"/>
      <c r="B805" s="95"/>
      <c r="C805" s="253"/>
      <c r="D805" s="95"/>
      <c r="E805" s="253"/>
      <c r="F805" s="253"/>
      <c r="G805" s="253"/>
      <c r="H805" s="253"/>
      <c r="I805" s="253"/>
      <c r="J805" s="253"/>
      <c r="K805" s="253"/>
      <c r="L805" s="253"/>
      <c r="M805" s="253"/>
      <c r="N805" s="253"/>
      <c r="O805" s="253"/>
      <c r="P805" s="253"/>
      <c r="Q805" s="253"/>
      <c r="R805" s="253"/>
      <c r="S805" s="253"/>
      <c r="T805" s="253"/>
      <c r="U805" s="253"/>
      <c r="V805" s="253"/>
      <c r="W805" s="253"/>
      <c r="X805" s="253"/>
      <c r="Y805" s="253"/>
      <c r="Z805" s="253"/>
    </row>
    <row r="806" ht="13.5" customHeight="1">
      <c r="A806" s="253"/>
      <c r="B806" s="95"/>
      <c r="C806" s="253"/>
      <c r="D806" s="95"/>
      <c r="E806" s="253"/>
      <c r="F806" s="253"/>
      <c r="G806" s="253"/>
      <c r="H806" s="253"/>
      <c r="I806" s="253"/>
      <c r="J806" s="253"/>
      <c r="K806" s="253"/>
      <c r="L806" s="253"/>
      <c r="M806" s="253"/>
      <c r="N806" s="253"/>
      <c r="O806" s="253"/>
      <c r="P806" s="253"/>
      <c r="Q806" s="253"/>
      <c r="R806" s="253"/>
      <c r="S806" s="253"/>
      <c r="T806" s="253"/>
      <c r="U806" s="253"/>
      <c r="V806" s="253"/>
      <c r="W806" s="253"/>
      <c r="X806" s="253"/>
      <c r="Y806" s="253"/>
      <c r="Z806" s="253"/>
    </row>
    <row r="807" ht="13.5" customHeight="1">
      <c r="A807" s="253"/>
      <c r="B807" s="95"/>
      <c r="C807" s="253"/>
      <c r="D807" s="95"/>
      <c r="E807" s="253"/>
      <c r="F807" s="253"/>
      <c r="G807" s="253"/>
      <c r="H807" s="253"/>
      <c r="I807" s="253"/>
      <c r="J807" s="253"/>
      <c r="K807" s="253"/>
      <c r="L807" s="253"/>
      <c r="M807" s="253"/>
      <c r="N807" s="253"/>
      <c r="O807" s="253"/>
      <c r="P807" s="253"/>
      <c r="Q807" s="253"/>
      <c r="R807" s="253"/>
      <c r="S807" s="253"/>
      <c r="T807" s="253"/>
      <c r="U807" s="253"/>
      <c r="V807" s="253"/>
      <c r="W807" s="253"/>
      <c r="X807" s="253"/>
      <c r="Y807" s="253"/>
      <c r="Z807" s="253"/>
    </row>
    <row r="808" ht="13.5" customHeight="1">
      <c r="A808" s="253"/>
      <c r="B808" s="95"/>
      <c r="C808" s="253"/>
      <c r="D808" s="95"/>
      <c r="E808" s="253"/>
      <c r="F808" s="253"/>
      <c r="G808" s="253"/>
      <c r="H808" s="253"/>
      <c r="I808" s="253"/>
      <c r="J808" s="253"/>
      <c r="K808" s="253"/>
      <c r="L808" s="253"/>
      <c r="M808" s="253"/>
      <c r="N808" s="253"/>
      <c r="O808" s="253"/>
      <c r="P808" s="253"/>
      <c r="Q808" s="253"/>
      <c r="R808" s="253"/>
      <c r="S808" s="253"/>
      <c r="T808" s="253"/>
      <c r="U808" s="253"/>
      <c r="V808" s="253"/>
      <c r="W808" s="253"/>
      <c r="X808" s="253"/>
      <c r="Y808" s="253"/>
      <c r="Z808" s="253"/>
    </row>
    <row r="809" ht="13.5" customHeight="1">
      <c r="A809" s="253"/>
      <c r="B809" s="95"/>
      <c r="C809" s="253"/>
      <c r="D809" s="95"/>
      <c r="E809" s="253"/>
      <c r="F809" s="253"/>
      <c r="G809" s="253"/>
      <c r="H809" s="253"/>
      <c r="I809" s="253"/>
      <c r="J809" s="253"/>
      <c r="K809" s="253"/>
      <c r="L809" s="253"/>
      <c r="M809" s="253"/>
      <c r="N809" s="253"/>
      <c r="O809" s="253"/>
      <c r="P809" s="253"/>
      <c r="Q809" s="253"/>
      <c r="R809" s="253"/>
      <c r="S809" s="253"/>
      <c r="T809" s="253"/>
      <c r="U809" s="253"/>
      <c r="V809" s="253"/>
      <c r="W809" s="253"/>
      <c r="X809" s="253"/>
      <c r="Y809" s="253"/>
      <c r="Z809" s="253"/>
    </row>
    <row r="810" ht="13.5" customHeight="1">
      <c r="A810" s="253"/>
      <c r="B810" s="95"/>
      <c r="C810" s="253"/>
      <c r="D810" s="95"/>
      <c r="E810" s="253"/>
      <c r="F810" s="253"/>
      <c r="G810" s="253"/>
      <c r="H810" s="253"/>
      <c r="I810" s="253"/>
      <c r="J810" s="253"/>
      <c r="K810" s="253"/>
      <c r="L810" s="253"/>
      <c r="M810" s="253"/>
      <c r="N810" s="253"/>
      <c r="O810" s="253"/>
      <c r="P810" s="253"/>
      <c r="Q810" s="253"/>
      <c r="R810" s="253"/>
      <c r="S810" s="253"/>
      <c r="T810" s="253"/>
      <c r="U810" s="253"/>
      <c r="V810" s="253"/>
      <c r="W810" s="253"/>
      <c r="X810" s="253"/>
      <c r="Y810" s="253"/>
      <c r="Z810" s="253"/>
    </row>
    <row r="811" ht="13.5" customHeight="1">
      <c r="A811" s="253"/>
      <c r="B811" s="95"/>
      <c r="C811" s="253"/>
      <c r="D811" s="95"/>
      <c r="E811" s="253"/>
      <c r="F811" s="253"/>
      <c r="G811" s="253"/>
      <c r="H811" s="253"/>
      <c r="I811" s="253"/>
      <c r="J811" s="253"/>
      <c r="K811" s="253"/>
      <c r="L811" s="253"/>
      <c r="M811" s="253"/>
      <c r="N811" s="253"/>
      <c r="O811" s="253"/>
      <c r="P811" s="253"/>
      <c r="Q811" s="253"/>
      <c r="R811" s="253"/>
      <c r="S811" s="253"/>
      <c r="T811" s="253"/>
      <c r="U811" s="253"/>
      <c r="V811" s="253"/>
      <c r="W811" s="253"/>
      <c r="X811" s="253"/>
      <c r="Y811" s="253"/>
      <c r="Z811" s="253"/>
    </row>
    <row r="812" ht="13.5" customHeight="1">
      <c r="A812" s="253"/>
      <c r="B812" s="95"/>
      <c r="C812" s="253"/>
      <c r="D812" s="95"/>
      <c r="E812" s="253"/>
      <c r="F812" s="253"/>
      <c r="G812" s="253"/>
      <c r="H812" s="253"/>
      <c r="I812" s="253"/>
      <c r="J812" s="253"/>
      <c r="K812" s="253"/>
      <c r="L812" s="253"/>
      <c r="M812" s="253"/>
      <c r="N812" s="253"/>
      <c r="O812" s="253"/>
      <c r="P812" s="253"/>
      <c r="Q812" s="253"/>
      <c r="R812" s="253"/>
      <c r="S812" s="253"/>
      <c r="T812" s="253"/>
      <c r="U812" s="253"/>
      <c r="V812" s="253"/>
      <c r="W812" s="253"/>
      <c r="X812" s="253"/>
      <c r="Y812" s="253"/>
      <c r="Z812" s="253"/>
    </row>
    <row r="813" ht="13.5" customHeight="1">
      <c r="A813" s="253"/>
      <c r="B813" s="95"/>
      <c r="C813" s="253"/>
      <c r="D813" s="95"/>
      <c r="E813" s="253"/>
      <c r="F813" s="253"/>
      <c r="G813" s="253"/>
      <c r="H813" s="253"/>
      <c r="I813" s="253"/>
      <c r="J813" s="253"/>
      <c r="K813" s="253"/>
      <c r="L813" s="253"/>
      <c r="M813" s="253"/>
      <c r="N813" s="253"/>
      <c r="O813" s="253"/>
      <c r="P813" s="253"/>
      <c r="Q813" s="253"/>
      <c r="R813" s="253"/>
      <c r="S813" s="253"/>
      <c r="T813" s="253"/>
      <c r="U813" s="253"/>
      <c r="V813" s="253"/>
      <c r="W813" s="253"/>
      <c r="X813" s="253"/>
      <c r="Y813" s="253"/>
      <c r="Z813" s="253"/>
    </row>
    <row r="814" ht="13.5" customHeight="1">
      <c r="A814" s="253"/>
      <c r="B814" s="95"/>
      <c r="C814" s="253"/>
      <c r="D814" s="95"/>
      <c r="E814" s="253"/>
      <c r="F814" s="253"/>
      <c r="G814" s="253"/>
      <c r="H814" s="253"/>
      <c r="I814" s="253"/>
      <c r="J814" s="253"/>
      <c r="K814" s="253"/>
      <c r="L814" s="253"/>
      <c r="M814" s="253"/>
      <c r="N814" s="253"/>
      <c r="O814" s="253"/>
      <c r="P814" s="253"/>
      <c r="Q814" s="253"/>
      <c r="R814" s="253"/>
      <c r="S814" s="253"/>
      <c r="T814" s="253"/>
      <c r="U814" s="253"/>
      <c r="V814" s="253"/>
      <c r="W814" s="253"/>
      <c r="X814" s="253"/>
      <c r="Y814" s="253"/>
      <c r="Z814" s="253"/>
    </row>
    <row r="815" ht="13.5" customHeight="1">
      <c r="A815" s="253"/>
      <c r="B815" s="95"/>
      <c r="C815" s="253"/>
      <c r="D815" s="95"/>
      <c r="E815" s="253"/>
      <c r="F815" s="253"/>
      <c r="G815" s="253"/>
      <c r="H815" s="253"/>
      <c r="I815" s="253"/>
      <c r="J815" s="253"/>
      <c r="K815" s="253"/>
      <c r="L815" s="253"/>
      <c r="M815" s="253"/>
      <c r="N815" s="253"/>
      <c r="O815" s="253"/>
      <c r="P815" s="253"/>
      <c r="Q815" s="253"/>
      <c r="R815" s="253"/>
      <c r="S815" s="253"/>
      <c r="T815" s="253"/>
      <c r="U815" s="253"/>
      <c r="V815" s="253"/>
      <c r="W815" s="253"/>
      <c r="X815" s="253"/>
      <c r="Y815" s="253"/>
      <c r="Z815" s="253"/>
    </row>
    <row r="816" ht="13.5" customHeight="1">
      <c r="A816" s="253"/>
      <c r="B816" s="95"/>
      <c r="C816" s="253"/>
      <c r="D816" s="95"/>
      <c r="E816" s="253"/>
      <c r="F816" s="253"/>
      <c r="G816" s="253"/>
      <c r="H816" s="253"/>
      <c r="I816" s="253"/>
      <c r="J816" s="253"/>
      <c r="K816" s="253"/>
      <c r="L816" s="253"/>
      <c r="M816" s="253"/>
      <c r="N816" s="253"/>
      <c r="O816" s="253"/>
      <c r="P816" s="253"/>
      <c r="Q816" s="253"/>
      <c r="R816" s="253"/>
      <c r="S816" s="253"/>
      <c r="T816" s="253"/>
      <c r="U816" s="253"/>
      <c r="V816" s="253"/>
      <c r="W816" s="253"/>
      <c r="X816" s="253"/>
      <c r="Y816" s="253"/>
      <c r="Z816" s="253"/>
    </row>
    <row r="817" ht="13.5" customHeight="1">
      <c r="A817" s="253"/>
      <c r="B817" s="95"/>
      <c r="C817" s="253"/>
      <c r="D817" s="95"/>
      <c r="E817" s="253"/>
      <c r="F817" s="253"/>
      <c r="G817" s="253"/>
      <c r="H817" s="253"/>
      <c r="I817" s="253"/>
      <c r="J817" s="253"/>
      <c r="K817" s="253"/>
      <c r="L817" s="253"/>
      <c r="M817" s="253"/>
      <c r="N817" s="253"/>
      <c r="O817" s="253"/>
      <c r="P817" s="253"/>
      <c r="Q817" s="253"/>
      <c r="R817" s="253"/>
      <c r="S817" s="253"/>
      <c r="T817" s="253"/>
      <c r="U817" s="253"/>
      <c r="V817" s="253"/>
      <c r="W817" s="253"/>
      <c r="X817" s="253"/>
      <c r="Y817" s="253"/>
      <c r="Z817" s="253"/>
    </row>
    <row r="818" ht="13.5" customHeight="1">
      <c r="A818" s="253"/>
      <c r="B818" s="95"/>
      <c r="C818" s="253"/>
      <c r="D818" s="95"/>
      <c r="E818" s="253"/>
      <c r="F818" s="253"/>
      <c r="G818" s="253"/>
      <c r="H818" s="253"/>
      <c r="I818" s="253"/>
      <c r="J818" s="253"/>
      <c r="K818" s="253"/>
      <c r="L818" s="253"/>
      <c r="M818" s="253"/>
      <c r="N818" s="253"/>
      <c r="O818" s="253"/>
      <c r="P818" s="253"/>
      <c r="Q818" s="253"/>
      <c r="R818" s="253"/>
      <c r="S818" s="253"/>
      <c r="T818" s="253"/>
      <c r="U818" s="253"/>
      <c r="V818" s="253"/>
      <c r="W818" s="253"/>
      <c r="X818" s="253"/>
      <c r="Y818" s="253"/>
      <c r="Z818" s="253"/>
    </row>
    <row r="819" ht="13.5" customHeight="1">
      <c r="A819" s="253"/>
      <c r="B819" s="95"/>
      <c r="C819" s="253"/>
      <c r="D819" s="95"/>
      <c r="E819" s="253"/>
      <c r="F819" s="253"/>
      <c r="G819" s="253"/>
      <c r="H819" s="253"/>
      <c r="I819" s="253"/>
      <c r="J819" s="253"/>
      <c r="K819" s="253"/>
      <c r="L819" s="253"/>
      <c r="M819" s="253"/>
      <c r="N819" s="253"/>
      <c r="O819" s="253"/>
      <c r="P819" s="253"/>
      <c r="Q819" s="253"/>
      <c r="R819" s="253"/>
      <c r="S819" s="253"/>
      <c r="T819" s="253"/>
      <c r="U819" s="253"/>
      <c r="V819" s="253"/>
      <c r="W819" s="253"/>
      <c r="X819" s="253"/>
      <c r="Y819" s="253"/>
      <c r="Z819" s="253"/>
    </row>
    <row r="820" ht="13.5" customHeight="1">
      <c r="A820" s="253"/>
      <c r="B820" s="95"/>
      <c r="C820" s="253"/>
      <c r="D820" s="95"/>
      <c r="E820" s="253"/>
      <c r="F820" s="253"/>
      <c r="G820" s="253"/>
      <c r="H820" s="253"/>
      <c r="I820" s="253"/>
      <c r="J820" s="253"/>
      <c r="K820" s="253"/>
      <c r="L820" s="253"/>
      <c r="M820" s="253"/>
      <c r="N820" s="253"/>
      <c r="O820" s="253"/>
      <c r="P820" s="253"/>
      <c r="Q820" s="253"/>
      <c r="R820" s="253"/>
      <c r="S820" s="253"/>
      <c r="T820" s="253"/>
      <c r="U820" s="253"/>
      <c r="V820" s="253"/>
      <c r="W820" s="253"/>
      <c r="X820" s="253"/>
      <c r="Y820" s="253"/>
      <c r="Z820" s="253"/>
    </row>
    <row r="821" ht="13.5" customHeight="1">
      <c r="A821" s="253"/>
      <c r="B821" s="95"/>
      <c r="C821" s="253"/>
      <c r="D821" s="95"/>
      <c r="E821" s="253"/>
      <c r="F821" s="253"/>
      <c r="G821" s="253"/>
      <c r="H821" s="253"/>
      <c r="I821" s="253"/>
      <c r="J821" s="253"/>
      <c r="K821" s="253"/>
      <c r="L821" s="253"/>
      <c r="M821" s="253"/>
      <c r="N821" s="253"/>
      <c r="O821" s="253"/>
      <c r="P821" s="253"/>
      <c r="Q821" s="253"/>
      <c r="R821" s="253"/>
      <c r="S821" s="253"/>
      <c r="T821" s="253"/>
      <c r="U821" s="253"/>
      <c r="V821" s="253"/>
      <c r="W821" s="253"/>
      <c r="X821" s="253"/>
      <c r="Y821" s="253"/>
      <c r="Z821" s="253"/>
    </row>
    <row r="822" ht="13.5" customHeight="1">
      <c r="A822" s="253"/>
      <c r="B822" s="95"/>
      <c r="C822" s="253"/>
      <c r="D822" s="95"/>
      <c r="E822" s="253"/>
      <c r="F822" s="253"/>
      <c r="G822" s="253"/>
      <c r="H822" s="253"/>
      <c r="I822" s="253"/>
      <c r="J822" s="253"/>
      <c r="K822" s="253"/>
      <c r="L822" s="253"/>
      <c r="M822" s="253"/>
      <c r="N822" s="253"/>
      <c r="O822" s="253"/>
      <c r="P822" s="253"/>
      <c r="Q822" s="253"/>
      <c r="R822" s="253"/>
      <c r="S822" s="253"/>
      <c r="T822" s="253"/>
      <c r="U822" s="253"/>
      <c r="V822" s="253"/>
      <c r="W822" s="253"/>
      <c r="X822" s="253"/>
      <c r="Y822" s="253"/>
      <c r="Z822" s="253"/>
    </row>
    <row r="823" ht="13.5" customHeight="1">
      <c r="A823" s="253"/>
      <c r="B823" s="95"/>
      <c r="C823" s="253"/>
      <c r="D823" s="95"/>
      <c r="E823" s="253"/>
      <c r="F823" s="253"/>
      <c r="G823" s="253"/>
      <c r="H823" s="253"/>
      <c r="I823" s="253"/>
      <c r="J823" s="253"/>
      <c r="K823" s="253"/>
      <c r="L823" s="253"/>
      <c r="M823" s="253"/>
      <c r="N823" s="253"/>
      <c r="O823" s="253"/>
      <c r="P823" s="253"/>
      <c r="Q823" s="253"/>
      <c r="R823" s="253"/>
      <c r="S823" s="253"/>
      <c r="T823" s="253"/>
      <c r="U823" s="253"/>
      <c r="V823" s="253"/>
      <c r="W823" s="253"/>
      <c r="X823" s="253"/>
      <c r="Y823" s="253"/>
      <c r="Z823" s="253"/>
    </row>
    <row r="824" ht="13.5" customHeight="1">
      <c r="A824" s="253"/>
      <c r="B824" s="95"/>
      <c r="C824" s="253"/>
      <c r="D824" s="95"/>
      <c r="E824" s="253"/>
      <c r="F824" s="253"/>
      <c r="G824" s="253"/>
      <c r="H824" s="253"/>
      <c r="I824" s="253"/>
      <c r="J824" s="253"/>
      <c r="K824" s="253"/>
      <c r="L824" s="253"/>
      <c r="M824" s="253"/>
      <c r="N824" s="253"/>
      <c r="O824" s="253"/>
      <c r="P824" s="253"/>
      <c r="Q824" s="253"/>
      <c r="R824" s="253"/>
      <c r="S824" s="253"/>
      <c r="T824" s="253"/>
      <c r="U824" s="253"/>
      <c r="V824" s="253"/>
      <c r="W824" s="253"/>
      <c r="X824" s="253"/>
      <c r="Y824" s="253"/>
      <c r="Z824" s="253"/>
    </row>
    <row r="825" ht="13.5" customHeight="1">
      <c r="A825" s="253"/>
      <c r="B825" s="95"/>
      <c r="C825" s="253"/>
      <c r="D825" s="95"/>
      <c r="E825" s="253"/>
      <c r="F825" s="253"/>
      <c r="G825" s="253"/>
      <c r="H825" s="253"/>
      <c r="I825" s="253"/>
      <c r="J825" s="253"/>
      <c r="K825" s="253"/>
      <c r="L825" s="253"/>
      <c r="M825" s="253"/>
      <c r="N825" s="253"/>
      <c r="O825" s="253"/>
      <c r="P825" s="253"/>
      <c r="Q825" s="253"/>
      <c r="R825" s="253"/>
      <c r="S825" s="253"/>
      <c r="T825" s="253"/>
      <c r="U825" s="253"/>
      <c r="V825" s="253"/>
      <c r="W825" s="253"/>
      <c r="X825" s="253"/>
      <c r="Y825" s="253"/>
      <c r="Z825" s="253"/>
    </row>
    <row r="826" ht="13.5" customHeight="1">
      <c r="A826" s="253"/>
      <c r="B826" s="95"/>
      <c r="C826" s="253"/>
      <c r="D826" s="95"/>
      <c r="E826" s="253"/>
      <c r="F826" s="253"/>
      <c r="G826" s="253"/>
      <c r="H826" s="253"/>
      <c r="I826" s="253"/>
      <c r="J826" s="253"/>
      <c r="K826" s="253"/>
      <c r="L826" s="253"/>
      <c r="M826" s="253"/>
      <c r="N826" s="253"/>
      <c r="O826" s="253"/>
      <c r="P826" s="253"/>
      <c r="Q826" s="253"/>
      <c r="R826" s="253"/>
      <c r="S826" s="253"/>
      <c r="T826" s="253"/>
      <c r="U826" s="253"/>
      <c r="V826" s="253"/>
      <c r="W826" s="253"/>
      <c r="X826" s="253"/>
      <c r="Y826" s="253"/>
      <c r="Z826" s="253"/>
    </row>
    <row r="827" ht="13.5" customHeight="1">
      <c r="A827" s="253"/>
      <c r="B827" s="95"/>
      <c r="C827" s="253"/>
      <c r="D827" s="95"/>
      <c r="E827" s="253"/>
      <c r="F827" s="253"/>
      <c r="G827" s="253"/>
      <c r="H827" s="253"/>
      <c r="I827" s="253"/>
      <c r="J827" s="253"/>
      <c r="K827" s="253"/>
      <c r="L827" s="253"/>
      <c r="M827" s="253"/>
      <c r="N827" s="253"/>
      <c r="O827" s="253"/>
      <c r="P827" s="253"/>
      <c r="Q827" s="253"/>
      <c r="R827" s="253"/>
      <c r="S827" s="253"/>
      <c r="T827" s="253"/>
      <c r="U827" s="253"/>
      <c r="V827" s="253"/>
      <c r="W827" s="253"/>
      <c r="X827" s="253"/>
      <c r="Y827" s="253"/>
      <c r="Z827" s="253"/>
    </row>
    <row r="828" ht="13.5" customHeight="1">
      <c r="A828" s="253"/>
      <c r="B828" s="95"/>
      <c r="C828" s="253"/>
      <c r="D828" s="95"/>
      <c r="E828" s="253"/>
      <c r="F828" s="253"/>
      <c r="G828" s="253"/>
      <c r="H828" s="253"/>
      <c r="I828" s="253"/>
      <c r="J828" s="253"/>
      <c r="K828" s="253"/>
      <c r="L828" s="253"/>
      <c r="M828" s="253"/>
      <c r="N828" s="253"/>
      <c r="O828" s="253"/>
      <c r="P828" s="253"/>
      <c r="Q828" s="253"/>
      <c r="R828" s="253"/>
      <c r="S828" s="253"/>
      <c r="T828" s="253"/>
      <c r="U828" s="253"/>
      <c r="V828" s="253"/>
      <c r="W828" s="253"/>
      <c r="X828" s="253"/>
      <c r="Y828" s="253"/>
      <c r="Z828" s="253"/>
    </row>
    <row r="829" ht="13.5" customHeight="1">
      <c r="A829" s="253"/>
      <c r="B829" s="95"/>
      <c r="C829" s="253"/>
      <c r="D829" s="95"/>
      <c r="E829" s="253"/>
      <c r="F829" s="253"/>
      <c r="G829" s="253"/>
      <c r="H829" s="253"/>
      <c r="I829" s="253"/>
      <c r="J829" s="253"/>
      <c r="K829" s="253"/>
      <c r="L829" s="253"/>
      <c r="M829" s="253"/>
      <c r="N829" s="253"/>
      <c r="O829" s="253"/>
      <c r="P829" s="253"/>
      <c r="Q829" s="253"/>
      <c r="R829" s="253"/>
      <c r="S829" s="253"/>
      <c r="T829" s="253"/>
      <c r="U829" s="253"/>
      <c r="V829" s="253"/>
      <c r="W829" s="253"/>
      <c r="X829" s="253"/>
      <c r="Y829" s="253"/>
      <c r="Z829" s="253"/>
    </row>
    <row r="830" ht="13.5" customHeight="1">
      <c r="A830" s="253"/>
      <c r="B830" s="95"/>
      <c r="C830" s="253"/>
      <c r="D830" s="95"/>
      <c r="E830" s="253"/>
      <c r="F830" s="253"/>
      <c r="G830" s="253"/>
      <c r="H830" s="253"/>
      <c r="I830" s="253"/>
      <c r="J830" s="253"/>
      <c r="K830" s="253"/>
      <c r="L830" s="253"/>
      <c r="M830" s="253"/>
      <c r="N830" s="253"/>
      <c r="O830" s="253"/>
      <c r="P830" s="253"/>
      <c r="Q830" s="253"/>
      <c r="R830" s="253"/>
      <c r="S830" s="253"/>
      <c r="T830" s="253"/>
      <c r="U830" s="253"/>
      <c r="V830" s="253"/>
      <c r="W830" s="253"/>
      <c r="X830" s="253"/>
      <c r="Y830" s="253"/>
      <c r="Z830" s="253"/>
    </row>
    <row r="831" ht="13.5" customHeight="1">
      <c r="A831" s="253"/>
      <c r="B831" s="95"/>
      <c r="C831" s="253"/>
      <c r="D831" s="95"/>
      <c r="E831" s="253"/>
      <c r="F831" s="253"/>
      <c r="G831" s="253"/>
      <c r="H831" s="253"/>
      <c r="I831" s="253"/>
      <c r="J831" s="253"/>
      <c r="K831" s="253"/>
      <c r="L831" s="253"/>
      <c r="M831" s="253"/>
      <c r="N831" s="253"/>
      <c r="O831" s="253"/>
      <c r="P831" s="253"/>
      <c r="Q831" s="253"/>
      <c r="R831" s="253"/>
      <c r="S831" s="253"/>
      <c r="T831" s="253"/>
      <c r="U831" s="253"/>
      <c r="V831" s="253"/>
      <c r="W831" s="253"/>
      <c r="X831" s="253"/>
      <c r="Y831" s="253"/>
      <c r="Z831" s="253"/>
    </row>
    <row r="832" ht="13.5" customHeight="1">
      <c r="A832" s="253"/>
      <c r="B832" s="95"/>
      <c r="C832" s="253"/>
      <c r="D832" s="95"/>
      <c r="E832" s="253"/>
      <c r="F832" s="253"/>
      <c r="G832" s="253"/>
      <c r="H832" s="253"/>
      <c r="I832" s="253"/>
      <c r="J832" s="253"/>
      <c r="K832" s="253"/>
      <c r="L832" s="253"/>
      <c r="M832" s="253"/>
      <c r="N832" s="253"/>
      <c r="O832" s="253"/>
      <c r="P832" s="253"/>
      <c r="Q832" s="253"/>
      <c r="R832" s="253"/>
      <c r="S832" s="253"/>
      <c r="T832" s="253"/>
      <c r="U832" s="253"/>
      <c r="V832" s="253"/>
      <c r="W832" s="253"/>
      <c r="X832" s="253"/>
      <c r="Y832" s="253"/>
      <c r="Z832" s="253"/>
    </row>
    <row r="833" ht="13.5" customHeight="1">
      <c r="A833" s="253"/>
      <c r="B833" s="95"/>
      <c r="C833" s="253"/>
      <c r="D833" s="95"/>
      <c r="E833" s="253"/>
      <c r="F833" s="253"/>
      <c r="G833" s="253"/>
      <c r="H833" s="253"/>
      <c r="I833" s="253"/>
      <c r="J833" s="253"/>
      <c r="K833" s="253"/>
      <c r="L833" s="253"/>
      <c r="M833" s="253"/>
      <c r="N833" s="253"/>
      <c r="O833" s="253"/>
      <c r="P833" s="253"/>
      <c r="Q833" s="253"/>
      <c r="R833" s="253"/>
      <c r="S833" s="253"/>
      <c r="T833" s="253"/>
      <c r="U833" s="253"/>
      <c r="V833" s="253"/>
      <c r="W833" s="253"/>
      <c r="X833" s="253"/>
      <c r="Y833" s="253"/>
      <c r="Z833" s="253"/>
    </row>
    <row r="834" ht="13.5" customHeight="1">
      <c r="A834" s="253"/>
      <c r="B834" s="95"/>
      <c r="C834" s="253"/>
      <c r="D834" s="95"/>
      <c r="E834" s="253"/>
      <c r="F834" s="253"/>
      <c r="G834" s="253"/>
      <c r="H834" s="253"/>
      <c r="I834" s="253"/>
      <c r="J834" s="253"/>
      <c r="K834" s="253"/>
      <c r="L834" s="253"/>
      <c r="M834" s="253"/>
      <c r="N834" s="253"/>
      <c r="O834" s="253"/>
      <c r="P834" s="253"/>
      <c r="Q834" s="253"/>
      <c r="R834" s="253"/>
      <c r="S834" s="253"/>
      <c r="T834" s="253"/>
      <c r="U834" s="253"/>
      <c r="V834" s="253"/>
      <c r="W834" s="253"/>
      <c r="X834" s="253"/>
      <c r="Y834" s="253"/>
      <c r="Z834" s="253"/>
    </row>
    <row r="835" ht="13.5" customHeight="1">
      <c r="A835" s="253"/>
      <c r="B835" s="95"/>
      <c r="C835" s="253"/>
      <c r="D835" s="95"/>
      <c r="E835" s="253"/>
      <c r="F835" s="253"/>
      <c r="G835" s="253"/>
      <c r="H835" s="253"/>
      <c r="I835" s="253"/>
      <c r="J835" s="253"/>
      <c r="K835" s="253"/>
      <c r="L835" s="253"/>
      <c r="M835" s="253"/>
      <c r="N835" s="253"/>
      <c r="O835" s="253"/>
      <c r="P835" s="253"/>
      <c r="Q835" s="253"/>
      <c r="R835" s="253"/>
      <c r="S835" s="253"/>
      <c r="T835" s="253"/>
      <c r="U835" s="253"/>
      <c r="V835" s="253"/>
      <c r="W835" s="253"/>
      <c r="X835" s="253"/>
      <c r="Y835" s="253"/>
      <c r="Z835" s="253"/>
    </row>
    <row r="836" ht="13.5" customHeight="1">
      <c r="A836" s="253"/>
      <c r="B836" s="95"/>
      <c r="C836" s="253"/>
      <c r="D836" s="95"/>
      <c r="E836" s="253"/>
      <c r="F836" s="253"/>
      <c r="G836" s="253"/>
      <c r="H836" s="253"/>
      <c r="I836" s="253"/>
      <c r="J836" s="253"/>
      <c r="K836" s="253"/>
      <c r="L836" s="253"/>
      <c r="M836" s="253"/>
      <c r="N836" s="253"/>
      <c r="O836" s="253"/>
      <c r="P836" s="253"/>
      <c r="Q836" s="253"/>
      <c r="R836" s="253"/>
      <c r="S836" s="253"/>
      <c r="T836" s="253"/>
      <c r="U836" s="253"/>
      <c r="V836" s="253"/>
      <c r="W836" s="253"/>
      <c r="X836" s="253"/>
      <c r="Y836" s="253"/>
      <c r="Z836" s="253"/>
    </row>
    <row r="837" ht="13.5" customHeight="1">
      <c r="A837" s="253"/>
      <c r="B837" s="95"/>
      <c r="C837" s="253"/>
      <c r="D837" s="95"/>
      <c r="E837" s="253"/>
      <c r="F837" s="253"/>
      <c r="G837" s="253"/>
      <c r="H837" s="253"/>
      <c r="I837" s="253"/>
      <c r="J837" s="253"/>
      <c r="K837" s="253"/>
      <c r="L837" s="253"/>
      <c r="M837" s="253"/>
      <c r="N837" s="253"/>
      <c r="O837" s="253"/>
      <c r="P837" s="253"/>
      <c r="Q837" s="253"/>
      <c r="R837" s="253"/>
      <c r="S837" s="253"/>
      <c r="T837" s="253"/>
      <c r="U837" s="253"/>
      <c r="V837" s="253"/>
      <c r="W837" s="253"/>
      <c r="X837" s="253"/>
      <c r="Y837" s="253"/>
      <c r="Z837" s="253"/>
    </row>
    <row r="838" ht="13.5" customHeight="1">
      <c r="A838" s="253"/>
      <c r="B838" s="95"/>
      <c r="C838" s="253"/>
      <c r="D838" s="95"/>
      <c r="E838" s="253"/>
      <c r="F838" s="253"/>
      <c r="G838" s="253"/>
      <c r="H838" s="253"/>
      <c r="I838" s="253"/>
      <c r="J838" s="253"/>
      <c r="K838" s="253"/>
      <c r="L838" s="253"/>
      <c r="M838" s="253"/>
      <c r="N838" s="253"/>
      <c r="O838" s="253"/>
      <c r="P838" s="253"/>
      <c r="Q838" s="253"/>
      <c r="R838" s="253"/>
      <c r="S838" s="253"/>
      <c r="T838" s="253"/>
      <c r="U838" s="253"/>
      <c r="V838" s="253"/>
      <c r="W838" s="253"/>
      <c r="X838" s="253"/>
      <c r="Y838" s="253"/>
      <c r="Z838" s="253"/>
    </row>
    <row r="839" ht="13.5" customHeight="1">
      <c r="A839" s="253"/>
      <c r="B839" s="95"/>
      <c r="C839" s="253"/>
      <c r="D839" s="95"/>
      <c r="E839" s="253"/>
      <c r="F839" s="253"/>
      <c r="G839" s="253"/>
      <c r="H839" s="253"/>
      <c r="I839" s="253"/>
      <c r="J839" s="253"/>
      <c r="K839" s="253"/>
      <c r="L839" s="253"/>
      <c r="M839" s="253"/>
      <c r="N839" s="253"/>
      <c r="O839" s="253"/>
      <c r="P839" s="253"/>
      <c r="Q839" s="253"/>
      <c r="R839" s="253"/>
      <c r="S839" s="253"/>
      <c r="T839" s="253"/>
      <c r="U839" s="253"/>
      <c r="V839" s="253"/>
      <c r="W839" s="253"/>
      <c r="X839" s="253"/>
      <c r="Y839" s="253"/>
      <c r="Z839" s="253"/>
    </row>
    <row r="840" ht="13.5" customHeight="1">
      <c r="A840" s="253"/>
      <c r="B840" s="95"/>
      <c r="C840" s="253"/>
      <c r="D840" s="95"/>
      <c r="E840" s="253"/>
      <c r="F840" s="253"/>
      <c r="G840" s="253"/>
      <c r="H840" s="253"/>
      <c r="I840" s="253"/>
      <c r="J840" s="253"/>
      <c r="K840" s="253"/>
      <c r="L840" s="253"/>
      <c r="M840" s="253"/>
      <c r="N840" s="253"/>
      <c r="O840" s="253"/>
      <c r="P840" s="253"/>
      <c r="Q840" s="253"/>
      <c r="R840" s="253"/>
      <c r="S840" s="253"/>
      <c r="T840" s="253"/>
      <c r="U840" s="253"/>
      <c r="V840" s="253"/>
      <c r="W840" s="253"/>
      <c r="X840" s="253"/>
      <c r="Y840" s="253"/>
      <c r="Z840" s="253"/>
    </row>
    <row r="841" ht="13.5" customHeight="1">
      <c r="A841" s="253"/>
      <c r="B841" s="95"/>
      <c r="C841" s="253"/>
      <c r="D841" s="95"/>
      <c r="E841" s="253"/>
      <c r="F841" s="253"/>
      <c r="G841" s="253"/>
      <c r="H841" s="253"/>
      <c r="I841" s="253"/>
      <c r="J841" s="253"/>
      <c r="K841" s="253"/>
      <c r="L841" s="253"/>
      <c r="M841" s="253"/>
      <c r="N841" s="253"/>
      <c r="O841" s="253"/>
      <c r="P841" s="253"/>
      <c r="Q841" s="253"/>
      <c r="R841" s="253"/>
      <c r="S841" s="253"/>
      <c r="T841" s="253"/>
      <c r="U841" s="253"/>
      <c r="V841" s="253"/>
      <c r="W841" s="253"/>
      <c r="X841" s="253"/>
      <c r="Y841" s="253"/>
      <c r="Z841" s="253"/>
    </row>
    <row r="842" ht="13.5" customHeight="1">
      <c r="A842" s="253"/>
      <c r="B842" s="95"/>
      <c r="C842" s="253"/>
      <c r="D842" s="95"/>
      <c r="E842" s="253"/>
      <c r="F842" s="253"/>
      <c r="G842" s="253"/>
      <c r="H842" s="253"/>
      <c r="I842" s="253"/>
      <c r="J842" s="253"/>
      <c r="K842" s="253"/>
      <c r="L842" s="253"/>
      <c r="M842" s="253"/>
      <c r="N842" s="253"/>
      <c r="O842" s="253"/>
      <c r="P842" s="253"/>
      <c r="Q842" s="253"/>
      <c r="R842" s="253"/>
      <c r="S842" s="253"/>
      <c r="T842" s="253"/>
      <c r="U842" s="253"/>
      <c r="V842" s="253"/>
      <c r="W842" s="253"/>
      <c r="X842" s="253"/>
      <c r="Y842" s="253"/>
      <c r="Z842" s="253"/>
    </row>
    <row r="843" ht="13.5" customHeight="1">
      <c r="A843" s="253"/>
      <c r="B843" s="95"/>
      <c r="C843" s="253"/>
      <c r="D843" s="95"/>
      <c r="E843" s="253"/>
      <c r="F843" s="253"/>
      <c r="G843" s="253"/>
      <c r="H843" s="253"/>
      <c r="I843" s="253"/>
      <c r="J843" s="253"/>
      <c r="K843" s="253"/>
      <c r="L843" s="253"/>
      <c r="M843" s="253"/>
      <c r="N843" s="253"/>
      <c r="O843" s="253"/>
      <c r="P843" s="253"/>
      <c r="Q843" s="253"/>
      <c r="R843" s="253"/>
      <c r="S843" s="253"/>
      <c r="T843" s="253"/>
      <c r="U843" s="253"/>
      <c r="V843" s="253"/>
      <c r="W843" s="253"/>
      <c r="X843" s="253"/>
      <c r="Y843" s="253"/>
      <c r="Z843" s="253"/>
    </row>
    <row r="844" ht="13.5" customHeight="1">
      <c r="A844" s="253"/>
      <c r="B844" s="95"/>
      <c r="C844" s="253"/>
      <c r="D844" s="95"/>
      <c r="E844" s="253"/>
      <c r="F844" s="253"/>
      <c r="G844" s="253"/>
      <c r="H844" s="253"/>
      <c r="I844" s="253"/>
      <c r="J844" s="253"/>
      <c r="K844" s="253"/>
      <c r="L844" s="253"/>
      <c r="M844" s="253"/>
      <c r="N844" s="253"/>
      <c r="O844" s="253"/>
      <c r="P844" s="253"/>
      <c r="Q844" s="253"/>
      <c r="R844" s="253"/>
      <c r="S844" s="253"/>
      <c r="T844" s="253"/>
      <c r="U844" s="253"/>
      <c r="V844" s="253"/>
      <c r="W844" s="253"/>
      <c r="X844" s="253"/>
      <c r="Y844" s="253"/>
      <c r="Z844" s="253"/>
    </row>
    <row r="845" ht="13.5" customHeight="1">
      <c r="A845" s="253"/>
      <c r="B845" s="95"/>
      <c r="C845" s="253"/>
      <c r="D845" s="95"/>
      <c r="E845" s="253"/>
      <c r="F845" s="253"/>
      <c r="G845" s="253"/>
      <c r="H845" s="253"/>
      <c r="I845" s="253"/>
      <c r="J845" s="253"/>
      <c r="K845" s="253"/>
      <c r="L845" s="253"/>
      <c r="M845" s="253"/>
      <c r="N845" s="253"/>
      <c r="O845" s="253"/>
      <c r="P845" s="253"/>
      <c r="Q845" s="253"/>
      <c r="R845" s="253"/>
      <c r="S845" s="253"/>
      <c r="T845" s="253"/>
      <c r="U845" s="253"/>
      <c r="V845" s="253"/>
      <c r="W845" s="253"/>
      <c r="X845" s="253"/>
      <c r="Y845" s="253"/>
      <c r="Z845" s="253"/>
    </row>
    <row r="846" ht="13.5" customHeight="1">
      <c r="A846" s="253"/>
      <c r="B846" s="95"/>
      <c r="C846" s="253"/>
      <c r="D846" s="95"/>
      <c r="E846" s="253"/>
      <c r="F846" s="253"/>
      <c r="G846" s="253"/>
      <c r="H846" s="253"/>
      <c r="I846" s="253"/>
      <c r="J846" s="253"/>
      <c r="K846" s="253"/>
      <c r="L846" s="253"/>
      <c r="M846" s="253"/>
      <c r="N846" s="253"/>
      <c r="O846" s="253"/>
      <c r="P846" s="253"/>
      <c r="Q846" s="253"/>
      <c r="R846" s="253"/>
      <c r="S846" s="253"/>
      <c r="T846" s="253"/>
      <c r="U846" s="253"/>
      <c r="V846" s="253"/>
      <c r="W846" s="253"/>
      <c r="X846" s="253"/>
      <c r="Y846" s="253"/>
      <c r="Z846" s="253"/>
    </row>
    <row r="847" ht="13.5" customHeight="1">
      <c r="A847" s="253"/>
      <c r="B847" s="95"/>
      <c r="C847" s="253"/>
      <c r="D847" s="95"/>
      <c r="E847" s="253"/>
      <c r="F847" s="253"/>
      <c r="G847" s="253"/>
      <c r="H847" s="253"/>
      <c r="I847" s="253"/>
      <c r="J847" s="253"/>
      <c r="K847" s="253"/>
      <c r="L847" s="253"/>
      <c r="M847" s="253"/>
      <c r="N847" s="253"/>
      <c r="O847" s="253"/>
      <c r="P847" s="253"/>
      <c r="Q847" s="253"/>
      <c r="R847" s="253"/>
      <c r="S847" s="253"/>
      <c r="T847" s="253"/>
      <c r="U847" s="253"/>
      <c r="V847" s="253"/>
      <c r="W847" s="253"/>
      <c r="X847" s="253"/>
      <c r="Y847" s="253"/>
      <c r="Z847" s="253"/>
    </row>
    <row r="848" ht="13.5" customHeight="1">
      <c r="A848" s="253"/>
      <c r="B848" s="95"/>
      <c r="C848" s="253"/>
      <c r="D848" s="95"/>
      <c r="E848" s="253"/>
      <c r="F848" s="253"/>
      <c r="G848" s="253"/>
      <c r="H848" s="253"/>
      <c r="I848" s="253"/>
      <c r="J848" s="253"/>
      <c r="K848" s="253"/>
      <c r="L848" s="253"/>
      <c r="M848" s="253"/>
      <c r="N848" s="253"/>
      <c r="O848" s="253"/>
      <c r="P848" s="253"/>
      <c r="Q848" s="253"/>
      <c r="R848" s="253"/>
      <c r="S848" s="253"/>
      <c r="T848" s="253"/>
      <c r="U848" s="253"/>
      <c r="V848" s="253"/>
      <c r="W848" s="253"/>
      <c r="X848" s="253"/>
      <c r="Y848" s="253"/>
      <c r="Z848" s="253"/>
    </row>
    <row r="849" ht="13.5" customHeight="1">
      <c r="A849" s="253"/>
      <c r="B849" s="95"/>
      <c r="C849" s="253"/>
      <c r="D849" s="95"/>
      <c r="E849" s="253"/>
      <c r="F849" s="253"/>
      <c r="G849" s="253"/>
      <c r="H849" s="253"/>
      <c r="I849" s="253"/>
      <c r="J849" s="253"/>
      <c r="K849" s="253"/>
      <c r="L849" s="253"/>
      <c r="M849" s="253"/>
      <c r="N849" s="253"/>
      <c r="O849" s="253"/>
      <c r="P849" s="253"/>
      <c r="Q849" s="253"/>
      <c r="R849" s="253"/>
      <c r="S849" s="253"/>
      <c r="T849" s="253"/>
      <c r="U849" s="253"/>
      <c r="V849" s="253"/>
      <c r="W849" s="253"/>
      <c r="X849" s="253"/>
      <c r="Y849" s="253"/>
      <c r="Z849" s="253"/>
    </row>
    <row r="850" ht="13.5" customHeight="1">
      <c r="A850" s="253"/>
      <c r="B850" s="95"/>
      <c r="C850" s="253"/>
      <c r="D850" s="95"/>
      <c r="E850" s="253"/>
      <c r="F850" s="253"/>
      <c r="G850" s="253"/>
      <c r="H850" s="253"/>
      <c r="I850" s="253"/>
      <c r="J850" s="253"/>
      <c r="K850" s="253"/>
      <c r="L850" s="253"/>
      <c r="M850" s="253"/>
      <c r="N850" s="253"/>
      <c r="O850" s="253"/>
      <c r="P850" s="253"/>
      <c r="Q850" s="253"/>
      <c r="R850" s="253"/>
      <c r="S850" s="253"/>
      <c r="T850" s="253"/>
      <c r="U850" s="253"/>
      <c r="V850" s="253"/>
      <c r="W850" s="253"/>
      <c r="X850" s="253"/>
      <c r="Y850" s="253"/>
      <c r="Z850" s="253"/>
    </row>
    <row r="851" ht="13.5" customHeight="1">
      <c r="A851" s="253"/>
      <c r="B851" s="95"/>
      <c r="C851" s="253"/>
      <c r="D851" s="95"/>
      <c r="E851" s="253"/>
      <c r="F851" s="253"/>
      <c r="G851" s="253"/>
      <c r="H851" s="253"/>
      <c r="I851" s="253"/>
      <c r="J851" s="253"/>
      <c r="K851" s="253"/>
      <c r="L851" s="253"/>
      <c r="M851" s="253"/>
      <c r="N851" s="253"/>
      <c r="O851" s="253"/>
      <c r="P851" s="253"/>
      <c r="Q851" s="253"/>
      <c r="R851" s="253"/>
      <c r="S851" s="253"/>
      <c r="T851" s="253"/>
      <c r="U851" s="253"/>
      <c r="V851" s="253"/>
      <c r="W851" s="253"/>
      <c r="X851" s="253"/>
      <c r="Y851" s="253"/>
      <c r="Z851" s="253"/>
    </row>
    <row r="852" ht="13.5" customHeight="1">
      <c r="A852" s="253"/>
      <c r="B852" s="95"/>
      <c r="C852" s="253"/>
      <c r="D852" s="95"/>
      <c r="E852" s="253"/>
      <c r="F852" s="253"/>
      <c r="G852" s="253"/>
      <c r="H852" s="253"/>
      <c r="I852" s="253"/>
      <c r="J852" s="253"/>
      <c r="K852" s="253"/>
      <c r="L852" s="253"/>
      <c r="M852" s="253"/>
      <c r="N852" s="253"/>
      <c r="O852" s="253"/>
      <c r="P852" s="253"/>
      <c r="Q852" s="253"/>
      <c r="R852" s="253"/>
      <c r="S852" s="253"/>
      <c r="T852" s="253"/>
      <c r="U852" s="253"/>
      <c r="V852" s="253"/>
      <c r="W852" s="253"/>
      <c r="X852" s="253"/>
      <c r="Y852" s="253"/>
      <c r="Z852" s="253"/>
    </row>
    <row r="853" ht="13.5" customHeight="1">
      <c r="A853" s="253"/>
      <c r="B853" s="95"/>
      <c r="C853" s="253"/>
      <c r="D853" s="95"/>
      <c r="E853" s="253"/>
      <c r="F853" s="253"/>
      <c r="G853" s="253"/>
      <c r="H853" s="253"/>
      <c r="I853" s="253"/>
      <c r="J853" s="253"/>
      <c r="K853" s="253"/>
      <c r="L853" s="253"/>
      <c r="M853" s="253"/>
      <c r="N853" s="253"/>
      <c r="O853" s="253"/>
      <c r="P853" s="253"/>
      <c r="Q853" s="253"/>
      <c r="R853" s="253"/>
      <c r="S853" s="253"/>
      <c r="T853" s="253"/>
      <c r="U853" s="253"/>
      <c r="V853" s="253"/>
      <c r="W853" s="253"/>
      <c r="X853" s="253"/>
      <c r="Y853" s="253"/>
      <c r="Z853" s="253"/>
    </row>
    <row r="854" ht="13.5" customHeight="1">
      <c r="A854" s="253"/>
      <c r="B854" s="95"/>
      <c r="C854" s="253"/>
      <c r="D854" s="95"/>
      <c r="E854" s="253"/>
      <c r="F854" s="253"/>
      <c r="G854" s="253"/>
      <c r="H854" s="253"/>
      <c r="I854" s="253"/>
      <c r="J854" s="253"/>
      <c r="K854" s="253"/>
      <c r="L854" s="253"/>
      <c r="M854" s="253"/>
      <c r="N854" s="253"/>
      <c r="O854" s="253"/>
      <c r="P854" s="253"/>
      <c r="Q854" s="253"/>
      <c r="R854" s="253"/>
      <c r="S854" s="253"/>
      <c r="T854" s="253"/>
      <c r="U854" s="253"/>
      <c r="V854" s="253"/>
      <c r="W854" s="253"/>
      <c r="X854" s="253"/>
      <c r="Y854" s="253"/>
      <c r="Z854" s="253"/>
    </row>
    <row r="855" ht="13.5" customHeight="1">
      <c r="A855" s="253"/>
      <c r="B855" s="95"/>
      <c r="C855" s="253"/>
      <c r="D855" s="95"/>
      <c r="E855" s="253"/>
      <c r="F855" s="253"/>
      <c r="G855" s="253"/>
      <c r="H855" s="253"/>
      <c r="I855" s="253"/>
      <c r="J855" s="253"/>
      <c r="K855" s="253"/>
      <c r="L855" s="253"/>
      <c r="M855" s="253"/>
      <c r="N855" s="253"/>
      <c r="O855" s="253"/>
      <c r="P855" s="253"/>
      <c r="Q855" s="253"/>
      <c r="R855" s="253"/>
      <c r="S855" s="253"/>
      <c r="T855" s="253"/>
      <c r="U855" s="253"/>
      <c r="V855" s="253"/>
      <c r="W855" s="253"/>
      <c r="X855" s="253"/>
      <c r="Y855" s="253"/>
      <c r="Z855" s="253"/>
    </row>
    <row r="856" ht="13.5" customHeight="1">
      <c r="A856" s="253"/>
      <c r="B856" s="95"/>
      <c r="C856" s="253"/>
      <c r="D856" s="95"/>
      <c r="E856" s="253"/>
      <c r="F856" s="253"/>
      <c r="G856" s="253"/>
      <c r="H856" s="253"/>
      <c r="I856" s="253"/>
      <c r="J856" s="253"/>
      <c r="K856" s="253"/>
      <c r="L856" s="253"/>
      <c r="M856" s="253"/>
      <c r="N856" s="253"/>
      <c r="O856" s="253"/>
      <c r="P856" s="253"/>
      <c r="Q856" s="253"/>
      <c r="R856" s="253"/>
      <c r="S856" s="253"/>
      <c r="T856" s="253"/>
      <c r="U856" s="253"/>
      <c r="V856" s="253"/>
      <c r="W856" s="253"/>
      <c r="X856" s="253"/>
      <c r="Y856" s="253"/>
      <c r="Z856" s="253"/>
    </row>
    <row r="857" ht="13.5" customHeight="1">
      <c r="A857" s="253"/>
      <c r="B857" s="95"/>
      <c r="C857" s="253"/>
      <c r="D857" s="95"/>
      <c r="E857" s="253"/>
      <c r="F857" s="253"/>
      <c r="G857" s="253"/>
      <c r="H857" s="253"/>
      <c r="I857" s="253"/>
      <c r="J857" s="253"/>
      <c r="K857" s="253"/>
      <c r="L857" s="253"/>
      <c r="M857" s="253"/>
      <c r="N857" s="253"/>
      <c r="O857" s="253"/>
      <c r="P857" s="253"/>
      <c r="Q857" s="253"/>
      <c r="R857" s="253"/>
      <c r="S857" s="253"/>
      <c r="T857" s="253"/>
      <c r="U857" s="253"/>
      <c r="V857" s="253"/>
      <c r="W857" s="253"/>
      <c r="X857" s="253"/>
      <c r="Y857" s="253"/>
      <c r="Z857" s="253"/>
    </row>
    <row r="858" ht="13.5" customHeight="1">
      <c r="A858" s="253"/>
      <c r="B858" s="95"/>
      <c r="C858" s="253"/>
      <c r="D858" s="95"/>
      <c r="E858" s="253"/>
      <c r="F858" s="253"/>
      <c r="G858" s="253"/>
      <c r="H858" s="253"/>
      <c r="I858" s="253"/>
      <c r="J858" s="253"/>
      <c r="K858" s="253"/>
      <c r="L858" s="253"/>
      <c r="M858" s="253"/>
      <c r="N858" s="253"/>
      <c r="O858" s="253"/>
      <c r="P858" s="253"/>
      <c r="Q858" s="253"/>
      <c r="R858" s="253"/>
      <c r="S858" s="253"/>
      <c r="T858" s="253"/>
      <c r="U858" s="253"/>
      <c r="V858" s="253"/>
      <c r="W858" s="253"/>
      <c r="X858" s="253"/>
      <c r="Y858" s="253"/>
      <c r="Z858" s="253"/>
    </row>
    <row r="859" ht="13.5" customHeight="1">
      <c r="A859" s="253"/>
      <c r="B859" s="95"/>
      <c r="C859" s="253"/>
      <c r="D859" s="95"/>
      <c r="E859" s="253"/>
      <c r="F859" s="253"/>
      <c r="G859" s="253"/>
      <c r="H859" s="253"/>
      <c r="I859" s="253"/>
      <c r="J859" s="253"/>
      <c r="K859" s="253"/>
      <c r="L859" s="253"/>
      <c r="M859" s="253"/>
      <c r="N859" s="253"/>
      <c r="O859" s="253"/>
      <c r="P859" s="253"/>
      <c r="Q859" s="253"/>
      <c r="R859" s="253"/>
      <c r="S859" s="253"/>
      <c r="T859" s="253"/>
      <c r="U859" s="253"/>
      <c r="V859" s="253"/>
      <c r="W859" s="253"/>
      <c r="X859" s="253"/>
      <c r="Y859" s="253"/>
      <c r="Z859" s="253"/>
    </row>
    <row r="860" ht="13.5" customHeight="1">
      <c r="A860" s="253"/>
      <c r="B860" s="95"/>
      <c r="C860" s="253"/>
      <c r="D860" s="95"/>
      <c r="E860" s="253"/>
      <c r="F860" s="253"/>
      <c r="G860" s="253"/>
      <c r="H860" s="253"/>
      <c r="I860" s="253"/>
      <c r="J860" s="253"/>
      <c r="K860" s="253"/>
      <c r="L860" s="253"/>
      <c r="M860" s="253"/>
      <c r="N860" s="253"/>
      <c r="O860" s="253"/>
      <c r="P860" s="253"/>
      <c r="Q860" s="253"/>
      <c r="R860" s="253"/>
      <c r="S860" s="253"/>
      <c r="T860" s="253"/>
      <c r="U860" s="253"/>
      <c r="V860" s="253"/>
      <c r="W860" s="253"/>
      <c r="X860" s="253"/>
      <c r="Y860" s="253"/>
      <c r="Z860" s="253"/>
    </row>
    <row r="861" ht="13.5" customHeight="1">
      <c r="A861" s="253"/>
      <c r="B861" s="95"/>
      <c r="C861" s="253"/>
      <c r="D861" s="95"/>
      <c r="E861" s="253"/>
      <c r="F861" s="253"/>
      <c r="G861" s="253"/>
      <c r="H861" s="253"/>
      <c r="I861" s="253"/>
      <c r="J861" s="253"/>
      <c r="K861" s="253"/>
      <c r="L861" s="253"/>
      <c r="M861" s="253"/>
      <c r="N861" s="253"/>
      <c r="O861" s="253"/>
      <c r="P861" s="253"/>
      <c r="Q861" s="253"/>
      <c r="R861" s="253"/>
      <c r="S861" s="253"/>
      <c r="T861" s="253"/>
      <c r="U861" s="253"/>
      <c r="V861" s="253"/>
      <c r="W861" s="253"/>
      <c r="X861" s="253"/>
      <c r="Y861" s="253"/>
      <c r="Z861" s="253"/>
    </row>
    <row r="862" ht="13.5" customHeight="1">
      <c r="A862" s="253"/>
      <c r="B862" s="95"/>
      <c r="C862" s="253"/>
      <c r="D862" s="95"/>
      <c r="E862" s="253"/>
      <c r="F862" s="253"/>
      <c r="G862" s="253"/>
      <c r="H862" s="253"/>
      <c r="I862" s="253"/>
      <c r="J862" s="253"/>
      <c r="K862" s="253"/>
      <c r="L862" s="253"/>
      <c r="M862" s="253"/>
      <c r="N862" s="253"/>
      <c r="O862" s="253"/>
      <c r="P862" s="253"/>
      <c r="Q862" s="253"/>
      <c r="R862" s="253"/>
      <c r="S862" s="253"/>
      <c r="T862" s="253"/>
      <c r="U862" s="253"/>
      <c r="V862" s="253"/>
      <c r="W862" s="253"/>
      <c r="X862" s="253"/>
      <c r="Y862" s="253"/>
      <c r="Z862" s="253"/>
    </row>
    <row r="863" ht="13.5" customHeight="1">
      <c r="A863" s="253"/>
      <c r="B863" s="95"/>
      <c r="C863" s="253"/>
      <c r="D863" s="95"/>
      <c r="E863" s="253"/>
      <c r="F863" s="253"/>
      <c r="G863" s="253"/>
      <c r="H863" s="253"/>
      <c r="I863" s="253"/>
      <c r="J863" s="253"/>
      <c r="K863" s="253"/>
      <c r="L863" s="253"/>
      <c r="M863" s="253"/>
      <c r="N863" s="253"/>
      <c r="O863" s="253"/>
      <c r="P863" s="253"/>
      <c r="Q863" s="253"/>
      <c r="R863" s="253"/>
      <c r="S863" s="253"/>
      <c r="T863" s="253"/>
      <c r="U863" s="253"/>
      <c r="V863" s="253"/>
      <c r="W863" s="253"/>
      <c r="X863" s="253"/>
      <c r="Y863" s="253"/>
      <c r="Z863" s="253"/>
    </row>
    <row r="864" ht="13.5" customHeight="1">
      <c r="A864" s="253"/>
      <c r="B864" s="95"/>
      <c r="C864" s="253"/>
      <c r="D864" s="95"/>
      <c r="E864" s="253"/>
      <c r="F864" s="253"/>
      <c r="G864" s="253"/>
      <c r="H864" s="253"/>
      <c r="I864" s="253"/>
      <c r="J864" s="253"/>
      <c r="K864" s="253"/>
      <c r="L864" s="253"/>
      <c r="M864" s="253"/>
      <c r="N864" s="253"/>
      <c r="O864" s="253"/>
      <c r="P864" s="253"/>
      <c r="Q864" s="253"/>
      <c r="R864" s="253"/>
      <c r="S864" s="253"/>
      <c r="T864" s="253"/>
      <c r="U864" s="253"/>
      <c r="V864" s="253"/>
      <c r="W864" s="253"/>
      <c r="X864" s="253"/>
      <c r="Y864" s="253"/>
      <c r="Z864" s="253"/>
    </row>
    <row r="865" ht="13.5" customHeight="1">
      <c r="A865" s="253"/>
      <c r="B865" s="95"/>
      <c r="C865" s="253"/>
      <c r="D865" s="95"/>
      <c r="E865" s="253"/>
      <c r="F865" s="253"/>
      <c r="G865" s="253"/>
      <c r="H865" s="253"/>
      <c r="I865" s="253"/>
      <c r="J865" s="253"/>
      <c r="K865" s="253"/>
      <c r="L865" s="253"/>
      <c r="M865" s="253"/>
      <c r="N865" s="253"/>
      <c r="O865" s="253"/>
      <c r="P865" s="253"/>
      <c r="Q865" s="253"/>
      <c r="R865" s="253"/>
      <c r="S865" s="253"/>
      <c r="T865" s="253"/>
      <c r="U865" s="253"/>
      <c r="V865" s="253"/>
      <c r="W865" s="253"/>
      <c r="X865" s="253"/>
      <c r="Y865" s="253"/>
      <c r="Z865" s="253"/>
    </row>
    <row r="866" ht="13.5" customHeight="1">
      <c r="A866" s="253"/>
      <c r="B866" s="95"/>
      <c r="C866" s="253"/>
      <c r="D866" s="95"/>
      <c r="E866" s="253"/>
      <c r="F866" s="253"/>
      <c r="G866" s="253"/>
      <c r="H866" s="253"/>
      <c r="I866" s="253"/>
      <c r="J866" s="253"/>
      <c r="K866" s="253"/>
      <c r="L866" s="253"/>
      <c r="M866" s="253"/>
      <c r="N866" s="253"/>
      <c r="O866" s="253"/>
      <c r="P866" s="253"/>
      <c r="Q866" s="253"/>
      <c r="R866" s="253"/>
      <c r="S866" s="253"/>
      <c r="T866" s="253"/>
      <c r="U866" s="253"/>
      <c r="V866" s="253"/>
      <c r="W866" s="253"/>
      <c r="X866" s="253"/>
      <c r="Y866" s="253"/>
      <c r="Z866" s="253"/>
    </row>
    <row r="867" ht="13.5" customHeight="1">
      <c r="A867" s="253"/>
      <c r="B867" s="95"/>
      <c r="C867" s="253"/>
      <c r="D867" s="95"/>
      <c r="E867" s="253"/>
      <c r="F867" s="253"/>
      <c r="G867" s="253"/>
      <c r="H867" s="253"/>
      <c r="I867" s="253"/>
      <c r="J867" s="253"/>
      <c r="K867" s="253"/>
      <c r="L867" s="253"/>
      <c r="M867" s="253"/>
      <c r="N867" s="253"/>
      <c r="O867" s="253"/>
      <c r="P867" s="253"/>
      <c r="Q867" s="253"/>
      <c r="R867" s="253"/>
      <c r="S867" s="253"/>
      <c r="T867" s="253"/>
      <c r="U867" s="253"/>
      <c r="V867" s="253"/>
      <c r="W867" s="253"/>
      <c r="X867" s="253"/>
      <c r="Y867" s="253"/>
      <c r="Z867" s="253"/>
    </row>
    <row r="868" ht="13.5" customHeight="1">
      <c r="A868" s="253"/>
      <c r="B868" s="95"/>
      <c r="C868" s="253"/>
      <c r="D868" s="95"/>
      <c r="E868" s="253"/>
      <c r="F868" s="253"/>
      <c r="G868" s="253"/>
      <c r="H868" s="253"/>
      <c r="I868" s="253"/>
      <c r="J868" s="253"/>
      <c r="K868" s="253"/>
      <c r="L868" s="253"/>
      <c r="M868" s="253"/>
      <c r="N868" s="253"/>
      <c r="O868" s="253"/>
      <c r="P868" s="253"/>
      <c r="Q868" s="253"/>
      <c r="R868" s="253"/>
      <c r="S868" s="253"/>
      <c r="T868" s="253"/>
      <c r="U868" s="253"/>
      <c r="V868" s="253"/>
      <c r="W868" s="253"/>
      <c r="X868" s="253"/>
      <c r="Y868" s="253"/>
      <c r="Z868" s="253"/>
    </row>
    <row r="869" ht="13.5" customHeight="1">
      <c r="A869" s="253"/>
      <c r="B869" s="95"/>
      <c r="C869" s="253"/>
      <c r="D869" s="95"/>
      <c r="E869" s="253"/>
      <c r="F869" s="253"/>
      <c r="G869" s="253"/>
      <c r="H869" s="253"/>
      <c r="I869" s="253"/>
      <c r="J869" s="253"/>
      <c r="K869" s="253"/>
      <c r="L869" s="253"/>
      <c r="M869" s="253"/>
      <c r="N869" s="253"/>
      <c r="O869" s="253"/>
      <c r="P869" s="253"/>
      <c r="Q869" s="253"/>
      <c r="R869" s="253"/>
      <c r="S869" s="253"/>
      <c r="T869" s="253"/>
      <c r="U869" s="253"/>
      <c r="V869" s="253"/>
      <c r="W869" s="253"/>
      <c r="X869" s="253"/>
      <c r="Y869" s="253"/>
      <c r="Z869" s="253"/>
    </row>
    <row r="870" ht="13.5" customHeight="1">
      <c r="A870" s="253"/>
      <c r="B870" s="95"/>
      <c r="C870" s="253"/>
      <c r="D870" s="95"/>
      <c r="E870" s="253"/>
      <c r="F870" s="253"/>
      <c r="G870" s="253"/>
      <c r="H870" s="253"/>
      <c r="I870" s="253"/>
      <c r="J870" s="253"/>
      <c r="K870" s="253"/>
      <c r="L870" s="253"/>
      <c r="M870" s="253"/>
      <c r="N870" s="253"/>
      <c r="O870" s="253"/>
      <c r="P870" s="253"/>
      <c r="Q870" s="253"/>
      <c r="R870" s="253"/>
      <c r="S870" s="253"/>
      <c r="T870" s="253"/>
      <c r="U870" s="253"/>
      <c r="V870" s="253"/>
      <c r="W870" s="253"/>
      <c r="X870" s="253"/>
      <c r="Y870" s="253"/>
      <c r="Z870" s="253"/>
    </row>
    <row r="871" ht="13.5" customHeight="1">
      <c r="A871" s="253"/>
      <c r="B871" s="95"/>
      <c r="C871" s="253"/>
      <c r="D871" s="95"/>
      <c r="E871" s="253"/>
      <c r="F871" s="253"/>
      <c r="G871" s="253"/>
      <c r="H871" s="253"/>
      <c r="I871" s="253"/>
      <c r="J871" s="253"/>
      <c r="K871" s="253"/>
      <c r="L871" s="253"/>
      <c r="M871" s="253"/>
      <c r="N871" s="253"/>
      <c r="O871" s="253"/>
      <c r="P871" s="253"/>
      <c r="Q871" s="253"/>
      <c r="R871" s="253"/>
      <c r="S871" s="253"/>
      <c r="T871" s="253"/>
      <c r="U871" s="253"/>
      <c r="V871" s="253"/>
      <c r="W871" s="253"/>
      <c r="X871" s="253"/>
      <c r="Y871" s="253"/>
      <c r="Z871" s="253"/>
    </row>
    <row r="872" ht="13.5" customHeight="1">
      <c r="A872" s="253"/>
      <c r="B872" s="95"/>
      <c r="C872" s="253"/>
      <c r="D872" s="95"/>
      <c r="E872" s="253"/>
      <c r="F872" s="253"/>
      <c r="G872" s="253"/>
      <c r="H872" s="253"/>
      <c r="I872" s="253"/>
      <c r="J872" s="253"/>
      <c r="K872" s="253"/>
      <c r="L872" s="253"/>
      <c r="M872" s="253"/>
      <c r="N872" s="253"/>
      <c r="O872" s="253"/>
      <c r="P872" s="253"/>
      <c r="Q872" s="253"/>
      <c r="R872" s="253"/>
      <c r="S872" s="253"/>
      <c r="T872" s="253"/>
      <c r="U872" s="253"/>
      <c r="V872" s="253"/>
      <c r="W872" s="253"/>
      <c r="X872" s="253"/>
      <c r="Y872" s="253"/>
      <c r="Z872" s="253"/>
    </row>
    <row r="873" ht="13.5" customHeight="1">
      <c r="A873" s="253"/>
      <c r="B873" s="95"/>
      <c r="C873" s="253"/>
      <c r="D873" s="95"/>
      <c r="E873" s="253"/>
      <c r="F873" s="253"/>
      <c r="G873" s="253"/>
      <c r="H873" s="253"/>
      <c r="I873" s="253"/>
      <c r="J873" s="253"/>
      <c r="K873" s="253"/>
      <c r="L873" s="253"/>
      <c r="M873" s="253"/>
      <c r="N873" s="253"/>
      <c r="O873" s="253"/>
      <c r="P873" s="253"/>
      <c r="Q873" s="253"/>
      <c r="R873" s="253"/>
      <c r="S873" s="253"/>
      <c r="T873" s="253"/>
      <c r="U873" s="253"/>
      <c r="V873" s="253"/>
      <c r="W873" s="253"/>
      <c r="X873" s="253"/>
      <c r="Y873" s="253"/>
      <c r="Z873" s="253"/>
    </row>
    <row r="874" ht="13.5" customHeight="1">
      <c r="A874" s="253"/>
      <c r="B874" s="95"/>
      <c r="C874" s="253"/>
      <c r="D874" s="95"/>
      <c r="E874" s="253"/>
      <c r="F874" s="253"/>
      <c r="G874" s="253"/>
      <c r="H874" s="253"/>
      <c r="I874" s="253"/>
      <c r="J874" s="253"/>
      <c r="K874" s="253"/>
      <c r="L874" s="253"/>
      <c r="M874" s="253"/>
      <c r="N874" s="253"/>
      <c r="O874" s="253"/>
      <c r="P874" s="253"/>
      <c r="Q874" s="253"/>
      <c r="R874" s="253"/>
      <c r="S874" s="253"/>
      <c r="T874" s="253"/>
      <c r="U874" s="253"/>
      <c r="V874" s="253"/>
      <c r="W874" s="253"/>
      <c r="X874" s="253"/>
      <c r="Y874" s="253"/>
      <c r="Z874" s="253"/>
    </row>
    <row r="875" ht="13.5" customHeight="1">
      <c r="A875" s="253"/>
      <c r="B875" s="95"/>
      <c r="C875" s="253"/>
      <c r="D875" s="95"/>
      <c r="E875" s="253"/>
      <c r="F875" s="253"/>
      <c r="G875" s="253"/>
      <c r="H875" s="253"/>
      <c r="I875" s="253"/>
      <c r="J875" s="253"/>
      <c r="K875" s="253"/>
      <c r="L875" s="253"/>
      <c r="M875" s="253"/>
      <c r="N875" s="253"/>
      <c r="O875" s="253"/>
      <c r="P875" s="253"/>
      <c r="Q875" s="253"/>
      <c r="R875" s="253"/>
      <c r="S875" s="253"/>
      <c r="T875" s="253"/>
      <c r="U875" s="253"/>
      <c r="V875" s="253"/>
      <c r="W875" s="253"/>
      <c r="X875" s="253"/>
      <c r="Y875" s="253"/>
      <c r="Z875" s="253"/>
    </row>
    <row r="876" ht="13.5" customHeight="1">
      <c r="A876" s="253"/>
      <c r="B876" s="95"/>
      <c r="C876" s="253"/>
      <c r="D876" s="95"/>
      <c r="E876" s="253"/>
      <c r="F876" s="253"/>
      <c r="G876" s="253"/>
      <c r="H876" s="253"/>
      <c r="I876" s="253"/>
      <c r="J876" s="253"/>
      <c r="K876" s="253"/>
      <c r="L876" s="253"/>
      <c r="M876" s="253"/>
      <c r="N876" s="253"/>
      <c r="O876" s="253"/>
      <c r="P876" s="253"/>
      <c r="Q876" s="253"/>
      <c r="R876" s="253"/>
      <c r="S876" s="253"/>
      <c r="T876" s="253"/>
      <c r="U876" s="253"/>
      <c r="V876" s="253"/>
      <c r="W876" s="253"/>
      <c r="X876" s="253"/>
      <c r="Y876" s="253"/>
      <c r="Z876" s="253"/>
    </row>
    <row r="877" ht="13.5" customHeight="1">
      <c r="A877" s="253"/>
      <c r="B877" s="95"/>
      <c r="C877" s="253"/>
      <c r="D877" s="95"/>
      <c r="E877" s="253"/>
      <c r="F877" s="253"/>
      <c r="G877" s="253"/>
      <c r="H877" s="253"/>
      <c r="I877" s="253"/>
      <c r="J877" s="253"/>
      <c r="K877" s="253"/>
      <c r="L877" s="253"/>
      <c r="M877" s="253"/>
      <c r="N877" s="253"/>
      <c r="O877" s="253"/>
      <c r="P877" s="253"/>
      <c r="Q877" s="253"/>
      <c r="R877" s="253"/>
      <c r="S877" s="253"/>
      <c r="T877" s="253"/>
      <c r="U877" s="253"/>
      <c r="V877" s="253"/>
      <c r="W877" s="253"/>
      <c r="X877" s="253"/>
      <c r="Y877" s="253"/>
      <c r="Z877" s="253"/>
    </row>
    <row r="878" ht="13.5" customHeight="1">
      <c r="A878" s="253"/>
      <c r="B878" s="95"/>
      <c r="C878" s="253"/>
      <c r="D878" s="95"/>
      <c r="E878" s="253"/>
      <c r="F878" s="253"/>
      <c r="G878" s="253"/>
      <c r="H878" s="253"/>
      <c r="I878" s="253"/>
      <c r="J878" s="253"/>
      <c r="K878" s="253"/>
      <c r="L878" s="253"/>
      <c r="M878" s="253"/>
      <c r="N878" s="253"/>
      <c r="O878" s="253"/>
      <c r="P878" s="253"/>
      <c r="Q878" s="253"/>
      <c r="R878" s="253"/>
      <c r="S878" s="253"/>
      <c r="T878" s="253"/>
      <c r="U878" s="253"/>
      <c r="V878" s="253"/>
      <c r="W878" s="253"/>
      <c r="X878" s="253"/>
      <c r="Y878" s="253"/>
      <c r="Z878" s="253"/>
    </row>
    <row r="879" ht="13.5" customHeight="1">
      <c r="A879" s="253"/>
      <c r="B879" s="95"/>
      <c r="C879" s="253"/>
      <c r="D879" s="95"/>
      <c r="E879" s="253"/>
      <c r="F879" s="253"/>
      <c r="G879" s="253"/>
      <c r="H879" s="253"/>
      <c r="I879" s="253"/>
      <c r="J879" s="253"/>
      <c r="K879" s="253"/>
      <c r="L879" s="253"/>
      <c r="M879" s="253"/>
      <c r="N879" s="253"/>
      <c r="O879" s="253"/>
      <c r="P879" s="253"/>
      <c r="Q879" s="253"/>
      <c r="R879" s="253"/>
      <c r="S879" s="253"/>
      <c r="T879" s="253"/>
      <c r="U879" s="253"/>
      <c r="V879" s="253"/>
      <c r="W879" s="253"/>
      <c r="X879" s="253"/>
      <c r="Y879" s="253"/>
      <c r="Z879" s="253"/>
    </row>
    <row r="880" ht="13.5" customHeight="1">
      <c r="A880" s="253"/>
      <c r="B880" s="95"/>
      <c r="C880" s="253"/>
      <c r="D880" s="95"/>
      <c r="E880" s="253"/>
      <c r="F880" s="253"/>
      <c r="G880" s="253"/>
      <c r="H880" s="253"/>
      <c r="I880" s="253"/>
      <c r="J880" s="253"/>
      <c r="K880" s="253"/>
      <c r="L880" s="253"/>
      <c r="M880" s="253"/>
      <c r="N880" s="253"/>
      <c r="O880" s="253"/>
      <c r="P880" s="253"/>
      <c r="Q880" s="253"/>
      <c r="R880" s="253"/>
      <c r="S880" s="253"/>
      <c r="T880" s="253"/>
      <c r="U880" s="253"/>
      <c r="V880" s="253"/>
      <c r="W880" s="253"/>
      <c r="X880" s="253"/>
      <c r="Y880" s="253"/>
      <c r="Z880" s="253"/>
    </row>
    <row r="881" ht="13.5" customHeight="1">
      <c r="A881" s="253"/>
      <c r="B881" s="95"/>
      <c r="C881" s="253"/>
      <c r="D881" s="95"/>
      <c r="E881" s="253"/>
      <c r="F881" s="253"/>
      <c r="G881" s="253"/>
      <c r="H881" s="253"/>
      <c r="I881" s="253"/>
      <c r="J881" s="253"/>
      <c r="K881" s="253"/>
      <c r="L881" s="253"/>
      <c r="M881" s="253"/>
      <c r="N881" s="253"/>
      <c r="O881" s="253"/>
      <c r="P881" s="253"/>
      <c r="Q881" s="253"/>
      <c r="R881" s="253"/>
      <c r="S881" s="253"/>
      <c r="T881" s="253"/>
      <c r="U881" s="253"/>
      <c r="V881" s="253"/>
      <c r="W881" s="253"/>
      <c r="X881" s="253"/>
      <c r="Y881" s="253"/>
      <c r="Z881" s="253"/>
    </row>
    <row r="882" ht="13.5" customHeight="1">
      <c r="A882" s="253"/>
      <c r="B882" s="95"/>
      <c r="C882" s="253"/>
      <c r="D882" s="95"/>
      <c r="E882" s="253"/>
      <c r="F882" s="253"/>
      <c r="G882" s="253"/>
      <c r="H882" s="253"/>
      <c r="I882" s="253"/>
      <c r="J882" s="253"/>
      <c r="K882" s="253"/>
      <c r="L882" s="253"/>
      <c r="M882" s="253"/>
      <c r="N882" s="253"/>
      <c r="O882" s="253"/>
      <c r="P882" s="253"/>
      <c r="Q882" s="253"/>
      <c r="R882" s="253"/>
      <c r="S882" s="253"/>
      <c r="T882" s="253"/>
      <c r="U882" s="253"/>
      <c r="V882" s="253"/>
      <c r="W882" s="253"/>
      <c r="X882" s="253"/>
      <c r="Y882" s="253"/>
      <c r="Z882" s="253"/>
    </row>
    <row r="883" ht="13.5" customHeight="1">
      <c r="A883" s="253"/>
      <c r="B883" s="95"/>
      <c r="C883" s="253"/>
      <c r="D883" s="95"/>
      <c r="E883" s="253"/>
      <c r="F883" s="253"/>
      <c r="G883" s="253"/>
      <c r="H883" s="253"/>
      <c r="I883" s="253"/>
      <c r="J883" s="253"/>
      <c r="K883" s="253"/>
      <c r="L883" s="253"/>
      <c r="M883" s="253"/>
      <c r="N883" s="253"/>
      <c r="O883" s="253"/>
      <c r="P883" s="253"/>
      <c r="Q883" s="253"/>
      <c r="R883" s="253"/>
      <c r="S883" s="253"/>
      <c r="T883" s="253"/>
      <c r="U883" s="253"/>
      <c r="V883" s="253"/>
      <c r="W883" s="253"/>
      <c r="X883" s="253"/>
      <c r="Y883" s="253"/>
      <c r="Z883" s="253"/>
    </row>
    <row r="884" ht="13.5" customHeight="1">
      <c r="A884" s="253"/>
      <c r="B884" s="95"/>
      <c r="C884" s="253"/>
      <c r="D884" s="95"/>
      <c r="E884" s="253"/>
      <c r="F884" s="253"/>
      <c r="G884" s="253"/>
      <c r="H884" s="253"/>
      <c r="I884" s="253"/>
      <c r="J884" s="253"/>
      <c r="K884" s="253"/>
      <c r="L884" s="253"/>
      <c r="M884" s="253"/>
      <c r="N884" s="253"/>
      <c r="O884" s="253"/>
      <c r="P884" s="253"/>
      <c r="Q884" s="253"/>
      <c r="R884" s="253"/>
      <c r="S884" s="253"/>
      <c r="T884" s="253"/>
      <c r="U884" s="253"/>
      <c r="V884" s="253"/>
      <c r="W884" s="253"/>
      <c r="X884" s="253"/>
      <c r="Y884" s="253"/>
      <c r="Z884" s="253"/>
    </row>
    <row r="885" ht="13.5" customHeight="1">
      <c r="A885" s="253"/>
      <c r="B885" s="95"/>
      <c r="C885" s="253"/>
      <c r="D885" s="95"/>
      <c r="E885" s="253"/>
      <c r="F885" s="253"/>
      <c r="G885" s="253"/>
      <c r="H885" s="253"/>
      <c r="I885" s="253"/>
      <c r="J885" s="253"/>
      <c r="K885" s="253"/>
      <c r="L885" s="253"/>
      <c r="M885" s="253"/>
      <c r="N885" s="253"/>
      <c r="O885" s="253"/>
      <c r="P885" s="253"/>
      <c r="Q885" s="253"/>
      <c r="R885" s="253"/>
      <c r="S885" s="253"/>
      <c r="T885" s="253"/>
      <c r="U885" s="253"/>
      <c r="V885" s="253"/>
      <c r="W885" s="253"/>
      <c r="X885" s="253"/>
      <c r="Y885" s="253"/>
      <c r="Z885" s="253"/>
    </row>
    <row r="886" ht="13.5" customHeight="1">
      <c r="A886" s="253"/>
      <c r="B886" s="95"/>
      <c r="C886" s="253"/>
      <c r="D886" s="95"/>
      <c r="E886" s="253"/>
      <c r="F886" s="253"/>
      <c r="G886" s="253"/>
      <c r="H886" s="253"/>
      <c r="I886" s="253"/>
      <c r="J886" s="253"/>
      <c r="K886" s="253"/>
      <c r="L886" s="253"/>
      <c r="M886" s="253"/>
      <c r="N886" s="253"/>
      <c r="O886" s="253"/>
      <c r="P886" s="253"/>
      <c r="Q886" s="253"/>
      <c r="R886" s="253"/>
      <c r="S886" s="253"/>
      <c r="T886" s="253"/>
      <c r="U886" s="253"/>
      <c r="V886" s="253"/>
      <c r="W886" s="253"/>
      <c r="X886" s="253"/>
      <c r="Y886" s="253"/>
      <c r="Z886" s="253"/>
    </row>
    <row r="887" ht="13.5" customHeight="1">
      <c r="A887" s="253"/>
      <c r="B887" s="95"/>
      <c r="C887" s="253"/>
      <c r="D887" s="95"/>
      <c r="E887" s="253"/>
      <c r="F887" s="253"/>
      <c r="G887" s="253"/>
      <c r="H887" s="253"/>
      <c r="I887" s="253"/>
      <c r="J887" s="253"/>
      <c r="K887" s="253"/>
      <c r="L887" s="253"/>
      <c r="M887" s="253"/>
      <c r="N887" s="253"/>
      <c r="O887" s="253"/>
      <c r="P887" s="253"/>
      <c r="Q887" s="253"/>
      <c r="R887" s="253"/>
      <c r="S887" s="253"/>
      <c r="T887" s="253"/>
      <c r="U887" s="253"/>
      <c r="V887" s="253"/>
      <c r="W887" s="253"/>
      <c r="X887" s="253"/>
      <c r="Y887" s="253"/>
      <c r="Z887" s="253"/>
    </row>
    <row r="888" ht="13.5" customHeight="1">
      <c r="A888" s="253"/>
      <c r="B888" s="95"/>
      <c r="C888" s="253"/>
      <c r="D888" s="95"/>
      <c r="E888" s="253"/>
      <c r="F888" s="253"/>
      <c r="G888" s="253"/>
      <c r="H888" s="253"/>
      <c r="I888" s="253"/>
      <c r="J888" s="253"/>
      <c r="K888" s="253"/>
      <c r="L888" s="253"/>
      <c r="M888" s="253"/>
      <c r="N888" s="253"/>
      <c r="O888" s="253"/>
      <c r="P888" s="253"/>
      <c r="Q888" s="253"/>
      <c r="R888" s="253"/>
      <c r="S888" s="253"/>
      <c r="T888" s="253"/>
      <c r="U888" s="253"/>
      <c r="V888" s="253"/>
      <c r="W888" s="253"/>
      <c r="X888" s="253"/>
      <c r="Y888" s="253"/>
      <c r="Z888" s="253"/>
    </row>
    <row r="889" ht="13.5" customHeight="1">
      <c r="A889" s="253"/>
      <c r="B889" s="95"/>
      <c r="C889" s="253"/>
      <c r="D889" s="95"/>
      <c r="E889" s="253"/>
      <c r="F889" s="253"/>
      <c r="G889" s="253"/>
      <c r="H889" s="253"/>
      <c r="I889" s="253"/>
      <c r="J889" s="253"/>
      <c r="K889" s="253"/>
      <c r="L889" s="253"/>
      <c r="M889" s="253"/>
      <c r="N889" s="253"/>
      <c r="O889" s="253"/>
      <c r="P889" s="253"/>
      <c r="Q889" s="253"/>
      <c r="R889" s="253"/>
      <c r="S889" s="253"/>
      <c r="T889" s="253"/>
      <c r="U889" s="253"/>
      <c r="V889" s="253"/>
      <c r="W889" s="253"/>
      <c r="X889" s="253"/>
      <c r="Y889" s="253"/>
      <c r="Z889" s="253"/>
    </row>
    <row r="890" ht="13.5" customHeight="1">
      <c r="A890" s="253"/>
      <c r="B890" s="95"/>
      <c r="C890" s="253"/>
      <c r="D890" s="95"/>
      <c r="E890" s="253"/>
      <c r="F890" s="253"/>
      <c r="G890" s="253"/>
      <c r="H890" s="253"/>
      <c r="I890" s="253"/>
      <c r="J890" s="253"/>
      <c r="K890" s="253"/>
      <c r="L890" s="253"/>
      <c r="M890" s="253"/>
      <c r="N890" s="253"/>
      <c r="O890" s="253"/>
      <c r="P890" s="253"/>
      <c r="Q890" s="253"/>
      <c r="R890" s="253"/>
      <c r="S890" s="253"/>
      <c r="T890" s="253"/>
      <c r="U890" s="253"/>
      <c r="V890" s="253"/>
      <c r="W890" s="253"/>
      <c r="X890" s="253"/>
      <c r="Y890" s="253"/>
      <c r="Z890" s="253"/>
    </row>
    <row r="891" ht="13.5" customHeight="1">
      <c r="A891" s="253"/>
      <c r="B891" s="95"/>
      <c r="C891" s="253"/>
      <c r="D891" s="95"/>
      <c r="E891" s="253"/>
      <c r="F891" s="253"/>
      <c r="G891" s="253"/>
      <c r="H891" s="253"/>
      <c r="I891" s="253"/>
      <c r="J891" s="253"/>
      <c r="K891" s="253"/>
      <c r="L891" s="253"/>
      <c r="M891" s="253"/>
      <c r="N891" s="253"/>
      <c r="O891" s="253"/>
      <c r="P891" s="253"/>
      <c r="Q891" s="253"/>
      <c r="R891" s="253"/>
      <c r="S891" s="253"/>
      <c r="T891" s="253"/>
      <c r="U891" s="253"/>
      <c r="V891" s="253"/>
      <c r="W891" s="253"/>
      <c r="X891" s="253"/>
      <c r="Y891" s="253"/>
      <c r="Z891" s="253"/>
    </row>
    <row r="892" ht="13.5" customHeight="1">
      <c r="A892" s="253"/>
      <c r="B892" s="95"/>
      <c r="C892" s="253"/>
      <c r="D892" s="95"/>
      <c r="E892" s="253"/>
      <c r="F892" s="253"/>
      <c r="G892" s="253"/>
      <c r="H892" s="253"/>
      <c r="I892" s="253"/>
      <c r="J892" s="253"/>
      <c r="K892" s="253"/>
      <c r="L892" s="253"/>
      <c r="M892" s="253"/>
      <c r="N892" s="253"/>
      <c r="O892" s="253"/>
      <c r="P892" s="253"/>
      <c r="Q892" s="253"/>
      <c r="R892" s="253"/>
      <c r="S892" s="253"/>
      <c r="T892" s="253"/>
      <c r="U892" s="253"/>
      <c r="V892" s="253"/>
      <c r="W892" s="253"/>
      <c r="X892" s="253"/>
      <c r="Y892" s="253"/>
      <c r="Z892" s="253"/>
    </row>
    <row r="893" ht="13.5" customHeight="1">
      <c r="A893" s="253"/>
      <c r="B893" s="95"/>
      <c r="C893" s="253"/>
      <c r="D893" s="95"/>
      <c r="E893" s="253"/>
      <c r="F893" s="253"/>
      <c r="G893" s="253"/>
      <c r="H893" s="253"/>
      <c r="I893" s="253"/>
      <c r="J893" s="253"/>
      <c r="K893" s="253"/>
      <c r="L893" s="253"/>
      <c r="M893" s="253"/>
      <c r="N893" s="253"/>
      <c r="O893" s="253"/>
      <c r="P893" s="253"/>
      <c r="Q893" s="253"/>
      <c r="R893" s="253"/>
      <c r="S893" s="253"/>
      <c r="T893" s="253"/>
      <c r="U893" s="253"/>
      <c r="V893" s="253"/>
      <c r="W893" s="253"/>
      <c r="X893" s="253"/>
      <c r="Y893" s="253"/>
      <c r="Z893" s="253"/>
    </row>
    <row r="894" ht="13.5" customHeight="1">
      <c r="A894" s="253"/>
      <c r="B894" s="95"/>
      <c r="C894" s="253"/>
      <c r="D894" s="95"/>
      <c r="E894" s="253"/>
      <c r="F894" s="253"/>
      <c r="G894" s="253"/>
      <c r="H894" s="253"/>
      <c r="I894" s="253"/>
      <c r="J894" s="253"/>
      <c r="K894" s="253"/>
      <c r="L894" s="253"/>
      <c r="M894" s="253"/>
      <c r="N894" s="253"/>
      <c r="O894" s="253"/>
      <c r="P894" s="253"/>
      <c r="Q894" s="253"/>
      <c r="R894" s="253"/>
      <c r="S894" s="253"/>
      <c r="T894" s="253"/>
      <c r="U894" s="253"/>
      <c r="V894" s="253"/>
      <c r="W894" s="253"/>
      <c r="X894" s="253"/>
      <c r="Y894" s="253"/>
      <c r="Z894" s="253"/>
    </row>
    <row r="895" ht="13.5" customHeight="1">
      <c r="A895" s="253"/>
      <c r="B895" s="95"/>
      <c r="C895" s="253"/>
      <c r="D895" s="95"/>
      <c r="E895" s="253"/>
      <c r="F895" s="253"/>
      <c r="G895" s="253"/>
      <c r="H895" s="253"/>
      <c r="I895" s="253"/>
      <c r="J895" s="253"/>
      <c r="K895" s="253"/>
      <c r="L895" s="253"/>
      <c r="M895" s="253"/>
      <c r="N895" s="253"/>
      <c r="O895" s="253"/>
      <c r="P895" s="253"/>
      <c r="Q895" s="253"/>
      <c r="R895" s="253"/>
      <c r="S895" s="253"/>
      <c r="T895" s="253"/>
      <c r="U895" s="253"/>
      <c r="V895" s="253"/>
      <c r="W895" s="253"/>
      <c r="X895" s="253"/>
      <c r="Y895" s="253"/>
      <c r="Z895" s="253"/>
    </row>
    <row r="896" ht="13.5" customHeight="1">
      <c r="A896" s="253"/>
      <c r="B896" s="95"/>
      <c r="C896" s="253"/>
      <c r="D896" s="95"/>
      <c r="E896" s="253"/>
      <c r="F896" s="253"/>
      <c r="G896" s="253"/>
      <c r="H896" s="253"/>
      <c r="I896" s="253"/>
      <c r="J896" s="253"/>
      <c r="K896" s="253"/>
      <c r="L896" s="253"/>
      <c r="M896" s="253"/>
      <c r="N896" s="253"/>
      <c r="O896" s="253"/>
      <c r="P896" s="253"/>
      <c r="Q896" s="253"/>
      <c r="R896" s="253"/>
      <c r="S896" s="253"/>
      <c r="T896" s="253"/>
      <c r="U896" s="253"/>
      <c r="V896" s="253"/>
      <c r="W896" s="253"/>
      <c r="X896" s="253"/>
      <c r="Y896" s="253"/>
      <c r="Z896" s="253"/>
    </row>
    <row r="897" ht="13.5" customHeight="1">
      <c r="A897" s="253"/>
      <c r="B897" s="95"/>
      <c r="C897" s="253"/>
      <c r="D897" s="95"/>
      <c r="E897" s="253"/>
      <c r="F897" s="253"/>
      <c r="G897" s="253"/>
      <c r="H897" s="253"/>
      <c r="I897" s="253"/>
      <c r="J897" s="253"/>
      <c r="K897" s="253"/>
      <c r="L897" s="253"/>
      <c r="M897" s="253"/>
      <c r="N897" s="253"/>
      <c r="O897" s="253"/>
      <c r="P897" s="253"/>
      <c r="Q897" s="253"/>
      <c r="R897" s="253"/>
      <c r="S897" s="253"/>
      <c r="T897" s="253"/>
      <c r="U897" s="253"/>
      <c r="V897" s="253"/>
      <c r="W897" s="253"/>
      <c r="X897" s="253"/>
      <c r="Y897" s="253"/>
      <c r="Z897" s="253"/>
    </row>
    <row r="898" ht="13.5" customHeight="1">
      <c r="A898" s="253"/>
      <c r="B898" s="95"/>
      <c r="C898" s="253"/>
      <c r="D898" s="95"/>
      <c r="E898" s="253"/>
      <c r="F898" s="253"/>
      <c r="G898" s="253"/>
      <c r="H898" s="253"/>
      <c r="I898" s="253"/>
      <c r="J898" s="253"/>
      <c r="K898" s="253"/>
      <c r="L898" s="253"/>
      <c r="M898" s="253"/>
      <c r="N898" s="253"/>
      <c r="O898" s="253"/>
      <c r="P898" s="253"/>
      <c r="Q898" s="253"/>
      <c r="R898" s="253"/>
      <c r="S898" s="253"/>
      <c r="T898" s="253"/>
      <c r="U898" s="253"/>
      <c r="V898" s="253"/>
      <c r="W898" s="253"/>
      <c r="X898" s="253"/>
      <c r="Y898" s="253"/>
      <c r="Z898" s="253"/>
    </row>
    <row r="899" ht="13.5" customHeight="1">
      <c r="A899" s="253"/>
      <c r="B899" s="95"/>
      <c r="C899" s="253"/>
      <c r="D899" s="95"/>
      <c r="E899" s="253"/>
      <c r="F899" s="253"/>
      <c r="G899" s="253"/>
      <c r="H899" s="253"/>
      <c r="I899" s="253"/>
      <c r="J899" s="253"/>
      <c r="K899" s="253"/>
      <c r="L899" s="253"/>
      <c r="M899" s="253"/>
      <c r="N899" s="253"/>
      <c r="O899" s="253"/>
      <c r="P899" s="253"/>
      <c r="Q899" s="253"/>
      <c r="R899" s="253"/>
      <c r="S899" s="253"/>
      <c r="T899" s="253"/>
      <c r="U899" s="253"/>
      <c r="V899" s="253"/>
      <c r="W899" s="253"/>
      <c r="X899" s="253"/>
      <c r="Y899" s="253"/>
      <c r="Z899" s="253"/>
    </row>
    <row r="900" ht="13.5" customHeight="1">
      <c r="A900" s="253"/>
      <c r="B900" s="95"/>
      <c r="C900" s="253"/>
      <c r="D900" s="95"/>
      <c r="E900" s="253"/>
      <c r="F900" s="253"/>
      <c r="G900" s="253"/>
      <c r="H900" s="253"/>
      <c r="I900" s="253"/>
      <c r="J900" s="253"/>
      <c r="K900" s="253"/>
      <c r="L900" s="253"/>
      <c r="M900" s="253"/>
      <c r="N900" s="253"/>
      <c r="O900" s="253"/>
      <c r="P900" s="253"/>
      <c r="Q900" s="253"/>
      <c r="R900" s="253"/>
      <c r="S900" s="253"/>
      <c r="T900" s="253"/>
      <c r="U900" s="253"/>
      <c r="V900" s="253"/>
      <c r="W900" s="253"/>
      <c r="X900" s="253"/>
      <c r="Y900" s="253"/>
      <c r="Z900" s="253"/>
    </row>
    <row r="901" ht="13.5" customHeight="1">
      <c r="A901" s="253"/>
      <c r="B901" s="95"/>
      <c r="C901" s="253"/>
      <c r="D901" s="95"/>
      <c r="E901" s="253"/>
      <c r="F901" s="253"/>
      <c r="G901" s="253"/>
      <c r="H901" s="253"/>
      <c r="I901" s="253"/>
      <c r="J901" s="253"/>
      <c r="K901" s="253"/>
      <c r="L901" s="253"/>
      <c r="M901" s="253"/>
      <c r="N901" s="253"/>
      <c r="O901" s="253"/>
      <c r="P901" s="253"/>
      <c r="Q901" s="253"/>
      <c r="R901" s="253"/>
      <c r="S901" s="253"/>
      <c r="T901" s="253"/>
      <c r="U901" s="253"/>
      <c r="V901" s="253"/>
      <c r="W901" s="253"/>
      <c r="X901" s="253"/>
      <c r="Y901" s="253"/>
      <c r="Z901" s="253"/>
    </row>
    <row r="902" ht="13.5" customHeight="1">
      <c r="A902" s="253"/>
      <c r="B902" s="95"/>
      <c r="C902" s="253"/>
      <c r="D902" s="95"/>
      <c r="E902" s="253"/>
      <c r="F902" s="253"/>
      <c r="G902" s="253"/>
      <c r="H902" s="253"/>
      <c r="I902" s="253"/>
      <c r="J902" s="253"/>
      <c r="K902" s="253"/>
      <c r="L902" s="253"/>
      <c r="M902" s="253"/>
      <c r="N902" s="253"/>
      <c r="O902" s="253"/>
      <c r="P902" s="253"/>
      <c r="Q902" s="253"/>
      <c r="R902" s="253"/>
      <c r="S902" s="253"/>
      <c r="T902" s="253"/>
      <c r="U902" s="253"/>
      <c r="V902" s="253"/>
      <c r="W902" s="253"/>
      <c r="X902" s="253"/>
      <c r="Y902" s="253"/>
      <c r="Z902" s="253"/>
    </row>
    <row r="903" ht="13.5" customHeight="1">
      <c r="A903" s="253"/>
      <c r="B903" s="95"/>
      <c r="C903" s="253"/>
      <c r="D903" s="95"/>
      <c r="E903" s="253"/>
      <c r="F903" s="253"/>
      <c r="G903" s="253"/>
      <c r="H903" s="253"/>
      <c r="I903" s="253"/>
      <c r="J903" s="253"/>
      <c r="K903" s="253"/>
      <c r="L903" s="253"/>
      <c r="M903" s="253"/>
      <c r="N903" s="253"/>
      <c r="O903" s="253"/>
      <c r="P903" s="253"/>
      <c r="Q903" s="253"/>
      <c r="R903" s="253"/>
      <c r="S903" s="253"/>
      <c r="T903" s="253"/>
      <c r="U903" s="253"/>
      <c r="V903" s="253"/>
      <c r="W903" s="253"/>
      <c r="X903" s="253"/>
      <c r="Y903" s="253"/>
      <c r="Z903" s="253"/>
    </row>
    <row r="904" ht="13.5" customHeight="1">
      <c r="A904" s="253"/>
      <c r="B904" s="95"/>
      <c r="C904" s="253"/>
      <c r="D904" s="95"/>
      <c r="E904" s="253"/>
      <c r="F904" s="253"/>
      <c r="G904" s="253"/>
      <c r="H904" s="253"/>
      <c r="I904" s="253"/>
      <c r="J904" s="253"/>
      <c r="K904" s="253"/>
      <c r="L904" s="253"/>
      <c r="M904" s="253"/>
      <c r="N904" s="253"/>
      <c r="O904" s="253"/>
      <c r="P904" s="253"/>
      <c r="Q904" s="253"/>
      <c r="R904" s="253"/>
      <c r="S904" s="253"/>
      <c r="T904" s="253"/>
      <c r="U904" s="253"/>
      <c r="V904" s="253"/>
      <c r="W904" s="253"/>
      <c r="X904" s="253"/>
      <c r="Y904" s="253"/>
      <c r="Z904" s="253"/>
    </row>
    <row r="905" ht="13.5" customHeight="1">
      <c r="A905" s="253"/>
      <c r="B905" s="95"/>
      <c r="C905" s="253"/>
      <c r="D905" s="95"/>
      <c r="E905" s="253"/>
      <c r="F905" s="253"/>
      <c r="G905" s="253"/>
      <c r="H905" s="253"/>
      <c r="I905" s="253"/>
      <c r="J905" s="253"/>
      <c r="K905" s="253"/>
      <c r="L905" s="253"/>
      <c r="M905" s="253"/>
      <c r="N905" s="253"/>
      <c r="O905" s="253"/>
      <c r="P905" s="253"/>
      <c r="Q905" s="253"/>
      <c r="R905" s="253"/>
      <c r="S905" s="253"/>
      <c r="T905" s="253"/>
      <c r="U905" s="253"/>
      <c r="V905" s="253"/>
      <c r="W905" s="253"/>
      <c r="X905" s="253"/>
      <c r="Y905" s="253"/>
      <c r="Z905" s="253"/>
    </row>
    <row r="906" ht="13.5" customHeight="1">
      <c r="A906" s="253"/>
      <c r="B906" s="95"/>
      <c r="C906" s="253"/>
      <c r="D906" s="95"/>
      <c r="E906" s="253"/>
      <c r="F906" s="253"/>
      <c r="G906" s="253"/>
      <c r="H906" s="253"/>
      <c r="I906" s="253"/>
      <c r="J906" s="253"/>
      <c r="K906" s="253"/>
      <c r="L906" s="253"/>
      <c r="M906" s="253"/>
      <c r="N906" s="253"/>
      <c r="O906" s="253"/>
      <c r="P906" s="253"/>
      <c r="Q906" s="253"/>
      <c r="R906" s="253"/>
      <c r="S906" s="253"/>
      <c r="T906" s="253"/>
      <c r="U906" s="253"/>
      <c r="V906" s="253"/>
      <c r="W906" s="253"/>
      <c r="X906" s="253"/>
      <c r="Y906" s="253"/>
      <c r="Z906" s="253"/>
    </row>
    <row r="907" ht="13.5" customHeight="1">
      <c r="A907" s="253"/>
      <c r="B907" s="95"/>
      <c r="C907" s="253"/>
      <c r="D907" s="95"/>
      <c r="E907" s="253"/>
      <c r="F907" s="253"/>
      <c r="G907" s="253"/>
      <c r="H907" s="253"/>
      <c r="I907" s="253"/>
      <c r="J907" s="253"/>
      <c r="K907" s="253"/>
      <c r="L907" s="253"/>
      <c r="M907" s="253"/>
      <c r="N907" s="253"/>
      <c r="O907" s="253"/>
      <c r="P907" s="253"/>
      <c r="Q907" s="253"/>
      <c r="R907" s="253"/>
      <c r="S907" s="253"/>
      <c r="T907" s="253"/>
      <c r="U907" s="253"/>
      <c r="V907" s="253"/>
      <c r="W907" s="253"/>
      <c r="X907" s="253"/>
      <c r="Y907" s="253"/>
      <c r="Z907" s="253"/>
    </row>
    <row r="908" ht="13.5" customHeight="1">
      <c r="A908" s="253"/>
      <c r="B908" s="95"/>
      <c r="C908" s="253"/>
      <c r="D908" s="95"/>
      <c r="E908" s="253"/>
      <c r="F908" s="253"/>
      <c r="G908" s="253"/>
      <c r="H908" s="253"/>
      <c r="I908" s="253"/>
      <c r="J908" s="253"/>
      <c r="K908" s="253"/>
      <c r="L908" s="253"/>
      <c r="M908" s="253"/>
      <c r="N908" s="253"/>
      <c r="O908" s="253"/>
      <c r="P908" s="253"/>
      <c r="Q908" s="253"/>
      <c r="R908" s="253"/>
      <c r="S908" s="253"/>
      <c r="T908" s="253"/>
      <c r="U908" s="253"/>
      <c r="V908" s="253"/>
      <c r="W908" s="253"/>
      <c r="X908" s="253"/>
      <c r="Y908" s="253"/>
      <c r="Z908" s="253"/>
    </row>
    <row r="909" ht="13.5" customHeight="1">
      <c r="A909" s="253"/>
      <c r="B909" s="95"/>
      <c r="C909" s="253"/>
      <c r="D909" s="95"/>
      <c r="E909" s="253"/>
      <c r="F909" s="253"/>
      <c r="G909" s="253"/>
      <c r="H909" s="253"/>
      <c r="I909" s="253"/>
      <c r="J909" s="253"/>
      <c r="K909" s="253"/>
      <c r="L909" s="253"/>
      <c r="M909" s="253"/>
      <c r="N909" s="253"/>
      <c r="O909" s="253"/>
      <c r="P909" s="253"/>
      <c r="Q909" s="253"/>
      <c r="R909" s="253"/>
      <c r="S909" s="253"/>
      <c r="T909" s="253"/>
      <c r="U909" s="253"/>
      <c r="V909" s="253"/>
      <c r="W909" s="253"/>
      <c r="X909" s="253"/>
      <c r="Y909" s="253"/>
      <c r="Z909" s="253"/>
    </row>
    <row r="910" ht="13.5" customHeight="1">
      <c r="A910" s="253"/>
      <c r="B910" s="95"/>
      <c r="C910" s="253"/>
      <c r="D910" s="95"/>
      <c r="E910" s="253"/>
      <c r="F910" s="253"/>
      <c r="G910" s="253"/>
      <c r="H910" s="253"/>
      <c r="I910" s="253"/>
      <c r="J910" s="253"/>
      <c r="K910" s="253"/>
      <c r="L910" s="253"/>
      <c r="M910" s="253"/>
      <c r="N910" s="253"/>
      <c r="O910" s="253"/>
      <c r="P910" s="253"/>
      <c r="Q910" s="253"/>
      <c r="R910" s="253"/>
      <c r="S910" s="253"/>
      <c r="T910" s="253"/>
      <c r="U910" s="253"/>
      <c r="V910" s="253"/>
      <c r="W910" s="253"/>
      <c r="X910" s="253"/>
      <c r="Y910" s="253"/>
      <c r="Z910" s="253"/>
    </row>
    <row r="911" ht="13.5" customHeight="1">
      <c r="A911" s="253"/>
      <c r="B911" s="95"/>
      <c r="C911" s="253"/>
      <c r="D911" s="95"/>
      <c r="E911" s="253"/>
      <c r="F911" s="253"/>
      <c r="G911" s="253"/>
      <c r="H911" s="253"/>
      <c r="I911" s="253"/>
      <c r="J911" s="253"/>
      <c r="K911" s="253"/>
      <c r="L911" s="253"/>
      <c r="M911" s="253"/>
      <c r="N911" s="253"/>
      <c r="O911" s="253"/>
      <c r="P911" s="253"/>
      <c r="Q911" s="253"/>
      <c r="R911" s="253"/>
      <c r="S911" s="253"/>
      <c r="T911" s="253"/>
      <c r="U911" s="253"/>
      <c r="V911" s="253"/>
      <c r="W911" s="253"/>
      <c r="X911" s="253"/>
      <c r="Y911" s="253"/>
      <c r="Z911" s="253"/>
    </row>
    <row r="912" ht="13.5" customHeight="1">
      <c r="A912" s="253"/>
      <c r="B912" s="95"/>
      <c r="C912" s="253"/>
      <c r="D912" s="95"/>
      <c r="E912" s="253"/>
      <c r="F912" s="253"/>
      <c r="G912" s="253"/>
      <c r="H912" s="253"/>
      <c r="I912" s="253"/>
      <c r="J912" s="253"/>
      <c r="K912" s="253"/>
      <c r="L912" s="253"/>
      <c r="M912" s="253"/>
      <c r="N912" s="253"/>
      <c r="O912" s="253"/>
      <c r="P912" s="253"/>
      <c r="Q912" s="253"/>
      <c r="R912" s="253"/>
      <c r="S912" s="253"/>
      <c r="T912" s="253"/>
      <c r="U912" s="253"/>
      <c r="V912" s="253"/>
      <c r="W912" s="253"/>
      <c r="X912" s="253"/>
      <c r="Y912" s="253"/>
      <c r="Z912" s="253"/>
    </row>
    <row r="913" ht="13.5" customHeight="1">
      <c r="A913" s="253"/>
      <c r="B913" s="95"/>
      <c r="C913" s="253"/>
      <c r="D913" s="95"/>
      <c r="E913" s="253"/>
      <c r="F913" s="253"/>
      <c r="G913" s="253"/>
      <c r="H913" s="253"/>
      <c r="I913" s="253"/>
      <c r="J913" s="253"/>
      <c r="K913" s="253"/>
      <c r="L913" s="253"/>
      <c r="M913" s="253"/>
      <c r="N913" s="253"/>
      <c r="O913" s="253"/>
      <c r="P913" s="253"/>
      <c r="Q913" s="253"/>
      <c r="R913" s="253"/>
      <c r="S913" s="253"/>
      <c r="T913" s="253"/>
      <c r="U913" s="253"/>
      <c r="V913" s="253"/>
      <c r="W913" s="253"/>
      <c r="X913" s="253"/>
      <c r="Y913" s="253"/>
      <c r="Z913" s="253"/>
    </row>
    <row r="914" ht="13.5" customHeight="1">
      <c r="A914" s="253"/>
      <c r="B914" s="95"/>
      <c r="C914" s="253"/>
      <c r="D914" s="95"/>
      <c r="E914" s="253"/>
      <c r="F914" s="253"/>
      <c r="G914" s="253"/>
      <c r="H914" s="253"/>
      <c r="I914" s="253"/>
      <c r="J914" s="253"/>
      <c r="K914" s="253"/>
      <c r="L914" s="253"/>
      <c r="M914" s="253"/>
      <c r="N914" s="253"/>
      <c r="O914" s="253"/>
      <c r="P914" s="253"/>
      <c r="Q914" s="253"/>
      <c r="R914" s="253"/>
      <c r="S914" s="253"/>
      <c r="T914" s="253"/>
      <c r="U914" s="253"/>
      <c r="V914" s="253"/>
      <c r="W914" s="253"/>
      <c r="X914" s="253"/>
      <c r="Y914" s="253"/>
      <c r="Z914" s="253"/>
    </row>
    <row r="915" ht="13.5" customHeight="1">
      <c r="A915" s="253"/>
      <c r="B915" s="95"/>
      <c r="C915" s="253"/>
      <c r="D915" s="95"/>
      <c r="E915" s="253"/>
      <c r="F915" s="253"/>
      <c r="G915" s="253"/>
      <c r="H915" s="253"/>
      <c r="I915" s="253"/>
      <c r="J915" s="253"/>
      <c r="K915" s="253"/>
      <c r="L915" s="253"/>
      <c r="M915" s="253"/>
      <c r="N915" s="253"/>
      <c r="O915" s="253"/>
      <c r="P915" s="253"/>
      <c r="Q915" s="253"/>
      <c r="R915" s="253"/>
      <c r="S915" s="253"/>
      <c r="T915" s="253"/>
      <c r="U915" s="253"/>
      <c r="V915" s="253"/>
      <c r="W915" s="253"/>
      <c r="X915" s="253"/>
      <c r="Y915" s="253"/>
      <c r="Z915" s="253"/>
    </row>
    <row r="916" ht="13.5" customHeight="1">
      <c r="A916" s="253"/>
      <c r="B916" s="95"/>
      <c r="C916" s="253"/>
      <c r="D916" s="95"/>
      <c r="E916" s="253"/>
      <c r="F916" s="253"/>
      <c r="G916" s="253"/>
      <c r="H916" s="253"/>
      <c r="I916" s="253"/>
      <c r="J916" s="253"/>
      <c r="K916" s="253"/>
      <c r="L916" s="253"/>
      <c r="M916" s="253"/>
      <c r="N916" s="253"/>
      <c r="O916" s="253"/>
      <c r="P916" s="253"/>
      <c r="Q916" s="253"/>
      <c r="R916" s="253"/>
      <c r="S916" s="253"/>
      <c r="T916" s="253"/>
      <c r="U916" s="253"/>
      <c r="V916" s="253"/>
      <c r="W916" s="253"/>
      <c r="X916" s="253"/>
      <c r="Y916" s="253"/>
      <c r="Z916" s="253"/>
    </row>
    <row r="917" ht="13.5" customHeight="1">
      <c r="A917" s="253"/>
      <c r="B917" s="95"/>
      <c r="C917" s="253"/>
      <c r="D917" s="95"/>
      <c r="E917" s="253"/>
      <c r="F917" s="253"/>
      <c r="G917" s="253"/>
      <c r="H917" s="253"/>
      <c r="I917" s="253"/>
      <c r="J917" s="253"/>
      <c r="K917" s="253"/>
      <c r="L917" s="253"/>
      <c r="M917" s="253"/>
      <c r="N917" s="253"/>
      <c r="O917" s="253"/>
      <c r="P917" s="253"/>
      <c r="Q917" s="253"/>
      <c r="R917" s="253"/>
      <c r="S917" s="253"/>
      <c r="T917" s="253"/>
      <c r="U917" s="253"/>
      <c r="V917" s="253"/>
      <c r="W917" s="253"/>
      <c r="X917" s="253"/>
      <c r="Y917" s="253"/>
      <c r="Z917" s="253"/>
    </row>
    <row r="918" ht="13.5" customHeight="1">
      <c r="A918" s="253"/>
      <c r="B918" s="95"/>
      <c r="C918" s="253"/>
      <c r="D918" s="95"/>
      <c r="E918" s="253"/>
      <c r="F918" s="253"/>
      <c r="G918" s="253"/>
      <c r="H918" s="253"/>
      <c r="I918" s="253"/>
      <c r="J918" s="253"/>
      <c r="K918" s="253"/>
      <c r="L918" s="253"/>
      <c r="M918" s="253"/>
      <c r="N918" s="253"/>
      <c r="O918" s="253"/>
      <c r="P918" s="253"/>
      <c r="Q918" s="253"/>
      <c r="R918" s="253"/>
      <c r="S918" s="253"/>
      <c r="T918" s="253"/>
      <c r="U918" s="253"/>
      <c r="V918" s="253"/>
      <c r="W918" s="253"/>
      <c r="X918" s="253"/>
      <c r="Y918" s="253"/>
      <c r="Z918" s="253"/>
    </row>
    <row r="919" ht="13.5" customHeight="1">
      <c r="A919" s="253"/>
      <c r="B919" s="95"/>
      <c r="C919" s="253"/>
      <c r="D919" s="95"/>
      <c r="E919" s="253"/>
      <c r="F919" s="253"/>
      <c r="G919" s="253"/>
      <c r="H919" s="253"/>
      <c r="I919" s="253"/>
      <c r="J919" s="253"/>
      <c r="K919" s="253"/>
      <c r="L919" s="253"/>
      <c r="M919" s="253"/>
      <c r="N919" s="253"/>
      <c r="O919" s="253"/>
      <c r="P919" s="253"/>
      <c r="Q919" s="253"/>
      <c r="R919" s="253"/>
      <c r="S919" s="253"/>
      <c r="T919" s="253"/>
      <c r="U919" s="253"/>
      <c r="V919" s="253"/>
      <c r="W919" s="253"/>
      <c r="X919" s="253"/>
      <c r="Y919" s="253"/>
      <c r="Z919" s="253"/>
    </row>
    <row r="920" ht="13.5" customHeight="1">
      <c r="A920" s="253"/>
      <c r="B920" s="95"/>
      <c r="C920" s="253"/>
      <c r="D920" s="95"/>
      <c r="E920" s="253"/>
      <c r="F920" s="253"/>
      <c r="G920" s="253"/>
      <c r="H920" s="253"/>
      <c r="I920" s="253"/>
      <c r="J920" s="253"/>
      <c r="K920" s="253"/>
      <c r="L920" s="253"/>
      <c r="M920" s="253"/>
      <c r="N920" s="253"/>
      <c r="O920" s="253"/>
      <c r="P920" s="253"/>
      <c r="Q920" s="253"/>
      <c r="R920" s="253"/>
      <c r="S920" s="253"/>
      <c r="T920" s="253"/>
      <c r="U920" s="253"/>
      <c r="V920" s="253"/>
      <c r="W920" s="253"/>
      <c r="X920" s="253"/>
      <c r="Y920" s="253"/>
      <c r="Z920" s="253"/>
    </row>
    <row r="921" ht="13.5" customHeight="1">
      <c r="A921" s="253"/>
      <c r="B921" s="95"/>
      <c r="C921" s="253"/>
      <c r="D921" s="95"/>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row>
    <row r="922" ht="13.5" customHeight="1">
      <c r="A922" s="253"/>
      <c r="B922" s="95"/>
      <c r="C922" s="253"/>
      <c r="D922" s="95"/>
      <c r="E922" s="253"/>
      <c r="F922" s="253"/>
      <c r="G922" s="253"/>
      <c r="H922" s="253"/>
      <c r="I922" s="253"/>
      <c r="J922" s="253"/>
      <c r="K922" s="253"/>
      <c r="L922" s="253"/>
      <c r="M922" s="253"/>
      <c r="N922" s="253"/>
      <c r="O922" s="253"/>
      <c r="P922" s="253"/>
      <c r="Q922" s="253"/>
      <c r="R922" s="253"/>
      <c r="S922" s="253"/>
      <c r="T922" s="253"/>
      <c r="U922" s="253"/>
      <c r="V922" s="253"/>
      <c r="W922" s="253"/>
      <c r="X922" s="253"/>
      <c r="Y922" s="253"/>
      <c r="Z922" s="253"/>
    </row>
    <row r="923" ht="13.5" customHeight="1">
      <c r="A923" s="253"/>
      <c r="B923" s="95"/>
      <c r="C923" s="253"/>
      <c r="D923" s="95"/>
      <c r="E923" s="253"/>
      <c r="F923" s="253"/>
      <c r="G923" s="253"/>
      <c r="H923" s="253"/>
      <c r="I923" s="253"/>
      <c r="J923" s="253"/>
      <c r="K923" s="253"/>
      <c r="L923" s="253"/>
      <c r="M923" s="253"/>
      <c r="N923" s="253"/>
      <c r="O923" s="253"/>
      <c r="P923" s="253"/>
      <c r="Q923" s="253"/>
      <c r="R923" s="253"/>
      <c r="S923" s="253"/>
      <c r="T923" s="253"/>
      <c r="U923" s="253"/>
      <c r="V923" s="253"/>
      <c r="W923" s="253"/>
      <c r="X923" s="253"/>
      <c r="Y923" s="253"/>
      <c r="Z923" s="253"/>
    </row>
    <row r="924" ht="13.5" customHeight="1">
      <c r="A924" s="253"/>
      <c r="B924" s="95"/>
      <c r="C924" s="253"/>
      <c r="D924" s="95"/>
      <c r="E924" s="253"/>
      <c r="F924" s="253"/>
      <c r="G924" s="253"/>
      <c r="H924" s="253"/>
      <c r="I924" s="253"/>
      <c r="J924" s="253"/>
      <c r="K924" s="253"/>
      <c r="L924" s="253"/>
      <c r="M924" s="253"/>
      <c r="N924" s="253"/>
      <c r="O924" s="253"/>
      <c r="P924" s="253"/>
      <c r="Q924" s="253"/>
      <c r="R924" s="253"/>
      <c r="S924" s="253"/>
      <c r="T924" s="253"/>
      <c r="U924" s="253"/>
      <c r="V924" s="253"/>
      <c r="W924" s="253"/>
      <c r="X924" s="253"/>
      <c r="Y924" s="253"/>
      <c r="Z924" s="253"/>
    </row>
    <row r="925" ht="13.5" customHeight="1">
      <c r="A925" s="253"/>
      <c r="B925" s="95"/>
      <c r="C925" s="253"/>
      <c r="D925" s="95"/>
      <c r="E925" s="253"/>
      <c r="F925" s="253"/>
      <c r="G925" s="253"/>
      <c r="H925" s="253"/>
      <c r="I925" s="253"/>
      <c r="J925" s="253"/>
      <c r="K925" s="253"/>
      <c r="L925" s="253"/>
      <c r="M925" s="253"/>
      <c r="N925" s="253"/>
      <c r="O925" s="253"/>
      <c r="P925" s="253"/>
      <c r="Q925" s="253"/>
      <c r="R925" s="253"/>
      <c r="S925" s="253"/>
      <c r="T925" s="253"/>
      <c r="U925" s="253"/>
      <c r="V925" s="253"/>
      <c r="W925" s="253"/>
      <c r="X925" s="253"/>
      <c r="Y925" s="253"/>
      <c r="Z925" s="253"/>
    </row>
    <row r="926" ht="13.5" customHeight="1">
      <c r="A926" s="253"/>
      <c r="B926" s="95"/>
      <c r="C926" s="253"/>
      <c r="D926" s="95"/>
      <c r="E926" s="253"/>
      <c r="F926" s="253"/>
      <c r="G926" s="253"/>
      <c r="H926" s="253"/>
      <c r="I926" s="253"/>
      <c r="J926" s="253"/>
      <c r="K926" s="253"/>
      <c r="L926" s="253"/>
      <c r="M926" s="253"/>
      <c r="N926" s="253"/>
      <c r="O926" s="253"/>
      <c r="P926" s="253"/>
      <c r="Q926" s="253"/>
      <c r="R926" s="253"/>
      <c r="S926" s="253"/>
      <c r="T926" s="253"/>
      <c r="U926" s="253"/>
      <c r="V926" s="253"/>
      <c r="W926" s="253"/>
      <c r="X926" s="253"/>
      <c r="Y926" s="253"/>
      <c r="Z926" s="253"/>
    </row>
    <row r="927" ht="13.5" customHeight="1">
      <c r="A927" s="253"/>
      <c r="B927" s="95"/>
      <c r="C927" s="253"/>
      <c r="D927" s="95"/>
      <c r="E927" s="253"/>
      <c r="F927" s="253"/>
      <c r="G927" s="253"/>
      <c r="H927" s="253"/>
      <c r="I927" s="253"/>
      <c r="J927" s="253"/>
      <c r="K927" s="253"/>
      <c r="L927" s="253"/>
      <c r="M927" s="253"/>
      <c r="N927" s="253"/>
      <c r="O927" s="253"/>
      <c r="P927" s="253"/>
      <c r="Q927" s="253"/>
      <c r="R927" s="253"/>
      <c r="S927" s="253"/>
      <c r="T927" s="253"/>
      <c r="U927" s="253"/>
      <c r="V927" s="253"/>
      <c r="W927" s="253"/>
      <c r="X927" s="253"/>
      <c r="Y927" s="253"/>
      <c r="Z927" s="253"/>
    </row>
    <row r="928" ht="13.5" customHeight="1">
      <c r="A928" s="253"/>
      <c r="B928" s="95"/>
      <c r="C928" s="253"/>
      <c r="D928" s="95"/>
      <c r="E928" s="253"/>
      <c r="F928" s="253"/>
      <c r="G928" s="253"/>
      <c r="H928" s="253"/>
      <c r="I928" s="253"/>
      <c r="J928" s="253"/>
      <c r="K928" s="253"/>
      <c r="L928" s="253"/>
      <c r="M928" s="253"/>
      <c r="N928" s="253"/>
      <c r="O928" s="253"/>
      <c r="P928" s="253"/>
      <c r="Q928" s="253"/>
      <c r="R928" s="253"/>
      <c r="S928" s="253"/>
      <c r="T928" s="253"/>
      <c r="U928" s="253"/>
      <c r="V928" s="253"/>
      <c r="W928" s="253"/>
      <c r="X928" s="253"/>
      <c r="Y928" s="253"/>
      <c r="Z928" s="253"/>
    </row>
    <row r="929" ht="13.5" customHeight="1">
      <c r="A929" s="253"/>
      <c r="B929" s="95"/>
      <c r="C929" s="253"/>
      <c r="D929" s="95"/>
      <c r="E929" s="253"/>
      <c r="F929" s="253"/>
      <c r="G929" s="253"/>
      <c r="H929" s="253"/>
      <c r="I929" s="253"/>
      <c r="J929" s="253"/>
      <c r="K929" s="253"/>
      <c r="L929" s="253"/>
      <c r="M929" s="253"/>
      <c r="N929" s="253"/>
      <c r="O929" s="253"/>
      <c r="P929" s="253"/>
      <c r="Q929" s="253"/>
      <c r="R929" s="253"/>
      <c r="S929" s="253"/>
      <c r="T929" s="253"/>
      <c r="U929" s="253"/>
      <c r="V929" s="253"/>
      <c r="W929" s="253"/>
      <c r="X929" s="253"/>
      <c r="Y929" s="253"/>
      <c r="Z929" s="253"/>
    </row>
    <row r="930" ht="13.5" customHeight="1">
      <c r="A930" s="253"/>
      <c r="B930" s="95"/>
      <c r="C930" s="253"/>
      <c r="D930" s="95"/>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row>
    <row r="931" ht="13.5" customHeight="1">
      <c r="A931" s="253"/>
      <c r="B931" s="95"/>
      <c r="C931" s="253"/>
      <c r="D931" s="95"/>
      <c r="E931" s="253"/>
      <c r="F931" s="253"/>
      <c r="G931" s="253"/>
      <c r="H931" s="253"/>
      <c r="I931" s="253"/>
      <c r="J931" s="253"/>
      <c r="K931" s="253"/>
      <c r="L931" s="253"/>
      <c r="M931" s="253"/>
      <c r="N931" s="253"/>
      <c r="O931" s="253"/>
      <c r="P931" s="253"/>
      <c r="Q931" s="253"/>
      <c r="R931" s="253"/>
      <c r="S931" s="253"/>
      <c r="T931" s="253"/>
      <c r="U931" s="253"/>
      <c r="V931" s="253"/>
      <c r="W931" s="253"/>
      <c r="X931" s="253"/>
      <c r="Y931" s="253"/>
      <c r="Z931" s="253"/>
    </row>
    <row r="932" ht="13.5" customHeight="1">
      <c r="A932" s="253"/>
      <c r="B932" s="95"/>
      <c r="C932" s="253"/>
      <c r="D932" s="95"/>
      <c r="E932" s="253"/>
      <c r="F932" s="253"/>
      <c r="G932" s="253"/>
      <c r="H932" s="253"/>
      <c r="I932" s="253"/>
      <c r="J932" s="253"/>
      <c r="K932" s="253"/>
      <c r="L932" s="253"/>
      <c r="M932" s="253"/>
      <c r="N932" s="253"/>
      <c r="O932" s="253"/>
      <c r="P932" s="253"/>
      <c r="Q932" s="253"/>
      <c r="R932" s="253"/>
      <c r="S932" s="253"/>
      <c r="T932" s="253"/>
      <c r="U932" s="253"/>
      <c r="V932" s="253"/>
      <c r="W932" s="253"/>
      <c r="X932" s="253"/>
      <c r="Y932" s="253"/>
      <c r="Z932" s="253"/>
    </row>
    <row r="933" ht="13.5" customHeight="1">
      <c r="A933" s="253"/>
      <c r="B933" s="95"/>
      <c r="C933" s="253"/>
      <c r="D933" s="95"/>
      <c r="E933" s="253"/>
      <c r="F933" s="253"/>
      <c r="G933" s="253"/>
      <c r="H933" s="253"/>
      <c r="I933" s="253"/>
      <c r="J933" s="253"/>
      <c r="K933" s="253"/>
      <c r="L933" s="253"/>
      <c r="M933" s="253"/>
      <c r="N933" s="253"/>
      <c r="O933" s="253"/>
      <c r="P933" s="253"/>
      <c r="Q933" s="253"/>
      <c r="R933" s="253"/>
      <c r="S933" s="253"/>
      <c r="T933" s="253"/>
      <c r="U933" s="253"/>
      <c r="V933" s="253"/>
      <c r="W933" s="253"/>
      <c r="X933" s="253"/>
      <c r="Y933" s="253"/>
      <c r="Z933" s="253"/>
    </row>
    <row r="934" ht="13.5" customHeight="1">
      <c r="A934" s="253"/>
      <c r="B934" s="95"/>
      <c r="C934" s="253"/>
      <c r="D934" s="95"/>
      <c r="E934" s="253"/>
      <c r="F934" s="253"/>
      <c r="G934" s="253"/>
      <c r="H934" s="253"/>
      <c r="I934" s="253"/>
      <c r="J934" s="253"/>
      <c r="K934" s="253"/>
      <c r="L934" s="253"/>
      <c r="M934" s="253"/>
      <c r="N934" s="253"/>
      <c r="O934" s="253"/>
      <c r="P934" s="253"/>
      <c r="Q934" s="253"/>
      <c r="R934" s="253"/>
      <c r="S934" s="253"/>
      <c r="T934" s="253"/>
      <c r="U934" s="253"/>
      <c r="V934" s="253"/>
      <c r="W934" s="253"/>
      <c r="X934" s="253"/>
      <c r="Y934" s="253"/>
      <c r="Z934" s="253"/>
    </row>
    <row r="935" ht="13.5" customHeight="1">
      <c r="A935" s="253"/>
      <c r="B935" s="95"/>
      <c r="C935" s="253"/>
      <c r="D935" s="95"/>
      <c r="E935" s="253"/>
      <c r="F935" s="253"/>
      <c r="G935" s="253"/>
      <c r="H935" s="253"/>
      <c r="I935" s="253"/>
      <c r="J935" s="253"/>
      <c r="K935" s="253"/>
      <c r="L935" s="253"/>
      <c r="M935" s="253"/>
      <c r="N935" s="253"/>
      <c r="O935" s="253"/>
      <c r="P935" s="253"/>
      <c r="Q935" s="253"/>
      <c r="R935" s="253"/>
      <c r="S935" s="253"/>
      <c r="T935" s="253"/>
      <c r="U935" s="253"/>
      <c r="V935" s="253"/>
      <c r="W935" s="253"/>
      <c r="X935" s="253"/>
      <c r="Y935" s="253"/>
      <c r="Z935" s="253"/>
    </row>
    <row r="936" ht="13.5" customHeight="1">
      <c r="A936" s="253"/>
      <c r="B936" s="95"/>
      <c r="C936" s="253"/>
      <c r="D936" s="95"/>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row>
    <row r="937" ht="13.5" customHeight="1">
      <c r="A937" s="253"/>
      <c r="B937" s="95"/>
      <c r="C937" s="253"/>
      <c r="D937" s="95"/>
      <c r="E937" s="253"/>
      <c r="F937" s="253"/>
      <c r="G937" s="253"/>
      <c r="H937" s="253"/>
      <c r="I937" s="253"/>
      <c r="J937" s="253"/>
      <c r="K937" s="253"/>
      <c r="L937" s="253"/>
      <c r="M937" s="253"/>
      <c r="N937" s="253"/>
      <c r="O937" s="253"/>
      <c r="P937" s="253"/>
      <c r="Q937" s="253"/>
      <c r="R937" s="253"/>
      <c r="S937" s="253"/>
      <c r="T937" s="253"/>
      <c r="U937" s="253"/>
      <c r="V937" s="253"/>
      <c r="W937" s="253"/>
      <c r="X937" s="253"/>
      <c r="Y937" s="253"/>
      <c r="Z937" s="253"/>
    </row>
    <row r="938" ht="13.5" customHeight="1">
      <c r="A938" s="253"/>
      <c r="B938" s="95"/>
      <c r="C938" s="253"/>
      <c r="D938" s="95"/>
      <c r="E938" s="253"/>
      <c r="F938" s="253"/>
      <c r="G938" s="253"/>
      <c r="H938" s="253"/>
      <c r="I938" s="253"/>
      <c r="J938" s="253"/>
      <c r="K938" s="253"/>
      <c r="L938" s="253"/>
      <c r="M938" s="253"/>
      <c r="N938" s="253"/>
      <c r="O938" s="253"/>
      <c r="P938" s="253"/>
      <c r="Q938" s="253"/>
      <c r="R938" s="253"/>
      <c r="S938" s="253"/>
      <c r="T938" s="253"/>
      <c r="U938" s="253"/>
      <c r="V938" s="253"/>
      <c r="W938" s="253"/>
      <c r="X938" s="253"/>
      <c r="Y938" s="253"/>
      <c r="Z938" s="253"/>
    </row>
    <row r="939" ht="13.5" customHeight="1">
      <c r="A939" s="253"/>
      <c r="B939" s="95"/>
      <c r="C939" s="253"/>
      <c r="D939" s="95"/>
      <c r="E939" s="253"/>
      <c r="F939" s="253"/>
      <c r="G939" s="253"/>
      <c r="H939" s="253"/>
      <c r="I939" s="253"/>
      <c r="J939" s="253"/>
      <c r="K939" s="253"/>
      <c r="L939" s="253"/>
      <c r="M939" s="253"/>
      <c r="N939" s="253"/>
      <c r="O939" s="253"/>
      <c r="P939" s="253"/>
      <c r="Q939" s="253"/>
      <c r="R939" s="253"/>
      <c r="S939" s="253"/>
      <c r="T939" s="253"/>
      <c r="U939" s="253"/>
      <c r="V939" s="253"/>
      <c r="W939" s="253"/>
      <c r="X939" s="253"/>
      <c r="Y939" s="253"/>
      <c r="Z939" s="253"/>
    </row>
    <row r="940" ht="13.5" customHeight="1">
      <c r="A940" s="253"/>
      <c r="B940" s="95"/>
      <c r="C940" s="253"/>
      <c r="D940" s="95"/>
      <c r="E940" s="253"/>
      <c r="F940" s="253"/>
      <c r="G940" s="253"/>
      <c r="H940" s="253"/>
      <c r="I940" s="253"/>
      <c r="J940" s="253"/>
      <c r="K940" s="253"/>
      <c r="L940" s="253"/>
      <c r="M940" s="253"/>
      <c r="N940" s="253"/>
      <c r="O940" s="253"/>
      <c r="P940" s="253"/>
      <c r="Q940" s="253"/>
      <c r="R940" s="253"/>
      <c r="S940" s="253"/>
      <c r="T940" s="253"/>
      <c r="U940" s="253"/>
      <c r="V940" s="253"/>
      <c r="W940" s="253"/>
      <c r="X940" s="253"/>
      <c r="Y940" s="253"/>
      <c r="Z940" s="253"/>
    </row>
    <row r="941" ht="13.5" customHeight="1">
      <c r="A941" s="253"/>
      <c r="B941" s="95"/>
      <c r="C941" s="253"/>
      <c r="D941" s="95"/>
      <c r="E941" s="253"/>
      <c r="F941" s="253"/>
      <c r="G941" s="253"/>
      <c r="H941" s="253"/>
      <c r="I941" s="253"/>
      <c r="J941" s="253"/>
      <c r="K941" s="253"/>
      <c r="L941" s="253"/>
      <c r="M941" s="253"/>
      <c r="N941" s="253"/>
      <c r="O941" s="253"/>
      <c r="P941" s="253"/>
      <c r="Q941" s="253"/>
      <c r="R941" s="253"/>
      <c r="S941" s="253"/>
      <c r="T941" s="253"/>
      <c r="U941" s="253"/>
      <c r="V941" s="253"/>
      <c r="W941" s="253"/>
      <c r="X941" s="253"/>
      <c r="Y941" s="253"/>
      <c r="Z941" s="253"/>
    </row>
    <row r="942" ht="13.5" customHeight="1">
      <c r="A942" s="253"/>
      <c r="B942" s="95"/>
      <c r="C942" s="253"/>
      <c r="D942" s="95"/>
      <c r="E942" s="253"/>
      <c r="F942" s="253"/>
      <c r="G942" s="253"/>
      <c r="H942" s="253"/>
      <c r="I942" s="253"/>
      <c r="J942" s="253"/>
      <c r="K942" s="253"/>
      <c r="L942" s="253"/>
      <c r="M942" s="253"/>
      <c r="N942" s="253"/>
      <c r="O942" s="253"/>
      <c r="P942" s="253"/>
      <c r="Q942" s="253"/>
      <c r="R942" s="253"/>
      <c r="S942" s="253"/>
      <c r="T942" s="253"/>
      <c r="U942" s="253"/>
      <c r="V942" s="253"/>
      <c r="W942" s="253"/>
      <c r="X942" s="253"/>
      <c r="Y942" s="253"/>
      <c r="Z942" s="253"/>
    </row>
    <row r="943" ht="13.5" customHeight="1">
      <c r="A943" s="253"/>
      <c r="B943" s="95"/>
      <c r="C943" s="253"/>
      <c r="D943" s="95"/>
      <c r="E943" s="253"/>
      <c r="F943" s="253"/>
      <c r="G943" s="253"/>
      <c r="H943" s="253"/>
      <c r="I943" s="253"/>
      <c r="J943" s="253"/>
      <c r="K943" s="253"/>
      <c r="L943" s="253"/>
      <c r="M943" s="253"/>
      <c r="N943" s="253"/>
      <c r="O943" s="253"/>
      <c r="P943" s="253"/>
      <c r="Q943" s="253"/>
      <c r="R943" s="253"/>
      <c r="S943" s="253"/>
      <c r="T943" s="253"/>
      <c r="U943" s="253"/>
      <c r="V943" s="253"/>
      <c r="W943" s="253"/>
      <c r="X943" s="253"/>
      <c r="Y943" s="253"/>
      <c r="Z943" s="253"/>
    </row>
    <row r="944" ht="13.5" customHeight="1">
      <c r="A944" s="253"/>
      <c r="B944" s="95"/>
      <c r="C944" s="253"/>
      <c r="D944" s="95"/>
      <c r="E944" s="253"/>
      <c r="F944" s="253"/>
      <c r="G944" s="253"/>
      <c r="H944" s="253"/>
      <c r="I944" s="253"/>
      <c r="J944" s="253"/>
      <c r="K944" s="253"/>
      <c r="L944" s="253"/>
      <c r="M944" s="253"/>
      <c r="N944" s="253"/>
      <c r="O944" s="253"/>
      <c r="P944" s="253"/>
      <c r="Q944" s="253"/>
      <c r="R944" s="253"/>
      <c r="S944" s="253"/>
      <c r="T944" s="253"/>
      <c r="U944" s="253"/>
      <c r="V944" s="253"/>
      <c r="W944" s="253"/>
      <c r="X944" s="253"/>
      <c r="Y944" s="253"/>
      <c r="Z944" s="253"/>
    </row>
    <row r="945" ht="13.5" customHeight="1">
      <c r="A945" s="253"/>
      <c r="B945" s="95"/>
      <c r="C945" s="253"/>
      <c r="D945" s="95"/>
      <c r="E945" s="253"/>
      <c r="F945" s="253"/>
      <c r="G945" s="253"/>
      <c r="H945" s="253"/>
      <c r="I945" s="253"/>
      <c r="J945" s="253"/>
      <c r="K945" s="253"/>
      <c r="L945" s="253"/>
      <c r="M945" s="253"/>
      <c r="N945" s="253"/>
      <c r="O945" s="253"/>
      <c r="P945" s="253"/>
      <c r="Q945" s="253"/>
      <c r="R945" s="253"/>
      <c r="S945" s="253"/>
      <c r="T945" s="253"/>
      <c r="U945" s="253"/>
      <c r="V945" s="253"/>
      <c r="W945" s="253"/>
      <c r="X945" s="253"/>
      <c r="Y945" s="253"/>
      <c r="Z945" s="253"/>
    </row>
    <row r="946" ht="13.5" customHeight="1">
      <c r="A946" s="253"/>
      <c r="B946" s="95"/>
      <c r="C946" s="253"/>
      <c r="D946" s="95"/>
      <c r="E946" s="253"/>
      <c r="F946" s="253"/>
      <c r="G946" s="253"/>
      <c r="H946" s="253"/>
      <c r="I946" s="253"/>
      <c r="J946" s="253"/>
      <c r="K946" s="253"/>
      <c r="L946" s="253"/>
      <c r="M946" s="253"/>
      <c r="N946" s="253"/>
      <c r="O946" s="253"/>
      <c r="P946" s="253"/>
      <c r="Q946" s="253"/>
      <c r="R946" s="253"/>
      <c r="S946" s="253"/>
      <c r="T946" s="253"/>
      <c r="U946" s="253"/>
      <c r="V946" s="253"/>
      <c r="W946" s="253"/>
      <c r="X946" s="253"/>
      <c r="Y946" s="253"/>
      <c r="Z946" s="253"/>
    </row>
    <row r="947" ht="13.5" customHeight="1">
      <c r="A947" s="253"/>
      <c r="B947" s="95"/>
      <c r="C947" s="253"/>
      <c r="D947" s="95"/>
      <c r="E947" s="253"/>
      <c r="F947" s="253"/>
      <c r="G947" s="253"/>
      <c r="H947" s="253"/>
      <c r="I947" s="253"/>
      <c r="J947" s="253"/>
      <c r="K947" s="253"/>
      <c r="L947" s="253"/>
      <c r="M947" s="253"/>
      <c r="N947" s="253"/>
      <c r="O947" s="253"/>
      <c r="P947" s="253"/>
      <c r="Q947" s="253"/>
      <c r="R947" s="253"/>
      <c r="S947" s="253"/>
      <c r="T947" s="253"/>
      <c r="U947" s="253"/>
      <c r="V947" s="253"/>
      <c r="W947" s="253"/>
      <c r="X947" s="253"/>
      <c r="Y947" s="253"/>
      <c r="Z947" s="253"/>
    </row>
    <row r="948" ht="13.5" customHeight="1">
      <c r="A948" s="253"/>
      <c r="B948" s="95"/>
      <c r="C948" s="253"/>
      <c r="D948" s="95"/>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row>
    <row r="949" ht="13.5" customHeight="1">
      <c r="A949" s="253"/>
      <c r="B949" s="95"/>
      <c r="C949" s="253"/>
      <c r="D949" s="95"/>
      <c r="E949" s="253"/>
      <c r="F949" s="253"/>
      <c r="G949" s="253"/>
      <c r="H949" s="253"/>
      <c r="I949" s="253"/>
      <c r="J949" s="253"/>
      <c r="K949" s="253"/>
      <c r="L949" s="253"/>
      <c r="M949" s="253"/>
      <c r="N949" s="253"/>
      <c r="O949" s="253"/>
      <c r="P949" s="253"/>
      <c r="Q949" s="253"/>
      <c r="R949" s="253"/>
      <c r="S949" s="253"/>
      <c r="T949" s="253"/>
      <c r="U949" s="253"/>
      <c r="V949" s="253"/>
      <c r="W949" s="253"/>
      <c r="X949" s="253"/>
      <c r="Y949" s="253"/>
      <c r="Z949" s="253"/>
    </row>
    <row r="950" ht="13.5" customHeight="1">
      <c r="A950" s="253"/>
      <c r="B950" s="95"/>
      <c r="C950" s="253"/>
      <c r="D950" s="95"/>
      <c r="E950" s="253"/>
      <c r="F950" s="253"/>
      <c r="G950" s="253"/>
      <c r="H950" s="253"/>
      <c r="I950" s="253"/>
      <c r="J950" s="253"/>
      <c r="K950" s="253"/>
      <c r="L950" s="253"/>
      <c r="M950" s="253"/>
      <c r="N950" s="253"/>
      <c r="O950" s="253"/>
      <c r="P950" s="253"/>
      <c r="Q950" s="253"/>
      <c r="R950" s="253"/>
      <c r="S950" s="253"/>
      <c r="T950" s="253"/>
      <c r="U950" s="253"/>
      <c r="V950" s="253"/>
      <c r="W950" s="253"/>
      <c r="X950" s="253"/>
      <c r="Y950" s="253"/>
      <c r="Z950" s="253"/>
    </row>
    <row r="951" ht="13.5" customHeight="1">
      <c r="A951" s="253"/>
      <c r="B951" s="95"/>
      <c r="C951" s="253"/>
      <c r="D951" s="95"/>
      <c r="E951" s="253"/>
      <c r="F951" s="253"/>
      <c r="G951" s="253"/>
      <c r="H951" s="253"/>
      <c r="I951" s="253"/>
      <c r="J951" s="253"/>
      <c r="K951" s="253"/>
      <c r="L951" s="253"/>
      <c r="M951" s="253"/>
      <c r="N951" s="253"/>
      <c r="O951" s="253"/>
      <c r="P951" s="253"/>
      <c r="Q951" s="253"/>
      <c r="R951" s="253"/>
      <c r="S951" s="253"/>
      <c r="T951" s="253"/>
      <c r="U951" s="253"/>
      <c r="V951" s="253"/>
      <c r="W951" s="253"/>
      <c r="X951" s="253"/>
      <c r="Y951" s="253"/>
      <c r="Z951" s="253"/>
    </row>
    <row r="952" ht="13.5" customHeight="1">
      <c r="A952" s="253"/>
      <c r="B952" s="95"/>
      <c r="C952" s="253"/>
      <c r="D952" s="95"/>
      <c r="E952" s="253"/>
      <c r="F952" s="253"/>
      <c r="G952" s="253"/>
      <c r="H952" s="253"/>
      <c r="I952" s="253"/>
      <c r="J952" s="253"/>
      <c r="K952" s="253"/>
      <c r="L952" s="253"/>
      <c r="M952" s="253"/>
      <c r="N952" s="253"/>
      <c r="O952" s="253"/>
      <c r="P952" s="253"/>
      <c r="Q952" s="253"/>
      <c r="R952" s="253"/>
      <c r="S952" s="253"/>
      <c r="T952" s="253"/>
      <c r="U952" s="253"/>
      <c r="V952" s="253"/>
      <c r="W952" s="253"/>
      <c r="X952" s="253"/>
      <c r="Y952" s="253"/>
      <c r="Z952" s="253"/>
    </row>
    <row r="953" ht="13.5" customHeight="1">
      <c r="A953" s="253"/>
      <c r="B953" s="95"/>
      <c r="C953" s="253"/>
      <c r="D953" s="95"/>
      <c r="E953" s="253"/>
      <c r="F953" s="253"/>
      <c r="G953" s="253"/>
      <c r="H953" s="253"/>
      <c r="I953" s="253"/>
      <c r="J953" s="253"/>
      <c r="K953" s="253"/>
      <c r="L953" s="253"/>
      <c r="M953" s="253"/>
      <c r="N953" s="253"/>
      <c r="O953" s="253"/>
      <c r="P953" s="253"/>
      <c r="Q953" s="253"/>
      <c r="R953" s="253"/>
      <c r="S953" s="253"/>
      <c r="T953" s="253"/>
      <c r="U953" s="253"/>
      <c r="V953" s="253"/>
      <c r="W953" s="253"/>
      <c r="X953" s="253"/>
      <c r="Y953" s="253"/>
      <c r="Z953" s="253"/>
    </row>
    <row r="954" ht="13.5" customHeight="1">
      <c r="A954" s="253"/>
      <c r="B954" s="95"/>
      <c r="C954" s="253"/>
      <c r="D954" s="95"/>
      <c r="E954" s="253"/>
      <c r="F954" s="253"/>
      <c r="G954" s="253"/>
      <c r="H954" s="253"/>
      <c r="I954" s="253"/>
      <c r="J954" s="253"/>
      <c r="K954" s="253"/>
      <c r="L954" s="253"/>
      <c r="M954" s="253"/>
      <c r="N954" s="253"/>
      <c r="O954" s="253"/>
      <c r="P954" s="253"/>
      <c r="Q954" s="253"/>
      <c r="R954" s="253"/>
      <c r="S954" s="253"/>
      <c r="T954" s="253"/>
      <c r="U954" s="253"/>
      <c r="V954" s="253"/>
      <c r="W954" s="253"/>
      <c r="X954" s="253"/>
      <c r="Y954" s="253"/>
      <c r="Z954" s="253"/>
    </row>
    <row r="955" ht="13.5" customHeight="1">
      <c r="A955" s="253"/>
      <c r="B955" s="95"/>
      <c r="C955" s="253"/>
      <c r="D955" s="95"/>
      <c r="E955" s="253"/>
      <c r="F955" s="253"/>
      <c r="G955" s="253"/>
      <c r="H955" s="253"/>
      <c r="I955" s="253"/>
      <c r="J955" s="253"/>
      <c r="K955" s="253"/>
      <c r="L955" s="253"/>
      <c r="M955" s="253"/>
      <c r="N955" s="253"/>
      <c r="O955" s="253"/>
      <c r="P955" s="253"/>
      <c r="Q955" s="253"/>
      <c r="R955" s="253"/>
      <c r="S955" s="253"/>
      <c r="T955" s="253"/>
      <c r="U955" s="253"/>
      <c r="V955" s="253"/>
      <c r="W955" s="253"/>
      <c r="X955" s="253"/>
      <c r="Y955" s="253"/>
      <c r="Z955" s="253"/>
    </row>
    <row r="956" ht="13.5" customHeight="1">
      <c r="A956" s="253"/>
      <c r="B956" s="95"/>
      <c r="C956" s="253"/>
      <c r="D956" s="95"/>
      <c r="E956" s="253"/>
      <c r="F956" s="253"/>
      <c r="G956" s="253"/>
      <c r="H956" s="253"/>
      <c r="I956" s="253"/>
      <c r="J956" s="253"/>
      <c r="K956" s="253"/>
      <c r="L956" s="253"/>
      <c r="M956" s="253"/>
      <c r="N956" s="253"/>
      <c r="O956" s="253"/>
      <c r="P956" s="253"/>
      <c r="Q956" s="253"/>
      <c r="R956" s="253"/>
      <c r="S956" s="253"/>
      <c r="T956" s="253"/>
      <c r="U956" s="253"/>
      <c r="V956" s="253"/>
      <c r="W956" s="253"/>
      <c r="X956" s="253"/>
      <c r="Y956" s="253"/>
      <c r="Z956" s="253"/>
    </row>
    <row r="957" ht="13.5" customHeight="1">
      <c r="A957" s="253"/>
      <c r="B957" s="95"/>
      <c r="C957" s="253"/>
      <c r="D957" s="95"/>
      <c r="E957" s="253"/>
      <c r="F957" s="253"/>
      <c r="G957" s="253"/>
      <c r="H957" s="253"/>
      <c r="I957" s="253"/>
      <c r="J957" s="253"/>
      <c r="K957" s="253"/>
      <c r="L957" s="253"/>
      <c r="M957" s="253"/>
      <c r="N957" s="253"/>
      <c r="O957" s="253"/>
      <c r="P957" s="253"/>
      <c r="Q957" s="253"/>
      <c r="R957" s="253"/>
      <c r="S957" s="253"/>
      <c r="T957" s="253"/>
      <c r="U957" s="253"/>
      <c r="V957" s="253"/>
      <c r="W957" s="253"/>
      <c r="X957" s="253"/>
      <c r="Y957" s="253"/>
      <c r="Z957" s="253"/>
    </row>
    <row r="958" ht="13.5" customHeight="1">
      <c r="A958" s="253"/>
      <c r="B958" s="95"/>
      <c r="C958" s="253"/>
      <c r="D958" s="95"/>
      <c r="E958" s="253"/>
      <c r="F958" s="253"/>
      <c r="G958" s="253"/>
      <c r="H958" s="253"/>
      <c r="I958" s="253"/>
      <c r="J958" s="253"/>
      <c r="K958" s="253"/>
      <c r="L958" s="253"/>
      <c r="M958" s="253"/>
      <c r="N958" s="253"/>
      <c r="O958" s="253"/>
      <c r="P958" s="253"/>
      <c r="Q958" s="253"/>
      <c r="R958" s="253"/>
      <c r="S958" s="253"/>
      <c r="T958" s="253"/>
      <c r="U958" s="253"/>
      <c r="V958" s="253"/>
      <c r="W958" s="253"/>
      <c r="X958" s="253"/>
      <c r="Y958" s="253"/>
      <c r="Z958" s="253"/>
    </row>
    <row r="959" ht="13.5" customHeight="1">
      <c r="A959" s="253"/>
      <c r="B959" s="95"/>
      <c r="C959" s="253"/>
      <c r="D959" s="95"/>
      <c r="E959" s="253"/>
      <c r="F959" s="253"/>
      <c r="G959" s="253"/>
      <c r="H959" s="253"/>
      <c r="I959" s="253"/>
      <c r="J959" s="253"/>
      <c r="K959" s="253"/>
      <c r="L959" s="253"/>
      <c r="M959" s="253"/>
      <c r="N959" s="253"/>
      <c r="O959" s="253"/>
      <c r="P959" s="253"/>
      <c r="Q959" s="253"/>
      <c r="R959" s="253"/>
      <c r="S959" s="253"/>
      <c r="T959" s="253"/>
      <c r="U959" s="253"/>
      <c r="V959" s="253"/>
      <c r="W959" s="253"/>
      <c r="X959" s="253"/>
      <c r="Y959" s="253"/>
      <c r="Z959" s="253"/>
    </row>
    <row r="960" ht="13.5" customHeight="1">
      <c r="A960" s="253"/>
      <c r="B960" s="95"/>
      <c r="C960" s="253"/>
      <c r="D960" s="95"/>
      <c r="E960" s="253"/>
      <c r="F960" s="253"/>
      <c r="G960" s="253"/>
      <c r="H960" s="253"/>
      <c r="I960" s="253"/>
      <c r="J960" s="253"/>
      <c r="K960" s="253"/>
      <c r="L960" s="253"/>
      <c r="M960" s="253"/>
      <c r="N960" s="253"/>
      <c r="O960" s="253"/>
      <c r="P960" s="253"/>
      <c r="Q960" s="253"/>
      <c r="R960" s="253"/>
      <c r="S960" s="253"/>
      <c r="T960" s="253"/>
      <c r="U960" s="253"/>
      <c r="V960" s="253"/>
      <c r="W960" s="253"/>
      <c r="X960" s="253"/>
      <c r="Y960" s="253"/>
      <c r="Z960" s="253"/>
    </row>
    <row r="961" ht="13.5" customHeight="1">
      <c r="A961" s="253"/>
      <c r="B961" s="95"/>
      <c r="C961" s="253"/>
      <c r="D961" s="95"/>
      <c r="E961" s="253"/>
      <c r="F961" s="253"/>
      <c r="G961" s="253"/>
      <c r="H961" s="253"/>
      <c r="I961" s="253"/>
      <c r="J961" s="253"/>
      <c r="K961" s="253"/>
      <c r="L961" s="253"/>
      <c r="M961" s="253"/>
      <c r="N961" s="253"/>
      <c r="O961" s="253"/>
      <c r="P961" s="253"/>
      <c r="Q961" s="253"/>
      <c r="R961" s="253"/>
      <c r="S961" s="253"/>
      <c r="T961" s="253"/>
      <c r="U961" s="253"/>
      <c r="V961" s="253"/>
      <c r="W961" s="253"/>
      <c r="X961" s="253"/>
      <c r="Y961" s="253"/>
      <c r="Z961" s="253"/>
    </row>
    <row r="962" ht="13.5" customHeight="1">
      <c r="A962" s="253"/>
      <c r="B962" s="95"/>
      <c r="C962" s="253"/>
      <c r="D962" s="95"/>
      <c r="E962" s="253"/>
      <c r="F962" s="253"/>
      <c r="G962" s="253"/>
      <c r="H962" s="253"/>
      <c r="I962" s="253"/>
      <c r="J962" s="253"/>
      <c r="K962" s="253"/>
      <c r="L962" s="253"/>
      <c r="M962" s="253"/>
      <c r="N962" s="253"/>
      <c r="O962" s="253"/>
      <c r="P962" s="253"/>
      <c r="Q962" s="253"/>
      <c r="R962" s="253"/>
      <c r="S962" s="253"/>
      <c r="T962" s="253"/>
      <c r="U962" s="253"/>
      <c r="V962" s="253"/>
      <c r="W962" s="253"/>
      <c r="X962" s="253"/>
      <c r="Y962" s="253"/>
      <c r="Z962" s="253"/>
    </row>
    <row r="963" ht="13.5" customHeight="1">
      <c r="A963" s="253"/>
      <c r="B963" s="95"/>
      <c r="C963" s="253"/>
      <c r="D963" s="95"/>
      <c r="E963" s="253"/>
      <c r="F963" s="253"/>
      <c r="G963" s="253"/>
      <c r="H963" s="253"/>
      <c r="I963" s="253"/>
      <c r="J963" s="253"/>
      <c r="K963" s="253"/>
      <c r="L963" s="253"/>
      <c r="M963" s="253"/>
      <c r="N963" s="253"/>
      <c r="O963" s="253"/>
      <c r="P963" s="253"/>
      <c r="Q963" s="253"/>
      <c r="R963" s="253"/>
      <c r="S963" s="253"/>
      <c r="T963" s="253"/>
      <c r="U963" s="253"/>
      <c r="V963" s="253"/>
      <c r="W963" s="253"/>
      <c r="X963" s="253"/>
      <c r="Y963" s="253"/>
      <c r="Z963" s="253"/>
    </row>
    <row r="964" ht="13.5" customHeight="1">
      <c r="A964" s="253"/>
      <c r="B964" s="95"/>
      <c r="C964" s="253"/>
      <c r="D964" s="95"/>
      <c r="E964" s="253"/>
      <c r="F964" s="253"/>
      <c r="G964" s="253"/>
      <c r="H964" s="253"/>
      <c r="I964" s="253"/>
      <c r="J964" s="253"/>
      <c r="K964" s="253"/>
      <c r="L964" s="253"/>
      <c r="M964" s="253"/>
      <c r="N964" s="253"/>
      <c r="O964" s="253"/>
      <c r="P964" s="253"/>
      <c r="Q964" s="253"/>
      <c r="R964" s="253"/>
      <c r="S964" s="253"/>
      <c r="T964" s="253"/>
      <c r="U964" s="253"/>
      <c r="V964" s="253"/>
      <c r="W964" s="253"/>
      <c r="X964" s="253"/>
      <c r="Y964" s="253"/>
      <c r="Z964" s="253"/>
    </row>
    <row r="965" ht="13.5" customHeight="1">
      <c r="A965" s="253"/>
      <c r="B965" s="95"/>
      <c r="C965" s="253"/>
      <c r="D965" s="95"/>
      <c r="E965" s="253"/>
      <c r="F965" s="253"/>
      <c r="G965" s="253"/>
      <c r="H965" s="253"/>
      <c r="I965" s="253"/>
      <c r="J965" s="253"/>
      <c r="K965" s="253"/>
      <c r="L965" s="253"/>
      <c r="M965" s="253"/>
      <c r="N965" s="253"/>
      <c r="O965" s="253"/>
      <c r="P965" s="253"/>
      <c r="Q965" s="253"/>
      <c r="R965" s="253"/>
      <c r="S965" s="253"/>
      <c r="T965" s="253"/>
      <c r="U965" s="253"/>
      <c r="V965" s="253"/>
      <c r="W965" s="253"/>
      <c r="X965" s="253"/>
      <c r="Y965" s="253"/>
      <c r="Z965" s="253"/>
    </row>
    <row r="966" ht="13.5" customHeight="1">
      <c r="A966" s="253"/>
      <c r="B966" s="95"/>
      <c r="C966" s="253"/>
      <c r="D966" s="95"/>
      <c r="E966" s="253"/>
      <c r="F966" s="253"/>
      <c r="G966" s="253"/>
      <c r="H966" s="253"/>
      <c r="I966" s="253"/>
      <c r="J966" s="253"/>
      <c r="K966" s="253"/>
      <c r="L966" s="253"/>
      <c r="M966" s="253"/>
      <c r="N966" s="253"/>
      <c r="O966" s="253"/>
      <c r="P966" s="253"/>
      <c r="Q966" s="253"/>
      <c r="R966" s="253"/>
      <c r="S966" s="253"/>
      <c r="T966" s="253"/>
      <c r="U966" s="253"/>
      <c r="V966" s="253"/>
      <c r="W966" s="253"/>
      <c r="X966" s="253"/>
      <c r="Y966" s="253"/>
      <c r="Z966" s="253"/>
    </row>
    <row r="967" ht="13.5" customHeight="1">
      <c r="A967" s="253"/>
      <c r="B967" s="95"/>
      <c r="C967" s="253"/>
      <c r="D967" s="95"/>
      <c r="E967" s="253"/>
      <c r="F967" s="253"/>
      <c r="G967" s="253"/>
      <c r="H967" s="253"/>
      <c r="I967" s="253"/>
      <c r="J967" s="253"/>
      <c r="K967" s="253"/>
      <c r="L967" s="253"/>
      <c r="M967" s="253"/>
      <c r="N967" s="253"/>
      <c r="O967" s="253"/>
      <c r="P967" s="253"/>
      <c r="Q967" s="253"/>
      <c r="R967" s="253"/>
      <c r="S967" s="253"/>
      <c r="T967" s="253"/>
      <c r="U967" s="253"/>
      <c r="V967" s="253"/>
      <c r="W967" s="253"/>
      <c r="X967" s="253"/>
      <c r="Y967" s="253"/>
      <c r="Z967" s="253"/>
    </row>
    <row r="968" ht="13.5" customHeight="1">
      <c r="A968" s="253"/>
      <c r="B968" s="95"/>
      <c r="C968" s="253"/>
      <c r="D968" s="95"/>
      <c r="E968" s="253"/>
      <c r="F968" s="253"/>
      <c r="G968" s="253"/>
      <c r="H968" s="253"/>
      <c r="I968" s="253"/>
      <c r="J968" s="253"/>
      <c r="K968" s="253"/>
      <c r="L968" s="253"/>
      <c r="M968" s="253"/>
      <c r="N968" s="253"/>
      <c r="O968" s="253"/>
      <c r="P968" s="253"/>
      <c r="Q968" s="253"/>
      <c r="R968" s="253"/>
      <c r="S968" s="253"/>
      <c r="T968" s="253"/>
      <c r="U968" s="253"/>
      <c r="V968" s="253"/>
      <c r="W968" s="253"/>
      <c r="X968" s="253"/>
      <c r="Y968" s="253"/>
      <c r="Z968" s="253"/>
    </row>
    <row r="969" ht="13.5" customHeight="1">
      <c r="A969" s="253"/>
      <c r="B969" s="95"/>
      <c r="C969" s="253"/>
      <c r="D969" s="95"/>
      <c r="E969" s="253"/>
      <c r="F969" s="253"/>
      <c r="G969" s="253"/>
      <c r="H969" s="253"/>
      <c r="I969" s="253"/>
      <c r="J969" s="253"/>
      <c r="K969" s="253"/>
      <c r="L969" s="253"/>
      <c r="M969" s="253"/>
      <c r="N969" s="253"/>
      <c r="O969" s="253"/>
      <c r="P969" s="253"/>
      <c r="Q969" s="253"/>
      <c r="R969" s="253"/>
      <c r="S969" s="253"/>
      <c r="T969" s="253"/>
      <c r="U969" s="253"/>
      <c r="V969" s="253"/>
      <c r="W969" s="253"/>
      <c r="X969" s="253"/>
      <c r="Y969" s="253"/>
      <c r="Z969" s="253"/>
    </row>
    <row r="970" ht="13.5" customHeight="1">
      <c r="A970" s="253"/>
      <c r="B970" s="95"/>
      <c r="C970" s="253"/>
      <c r="D970" s="95"/>
      <c r="E970" s="253"/>
      <c r="F970" s="253"/>
      <c r="G970" s="253"/>
      <c r="H970" s="253"/>
      <c r="I970" s="253"/>
      <c r="J970" s="253"/>
      <c r="K970" s="253"/>
      <c r="L970" s="253"/>
      <c r="M970" s="253"/>
      <c r="N970" s="253"/>
      <c r="O970" s="253"/>
      <c r="P970" s="253"/>
      <c r="Q970" s="253"/>
      <c r="R970" s="253"/>
      <c r="S970" s="253"/>
      <c r="T970" s="253"/>
      <c r="U970" s="253"/>
      <c r="V970" s="253"/>
      <c r="W970" s="253"/>
      <c r="X970" s="253"/>
      <c r="Y970" s="253"/>
      <c r="Z970" s="253"/>
    </row>
    <row r="971" ht="13.5" customHeight="1">
      <c r="A971" s="253"/>
      <c r="B971" s="95"/>
      <c r="C971" s="253"/>
      <c r="D971" s="95"/>
      <c r="E971" s="253"/>
      <c r="F971" s="253"/>
      <c r="G971" s="253"/>
      <c r="H971" s="253"/>
      <c r="I971" s="253"/>
      <c r="J971" s="253"/>
      <c r="K971" s="253"/>
      <c r="L971" s="253"/>
      <c r="M971" s="253"/>
      <c r="N971" s="253"/>
      <c r="O971" s="253"/>
      <c r="P971" s="253"/>
      <c r="Q971" s="253"/>
      <c r="R971" s="253"/>
      <c r="S971" s="253"/>
      <c r="T971" s="253"/>
      <c r="U971" s="253"/>
      <c r="V971" s="253"/>
      <c r="W971" s="253"/>
      <c r="X971" s="253"/>
      <c r="Y971" s="253"/>
      <c r="Z971" s="253"/>
    </row>
    <row r="972" ht="13.5" customHeight="1">
      <c r="A972" s="253"/>
      <c r="B972" s="95"/>
      <c r="C972" s="253"/>
      <c r="D972" s="95"/>
      <c r="E972" s="253"/>
      <c r="F972" s="253"/>
      <c r="G972" s="253"/>
      <c r="H972" s="253"/>
      <c r="I972" s="253"/>
      <c r="J972" s="253"/>
      <c r="K972" s="253"/>
      <c r="L972" s="253"/>
      <c r="M972" s="253"/>
      <c r="N972" s="253"/>
      <c r="O972" s="253"/>
      <c r="P972" s="253"/>
      <c r="Q972" s="253"/>
      <c r="R972" s="253"/>
      <c r="S972" s="253"/>
      <c r="T972" s="253"/>
      <c r="U972" s="253"/>
      <c r="V972" s="253"/>
      <c r="W972" s="253"/>
      <c r="X972" s="253"/>
      <c r="Y972" s="253"/>
      <c r="Z972" s="253"/>
    </row>
    <row r="973" ht="13.5" customHeight="1">
      <c r="A973" s="253"/>
      <c r="B973" s="95"/>
      <c r="C973" s="253"/>
      <c r="D973" s="95"/>
      <c r="E973" s="253"/>
      <c r="F973" s="253"/>
      <c r="G973" s="253"/>
      <c r="H973" s="253"/>
      <c r="I973" s="253"/>
      <c r="J973" s="253"/>
      <c r="K973" s="253"/>
      <c r="L973" s="253"/>
      <c r="M973" s="253"/>
      <c r="N973" s="253"/>
      <c r="O973" s="253"/>
      <c r="P973" s="253"/>
      <c r="Q973" s="253"/>
      <c r="R973" s="253"/>
      <c r="S973" s="253"/>
      <c r="T973" s="253"/>
      <c r="U973" s="253"/>
      <c r="V973" s="253"/>
      <c r="W973" s="253"/>
      <c r="X973" s="253"/>
      <c r="Y973" s="253"/>
      <c r="Z973" s="253"/>
    </row>
    <row r="974" ht="13.5" customHeight="1">
      <c r="A974" s="253"/>
      <c r="B974" s="95"/>
      <c r="C974" s="253"/>
      <c r="D974" s="95"/>
      <c r="E974" s="253"/>
      <c r="F974" s="253"/>
      <c r="G974" s="253"/>
      <c r="H974" s="253"/>
      <c r="I974" s="253"/>
      <c r="J974" s="253"/>
      <c r="K974" s="253"/>
      <c r="L974" s="253"/>
      <c r="M974" s="253"/>
      <c r="N974" s="253"/>
      <c r="O974" s="253"/>
      <c r="P974" s="253"/>
      <c r="Q974" s="253"/>
      <c r="R974" s="253"/>
      <c r="S974" s="253"/>
      <c r="T974" s="253"/>
      <c r="U974" s="253"/>
      <c r="V974" s="253"/>
      <c r="W974" s="253"/>
      <c r="X974" s="253"/>
      <c r="Y974" s="253"/>
      <c r="Z974" s="253"/>
    </row>
    <row r="975" ht="13.5" customHeight="1">
      <c r="A975" s="253"/>
      <c r="B975" s="95"/>
      <c r="C975" s="253"/>
      <c r="D975" s="95"/>
      <c r="E975" s="253"/>
      <c r="F975" s="253"/>
      <c r="G975" s="253"/>
      <c r="H975" s="253"/>
      <c r="I975" s="253"/>
      <c r="J975" s="253"/>
      <c r="K975" s="253"/>
      <c r="L975" s="253"/>
      <c r="M975" s="253"/>
      <c r="N975" s="253"/>
      <c r="O975" s="253"/>
      <c r="P975" s="253"/>
      <c r="Q975" s="253"/>
      <c r="R975" s="253"/>
      <c r="S975" s="253"/>
      <c r="T975" s="253"/>
      <c r="U975" s="253"/>
      <c r="V975" s="253"/>
      <c r="W975" s="253"/>
      <c r="X975" s="253"/>
      <c r="Y975" s="253"/>
      <c r="Z975" s="253"/>
    </row>
    <row r="976" ht="13.5" customHeight="1">
      <c r="A976" s="253"/>
      <c r="B976" s="95"/>
      <c r="C976" s="253"/>
      <c r="D976" s="95"/>
      <c r="E976" s="253"/>
      <c r="F976" s="253"/>
      <c r="G976" s="253"/>
      <c r="H976" s="253"/>
      <c r="I976" s="253"/>
      <c r="J976" s="253"/>
      <c r="K976" s="253"/>
      <c r="L976" s="253"/>
      <c r="M976" s="253"/>
      <c r="N976" s="253"/>
      <c r="O976" s="253"/>
      <c r="P976" s="253"/>
      <c r="Q976" s="253"/>
      <c r="R976" s="253"/>
      <c r="S976" s="253"/>
      <c r="T976" s="253"/>
      <c r="U976" s="253"/>
      <c r="V976" s="253"/>
      <c r="W976" s="253"/>
      <c r="X976" s="253"/>
      <c r="Y976" s="253"/>
      <c r="Z976" s="253"/>
    </row>
    <row r="977" ht="13.5" customHeight="1">
      <c r="A977" s="253"/>
      <c r="B977" s="95"/>
      <c r="C977" s="253"/>
      <c r="D977" s="95"/>
      <c r="E977" s="253"/>
      <c r="F977" s="253"/>
      <c r="G977" s="253"/>
      <c r="H977" s="253"/>
      <c r="I977" s="253"/>
      <c r="J977" s="253"/>
      <c r="K977" s="253"/>
      <c r="L977" s="253"/>
      <c r="M977" s="253"/>
      <c r="N977" s="253"/>
      <c r="O977" s="253"/>
      <c r="P977" s="253"/>
      <c r="Q977" s="253"/>
      <c r="R977" s="253"/>
      <c r="S977" s="253"/>
      <c r="T977" s="253"/>
      <c r="U977" s="253"/>
      <c r="V977" s="253"/>
      <c r="W977" s="253"/>
      <c r="X977" s="253"/>
      <c r="Y977" s="253"/>
      <c r="Z977" s="253"/>
    </row>
    <row r="978" ht="13.5" customHeight="1">
      <c r="A978" s="253"/>
      <c r="B978" s="95"/>
      <c r="C978" s="253"/>
      <c r="D978" s="95"/>
      <c r="E978" s="253"/>
      <c r="F978" s="253"/>
      <c r="G978" s="253"/>
      <c r="H978" s="253"/>
      <c r="I978" s="253"/>
      <c r="J978" s="253"/>
      <c r="K978" s="253"/>
      <c r="L978" s="253"/>
      <c r="M978" s="253"/>
      <c r="N978" s="253"/>
      <c r="O978" s="253"/>
      <c r="P978" s="253"/>
      <c r="Q978" s="253"/>
      <c r="R978" s="253"/>
      <c r="S978" s="253"/>
      <c r="T978" s="253"/>
      <c r="U978" s="253"/>
      <c r="V978" s="253"/>
      <c r="W978" s="253"/>
      <c r="X978" s="253"/>
      <c r="Y978" s="253"/>
      <c r="Z978" s="253"/>
    </row>
    <row r="979" ht="13.5" customHeight="1">
      <c r="A979" s="253"/>
      <c r="B979" s="95"/>
      <c r="C979" s="253"/>
      <c r="D979" s="95"/>
      <c r="E979" s="253"/>
      <c r="F979" s="253"/>
      <c r="G979" s="253"/>
      <c r="H979" s="253"/>
      <c r="I979" s="253"/>
      <c r="J979" s="253"/>
      <c r="K979" s="253"/>
      <c r="L979" s="253"/>
      <c r="M979" s="253"/>
      <c r="N979" s="253"/>
      <c r="O979" s="253"/>
      <c r="P979" s="253"/>
      <c r="Q979" s="253"/>
      <c r="R979" s="253"/>
      <c r="S979" s="253"/>
      <c r="T979" s="253"/>
      <c r="U979" s="253"/>
      <c r="V979" s="253"/>
      <c r="W979" s="253"/>
      <c r="X979" s="253"/>
      <c r="Y979" s="253"/>
      <c r="Z979" s="253"/>
    </row>
    <row r="980" ht="13.5" customHeight="1">
      <c r="A980" s="253"/>
      <c r="B980" s="95"/>
      <c r="C980" s="253"/>
      <c r="D980" s="95"/>
      <c r="E980" s="253"/>
      <c r="F980" s="253"/>
      <c r="G980" s="253"/>
      <c r="H980" s="253"/>
      <c r="I980" s="253"/>
      <c r="J980" s="253"/>
      <c r="K980" s="253"/>
      <c r="L980" s="253"/>
      <c r="M980" s="253"/>
      <c r="N980" s="253"/>
      <c r="O980" s="253"/>
      <c r="P980" s="253"/>
      <c r="Q980" s="253"/>
      <c r="R980" s="253"/>
      <c r="S980" s="253"/>
      <c r="T980" s="253"/>
      <c r="U980" s="253"/>
      <c r="V980" s="253"/>
      <c r="W980" s="253"/>
      <c r="X980" s="253"/>
      <c r="Y980" s="253"/>
      <c r="Z980" s="253"/>
    </row>
    <row r="981" ht="13.5" customHeight="1">
      <c r="A981" s="253"/>
      <c r="B981" s="95"/>
      <c r="C981" s="253"/>
      <c r="D981" s="95"/>
      <c r="E981" s="253"/>
      <c r="F981" s="253"/>
      <c r="G981" s="253"/>
      <c r="H981" s="253"/>
      <c r="I981" s="253"/>
      <c r="J981" s="253"/>
      <c r="K981" s="253"/>
      <c r="L981" s="253"/>
      <c r="M981" s="253"/>
      <c r="N981" s="253"/>
      <c r="O981" s="253"/>
      <c r="P981" s="253"/>
      <c r="Q981" s="253"/>
      <c r="R981" s="253"/>
      <c r="S981" s="253"/>
      <c r="T981" s="253"/>
      <c r="U981" s="253"/>
      <c r="V981" s="253"/>
      <c r="W981" s="253"/>
      <c r="X981" s="253"/>
      <c r="Y981" s="253"/>
      <c r="Z981" s="253"/>
    </row>
    <row r="982" ht="13.5" customHeight="1">
      <c r="A982" s="253"/>
      <c r="B982" s="95"/>
      <c r="C982" s="253"/>
      <c r="D982" s="95"/>
      <c r="E982" s="253"/>
      <c r="F982" s="253"/>
      <c r="G982" s="253"/>
      <c r="H982" s="253"/>
      <c r="I982" s="253"/>
      <c r="J982" s="253"/>
      <c r="K982" s="253"/>
      <c r="L982" s="253"/>
      <c r="M982" s="253"/>
      <c r="N982" s="253"/>
      <c r="O982" s="253"/>
      <c r="P982" s="253"/>
      <c r="Q982" s="253"/>
      <c r="R982" s="253"/>
      <c r="S982" s="253"/>
      <c r="T982" s="253"/>
      <c r="U982" s="253"/>
      <c r="V982" s="253"/>
      <c r="W982" s="253"/>
      <c r="X982" s="253"/>
      <c r="Y982" s="253"/>
      <c r="Z982" s="253"/>
    </row>
    <row r="983" ht="13.5" customHeight="1">
      <c r="A983" s="253"/>
      <c r="B983" s="95"/>
      <c r="C983" s="253"/>
      <c r="D983" s="95"/>
      <c r="E983" s="253"/>
      <c r="F983" s="253"/>
      <c r="G983" s="253"/>
      <c r="H983" s="253"/>
      <c r="I983" s="253"/>
      <c r="J983" s="253"/>
      <c r="K983" s="253"/>
      <c r="L983" s="253"/>
      <c r="M983" s="253"/>
      <c r="N983" s="253"/>
      <c r="O983" s="253"/>
      <c r="P983" s="253"/>
      <c r="Q983" s="253"/>
      <c r="R983" s="253"/>
      <c r="S983" s="253"/>
      <c r="T983" s="253"/>
      <c r="U983" s="253"/>
      <c r="V983" s="253"/>
      <c r="W983" s="253"/>
      <c r="X983" s="253"/>
      <c r="Y983" s="253"/>
      <c r="Z983" s="253"/>
    </row>
    <row r="984" ht="13.5" customHeight="1">
      <c r="A984" s="253"/>
      <c r="B984" s="95"/>
      <c r="C984" s="253"/>
      <c r="D984" s="95"/>
      <c r="E984" s="253"/>
      <c r="F984" s="253"/>
      <c r="G984" s="253"/>
      <c r="H984" s="253"/>
      <c r="I984" s="253"/>
      <c r="J984" s="253"/>
      <c r="K984" s="253"/>
      <c r="L984" s="253"/>
      <c r="M984" s="253"/>
      <c r="N984" s="253"/>
      <c r="O984" s="253"/>
      <c r="P984" s="253"/>
      <c r="Q984" s="253"/>
      <c r="R984" s="253"/>
      <c r="S984" s="253"/>
      <c r="T984" s="253"/>
      <c r="U984" s="253"/>
      <c r="V984" s="253"/>
      <c r="W984" s="253"/>
      <c r="X984" s="253"/>
      <c r="Y984" s="253"/>
      <c r="Z984" s="253"/>
    </row>
    <row r="985" ht="13.5" customHeight="1">
      <c r="A985" s="253"/>
      <c r="B985" s="95"/>
      <c r="C985" s="253"/>
      <c r="D985" s="95"/>
      <c r="E985" s="253"/>
      <c r="F985" s="253"/>
      <c r="G985" s="253"/>
      <c r="H985" s="253"/>
      <c r="I985" s="253"/>
      <c r="J985" s="253"/>
      <c r="K985" s="253"/>
      <c r="L985" s="253"/>
      <c r="M985" s="253"/>
      <c r="N985" s="253"/>
      <c r="O985" s="253"/>
      <c r="P985" s="253"/>
      <c r="Q985" s="253"/>
      <c r="R985" s="253"/>
      <c r="S985" s="253"/>
      <c r="T985" s="253"/>
      <c r="U985" s="253"/>
      <c r="V985" s="253"/>
      <c r="W985" s="253"/>
      <c r="X985" s="253"/>
      <c r="Y985" s="253"/>
      <c r="Z985" s="253"/>
    </row>
    <row r="986" ht="13.5" customHeight="1">
      <c r="A986" s="253"/>
      <c r="B986" s="95"/>
      <c r="C986" s="253"/>
      <c r="D986" s="95"/>
      <c r="E986" s="253"/>
      <c r="F986" s="253"/>
      <c r="G986" s="253"/>
      <c r="H986" s="253"/>
      <c r="I986" s="253"/>
      <c r="J986" s="253"/>
      <c r="K986" s="253"/>
      <c r="L986" s="253"/>
      <c r="M986" s="253"/>
      <c r="N986" s="253"/>
      <c r="O986" s="253"/>
      <c r="P986" s="253"/>
      <c r="Q986" s="253"/>
      <c r="R986" s="253"/>
      <c r="S986" s="253"/>
      <c r="T986" s="253"/>
      <c r="U986" s="253"/>
      <c r="V986" s="253"/>
      <c r="W986" s="253"/>
      <c r="X986" s="253"/>
      <c r="Y986" s="253"/>
      <c r="Z986" s="253"/>
    </row>
    <row r="987" ht="13.5" customHeight="1">
      <c r="A987" s="253"/>
      <c r="B987" s="95"/>
      <c r="C987" s="253"/>
      <c r="D987" s="95"/>
      <c r="E987" s="253"/>
      <c r="F987" s="253"/>
      <c r="G987" s="253"/>
      <c r="H987" s="253"/>
      <c r="I987" s="253"/>
      <c r="J987" s="253"/>
      <c r="K987" s="253"/>
      <c r="L987" s="253"/>
      <c r="M987" s="253"/>
      <c r="N987" s="253"/>
      <c r="O987" s="253"/>
      <c r="P987" s="253"/>
      <c r="Q987" s="253"/>
      <c r="R987" s="253"/>
      <c r="S987" s="253"/>
      <c r="T987" s="253"/>
      <c r="U987" s="253"/>
      <c r="V987" s="253"/>
      <c r="W987" s="253"/>
      <c r="X987" s="253"/>
      <c r="Y987" s="253"/>
      <c r="Z987" s="253"/>
    </row>
    <row r="988" ht="13.5" customHeight="1">
      <c r="A988" s="253"/>
      <c r="B988" s="95"/>
      <c r="C988" s="253"/>
      <c r="D988" s="95"/>
      <c r="E988" s="253"/>
      <c r="F988" s="253"/>
      <c r="G988" s="253"/>
      <c r="H988" s="253"/>
      <c r="I988" s="253"/>
      <c r="J988" s="253"/>
      <c r="K988" s="253"/>
      <c r="L988" s="253"/>
      <c r="M988" s="253"/>
      <c r="N988" s="253"/>
      <c r="O988" s="253"/>
      <c r="P988" s="253"/>
      <c r="Q988" s="253"/>
      <c r="R988" s="253"/>
      <c r="S988" s="253"/>
      <c r="T988" s="253"/>
      <c r="U988" s="253"/>
      <c r="V988" s="253"/>
      <c r="W988" s="253"/>
      <c r="X988" s="253"/>
      <c r="Y988" s="253"/>
      <c r="Z988" s="253"/>
    </row>
    <row r="989" ht="13.5" customHeight="1">
      <c r="A989" s="253"/>
      <c r="B989" s="95"/>
      <c r="C989" s="253"/>
      <c r="D989" s="95"/>
      <c r="E989" s="253"/>
      <c r="F989" s="253"/>
      <c r="G989" s="253"/>
      <c r="H989" s="253"/>
      <c r="I989" s="253"/>
      <c r="J989" s="253"/>
      <c r="K989" s="253"/>
      <c r="L989" s="253"/>
      <c r="M989" s="253"/>
      <c r="N989" s="253"/>
      <c r="O989" s="253"/>
      <c r="P989" s="253"/>
      <c r="Q989" s="253"/>
      <c r="R989" s="253"/>
      <c r="S989" s="253"/>
      <c r="T989" s="253"/>
      <c r="U989" s="253"/>
      <c r="V989" s="253"/>
      <c r="W989" s="253"/>
      <c r="X989" s="253"/>
      <c r="Y989" s="253"/>
      <c r="Z989" s="253"/>
    </row>
    <row r="990" ht="13.5" customHeight="1">
      <c r="A990" s="253"/>
      <c r="B990" s="95"/>
      <c r="C990" s="253"/>
      <c r="D990" s="95"/>
      <c r="E990" s="253"/>
      <c r="F990" s="253"/>
      <c r="G990" s="253"/>
      <c r="H990" s="253"/>
      <c r="I990" s="253"/>
      <c r="J990" s="253"/>
      <c r="K990" s="253"/>
      <c r="L990" s="253"/>
      <c r="M990" s="253"/>
      <c r="N990" s="253"/>
      <c r="O990" s="253"/>
      <c r="P990" s="253"/>
      <c r="Q990" s="253"/>
      <c r="R990" s="253"/>
      <c r="S990" s="253"/>
      <c r="T990" s="253"/>
      <c r="U990" s="253"/>
      <c r="V990" s="253"/>
      <c r="W990" s="253"/>
      <c r="X990" s="253"/>
      <c r="Y990" s="253"/>
      <c r="Z990" s="253"/>
    </row>
    <row r="991" ht="13.5" customHeight="1">
      <c r="A991" s="253"/>
      <c r="B991" s="95"/>
      <c r="C991" s="253"/>
      <c r="D991" s="95"/>
      <c r="E991" s="253"/>
      <c r="F991" s="253"/>
      <c r="G991" s="253"/>
      <c r="H991" s="253"/>
      <c r="I991" s="253"/>
      <c r="J991" s="253"/>
      <c r="K991" s="253"/>
      <c r="L991" s="253"/>
      <c r="M991" s="253"/>
      <c r="N991" s="253"/>
      <c r="O991" s="253"/>
      <c r="P991" s="253"/>
      <c r="Q991" s="253"/>
      <c r="R991" s="253"/>
      <c r="S991" s="253"/>
      <c r="T991" s="253"/>
      <c r="U991" s="253"/>
      <c r="V991" s="253"/>
      <c r="W991" s="253"/>
      <c r="X991" s="253"/>
      <c r="Y991" s="253"/>
      <c r="Z991" s="253"/>
    </row>
    <row r="992" ht="13.5" customHeight="1">
      <c r="A992" s="253"/>
      <c r="B992" s="95"/>
      <c r="C992" s="253"/>
      <c r="D992" s="95"/>
      <c r="E992" s="253"/>
      <c r="F992" s="253"/>
      <c r="G992" s="253"/>
      <c r="H992" s="253"/>
      <c r="I992" s="253"/>
      <c r="J992" s="253"/>
      <c r="K992" s="253"/>
      <c r="L992" s="253"/>
      <c r="M992" s="253"/>
      <c r="N992" s="253"/>
      <c r="O992" s="253"/>
      <c r="P992" s="253"/>
      <c r="Q992" s="253"/>
      <c r="R992" s="253"/>
      <c r="S992" s="253"/>
      <c r="T992" s="253"/>
      <c r="U992" s="253"/>
      <c r="V992" s="253"/>
      <c r="W992" s="253"/>
      <c r="X992" s="253"/>
      <c r="Y992" s="253"/>
      <c r="Z992" s="253"/>
    </row>
    <row r="993" ht="13.5" customHeight="1">
      <c r="A993" s="253"/>
      <c r="B993" s="95"/>
      <c r="C993" s="253"/>
      <c r="D993" s="95"/>
      <c r="E993" s="253"/>
      <c r="F993" s="253"/>
      <c r="G993" s="253"/>
      <c r="H993" s="253"/>
      <c r="I993" s="253"/>
      <c r="J993" s="253"/>
      <c r="K993" s="253"/>
      <c r="L993" s="253"/>
      <c r="M993" s="253"/>
      <c r="N993" s="253"/>
      <c r="O993" s="253"/>
      <c r="P993" s="253"/>
      <c r="Q993" s="253"/>
      <c r="R993" s="253"/>
      <c r="S993" s="253"/>
      <c r="T993" s="253"/>
      <c r="U993" s="253"/>
      <c r="V993" s="253"/>
      <c r="W993" s="253"/>
      <c r="X993" s="253"/>
      <c r="Y993" s="253"/>
      <c r="Z993" s="253"/>
    </row>
    <row r="994" ht="13.5" customHeight="1">
      <c r="A994" s="253"/>
      <c r="B994" s="95"/>
      <c r="C994" s="253"/>
      <c r="D994" s="95"/>
      <c r="E994" s="253"/>
      <c r="F994" s="253"/>
      <c r="G994" s="253"/>
      <c r="H994" s="253"/>
      <c r="I994" s="253"/>
      <c r="J994" s="253"/>
      <c r="K994" s="253"/>
      <c r="L994" s="253"/>
      <c r="M994" s="253"/>
      <c r="N994" s="253"/>
      <c r="O994" s="253"/>
      <c r="P994" s="253"/>
      <c r="Q994" s="253"/>
      <c r="R994" s="253"/>
      <c r="S994" s="253"/>
      <c r="T994" s="253"/>
      <c r="U994" s="253"/>
      <c r="V994" s="253"/>
      <c r="W994" s="253"/>
      <c r="X994" s="253"/>
      <c r="Y994" s="253"/>
      <c r="Z994" s="253"/>
    </row>
    <row r="995" ht="13.5" customHeight="1">
      <c r="A995" s="253"/>
      <c r="B995" s="95"/>
      <c r="C995" s="253"/>
      <c r="D995" s="95"/>
      <c r="E995" s="253"/>
      <c r="F995" s="253"/>
      <c r="G995" s="253"/>
      <c r="H995" s="253"/>
      <c r="I995" s="253"/>
      <c r="J995" s="253"/>
      <c r="K995" s="253"/>
      <c r="L995" s="253"/>
      <c r="M995" s="253"/>
      <c r="N995" s="253"/>
      <c r="O995" s="253"/>
      <c r="P995" s="253"/>
      <c r="Q995" s="253"/>
      <c r="R995" s="253"/>
      <c r="S995" s="253"/>
      <c r="T995" s="253"/>
      <c r="U995" s="253"/>
      <c r="V995" s="253"/>
      <c r="W995" s="253"/>
      <c r="X995" s="253"/>
      <c r="Y995" s="253"/>
      <c r="Z995" s="253"/>
    </row>
    <row r="996" ht="13.5" customHeight="1">
      <c r="A996" s="253"/>
      <c r="B996" s="95"/>
      <c r="C996" s="253"/>
      <c r="D996" s="95"/>
      <c r="E996" s="253"/>
      <c r="F996" s="253"/>
      <c r="G996" s="253"/>
      <c r="H996" s="253"/>
      <c r="I996" s="253"/>
      <c r="J996" s="253"/>
      <c r="K996" s="253"/>
      <c r="L996" s="253"/>
      <c r="M996" s="253"/>
      <c r="N996" s="253"/>
      <c r="O996" s="253"/>
      <c r="P996" s="253"/>
      <c r="Q996" s="253"/>
      <c r="R996" s="253"/>
      <c r="S996" s="253"/>
      <c r="T996" s="253"/>
      <c r="U996" s="253"/>
      <c r="V996" s="253"/>
      <c r="W996" s="253"/>
      <c r="X996" s="253"/>
      <c r="Y996" s="253"/>
      <c r="Z996" s="253"/>
    </row>
    <row r="997" ht="13.5" customHeight="1">
      <c r="A997" s="253"/>
      <c r="B997" s="95"/>
      <c r="C997" s="253"/>
      <c r="D997" s="95"/>
      <c r="E997" s="253"/>
      <c r="F997" s="253"/>
      <c r="G997" s="253"/>
      <c r="H997" s="253"/>
      <c r="I997" s="253"/>
      <c r="J997" s="253"/>
      <c r="K997" s="253"/>
      <c r="L997" s="253"/>
      <c r="M997" s="253"/>
      <c r="N997" s="253"/>
      <c r="O997" s="253"/>
      <c r="P997" s="253"/>
      <c r="Q997" s="253"/>
      <c r="R997" s="253"/>
      <c r="S997" s="253"/>
      <c r="T997" s="253"/>
      <c r="U997" s="253"/>
      <c r="V997" s="253"/>
      <c r="W997" s="253"/>
      <c r="X997" s="253"/>
      <c r="Y997" s="253"/>
      <c r="Z997" s="253"/>
    </row>
    <row r="998" ht="13.5" customHeight="1">
      <c r="A998" s="253"/>
      <c r="B998" s="95"/>
      <c r="C998" s="253"/>
      <c r="D998" s="95"/>
      <c r="E998" s="253"/>
      <c r="F998" s="253"/>
      <c r="G998" s="253"/>
      <c r="H998" s="253"/>
      <c r="I998" s="253"/>
      <c r="J998" s="253"/>
      <c r="K998" s="253"/>
      <c r="L998" s="253"/>
      <c r="M998" s="253"/>
      <c r="N998" s="253"/>
      <c r="O998" s="253"/>
      <c r="P998" s="253"/>
      <c r="Q998" s="253"/>
      <c r="R998" s="253"/>
      <c r="S998" s="253"/>
      <c r="T998" s="253"/>
      <c r="U998" s="253"/>
      <c r="V998" s="253"/>
      <c r="W998" s="253"/>
      <c r="X998" s="253"/>
      <c r="Y998" s="253"/>
      <c r="Z998" s="253"/>
    </row>
    <row r="999" ht="13.5" customHeight="1">
      <c r="A999" s="253"/>
      <c r="B999" s="95"/>
      <c r="C999" s="253"/>
      <c r="D999" s="95"/>
      <c r="E999" s="253"/>
      <c r="F999" s="253"/>
      <c r="G999" s="253"/>
      <c r="H999" s="253"/>
      <c r="I999" s="253"/>
      <c r="J999" s="253"/>
      <c r="K999" s="253"/>
      <c r="L999" s="253"/>
      <c r="M999" s="253"/>
      <c r="N999" s="253"/>
      <c r="O999" s="253"/>
      <c r="P999" s="253"/>
      <c r="Q999" s="253"/>
      <c r="R999" s="253"/>
      <c r="S999" s="253"/>
      <c r="T999" s="253"/>
      <c r="U999" s="253"/>
      <c r="V999" s="253"/>
      <c r="W999" s="253"/>
      <c r="X999" s="253"/>
      <c r="Y999" s="253"/>
      <c r="Z999" s="253"/>
    </row>
    <row r="1000" ht="13.5" customHeight="1">
      <c r="A1000" s="253"/>
      <c r="B1000" s="95"/>
      <c r="C1000" s="253"/>
      <c r="D1000" s="95"/>
      <c r="E1000" s="253"/>
      <c r="F1000" s="253"/>
      <c r="G1000" s="253"/>
      <c r="H1000" s="253"/>
      <c r="I1000" s="253"/>
      <c r="J1000" s="253"/>
      <c r="K1000" s="253"/>
      <c r="L1000" s="253"/>
      <c r="M1000" s="253"/>
      <c r="N1000" s="253"/>
      <c r="O1000" s="253"/>
      <c r="P1000" s="253"/>
      <c r="Q1000" s="253"/>
      <c r="R1000" s="253"/>
      <c r="S1000" s="253"/>
      <c r="T1000" s="253"/>
      <c r="U1000" s="253"/>
      <c r="V1000" s="253"/>
      <c r="W1000" s="253"/>
      <c r="X1000" s="253"/>
      <c r="Y1000" s="253"/>
      <c r="Z1000" s="253"/>
    </row>
  </sheetData>
  <mergeCells count="1">
    <mergeCell ref="A1:C1"/>
  </mergeCells>
  <conditionalFormatting sqref="A4:A69 C4:C69">
    <cfRule type="expression" dxfId="8" priority="1" stopIfTrue="1">
      <formula>$F4=0</formula>
    </cfRule>
  </conditionalFormatting>
  <conditionalFormatting sqref="A4:A69 C4:C69">
    <cfRule type="expression" dxfId="9" priority="2" stopIfTrue="1">
      <formula>$H4=0</formula>
    </cfRule>
  </conditionalFormatting>
  <conditionalFormatting sqref="A4:A69 C4:C69">
    <cfRule type="expression" dxfId="5" priority="3" stopIfTrue="1">
      <formula>$H4=1</formula>
    </cfRule>
  </conditionalFormatting>
  <conditionalFormatting sqref="A5:A13">
    <cfRule type="expression" dxfId="10" priority="4" stopIfTrue="1">
      <formula>$F5=0</formula>
    </cfRule>
  </conditionalFormatting>
  <conditionalFormatting sqref="A5:A13">
    <cfRule type="expression" dxfId="9" priority="5" stopIfTrue="1">
      <formula>AND($F5=1,$G5=0)</formula>
    </cfRule>
  </conditionalFormatting>
  <conditionalFormatting sqref="A5:A13">
    <cfRule type="expression" dxfId="5" priority="6" stopIfTrue="1">
      <formula>AND($F5&lt;&gt;0,$G5&lt;&gt;0)</formula>
    </cfRule>
  </conditionalFormatting>
  <conditionalFormatting sqref="A29:A32">
    <cfRule type="expression" dxfId="8" priority="7" stopIfTrue="1">
      <formula>$F29=0</formula>
    </cfRule>
  </conditionalFormatting>
  <conditionalFormatting sqref="A29:A32">
    <cfRule type="expression" dxfId="9" priority="8" stopIfTrue="1">
      <formula>$H29=0</formula>
    </cfRule>
  </conditionalFormatting>
  <conditionalFormatting sqref="A29:A32">
    <cfRule type="expression" dxfId="5" priority="9" stopIfTrue="1">
      <formula>$H29=1</formula>
    </cfRule>
  </conditionalFormatting>
  <conditionalFormatting sqref="B65:B69">
    <cfRule type="expression" dxfId="11" priority="10" stopIfTrue="1">
      <formula>IF(F65=0,TRUE)</formula>
    </cfRule>
  </conditionalFormatting>
  <conditionalFormatting sqref="D56">
    <cfRule type="expression" dxfId="12" priority="11" stopIfTrue="1">
      <formula>$H$56=0</formula>
    </cfRule>
  </conditionalFormatting>
  <hyperlinks>
    <hyperlink display="Click here to return to Declaration tab" location="Declaration!A1" ref="A2"/>
    <hyperlink display="Click here to return to Smelter List" location="'Smelter List'!A1" ref="B2"/>
    <hyperlink display="Click here to return to Product List" location="'Product List'!A1" ref="C2"/>
    <hyperlink display="" location="Declaration!B8" ref="D4"/>
    <hyperlink display="" location="Declaration!B9" ref="D5"/>
    <hyperlink display="" location="Declaration!B10" ref="D6"/>
    <hyperlink display="" location="Declaration!B15" ref="D7"/>
    <hyperlink display="" location="Declaration!B16" ref="D8"/>
    <hyperlink display="" location="Declaration!B17" ref="D9"/>
    <hyperlink display="" location="Declaration!B18" ref="D10"/>
    <hyperlink display="" location="Declaration!B20" ref="D11"/>
    <hyperlink display="" location="Declaration!B22" ref="D12"/>
    <hyperlink display="" location="Declaration!B26" ref="D14"/>
    <hyperlink display="" location="Declaration!B27" ref="D15"/>
    <hyperlink display="" location="Declaration!B28" ref="D16"/>
    <hyperlink display="" location="Declaration!B29" ref="D17"/>
    <hyperlink display="" location="Declaration!B32" ref="D19"/>
    <hyperlink display="" location="Declaration!B33" ref="D20"/>
    <hyperlink display="" location="Declaration!B34" ref="D21"/>
    <hyperlink display="" location="Declaration!B35" ref="D22"/>
    <hyperlink display="" location="Declaration!B38" ref="D24"/>
    <hyperlink display="" location="Declaration!B39" ref="D25"/>
    <hyperlink display="" location="Declaration!B40" ref="D26"/>
    <hyperlink display="" location="Declaration!B41" ref="D27"/>
    <hyperlink display="" location="Declaration!B44" ref="D29"/>
    <hyperlink display="" location="Declaration!B45" ref="D30"/>
    <hyperlink display="" location="Declaration!B46" ref="D31"/>
    <hyperlink display="" location="Declaration!B47" ref="D32"/>
    <hyperlink display="" location="Declaration!B50" ref="D34"/>
    <hyperlink display="" location="Declaration!B51" ref="D35"/>
    <hyperlink display="" location="Declaration!B52" ref="D36"/>
    <hyperlink display="" location="Declaration!B53" ref="D37"/>
    <hyperlink display="" location="Declaration!B56" ref="D39"/>
    <hyperlink display="" location="Declaration!B57" ref="D40"/>
    <hyperlink display="" location="Declaration!B58" ref="D41"/>
    <hyperlink display="" location="Declaration!B59" ref="D42"/>
    <hyperlink display="" location="Declaration!B62" ref="D44"/>
    <hyperlink display="" location="Declaration!B63" ref="D45"/>
    <hyperlink display="" location="Declaration!B64" ref="D46"/>
    <hyperlink display="" location="Declaration!B65" ref="D47"/>
    <hyperlink display="" location="Declaration!B68" ref="D49"/>
    <hyperlink display="" location="Declaration!B69" ref="D50"/>
    <hyperlink display="" location="Declaration!B70" ref="D51"/>
    <hyperlink display="" location="Declaration!B71" ref="D52"/>
    <hyperlink display="" location="Declaration!B75" ref="D54"/>
    <hyperlink display="" location="Declaration!B77" ref="D55"/>
    <hyperlink display="" location="Declaration!G77" ref="D56"/>
    <hyperlink display="" location="Declaration!B79" ref="D57"/>
    <hyperlink display="" location="Declaration!B81" ref="D58"/>
    <hyperlink display="" location="Declaration!B83" ref="D59"/>
    <hyperlink display="" location="Declaration!B85" ref="D60"/>
    <hyperlink display="" location="Declaration!B87" ref="D62"/>
    <hyperlink display="" location="Declaration!B89" ref="D63"/>
    <hyperlink display="" location="'Product List'!A1" ref="D64"/>
    <hyperlink display="" location="'Smelter List'!A1" ref="D65"/>
    <hyperlink display="" location="'Smelter List'!A1" ref="D66"/>
    <hyperlink display="" location="'Smelter List'!A1" ref="D67"/>
    <hyperlink display="" location="'Smelter List'!A1" ref="D68"/>
  </hyperlinks>
  <printOptions/>
  <pageMargins bottom="0.7480314960629921" footer="0.0" header="0.0" left="0.7086614173228347" right="0.7086614173228347" top="0.7480314960629921"/>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1.22" defaultRowHeight="15.0"/>
  <cols>
    <col customWidth="1" min="1" max="1" width="3.11"/>
    <col customWidth="1" min="2" max="3" width="39.89"/>
    <col customWidth="1" min="4" max="4" width="58.89"/>
    <col customWidth="1" min="5" max="5" width="1.67"/>
    <col customWidth="1" min="6" max="6" width="9.0"/>
    <col customWidth="1" min="7" max="26" width="8.89"/>
  </cols>
  <sheetData>
    <row r="1" ht="34.5" customHeight="1">
      <c r="A1" s="277" t="str">
        <f>OFFSET(L!$C$1,MATCH("Product List"&amp;ADDRESS(ROW(),COLUMN(),4),L!$A:$A,0)-1,SL,,)</f>
        <v>Completion required only if reporting level "Product (or List of Products)" selected on the 'Declaration' worksheet.</v>
      </c>
      <c r="B1" s="74"/>
      <c r="C1" s="74"/>
      <c r="D1" s="278"/>
      <c r="E1" s="279"/>
      <c r="F1" s="7"/>
      <c r="G1" s="7"/>
      <c r="H1" s="7"/>
      <c r="I1" s="7"/>
      <c r="J1" s="7"/>
      <c r="K1" s="7"/>
      <c r="L1" s="7"/>
      <c r="M1" s="7"/>
      <c r="N1" s="7"/>
      <c r="O1" s="7"/>
      <c r="P1" s="7"/>
      <c r="Q1" s="7"/>
      <c r="R1" s="7"/>
      <c r="S1" s="7"/>
      <c r="T1" s="7"/>
      <c r="U1" s="7"/>
      <c r="V1" s="7"/>
      <c r="W1" s="7"/>
      <c r="X1" s="7"/>
      <c r="Y1" s="7"/>
      <c r="Z1" s="7"/>
    </row>
    <row r="2" ht="13.5" customHeight="1">
      <c r="A2" s="280"/>
      <c r="B2" s="207"/>
      <c r="C2" s="207"/>
      <c r="D2" s="7"/>
      <c r="E2" s="281"/>
      <c r="F2" s="7"/>
      <c r="G2" s="7"/>
      <c r="H2" s="7"/>
      <c r="I2" s="7"/>
      <c r="J2" s="7"/>
      <c r="K2" s="7"/>
      <c r="L2" s="7"/>
      <c r="M2" s="7"/>
      <c r="N2" s="7"/>
      <c r="O2" s="7"/>
      <c r="P2" s="7"/>
      <c r="Q2" s="7"/>
      <c r="R2" s="7"/>
      <c r="S2" s="7"/>
      <c r="T2" s="7"/>
      <c r="U2" s="7"/>
      <c r="V2" s="7"/>
      <c r="W2" s="7"/>
      <c r="X2" s="7"/>
      <c r="Y2" s="7"/>
      <c r="Z2" s="7"/>
    </row>
    <row r="3" ht="13.5" customHeight="1">
      <c r="A3" s="280"/>
      <c r="B3" s="207"/>
      <c r="C3" s="207"/>
      <c r="D3" s="207"/>
      <c r="E3" s="281"/>
      <c r="F3" s="7"/>
      <c r="G3" s="7"/>
      <c r="H3" s="7"/>
      <c r="I3" s="7"/>
      <c r="J3" s="7"/>
      <c r="K3" s="7"/>
      <c r="L3" s="7"/>
      <c r="M3" s="7"/>
      <c r="N3" s="7"/>
      <c r="O3" s="7"/>
      <c r="P3" s="7"/>
      <c r="Q3" s="7"/>
      <c r="R3" s="7"/>
      <c r="S3" s="7"/>
      <c r="T3" s="7"/>
      <c r="U3" s="7"/>
      <c r="V3" s="7"/>
      <c r="W3" s="7"/>
      <c r="X3" s="7"/>
      <c r="Y3" s="7"/>
      <c r="Z3" s="7"/>
    </row>
    <row r="4" ht="15.75" customHeight="1">
      <c r="A4" s="280"/>
      <c r="B4" s="282" t="s">
        <v>1202</v>
      </c>
      <c r="C4" s="19"/>
      <c r="D4" s="20"/>
      <c r="E4" s="281"/>
      <c r="F4" s="7"/>
      <c r="G4" s="7"/>
      <c r="H4" s="7"/>
      <c r="I4" s="7"/>
      <c r="J4" s="7"/>
      <c r="K4" s="7"/>
      <c r="L4" s="7"/>
      <c r="M4" s="7"/>
      <c r="N4" s="7"/>
      <c r="O4" s="7"/>
      <c r="P4" s="7"/>
      <c r="Q4" s="7"/>
      <c r="R4" s="7"/>
      <c r="S4" s="7"/>
      <c r="T4" s="7"/>
      <c r="U4" s="7"/>
      <c r="V4" s="7"/>
      <c r="W4" s="7"/>
      <c r="X4" s="7"/>
      <c r="Y4" s="7"/>
      <c r="Z4" s="7"/>
    </row>
    <row r="5" ht="13.5" customHeight="1">
      <c r="A5" s="283"/>
      <c r="B5" s="284" t="str">
        <f>OFFSET(L!$C$1,MATCH("Product List"&amp;ADDRESS(ROW(),COLUMN(),4),L!$A:$A,0)-1,SL,,)</f>
        <v>Manufacturer’s Product Number (*)</v>
      </c>
      <c r="C5" s="284" t="str">
        <f>OFFSET(L!$C$1,MATCH("Product List"&amp;ADDRESS(ROW(),COLUMN(),4),L!$A:$A,0)-1,SL,,)</f>
        <v>Manufacturer’s Product Name</v>
      </c>
      <c r="D5" s="285" t="str">
        <f>OFFSET(L!$C$1,MATCH("Product List"&amp;ADDRESS(ROW(),COLUMN(),4),L!$A:$A,0)-1,SL,,)</f>
        <v>Comments</v>
      </c>
      <c r="E5" s="281"/>
      <c r="F5" s="7"/>
      <c r="G5" s="7"/>
      <c r="H5" s="7"/>
      <c r="I5" s="7"/>
      <c r="J5" s="7"/>
      <c r="K5" s="7"/>
      <c r="L5" s="7"/>
      <c r="M5" s="7"/>
      <c r="N5" s="7"/>
      <c r="O5" s="7"/>
      <c r="P5" s="7"/>
      <c r="Q5" s="7"/>
      <c r="R5" s="7"/>
      <c r="S5" s="7"/>
      <c r="T5" s="7"/>
      <c r="U5" s="7"/>
      <c r="V5" s="7"/>
      <c r="W5" s="7"/>
      <c r="X5" s="7"/>
      <c r="Y5" s="7"/>
      <c r="Z5" s="7"/>
    </row>
    <row r="6" ht="13.5" customHeight="1">
      <c r="A6" s="286"/>
      <c r="B6" s="287"/>
      <c r="C6" s="203"/>
      <c r="D6" s="203"/>
      <c r="E6" s="281"/>
      <c r="F6" s="253"/>
      <c r="G6" s="7"/>
      <c r="H6" s="7"/>
      <c r="I6" s="7"/>
      <c r="J6" s="7"/>
      <c r="K6" s="7"/>
      <c r="L6" s="7"/>
      <c r="M6" s="7"/>
      <c r="N6" s="7"/>
      <c r="O6" s="7"/>
      <c r="P6" s="7"/>
      <c r="Q6" s="7"/>
      <c r="R6" s="7"/>
      <c r="S6" s="7"/>
      <c r="T6" s="7"/>
      <c r="U6" s="7"/>
      <c r="V6" s="7"/>
      <c r="W6" s="7"/>
      <c r="X6" s="7"/>
      <c r="Y6" s="7"/>
      <c r="Z6" s="7"/>
    </row>
    <row r="7" ht="13.5" customHeight="1">
      <c r="A7" s="288"/>
      <c r="B7" s="287"/>
      <c r="C7" s="203"/>
      <c r="D7" s="203"/>
      <c r="E7" s="281"/>
      <c r="F7" s="253"/>
      <c r="G7" s="7"/>
      <c r="H7" s="7"/>
      <c r="I7" s="7"/>
      <c r="J7" s="7"/>
      <c r="K7" s="7"/>
      <c r="L7" s="7"/>
      <c r="M7" s="7"/>
      <c r="N7" s="7"/>
      <c r="O7" s="7"/>
      <c r="P7" s="7"/>
      <c r="Q7" s="7"/>
      <c r="R7" s="7"/>
      <c r="S7" s="7"/>
      <c r="T7" s="7"/>
      <c r="U7" s="7"/>
      <c r="V7" s="7"/>
      <c r="W7" s="7"/>
      <c r="X7" s="7"/>
      <c r="Y7" s="7"/>
      <c r="Z7" s="7"/>
    </row>
    <row r="8" ht="13.5" customHeight="1">
      <c r="A8" s="288"/>
      <c r="B8" s="287"/>
      <c r="C8" s="203"/>
      <c r="D8" s="203"/>
      <c r="E8" s="281"/>
      <c r="F8" s="253"/>
      <c r="G8" s="7"/>
      <c r="H8" s="7"/>
      <c r="I8" s="7"/>
      <c r="J8" s="7"/>
      <c r="K8" s="7"/>
      <c r="L8" s="7"/>
      <c r="M8" s="7"/>
      <c r="N8" s="7"/>
      <c r="O8" s="7"/>
      <c r="P8" s="7"/>
      <c r="Q8" s="7"/>
      <c r="R8" s="7"/>
      <c r="S8" s="7"/>
      <c r="T8" s="7"/>
      <c r="U8" s="7"/>
      <c r="V8" s="7"/>
      <c r="W8" s="7"/>
      <c r="X8" s="7"/>
      <c r="Y8" s="7"/>
      <c r="Z8" s="7"/>
    </row>
    <row r="9" ht="13.5" customHeight="1">
      <c r="A9" s="288"/>
      <c r="B9" s="287"/>
      <c r="C9" s="203"/>
      <c r="D9" s="203"/>
      <c r="E9" s="281"/>
      <c r="F9" s="253"/>
      <c r="G9" s="7"/>
      <c r="H9" s="7"/>
      <c r="I9" s="7"/>
      <c r="J9" s="7"/>
      <c r="K9" s="7"/>
      <c r="L9" s="7"/>
      <c r="M9" s="7"/>
      <c r="N9" s="7"/>
      <c r="O9" s="7"/>
      <c r="P9" s="7"/>
      <c r="Q9" s="7"/>
      <c r="R9" s="7"/>
      <c r="S9" s="7"/>
      <c r="T9" s="7"/>
      <c r="U9" s="7"/>
      <c r="V9" s="7"/>
      <c r="W9" s="7"/>
      <c r="X9" s="7"/>
      <c r="Y9" s="7"/>
      <c r="Z9" s="7"/>
    </row>
    <row r="10" ht="13.5" customHeight="1">
      <c r="A10" s="288"/>
      <c r="B10" s="287"/>
      <c r="C10" s="203"/>
      <c r="D10" s="203"/>
      <c r="E10" s="281"/>
      <c r="F10" s="253"/>
      <c r="G10" s="7"/>
      <c r="H10" s="7"/>
      <c r="I10" s="7"/>
      <c r="J10" s="7"/>
      <c r="K10" s="7"/>
      <c r="L10" s="7"/>
      <c r="M10" s="7"/>
      <c r="N10" s="7"/>
      <c r="O10" s="7"/>
      <c r="P10" s="7"/>
      <c r="Q10" s="7"/>
      <c r="R10" s="7"/>
      <c r="S10" s="7"/>
      <c r="T10" s="7"/>
      <c r="U10" s="7"/>
      <c r="V10" s="7"/>
      <c r="W10" s="7"/>
      <c r="X10" s="7"/>
      <c r="Y10" s="7"/>
      <c r="Z10" s="7"/>
    </row>
    <row r="11" ht="13.5" customHeight="1">
      <c r="A11" s="288"/>
      <c r="B11" s="287"/>
      <c r="C11" s="203"/>
      <c r="D11" s="203"/>
      <c r="E11" s="281"/>
      <c r="F11" s="253"/>
      <c r="G11" s="7"/>
      <c r="H11" s="7"/>
      <c r="I11" s="7"/>
      <c r="J11" s="7"/>
      <c r="K11" s="7"/>
      <c r="L11" s="7"/>
      <c r="M11" s="7"/>
      <c r="N11" s="7"/>
      <c r="O11" s="7"/>
      <c r="P11" s="7"/>
      <c r="Q11" s="7"/>
      <c r="R11" s="7"/>
      <c r="S11" s="7"/>
      <c r="T11" s="7"/>
      <c r="U11" s="7"/>
      <c r="V11" s="7"/>
      <c r="W11" s="7"/>
      <c r="X11" s="7"/>
      <c r="Y11" s="7"/>
      <c r="Z11" s="7"/>
    </row>
    <row r="12" ht="13.5" customHeight="1">
      <c r="A12" s="288"/>
      <c r="B12" s="287"/>
      <c r="C12" s="203"/>
      <c r="D12" s="203"/>
      <c r="E12" s="281"/>
      <c r="F12" s="253"/>
      <c r="G12" s="7"/>
      <c r="H12" s="7"/>
      <c r="I12" s="7"/>
      <c r="J12" s="7"/>
      <c r="K12" s="7"/>
      <c r="L12" s="7"/>
      <c r="M12" s="7"/>
      <c r="N12" s="7"/>
      <c r="O12" s="7"/>
      <c r="P12" s="7"/>
      <c r="Q12" s="7"/>
      <c r="R12" s="7"/>
      <c r="S12" s="7"/>
      <c r="T12" s="7"/>
      <c r="U12" s="7"/>
      <c r="V12" s="7"/>
      <c r="W12" s="7"/>
      <c r="X12" s="7"/>
      <c r="Y12" s="7"/>
      <c r="Z12" s="7"/>
    </row>
    <row r="13" ht="13.5" customHeight="1">
      <c r="A13" s="288"/>
      <c r="B13" s="287"/>
      <c r="C13" s="203"/>
      <c r="D13" s="203"/>
      <c r="E13" s="281"/>
      <c r="F13" s="253"/>
      <c r="G13" s="7"/>
      <c r="H13" s="7"/>
      <c r="I13" s="7"/>
      <c r="J13" s="7"/>
      <c r="K13" s="7"/>
      <c r="L13" s="7"/>
      <c r="M13" s="7"/>
      <c r="N13" s="7"/>
      <c r="O13" s="7"/>
      <c r="P13" s="7"/>
      <c r="Q13" s="7"/>
      <c r="R13" s="7"/>
      <c r="S13" s="7"/>
      <c r="T13" s="7"/>
      <c r="U13" s="7"/>
      <c r="V13" s="7"/>
      <c r="W13" s="7"/>
      <c r="X13" s="7"/>
      <c r="Y13" s="7"/>
      <c r="Z13" s="7"/>
    </row>
    <row r="14" ht="13.5" customHeight="1">
      <c r="A14" s="288"/>
      <c r="B14" s="287"/>
      <c r="C14" s="203"/>
      <c r="D14" s="203"/>
      <c r="E14" s="281"/>
      <c r="F14" s="253"/>
      <c r="G14" s="7"/>
      <c r="H14" s="7"/>
      <c r="I14" s="7"/>
      <c r="J14" s="7"/>
      <c r="K14" s="7"/>
      <c r="L14" s="7"/>
      <c r="M14" s="7"/>
      <c r="N14" s="7"/>
      <c r="O14" s="7"/>
      <c r="P14" s="7"/>
      <c r="Q14" s="7"/>
      <c r="R14" s="7"/>
      <c r="S14" s="7"/>
      <c r="T14" s="7"/>
      <c r="U14" s="7"/>
      <c r="V14" s="7"/>
      <c r="W14" s="7"/>
      <c r="X14" s="7"/>
      <c r="Y14" s="7"/>
      <c r="Z14" s="7"/>
    </row>
    <row r="15" ht="13.5" customHeight="1">
      <c r="A15" s="288"/>
      <c r="B15" s="287"/>
      <c r="C15" s="203"/>
      <c r="D15" s="203"/>
      <c r="E15" s="281"/>
      <c r="F15" s="253"/>
      <c r="G15" s="7"/>
      <c r="H15" s="7"/>
      <c r="I15" s="7"/>
      <c r="J15" s="7"/>
      <c r="K15" s="7"/>
      <c r="L15" s="7"/>
      <c r="M15" s="7"/>
      <c r="N15" s="7"/>
      <c r="O15" s="7"/>
      <c r="P15" s="7"/>
      <c r="Q15" s="7"/>
      <c r="R15" s="7"/>
      <c r="S15" s="7"/>
      <c r="T15" s="7"/>
      <c r="U15" s="7"/>
      <c r="V15" s="7"/>
      <c r="W15" s="7"/>
      <c r="X15" s="7"/>
      <c r="Y15" s="7"/>
      <c r="Z15" s="7"/>
    </row>
    <row r="16" ht="13.5" customHeight="1">
      <c r="A16" s="288"/>
      <c r="B16" s="287"/>
      <c r="C16" s="203"/>
      <c r="D16" s="203"/>
      <c r="E16" s="281"/>
      <c r="F16" s="253"/>
      <c r="G16" s="7"/>
      <c r="H16" s="7"/>
      <c r="I16" s="7"/>
      <c r="J16" s="7"/>
      <c r="K16" s="7"/>
      <c r="L16" s="7"/>
      <c r="M16" s="7"/>
      <c r="N16" s="7"/>
      <c r="O16" s="7"/>
      <c r="P16" s="7"/>
      <c r="Q16" s="7"/>
      <c r="R16" s="7"/>
      <c r="S16" s="7"/>
      <c r="T16" s="7"/>
      <c r="U16" s="7"/>
      <c r="V16" s="7"/>
      <c r="W16" s="7"/>
      <c r="X16" s="7"/>
      <c r="Y16" s="7"/>
      <c r="Z16" s="7"/>
    </row>
    <row r="17" ht="13.5" customHeight="1">
      <c r="A17" s="288"/>
      <c r="B17" s="287"/>
      <c r="C17" s="203"/>
      <c r="D17" s="203"/>
      <c r="E17" s="281"/>
      <c r="F17" s="253"/>
      <c r="G17" s="7"/>
      <c r="H17" s="7"/>
      <c r="I17" s="7"/>
      <c r="J17" s="7"/>
      <c r="K17" s="7"/>
      <c r="L17" s="7"/>
      <c r="M17" s="7"/>
      <c r="N17" s="7"/>
      <c r="O17" s="7"/>
      <c r="P17" s="7"/>
      <c r="Q17" s="7"/>
      <c r="R17" s="7"/>
      <c r="S17" s="7"/>
      <c r="T17" s="7"/>
      <c r="U17" s="7"/>
      <c r="V17" s="7"/>
      <c r="W17" s="7"/>
      <c r="X17" s="7"/>
      <c r="Y17" s="7"/>
      <c r="Z17" s="7"/>
    </row>
    <row r="18" ht="13.5" customHeight="1">
      <c r="A18" s="288"/>
      <c r="B18" s="287"/>
      <c r="C18" s="203"/>
      <c r="D18" s="203"/>
      <c r="E18" s="281"/>
      <c r="F18" s="253"/>
      <c r="G18" s="7"/>
      <c r="H18" s="7"/>
      <c r="I18" s="7"/>
      <c r="J18" s="7"/>
      <c r="K18" s="7"/>
      <c r="L18" s="7"/>
      <c r="M18" s="7"/>
      <c r="N18" s="7"/>
      <c r="O18" s="7"/>
      <c r="P18" s="7"/>
      <c r="Q18" s="7"/>
      <c r="R18" s="7"/>
      <c r="S18" s="7"/>
      <c r="T18" s="7"/>
      <c r="U18" s="7"/>
      <c r="V18" s="7"/>
      <c r="W18" s="7"/>
      <c r="X18" s="7"/>
      <c r="Y18" s="7"/>
      <c r="Z18" s="7"/>
    </row>
    <row r="19" ht="13.5" customHeight="1">
      <c r="A19" s="288"/>
      <c r="B19" s="287"/>
      <c r="C19" s="203"/>
      <c r="D19" s="203"/>
      <c r="E19" s="281"/>
      <c r="F19" s="253"/>
      <c r="G19" s="7"/>
      <c r="H19" s="7"/>
      <c r="I19" s="7"/>
      <c r="J19" s="7"/>
      <c r="K19" s="7"/>
      <c r="L19" s="7"/>
      <c r="M19" s="7"/>
      <c r="N19" s="7"/>
      <c r="O19" s="7"/>
      <c r="P19" s="7"/>
      <c r="Q19" s="7"/>
      <c r="R19" s="7"/>
      <c r="S19" s="7"/>
      <c r="T19" s="7"/>
      <c r="U19" s="7"/>
      <c r="V19" s="7"/>
      <c r="W19" s="7"/>
      <c r="X19" s="7"/>
      <c r="Y19" s="7"/>
      <c r="Z19" s="7"/>
    </row>
    <row r="20" ht="13.5" customHeight="1">
      <c r="A20" s="288"/>
      <c r="B20" s="287"/>
      <c r="C20" s="203"/>
      <c r="D20" s="203"/>
      <c r="E20" s="281"/>
      <c r="F20" s="253"/>
      <c r="G20" s="7"/>
      <c r="H20" s="7"/>
      <c r="I20" s="7"/>
      <c r="J20" s="7"/>
      <c r="K20" s="7"/>
      <c r="L20" s="7"/>
      <c r="M20" s="7"/>
      <c r="N20" s="7"/>
      <c r="O20" s="7"/>
      <c r="P20" s="7"/>
      <c r="Q20" s="7"/>
      <c r="R20" s="7"/>
      <c r="S20" s="7"/>
      <c r="T20" s="7"/>
      <c r="U20" s="7"/>
      <c r="V20" s="7"/>
      <c r="W20" s="7"/>
      <c r="X20" s="7"/>
      <c r="Y20" s="7"/>
      <c r="Z20" s="7"/>
    </row>
    <row r="21" ht="13.5" customHeight="1">
      <c r="A21" s="288"/>
      <c r="B21" s="287"/>
      <c r="C21" s="203"/>
      <c r="D21" s="203"/>
      <c r="E21" s="281"/>
      <c r="F21" s="253"/>
      <c r="G21" s="7"/>
      <c r="H21" s="7"/>
      <c r="I21" s="7"/>
      <c r="J21" s="7"/>
      <c r="K21" s="7"/>
      <c r="L21" s="7"/>
      <c r="M21" s="7"/>
      <c r="N21" s="7"/>
      <c r="O21" s="7"/>
      <c r="P21" s="7"/>
      <c r="Q21" s="7"/>
      <c r="R21" s="7"/>
      <c r="S21" s="7"/>
      <c r="T21" s="7"/>
      <c r="U21" s="7"/>
      <c r="V21" s="7"/>
      <c r="W21" s="7"/>
      <c r="X21" s="7"/>
      <c r="Y21" s="7"/>
      <c r="Z21" s="7"/>
    </row>
    <row r="22" ht="13.5" customHeight="1">
      <c r="A22" s="288"/>
      <c r="B22" s="287"/>
      <c r="C22" s="203"/>
      <c r="D22" s="203"/>
      <c r="E22" s="281"/>
      <c r="F22" s="253"/>
      <c r="G22" s="7"/>
      <c r="H22" s="7"/>
      <c r="I22" s="7"/>
      <c r="J22" s="7"/>
      <c r="K22" s="7"/>
      <c r="L22" s="7"/>
      <c r="M22" s="7"/>
      <c r="N22" s="7"/>
      <c r="O22" s="7"/>
      <c r="P22" s="7"/>
      <c r="Q22" s="7"/>
      <c r="R22" s="7"/>
      <c r="S22" s="7"/>
      <c r="T22" s="7"/>
      <c r="U22" s="7"/>
      <c r="V22" s="7"/>
      <c r="W22" s="7"/>
      <c r="X22" s="7"/>
      <c r="Y22" s="7"/>
      <c r="Z22" s="7"/>
    </row>
    <row r="23" ht="13.5" customHeight="1">
      <c r="A23" s="288"/>
      <c r="B23" s="287"/>
      <c r="C23" s="203"/>
      <c r="D23" s="203"/>
      <c r="E23" s="281"/>
      <c r="F23" s="253"/>
      <c r="G23" s="7"/>
      <c r="H23" s="7"/>
      <c r="I23" s="7"/>
      <c r="J23" s="7"/>
      <c r="K23" s="7"/>
      <c r="L23" s="7"/>
      <c r="M23" s="7"/>
      <c r="N23" s="7"/>
      <c r="O23" s="7"/>
      <c r="P23" s="7"/>
      <c r="Q23" s="7"/>
      <c r="R23" s="7"/>
      <c r="S23" s="7"/>
      <c r="T23" s="7"/>
      <c r="U23" s="7"/>
      <c r="V23" s="7"/>
      <c r="W23" s="7"/>
      <c r="X23" s="7"/>
      <c r="Y23" s="7"/>
      <c r="Z23" s="7"/>
    </row>
    <row r="24" ht="13.5" customHeight="1">
      <c r="A24" s="288"/>
      <c r="B24" s="287"/>
      <c r="C24" s="203"/>
      <c r="D24" s="203"/>
      <c r="E24" s="281"/>
      <c r="F24" s="253"/>
      <c r="G24" s="7"/>
      <c r="H24" s="7"/>
      <c r="I24" s="7"/>
      <c r="J24" s="7"/>
      <c r="K24" s="7"/>
      <c r="L24" s="7"/>
      <c r="M24" s="7"/>
      <c r="N24" s="7"/>
      <c r="O24" s="7"/>
      <c r="P24" s="7"/>
      <c r="Q24" s="7"/>
      <c r="R24" s="7"/>
      <c r="S24" s="7"/>
      <c r="T24" s="7"/>
      <c r="U24" s="7"/>
      <c r="V24" s="7"/>
      <c r="W24" s="7"/>
      <c r="X24" s="7"/>
      <c r="Y24" s="7"/>
      <c r="Z24" s="7"/>
    </row>
    <row r="25" ht="13.5" customHeight="1">
      <c r="A25" s="288"/>
      <c r="B25" s="287"/>
      <c r="C25" s="203"/>
      <c r="D25" s="203"/>
      <c r="E25" s="281"/>
      <c r="F25" s="253"/>
      <c r="G25" s="7"/>
      <c r="H25" s="7"/>
      <c r="I25" s="7"/>
      <c r="J25" s="7"/>
      <c r="K25" s="7"/>
      <c r="L25" s="7"/>
      <c r="M25" s="7"/>
      <c r="N25" s="7"/>
      <c r="O25" s="7"/>
      <c r="P25" s="7"/>
      <c r="Q25" s="7"/>
      <c r="R25" s="7"/>
      <c r="S25" s="7"/>
      <c r="T25" s="7"/>
      <c r="U25" s="7"/>
      <c r="V25" s="7"/>
      <c r="W25" s="7"/>
      <c r="X25" s="7"/>
      <c r="Y25" s="7"/>
      <c r="Z25" s="7"/>
    </row>
    <row r="26" ht="13.5" customHeight="1">
      <c r="A26" s="288"/>
      <c r="B26" s="287"/>
      <c r="C26" s="203"/>
      <c r="D26" s="203"/>
      <c r="E26" s="281"/>
      <c r="F26" s="253"/>
      <c r="G26" s="7"/>
      <c r="H26" s="7"/>
      <c r="I26" s="7"/>
      <c r="J26" s="7"/>
      <c r="K26" s="7"/>
      <c r="L26" s="7"/>
      <c r="M26" s="7"/>
      <c r="N26" s="7"/>
      <c r="O26" s="7"/>
      <c r="P26" s="7"/>
      <c r="Q26" s="7"/>
      <c r="R26" s="7"/>
      <c r="S26" s="7"/>
      <c r="T26" s="7"/>
      <c r="U26" s="7"/>
      <c r="V26" s="7"/>
      <c r="W26" s="7"/>
      <c r="X26" s="7"/>
      <c r="Y26" s="7"/>
      <c r="Z26" s="7"/>
    </row>
    <row r="27" ht="13.5" customHeight="1">
      <c r="A27" s="288"/>
      <c r="B27" s="287"/>
      <c r="C27" s="203"/>
      <c r="D27" s="203"/>
      <c r="E27" s="281"/>
      <c r="F27" s="253"/>
      <c r="G27" s="7"/>
      <c r="H27" s="7"/>
      <c r="I27" s="7"/>
      <c r="J27" s="7"/>
      <c r="K27" s="7"/>
      <c r="L27" s="7"/>
      <c r="M27" s="7"/>
      <c r="N27" s="7"/>
      <c r="O27" s="7"/>
      <c r="P27" s="7"/>
      <c r="Q27" s="7"/>
      <c r="R27" s="7"/>
      <c r="S27" s="7"/>
      <c r="T27" s="7"/>
      <c r="U27" s="7"/>
      <c r="V27" s="7"/>
      <c r="W27" s="7"/>
      <c r="X27" s="7"/>
      <c r="Y27" s="7"/>
      <c r="Z27" s="7"/>
    </row>
    <row r="28" ht="13.5" customHeight="1">
      <c r="A28" s="288"/>
      <c r="B28" s="287"/>
      <c r="C28" s="203"/>
      <c r="D28" s="203"/>
      <c r="E28" s="281"/>
      <c r="F28" s="253"/>
      <c r="G28" s="7"/>
      <c r="H28" s="7"/>
      <c r="I28" s="7"/>
      <c r="J28" s="7"/>
      <c r="K28" s="7"/>
      <c r="L28" s="7"/>
      <c r="M28" s="7"/>
      <c r="N28" s="7"/>
      <c r="O28" s="7"/>
      <c r="P28" s="7"/>
      <c r="Q28" s="7"/>
      <c r="R28" s="7"/>
      <c r="S28" s="7"/>
      <c r="T28" s="7"/>
      <c r="U28" s="7"/>
      <c r="V28" s="7"/>
      <c r="W28" s="7"/>
      <c r="X28" s="7"/>
      <c r="Y28" s="7"/>
      <c r="Z28" s="7"/>
    </row>
    <row r="29" ht="13.5" customHeight="1">
      <c r="A29" s="288"/>
      <c r="B29" s="287"/>
      <c r="C29" s="203"/>
      <c r="D29" s="203"/>
      <c r="E29" s="281"/>
      <c r="F29" s="253"/>
      <c r="G29" s="7"/>
      <c r="H29" s="7"/>
      <c r="I29" s="7"/>
      <c r="J29" s="7"/>
      <c r="K29" s="7"/>
      <c r="L29" s="7"/>
      <c r="M29" s="7"/>
      <c r="N29" s="7"/>
      <c r="O29" s="7"/>
      <c r="P29" s="7"/>
      <c r="Q29" s="7"/>
      <c r="R29" s="7"/>
      <c r="S29" s="7"/>
      <c r="T29" s="7"/>
      <c r="U29" s="7"/>
      <c r="V29" s="7"/>
      <c r="W29" s="7"/>
      <c r="X29" s="7"/>
      <c r="Y29" s="7"/>
      <c r="Z29" s="7"/>
    </row>
    <row r="30" ht="13.5" customHeight="1">
      <c r="A30" s="288"/>
      <c r="B30" s="287"/>
      <c r="C30" s="203"/>
      <c r="D30" s="203"/>
      <c r="E30" s="281"/>
      <c r="F30" s="253"/>
      <c r="G30" s="7"/>
      <c r="H30" s="7"/>
      <c r="I30" s="7"/>
      <c r="J30" s="7"/>
      <c r="K30" s="7"/>
      <c r="L30" s="7"/>
      <c r="M30" s="7"/>
      <c r="N30" s="7"/>
      <c r="O30" s="7"/>
      <c r="P30" s="7"/>
      <c r="Q30" s="7"/>
      <c r="R30" s="7"/>
      <c r="S30" s="7"/>
      <c r="T30" s="7"/>
      <c r="U30" s="7"/>
      <c r="V30" s="7"/>
      <c r="W30" s="7"/>
      <c r="X30" s="7"/>
      <c r="Y30" s="7"/>
      <c r="Z30" s="7"/>
    </row>
    <row r="31" ht="13.5" customHeight="1">
      <c r="A31" s="288"/>
      <c r="B31" s="287"/>
      <c r="C31" s="203"/>
      <c r="D31" s="203"/>
      <c r="E31" s="281"/>
      <c r="F31" s="253"/>
      <c r="G31" s="7"/>
      <c r="H31" s="7"/>
      <c r="I31" s="7"/>
      <c r="J31" s="7"/>
      <c r="K31" s="7"/>
      <c r="L31" s="7"/>
      <c r="M31" s="7"/>
      <c r="N31" s="7"/>
      <c r="O31" s="7"/>
      <c r="P31" s="7"/>
      <c r="Q31" s="7"/>
      <c r="R31" s="7"/>
      <c r="S31" s="7"/>
      <c r="T31" s="7"/>
      <c r="U31" s="7"/>
      <c r="V31" s="7"/>
      <c r="W31" s="7"/>
      <c r="X31" s="7"/>
      <c r="Y31" s="7"/>
      <c r="Z31" s="7"/>
    </row>
    <row r="32" ht="13.5" customHeight="1">
      <c r="A32" s="288"/>
      <c r="B32" s="287"/>
      <c r="C32" s="203"/>
      <c r="D32" s="203"/>
      <c r="E32" s="281"/>
      <c r="F32" s="253"/>
      <c r="G32" s="7"/>
      <c r="H32" s="7"/>
      <c r="I32" s="7"/>
      <c r="J32" s="7"/>
      <c r="K32" s="7"/>
      <c r="L32" s="7"/>
      <c r="M32" s="7"/>
      <c r="N32" s="7"/>
      <c r="O32" s="7"/>
      <c r="P32" s="7"/>
      <c r="Q32" s="7"/>
      <c r="R32" s="7"/>
      <c r="S32" s="7"/>
      <c r="T32" s="7"/>
      <c r="U32" s="7"/>
      <c r="V32" s="7"/>
      <c r="W32" s="7"/>
      <c r="X32" s="7"/>
      <c r="Y32" s="7"/>
      <c r="Z32" s="7"/>
    </row>
    <row r="33" ht="13.5" customHeight="1">
      <c r="A33" s="288"/>
      <c r="B33" s="287"/>
      <c r="C33" s="203"/>
      <c r="D33" s="203"/>
      <c r="E33" s="281"/>
      <c r="F33" s="253"/>
      <c r="G33" s="7"/>
      <c r="H33" s="7"/>
      <c r="I33" s="7"/>
      <c r="J33" s="7"/>
      <c r="K33" s="7"/>
      <c r="L33" s="7"/>
      <c r="M33" s="7"/>
      <c r="N33" s="7"/>
      <c r="O33" s="7"/>
      <c r="P33" s="7"/>
      <c r="Q33" s="7"/>
      <c r="R33" s="7"/>
      <c r="S33" s="7"/>
      <c r="T33" s="7"/>
      <c r="U33" s="7"/>
      <c r="V33" s="7"/>
      <c r="W33" s="7"/>
      <c r="X33" s="7"/>
      <c r="Y33" s="7"/>
      <c r="Z33" s="7"/>
    </row>
    <row r="34" ht="13.5" customHeight="1">
      <c r="A34" s="288"/>
      <c r="B34" s="287"/>
      <c r="C34" s="203"/>
      <c r="D34" s="203"/>
      <c r="E34" s="281"/>
      <c r="F34" s="253"/>
      <c r="G34" s="7"/>
      <c r="H34" s="7"/>
      <c r="I34" s="7"/>
      <c r="J34" s="7"/>
      <c r="K34" s="7"/>
      <c r="L34" s="7"/>
      <c r="M34" s="7"/>
      <c r="N34" s="7"/>
      <c r="O34" s="7"/>
      <c r="P34" s="7"/>
      <c r="Q34" s="7"/>
      <c r="R34" s="7"/>
      <c r="S34" s="7"/>
      <c r="T34" s="7"/>
      <c r="U34" s="7"/>
      <c r="V34" s="7"/>
      <c r="W34" s="7"/>
      <c r="X34" s="7"/>
      <c r="Y34" s="7"/>
      <c r="Z34" s="7"/>
    </row>
    <row r="35" ht="13.5" customHeight="1">
      <c r="A35" s="288"/>
      <c r="B35" s="287"/>
      <c r="C35" s="203"/>
      <c r="D35" s="203"/>
      <c r="E35" s="281"/>
      <c r="F35" s="253"/>
      <c r="G35" s="7"/>
      <c r="H35" s="7"/>
      <c r="I35" s="7"/>
      <c r="J35" s="7"/>
      <c r="K35" s="7"/>
      <c r="L35" s="7"/>
      <c r="M35" s="7"/>
      <c r="N35" s="7"/>
      <c r="O35" s="7"/>
      <c r="P35" s="7"/>
      <c r="Q35" s="7"/>
      <c r="R35" s="7"/>
      <c r="S35" s="7"/>
      <c r="T35" s="7"/>
      <c r="U35" s="7"/>
      <c r="V35" s="7"/>
      <c r="W35" s="7"/>
      <c r="X35" s="7"/>
      <c r="Y35" s="7"/>
      <c r="Z35" s="7"/>
    </row>
    <row r="36" ht="13.5" customHeight="1">
      <c r="A36" s="288"/>
      <c r="B36" s="287"/>
      <c r="C36" s="203"/>
      <c r="D36" s="203"/>
      <c r="E36" s="281"/>
      <c r="F36" s="253"/>
      <c r="G36" s="7"/>
      <c r="H36" s="7"/>
      <c r="I36" s="7"/>
      <c r="J36" s="7"/>
      <c r="K36" s="7"/>
      <c r="L36" s="7"/>
      <c r="M36" s="7"/>
      <c r="N36" s="7"/>
      <c r="O36" s="7"/>
      <c r="P36" s="7"/>
      <c r="Q36" s="7"/>
      <c r="R36" s="7"/>
      <c r="S36" s="7"/>
      <c r="T36" s="7"/>
      <c r="U36" s="7"/>
      <c r="V36" s="7"/>
      <c r="W36" s="7"/>
      <c r="X36" s="7"/>
      <c r="Y36" s="7"/>
      <c r="Z36" s="7"/>
    </row>
    <row r="37" ht="13.5" customHeight="1">
      <c r="A37" s="288"/>
      <c r="B37" s="287"/>
      <c r="C37" s="203"/>
      <c r="D37" s="203"/>
      <c r="E37" s="281"/>
      <c r="F37" s="253"/>
      <c r="G37" s="7"/>
      <c r="H37" s="7"/>
      <c r="I37" s="7"/>
      <c r="J37" s="7"/>
      <c r="K37" s="7"/>
      <c r="L37" s="7"/>
      <c r="M37" s="7"/>
      <c r="N37" s="7"/>
      <c r="O37" s="7"/>
      <c r="P37" s="7"/>
      <c r="Q37" s="7"/>
      <c r="R37" s="7"/>
      <c r="S37" s="7"/>
      <c r="T37" s="7"/>
      <c r="U37" s="7"/>
      <c r="V37" s="7"/>
      <c r="W37" s="7"/>
      <c r="X37" s="7"/>
      <c r="Y37" s="7"/>
      <c r="Z37" s="7"/>
    </row>
    <row r="38" ht="13.5" customHeight="1">
      <c r="A38" s="288"/>
      <c r="B38" s="287"/>
      <c r="C38" s="203"/>
      <c r="D38" s="203"/>
      <c r="E38" s="281"/>
      <c r="F38" s="253"/>
      <c r="G38" s="7"/>
      <c r="H38" s="7"/>
      <c r="I38" s="7"/>
      <c r="J38" s="7"/>
      <c r="K38" s="7"/>
      <c r="L38" s="7"/>
      <c r="M38" s="7"/>
      <c r="N38" s="7"/>
      <c r="O38" s="7"/>
      <c r="P38" s="7"/>
      <c r="Q38" s="7"/>
      <c r="R38" s="7"/>
      <c r="S38" s="7"/>
      <c r="T38" s="7"/>
      <c r="U38" s="7"/>
      <c r="V38" s="7"/>
      <c r="W38" s="7"/>
      <c r="X38" s="7"/>
      <c r="Y38" s="7"/>
      <c r="Z38" s="7"/>
    </row>
    <row r="39" ht="13.5" customHeight="1">
      <c r="A39" s="288"/>
      <c r="B39" s="287"/>
      <c r="C39" s="203"/>
      <c r="D39" s="203"/>
      <c r="E39" s="281"/>
      <c r="F39" s="253"/>
      <c r="G39" s="7"/>
      <c r="H39" s="7"/>
      <c r="I39" s="7"/>
      <c r="J39" s="7"/>
      <c r="K39" s="7"/>
      <c r="L39" s="7"/>
      <c r="M39" s="7"/>
      <c r="N39" s="7"/>
      <c r="O39" s="7"/>
      <c r="P39" s="7"/>
      <c r="Q39" s="7"/>
      <c r="R39" s="7"/>
      <c r="S39" s="7"/>
      <c r="T39" s="7"/>
      <c r="U39" s="7"/>
      <c r="V39" s="7"/>
      <c r="W39" s="7"/>
      <c r="X39" s="7"/>
      <c r="Y39" s="7"/>
      <c r="Z39" s="7"/>
    </row>
    <row r="40" ht="13.5" customHeight="1">
      <c r="A40" s="288"/>
      <c r="B40" s="287"/>
      <c r="C40" s="203"/>
      <c r="D40" s="203"/>
      <c r="E40" s="281"/>
      <c r="F40" s="253"/>
      <c r="G40" s="7"/>
      <c r="H40" s="7"/>
      <c r="I40" s="7"/>
      <c r="J40" s="7"/>
      <c r="K40" s="7"/>
      <c r="L40" s="7"/>
      <c r="M40" s="7"/>
      <c r="N40" s="7"/>
      <c r="O40" s="7"/>
      <c r="P40" s="7"/>
      <c r="Q40" s="7"/>
      <c r="R40" s="7"/>
      <c r="S40" s="7"/>
      <c r="T40" s="7"/>
      <c r="U40" s="7"/>
      <c r="V40" s="7"/>
      <c r="W40" s="7"/>
      <c r="X40" s="7"/>
      <c r="Y40" s="7"/>
      <c r="Z40" s="7"/>
    </row>
    <row r="41" ht="13.5" customHeight="1">
      <c r="A41" s="288"/>
      <c r="B41" s="287"/>
      <c r="C41" s="203"/>
      <c r="D41" s="203"/>
      <c r="E41" s="281"/>
      <c r="F41" s="253"/>
      <c r="G41" s="7"/>
      <c r="H41" s="7"/>
      <c r="I41" s="7"/>
      <c r="J41" s="7"/>
      <c r="K41" s="7"/>
      <c r="L41" s="7"/>
      <c r="M41" s="7"/>
      <c r="N41" s="7"/>
      <c r="O41" s="7"/>
      <c r="P41" s="7"/>
      <c r="Q41" s="7"/>
      <c r="R41" s="7"/>
      <c r="S41" s="7"/>
      <c r="T41" s="7"/>
      <c r="U41" s="7"/>
      <c r="V41" s="7"/>
      <c r="W41" s="7"/>
      <c r="X41" s="7"/>
      <c r="Y41" s="7"/>
      <c r="Z41" s="7"/>
    </row>
    <row r="42" ht="13.5" customHeight="1">
      <c r="A42" s="288"/>
      <c r="B42" s="287"/>
      <c r="C42" s="203"/>
      <c r="D42" s="203"/>
      <c r="E42" s="281"/>
      <c r="F42" s="253"/>
      <c r="G42" s="7"/>
      <c r="H42" s="7"/>
      <c r="I42" s="7"/>
      <c r="J42" s="7"/>
      <c r="K42" s="7"/>
      <c r="L42" s="7"/>
      <c r="M42" s="7"/>
      <c r="N42" s="7"/>
      <c r="O42" s="7"/>
      <c r="P42" s="7"/>
      <c r="Q42" s="7"/>
      <c r="R42" s="7"/>
      <c r="S42" s="7"/>
      <c r="T42" s="7"/>
      <c r="U42" s="7"/>
      <c r="V42" s="7"/>
      <c r="W42" s="7"/>
      <c r="X42" s="7"/>
      <c r="Y42" s="7"/>
      <c r="Z42" s="7"/>
    </row>
    <row r="43" ht="13.5" customHeight="1">
      <c r="A43" s="288"/>
      <c r="B43" s="287"/>
      <c r="C43" s="203"/>
      <c r="D43" s="203"/>
      <c r="E43" s="281"/>
      <c r="F43" s="253"/>
      <c r="G43" s="7"/>
      <c r="H43" s="7"/>
      <c r="I43" s="7"/>
      <c r="J43" s="7"/>
      <c r="K43" s="7"/>
      <c r="L43" s="7"/>
      <c r="M43" s="7"/>
      <c r="N43" s="7"/>
      <c r="O43" s="7"/>
      <c r="P43" s="7"/>
      <c r="Q43" s="7"/>
      <c r="R43" s="7"/>
      <c r="S43" s="7"/>
      <c r="T43" s="7"/>
      <c r="U43" s="7"/>
      <c r="V43" s="7"/>
      <c r="W43" s="7"/>
      <c r="X43" s="7"/>
      <c r="Y43" s="7"/>
      <c r="Z43" s="7"/>
    </row>
    <row r="44" ht="13.5" customHeight="1">
      <c r="A44" s="288"/>
      <c r="B44" s="287"/>
      <c r="C44" s="203"/>
      <c r="D44" s="203"/>
      <c r="E44" s="281"/>
      <c r="F44" s="253"/>
      <c r="G44" s="7"/>
      <c r="H44" s="7"/>
      <c r="I44" s="7"/>
      <c r="J44" s="7"/>
      <c r="K44" s="7"/>
      <c r="L44" s="7"/>
      <c r="M44" s="7"/>
      <c r="N44" s="7"/>
      <c r="O44" s="7"/>
      <c r="P44" s="7"/>
      <c r="Q44" s="7"/>
      <c r="R44" s="7"/>
      <c r="S44" s="7"/>
      <c r="T44" s="7"/>
      <c r="U44" s="7"/>
      <c r="V44" s="7"/>
      <c r="W44" s="7"/>
      <c r="X44" s="7"/>
      <c r="Y44" s="7"/>
      <c r="Z44" s="7"/>
    </row>
    <row r="45" ht="13.5" customHeight="1">
      <c r="A45" s="288"/>
      <c r="B45" s="287"/>
      <c r="C45" s="203"/>
      <c r="D45" s="203"/>
      <c r="E45" s="281"/>
      <c r="F45" s="253"/>
      <c r="G45" s="7"/>
      <c r="H45" s="7"/>
      <c r="I45" s="7"/>
      <c r="J45" s="7"/>
      <c r="K45" s="7"/>
      <c r="L45" s="7"/>
      <c r="M45" s="7"/>
      <c r="N45" s="7"/>
      <c r="O45" s="7"/>
      <c r="P45" s="7"/>
      <c r="Q45" s="7"/>
      <c r="R45" s="7"/>
      <c r="S45" s="7"/>
      <c r="T45" s="7"/>
      <c r="U45" s="7"/>
      <c r="V45" s="7"/>
      <c r="W45" s="7"/>
      <c r="X45" s="7"/>
      <c r="Y45" s="7"/>
      <c r="Z45" s="7"/>
    </row>
    <row r="46" ht="13.5" customHeight="1">
      <c r="A46" s="288"/>
      <c r="B46" s="287"/>
      <c r="C46" s="203"/>
      <c r="D46" s="203"/>
      <c r="E46" s="281"/>
      <c r="F46" s="253"/>
      <c r="G46" s="7"/>
      <c r="H46" s="7"/>
      <c r="I46" s="7"/>
      <c r="J46" s="7"/>
      <c r="K46" s="7"/>
      <c r="L46" s="7"/>
      <c r="M46" s="7"/>
      <c r="N46" s="7"/>
      <c r="O46" s="7"/>
      <c r="P46" s="7"/>
      <c r="Q46" s="7"/>
      <c r="R46" s="7"/>
      <c r="S46" s="7"/>
      <c r="T46" s="7"/>
      <c r="U46" s="7"/>
      <c r="V46" s="7"/>
      <c r="W46" s="7"/>
      <c r="X46" s="7"/>
      <c r="Y46" s="7"/>
      <c r="Z46" s="7"/>
    </row>
    <row r="47" ht="13.5" customHeight="1">
      <c r="A47" s="288"/>
      <c r="B47" s="287"/>
      <c r="C47" s="203"/>
      <c r="D47" s="203"/>
      <c r="E47" s="281"/>
      <c r="F47" s="253"/>
      <c r="G47" s="7"/>
      <c r="H47" s="7"/>
      <c r="I47" s="7"/>
      <c r="J47" s="7"/>
      <c r="K47" s="7"/>
      <c r="L47" s="7"/>
      <c r="M47" s="7"/>
      <c r="N47" s="7"/>
      <c r="O47" s="7"/>
      <c r="P47" s="7"/>
      <c r="Q47" s="7"/>
      <c r="R47" s="7"/>
      <c r="S47" s="7"/>
      <c r="T47" s="7"/>
      <c r="U47" s="7"/>
      <c r="V47" s="7"/>
      <c r="W47" s="7"/>
      <c r="X47" s="7"/>
      <c r="Y47" s="7"/>
      <c r="Z47" s="7"/>
    </row>
    <row r="48" ht="13.5" customHeight="1">
      <c r="A48" s="288"/>
      <c r="B48" s="287"/>
      <c r="C48" s="203"/>
      <c r="D48" s="203"/>
      <c r="E48" s="281"/>
      <c r="F48" s="253"/>
      <c r="G48" s="7"/>
      <c r="H48" s="7"/>
      <c r="I48" s="7"/>
      <c r="J48" s="7"/>
      <c r="K48" s="7"/>
      <c r="L48" s="7"/>
      <c r="M48" s="7"/>
      <c r="N48" s="7"/>
      <c r="O48" s="7"/>
      <c r="P48" s="7"/>
      <c r="Q48" s="7"/>
      <c r="R48" s="7"/>
      <c r="S48" s="7"/>
      <c r="T48" s="7"/>
      <c r="U48" s="7"/>
      <c r="V48" s="7"/>
      <c r="W48" s="7"/>
      <c r="X48" s="7"/>
      <c r="Y48" s="7"/>
      <c r="Z48" s="7"/>
    </row>
    <row r="49" ht="13.5" customHeight="1">
      <c r="A49" s="288"/>
      <c r="B49" s="287"/>
      <c r="C49" s="203"/>
      <c r="D49" s="203"/>
      <c r="E49" s="281"/>
      <c r="F49" s="253"/>
      <c r="G49" s="7"/>
      <c r="H49" s="7"/>
      <c r="I49" s="7"/>
      <c r="J49" s="7"/>
      <c r="K49" s="7"/>
      <c r="L49" s="7"/>
      <c r="M49" s="7"/>
      <c r="N49" s="7"/>
      <c r="O49" s="7"/>
      <c r="P49" s="7"/>
      <c r="Q49" s="7"/>
      <c r="R49" s="7"/>
      <c r="S49" s="7"/>
      <c r="T49" s="7"/>
      <c r="U49" s="7"/>
      <c r="V49" s="7"/>
      <c r="W49" s="7"/>
      <c r="X49" s="7"/>
      <c r="Y49" s="7"/>
      <c r="Z49" s="7"/>
    </row>
    <row r="50" ht="13.5" customHeight="1">
      <c r="A50" s="288"/>
      <c r="B50" s="287"/>
      <c r="C50" s="203"/>
      <c r="D50" s="203"/>
      <c r="E50" s="281"/>
      <c r="F50" s="253"/>
      <c r="G50" s="7"/>
      <c r="H50" s="7"/>
      <c r="I50" s="7"/>
      <c r="J50" s="7"/>
      <c r="K50" s="7"/>
      <c r="L50" s="7"/>
      <c r="M50" s="7"/>
      <c r="N50" s="7"/>
      <c r="O50" s="7"/>
      <c r="P50" s="7"/>
      <c r="Q50" s="7"/>
      <c r="R50" s="7"/>
      <c r="S50" s="7"/>
      <c r="T50" s="7"/>
      <c r="U50" s="7"/>
      <c r="V50" s="7"/>
      <c r="W50" s="7"/>
      <c r="X50" s="7"/>
      <c r="Y50" s="7"/>
      <c r="Z50" s="7"/>
    </row>
    <row r="51" ht="13.5" customHeight="1">
      <c r="A51" s="288"/>
      <c r="B51" s="287"/>
      <c r="C51" s="203"/>
      <c r="D51" s="203"/>
      <c r="E51" s="281"/>
      <c r="F51" s="253"/>
      <c r="G51" s="7"/>
      <c r="H51" s="7"/>
      <c r="I51" s="7"/>
      <c r="J51" s="7"/>
      <c r="K51" s="7"/>
      <c r="L51" s="7"/>
      <c r="M51" s="7"/>
      <c r="N51" s="7"/>
      <c r="O51" s="7"/>
      <c r="P51" s="7"/>
      <c r="Q51" s="7"/>
      <c r="R51" s="7"/>
      <c r="S51" s="7"/>
      <c r="T51" s="7"/>
      <c r="U51" s="7"/>
      <c r="V51" s="7"/>
      <c r="W51" s="7"/>
      <c r="X51" s="7"/>
      <c r="Y51" s="7"/>
      <c r="Z51" s="7"/>
    </row>
    <row r="52" ht="13.5" customHeight="1">
      <c r="A52" s="288"/>
      <c r="B52" s="287"/>
      <c r="C52" s="203"/>
      <c r="D52" s="203"/>
      <c r="E52" s="281"/>
      <c r="F52" s="253"/>
      <c r="G52" s="7"/>
      <c r="H52" s="7"/>
      <c r="I52" s="7"/>
      <c r="J52" s="7"/>
      <c r="K52" s="7"/>
      <c r="L52" s="7"/>
      <c r="M52" s="7"/>
      <c r="N52" s="7"/>
      <c r="O52" s="7"/>
      <c r="P52" s="7"/>
      <c r="Q52" s="7"/>
      <c r="R52" s="7"/>
      <c r="S52" s="7"/>
      <c r="T52" s="7"/>
      <c r="U52" s="7"/>
      <c r="V52" s="7"/>
      <c r="W52" s="7"/>
      <c r="X52" s="7"/>
      <c r="Y52" s="7"/>
      <c r="Z52" s="7"/>
    </row>
    <row r="53" ht="13.5" customHeight="1">
      <c r="A53" s="288"/>
      <c r="B53" s="287"/>
      <c r="C53" s="203"/>
      <c r="D53" s="203"/>
      <c r="E53" s="281"/>
      <c r="F53" s="253"/>
      <c r="G53" s="7"/>
      <c r="H53" s="7"/>
      <c r="I53" s="7"/>
      <c r="J53" s="7"/>
      <c r="K53" s="7"/>
      <c r="L53" s="7"/>
      <c r="M53" s="7"/>
      <c r="N53" s="7"/>
      <c r="O53" s="7"/>
      <c r="P53" s="7"/>
      <c r="Q53" s="7"/>
      <c r="R53" s="7"/>
      <c r="S53" s="7"/>
      <c r="T53" s="7"/>
      <c r="U53" s="7"/>
      <c r="V53" s="7"/>
      <c r="W53" s="7"/>
      <c r="X53" s="7"/>
      <c r="Y53" s="7"/>
      <c r="Z53" s="7"/>
    </row>
    <row r="54" ht="13.5" customHeight="1">
      <c r="A54" s="288"/>
      <c r="B54" s="287"/>
      <c r="C54" s="203"/>
      <c r="D54" s="203"/>
      <c r="E54" s="281"/>
      <c r="F54" s="253"/>
      <c r="G54" s="7"/>
      <c r="H54" s="7"/>
      <c r="I54" s="7"/>
      <c r="J54" s="7"/>
      <c r="K54" s="7"/>
      <c r="L54" s="7"/>
      <c r="M54" s="7"/>
      <c r="N54" s="7"/>
      <c r="O54" s="7"/>
      <c r="P54" s="7"/>
      <c r="Q54" s="7"/>
      <c r="R54" s="7"/>
      <c r="S54" s="7"/>
      <c r="T54" s="7"/>
      <c r="U54" s="7"/>
      <c r="V54" s="7"/>
      <c r="W54" s="7"/>
      <c r="X54" s="7"/>
      <c r="Y54" s="7"/>
      <c r="Z54" s="7"/>
    </row>
    <row r="55" ht="13.5" customHeight="1">
      <c r="A55" s="288"/>
      <c r="B55" s="287"/>
      <c r="C55" s="203"/>
      <c r="D55" s="203"/>
      <c r="E55" s="281"/>
      <c r="F55" s="253"/>
      <c r="G55" s="7"/>
      <c r="H55" s="7"/>
      <c r="I55" s="7"/>
      <c r="J55" s="7"/>
      <c r="K55" s="7"/>
      <c r="L55" s="7"/>
      <c r="M55" s="7"/>
      <c r="N55" s="7"/>
      <c r="O55" s="7"/>
      <c r="P55" s="7"/>
      <c r="Q55" s="7"/>
      <c r="R55" s="7"/>
      <c r="S55" s="7"/>
      <c r="T55" s="7"/>
      <c r="U55" s="7"/>
      <c r="V55" s="7"/>
      <c r="W55" s="7"/>
      <c r="X55" s="7"/>
      <c r="Y55" s="7"/>
      <c r="Z55" s="7"/>
    </row>
    <row r="56" ht="13.5" customHeight="1">
      <c r="A56" s="288"/>
      <c r="B56" s="287"/>
      <c r="C56" s="203"/>
      <c r="D56" s="203"/>
      <c r="E56" s="281"/>
      <c r="F56" s="253"/>
      <c r="G56" s="7"/>
      <c r="H56" s="7"/>
      <c r="I56" s="7"/>
      <c r="J56" s="7"/>
      <c r="K56" s="7"/>
      <c r="L56" s="7"/>
      <c r="M56" s="7"/>
      <c r="N56" s="7"/>
      <c r="O56" s="7"/>
      <c r="P56" s="7"/>
      <c r="Q56" s="7"/>
      <c r="R56" s="7"/>
      <c r="S56" s="7"/>
      <c r="T56" s="7"/>
      <c r="U56" s="7"/>
      <c r="V56" s="7"/>
      <c r="W56" s="7"/>
      <c r="X56" s="7"/>
      <c r="Y56" s="7"/>
      <c r="Z56" s="7"/>
    </row>
    <row r="57" ht="13.5" customHeight="1">
      <c r="A57" s="288"/>
      <c r="B57" s="287"/>
      <c r="C57" s="203"/>
      <c r="D57" s="203"/>
      <c r="E57" s="281"/>
      <c r="F57" s="253"/>
      <c r="G57" s="7"/>
      <c r="H57" s="7"/>
      <c r="I57" s="7"/>
      <c r="J57" s="7"/>
      <c r="K57" s="7"/>
      <c r="L57" s="7"/>
      <c r="M57" s="7"/>
      <c r="N57" s="7"/>
      <c r="O57" s="7"/>
      <c r="P57" s="7"/>
      <c r="Q57" s="7"/>
      <c r="R57" s="7"/>
      <c r="S57" s="7"/>
      <c r="T57" s="7"/>
      <c r="U57" s="7"/>
      <c r="V57" s="7"/>
      <c r="W57" s="7"/>
      <c r="X57" s="7"/>
      <c r="Y57" s="7"/>
      <c r="Z57" s="7"/>
    </row>
    <row r="58" ht="13.5" customHeight="1">
      <c r="A58" s="288"/>
      <c r="B58" s="287"/>
      <c r="C58" s="203"/>
      <c r="D58" s="203"/>
      <c r="E58" s="281"/>
      <c r="F58" s="253"/>
      <c r="G58" s="7"/>
      <c r="H58" s="7"/>
      <c r="I58" s="7"/>
      <c r="J58" s="7"/>
      <c r="K58" s="7"/>
      <c r="L58" s="7"/>
      <c r="M58" s="7"/>
      <c r="N58" s="7"/>
      <c r="O58" s="7"/>
      <c r="P58" s="7"/>
      <c r="Q58" s="7"/>
      <c r="R58" s="7"/>
      <c r="S58" s="7"/>
      <c r="T58" s="7"/>
      <c r="U58" s="7"/>
      <c r="V58" s="7"/>
      <c r="W58" s="7"/>
      <c r="X58" s="7"/>
      <c r="Y58" s="7"/>
      <c r="Z58" s="7"/>
    </row>
    <row r="59" ht="13.5" customHeight="1">
      <c r="A59" s="288"/>
      <c r="B59" s="287"/>
      <c r="C59" s="203"/>
      <c r="D59" s="203"/>
      <c r="E59" s="281"/>
      <c r="F59" s="253"/>
      <c r="G59" s="7"/>
      <c r="H59" s="7"/>
      <c r="I59" s="7"/>
      <c r="J59" s="7"/>
      <c r="K59" s="7"/>
      <c r="L59" s="7"/>
      <c r="M59" s="7"/>
      <c r="N59" s="7"/>
      <c r="O59" s="7"/>
      <c r="P59" s="7"/>
      <c r="Q59" s="7"/>
      <c r="R59" s="7"/>
      <c r="S59" s="7"/>
      <c r="T59" s="7"/>
      <c r="U59" s="7"/>
      <c r="V59" s="7"/>
      <c r="W59" s="7"/>
      <c r="X59" s="7"/>
      <c r="Y59" s="7"/>
      <c r="Z59" s="7"/>
    </row>
    <row r="60" ht="13.5" customHeight="1">
      <c r="A60" s="288"/>
      <c r="B60" s="287"/>
      <c r="C60" s="203"/>
      <c r="D60" s="203"/>
      <c r="E60" s="281"/>
      <c r="F60" s="253"/>
      <c r="G60" s="7"/>
      <c r="H60" s="7"/>
      <c r="I60" s="7"/>
      <c r="J60" s="7"/>
      <c r="K60" s="7"/>
      <c r="L60" s="7"/>
      <c r="M60" s="7"/>
      <c r="N60" s="7"/>
      <c r="O60" s="7"/>
      <c r="P60" s="7"/>
      <c r="Q60" s="7"/>
      <c r="R60" s="7"/>
      <c r="S60" s="7"/>
      <c r="T60" s="7"/>
      <c r="U60" s="7"/>
      <c r="V60" s="7"/>
      <c r="W60" s="7"/>
      <c r="X60" s="7"/>
      <c r="Y60" s="7"/>
      <c r="Z60" s="7"/>
    </row>
    <row r="61" ht="13.5" customHeight="1">
      <c r="A61" s="288"/>
      <c r="B61" s="287"/>
      <c r="C61" s="203"/>
      <c r="D61" s="203"/>
      <c r="E61" s="281"/>
      <c r="F61" s="253"/>
      <c r="G61" s="7"/>
      <c r="H61" s="7"/>
      <c r="I61" s="7"/>
      <c r="J61" s="7"/>
      <c r="K61" s="7"/>
      <c r="L61" s="7"/>
      <c r="M61" s="7"/>
      <c r="N61" s="7"/>
      <c r="O61" s="7"/>
      <c r="P61" s="7"/>
      <c r="Q61" s="7"/>
      <c r="R61" s="7"/>
      <c r="S61" s="7"/>
      <c r="T61" s="7"/>
      <c r="U61" s="7"/>
      <c r="V61" s="7"/>
      <c r="W61" s="7"/>
      <c r="X61" s="7"/>
      <c r="Y61" s="7"/>
      <c r="Z61" s="7"/>
    </row>
    <row r="62" ht="13.5" customHeight="1">
      <c r="A62" s="288"/>
      <c r="B62" s="287"/>
      <c r="C62" s="203"/>
      <c r="D62" s="203"/>
      <c r="E62" s="281"/>
      <c r="F62" s="253"/>
      <c r="G62" s="7"/>
      <c r="H62" s="7"/>
      <c r="I62" s="7"/>
      <c r="J62" s="7"/>
      <c r="K62" s="7"/>
      <c r="L62" s="7"/>
      <c r="M62" s="7"/>
      <c r="N62" s="7"/>
      <c r="O62" s="7"/>
      <c r="P62" s="7"/>
      <c r="Q62" s="7"/>
      <c r="R62" s="7"/>
      <c r="S62" s="7"/>
      <c r="T62" s="7"/>
      <c r="U62" s="7"/>
      <c r="V62" s="7"/>
      <c r="W62" s="7"/>
      <c r="X62" s="7"/>
      <c r="Y62" s="7"/>
      <c r="Z62" s="7"/>
    </row>
    <row r="63" ht="13.5" customHeight="1">
      <c r="A63" s="288"/>
      <c r="B63" s="287"/>
      <c r="C63" s="203"/>
      <c r="D63" s="203"/>
      <c r="E63" s="281"/>
      <c r="F63" s="253"/>
      <c r="G63" s="7"/>
      <c r="H63" s="7"/>
      <c r="I63" s="7"/>
      <c r="J63" s="7"/>
      <c r="K63" s="7"/>
      <c r="L63" s="7"/>
      <c r="M63" s="7"/>
      <c r="N63" s="7"/>
      <c r="O63" s="7"/>
      <c r="P63" s="7"/>
      <c r="Q63" s="7"/>
      <c r="R63" s="7"/>
      <c r="S63" s="7"/>
      <c r="T63" s="7"/>
      <c r="U63" s="7"/>
      <c r="V63" s="7"/>
      <c r="W63" s="7"/>
      <c r="X63" s="7"/>
      <c r="Y63" s="7"/>
      <c r="Z63" s="7"/>
    </row>
    <row r="64" ht="13.5" customHeight="1">
      <c r="A64" s="288"/>
      <c r="B64" s="287"/>
      <c r="C64" s="203"/>
      <c r="D64" s="203"/>
      <c r="E64" s="281"/>
      <c r="F64" s="253"/>
      <c r="G64" s="7"/>
      <c r="H64" s="7"/>
      <c r="I64" s="7"/>
      <c r="J64" s="7"/>
      <c r="K64" s="7"/>
      <c r="L64" s="7"/>
      <c r="M64" s="7"/>
      <c r="N64" s="7"/>
      <c r="O64" s="7"/>
      <c r="P64" s="7"/>
      <c r="Q64" s="7"/>
      <c r="R64" s="7"/>
      <c r="S64" s="7"/>
      <c r="T64" s="7"/>
      <c r="U64" s="7"/>
      <c r="V64" s="7"/>
      <c r="W64" s="7"/>
      <c r="X64" s="7"/>
      <c r="Y64" s="7"/>
      <c r="Z64" s="7"/>
    </row>
    <row r="65" ht="13.5" customHeight="1">
      <c r="A65" s="288"/>
      <c r="B65" s="287"/>
      <c r="C65" s="203"/>
      <c r="D65" s="203"/>
      <c r="E65" s="281"/>
      <c r="F65" s="253"/>
      <c r="G65" s="7"/>
      <c r="H65" s="7"/>
      <c r="I65" s="7"/>
      <c r="J65" s="7"/>
      <c r="K65" s="7"/>
      <c r="L65" s="7"/>
      <c r="M65" s="7"/>
      <c r="N65" s="7"/>
      <c r="O65" s="7"/>
      <c r="P65" s="7"/>
      <c r="Q65" s="7"/>
      <c r="R65" s="7"/>
      <c r="S65" s="7"/>
      <c r="T65" s="7"/>
      <c r="U65" s="7"/>
      <c r="V65" s="7"/>
      <c r="W65" s="7"/>
      <c r="X65" s="7"/>
      <c r="Y65" s="7"/>
      <c r="Z65" s="7"/>
    </row>
    <row r="66" ht="13.5" customHeight="1">
      <c r="A66" s="288"/>
      <c r="B66" s="287"/>
      <c r="C66" s="203"/>
      <c r="D66" s="203"/>
      <c r="E66" s="281"/>
      <c r="F66" s="253"/>
      <c r="G66" s="7"/>
      <c r="H66" s="7"/>
      <c r="I66" s="7"/>
      <c r="J66" s="7"/>
      <c r="K66" s="7"/>
      <c r="L66" s="7"/>
      <c r="M66" s="7"/>
      <c r="N66" s="7"/>
      <c r="O66" s="7"/>
      <c r="P66" s="7"/>
      <c r="Q66" s="7"/>
      <c r="R66" s="7"/>
      <c r="S66" s="7"/>
      <c r="T66" s="7"/>
      <c r="U66" s="7"/>
      <c r="V66" s="7"/>
      <c r="W66" s="7"/>
      <c r="X66" s="7"/>
      <c r="Y66" s="7"/>
      <c r="Z66" s="7"/>
    </row>
    <row r="67" ht="13.5" customHeight="1">
      <c r="A67" s="288"/>
      <c r="B67" s="287"/>
      <c r="C67" s="203"/>
      <c r="D67" s="203"/>
      <c r="E67" s="281"/>
      <c r="F67" s="253"/>
      <c r="G67" s="7"/>
      <c r="H67" s="7"/>
      <c r="I67" s="7"/>
      <c r="J67" s="7"/>
      <c r="K67" s="7"/>
      <c r="L67" s="7"/>
      <c r="M67" s="7"/>
      <c r="N67" s="7"/>
      <c r="O67" s="7"/>
      <c r="P67" s="7"/>
      <c r="Q67" s="7"/>
      <c r="R67" s="7"/>
      <c r="S67" s="7"/>
      <c r="T67" s="7"/>
      <c r="U67" s="7"/>
      <c r="V67" s="7"/>
      <c r="W67" s="7"/>
      <c r="X67" s="7"/>
      <c r="Y67" s="7"/>
      <c r="Z67" s="7"/>
    </row>
    <row r="68" ht="13.5" customHeight="1">
      <c r="A68" s="288"/>
      <c r="B68" s="287"/>
      <c r="C68" s="203"/>
      <c r="D68" s="203"/>
      <c r="E68" s="281"/>
      <c r="F68" s="253"/>
      <c r="G68" s="7"/>
      <c r="H68" s="7"/>
      <c r="I68" s="7"/>
      <c r="J68" s="7"/>
      <c r="K68" s="7"/>
      <c r="L68" s="7"/>
      <c r="M68" s="7"/>
      <c r="N68" s="7"/>
      <c r="O68" s="7"/>
      <c r="P68" s="7"/>
      <c r="Q68" s="7"/>
      <c r="R68" s="7"/>
      <c r="S68" s="7"/>
      <c r="T68" s="7"/>
      <c r="U68" s="7"/>
      <c r="V68" s="7"/>
      <c r="W68" s="7"/>
      <c r="X68" s="7"/>
      <c r="Y68" s="7"/>
      <c r="Z68" s="7"/>
    </row>
    <row r="69" ht="13.5" customHeight="1">
      <c r="A69" s="288"/>
      <c r="B69" s="287"/>
      <c r="C69" s="203"/>
      <c r="D69" s="203"/>
      <c r="E69" s="281"/>
      <c r="F69" s="253"/>
      <c r="G69" s="7"/>
      <c r="H69" s="7"/>
      <c r="I69" s="7"/>
      <c r="J69" s="7"/>
      <c r="K69" s="7"/>
      <c r="L69" s="7"/>
      <c r="M69" s="7"/>
      <c r="N69" s="7"/>
      <c r="O69" s="7"/>
      <c r="P69" s="7"/>
      <c r="Q69" s="7"/>
      <c r="R69" s="7"/>
      <c r="S69" s="7"/>
      <c r="T69" s="7"/>
      <c r="U69" s="7"/>
      <c r="V69" s="7"/>
      <c r="W69" s="7"/>
      <c r="X69" s="7"/>
      <c r="Y69" s="7"/>
      <c r="Z69" s="7"/>
    </row>
    <row r="70" ht="13.5" customHeight="1">
      <c r="A70" s="288"/>
      <c r="B70" s="287"/>
      <c r="C70" s="203"/>
      <c r="D70" s="203"/>
      <c r="E70" s="281"/>
      <c r="F70" s="253"/>
      <c r="G70" s="7"/>
      <c r="H70" s="7"/>
      <c r="I70" s="7"/>
      <c r="J70" s="7"/>
      <c r="K70" s="7"/>
      <c r="L70" s="7"/>
      <c r="M70" s="7"/>
      <c r="N70" s="7"/>
      <c r="O70" s="7"/>
      <c r="P70" s="7"/>
      <c r="Q70" s="7"/>
      <c r="R70" s="7"/>
      <c r="S70" s="7"/>
      <c r="T70" s="7"/>
      <c r="U70" s="7"/>
      <c r="V70" s="7"/>
      <c r="W70" s="7"/>
      <c r="X70" s="7"/>
      <c r="Y70" s="7"/>
      <c r="Z70" s="7"/>
    </row>
    <row r="71" ht="13.5" customHeight="1">
      <c r="A71" s="288"/>
      <c r="B71" s="287"/>
      <c r="C71" s="203"/>
      <c r="D71" s="203"/>
      <c r="E71" s="281"/>
      <c r="F71" s="253"/>
      <c r="G71" s="7"/>
      <c r="H71" s="7"/>
      <c r="I71" s="7"/>
      <c r="J71" s="7"/>
      <c r="K71" s="7"/>
      <c r="L71" s="7"/>
      <c r="M71" s="7"/>
      <c r="N71" s="7"/>
      <c r="O71" s="7"/>
      <c r="P71" s="7"/>
      <c r="Q71" s="7"/>
      <c r="R71" s="7"/>
      <c r="S71" s="7"/>
      <c r="T71" s="7"/>
      <c r="U71" s="7"/>
      <c r="V71" s="7"/>
      <c r="W71" s="7"/>
      <c r="X71" s="7"/>
      <c r="Y71" s="7"/>
      <c r="Z71" s="7"/>
    </row>
    <row r="72" ht="13.5" customHeight="1">
      <c r="A72" s="288"/>
      <c r="B72" s="287"/>
      <c r="C72" s="203"/>
      <c r="D72" s="203"/>
      <c r="E72" s="281"/>
      <c r="F72" s="253"/>
      <c r="G72" s="7"/>
      <c r="H72" s="7"/>
      <c r="I72" s="7"/>
      <c r="J72" s="7"/>
      <c r="K72" s="7"/>
      <c r="L72" s="7"/>
      <c r="M72" s="7"/>
      <c r="N72" s="7"/>
      <c r="O72" s="7"/>
      <c r="P72" s="7"/>
      <c r="Q72" s="7"/>
      <c r="R72" s="7"/>
      <c r="S72" s="7"/>
      <c r="T72" s="7"/>
      <c r="U72" s="7"/>
      <c r="V72" s="7"/>
      <c r="W72" s="7"/>
      <c r="X72" s="7"/>
      <c r="Y72" s="7"/>
      <c r="Z72" s="7"/>
    </row>
    <row r="73" ht="13.5" customHeight="1">
      <c r="A73" s="288"/>
      <c r="B73" s="287"/>
      <c r="C73" s="203"/>
      <c r="D73" s="203"/>
      <c r="E73" s="281"/>
      <c r="F73" s="253"/>
      <c r="G73" s="7"/>
      <c r="H73" s="7"/>
      <c r="I73" s="7"/>
      <c r="J73" s="7"/>
      <c r="K73" s="7"/>
      <c r="L73" s="7"/>
      <c r="M73" s="7"/>
      <c r="N73" s="7"/>
      <c r="O73" s="7"/>
      <c r="P73" s="7"/>
      <c r="Q73" s="7"/>
      <c r="R73" s="7"/>
      <c r="S73" s="7"/>
      <c r="T73" s="7"/>
      <c r="U73" s="7"/>
      <c r="V73" s="7"/>
      <c r="W73" s="7"/>
      <c r="X73" s="7"/>
      <c r="Y73" s="7"/>
      <c r="Z73" s="7"/>
    </row>
    <row r="74" ht="13.5" customHeight="1">
      <c r="A74" s="288"/>
      <c r="B74" s="287"/>
      <c r="C74" s="203"/>
      <c r="D74" s="203"/>
      <c r="E74" s="281"/>
      <c r="F74" s="253"/>
      <c r="G74" s="7"/>
      <c r="H74" s="7"/>
      <c r="I74" s="7"/>
      <c r="J74" s="7"/>
      <c r="K74" s="7"/>
      <c r="L74" s="7"/>
      <c r="M74" s="7"/>
      <c r="N74" s="7"/>
      <c r="O74" s="7"/>
      <c r="P74" s="7"/>
      <c r="Q74" s="7"/>
      <c r="R74" s="7"/>
      <c r="S74" s="7"/>
      <c r="T74" s="7"/>
      <c r="U74" s="7"/>
      <c r="V74" s="7"/>
      <c r="W74" s="7"/>
      <c r="X74" s="7"/>
      <c r="Y74" s="7"/>
      <c r="Z74" s="7"/>
    </row>
    <row r="75" ht="13.5" customHeight="1">
      <c r="A75" s="288"/>
      <c r="B75" s="287"/>
      <c r="C75" s="203"/>
      <c r="D75" s="203"/>
      <c r="E75" s="281"/>
      <c r="F75" s="253"/>
      <c r="G75" s="7"/>
      <c r="H75" s="7"/>
      <c r="I75" s="7"/>
      <c r="J75" s="7"/>
      <c r="K75" s="7"/>
      <c r="L75" s="7"/>
      <c r="M75" s="7"/>
      <c r="N75" s="7"/>
      <c r="O75" s="7"/>
      <c r="P75" s="7"/>
      <c r="Q75" s="7"/>
      <c r="R75" s="7"/>
      <c r="S75" s="7"/>
      <c r="T75" s="7"/>
      <c r="U75" s="7"/>
      <c r="V75" s="7"/>
      <c r="W75" s="7"/>
      <c r="X75" s="7"/>
      <c r="Y75" s="7"/>
      <c r="Z75" s="7"/>
    </row>
    <row r="76" ht="13.5" customHeight="1">
      <c r="A76" s="288"/>
      <c r="B76" s="287"/>
      <c r="C76" s="203"/>
      <c r="D76" s="203"/>
      <c r="E76" s="281"/>
      <c r="F76" s="253"/>
      <c r="G76" s="7"/>
      <c r="H76" s="7"/>
      <c r="I76" s="7"/>
      <c r="J76" s="7"/>
      <c r="K76" s="7"/>
      <c r="L76" s="7"/>
      <c r="M76" s="7"/>
      <c r="N76" s="7"/>
      <c r="O76" s="7"/>
      <c r="P76" s="7"/>
      <c r="Q76" s="7"/>
      <c r="R76" s="7"/>
      <c r="S76" s="7"/>
      <c r="T76" s="7"/>
      <c r="U76" s="7"/>
      <c r="V76" s="7"/>
      <c r="W76" s="7"/>
      <c r="X76" s="7"/>
      <c r="Y76" s="7"/>
      <c r="Z76" s="7"/>
    </row>
    <row r="77" ht="13.5" customHeight="1">
      <c r="A77" s="288"/>
      <c r="B77" s="287"/>
      <c r="C77" s="203"/>
      <c r="D77" s="203"/>
      <c r="E77" s="281"/>
      <c r="F77" s="253"/>
      <c r="G77" s="7"/>
      <c r="H77" s="7"/>
      <c r="I77" s="7"/>
      <c r="J77" s="7"/>
      <c r="K77" s="7"/>
      <c r="L77" s="7"/>
      <c r="M77" s="7"/>
      <c r="N77" s="7"/>
      <c r="O77" s="7"/>
      <c r="P77" s="7"/>
      <c r="Q77" s="7"/>
      <c r="R77" s="7"/>
      <c r="S77" s="7"/>
      <c r="T77" s="7"/>
      <c r="U77" s="7"/>
      <c r="V77" s="7"/>
      <c r="W77" s="7"/>
      <c r="X77" s="7"/>
      <c r="Y77" s="7"/>
      <c r="Z77" s="7"/>
    </row>
    <row r="78" ht="13.5" customHeight="1">
      <c r="A78" s="288"/>
      <c r="B78" s="287"/>
      <c r="C78" s="203"/>
      <c r="D78" s="203"/>
      <c r="E78" s="281"/>
      <c r="F78" s="253"/>
      <c r="G78" s="7"/>
      <c r="H78" s="7"/>
      <c r="I78" s="7"/>
      <c r="J78" s="7"/>
      <c r="K78" s="7"/>
      <c r="L78" s="7"/>
      <c r="M78" s="7"/>
      <c r="N78" s="7"/>
      <c r="O78" s="7"/>
      <c r="P78" s="7"/>
      <c r="Q78" s="7"/>
      <c r="R78" s="7"/>
      <c r="S78" s="7"/>
      <c r="T78" s="7"/>
      <c r="U78" s="7"/>
      <c r="V78" s="7"/>
      <c r="W78" s="7"/>
      <c r="X78" s="7"/>
      <c r="Y78" s="7"/>
      <c r="Z78" s="7"/>
    </row>
    <row r="79" ht="13.5" customHeight="1">
      <c r="A79" s="288"/>
      <c r="B79" s="287"/>
      <c r="C79" s="203"/>
      <c r="D79" s="203"/>
      <c r="E79" s="281"/>
      <c r="F79" s="253"/>
      <c r="G79" s="7"/>
      <c r="H79" s="7"/>
      <c r="I79" s="7"/>
      <c r="J79" s="7"/>
      <c r="K79" s="7"/>
      <c r="L79" s="7"/>
      <c r="M79" s="7"/>
      <c r="N79" s="7"/>
      <c r="O79" s="7"/>
      <c r="P79" s="7"/>
      <c r="Q79" s="7"/>
      <c r="R79" s="7"/>
      <c r="S79" s="7"/>
      <c r="T79" s="7"/>
      <c r="U79" s="7"/>
      <c r="V79" s="7"/>
      <c r="W79" s="7"/>
      <c r="X79" s="7"/>
      <c r="Y79" s="7"/>
      <c r="Z79" s="7"/>
    </row>
    <row r="80" ht="13.5" customHeight="1">
      <c r="A80" s="288"/>
      <c r="B80" s="287"/>
      <c r="C80" s="203"/>
      <c r="D80" s="203"/>
      <c r="E80" s="281"/>
      <c r="F80" s="253"/>
      <c r="G80" s="7"/>
      <c r="H80" s="7"/>
      <c r="I80" s="7"/>
      <c r="J80" s="7"/>
      <c r="K80" s="7"/>
      <c r="L80" s="7"/>
      <c r="M80" s="7"/>
      <c r="N80" s="7"/>
      <c r="O80" s="7"/>
      <c r="P80" s="7"/>
      <c r="Q80" s="7"/>
      <c r="R80" s="7"/>
      <c r="S80" s="7"/>
      <c r="T80" s="7"/>
      <c r="U80" s="7"/>
      <c r="V80" s="7"/>
      <c r="W80" s="7"/>
      <c r="X80" s="7"/>
      <c r="Y80" s="7"/>
      <c r="Z80" s="7"/>
    </row>
    <row r="81" ht="13.5" customHeight="1">
      <c r="A81" s="288"/>
      <c r="B81" s="287"/>
      <c r="C81" s="203"/>
      <c r="D81" s="203"/>
      <c r="E81" s="281"/>
      <c r="F81" s="253"/>
      <c r="G81" s="7"/>
      <c r="H81" s="7"/>
      <c r="I81" s="7"/>
      <c r="J81" s="7"/>
      <c r="K81" s="7"/>
      <c r="L81" s="7"/>
      <c r="M81" s="7"/>
      <c r="N81" s="7"/>
      <c r="O81" s="7"/>
      <c r="P81" s="7"/>
      <c r="Q81" s="7"/>
      <c r="R81" s="7"/>
      <c r="S81" s="7"/>
      <c r="T81" s="7"/>
      <c r="U81" s="7"/>
      <c r="V81" s="7"/>
      <c r="W81" s="7"/>
      <c r="X81" s="7"/>
      <c r="Y81" s="7"/>
      <c r="Z81" s="7"/>
    </row>
    <row r="82" ht="13.5" customHeight="1">
      <c r="A82" s="288"/>
      <c r="B82" s="287"/>
      <c r="C82" s="203"/>
      <c r="D82" s="203"/>
      <c r="E82" s="281"/>
      <c r="F82" s="253"/>
      <c r="G82" s="7"/>
      <c r="H82" s="7"/>
      <c r="I82" s="7"/>
      <c r="J82" s="7"/>
      <c r="K82" s="7"/>
      <c r="L82" s="7"/>
      <c r="M82" s="7"/>
      <c r="N82" s="7"/>
      <c r="O82" s="7"/>
      <c r="P82" s="7"/>
      <c r="Q82" s="7"/>
      <c r="R82" s="7"/>
      <c r="S82" s="7"/>
      <c r="T82" s="7"/>
      <c r="U82" s="7"/>
      <c r="V82" s="7"/>
      <c r="W82" s="7"/>
      <c r="X82" s="7"/>
      <c r="Y82" s="7"/>
      <c r="Z82" s="7"/>
    </row>
    <row r="83" ht="13.5" customHeight="1">
      <c r="A83" s="288"/>
      <c r="B83" s="287"/>
      <c r="C83" s="203"/>
      <c r="D83" s="203"/>
      <c r="E83" s="281"/>
      <c r="F83" s="253"/>
      <c r="G83" s="7"/>
      <c r="H83" s="7"/>
      <c r="I83" s="7"/>
      <c r="J83" s="7"/>
      <c r="K83" s="7"/>
      <c r="L83" s="7"/>
      <c r="M83" s="7"/>
      <c r="N83" s="7"/>
      <c r="O83" s="7"/>
      <c r="P83" s="7"/>
      <c r="Q83" s="7"/>
      <c r="R83" s="7"/>
      <c r="S83" s="7"/>
      <c r="T83" s="7"/>
      <c r="U83" s="7"/>
      <c r="V83" s="7"/>
      <c r="W83" s="7"/>
      <c r="X83" s="7"/>
      <c r="Y83" s="7"/>
      <c r="Z83" s="7"/>
    </row>
    <row r="84" ht="13.5" customHeight="1">
      <c r="A84" s="288"/>
      <c r="B84" s="287"/>
      <c r="C84" s="203"/>
      <c r="D84" s="203"/>
      <c r="E84" s="281"/>
      <c r="F84" s="253"/>
      <c r="G84" s="7"/>
      <c r="H84" s="7"/>
      <c r="I84" s="7"/>
      <c r="J84" s="7"/>
      <c r="K84" s="7"/>
      <c r="L84" s="7"/>
      <c r="M84" s="7"/>
      <c r="N84" s="7"/>
      <c r="O84" s="7"/>
      <c r="P84" s="7"/>
      <c r="Q84" s="7"/>
      <c r="R84" s="7"/>
      <c r="S84" s="7"/>
      <c r="T84" s="7"/>
      <c r="U84" s="7"/>
      <c r="V84" s="7"/>
      <c r="W84" s="7"/>
      <c r="X84" s="7"/>
      <c r="Y84" s="7"/>
      <c r="Z84" s="7"/>
    </row>
    <row r="85" ht="13.5" customHeight="1">
      <c r="A85" s="288"/>
      <c r="B85" s="287"/>
      <c r="C85" s="203"/>
      <c r="D85" s="203"/>
      <c r="E85" s="281"/>
      <c r="F85" s="253"/>
      <c r="G85" s="7"/>
      <c r="H85" s="7"/>
      <c r="I85" s="7"/>
      <c r="J85" s="7"/>
      <c r="K85" s="7"/>
      <c r="L85" s="7"/>
      <c r="M85" s="7"/>
      <c r="N85" s="7"/>
      <c r="O85" s="7"/>
      <c r="P85" s="7"/>
      <c r="Q85" s="7"/>
      <c r="R85" s="7"/>
      <c r="S85" s="7"/>
      <c r="T85" s="7"/>
      <c r="U85" s="7"/>
      <c r="V85" s="7"/>
      <c r="W85" s="7"/>
      <c r="X85" s="7"/>
      <c r="Y85" s="7"/>
      <c r="Z85" s="7"/>
    </row>
    <row r="86" ht="13.5" customHeight="1">
      <c r="A86" s="288"/>
      <c r="B86" s="287"/>
      <c r="C86" s="203"/>
      <c r="D86" s="203"/>
      <c r="E86" s="281"/>
      <c r="F86" s="253"/>
      <c r="G86" s="7"/>
      <c r="H86" s="7"/>
      <c r="I86" s="7"/>
      <c r="J86" s="7"/>
      <c r="K86" s="7"/>
      <c r="L86" s="7"/>
      <c r="M86" s="7"/>
      <c r="N86" s="7"/>
      <c r="O86" s="7"/>
      <c r="P86" s="7"/>
      <c r="Q86" s="7"/>
      <c r="R86" s="7"/>
      <c r="S86" s="7"/>
      <c r="T86" s="7"/>
      <c r="U86" s="7"/>
      <c r="V86" s="7"/>
      <c r="W86" s="7"/>
      <c r="X86" s="7"/>
      <c r="Y86" s="7"/>
      <c r="Z86" s="7"/>
    </row>
    <row r="87" ht="13.5" customHeight="1">
      <c r="A87" s="288"/>
      <c r="B87" s="287"/>
      <c r="C87" s="203"/>
      <c r="D87" s="203"/>
      <c r="E87" s="281"/>
      <c r="F87" s="253"/>
      <c r="G87" s="7"/>
      <c r="H87" s="7"/>
      <c r="I87" s="7"/>
      <c r="J87" s="7"/>
      <c r="K87" s="7"/>
      <c r="L87" s="7"/>
      <c r="M87" s="7"/>
      <c r="N87" s="7"/>
      <c r="O87" s="7"/>
      <c r="P87" s="7"/>
      <c r="Q87" s="7"/>
      <c r="R87" s="7"/>
      <c r="S87" s="7"/>
      <c r="T87" s="7"/>
      <c r="U87" s="7"/>
      <c r="V87" s="7"/>
      <c r="W87" s="7"/>
      <c r="X87" s="7"/>
      <c r="Y87" s="7"/>
      <c r="Z87" s="7"/>
    </row>
    <row r="88" ht="13.5" customHeight="1">
      <c r="A88" s="288"/>
      <c r="B88" s="287"/>
      <c r="C88" s="203"/>
      <c r="D88" s="203"/>
      <c r="E88" s="281"/>
      <c r="F88" s="253"/>
      <c r="G88" s="7"/>
      <c r="H88" s="7"/>
      <c r="I88" s="7"/>
      <c r="J88" s="7"/>
      <c r="K88" s="7"/>
      <c r="L88" s="7"/>
      <c r="M88" s="7"/>
      <c r="N88" s="7"/>
      <c r="O88" s="7"/>
      <c r="P88" s="7"/>
      <c r="Q88" s="7"/>
      <c r="R88" s="7"/>
      <c r="S88" s="7"/>
      <c r="T88" s="7"/>
      <c r="U88" s="7"/>
      <c r="V88" s="7"/>
      <c r="W88" s="7"/>
      <c r="X88" s="7"/>
      <c r="Y88" s="7"/>
      <c r="Z88" s="7"/>
    </row>
    <row r="89" ht="13.5" customHeight="1">
      <c r="A89" s="288"/>
      <c r="B89" s="287"/>
      <c r="C89" s="203"/>
      <c r="D89" s="203"/>
      <c r="E89" s="281"/>
      <c r="F89" s="253"/>
      <c r="G89" s="7"/>
      <c r="H89" s="7"/>
      <c r="I89" s="7"/>
      <c r="J89" s="7"/>
      <c r="K89" s="7"/>
      <c r="L89" s="7"/>
      <c r="M89" s="7"/>
      <c r="N89" s="7"/>
      <c r="O89" s="7"/>
      <c r="P89" s="7"/>
      <c r="Q89" s="7"/>
      <c r="R89" s="7"/>
      <c r="S89" s="7"/>
      <c r="T89" s="7"/>
      <c r="U89" s="7"/>
      <c r="V89" s="7"/>
      <c r="W89" s="7"/>
      <c r="X89" s="7"/>
      <c r="Y89" s="7"/>
      <c r="Z89" s="7"/>
    </row>
    <row r="90" ht="13.5" customHeight="1">
      <c r="A90" s="288"/>
      <c r="B90" s="287"/>
      <c r="C90" s="203"/>
      <c r="D90" s="203"/>
      <c r="E90" s="281"/>
      <c r="F90" s="253"/>
      <c r="G90" s="7"/>
      <c r="H90" s="7"/>
      <c r="I90" s="7"/>
      <c r="J90" s="7"/>
      <c r="K90" s="7"/>
      <c r="L90" s="7"/>
      <c r="M90" s="7"/>
      <c r="N90" s="7"/>
      <c r="O90" s="7"/>
      <c r="P90" s="7"/>
      <c r="Q90" s="7"/>
      <c r="R90" s="7"/>
      <c r="S90" s="7"/>
      <c r="T90" s="7"/>
      <c r="U90" s="7"/>
      <c r="V90" s="7"/>
      <c r="W90" s="7"/>
      <c r="X90" s="7"/>
      <c r="Y90" s="7"/>
      <c r="Z90" s="7"/>
    </row>
    <row r="91" ht="13.5" customHeight="1">
      <c r="A91" s="288"/>
      <c r="B91" s="287"/>
      <c r="C91" s="203"/>
      <c r="D91" s="203"/>
      <c r="E91" s="281"/>
      <c r="F91" s="253"/>
      <c r="G91" s="7"/>
      <c r="H91" s="7"/>
      <c r="I91" s="7"/>
      <c r="J91" s="7"/>
      <c r="K91" s="7"/>
      <c r="L91" s="7"/>
      <c r="M91" s="7"/>
      <c r="N91" s="7"/>
      <c r="O91" s="7"/>
      <c r="P91" s="7"/>
      <c r="Q91" s="7"/>
      <c r="R91" s="7"/>
      <c r="S91" s="7"/>
      <c r="T91" s="7"/>
      <c r="U91" s="7"/>
      <c r="V91" s="7"/>
      <c r="W91" s="7"/>
      <c r="X91" s="7"/>
      <c r="Y91" s="7"/>
      <c r="Z91" s="7"/>
    </row>
    <row r="92" ht="13.5" customHeight="1">
      <c r="A92" s="288"/>
      <c r="B92" s="287"/>
      <c r="C92" s="203"/>
      <c r="D92" s="203"/>
      <c r="E92" s="281"/>
      <c r="F92" s="253"/>
      <c r="G92" s="7"/>
      <c r="H92" s="7"/>
      <c r="I92" s="7"/>
      <c r="J92" s="7"/>
      <c r="K92" s="7"/>
      <c r="L92" s="7"/>
      <c r="M92" s="7"/>
      <c r="N92" s="7"/>
      <c r="O92" s="7"/>
      <c r="P92" s="7"/>
      <c r="Q92" s="7"/>
      <c r="R92" s="7"/>
      <c r="S92" s="7"/>
      <c r="T92" s="7"/>
      <c r="U92" s="7"/>
      <c r="V92" s="7"/>
      <c r="W92" s="7"/>
      <c r="X92" s="7"/>
      <c r="Y92" s="7"/>
      <c r="Z92" s="7"/>
    </row>
    <row r="93" ht="13.5" customHeight="1">
      <c r="A93" s="288"/>
      <c r="B93" s="287"/>
      <c r="C93" s="203"/>
      <c r="D93" s="203"/>
      <c r="E93" s="281"/>
      <c r="F93" s="253"/>
      <c r="G93" s="7"/>
      <c r="H93" s="7"/>
      <c r="I93" s="7"/>
      <c r="J93" s="7"/>
      <c r="K93" s="7"/>
      <c r="L93" s="7"/>
      <c r="M93" s="7"/>
      <c r="N93" s="7"/>
      <c r="O93" s="7"/>
      <c r="P93" s="7"/>
      <c r="Q93" s="7"/>
      <c r="R93" s="7"/>
      <c r="S93" s="7"/>
      <c r="T93" s="7"/>
      <c r="U93" s="7"/>
      <c r="V93" s="7"/>
      <c r="W93" s="7"/>
      <c r="X93" s="7"/>
      <c r="Y93" s="7"/>
      <c r="Z93" s="7"/>
    </row>
    <row r="94" ht="13.5" customHeight="1">
      <c r="A94" s="288"/>
      <c r="B94" s="287"/>
      <c r="C94" s="203"/>
      <c r="D94" s="203"/>
      <c r="E94" s="281"/>
      <c r="F94" s="253"/>
      <c r="G94" s="7"/>
      <c r="H94" s="7"/>
      <c r="I94" s="7"/>
      <c r="J94" s="7"/>
      <c r="K94" s="7"/>
      <c r="L94" s="7"/>
      <c r="M94" s="7"/>
      <c r="N94" s="7"/>
      <c r="O94" s="7"/>
      <c r="P94" s="7"/>
      <c r="Q94" s="7"/>
      <c r="R94" s="7"/>
      <c r="S94" s="7"/>
      <c r="T94" s="7"/>
      <c r="U94" s="7"/>
      <c r="V94" s="7"/>
      <c r="W94" s="7"/>
      <c r="X94" s="7"/>
      <c r="Y94" s="7"/>
      <c r="Z94" s="7"/>
    </row>
    <row r="95" ht="13.5" customHeight="1">
      <c r="A95" s="288"/>
      <c r="B95" s="287"/>
      <c r="C95" s="203"/>
      <c r="D95" s="203"/>
      <c r="E95" s="281"/>
      <c r="F95" s="253"/>
      <c r="G95" s="7"/>
      <c r="H95" s="7"/>
      <c r="I95" s="7"/>
      <c r="J95" s="7"/>
      <c r="K95" s="7"/>
      <c r="L95" s="7"/>
      <c r="M95" s="7"/>
      <c r="N95" s="7"/>
      <c r="O95" s="7"/>
      <c r="P95" s="7"/>
      <c r="Q95" s="7"/>
      <c r="R95" s="7"/>
      <c r="S95" s="7"/>
      <c r="T95" s="7"/>
      <c r="U95" s="7"/>
      <c r="V95" s="7"/>
      <c r="W95" s="7"/>
      <c r="X95" s="7"/>
      <c r="Y95" s="7"/>
      <c r="Z95" s="7"/>
    </row>
    <row r="96" ht="13.5" customHeight="1">
      <c r="A96" s="288"/>
      <c r="B96" s="287"/>
      <c r="C96" s="203"/>
      <c r="D96" s="203"/>
      <c r="E96" s="281"/>
      <c r="F96" s="253"/>
      <c r="G96" s="7"/>
      <c r="H96" s="7"/>
      <c r="I96" s="7"/>
      <c r="J96" s="7"/>
      <c r="K96" s="7"/>
      <c r="L96" s="7"/>
      <c r="M96" s="7"/>
      <c r="N96" s="7"/>
      <c r="O96" s="7"/>
      <c r="P96" s="7"/>
      <c r="Q96" s="7"/>
      <c r="R96" s="7"/>
      <c r="S96" s="7"/>
      <c r="T96" s="7"/>
      <c r="U96" s="7"/>
      <c r="V96" s="7"/>
      <c r="W96" s="7"/>
      <c r="X96" s="7"/>
      <c r="Y96" s="7"/>
      <c r="Z96" s="7"/>
    </row>
    <row r="97" ht="13.5" customHeight="1">
      <c r="A97" s="288"/>
      <c r="B97" s="287"/>
      <c r="C97" s="203"/>
      <c r="D97" s="203"/>
      <c r="E97" s="281"/>
      <c r="F97" s="253"/>
      <c r="G97" s="7"/>
      <c r="H97" s="7"/>
      <c r="I97" s="7"/>
      <c r="J97" s="7"/>
      <c r="K97" s="7"/>
      <c r="L97" s="7"/>
      <c r="M97" s="7"/>
      <c r="N97" s="7"/>
      <c r="O97" s="7"/>
      <c r="P97" s="7"/>
      <c r="Q97" s="7"/>
      <c r="R97" s="7"/>
      <c r="S97" s="7"/>
      <c r="T97" s="7"/>
      <c r="U97" s="7"/>
      <c r="V97" s="7"/>
      <c r="W97" s="7"/>
      <c r="X97" s="7"/>
      <c r="Y97" s="7"/>
      <c r="Z97" s="7"/>
    </row>
    <row r="98" ht="13.5" customHeight="1">
      <c r="A98" s="288"/>
      <c r="B98" s="287"/>
      <c r="C98" s="203"/>
      <c r="D98" s="203"/>
      <c r="E98" s="281"/>
      <c r="F98" s="253"/>
      <c r="G98" s="7"/>
      <c r="H98" s="7"/>
      <c r="I98" s="7"/>
      <c r="J98" s="7"/>
      <c r="K98" s="7"/>
      <c r="L98" s="7"/>
      <c r="M98" s="7"/>
      <c r="N98" s="7"/>
      <c r="O98" s="7"/>
      <c r="P98" s="7"/>
      <c r="Q98" s="7"/>
      <c r="R98" s="7"/>
      <c r="S98" s="7"/>
      <c r="T98" s="7"/>
      <c r="U98" s="7"/>
      <c r="V98" s="7"/>
      <c r="W98" s="7"/>
      <c r="X98" s="7"/>
      <c r="Y98" s="7"/>
      <c r="Z98" s="7"/>
    </row>
    <row r="99" ht="13.5" customHeight="1">
      <c r="A99" s="288"/>
      <c r="B99" s="287"/>
      <c r="C99" s="203"/>
      <c r="D99" s="203"/>
      <c r="E99" s="281"/>
      <c r="F99" s="253"/>
      <c r="G99" s="7"/>
      <c r="H99" s="7"/>
      <c r="I99" s="7"/>
      <c r="J99" s="7"/>
      <c r="K99" s="7"/>
      <c r="L99" s="7"/>
      <c r="M99" s="7"/>
      <c r="N99" s="7"/>
      <c r="O99" s="7"/>
      <c r="P99" s="7"/>
      <c r="Q99" s="7"/>
      <c r="R99" s="7"/>
      <c r="S99" s="7"/>
      <c r="T99" s="7"/>
      <c r="U99" s="7"/>
      <c r="V99" s="7"/>
      <c r="W99" s="7"/>
      <c r="X99" s="7"/>
      <c r="Y99" s="7"/>
      <c r="Z99" s="7"/>
    </row>
    <row r="100" ht="13.5" customHeight="1">
      <c r="A100" s="288"/>
      <c r="B100" s="287"/>
      <c r="C100" s="203"/>
      <c r="D100" s="203"/>
      <c r="E100" s="281"/>
      <c r="F100" s="253"/>
      <c r="G100" s="7"/>
      <c r="H100" s="7"/>
      <c r="I100" s="7"/>
      <c r="J100" s="7"/>
      <c r="K100" s="7"/>
      <c r="L100" s="7"/>
      <c r="M100" s="7"/>
      <c r="N100" s="7"/>
      <c r="O100" s="7"/>
      <c r="P100" s="7"/>
      <c r="Q100" s="7"/>
      <c r="R100" s="7"/>
      <c r="S100" s="7"/>
      <c r="T100" s="7"/>
      <c r="U100" s="7"/>
      <c r="V100" s="7"/>
      <c r="W100" s="7"/>
      <c r="X100" s="7"/>
      <c r="Y100" s="7"/>
      <c r="Z100" s="7"/>
    </row>
    <row r="101" ht="13.5" customHeight="1">
      <c r="A101" s="288"/>
      <c r="B101" s="287"/>
      <c r="C101" s="203"/>
      <c r="D101" s="203"/>
      <c r="E101" s="281"/>
      <c r="F101" s="253"/>
      <c r="G101" s="7"/>
      <c r="H101" s="7"/>
      <c r="I101" s="7"/>
      <c r="J101" s="7"/>
      <c r="K101" s="7"/>
      <c r="L101" s="7"/>
      <c r="M101" s="7"/>
      <c r="N101" s="7"/>
      <c r="O101" s="7"/>
      <c r="P101" s="7"/>
      <c r="Q101" s="7"/>
      <c r="R101" s="7"/>
      <c r="S101" s="7"/>
      <c r="T101" s="7"/>
      <c r="U101" s="7"/>
      <c r="V101" s="7"/>
      <c r="W101" s="7"/>
      <c r="X101" s="7"/>
      <c r="Y101" s="7"/>
      <c r="Z101" s="7"/>
    </row>
    <row r="102" ht="13.5" customHeight="1">
      <c r="A102" s="288"/>
      <c r="B102" s="287"/>
      <c r="C102" s="203"/>
      <c r="D102" s="203"/>
      <c r="E102" s="281"/>
      <c r="F102" s="253"/>
      <c r="G102" s="7"/>
      <c r="H102" s="7"/>
      <c r="I102" s="7"/>
      <c r="J102" s="7"/>
      <c r="K102" s="7"/>
      <c r="L102" s="7"/>
      <c r="M102" s="7"/>
      <c r="N102" s="7"/>
      <c r="O102" s="7"/>
      <c r="P102" s="7"/>
      <c r="Q102" s="7"/>
      <c r="R102" s="7"/>
      <c r="S102" s="7"/>
      <c r="T102" s="7"/>
      <c r="U102" s="7"/>
      <c r="V102" s="7"/>
      <c r="W102" s="7"/>
      <c r="X102" s="7"/>
      <c r="Y102" s="7"/>
      <c r="Z102" s="7"/>
    </row>
    <row r="103" ht="13.5" customHeight="1">
      <c r="A103" s="288"/>
      <c r="B103" s="287"/>
      <c r="C103" s="203"/>
      <c r="D103" s="203"/>
      <c r="E103" s="281"/>
      <c r="F103" s="253"/>
      <c r="G103" s="7"/>
      <c r="H103" s="7"/>
      <c r="I103" s="7"/>
      <c r="J103" s="7"/>
      <c r="K103" s="7"/>
      <c r="L103" s="7"/>
      <c r="M103" s="7"/>
      <c r="N103" s="7"/>
      <c r="O103" s="7"/>
      <c r="P103" s="7"/>
      <c r="Q103" s="7"/>
      <c r="R103" s="7"/>
      <c r="S103" s="7"/>
      <c r="T103" s="7"/>
      <c r="U103" s="7"/>
      <c r="V103" s="7"/>
      <c r="W103" s="7"/>
      <c r="X103" s="7"/>
      <c r="Y103" s="7"/>
      <c r="Z103" s="7"/>
    </row>
    <row r="104" ht="13.5" customHeight="1">
      <c r="A104" s="288"/>
      <c r="B104" s="287"/>
      <c r="C104" s="203"/>
      <c r="D104" s="203"/>
      <c r="E104" s="281"/>
      <c r="F104" s="253"/>
      <c r="G104" s="7"/>
      <c r="H104" s="7"/>
      <c r="I104" s="7"/>
      <c r="J104" s="7"/>
      <c r="K104" s="7"/>
      <c r="L104" s="7"/>
      <c r="M104" s="7"/>
      <c r="N104" s="7"/>
      <c r="O104" s="7"/>
      <c r="P104" s="7"/>
      <c r="Q104" s="7"/>
      <c r="R104" s="7"/>
      <c r="S104" s="7"/>
      <c r="T104" s="7"/>
      <c r="U104" s="7"/>
      <c r="V104" s="7"/>
      <c r="W104" s="7"/>
      <c r="X104" s="7"/>
      <c r="Y104" s="7"/>
      <c r="Z104" s="7"/>
    </row>
    <row r="105" ht="13.5" customHeight="1">
      <c r="A105" s="288"/>
      <c r="B105" s="287"/>
      <c r="C105" s="203"/>
      <c r="D105" s="203"/>
      <c r="E105" s="281"/>
      <c r="F105" s="253"/>
      <c r="G105" s="7"/>
      <c r="H105" s="7"/>
      <c r="I105" s="7"/>
      <c r="J105" s="7"/>
      <c r="K105" s="7"/>
      <c r="L105" s="7"/>
      <c r="M105" s="7"/>
      <c r="N105" s="7"/>
      <c r="O105" s="7"/>
      <c r="P105" s="7"/>
      <c r="Q105" s="7"/>
      <c r="R105" s="7"/>
      <c r="S105" s="7"/>
      <c r="T105" s="7"/>
      <c r="U105" s="7"/>
      <c r="V105" s="7"/>
      <c r="W105" s="7"/>
      <c r="X105" s="7"/>
      <c r="Y105" s="7"/>
      <c r="Z105" s="7"/>
    </row>
    <row r="106" ht="13.5" customHeight="1">
      <c r="A106" s="288"/>
      <c r="B106" s="287"/>
      <c r="C106" s="203"/>
      <c r="D106" s="203"/>
      <c r="E106" s="281"/>
      <c r="F106" s="253"/>
      <c r="G106" s="7"/>
      <c r="H106" s="7"/>
      <c r="I106" s="7"/>
      <c r="J106" s="7"/>
      <c r="K106" s="7"/>
      <c r="L106" s="7"/>
      <c r="M106" s="7"/>
      <c r="N106" s="7"/>
      <c r="O106" s="7"/>
      <c r="P106" s="7"/>
      <c r="Q106" s="7"/>
      <c r="R106" s="7"/>
      <c r="S106" s="7"/>
      <c r="T106" s="7"/>
      <c r="U106" s="7"/>
      <c r="V106" s="7"/>
      <c r="W106" s="7"/>
      <c r="X106" s="7"/>
      <c r="Y106" s="7"/>
      <c r="Z106" s="7"/>
    </row>
    <row r="107" ht="13.5" customHeight="1">
      <c r="A107" s="288"/>
      <c r="B107" s="287"/>
      <c r="C107" s="203"/>
      <c r="D107" s="203"/>
      <c r="E107" s="281"/>
      <c r="F107" s="253"/>
      <c r="G107" s="7"/>
      <c r="H107" s="7"/>
      <c r="I107" s="7"/>
      <c r="J107" s="7"/>
      <c r="K107" s="7"/>
      <c r="L107" s="7"/>
      <c r="M107" s="7"/>
      <c r="N107" s="7"/>
      <c r="O107" s="7"/>
      <c r="P107" s="7"/>
      <c r="Q107" s="7"/>
      <c r="R107" s="7"/>
      <c r="S107" s="7"/>
      <c r="T107" s="7"/>
      <c r="U107" s="7"/>
      <c r="V107" s="7"/>
      <c r="W107" s="7"/>
      <c r="X107" s="7"/>
      <c r="Y107" s="7"/>
      <c r="Z107" s="7"/>
    </row>
    <row r="108" ht="13.5" customHeight="1">
      <c r="A108" s="288"/>
      <c r="B108" s="287"/>
      <c r="C108" s="203"/>
      <c r="D108" s="203"/>
      <c r="E108" s="281"/>
      <c r="F108" s="253"/>
      <c r="G108" s="7"/>
      <c r="H108" s="7"/>
      <c r="I108" s="7"/>
      <c r="J108" s="7"/>
      <c r="K108" s="7"/>
      <c r="L108" s="7"/>
      <c r="M108" s="7"/>
      <c r="N108" s="7"/>
      <c r="O108" s="7"/>
      <c r="P108" s="7"/>
      <c r="Q108" s="7"/>
      <c r="R108" s="7"/>
      <c r="S108" s="7"/>
      <c r="T108" s="7"/>
      <c r="U108" s="7"/>
      <c r="V108" s="7"/>
      <c r="W108" s="7"/>
      <c r="X108" s="7"/>
      <c r="Y108" s="7"/>
      <c r="Z108" s="7"/>
    </row>
    <row r="109" ht="13.5" customHeight="1">
      <c r="A109" s="288"/>
      <c r="B109" s="287"/>
      <c r="C109" s="203"/>
      <c r="D109" s="203"/>
      <c r="E109" s="281"/>
      <c r="F109" s="253"/>
      <c r="G109" s="7"/>
      <c r="H109" s="7"/>
      <c r="I109" s="7"/>
      <c r="J109" s="7"/>
      <c r="K109" s="7"/>
      <c r="L109" s="7"/>
      <c r="M109" s="7"/>
      <c r="N109" s="7"/>
      <c r="O109" s="7"/>
      <c r="P109" s="7"/>
      <c r="Q109" s="7"/>
      <c r="R109" s="7"/>
      <c r="S109" s="7"/>
      <c r="T109" s="7"/>
      <c r="U109" s="7"/>
      <c r="V109" s="7"/>
      <c r="W109" s="7"/>
      <c r="X109" s="7"/>
      <c r="Y109" s="7"/>
      <c r="Z109" s="7"/>
    </row>
    <row r="110" ht="13.5" customHeight="1">
      <c r="A110" s="288"/>
      <c r="B110" s="287"/>
      <c r="C110" s="203"/>
      <c r="D110" s="203"/>
      <c r="E110" s="281"/>
      <c r="F110" s="253"/>
      <c r="G110" s="7"/>
      <c r="H110" s="7"/>
      <c r="I110" s="7"/>
      <c r="J110" s="7"/>
      <c r="K110" s="7"/>
      <c r="L110" s="7"/>
      <c r="M110" s="7"/>
      <c r="N110" s="7"/>
      <c r="O110" s="7"/>
      <c r="P110" s="7"/>
      <c r="Q110" s="7"/>
      <c r="R110" s="7"/>
      <c r="S110" s="7"/>
      <c r="T110" s="7"/>
      <c r="U110" s="7"/>
      <c r="V110" s="7"/>
      <c r="W110" s="7"/>
      <c r="X110" s="7"/>
      <c r="Y110" s="7"/>
      <c r="Z110" s="7"/>
    </row>
    <row r="111" ht="13.5" customHeight="1">
      <c r="A111" s="288"/>
      <c r="B111" s="287"/>
      <c r="C111" s="203"/>
      <c r="D111" s="203"/>
      <c r="E111" s="281"/>
      <c r="F111" s="253"/>
      <c r="G111" s="7"/>
      <c r="H111" s="7"/>
      <c r="I111" s="7"/>
      <c r="J111" s="7"/>
      <c r="K111" s="7"/>
      <c r="L111" s="7"/>
      <c r="M111" s="7"/>
      <c r="N111" s="7"/>
      <c r="O111" s="7"/>
      <c r="P111" s="7"/>
      <c r="Q111" s="7"/>
      <c r="R111" s="7"/>
      <c r="S111" s="7"/>
      <c r="T111" s="7"/>
      <c r="U111" s="7"/>
      <c r="V111" s="7"/>
      <c r="W111" s="7"/>
      <c r="X111" s="7"/>
      <c r="Y111" s="7"/>
      <c r="Z111" s="7"/>
    </row>
    <row r="112" ht="13.5" customHeight="1">
      <c r="A112" s="288"/>
      <c r="B112" s="287"/>
      <c r="C112" s="203"/>
      <c r="D112" s="203"/>
      <c r="E112" s="281"/>
      <c r="F112" s="253"/>
      <c r="G112" s="7"/>
      <c r="H112" s="7"/>
      <c r="I112" s="7"/>
      <c r="J112" s="7"/>
      <c r="K112" s="7"/>
      <c r="L112" s="7"/>
      <c r="M112" s="7"/>
      <c r="N112" s="7"/>
      <c r="O112" s="7"/>
      <c r="P112" s="7"/>
      <c r="Q112" s="7"/>
      <c r="R112" s="7"/>
      <c r="S112" s="7"/>
      <c r="T112" s="7"/>
      <c r="U112" s="7"/>
      <c r="V112" s="7"/>
      <c r="W112" s="7"/>
      <c r="X112" s="7"/>
      <c r="Y112" s="7"/>
      <c r="Z112" s="7"/>
    </row>
    <row r="113" ht="13.5" customHeight="1">
      <c r="A113" s="288"/>
      <c r="B113" s="287"/>
      <c r="C113" s="203"/>
      <c r="D113" s="203"/>
      <c r="E113" s="281"/>
      <c r="F113" s="253"/>
      <c r="G113" s="7"/>
      <c r="H113" s="7"/>
      <c r="I113" s="7"/>
      <c r="J113" s="7"/>
      <c r="K113" s="7"/>
      <c r="L113" s="7"/>
      <c r="M113" s="7"/>
      <c r="N113" s="7"/>
      <c r="O113" s="7"/>
      <c r="P113" s="7"/>
      <c r="Q113" s="7"/>
      <c r="R113" s="7"/>
      <c r="S113" s="7"/>
      <c r="T113" s="7"/>
      <c r="U113" s="7"/>
      <c r="V113" s="7"/>
      <c r="W113" s="7"/>
      <c r="X113" s="7"/>
      <c r="Y113" s="7"/>
      <c r="Z113" s="7"/>
    </row>
    <row r="114" ht="13.5" customHeight="1">
      <c r="A114" s="288"/>
      <c r="B114" s="287"/>
      <c r="C114" s="203"/>
      <c r="D114" s="203"/>
      <c r="E114" s="281"/>
      <c r="F114" s="253"/>
      <c r="G114" s="7"/>
      <c r="H114" s="7"/>
      <c r="I114" s="7"/>
      <c r="J114" s="7"/>
      <c r="K114" s="7"/>
      <c r="L114" s="7"/>
      <c r="M114" s="7"/>
      <c r="N114" s="7"/>
      <c r="O114" s="7"/>
      <c r="P114" s="7"/>
      <c r="Q114" s="7"/>
      <c r="R114" s="7"/>
      <c r="S114" s="7"/>
      <c r="T114" s="7"/>
      <c r="U114" s="7"/>
      <c r="V114" s="7"/>
      <c r="W114" s="7"/>
      <c r="X114" s="7"/>
      <c r="Y114" s="7"/>
      <c r="Z114" s="7"/>
    </row>
    <row r="115" ht="13.5" customHeight="1">
      <c r="A115" s="288"/>
      <c r="B115" s="287"/>
      <c r="C115" s="203"/>
      <c r="D115" s="203"/>
      <c r="E115" s="281"/>
      <c r="F115" s="253"/>
      <c r="G115" s="7"/>
      <c r="H115" s="7"/>
      <c r="I115" s="7"/>
      <c r="J115" s="7"/>
      <c r="K115" s="7"/>
      <c r="L115" s="7"/>
      <c r="M115" s="7"/>
      <c r="N115" s="7"/>
      <c r="O115" s="7"/>
      <c r="P115" s="7"/>
      <c r="Q115" s="7"/>
      <c r="R115" s="7"/>
      <c r="S115" s="7"/>
      <c r="T115" s="7"/>
      <c r="U115" s="7"/>
      <c r="V115" s="7"/>
      <c r="W115" s="7"/>
      <c r="X115" s="7"/>
      <c r="Y115" s="7"/>
      <c r="Z115" s="7"/>
    </row>
    <row r="116" ht="13.5" customHeight="1">
      <c r="A116" s="288"/>
      <c r="B116" s="287"/>
      <c r="C116" s="203"/>
      <c r="D116" s="203"/>
      <c r="E116" s="281"/>
      <c r="F116" s="253"/>
      <c r="G116" s="7"/>
      <c r="H116" s="7"/>
      <c r="I116" s="7"/>
      <c r="J116" s="7"/>
      <c r="K116" s="7"/>
      <c r="L116" s="7"/>
      <c r="M116" s="7"/>
      <c r="N116" s="7"/>
      <c r="O116" s="7"/>
      <c r="P116" s="7"/>
      <c r="Q116" s="7"/>
      <c r="R116" s="7"/>
      <c r="S116" s="7"/>
      <c r="T116" s="7"/>
      <c r="U116" s="7"/>
      <c r="V116" s="7"/>
      <c r="W116" s="7"/>
      <c r="X116" s="7"/>
      <c r="Y116" s="7"/>
      <c r="Z116" s="7"/>
    </row>
    <row r="117" ht="13.5" customHeight="1">
      <c r="A117" s="288"/>
      <c r="B117" s="287"/>
      <c r="C117" s="203"/>
      <c r="D117" s="203"/>
      <c r="E117" s="281"/>
      <c r="F117" s="253"/>
      <c r="G117" s="7"/>
      <c r="H117" s="7"/>
      <c r="I117" s="7"/>
      <c r="J117" s="7"/>
      <c r="K117" s="7"/>
      <c r="L117" s="7"/>
      <c r="M117" s="7"/>
      <c r="N117" s="7"/>
      <c r="O117" s="7"/>
      <c r="P117" s="7"/>
      <c r="Q117" s="7"/>
      <c r="R117" s="7"/>
      <c r="S117" s="7"/>
      <c r="T117" s="7"/>
      <c r="U117" s="7"/>
      <c r="V117" s="7"/>
      <c r="W117" s="7"/>
      <c r="X117" s="7"/>
      <c r="Y117" s="7"/>
      <c r="Z117" s="7"/>
    </row>
    <row r="118" ht="13.5" customHeight="1">
      <c r="A118" s="288"/>
      <c r="B118" s="287"/>
      <c r="C118" s="203"/>
      <c r="D118" s="203"/>
      <c r="E118" s="281"/>
      <c r="F118" s="253"/>
      <c r="G118" s="7"/>
      <c r="H118" s="7"/>
      <c r="I118" s="7"/>
      <c r="J118" s="7"/>
      <c r="K118" s="7"/>
      <c r="L118" s="7"/>
      <c r="M118" s="7"/>
      <c r="N118" s="7"/>
      <c r="O118" s="7"/>
      <c r="P118" s="7"/>
      <c r="Q118" s="7"/>
      <c r="R118" s="7"/>
      <c r="S118" s="7"/>
      <c r="T118" s="7"/>
      <c r="U118" s="7"/>
      <c r="V118" s="7"/>
      <c r="W118" s="7"/>
      <c r="X118" s="7"/>
      <c r="Y118" s="7"/>
      <c r="Z118" s="7"/>
    </row>
    <row r="119" ht="13.5" customHeight="1">
      <c r="A119" s="288"/>
      <c r="B119" s="287"/>
      <c r="C119" s="203"/>
      <c r="D119" s="203"/>
      <c r="E119" s="281"/>
      <c r="F119" s="253"/>
      <c r="G119" s="7"/>
      <c r="H119" s="7"/>
      <c r="I119" s="7"/>
      <c r="J119" s="7"/>
      <c r="K119" s="7"/>
      <c r="L119" s="7"/>
      <c r="M119" s="7"/>
      <c r="N119" s="7"/>
      <c r="O119" s="7"/>
      <c r="P119" s="7"/>
      <c r="Q119" s="7"/>
      <c r="R119" s="7"/>
      <c r="S119" s="7"/>
      <c r="T119" s="7"/>
      <c r="U119" s="7"/>
      <c r="V119" s="7"/>
      <c r="W119" s="7"/>
      <c r="X119" s="7"/>
      <c r="Y119" s="7"/>
      <c r="Z119" s="7"/>
    </row>
    <row r="120" ht="13.5" customHeight="1">
      <c r="A120" s="288"/>
      <c r="B120" s="287"/>
      <c r="C120" s="203"/>
      <c r="D120" s="203"/>
      <c r="E120" s="281"/>
      <c r="F120" s="253"/>
      <c r="G120" s="7"/>
      <c r="H120" s="7"/>
      <c r="I120" s="7"/>
      <c r="J120" s="7"/>
      <c r="K120" s="7"/>
      <c r="L120" s="7"/>
      <c r="M120" s="7"/>
      <c r="N120" s="7"/>
      <c r="O120" s="7"/>
      <c r="P120" s="7"/>
      <c r="Q120" s="7"/>
      <c r="R120" s="7"/>
      <c r="S120" s="7"/>
      <c r="T120" s="7"/>
      <c r="U120" s="7"/>
      <c r="V120" s="7"/>
      <c r="W120" s="7"/>
      <c r="X120" s="7"/>
      <c r="Y120" s="7"/>
      <c r="Z120" s="7"/>
    </row>
    <row r="121" ht="13.5" customHeight="1">
      <c r="A121" s="288"/>
      <c r="B121" s="287"/>
      <c r="C121" s="203"/>
      <c r="D121" s="203"/>
      <c r="E121" s="281"/>
      <c r="F121" s="253"/>
      <c r="G121" s="7"/>
      <c r="H121" s="7"/>
      <c r="I121" s="7"/>
      <c r="J121" s="7"/>
      <c r="K121" s="7"/>
      <c r="L121" s="7"/>
      <c r="M121" s="7"/>
      <c r="N121" s="7"/>
      <c r="O121" s="7"/>
      <c r="P121" s="7"/>
      <c r="Q121" s="7"/>
      <c r="R121" s="7"/>
      <c r="S121" s="7"/>
      <c r="T121" s="7"/>
      <c r="U121" s="7"/>
      <c r="V121" s="7"/>
      <c r="W121" s="7"/>
      <c r="X121" s="7"/>
      <c r="Y121" s="7"/>
      <c r="Z121" s="7"/>
    </row>
    <row r="122" ht="13.5" customHeight="1">
      <c r="A122" s="288"/>
      <c r="B122" s="287"/>
      <c r="C122" s="203"/>
      <c r="D122" s="203"/>
      <c r="E122" s="281"/>
      <c r="F122" s="253"/>
      <c r="G122" s="7"/>
      <c r="H122" s="7"/>
      <c r="I122" s="7"/>
      <c r="J122" s="7"/>
      <c r="K122" s="7"/>
      <c r="L122" s="7"/>
      <c r="M122" s="7"/>
      <c r="N122" s="7"/>
      <c r="O122" s="7"/>
      <c r="P122" s="7"/>
      <c r="Q122" s="7"/>
      <c r="R122" s="7"/>
      <c r="S122" s="7"/>
      <c r="T122" s="7"/>
      <c r="U122" s="7"/>
      <c r="V122" s="7"/>
      <c r="W122" s="7"/>
      <c r="X122" s="7"/>
      <c r="Y122" s="7"/>
      <c r="Z122" s="7"/>
    </row>
    <row r="123" ht="13.5" customHeight="1">
      <c r="A123" s="288"/>
      <c r="B123" s="287"/>
      <c r="C123" s="203"/>
      <c r="D123" s="203"/>
      <c r="E123" s="281"/>
      <c r="F123" s="253"/>
      <c r="G123" s="7"/>
      <c r="H123" s="7"/>
      <c r="I123" s="7"/>
      <c r="J123" s="7"/>
      <c r="K123" s="7"/>
      <c r="L123" s="7"/>
      <c r="M123" s="7"/>
      <c r="N123" s="7"/>
      <c r="O123" s="7"/>
      <c r="P123" s="7"/>
      <c r="Q123" s="7"/>
      <c r="R123" s="7"/>
      <c r="S123" s="7"/>
      <c r="T123" s="7"/>
      <c r="U123" s="7"/>
      <c r="V123" s="7"/>
      <c r="W123" s="7"/>
      <c r="X123" s="7"/>
      <c r="Y123" s="7"/>
      <c r="Z123" s="7"/>
    </row>
    <row r="124" ht="13.5" customHeight="1">
      <c r="A124" s="288"/>
      <c r="B124" s="287"/>
      <c r="C124" s="203"/>
      <c r="D124" s="203"/>
      <c r="E124" s="281"/>
      <c r="F124" s="253"/>
      <c r="G124" s="7"/>
      <c r="H124" s="7"/>
      <c r="I124" s="7"/>
      <c r="J124" s="7"/>
      <c r="K124" s="7"/>
      <c r="L124" s="7"/>
      <c r="M124" s="7"/>
      <c r="N124" s="7"/>
      <c r="O124" s="7"/>
      <c r="P124" s="7"/>
      <c r="Q124" s="7"/>
      <c r="R124" s="7"/>
      <c r="S124" s="7"/>
      <c r="T124" s="7"/>
      <c r="U124" s="7"/>
      <c r="V124" s="7"/>
      <c r="W124" s="7"/>
      <c r="X124" s="7"/>
      <c r="Y124" s="7"/>
      <c r="Z124" s="7"/>
    </row>
    <row r="125" ht="13.5" customHeight="1">
      <c r="A125" s="288"/>
      <c r="B125" s="287"/>
      <c r="C125" s="203"/>
      <c r="D125" s="203"/>
      <c r="E125" s="281"/>
      <c r="F125" s="253"/>
      <c r="G125" s="7"/>
      <c r="H125" s="7"/>
      <c r="I125" s="7"/>
      <c r="J125" s="7"/>
      <c r="K125" s="7"/>
      <c r="L125" s="7"/>
      <c r="M125" s="7"/>
      <c r="N125" s="7"/>
      <c r="O125" s="7"/>
      <c r="P125" s="7"/>
      <c r="Q125" s="7"/>
      <c r="R125" s="7"/>
      <c r="S125" s="7"/>
      <c r="T125" s="7"/>
      <c r="U125" s="7"/>
      <c r="V125" s="7"/>
      <c r="W125" s="7"/>
      <c r="X125" s="7"/>
      <c r="Y125" s="7"/>
      <c r="Z125" s="7"/>
    </row>
    <row r="126" ht="13.5" customHeight="1">
      <c r="A126" s="288"/>
      <c r="B126" s="287"/>
      <c r="C126" s="203"/>
      <c r="D126" s="203"/>
      <c r="E126" s="281"/>
      <c r="F126" s="253"/>
      <c r="G126" s="7"/>
      <c r="H126" s="7"/>
      <c r="I126" s="7"/>
      <c r="J126" s="7"/>
      <c r="K126" s="7"/>
      <c r="L126" s="7"/>
      <c r="M126" s="7"/>
      <c r="N126" s="7"/>
      <c r="O126" s="7"/>
      <c r="P126" s="7"/>
      <c r="Q126" s="7"/>
      <c r="R126" s="7"/>
      <c r="S126" s="7"/>
      <c r="T126" s="7"/>
      <c r="U126" s="7"/>
      <c r="V126" s="7"/>
      <c r="W126" s="7"/>
      <c r="X126" s="7"/>
      <c r="Y126" s="7"/>
      <c r="Z126" s="7"/>
    </row>
    <row r="127" ht="13.5" customHeight="1">
      <c r="A127" s="288"/>
      <c r="B127" s="287"/>
      <c r="C127" s="203"/>
      <c r="D127" s="203"/>
      <c r="E127" s="281"/>
      <c r="F127" s="253"/>
      <c r="G127" s="7"/>
      <c r="H127" s="7"/>
      <c r="I127" s="7"/>
      <c r="J127" s="7"/>
      <c r="K127" s="7"/>
      <c r="L127" s="7"/>
      <c r="M127" s="7"/>
      <c r="N127" s="7"/>
      <c r="O127" s="7"/>
      <c r="P127" s="7"/>
      <c r="Q127" s="7"/>
      <c r="R127" s="7"/>
      <c r="S127" s="7"/>
      <c r="T127" s="7"/>
      <c r="U127" s="7"/>
      <c r="V127" s="7"/>
      <c r="W127" s="7"/>
      <c r="X127" s="7"/>
      <c r="Y127" s="7"/>
      <c r="Z127" s="7"/>
    </row>
    <row r="128" ht="13.5" customHeight="1">
      <c r="A128" s="288"/>
      <c r="B128" s="287"/>
      <c r="C128" s="203"/>
      <c r="D128" s="203"/>
      <c r="E128" s="281"/>
      <c r="F128" s="253"/>
      <c r="G128" s="7"/>
      <c r="H128" s="7"/>
      <c r="I128" s="7"/>
      <c r="J128" s="7"/>
      <c r="K128" s="7"/>
      <c r="L128" s="7"/>
      <c r="M128" s="7"/>
      <c r="N128" s="7"/>
      <c r="O128" s="7"/>
      <c r="P128" s="7"/>
      <c r="Q128" s="7"/>
      <c r="R128" s="7"/>
      <c r="S128" s="7"/>
      <c r="T128" s="7"/>
      <c r="U128" s="7"/>
      <c r="V128" s="7"/>
      <c r="W128" s="7"/>
      <c r="X128" s="7"/>
      <c r="Y128" s="7"/>
      <c r="Z128" s="7"/>
    </row>
    <row r="129" ht="13.5" customHeight="1">
      <c r="A129" s="288"/>
      <c r="B129" s="287"/>
      <c r="C129" s="203"/>
      <c r="D129" s="203"/>
      <c r="E129" s="281"/>
      <c r="F129" s="253"/>
      <c r="G129" s="7"/>
      <c r="H129" s="7"/>
      <c r="I129" s="7"/>
      <c r="J129" s="7"/>
      <c r="K129" s="7"/>
      <c r="L129" s="7"/>
      <c r="M129" s="7"/>
      <c r="N129" s="7"/>
      <c r="O129" s="7"/>
      <c r="P129" s="7"/>
      <c r="Q129" s="7"/>
      <c r="R129" s="7"/>
      <c r="S129" s="7"/>
      <c r="T129" s="7"/>
      <c r="U129" s="7"/>
      <c r="V129" s="7"/>
      <c r="W129" s="7"/>
      <c r="X129" s="7"/>
      <c r="Y129" s="7"/>
      <c r="Z129" s="7"/>
    </row>
    <row r="130" ht="13.5" customHeight="1">
      <c r="A130" s="288"/>
      <c r="B130" s="287"/>
      <c r="C130" s="203"/>
      <c r="D130" s="203"/>
      <c r="E130" s="281"/>
      <c r="F130" s="253"/>
      <c r="G130" s="7"/>
      <c r="H130" s="7"/>
      <c r="I130" s="7"/>
      <c r="J130" s="7"/>
      <c r="K130" s="7"/>
      <c r="L130" s="7"/>
      <c r="M130" s="7"/>
      <c r="N130" s="7"/>
      <c r="O130" s="7"/>
      <c r="P130" s="7"/>
      <c r="Q130" s="7"/>
      <c r="R130" s="7"/>
      <c r="S130" s="7"/>
      <c r="T130" s="7"/>
      <c r="U130" s="7"/>
      <c r="V130" s="7"/>
      <c r="W130" s="7"/>
      <c r="X130" s="7"/>
      <c r="Y130" s="7"/>
      <c r="Z130" s="7"/>
    </row>
    <row r="131" ht="13.5" customHeight="1">
      <c r="A131" s="288"/>
      <c r="B131" s="287"/>
      <c r="C131" s="203"/>
      <c r="D131" s="203"/>
      <c r="E131" s="281"/>
      <c r="F131" s="253"/>
      <c r="G131" s="7"/>
      <c r="H131" s="7"/>
      <c r="I131" s="7"/>
      <c r="J131" s="7"/>
      <c r="K131" s="7"/>
      <c r="L131" s="7"/>
      <c r="M131" s="7"/>
      <c r="N131" s="7"/>
      <c r="O131" s="7"/>
      <c r="P131" s="7"/>
      <c r="Q131" s="7"/>
      <c r="R131" s="7"/>
      <c r="S131" s="7"/>
      <c r="T131" s="7"/>
      <c r="U131" s="7"/>
      <c r="V131" s="7"/>
      <c r="W131" s="7"/>
      <c r="X131" s="7"/>
      <c r="Y131" s="7"/>
      <c r="Z131" s="7"/>
    </row>
    <row r="132" ht="13.5" customHeight="1">
      <c r="A132" s="288"/>
      <c r="B132" s="287"/>
      <c r="C132" s="203"/>
      <c r="D132" s="203"/>
      <c r="E132" s="281"/>
      <c r="F132" s="253"/>
      <c r="G132" s="7"/>
      <c r="H132" s="7"/>
      <c r="I132" s="7"/>
      <c r="J132" s="7"/>
      <c r="K132" s="7"/>
      <c r="L132" s="7"/>
      <c r="M132" s="7"/>
      <c r="N132" s="7"/>
      <c r="O132" s="7"/>
      <c r="P132" s="7"/>
      <c r="Q132" s="7"/>
      <c r="R132" s="7"/>
      <c r="S132" s="7"/>
      <c r="T132" s="7"/>
      <c r="U132" s="7"/>
      <c r="V132" s="7"/>
      <c r="W132" s="7"/>
      <c r="X132" s="7"/>
      <c r="Y132" s="7"/>
      <c r="Z132" s="7"/>
    </row>
    <row r="133" ht="13.5" customHeight="1">
      <c r="A133" s="288"/>
      <c r="B133" s="287"/>
      <c r="C133" s="203"/>
      <c r="D133" s="203"/>
      <c r="E133" s="281"/>
      <c r="F133" s="253"/>
      <c r="G133" s="7"/>
      <c r="H133" s="7"/>
      <c r="I133" s="7"/>
      <c r="J133" s="7"/>
      <c r="K133" s="7"/>
      <c r="L133" s="7"/>
      <c r="M133" s="7"/>
      <c r="N133" s="7"/>
      <c r="O133" s="7"/>
      <c r="P133" s="7"/>
      <c r="Q133" s="7"/>
      <c r="R133" s="7"/>
      <c r="S133" s="7"/>
      <c r="T133" s="7"/>
      <c r="U133" s="7"/>
      <c r="V133" s="7"/>
      <c r="W133" s="7"/>
      <c r="X133" s="7"/>
      <c r="Y133" s="7"/>
      <c r="Z133" s="7"/>
    </row>
    <row r="134" ht="13.5" customHeight="1">
      <c r="A134" s="288"/>
      <c r="B134" s="287"/>
      <c r="C134" s="203"/>
      <c r="D134" s="203"/>
      <c r="E134" s="281"/>
      <c r="F134" s="253"/>
      <c r="G134" s="7"/>
      <c r="H134" s="7"/>
      <c r="I134" s="7"/>
      <c r="J134" s="7"/>
      <c r="K134" s="7"/>
      <c r="L134" s="7"/>
      <c r="M134" s="7"/>
      <c r="N134" s="7"/>
      <c r="O134" s="7"/>
      <c r="P134" s="7"/>
      <c r="Q134" s="7"/>
      <c r="R134" s="7"/>
      <c r="S134" s="7"/>
      <c r="T134" s="7"/>
      <c r="U134" s="7"/>
      <c r="V134" s="7"/>
      <c r="W134" s="7"/>
      <c r="X134" s="7"/>
      <c r="Y134" s="7"/>
      <c r="Z134" s="7"/>
    </row>
    <row r="135" ht="13.5" customHeight="1">
      <c r="A135" s="288"/>
      <c r="B135" s="287"/>
      <c r="C135" s="203"/>
      <c r="D135" s="203"/>
      <c r="E135" s="281"/>
      <c r="F135" s="253"/>
      <c r="G135" s="7"/>
      <c r="H135" s="7"/>
      <c r="I135" s="7"/>
      <c r="J135" s="7"/>
      <c r="K135" s="7"/>
      <c r="L135" s="7"/>
      <c r="M135" s="7"/>
      <c r="N135" s="7"/>
      <c r="O135" s="7"/>
      <c r="P135" s="7"/>
      <c r="Q135" s="7"/>
      <c r="R135" s="7"/>
      <c r="S135" s="7"/>
      <c r="T135" s="7"/>
      <c r="U135" s="7"/>
      <c r="V135" s="7"/>
      <c r="W135" s="7"/>
      <c r="X135" s="7"/>
      <c r="Y135" s="7"/>
      <c r="Z135" s="7"/>
    </row>
    <row r="136" ht="13.5" customHeight="1">
      <c r="A136" s="288"/>
      <c r="B136" s="287"/>
      <c r="C136" s="203"/>
      <c r="D136" s="203"/>
      <c r="E136" s="281"/>
      <c r="F136" s="253"/>
      <c r="G136" s="7"/>
      <c r="H136" s="7"/>
      <c r="I136" s="7"/>
      <c r="J136" s="7"/>
      <c r="K136" s="7"/>
      <c r="L136" s="7"/>
      <c r="M136" s="7"/>
      <c r="N136" s="7"/>
      <c r="O136" s="7"/>
      <c r="P136" s="7"/>
      <c r="Q136" s="7"/>
      <c r="R136" s="7"/>
      <c r="S136" s="7"/>
      <c r="T136" s="7"/>
      <c r="U136" s="7"/>
      <c r="V136" s="7"/>
      <c r="W136" s="7"/>
      <c r="X136" s="7"/>
      <c r="Y136" s="7"/>
      <c r="Z136" s="7"/>
    </row>
    <row r="137" ht="13.5" customHeight="1">
      <c r="A137" s="288"/>
      <c r="B137" s="287"/>
      <c r="C137" s="203"/>
      <c r="D137" s="203"/>
      <c r="E137" s="281"/>
      <c r="F137" s="253"/>
      <c r="G137" s="7"/>
      <c r="H137" s="7"/>
      <c r="I137" s="7"/>
      <c r="J137" s="7"/>
      <c r="K137" s="7"/>
      <c r="L137" s="7"/>
      <c r="M137" s="7"/>
      <c r="N137" s="7"/>
      <c r="O137" s="7"/>
      <c r="P137" s="7"/>
      <c r="Q137" s="7"/>
      <c r="R137" s="7"/>
      <c r="S137" s="7"/>
      <c r="T137" s="7"/>
      <c r="U137" s="7"/>
      <c r="V137" s="7"/>
      <c r="W137" s="7"/>
      <c r="X137" s="7"/>
      <c r="Y137" s="7"/>
      <c r="Z137" s="7"/>
    </row>
    <row r="138" ht="13.5" customHeight="1">
      <c r="A138" s="288"/>
      <c r="B138" s="287"/>
      <c r="C138" s="203"/>
      <c r="D138" s="203"/>
      <c r="E138" s="281"/>
      <c r="F138" s="253"/>
      <c r="G138" s="7"/>
      <c r="H138" s="7"/>
      <c r="I138" s="7"/>
      <c r="J138" s="7"/>
      <c r="K138" s="7"/>
      <c r="L138" s="7"/>
      <c r="M138" s="7"/>
      <c r="N138" s="7"/>
      <c r="O138" s="7"/>
      <c r="P138" s="7"/>
      <c r="Q138" s="7"/>
      <c r="R138" s="7"/>
      <c r="S138" s="7"/>
      <c r="T138" s="7"/>
      <c r="U138" s="7"/>
      <c r="V138" s="7"/>
      <c r="W138" s="7"/>
      <c r="X138" s="7"/>
      <c r="Y138" s="7"/>
      <c r="Z138" s="7"/>
    </row>
    <row r="139" ht="13.5" customHeight="1">
      <c r="A139" s="288"/>
      <c r="B139" s="287"/>
      <c r="C139" s="203"/>
      <c r="D139" s="203"/>
      <c r="E139" s="281"/>
      <c r="F139" s="253"/>
      <c r="G139" s="7"/>
      <c r="H139" s="7"/>
      <c r="I139" s="7"/>
      <c r="J139" s="7"/>
      <c r="K139" s="7"/>
      <c r="L139" s="7"/>
      <c r="M139" s="7"/>
      <c r="N139" s="7"/>
      <c r="O139" s="7"/>
      <c r="P139" s="7"/>
      <c r="Q139" s="7"/>
      <c r="R139" s="7"/>
      <c r="S139" s="7"/>
      <c r="T139" s="7"/>
      <c r="U139" s="7"/>
      <c r="V139" s="7"/>
      <c r="W139" s="7"/>
      <c r="X139" s="7"/>
      <c r="Y139" s="7"/>
      <c r="Z139" s="7"/>
    </row>
    <row r="140" ht="13.5" customHeight="1">
      <c r="A140" s="288"/>
      <c r="B140" s="287"/>
      <c r="C140" s="203"/>
      <c r="D140" s="203"/>
      <c r="E140" s="281"/>
      <c r="F140" s="253"/>
      <c r="G140" s="7"/>
      <c r="H140" s="7"/>
      <c r="I140" s="7"/>
      <c r="J140" s="7"/>
      <c r="K140" s="7"/>
      <c r="L140" s="7"/>
      <c r="M140" s="7"/>
      <c r="N140" s="7"/>
      <c r="O140" s="7"/>
      <c r="P140" s="7"/>
      <c r="Q140" s="7"/>
      <c r="R140" s="7"/>
      <c r="S140" s="7"/>
      <c r="T140" s="7"/>
      <c r="U140" s="7"/>
      <c r="V140" s="7"/>
      <c r="W140" s="7"/>
      <c r="X140" s="7"/>
      <c r="Y140" s="7"/>
      <c r="Z140" s="7"/>
    </row>
    <row r="141" ht="13.5" customHeight="1">
      <c r="A141" s="288"/>
      <c r="B141" s="287"/>
      <c r="C141" s="203"/>
      <c r="D141" s="203"/>
      <c r="E141" s="281"/>
      <c r="F141" s="253"/>
      <c r="G141" s="7"/>
      <c r="H141" s="7"/>
      <c r="I141" s="7"/>
      <c r="J141" s="7"/>
      <c r="K141" s="7"/>
      <c r="L141" s="7"/>
      <c r="M141" s="7"/>
      <c r="N141" s="7"/>
      <c r="O141" s="7"/>
      <c r="P141" s="7"/>
      <c r="Q141" s="7"/>
      <c r="R141" s="7"/>
      <c r="S141" s="7"/>
      <c r="T141" s="7"/>
      <c r="U141" s="7"/>
      <c r="V141" s="7"/>
      <c r="W141" s="7"/>
      <c r="X141" s="7"/>
      <c r="Y141" s="7"/>
      <c r="Z141" s="7"/>
    </row>
    <row r="142" ht="13.5" customHeight="1">
      <c r="A142" s="288"/>
      <c r="B142" s="287"/>
      <c r="C142" s="203"/>
      <c r="D142" s="203"/>
      <c r="E142" s="281"/>
      <c r="F142" s="253"/>
      <c r="G142" s="7"/>
      <c r="H142" s="7"/>
      <c r="I142" s="7"/>
      <c r="J142" s="7"/>
      <c r="K142" s="7"/>
      <c r="L142" s="7"/>
      <c r="M142" s="7"/>
      <c r="N142" s="7"/>
      <c r="O142" s="7"/>
      <c r="P142" s="7"/>
      <c r="Q142" s="7"/>
      <c r="R142" s="7"/>
      <c r="S142" s="7"/>
      <c r="T142" s="7"/>
      <c r="U142" s="7"/>
      <c r="V142" s="7"/>
      <c r="W142" s="7"/>
      <c r="X142" s="7"/>
      <c r="Y142" s="7"/>
      <c r="Z142" s="7"/>
    </row>
    <row r="143" ht="13.5" customHeight="1">
      <c r="A143" s="288"/>
      <c r="B143" s="287"/>
      <c r="C143" s="203"/>
      <c r="D143" s="203"/>
      <c r="E143" s="281"/>
      <c r="F143" s="253"/>
      <c r="G143" s="7"/>
      <c r="H143" s="7"/>
      <c r="I143" s="7"/>
      <c r="J143" s="7"/>
      <c r="K143" s="7"/>
      <c r="L143" s="7"/>
      <c r="M143" s="7"/>
      <c r="N143" s="7"/>
      <c r="O143" s="7"/>
      <c r="P143" s="7"/>
      <c r="Q143" s="7"/>
      <c r="R143" s="7"/>
      <c r="S143" s="7"/>
      <c r="T143" s="7"/>
      <c r="U143" s="7"/>
      <c r="V143" s="7"/>
      <c r="W143" s="7"/>
      <c r="X143" s="7"/>
      <c r="Y143" s="7"/>
      <c r="Z143" s="7"/>
    </row>
    <row r="144" ht="13.5" customHeight="1">
      <c r="A144" s="288"/>
      <c r="B144" s="287"/>
      <c r="C144" s="203"/>
      <c r="D144" s="203"/>
      <c r="E144" s="281"/>
      <c r="F144" s="253"/>
      <c r="G144" s="7"/>
      <c r="H144" s="7"/>
      <c r="I144" s="7"/>
      <c r="J144" s="7"/>
      <c r="K144" s="7"/>
      <c r="L144" s="7"/>
      <c r="M144" s="7"/>
      <c r="N144" s="7"/>
      <c r="O144" s="7"/>
      <c r="P144" s="7"/>
      <c r="Q144" s="7"/>
      <c r="R144" s="7"/>
      <c r="S144" s="7"/>
      <c r="T144" s="7"/>
      <c r="U144" s="7"/>
      <c r="V144" s="7"/>
      <c r="W144" s="7"/>
      <c r="X144" s="7"/>
      <c r="Y144" s="7"/>
      <c r="Z144" s="7"/>
    </row>
    <row r="145" ht="13.5" customHeight="1">
      <c r="A145" s="288"/>
      <c r="B145" s="287"/>
      <c r="C145" s="203"/>
      <c r="D145" s="203"/>
      <c r="E145" s="281"/>
      <c r="F145" s="253"/>
      <c r="G145" s="7"/>
      <c r="H145" s="7"/>
      <c r="I145" s="7"/>
      <c r="J145" s="7"/>
      <c r="K145" s="7"/>
      <c r="L145" s="7"/>
      <c r="M145" s="7"/>
      <c r="N145" s="7"/>
      <c r="O145" s="7"/>
      <c r="P145" s="7"/>
      <c r="Q145" s="7"/>
      <c r="R145" s="7"/>
      <c r="S145" s="7"/>
      <c r="T145" s="7"/>
      <c r="U145" s="7"/>
      <c r="V145" s="7"/>
      <c r="W145" s="7"/>
      <c r="X145" s="7"/>
      <c r="Y145" s="7"/>
      <c r="Z145" s="7"/>
    </row>
    <row r="146" ht="13.5" customHeight="1">
      <c r="A146" s="288"/>
      <c r="B146" s="287"/>
      <c r="C146" s="203"/>
      <c r="D146" s="203"/>
      <c r="E146" s="281"/>
      <c r="F146" s="253"/>
      <c r="G146" s="7"/>
      <c r="H146" s="7"/>
      <c r="I146" s="7"/>
      <c r="J146" s="7"/>
      <c r="K146" s="7"/>
      <c r="L146" s="7"/>
      <c r="M146" s="7"/>
      <c r="N146" s="7"/>
      <c r="O146" s="7"/>
      <c r="P146" s="7"/>
      <c r="Q146" s="7"/>
      <c r="R146" s="7"/>
      <c r="S146" s="7"/>
      <c r="T146" s="7"/>
      <c r="U146" s="7"/>
      <c r="V146" s="7"/>
      <c r="W146" s="7"/>
      <c r="X146" s="7"/>
      <c r="Y146" s="7"/>
      <c r="Z146" s="7"/>
    </row>
    <row r="147" ht="13.5" customHeight="1">
      <c r="A147" s="288"/>
      <c r="B147" s="287"/>
      <c r="C147" s="203"/>
      <c r="D147" s="203"/>
      <c r="E147" s="281"/>
      <c r="F147" s="253"/>
      <c r="G147" s="7"/>
      <c r="H147" s="7"/>
      <c r="I147" s="7"/>
      <c r="J147" s="7"/>
      <c r="K147" s="7"/>
      <c r="L147" s="7"/>
      <c r="M147" s="7"/>
      <c r="N147" s="7"/>
      <c r="O147" s="7"/>
      <c r="P147" s="7"/>
      <c r="Q147" s="7"/>
      <c r="R147" s="7"/>
      <c r="S147" s="7"/>
      <c r="T147" s="7"/>
      <c r="U147" s="7"/>
      <c r="V147" s="7"/>
      <c r="W147" s="7"/>
      <c r="X147" s="7"/>
      <c r="Y147" s="7"/>
      <c r="Z147" s="7"/>
    </row>
    <row r="148" ht="13.5" customHeight="1">
      <c r="A148" s="288"/>
      <c r="B148" s="287"/>
      <c r="C148" s="203"/>
      <c r="D148" s="203"/>
      <c r="E148" s="281"/>
      <c r="F148" s="253"/>
      <c r="G148" s="7"/>
      <c r="H148" s="7"/>
      <c r="I148" s="7"/>
      <c r="J148" s="7"/>
      <c r="K148" s="7"/>
      <c r="L148" s="7"/>
      <c r="M148" s="7"/>
      <c r="N148" s="7"/>
      <c r="O148" s="7"/>
      <c r="P148" s="7"/>
      <c r="Q148" s="7"/>
      <c r="R148" s="7"/>
      <c r="S148" s="7"/>
      <c r="T148" s="7"/>
      <c r="U148" s="7"/>
      <c r="V148" s="7"/>
      <c r="W148" s="7"/>
      <c r="X148" s="7"/>
      <c r="Y148" s="7"/>
      <c r="Z148" s="7"/>
    </row>
    <row r="149" ht="13.5" customHeight="1">
      <c r="A149" s="288"/>
      <c r="B149" s="287"/>
      <c r="C149" s="203"/>
      <c r="D149" s="203"/>
      <c r="E149" s="281"/>
      <c r="F149" s="253"/>
      <c r="G149" s="7"/>
      <c r="H149" s="7"/>
      <c r="I149" s="7"/>
      <c r="J149" s="7"/>
      <c r="K149" s="7"/>
      <c r="L149" s="7"/>
      <c r="M149" s="7"/>
      <c r="N149" s="7"/>
      <c r="O149" s="7"/>
      <c r="P149" s="7"/>
      <c r="Q149" s="7"/>
      <c r="R149" s="7"/>
      <c r="S149" s="7"/>
      <c r="T149" s="7"/>
      <c r="U149" s="7"/>
      <c r="V149" s="7"/>
      <c r="W149" s="7"/>
      <c r="X149" s="7"/>
      <c r="Y149" s="7"/>
      <c r="Z149" s="7"/>
    </row>
    <row r="150" ht="13.5" customHeight="1">
      <c r="A150" s="288"/>
      <c r="B150" s="287"/>
      <c r="C150" s="203"/>
      <c r="D150" s="203"/>
      <c r="E150" s="281"/>
      <c r="F150" s="253"/>
      <c r="G150" s="7"/>
      <c r="H150" s="7"/>
      <c r="I150" s="7"/>
      <c r="J150" s="7"/>
      <c r="K150" s="7"/>
      <c r="L150" s="7"/>
      <c r="M150" s="7"/>
      <c r="N150" s="7"/>
      <c r="O150" s="7"/>
      <c r="P150" s="7"/>
      <c r="Q150" s="7"/>
      <c r="R150" s="7"/>
      <c r="S150" s="7"/>
      <c r="T150" s="7"/>
      <c r="U150" s="7"/>
      <c r="V150" s="7"/>
      <c r="W150" s="7"/>
      <c r="X150" s="7"/>
      <c r="Y150" s="7"/>
      <c r="Z150" s="7"/>
    </row>
    <row r="151" ht="13.5" customHeight="1">
      <c r="A151" s="288"/>
      <c r="B151" s="287"/>
      <c r="C151" s="203"/>
      <c r="D151" s="203"/>
      <c r="E151" s="281"/>
      <c r="F151" s="253"/>
      <c r="G151" s="7"/>
      <c r="H151" s="7"/>
      <c r="I151" s="7"/>
      <c r="J151" s="7"/>
      <c r="K151" s="7"/>
      <c r="L151" s="7"/>
      <c r="M151" s="7"/>
      <c r="N151" s="7"/>
      <c r="O151" s="7"/>
      <c r="P151" s="7"/>
      <c r="Q151" s="7"/>
      <c r="R151" s="7"/>
      <c r="S151" s="7"/>
      <c r="T151" s="7"/>
      <c r="U151" s="7"/>
      <c r="V151" s="7"/>
      <c r="W151" s="7"/>
      <c r="X151" s="7"/>
      <c r="Y151" s="7"/>
      <c r="Z151" s="7"/>
    </row>
    <row r="152" ht="13.5" customHeight="1">
      <c r="A152" s="288"/>
      <c r="B152" s="287"/>
      <c r="C152" s="203"/>
      <c r="D152" s="203"/>
      <c r="E152" s="281"/>
      <c r="F152" s="253"/>
      <c r="G152" s="7"/>
      <c r="H152" s="7"/>
      <c r="I152" s="7"/>
      <c r="J152" s="7"/>
      <c r="K152" s="7"/>
      <c r="L152" s="7"/>
      <c r="M152" s="7"/>
      <c r="N152" s="7"/>
      <c r="O152" s="7"/>
      <c r="P152" s="7"/>
      <c r="Q152" s="7"/>
      <c r="R152" s="7"/>
      <c r="S152" s="7"/>
      <c r="T152" s="7"/>
      <c r="U152" s="7"/>
      <c r="V152" s="7"/>
      <c r="W152" s="7"/>
      <c r="X152" s="7"/>
      <c r="Y152" s="7"/>
      <c r="Z152" s="7"/>
    </row>
    <row r="153" ht="13.5" customHeight="1">
      <c r="A153" s="288"/>
      <c r="B153" s="287"/>
      <c r="C153" s="203"/>
      <c r="D153" s="203"/>
      <c r="E153" s="281"/>
      <c r="F153" s="253"/>
      <c r="G153" s="7"/>
      <c r="H153" s="7"/>
      <c r="I153" s="7"/>
      <c r="J153" s="7"/>
      <c r="K153" s="7"/>
      <c r="L153" s="7"/>
      <c r="M153" s="7"/>
      <c r="N153" s="7"/>
      <c r="O153" s="7"/>
      <c r="P153" s="7"/>
      <c r="Q153" s="7"/>
      <c r="R153" s="7"/>
      <c r="S153" s="7"/>
      <c r="T153" s="7"/>
      <c r="U153" s="7"/>
      <c r="V153" s="7"/>
      <c r="W153" s="7"/>
      <c r="X153" s="7"/>
      <c r="Y153" s="7"/>
      <c r="Z153" s="7"/>
    </row>
    <row r="154" ht="13.5" customHeight="1">
      <c r="A154" s="288"/>
      <c r="B154" s="287"/>
      <c r="C154" s="203"/>
      <c r="D154" s="203"/>
      <c r="E154" s="281"/>
      <c r="F154" s="253"/>
      <c r="G154" s="7"/>
      <c r="H154" s="7"/>
      <c r="I154" s="7"/>
      <c r="J154" s="7"/>
      <c r="K154" s="7"/>
      <c r="L154" s="7"/>
      <c r="M154" s="7"/>
      <c r="N154" s="7"/>
      <c r="O154" s="7"/>
      <c r="P154" s="7"/>
      <c r="Q154" s="7"/>
      <c r="R154" s="7"/>
      <c r="S154" s="7"/>
      <c r="T154" s="7"/>
      <c r="U154" s="7"/>
      <c r="V154" s="7"/>
      <c r="W154" s="7"/>
      <c r="X154" s="7"/>
      <c r="Y154" s="7"/>
      <c r="Z154" s="7"/>
    </row>
    <row r="155" ht="13.5" customHeight="1">
      <c r="A155" s="288"/>
      <c r="B155" s="287"/>
      <c r="C155" s="203"/>
      <c r="D155" s="203"/>
      <c r="E155" s="281"/>
      <c r="F155" s="253"/>
      <c r="G155" s="7"/>
      <c r="H155" s="7"/>
      <c r="I155" s="7"/>
      <c r="J155" s="7"/>
      <c r="K155" s="7"/>
      <c r="L155" s="7"/>
      <c r="M155" s="7"/>
      <c r="N155" s="7"/>
      <c r="O155" s="7"/>
      <c r="P155" s="7"/>
      <c r="Q155" s="7"/>
      <c r="R155" s="7"/>
      <c r="S155" s="7"/>
      <c r="T155" s="7"/>
      <c r="U155" s="7"/>
      <c r="V155" s="7"/>
      <c r="W155" s="7"/>
      <c r="X155" s="7"/>
      <c r="Y155" s="7"/>
      <c r="Z155" s="7"/>
    </row>
    <row r="156" ht="13.5" customHeight="1">
      <c r="A156" s="288"/>
      <c r="B156" s="287"/>
      <c r="C156" s="203"/>
      <c r="D156" s="203"/>
      <c r="E156" s="281"/>
      <c r="F156" s="253"/>
      <c r="G156" s="7"/>
      <c r="H156" s="7"/>
      <c r="I156" s="7"/>
      <c r="J156" s="7"/>
      <c r="K156" s="7"/>
      <c r="L156" s="7"/>
      <c r="M156" s="7"/>
      <c r="N156" s="7"/>
      <c r="O156" s="7"/>
      <c r="P156" s="7"/>
      <c r="Q156" s="7"/>
      <c r="R156" s="7"/>
      <c r="S156" s="7"/>
      <c r="T156" s="7"/>
      <c r="U156" s="7"/>
      <c r="V156" s="7"/>
      <c r="W156" s="7"/>
      <c r="X156" s="7"/>
      <c r="Y156" s="7"/>
      <c r="Z156" s="7"/>
    </row>
    <row r="157" ht="13.5" customHeight="1">
      <c r="A157" s="288"/>
      <c r="B157" s="287"/>
      <c r="C157" s="203"/>
      <c r="D157" s="203"/>
      <c r="E157" s="281"/>
      <c r="F157" s="253"/>
      <c r="G157" s="7"/>
      <c r="H157" s="7"/>
      <c r="I157" s="7"/>
      <c r="J157" s="7"/>
      <c r="K157" s="7"/>
      <c r="L157" s="7"/>
      <c r="M157" s="7"/>
      <c r="N157" s="7"/>
      <c r="O157" s="7"/>
      <c r="P157" s="7"/>
      <c r="Q157" s="7"/>
      <c r="R157" s="7"/>
      <c r="S157" s="7"/>
      <c r="T157" s="7"/>
      <c r="U157" s="7"/>
      <c r="V157" s="7"/>
      <c r="W157" s="7"/>
      <c r="X157" s="7"/>
      <c r="Y157" s="7"/>
      <c r="Z157" s="7"/>
    </row>
    <row r="158" ht="13.5" customHeight="1">
      <c r="A158" s="288"/>
      <c r="B158" s="287"/>
      <c r="C158" s="203"/>
      <c r="D158" s="203"/>
      <c r="E158" s="281"/>
      <c r="F158" s="253"/>
      <c r="G158" s="7"/>
      <c r="H158" s="7"/>
      <c r="I158" s="7"/>
      <c r="J158" s="7"/>
      <c r="K158" s="7"/>
      <c r="L158" s="7"/>
      <c r="M158" s="7"/>
      <c r="N158" s="7"/>
      <c r="O158" s="7"/>
      <c r="P158" s="7"/>
      <c r="Q158" s="7"/>
      <c r="R158" s="7"/>
      <c r="S158" s="7"/>
      <c r="T158" s="7"/>
      <c r="U158" s="7"/>
      <c r="V158" s="7"/>
      <c r="W158" s="7"/>
      <c r="X158" s="7"/>
      <c r="Y158" s="7"/>
      <c r="Z158" s="7"/>
    </row>
    <row r="159" ht="13.5" customHeight="1">
      <c r="A159" s="288"/>
      <c r="B159" s="287"/>
      <c r="C159" s="203"/>
      <c r="D159" s="203"/>
      <c r="E159" s="281"/>
      <c r="F159" s="253"/>
      <c r="G159" s="7"/>
      <c r="H159" s="7"/>
      <c r="I159" s="7"/>
      <c r="J159" s="7"/>
      <c r="K159" s="7"/>
      <c r="L159" s="7"/>
      <c r="M159" s="7"/>
      <c r="N159" s="7"/>
      <c r="O159" s="7"/>
      <c r="P159" s="7"/>
      <c r="Q159" s="7"/>
      <c r="R159" s="7"/>
      <c r="S159" s="7"/>
      <c r="T159" s="7"/>
      <c r="U159" s="7"/>
      <c r="V159" s="7"/>
      <c r="W159" s="7"/>
      <c r="X159" s="7"/>
      <c r="Y159" s="7"/>
      <c r="Z159" s="7"/>
    </row>
    <row r="160" ht="13.5" customHeight="1">
      <c r="A160" s="288"/>
      <c r="B160" s="287"/>
      <c r="C160" s="203"/>
      <c r="D160" s="203"/>
      <c r="E160" s="281"/>
      <c r="F160" s="253"/>
      <c r="G160" s="7"/>
      <c r="H160" s="7"/>
      <c r="I160" s="7"/>
      <c r="J160" s="7"/>
      <c r="K160" s="7"/>
      <c r="L160" s="7"/>
      <c r="M160" s="7"/>
      <c r="N160" s="7"/>
      <c r="O160" s="7"/>
      <c r="P160" s="7"/>
      <c r="Q160" s="7"/>
      <c r="R160" s="7"/>
      <c r="S160" s="7"/>
      <c r="T160" s="7"/>
      <c r="U160" s="7"/>
      <c r="V160" s="7"/>
      <c r="W160" s="7"/>
      <c r="X160" s="7"/>
      <c r="Y160" s="7"/>
      <c r="Z160" s="7"/>
    </row>
    <row r="161" ht="13.5" customHeight="1">
      <c r="A161" s="288"/>
      <c r="B161" s="287"/>
      <c r="C161" s="203"/>
      <c r="D161" s="203"/>
      <c r="E161" s="281"/>
      <c r="F161" s="253"/>
      <c r="G161" s="7"/>
      <c r="H161" s="7"/>
      <c r="I161" s="7"/>
      <c r="J161" s="7"/>
      <c r="K161" s="7"/>
      <c r="L161" s="7"/>
      <c r="M161" s="7"/>
      <c r="N161" s="7"/>
      <c r="O161" s="7"/>
      <c r="P161" s="7"/>
      <c r="Q161" s="7"/>
      <c r="R161" s="7"/>
      <c r="S161" s="7"/>
      <c r="T161" s="7"/>
      <c r="U161" s="7"/>
      <c r="V161" s="7"/>
      <c r="W161" s="7"/>
      <c r="X161" s="7"/>
      <c r="Y161" s="7"/>
      <c r="Z161" s="7"/>
    </row>
    <row r="162" ht="13.5" customHeight="1">
      <c r="A162" s="288"/>
      <c r="B162" s="287"/>
      <c r="C162" s="203"/>
      <c r="D162" s="203"/>
      <c r="E162" s="281"/>
      <c r="F162" s="253"/>
      <c r="G162" s="7"/>
      <c r="H162" s="7"/>
      <c r="I162" s="7"/>
      <c r="J162" s="7"/>
      <c r="K162" s="7"/>
      <c r="L162" s="7"/>
      <c r="M162" s="7"/>
      <c r="N162" s="7"/>
      <c r="O162" s="7"/>
      <c r="P162" s="7"/>
      <c r="Q162" s="7"/>
      <c r="R162" s="7"/>
      <c r="S162" s="7"/>
      <c r="T162" s="7"/>
      <c r="U162" s="7"/>
      <c r="V162" s="7"/>
      <c r="W162" s="7"/>
      <c r="X162" s="7"/>
      <c r="Y162" s="7"/>
      <c r="Z162" s="7"/>
    </row>
    <row r="163" ht="13.5" customHeight="1">
      <c r="A163" s="288"/>
      <c r="B163" s="287"/>
      <c r="C163" s="203"/>
      <c r="D163" s="203"/>
      <c r="E163" s="281"/>
      <c r="F163" s="253"/>
      <c r="G163" s="7"/>
      <c r="H163" s="7"/>
      <c r="I163" s="7"/>
      <c r="J163" s="7"/>
      <c r="K163" s="7"/>
      <c r="L163" s="7"/>
      <c r="M163" s="7"/>
      <c r="N163" s="7"/>
      <c r="O163" s="7"/>
      <c r="P163" s="7"/>
      <c r="Q163" s="7"/>
      <c r="R163" s="7"/>
      <c r="S163" s="7"/>
      <c r="T163" s="7"/>
      <c r="U163" s="7"/>
      <c r="V163" s="7"/>
      <c r="W163" s="7"/>
      <c r="X163" s="7"/>
      <c r="Y163" s="7"/>
      <c r="Z163" s="7"/>
    </row>
    <row r="164" ht="13.5" customHeight="1">
      <c r="A164" s="288"/>
      <c r="B164" s="287"/>
      <c r="C164" s="203"/>
      <c r="D164" s="203"/>
      <c r="E164" s="281"/>
      <c r="F164" s="253"/>
      <c r="G164" s="7"/>
      <c r="H164" s="7"/>
      <c r="I164" s="7"/>
      <c r="J164" s="7"/>
      <c r="K164" s="7"/>
      <c r="L164" s="7"/>
      <c r="M164" s="7"/>
      <c r="N164" s="7"/>
      <c r="O164" s="7"/>
      <c r="P164" s="7"/>
      <c r="Q164" s="7"/>
      <c r="R164" s="7"/>
      <c r="S164" s="7"/>
      <c r="T164" s="7"/>
      <c r="U164" s="7"/>
      <c r="V164" s="7"/>
      <c r="W164" s="7"/>
      <c r="X164" s="7"/>
      <c r="Y164" s="7"/>
      <c r="Z164" s="7"/>
    </row>
    <row r="165" ht="13.5" customHeight="1">
      <c r="A165" s="288"/>
      <c r="B165" s="287"/>
      <c r="C165" s="203"/>
      <c r="D165" s="203"/>
      <c r="E165" s="281"/>
      <c r="F165" s="253"/>
      <c r="G165" s="7"/>
      <c r="H165" s="7"/>
      <c r="I165" s="7"/>
      <c r="J165" s="7"/>
      <c r="K165" s="7"/>
      <c r="L165" s="7"/>
      <c r="M165" s="7"/>
      <c r="N165" s="7"/>
      <c r="O165" s="7"/>
      <c r="P165" s="7"/>
      <c r="Q165" s="7"/>
      <c r="R165" s="7"/>
      <c r="S165" s="7"/>
      <c r="T165" s="7"/>
      <c r="U165" s="7"/>
      <c r="V165" s="7"/>
      <c r="W165" s="7"/>
      <c r="X165" s="7"/>
      <c r="Y165" s="7"/>
      <c r="Z165" s="7"/>
    </row>
    <row r="166" ht="13.5" customHeight="1">
      <c r="A166" s="288"/>
      <c r="B166" s="287"/>
      <c r="C166" s="203"/>
      <c r="D166" s="203"/>
      <c r="E166" s="281"/>
      <c r="F166" s="253"/>
      <c r="G166" s="7"/>
      <c r="H166" s="7"/>
      <c r="I166" s="7"/>
      <c r="J166" s="7"/>
      <c r="K166" s="7"/>
      <c r="L166" s="7"/>
      <c r="M166" s="7"/>
      <c r="N166" s="7"/>
      <c r="O166" s="7"/>
      <c r="P166" s="7"/>
      <c r="Q166" s="7"/>
      <c r="R166" s="7"/>
      <c r="S166" s="7"/>
      <c r="T166" s="7"/>
      <c r="U166" s="7"/>
      <c r="V166" s="7"/>
      <c r="W166" s="7"/>
      <c r="X166" s="7"/>
      <c r="Y166" s="7"/>
      <c r="Z166" s="7"/>
    </row>
    <row r="167" ht="13.5" customHeight="1">
      <c r="A167" s="288"/>
      <c r="B167" s="287"/>
      <c r="C167" s="203"/>
      <c r="D167" s="203"/>
      <c r="E167" s="281"/>
      <c r="F167" s="253"/>
      <c r="G167" s="7"/>
      <c r="H167" s="7"/>
      <c r="I167" s="7"/>
      <c r="J167" s="7"/>
      <c r="K167" s="7"/>
      <c r="L167" s="7"/>
      <c r="M167" s="7"/>
      <c r="N167" s="7"/>
      <c r="O167" s="7"/>
      <c r="P167" s="7"/>
      <c r="Q167" s="7"/>
      <c r="R167" s="7"/>
      <c r="S167" s="7"/>
      <c r="T167" s="7"/>
      <c r="U167" s="7"/>
      <c r="V167" s="7"/>
      <c r="W167" s="7"/>
      <c r="X167" s="7"/>
      <c r="Y167" s="7"/>
      <c r="Z167" s="7"/>
    </row>
    <row r="168" ht="13.5" customHeight="1">
      <c r="A168" s="288"/>
      <c r="B168" s="287"/>
      <c r="C168" s="203"/>
      <c r="D168" s="203"/>
      <c r="E168" s="281"/>
      <c r="F168" s="253"/>
      <c r="G168" s="7"/>
      <c r="H168" s="7"/>
      <c r="I168" s="7"/>
      <c r="J168" s="7"/>
      <c r="K168" s="7"/>
      <c r="L168" s="7"/>
      <c r="M168" s="7"/>
      <c r="N168" s="7"/>
      <c r="O168" s="7"/>
      <c r="P168" s="7"/>
      <c r="Q168" s="7"/>
      <c r="R168" s="7"/>
      <c r="S168" s="7"/>
      <c r="T168" s="7"/>
      <c r="U168" s="7"/>
      <c r="V168" s="7"/>
      <c r="W168" s="7"/>
      <c r="X168" s="7"/>
      <c r="Y168" s="7"/>
      <c r="Z168" s="7"/>
    </row>
    <row r="169" ht="13.5" customHeight="1">
      <c r="A169" s="288"/>
      <c r="B169" s="287"/>
      <c r="C169" s="203"/>
      <c r="D169" s="203"/>
      <c r="E169" s="281"/>
      <c r="F169" s="253"/>
      <c r="G169" s="7"/>
      <c r="H169" s="7"/>
      <c r="I169" s="7"/>
      <c r="J169" s="7"/>
      <c r="K169" s="7"/>
      <c r="L169" s="7"/>
      <c r="M169" s="7"/>
      <c r="N169" s="7"/>
      <c r="O169" s="7"/>
      <c r="P169" s="7"/>
      <c r="Q169" s="7"/>
      <c r="R169" s="7"/>
      <c r="S169" s="7"/>
      <c r="T169" s="7"/>
      <c r="U169" s="7"/>
      <c r="V169" s="7"/>
      <c r="W169" s="7"/>
      <c r="X169" s="7"/>
      <c r="Y169" s="7"/>
      <c r="Z169" s="7"/>
    </row>
    <row r="170" ht="13.5" customHeight="1">
      <c r="A170" s="288"/>
      <c r="B170" s="287"/>
      <c r="C170" s="203"/>
      <c r="D170" s="203"/>
      <c r="E170" s="281"/>
      <c r="F170" s="253"/>
      <c r="G170" s="7"/>
      <c r="H170" s="7"/>
      <c r="I170" s="7"/>
      <c r="J170" s="7"/>
      <c r="K170" s="7"/>
      <c r="L170" s="7"/>
      <c r="M170" s="7"/>
      <c r="N170" s="7"/>
      <c r="O170" s="7"/>
      <c r="P170" s="7"/>
      <c r="Q170" s="7"/>
      <c r="R170" s="7"/>
      <c r="S170" s="7"/>
      <c r="T170" s="7"/>
      <c r="U170" s="7"/>
      <c r="V170" s="7"/>
      <c r="W170" s="7"/>
      <c r="X170" s="7"/>
      <c r="Y170" s="7"/>
      <c r="Z170" s="7"/>
    </row>
    <row r="171" ht="13.5" customHeight="1">
      <c r="A171" s="288"/>
      <c r="B171" s="287"/>
      <c r="C171" s="203"/>
      <c r="D171" s="203"/>
      <c r="E171" s="281"/>
      <c r="F171" s="253"/>
      <c r="G171" s="7"/>
      <c r="H171" s="7"/>
      <c r="I171" s="7"/>
      <c r="J171" s="7"/>
      <c r="K171" s="7"/>
      <c r="L171" s="7"/>
      <c r="M171" s="7"/>
      <c r="N171" s="7"/>
      <c r="O171" s="7"/>
      <c r="P171" s="7"/>
      <c r="Q171" s="7"/>
      <c r="R171" s="7"/>
      <c r="S171" s="7"/>
      <c r="T171" s="7"/>
      <c r="U171" s="7"/>
      <c r="V171" s="7"/>
      <c r="W171" s="7"/>
      <c r="X171" s="7"/>
      <c r="Y171" s="7"/>
      <c r="Z171" s="7"/>
    </row>
    <row r="172" ht="13.5" customHeight="1">
      <c r="A172" s="288"/>
      <c r="B172" s="287"/>
      <c r="C172" s="203"/>
      <c r="D172" s="203"/>
      <c r="E172" s="281"/>
      <c r="F172" s="253"/>
      <c r="G172" s="7"/>
      <c r="H172" s="7"/>
      <c r="I172" s="7"/>
      <c r="J172" s="7"/>
      <c r="K172" s="7"/>
      <c r="L172" s="7"/>
      <c r="M172" s="7"/>
      <c r="N172" s="7"/>
      <c r="O172" s="7"/>
      <c r="P172" s="7"/>
      <c r="Q172" s="7"/>
      <c r="R172" s="7"/>
      <c r="S172" s="7"/>
      <c r="T172" s="7"/>
      <c r="U172" s="7"/>
      <c r="V172" s="7"/>
      <c r="W172" s="7"/>
      <c r="X172" s="7"/>
      <c r="Y172" s="7"/>
      <c r="Z172" s="7"/>
    </row>
    <row r="173" ht="13.5" customHeight="1">
      <c r="A173" s="288"/>
      <c r="B173" s="287"/>
      <c r="C173" s="203"/>
      <c r="D173" s="203"/>
      <c r="E173" s="281"/>
      <c r="F173" s="253"/>
      <c r="G173" s="7"/>
      <c r="H173" s="7"/>
      <c r="I173" s="7"/>
      <c r="J173" s="7"/>
      <c r="K173" s="7"/>
      <c r="L173" s="7"/>
      <c r="M173" s="7"/>
      <c r="N173" s="7"/>
      <c r="O173" s="7"/>
      <c r="P173" s="7"/>
      <c r="Q173" s="7"/>
      <c r="R173" s="7"/>
      <c r="S173" s="7"/>
      <c r="T173" s="7"/>
      <c r="U173" s="7"/>
      <c r="V173" s="7"/>
      <c r="W173" s="7"/>
      <c r="X173" s="7"/>
      <c r="Y173" s="7"/>
      <c r="Z173" s="7"/>
    </row>
    <row r="174" ht="13.5" customHeight="1">
      <c r="A174" s="288"/>
      <c r="B174" s="287"/>
      <c r="C174" s="203"/>
      <c r="D174" s="203"/>
      <c r="E174" s="281"/>
      <c r="F174" s="253"/>
      <c r="G174" s="7"/>
      <c r="H174" s="7"/>
      <c r="I174" s="7"/>
      <c r="J174" s="7"/>
      <c r="K174" s="7"/>
      <c r="L174" s="7"/>
      <c r="M174" s="7"/>
      <c r="N174" s="7"/>
      <c r="O174" s="7"/>
      <c r="P174" s="7"/>
      <c r="Q174" s="7"/>
      <c r="R174" s="7"/>
      <c r="S174" s="7"/>
      <c r="T174" s="7"/>
      <c r="U174" s="7"/>
      <c r="V174" s="7"/>
      <c r="W174" s="7"/>
      <c r="X174" s="7"/>
      <c r="Y174" s="7"/>
      <c r="Z174" s="7"/>
    </row>
    <row r="175" ht="13.5" customHeight="1">
      <c r="A175" s="288"/>
      <c r="B175" s="287"/>
      <c r="C175" s="203"/>
      <c r="D175" s="203"/>
      <c r="E175" s="281"/>
      <c r="F175" s="253"/>
      <c r="G175" s="7"/>
      <c r="H175" s="7"/>
      <c r="I175" s="7"/>
      <c r="J175" s="7"/>
      <c r="K175" s="7"/>
      <c r="L175" s="7"/>
      <c r="M175" s="7"/>
      <c r="N175" s="7"/>
      <c r="O175" s="7"/>
      <c r="P175" s="7"/>
      <c r="Q175" s="7"/>
      <c r="R175" s="7"/>
      <c r="S175" s="7"/>
      <c r="T175" s="7"/>
      <c r="U175" s="7"/>
      <c r="V175" s="7"/>
      <c r="W175" s="7"/>
      <c r="X175" s="7"/>
      <c r="Y175" s="7"/>
      <c r="Z175" s="7"/>
    </row>
    <row r="176" ht="13.5" customHeight="1">
      <c r="A176" s="288"/>
      <c r="B176" s="287"/>
      <c r="C176" s="203"/>
      <c r="D176" s="203"/>
      <c r="E176" s="281"/>
      <c r="F176" s="253"/>
      <c r="G176" s="7"/>
      <c r="H176" s="7"/>
      <c r="I176" s="7"/>
      <c r="J176" s="7"/>
      <c r="K176" s="7"/>
      <c r="L176" s="7"/>
      <c r="M176" s="7"/>
      <c r="N176" s="7"/>
      <c r="O176" s="7"/>
      <c r="P176" s="7"/>
      <c r="Q176" s="7"/>
      <c r="R176" s="7"/>
      <c r="S176" s="7"/>
      <c r="T176" s="7"/>
      <c r="U176" s="7"/>
      <c r="V176" s="7"/>
      <c r="W176" s="7"/>
      <c r="X176" s="7"/>
      <c r="Y176" s="7"/>
      <c r="Z176" s="7"/>
    </row>
    <row r="177" ht="13.5" customHeight="1">
      <c r="A177" s="288"/>
      <c r="B177" s="287"/>
      <c r="C177" s="203"/>
      <c r="D177" s="203"/>
      <c r="E177" s="281"/>
      <c r="F177" s="253"/>
      <c r="G177" s="7"/>
      <c r="H177" s="7"/>
      <c r="I177" s="7"/>
      <c r="J177" s="7"/>
      <c r="K177" s="7"/>
      <c r="L177" s="7"/>
      <c r="M177" s="7"/>
      <c r="N177" s="7"/>
      <c r="O177" s="7"/>
      <c r="P177" s="7"/>
      <c r="Q177" s="7"/>
      <c r="R177" s="7"/>
      <c r="S177" s="7"/>
      <c r="T177" s="7"/>
      <c r="U177" s="7"/>
      <c r="V177" s="7"/>
      <c r="W177" s="7"/>
      <c r="X177" s="7"/>
      <c r="Y177" s="7"/>
      <c r="Z177" s="7"/>
    </row>
    <row r="178" ht="13.5" customHeight="1">
      <c r="A178" s="288"/>
      <c r="B178" s="287"/>
      <c r="C178" s="203"/>
      <c r="D178" s="203"/>
      <c r="E178" s="281"/>
      <c r="F178" s="253"/>
      <c r="G178" s="7"/>
      <c r="H178" s="7"/>
      <c r="I178" s="7"/>
      <c r="J178" s="7"/>
      <c r="K178" s="7"/>
      <c r="L178" s="7"/>
      <c r="M178" s="7"/>
      <c r="N178" s="7"/>
      <c r="O178" s="7"/>
      <c r="P178" s="7"/>
      <c r="Q178" s="7"/>
      <c r="R178" s="7"/>
      <c r="S178" s="7"/>
      <c r="T178" s="7"/>
      <c r="U178" s="7"/>
      <c r="V178" s="7"/>
      <c r="W178" s="7"/>
      <c r="X178" s="7"/>
      <c r="Y178" s="7"/>
      <c r="Z178" s="7"/>
    </row>
    <row r="179" ht="13.5" customHeight="1">
      <c r="A179" s="288"/>
      <c r="B179" s="287"/>
      <c r="C179" s="203"/>
      <c r="D179" s="203"/>
      <c r="E179" s="281"/>
      <c r="F179" s="253"/>
      <c r="G179" s="7"/>
      <c r="H179" s="7"/>
      <c r="I179" s="7"/>
      <c r="J179" s="7"/>
      <c r="K179" s="7"/>
      <c r="L179" s="7"/>
      <c r="M179" s="7"/>
      <c r="N179" s="7"/>
      <c r="O179" s="7"/>
      <c r="P179" s="7"/>
      <c r="Q179" s="7"/>
      <c r="R179" s="7"/>
      <c r="S179" s="7"/>
      <c r="T179" s="7"/>
      <c r="U179" s="7"/>
      <c r="V179" s="7"/>
      <c r="W179" s="7"/>
      <c r="X179" s="7"/>
      <c r="Y179" s="7"/>
      <c r="Z179" s="7"/>
    </row>
    <row r="180" ht="13.5" customHeight="1">
      <c r="A180" s="288"/>
      <c r="B180" s="287"/>
      <c r="C180" s="203"/>
      <c r="D180" s="203"/>
      <c r="E180" s="281"/>
      <c r="F180" s="253"/>
      <c r="G180" s="7"/>
      <c r="H180" s="7"/>
      <c r="I180" s="7"/>
      <c r="J180" s="7"/>
      <c r="K180" s="7"/>
      <c r="L180" s="7"/>
      <c r="M180" s="7"/>
      <c r="N180" s="7"/>
      <c r="O180" s="7"/>
      <c r="P180" s="7"/>
      <c r="Q180" s="7"/>
      <c r="R180" s="7"/>
      <c r="S180" s="7"/>
      <c r="T180" s="7"/>
      <c r="U180" s="7"/>
      <c r="V180" s="7"/>
      <c r="W180" s="7"/>
      <c r="X180" s="7"/>
      <c r="Y180" s="7"/>
      <c r="Z180" s="7"/>
    </row>
    <row r="181" ht="13.5" customHeight="1">
      <c r="A181" s="288"/>
      <c r="B181" s="287"/>
      <c r="C181" s="203"/>
      <c r="D181" s="203"/>
      <c r="E181" s="281"/>
      <c r="F181" s="253"/>
      <c r="G181" s="7"/>
      <c r="H181" s="7"/>
      <c r="I181" s="7"/>
      <c r="J181" s="7"/>
      <c r="K181" s="7"/>
      <c r="L181" s="7"/>
      <c r="M181" s="7"/>
      <c r="N181" s="7"/>
      <c r="O181" s="7"/>
      <c r="P181" s="7"/>
      <c r="Q181" s="7"/>
      <c r="R181" s="7"/>
      <c r="S181" s="7"/>
      <c r="T181" s="7"/>
      <c r="U181" s="7"/>
      <c r="V181" s="7"/>
      <c r="W181" s="7"/>
      <c r="X181" s="7"/>
      <c r="Y181" s="7"/>
      <c r="Z181" s="7"/>
    </row>
    <row r="182" ht="13.5" customHeight="1">
      <c r="A182" s="288"/>
      <c r="B182" s="287"/>
      <c r="C182" s="203"/>
      <c r="D182" s="203"/>
      <c r="E182" s="281"/>
      <c r="F182" s="253"/>
      <c r="G182" s="7"/>
      <c r="H182" s="7"/>
      <c r="I182" s="7"/>
      <c r="J182" s="7"/>
      <c r="K182" s="7"/>
      <c r="L182" s="7"/>
      <c r="M182" s="7"/>
      <c r="N182" s="7"/>
      <c r="O182" s="7"/>
      <c r="P182" s="7"/>
      <c r="Q182" s="7"/>
      <c r="R182" s="7"/>
      <c r="S182" s="7"/>
      <c r="T182" s="7"/>
      <c r="U182" s="7"/>
      <c r="V182" s="7"/>
      <c r="W182" s="7"/>
      <c r="X182" s="7"/>
      <c r="Y182" s="7"/>
      <c r="Z182" s="7"/>
    </row>
    <row r="183" ht="13.5" customHeight="1">
      <c r="A183" s="288"/>
      <c r="B183" s="287"/>
      <c r="C183" s="203"/>
      <c r="D183" s="203"/>
      <c r="E183" s="281"/>
      <c r="F183" s="253"/>
      <c r="G183" s="7"/>
      <c r="H183" s="7"/>
      <c r="I183" s="7"/>
      <c r="J183" s="7"/>
      <c r="K183" s="7"/>
      <c r="L183" s="7"/>
      <c r="M183" s="7"/>
      <c r="N183" s="7"/>
      <c r="O183" s="7"/>
      <c r="P183" s="7"/>
      <c r="Q183" s="7"/>
      <c r="R183" s="7"/>
      <c r="S183" s="7"/>
      <c r="T183" s="7"/>
      <c r="U183" s="7"/>
      <c r="V183" s="7"/>
      <c r="W183" s="7"/>
      <c r="X183" s="7"/>
      <c r="Y183" s="7"/>
      <c r="Z183" s="7"/>
    </row>
    <row r="184" ht="13.5" customHeight="1">
      <c r="A184" s="288"/>
      <c r="B184" s="287"/>
      <c r="C184" s="203"/>
      <c r="D184" s="203"/>
      <c r="E184" s="281"/>
      <c r="F184" s="253"/>
      <c r="G184" s="7"/>
      <c r="H184" s="7"/>
      <c r="I184" s="7"/>
      <c r="J184" s="7"/>
      <c r="K184" s="7"/>
      <c r="L184" s="7"/>
      <c r="M184" s="7"/>
      <c r="N184" s="7"/>
      <c r="O184" s="7"/>
      <c r="P184" s="7"/>
      <c r="Q184" s="7"/>
      <c r="R184" s="7"/>
      <c r="S184" s="7"/>
      <c r="T184" s="7"/>
      <c r="U184" s="7"/>
      <c r="V184" s="7"/>
      <c r="W184" s="7"/>
      <c r="X184" s="7"/>
      <c r="Y184" s="7"/>
      <c r="Z184" s="7"/>
    </row>
    <row r="185" ht="13.5" customHeight="1">
      <c r="A185" s="288"/>
      <c r="B185" s="287"/>
      <c r="C185" s="203"/>
      <c r="D185" s="203"/>
      <c r="E185" s="281"/>
      <c r="F185" s="253"/>
      <c r="G185" s="7"/>
      <c r="H185" s="7"/>
      <c r="I185" s="7"/>
      <c r="J185" s="7"/>
      <c r="K185" s="7"/>
      <c r="L185" s="7"/>
      <c r="M185" s="7"/>
      <c r="N185" s="7"/>
      <c r="O185" s="7"/>
      <c r="P185" s="7"/>
      <c r="Q185" s="7"/>
      <c r="R185" s="7"/>
      <c r="S185" s="7"/>
      <c r="T185" s="7"/>
      <c r="U185" s="7"/>
      <c r="V185" s="7"/>
      <c r="W185" s="7"/>
      <c r="X185" s="7"/>
      <c r="Y185" s="7"/>
      <c r="Z185" s="7"/>
    </row>
    <row r="186" ht="13.5" customHeight="1">
      <c r="A186" s="288"/>
      <c r="B186" s="287"/>
      <c r="C186" s="203"/>
      <c r="D186" s="203"/>
      <c r="E186" s="281"/>
      <c r="F186" s="253"/>
      <c r="G186" s="7"/>
      <c r="H186" s="7"/>
      <c r="I186" s="7"/>
      <c r="J186" s="7"/>
      <c r="K186" s="7"/>
      <c r="L186" s="7"/>
      <c r="M186" s="7"/>
      <c r="N186" s="7"/>
      <c r="O186" s="7"/>
      <c r="P186" s="7"/>
      <c r="Q186" s="7"/>
      <c r="R186" s="7"/>
      <c r="S186" s="7"/>
      <c r="T186" s="7"/>
      <c r="U186" s="7"/>
      <c r="V186" s="7"/>
      <c r="W186" s="7"/>
      <c r="X186" s="7"/>
      <c r="Y186" s="7"/>
      <c r="Z186" s="7"/>
    </row>
    <row r="187" ht="13.5" customHeight="1">
      <c r="A187" s="288"/>
      <c r="B187" s="287"/>
      <c r="C187" s="203"/>
      <c r="D187" s="203"/>
      <c r="E187" s="281"/>
      <c r="F187" s="253"/>
      <c r="G187" s="7"/>
      <c r="H187" s="7"/>
      <c r="I187" s="7"/>
      <c r="J187" s="7"/>
      <c r="K187" s="7"/>
      <c r="L187" s="7"/>
      <c r="M187" s="7"/>
      <c r="N187" s="7"/>
      <c r="O187" s="7"/>
      <c r="P187" s="7"/>
      <c r="Q187" s="7"/>
      <c r="R187" s="7"/>
      <c r="S187" s="7"/>
      <c r="T187" s="7"/>
      <c r="U187" s="7"/>
      <c r="V187" s="7"/>
      <c r="W187" s="7"/>
      <c r="X187" s="7"/>
      <c r="Y187" s="7"/>
      <c r="Z187" s="7"/>
    </row>
    <row r="188" ht="13.5" customHeight="1">
      <c r="A188" s="288"/>
      <c r="B188" s="287"/>
      <c r="C188" s="203"/>
      <c r="D188" s="203"/>
      <c r="E188" s="281"/>
      <c r="F188" s="253"/>
      <c r="G188" s="7"/>
      <c r="H188" s="7"/>
      <c r="I188" s="7"/>
      <c r="J188" s="7"/>
      <c r="K188" s="7"/>
      <c r="L188" s="7"/>
      <c r="M188" s="7"/>
      <c r="N188" s="7"/>
      <c r="O188" s="7"/>
      <c r="P188" s="7"/>
      <c r="Q188" s="7"/>
      <c r="R188" s="7"/>
      <c r="S188" s="7"/>
      <c r="T188" s="7"/>
      <c r="U188" s="7"/>
      <c r="V188" s="7"/>
      <c r="W188" s="7"/>
      <c r="X188" s="7"/>
      <c r="Y188" s="7"/>
      <c r="Z188" s="7"/>
    </row>
    <row r="189" ht="13.5" customHeight="1">
      <c r="A189" s="288"/>
      <c r="B189" s="287"/>
      <c r="C189" s="203"/>
      <c r="D189" s="203"/>
      <c r="E189" s="281"/>
      <c r="F189" s="253"/>
      <c r="G189" s="7"/>
      <c r="H189" s="7"/>
      <c r="I189" s="7"/>
      <c r="J189" s="7"/>
      <c r="K189" s="7"/>
      <c r="L189" s="7"/>
      <c r="M189" s="7"/>
      <c r="N189" s="7"/>
      <c r="O189" s="7"/>
      <c r="P189" s="7"/>
      <c r="Q189" s="7"/>
      <c r="R189" s="7"/>
      <c r="S189" s="7"/>
      <c r="T189" s="7"/>
      <c r="U189" s="7"/>
      <c r="V189" s="7"/>
      <c r="W189" s="7"/>
      <c r="X189" s="7"/>
      <c r="Y189" s="7"/>
      <c r="Z189" s="7"/>
    </row>
    <row r="190" ht="13.5" customHeight="1">
      <c r="A190" s="288"/>
      <c r="B190" s="287"/>
      <c r="C190" s="203"/>
      <c r="D190" s="203"/>
      <c r="E190" s="281"/>
      <c r="F190" s="253"/>
      <c r="G190" s="7"/>
      <c r="H190" s="7"/>
      <c r="I190" s="7"/>
      <c r="J190" s="7"/>
      <c r="K190" s="7"/>
      <c r="L190" s="7"/>
      <c r="M190" s="7"/>
      <c r="N190" s="7"/>
      <c r="O190" s="7"/>
      <c r="P190" s="7"/>
      <c r="Q190" s="7"/>
      <c r="R190" s="7"/>
      <c r="S190" s="7"/>
      <c r="T190" s="7"/>
      <c r="U190" s="7"/>
      <c r="V190" s="7"/>
      <c r="W190" s="7"/>
      <c r="X190" s="7"/>
      <c r="Y190" s="7"/>
      <c r="Z190" s="7"/>
    </row>
    <row r="191" ht="13.5" customHeight="1">
      <c r="A191" s="288"/>
      <c r="B191" s="287"/>
      <c r="C191" s="203"/>
      <c r="D191" s="203"/>
      <c r="E191" s="281"/>
      <c r="F191" s="253"/>
      <c r="G191" s="7"/>
      <c r="H191" s="7"/>
      <c r="I191" s="7"/>
      <c r="J191" s="7"/>
      <c r="K191" s="7"/>
      <c r="L191" s="7"/>
      <c r="M191" s="7"/>
      <c r="N191" s="7"/>
      <c r="O191" s="7"/>
      <c r="P191" s="7"/>
      <c r="Q191" s="7"/>
      <c r="R191" s="7"/>
      <c r="S191" s="7"/>
      <c r="T191" s="7"/>
      <c r="U191" s="7"/>
      <c r="V191" s="7"/>
      <c r="W191" s="7"/>
      <c r="X191" s="7"/>
      <c r="Y191" s="7"/>
      <c r="Z191" s="7"/>
    </row>
    <row r="192" ht="13.5" customHeight="1">
      <c r="A192" s="288"/>
      <c r="B192" s="287"/>
      <c r="C192" s="203"/>
      <c r="D192" s="203"/>
      <c r="E192" s="281"/>
      <c r="F192" s="253"/>
      <c r="G192" s="7"/>
      <c r="H192" s="7"/>
      <c r="I192" s="7"/>
      <c r="J192" s="7"/>
      <c r="K192" s="7"/>
      <c r="L192" s="7"/>
      <c r="M192" s="7"/>
      <c r="N192" s="7"/>
      <c r="O192" s="7"/>
      <c r="P192" s="7"/>
      <c r="Q192" s="7"/>
      <c r="R192" s="7"/>
      <c r="S192" s="7"/>
      <c r="T192" s="7"/>
      <c r="U192" s="7"/>
      <c r="V192" s="7"/>
      <c r="W192" s="7"/>
      <c r="X192" s="7"/>
      <c r="Y192" s="7"/>
      <c r="Z192" s="7"/>
    </row>
    <row r="193" ht="13.5" customHeight="1">
      <c r="A193" s="288"/>
      <c r="B193" s="287"/>
      <c r="C193" s="203"/>
      <c r="D193" s="203"/>
      <c r="E193" s="281"/>
      <c r="F193" s="253"/>
      <c r="G193" s="7"/>
      <c r="H193" s="7"/>
      <c r="I193" s="7"/>
      <c r="J193" s="7"/>
      <c r="K193" s="7"/>
      <c r="L193" s="7"/>
      <c r="M193" s="7"/>
      <c r="N193" s="7"/>
      <c r="O193" s="7"/>
      <c r="P193" s="7"/>
      <c r="Q193" s="7"/>
      <c r="R193" s="7"/>
      <c r="S193" s="7"/>
      <c r="T193" s="7"/>
      <c r="U193" s="7"/>
      <c r="V193" s="7"/>
      <c r="W193" s="7"/>
      <c r="X193" s="7"/>
      <c r="Y193" s="7"/>
      <c r="Z193" s="7"/>
    </row>
    <row r="194" ht="13.5" customHeight="1">
      <c r="A194" s="288"/>
      <c r="B194" s="287"/>
      <c r="C194" s="203"/>
      <c r="D194" s="203"/>
      <c r="E194" s="281"/>
      <c r="F194" s="253"/>
      <c r="G194" s="7"/>
      <c r="H194" s="7"/>
      <c r="I194" s="7"/>
      <c r="J194" s="7"/>
      <c r="K194" s="7"/>
      <c r="L194" s="7"/>
      <c r="M194" s="7"/>
      <c r="N194" s="7"/>
      <c r="O194" s="7"/>
      <c r="P194" s="7"/>
      <c r="Q194" s="7"/>
      <c r="R194" s="7"/>
      <c r="S194" s="7"/>
      <c r="T194" s="7"/>
      <c r="U194" s="7"/>
      <c r="V194" s="7"/>
      <c r="W194" s="7"/>
      <c r="X194" s="7"/>
      <c r="Y194" s="7"/>
      <c r="Z194" s="7"/>
    </row>
    <row r="195" ht="13.5" customHeight="1">
      <c r="A195" s="288"/>
      <c r="B195" s="287"/>
      <c r="C195" s="203"/>
      <c r="D195" s="203"/>
      <c r="E195" s="281"/>
      <c r="F195" s="253"/>
      <c r="G195" s="7"/>
      <c r="H195" s="7"/>
      <c r="I195" s="7"/>
      <c r="J195" s="7"/>
      <c r="K195" s="7"/>
      <c r="L195" s="7"/>
      <c r="M195" s="7"/>
      <c r="N195" s="7"/>
      <c r="O195" s="7"/>
      <c r="P195" s="7"/>
      <c r="Q195" s="7"/>
      <c r="R195" s="7"/>
      <c r="S195" s="7"/>
      <c r="T195" s="7"/>
      <c r="U195" s="7"/>
      <c r="V195" s="7"/>
      <c r="W195" s="7"/>
      <c r="X195" s="7"/>
      <c r="Y195" s="7"/>
      <c r="Z195" s="7"/>
    </row>
    <row r="196" ht="13.5" customHeight="1">
      <c r="A196" s="288"/>
      <c r="B196" s="287"/>
      <c r="C196" s="203"/>
      <c r="D196" s="203"/>
      <c r="E196" s="281"/>
      <c r="F196" s="253"/>
      <c r="G196" s="7"/>
      <c r="H196" s="7"/>
      <c r="I196" s="7"/>
      <c r="J196" s="7"/>
      <c r="K196" s="7"/>
      <c r="L196" s="7"/>
      <c r="M196" s="7"/>
      <c r="N196" s="7"/>
      <c r="O196" s="7"/>
      <c r="P196" s="7"/>
      <c r="Q196" s="7"/>
      <c r="R196" s="7"/>
      <c r="S196" s="7"/>
      <c r="T196" s="7"/>
      <c r="U196" s="7"/>
      <c r="V196" s="7"/>
      <c r="W196" s="7"/>
      <c r="X196" s="7"/>
      <c r="Y196" s="7"/>
      <c r="Z196" s="7"/>
    </row>
    <row r="197" ht="13.5" customHeight="1">
      <c r="A197" s="288"/>
      <c r="B197" s="287"/>
      <c r="C197" s="203"/>
      <c r="D197" s="203"/>
      <c r="E197" s="281"/>
      <c r="F197" s="253"/>
      <c r="G197" s="7"/>
      <c r="H197" s="7"/>
      <c r="I197" s="7"/>
      <c r="J197" s="7"/>
      <c r="K197" s="7"/>
      <c r="L197" s="7"/>
      <c r="M197" s="7"/>
      <c r="N197" s="7"/>
      <c r="O197" s="7"/>
      <c r="P197" s="7"/>
      <c r="Q197" s="7"/>
      <c r="R197" s="7"/>
      <c r="S197" s="7"/>
      <c r="T197" s="7"/>
      <c r="U197" s="7"/>
      <c r="V197" s="7"/>
      <c r="W197" s="7"/>
      <c r="X197" s="7"/>
      <c r="Y197" s="7"/>
      <c r="Z197" s="7"/>
    </row>
    <row r="198" ht="13.5" customHeight="1">
      <c r="A198" s="288"/>
      <c r="B198" s="287"/>
      <c r="C198" s="203"/>
      <c r="D198" s="203"/>
      <c r="E198" s="281"/>
      <c r="F198" s="253"/>
      <c r="G198" s="7"/>
      <c r="H198" s="7"/>
      <c r="I198" s="7"/>
      <c r="J198" s="7"/>
      <c r="K198" s="7"/>
      <c r="L198" s="7"/>
      <c r="M198" s="7"/>
      <c r="N198" s="7"/>
      <c r="O198" s="7"/>
      <c r="P198" s="7"/>
      <c r="Q198" s="7"/>
      <c r="R198" s="7"/>
      <c r="S198" s="7"/>
      <c r="T198" s="7"/>
      <c r="U198" s="7"/>
      <c r="V198" s="7"/>
      <c r="W198" s="7"/>
      <c r="X198" s="7"/>
      <c r="Y198" s="7"/>
      <c r="Z198" s="7"/>
    </row>
    <row r="199" ht="13.5" customHeight="1">
      <c r="A199" s="288"/>
      <c r="B199" s="287"/>
      <c r="C199" s="203"/>
      <c r="D199" s="203"/>
      <c r="E199" s="281"/>
      <c r="F199" s="253"/>
      <c r="G199" s="7"/>
      <c r="H199" s="7"/>
      <c r="I199" s="7"/>
      <c r="J199" s="7"/>
      <c r="K199" s="7"/>
      <c r="L199" s="7"/>
      <c r="M199" s="7"/>
      <c r="N199" s="7"/>
      <c r="O199" s="7"/>
      <c r="P199" s="7"/>
      <c r="Q199" s="7"/>
      <c r="R199" s="7"/>
      <c r="S199" s="7"/>
      <c r="T199" s="7"/>
      <c r="U199" s="7"/>
      <c r="V199" s="7"/>
      <c r="W199" s="7"/>
      <c r="X199" s="7"/>
      <c r="Y199" s="7"/>
      <c r="Z199" s="7"/>
    </row>
    <row r="200" ht="13.5" customHeight="1">
      <c r="A200" s="288"/>
      <c r="B200" s="287"/>
      <c r="C200" s="203"/>
      <c r="D200" s="203"/>
      <c r="E200" s="281"/>
      <c r="F200" s="253"/>
      <c r="G200" s="7"/>
      <c r="H200" s="7"/>
      <c r="I200" s="7"/>
      <c r="J200" s="7"/>
      <c r="K200" s="7"/>
      <c r="L200" s="7"/>
      <c r="M200" s="7"/>
      <c r="N200" s="7"/>
      <c r="O200" s="7"/>
      <c r="P200" s="7"/>
      <c r="Q200" s="7"/>
      <c r="R200" s="7"/>
      <c r="S200" s="7"/>
      <c r="T200" s="7"/>
      <c r="U200" s="7"/>
      <c r="V200" s="7"/>
      <c r="W200" s="7"/>
      <c r="X200" s="7"/>
      <c r="Y200" s="7"/>
      <c r="Z200" s="7"/>
    </row>
    <row r="201" ht="13.5" customHeight="1">
      <c r="A201" s="288"/>
      <c r="B201" s="287"/>
      <c r="C201" s="203"/>
      <c r="D201" s="203"/>
      <c r="E201" s="281"/>
      <c r="F201" s="253"/>
      <c r="G201" s="7"/>
      <c r="H201" s="7"/>
      <c r="I201" s="7"/>
      <c r="J201" s="7"/>
      <c r="K201" s="7"/>
      <c r="L201" s="7"/>
      <c r="M201" s="7"/>
      <c r="N201" s="7"/>
      <c r="O201" s="7"/>
      <c r="P201" s="7"/>
      <c r="Q201" s="7"/>
      <c r="R201" s="7"/>
      <c r="S201" s="7"/>
      <c r="T201" s="7"/>
      <c r="U201" s="7"/>
      <c r="V201" s="7"/>
      <c r="W201" s="7"/>
      <c r="X201" s="7"/>
      <c r="Y201" s="7"/>
      <c r="Z201" s="7"/>
    </row>
    <row r="202" ht="13.5" customHeight="1">
      <c r="A202" s="288"/>
      <c r="B202" s="287"/>
      <c r="C202" s="203"/>
      <c r="D202" s="203"/>
      <c r="E202" s="281"/>
      <c r="F202" s="253"/>
      <c r="G202" s="7"/>
      <c r="H202" s="7"/>
      <c r="I202" s="7"/>
      <c r="J202" s="7"/>
      <c r="K202" s="7"/>
      <c r="L202" s="7"/>
      <c r="M202" s="7"/>
      <c r="N202" s="7"/>
      <c r="O202" s="7"/>
      <c r="P202" s="7"/>
      <c r="Q202" s="7"/>
      <c r="R202" s="7"/>
      <c r="S202" s="7"/>
      <c r="T202" s="7"/>
      <c r="U202" s="7"/>
      <c r="V202" s="7"/>
      <c r="W202" s="7"/>
      <c r="X202" s="7"/>
      <c r="Y202" s="7"/>
      <c r="Z202" s="7"/>
    </row>
    <row r="203" ht="13.5" customHeight="1">
      <c r="A203" s="288"/>
      <c r="B203" s="287"/>
      <c r="C203" s="203"/>
      <c r="D203" s="203"/>
      <c r="E203" s="281"/>
      <c r="F203" s="253"/>
      <c r="G203" s="7"/>
      <c r="H203" s="7"/>
      <c r="I203" s="7"/>
      <c r="J203" s="7"/>
      <c r="K203" s="7"/>
      <c r="L203" s="7"/>
      <c r="M203" s="7"/>
      <c r="N203" s="7"/>
      <c r="O203" s="7"/>
      <c r="P203" s="7"/>
      <c r="Q203" s="7"/>
      <c r="R203" s="7"/>
      <c r="S203" s="7"/>
      <c r="T203" s="7"/>
      <c r="U203" s="7"/>
      <c r="V203" s="7"/>
      <c r="W203" s="7"/>
      <c r="X203" s="7"/>
      <c r="Y203" s="7"/>
      <c r="Z203" s="7"/>
    </row>
    <row r="204" ht="13.5" customHeight="1">
      <c r="A204" s="288"/>
      <c r="B204" s="287"/>
      <c r="C204" s="203"/>
      <c r="D204" s="203"/>
      <c r="E204" s="281"/>
      <c r="F204" s="253"/>
      <c r="G204" s="7"/>
      <c r="H204" s="7"/>
      <c r="I204" s="7"/>
      <c r="J204" s="7"/>
      <c r="K204" s="7"/>
      <c r="L204" s="7"/>
      <c r="M204" s="7"/>
      <c r="N204" s="7"/>
      <c r="O204" s="7"/>
      <c r="P204" s="7"/>
      <c r="Q204" s="7"/>
      <c r="R204" s="7"/>
      <c r="S204" s="7"/>
      <c r="T204" s="7"/>
      <c r="U204" s="7"/>
      <c r="V204" s="7"/>
      <c r="W204" s="7"/>
      <c r="X204" s="7"/>
      <c r="Y204" s="7"/>
      <c r="Z204" s="7"/>
    </row>
    <row r="205" ht="13.5" customHeight="1">
      <c r="A205" s="288"/>
      <c r="B205" s="287"/>
      <c r="C205" s="203"/>
      <c r="D205" s="203"/>
      <c r="E205" s="281"/>
      <c r="F205" s="253"/>
      <c r="G205" s="7"/>
      <c r="H205" s="7"/>
      <c r="I205" s="7"/>
      <c r="J205" s="7"/>
      <c r="K205" s="7"/>
      <c r="L205" s="7"/>
      <c r="M205" s="7"/>
      <c r="N205" s="7"/>
      <c r="O205" s="7"/>
      <c r="P205" s="7"/>
      <c r="Q205" s="7"/>
      <c r="R205" s="7"/>
      <c r="S205" s="7"/>
      <c r="T205" s="7"/>
      <c r="U205" s="7"/>
      <c r="V205" s="7"/>
      <c r="W205" s="7"/>
      <c r="X205" s="7"/>
      <c r="Y205" s="7"/>
      <c r="Z205" s="7"/>
    </row>
    <row r="206" ht="13.5" customHeight="1">
      <c r="A206" s="288"/>
      <c r="B206" s="287"/>
      <c r="C206" s="203"/>
      <c r="D206" s="203"/>
      <c r="E206" s="281"/>
      <c r="F206" s="253"/>
      <c r="G206" s="7"/>
      <c r="H206" s="7"/>
      <c r="I206" s="7"/>
      <c r="J206" s="7"/>
      <c r="K206" s="7"/>
      <c r="L206" s="7"/>
      <c r="M206" s="7"/>
      <c r="N206" s="7"/>
      <c r="O206" s="7"/>
      <c r="P206" s="7"/>
      <c r="Q206" s="7"/>
      <c r="R206" s="7"/>
      <c r="S206" s="7"/>
      <c r="T206" s="7"/>
      <c r="U206" s="7"/>
      <c r="V206" s="7"/>
      <c r="W206" s="7"/>
      <c r="X206" s="7"/>
      <c r="Y206" s="7"/>
      <c r="Z206" s="7"/>
    </row>
    <row r="207" ht="13.5" customHeight="1">
      <c r="A207" s="288"/>
      <c r="B207" s="287"/>
      <c r="C207" s="203"/>
      <c r="D207" s="203"/>
      <c r="E207" s="281"/>
      <c r="F207" s="253"/>
      <c r="G207" s="7"/>
      <c r="H207" s="7"/>
      <c r="I207" s="7"/>
      <c r="J207" s="7"/>
      <c r="K207" s="7"/>
      <c r="L207" s="7"/>
      <c r="M207" s="7"/>
      <c r="N207" s="7"/>
      <c r="O207" s="7"/>
      <c r="P207" s="7"/>
      <c r="Q207" s="7"/>
      <c r="R207" s="7"/>
      <c r="S207" s="7"/>
      <c r="T207" s="7"/>
      <c r="U207" s="7"/>
      <c r="V207" s="7"/>
      <c r="W207" s="7"/>
      <c r="X207" s="7"/>
      <c r="Y207" s="7"/>
      <c r="Z207" s="7"/>
    </row>
    <row r="208" ht="13.5" customHeight="1">
      <c r="A208" s="288"/>
      <c r="B208" s="287"/>
      <c r="C208" s="203"/>
      <c r="D208" s="203"/>
      <c r="E208" s="281"/>
      <c r="F208" s="253"/>
      <c r="G208" s="7"/>
      <c r="H208" s="7"/>
      <c r="I208" s="7"/>
      <c r="J208" s="7"/>
      <c r="K208" s="7"/>
      <c r="L208" s="7"/>
      <c r="M208" s="7"/>
      <c r="N208" s="7"/>
      <c r="O208" s="7"/>
      <c r="P208" s="7"/>
      <c r="Q208" s="7"/>
      <c r="R208" s="7"/>
      <c r="S208" s="7"/>
      <c r="T208" s="7"/>
      <c r="U208" s="7"/>
      <c r="V208" s="7"/>
      <c r="W208" s="7"/>
      <c r="X208" s="7"/>
      <c r="Y208" s="7"/>
      <c r="Z208" s="7"/>
    </row>
    <row r="209" ht="13.5" customHeight="1">
      <c r="A209" s="288"/>
      <c r="B209" s="287"/>
      <c r="C209" s="203"/>
      <c r="D209" s="203"/>
      <c r="E209" s="281"/>
      <c r="F209" s="253"/>
      <c r="G209" s="7"/>
      <c r="H209" s="7"/>
      <c r="I209" s="7"/>
      <c r="J209" s="7"/>
      <c r="K209" s="7"/>
      <c r="L209" s="7"/>
      <c r="M209" s="7"/>
      <c r="N209" s="7"/>
      <c r="O209" s="7"/>
      <c r="P209" s="7"/>
      <c r="Q209" s="7"/>
      <c r="R209" s="7"/>
      <c r="S209" s="7"/>
      <c r="T209" s="7"/>
      <c r="U209" s="7"/>
      <c r="V209" s="7"/>
      <c r="W209" s="7"/>
      <c r="X209" s="7"/>
      <c r="Y209" s="7"/>
      <c r="Z209" s="7"/>
    </row>
    <row r="210" ht="13.5" customHeight="1">
      <c r="A210" s="288"/>
      <c r="B210" s="287"/>
      <c r="C210" s="203"/>
      <c r="D210" s="203"/>
      <c r="E210" s="281"/>
      <c r="F210" s="253"/>
      <c r="G210" s="7"/>
      <c r="H210" s="7"/>
      <c r="I210" s="7"/>
      <c r="J210" s="7"/>
      <c r="K210" s="7"/>
      <c r="L210" s="7"/>
      <c r="M210" s="7"/>
      <c r="N210" s="7"/>
      <c r="O210" s="7"/>
      <c r="P210" s="7"/>
      <c r="Q210" s="7"/>
      <c r="R210" s="7"/>
      <c r="S210" s="7"/>
      <c r="T210" s="7"/>
      <c r="U210" s="7"/>
      <c r="V210" s="7"/>
      <c r="W210" s="7"/>
      <c r="X210" s="7"/>
      <c r="Y210" s="7"/>
      <c r="Z210" s="7"/>
    </row>
    <row r="211" ht="13.5" customHeight="1">
      <c r="A211" s="288"/>
      <c r="B211" s="287"/>
      <c r="C211" s="203"/>
      <c r="D211" s="203"/>
      <c r="E211" s="281"/>
      <c r="F211" s="253"/>
      <c r="G211" s="7"/>
      <c r="H211" s="7"/>
      <c r="I211" s="7"/>
      <c r="J211" s="7"/>
      <c r="K211" s="7"/>
      <c r="L211" s="7"/>
      <c r="M211" s="7"/>
      <c r="N211" s="7"/>
      <c r="O211" s="7"/>
      <c r="P211" s="7"/>
      <c r="Q211" s="7"/>
      <c r="R211" s="7"/>
      <c r="S211" s="7"/>
      <c r="T211" s="7"/>
      <c r="U211" s="7"/>
      <c r="V211" s="7"/>
      <c r="W211" s="7"/>
      <c r="X211" s="7"/>
      <c r="Y211" s="7"/>
      <c r="Z211" s="7"/>
    </row>
    <row r="212" ht="13.5" customHeight="1">
      <c r="A212" s="288"/>
      <c r="B212" s="287"/>
      <c r="C212" s="203"/>
      <c r="D212" s="203"/>
      <c r="E212" s="281"/>
      <c r="F212" s="253"/>
      <c r="G212" s="7"/>
      <c r="H212" s="7"/>
      <c r="I212" s="7"/>
      <c r="J212" s="7"/>
      <c r="K212" s="7"/>
      <c r="L212" s="7"/>
      <c r="M212" s="7"/>
      <c r="N212" s="7"/>
      <c r="O212" s="7"/>
      <c r="P212" s="7"/>
      <c r="Q212" s="7"/>
      <c r="R212" s="7"/>
      <c r="S212" s="7"/>
      <c r="T212" s="7"/>
      <c r="U212" s="7"/>
      <c r="V212" s="7"/>
      <c r="W212" s="7"/>
      <c r="X212" s="7"/>
      <c r="Y212" s="7"/>
      <c r="Z212" s="7"/>
    </row>
    <row r="213" ht="13.5" customHeight="1">
      <c r="A213" s="288"/>
      <c r="B213" s="287"/>
      <c r="C213" s="203"/>
      <c r="D213" s="203"/>
      <c r="E213" s="281"/>
      <c r="F213" s="253"/>
      <c r="G213" s="7"/>
      <c r="H213" s="7"/>
      <c r="I213" s="7"/>
      <c r="J213" s="7"/>
      <c r="K213" s="7"/>
      <c r="L213" s="7"/>
      <c r="M213" s="7"/>
      <c r="N213" s="7"/>
      <c r="O213" s="7"/>
      <c r="P213" s="7"/>
      <c r="Q213" s="7"/>
      <c r="R213" s="7"/>
      <c r="S213" s="7"/>
      <c r="T213" s="7"/>
      <c r="U213" s="7"/>
      <c r="V213" s="7"/>
      <c r="W213" s="7"/>
      <c r="X213" s="7"/>
      <c r="Y213" s="7"/>
      <c r="Z213" s="7"/>
    </row>
    <row r="214" ht="13.5" customHeight="1">
      <c r="A214" s="288"/>
      <c r="B214" s="287"/>
      <c r="C214" s="203"/>
      <c r="D214" s="203"/>
      <c r="E214" s="281"/>
      <c r="F214" s="253"/>
      <c r="G214" s="7"/>
      <c r="H214" s="7"/>
      <c r="I214" s="7"/>
      <c r="J214" s="7"/>
      <c r="K214" s="7"/>
      <c r="L214" s="7"/>
      <c r="M214" s="7"/>
      <c r="N214" s="7"/>
      <c r="O214" s="7"/>
      <c r="P214" s="7"/>
      <c r="Q214" s="7"/>
      <c r="R214" s="7"/>
      <c r="S214" s="7"/>
      <c r="T214" s="7"/>
      <c r="U214" s="7"/>
      <c r="V214" s="7"/>
      <c r="W214" s="7"/>
      <c r="X214" s="7"/>
      <c r="Y214" s="7"/>
      <c r="Z214" s="7"/>
    </row>
    <row r="215" ht="13.5" customHeight="1">
      <c r="A215" s="288"/>
      <c r="B215" s="287"/>
      <c r="C215" s="203"/>
      <c r="D215" s="203"/>
      <c r="E215" s="281"/>
      <c r="F215" s="253"/>
      <c r="G215" s="7"/>
      <c r="H215" s="7"/>
      <c r="I215" s="7"/>
      <c r="J215" s="7"/>
      <c r="K215" s="7"/>
      <c r="L215" s="7"/>
      <c r="M215" s="7"/>
      <c r="N215" s="7"/>
      <c r="O215" s="7"/>
      <c r="P215" s="7"/>
      <c r="Q215" s="7"/>
      <c r="R215" s="7"/>
      <c r="S215" s="7"/>
      <c r="T215" s="7"/>
      <c r="U215" s="7"/>
      <c r="V215" s="7"/>
      <c r="W215" s="7"/>
      <c r="X215" s="7"/>
      <c r="Y215" s="7"/>
      <c r="Z215" s="7"/>
    </row>
    <row r="216" ht="13.5" customHeight="1">
      <c r="A216" s="288"/>
      <c r="B216" s="287"/>
      <c r="C216" s="203"/>
      <c r="D216" s="203"/>
      <c r="E216" s="281"/>
      <c r="F216" s="253"/>
      <c r="G216" s="7"/>
      <c r="H216" s="7"/>
      <c r="I216" s="7"/>
      <c r="J216" s="7"/>
      <c r="K216" s="7"/>
      <c r="L216" s="7"/>
      <c r="M216" s="7"/>
      <c r="N216" s="7"/>
      <c r="O216" s="7"/>
      <c r="P216" s="7"/>
      <c r="Q216" s="7"/>
      <c r="R216" s="7"/>
      <c r="S216" s="7"/>
      <c r="T216" s="7"/>
      <c r="U216" s="7"/>
      <c r="V216" s="7"/>
      <c r="W216" s="7"/>
      <c r="X216" s="7"/>
      <c r="Y216" s="7"/>
      <c r="Z216" s="7"/>
    </row>
    <row r="217" ht="13.5" customHeight="1">
      <c r="A217" s="288"/>
      <c r="B217" s="287"/>
      <c r="C217" s="203"/>
      <c r="D217" s="203"/>
      <c r="E217" s="281"/>
      <c r="F217" s="253"/>
      <c r="G217" s="7"/>
      <c r="H217" s="7"/>
      <c r="I217" s="7"/>
      <c r="J217" s="7"/>
      <c r="K217" s="7"/>
      <c r="L217" s="7"/>
      <c r="M217" s="7"/>
      <c r="N217" s="7"/>
      <c r="O217" s="7"/>
      <c r="P217" s="7"/>
      <c r="Q217" s="7"/>
      <c r="R217" s="7"/>
      <c r="S217" s="7"/>
      <c r="T217" s="7"/>
      <c r="U217" s="7"/>
      <c r="V217" s="7"/>
      <c r="W217" s="7"/>
      <c r="X217" s="7"/>
      <c r="Y217" s="7"/>
      <c r="Z217" s="7"/>
    </row>
    <row r="218" ht="13.5" customHeight="1">
      <c r="A218" s="288"/>
      <c r="B218" s="287"/>
      <c r="C218" s="203"/>
      <c r="D218" s="203"/>
      <c r="E218" s="281"/>
      <c r="F218" s="253"/>
      <c r="G218" s="7"/>
      <c r="H218" s="7"/>
      <c r="I218" s="7"/>
      <c r="J218" s="7"/>
      <c r="K218" s="7"/>
      <c r="L218" s="7"/>
      <c r="M218" s="7"/>
      <c r="N218" s="7"/>
      <c r="O218" s="7"/>
      <c r="P218" s="7"/>
      <c r="Q218" s="7"/>
      <c r="R218" s="7"/>
      <c r="S218" s="7"/>
      <c r="T218" s="7"/>
      <c r="U218" s="7"/>
      <c r="V218" s="7"/>
      <c r="W218" s="7"/>
      <c r="X218" s="7"/>
      <c r="Y218" s="7"/>
      <c r="Z218" s="7"/>
    </row>
    <row r="219" ht="13.5" customHeight="1">
      <c r="A219" s="288"/>
      <c r="B219" s="287"/>
      <c r="C219" s="203"/>
      <c r="D219" s="203"/>
      <c r="E219" s="281"/>
      <c r="F219" s="253"/>
      <c r="G219" s="7"/>
      <c r="H219" s="7"/>
      <c r="I219" s="7"/>
      <c r="J219" s="7"/>
      <c r="K219" s="7"/>
      <c r="L219" s="7"/>
      <c r="M219" s="7"/>
      <c r="N219" s="7"/>
      <c r="O219" s="7"/>
      <c r="P219" s="7"/>
      <c r="Q219" s="7"/>
      <c r="R219" s="7"/>
      <c r="S219" s="7"/>
      <c r="T219" s="7"/>
      <c r="U219" s="7"/>
      <c r="V219" s="7"/>
      <c r="W219" s="7"/>
      <c r="X219" s="7"/>
      <c r="Y219" s="7"/>
      <c r="Z219" s="7"/>
    </row>
    <row r="220" ht="13.5" customHeight="1">
      <c r="A220" s="288"/>
      <c r="B220" s="287"/>
      <c r="C220" s="203"/>
      <c r="D220" s="203"/>
      <c r="E220" s="281"/>
      <c r="F220" s="253"/>
      <c r="G220" s="7"/>
      <c r="H220" s="7"/>
      <c r="I220" s="7"/>
      <c r="J220" s="7"/>
      <c r="K220" s="7"/>
      <c r="L220" s="7"/>
      <c r="M220" s="7"/>
      <c r="N220" s="7"/>
      <c r="O220" s="7"/>
      <c r="P220" s="7"/>
      <c r="Q220" s="7"/>
      <c r="R220" s="7"/>
      <c r="S220" s="7"/>
      <c r="T220" s="7"/>
      <c r="U220" s="7"/>
      <c r="V220" s="7"/>
      <c r="W220" s="7"/>
      <c r="X220" s="7"/>
      <c r="Y220" s="7"/>
      <c r="Z220" s="7"/>
    </row>
    <row r="221" ht="13.5" customHeight="1">
      <c r="A221" s="288"/>
      <c r="B221" s="287"/>
      <c r="C221" s="203"/>
      <c r="D221" s="203"/>
      <c r="E221" s="281"/>
      <c r="F221" s="253"/>
      <c r="G221" s="7"/>
      <c r="H221" s="7"/>
      <c r="I221" s="7"/>
      <c r="J221" s="7"/>
      <c r="K221" s="7"/>
      <c r="L221" s="7"/>
      <c r="M221" s="7"/>
      <c r="N221" s="7"/>
      <c r="O221" s="7"/>
      <c r="P221" s="7"/>
      <c r="Q221" s="7"/>
      <c r="R221" s="7"/>
      <c r="S221" s="7"/>
      <c r="T221" s="7"/>
      <c r="U221" s="7"/>
      <c r="V221" s="7"/>
      <c r="W221" s="7"/>
      <c r="X221" s="7"/>
      <c r="Y221" s="7"/>
      <c r="Z221" s="7"/>
    </row>
    <row r="222" ht="13.5" customHeight="1">
      <c r="A222" s="288"/>
      <c r="B222" s="287"/>
      <c r="C222" s="203"/>
      <c r="D222" s="203"/>
      <c r="E222" s="281"/>
      <c r="F222" s="253"/>
      <c r="G222" s="7"/>
      <c r="H222" s="7"/>
      <c r="I222" s="7"/>
      <c r="J222" s="7"/>
      <c r="K222" s="7"/>
      <c r="L222" s="7"/>
      <c r="M222" s="7"/>
      <c r="N222" s="7"/>
      <c r="O222" s="7"/>
      <c r="P222" s="7"/>
      <c r="Q222" s="7"/>
      <c r="R222" s="7"/>
      <c r="S222" s="7"/>
      <c r="T222" s="7"/>
      <c r="U222" s="7"/>
      <c r="V222" s="7"/>
      <c r="W222" s="7"/>
      <c r="X222" s="7"/>
      <c r="Y222" s="7"/>
      <c r="Z222" s="7"/>
    </row>
    <row r="223" ht="13.5" customHeight="1">
      <c r="A223" s="288"/>
      <c r="B223" s="287"/>
      <c r="C223" s="203"/>
      <c r="D223" s="203"/>
      <c r="E223" s="281"/>
      <c r="F223" s="253"/>
      <c r="G223" s="7"/>
      <c r="H223" s="7"/>
      <c r="I223" s="7"/>
      <c r="J223" s="7"/>
      <c r="K223" s="7"/>
      <c r="L223" s="7"/>
      <c r="M223" s="7"/>
      <c r="N223" s="7"/>
      <c r="O223" s="7"/>
      <c r="P223" s="7"/>
      <c r="Q223" s="7"/>
      <c r="R223" s="7"/>
      <c r="S223" s="7"/>
      <c r="T223" s="7"/>
      <c r="U223" s="7"/>
      <c r="V223" s="7"/>
      <c r="W223" s="7"/>
      <c r="X223" s="7"/>
      <c r="Y223" s="7"/>
      <c r="Z223" s="7"/>
    </row>
    <row r="224" ht="13.5" customHeight="1">
      <c r="A224" s="288"/>
      <c r="B224" s="287"/>
      <c r="C224" s="203"/>
      <c r="D224" s="203"/>
      <c r="E224" s="281"/>
      <c r="F224" s="253"/>
      <c r="G224" s="7"/>
      <c r="H224" s="7"/>
      <c r="I224" s="7"/>
      <c r="J224" s="7"/>
      <c r="K224" s="7"/>
      <c r="L224" s="7"/>
      <c r="M224" s="7"/>
      <c r="N224" s="7"/>
      <c r="O224" s="7"/>
      <c r="P224" s="7"/>
      <c r="Q224" s="7"/>
      <c r="R224" s="7"/>
      <c r="S224" s="7"/>
      <c r="T224" s="7"/>
      <c r="U224" s="7"/>
      <c r="V224" s="7"/>
      <c r="W224" s="7"/>
      <c r="X224" s="7"/>
      <c r="Y224" s="7"/>
      <c r="Z224" s="7"/>
    </row>
    <row r="225" ht="13.5" customHeight="1">
      <c r="A225" s="288"/>
      <c r="B225" s="287"/>
      <c r="C225" s="203"/>
      <c r="D225" s="203"/>
      <c r="E225" s="281"/>
      <c r="F225" s="253"/>
      <c r="G225" s="7"/>
      <c r="H225" s="7"/>
      <c r="I225" s="7"/>
      <c r="J225" s="7"/>
      <c r="K225" s="7"/>
      <c r="L225" s="7"/>
      <c r="M225" s="7"/>
      <c r="N225" s="7"/>
      <c r="O225" s="7"/>
      <c r="P225" s="7"/>
      <c r="Q225" s="7"/>
      <c r="R225" s="7"/>
      <c r="S225" s="7"/>
      <c r="T225" s="7"/>
      <c r="U225" s="7"/>
      <c r="V225" s="7"/>
      <c r="W225" s="7"/>
      <c r="X225" s="7"/>
      <c r="Y225" s="7"/>
      <c r="Z225" s="7"/>
    </row>
    <row r="226" ht="13.5" customHeight="1">
      <c r="A226" s="288"/>
      <c r="B226" s="287"/>
      <c r="C226" s="203"/>
      <c r="D226" s="203"/>
      <c r="E226" s="281"/>
      <c r="F226" s="253"/>
      <c r="G226" s="7"/>
      <c r="H226" s="7"/>
      <c r="I226" s="7"/>
      <c r="J226" s="7"/>
      <c r="K226" s="7"/>
      <c r="L226" s="7"/>
      <c r="M226" s="7"/>
      <c r="N226" s="7"/>
      <c r="O226" s="7"/>
      <c r="P226" s="7"/>
      <c r="Q226" s="7"/>
      <c r="R226" s="7"/>
      <c r="S226" s="7"/>
      <c r="T226" s="7"/>
      <c r="U226" s="7"/>
      <c r="V226" s="7"/>
      <c r="W226" s="7"/>
      <c r="X226" s="7"/>
      <c r="Y226" s="7"/>
      <c r="Z226" s="7"/>
    </row>
    <row r="227" ht="13.5" customHeight="1">
      <c r="A227" s="288"/>
      <c r="B227" s="287"/>
      <c r="C227" s="203"/>
      <c r="D227" s="203"/>
      <c r="E227" s="281"/>
      <c r="F227" s="253"/>
      <c r="G227" s="7"/>
      <c r="H227" s="7"/>
      <c r="I227" s="7"/>
      <c r="J227" s="7"/>
      <c r="K227" s="7"/>
      <c r="L227" s="7"/>
      <c r="M227" s="7"/>
      <c r="N227" s="7"/>
      <c r="O227" s="7"/>
      <c r="P227" s="7"/>
      <c r="Q227" s="7"/>
      <c r="R227" s="7"/>
      <c r="S227" s="7"/>
      <c r="T227" s="7"/>
      <c r="U227" s="7"/>
      <c r="V227" s="7"/>
      <c r="W227" s="7"/>
      <c r="X227" s="7"/>
      <c r="Y227" s="7"/>
      <c r="Z227" s="7"/>
    </row>
    <row r="228" ht="13.5" customHeight="1">
      <c r="A228" s="288"/>
      <c r="B228" s="287"/>
      <c r="C228" s="203"/>
      <c r="D228" s="203"/>
      <c r="E228" s="281"/>
      <c r="F228" s="253"/>
      <c r="G228" s="7"/>
      <c r="H228" s="7"/>
      <c r="I228" s="7"/>
      <c r="J228" s="7"/>
      <c r="K228" s="7"/>
      <c r="L228" s="7"/>
      <c r="M228" s="7"/>
      <c r="N228" s="7"/>
      <c r="O228" s="7"/>
      <c r="P228" s="7"/>
      <c r="Q228" s="7"/>
      <c r="R228" s="7"/>
      <c r="S228" s="7"/>
      <c r="T228" s="7"/>
      <c r="U228" s="7"/>
      <c r="V228" s="7"/>
      <c r="W228" s="7"/>
      <c r="X228" s="7"/>
      <c r="Y228" s="7"/>
      <c r="Z228" s="7"/>
    </row>
    <row r="229" ht="13.5" customHeight="1">
      <c r="A229" s="288"/>
      <c r="B229" s="287"/>
      <c r="C229" s="203"/>
      <c r="D229" s="203"/>
      <c r="E229" s="281"/>
      <c r="F229" s="253"/>
      <c r="G229" s="7"/>
      <c r="H229" s="7"/>
      <c r="I229" s="7"/>
      <c r="J229" s="7"/>
      <c r="K229" s="7"/>
      <c r="L229" s="7"/>
      <c r="M229" s="7"/>
      <c r="N229" s="7"/>
      <c r="O229" s="7"/>
      <c r="P229" s="7"/>
      <c r="Q229" s="7"/>
      <c r="R229" s="7"/>
      <c r="S229" s="7"/>
      <c r="T229" s="7"/>
      <c r="U229" s="7"/>
      <c r="V229" s="7"/>
      <c r="W229" s="7"/>
      <c r="X229" s="7"/>
      <c r="Y229" s="7"/>
      <c r="Z229" s="7"/>
    </row>
    <row r="230" ht="13.5" customHeight="1">
      <c r="A230" s="288"/>
      <c r="B230" s="287"/>
      <c r="C230" s="203"/>
      <c r="D230" s="203"/>
      <c r="E230" s="281"/>
      <c r="F230" s="253"/>
      <c r="G230" s="7"/>
      <c r="H230" s="7"/>
      <c r="I230" s="7"/>
      <c r="J230" s="7"/>
      <c r="K230" s="7"/>
      <c r="L230" s="7"/>
      <c r="M230" s="7"/>
      <c r="N230" s="7"/>
      <c r="O230" s="7"/>
      <c r="P230" s="7"/>
      <c r="Q230" s="7"/>
      <c r="R230" s="7"/>
      <c r="S230" s="7"/>
      <c r="T230" s="7"/>
      <c r="U230" s="7"/>
      <c r="V230" s="7"/>
      <c r="W230" s="7"/>
      <c r="X230" s="7"/>
      <c r="Y230" s="7"/>
      <c r="Z230" s="7"/>
    </row>
    <row r="231" ht="13.5" customHeight="1">
      <c r="A231" s="288"/>
      <c r="B231" s="287"/>
      <c r="C231" s="203"/>
      <c r="D231" s="203"/>
      <c r="E231" s="281"/>
      <c r="F231" s="253"/>
      <c r="G231" s="7"/>
      <c r="H231" s="7"/>
      <c r="I231" s="7"/>
      <c r="J231" s="7"/>
      <c r="K231" s="7"/>
      <c r="L231" s="7"/>
      <c r="M231" s="7"/>
      <c r="N231" s="7"/>
      <c r="O231" s="7"/>
      <c r="P231" s="7"/>
      <c r="Q231" s="7"/>
      <c r="R231" s="7"/>
      <c r="S231" s="7"/>
      <c r="T231" s="7"/>
      <c r="U231" s="7"/>
      <c r="V231" s="7"/>
      <c r="W231" s="7"/>
      <c r="X231" s="7"/>
      <c r="Y231" s="7"/>
      <c r="Z231" s="7"/>
    </row>
    <row r="232" ht="13.5" customHeight="1">
      <c r="A232" s="288"/>
      <c r="B232" s="287"/>
      <c r="C232" s="203"/>
      <c r="D232" s="203"/>
      <c r="E232" s="281"/>
      <c r="F232" s="253"/>
      <c r="G232" s="7"/>
      <c r="H232" s="7"/>
      <c r="I232" s="7"/>
      <c r="J232" s="7"/>
      <c r="K232" s="7"/>
      <c r="L232" s="7"/>
      <c r="M232" s="7"/>
      <c r="N232" s="7"/>
      <c r="O232" s="7"/>
      <c r="P232" s="7"/>
      <c r="Q232" s="7"/>
      <c r="R232" s="7"/>
      <c r="S232" s="7"/>
      <c r="T232" s="7"/>
      <c r="U232" s="7"/>
      <c r="V232" s="7"/>
      <c r="W232" s="7"/>
      <c r="X232" s="7"/>
      <c r="Y232" s="7"/>
      <c r="Z232" s="7"/>
    </row>
    <row r="233" ht="13.5" customHeight="1">
      <c r="A233" s="288"/>
      <c r="B233" s="287"/>
      <c r="C233" s="203"/>
      <c r="D233" s="203"/>
      <c r="E233" s="281"/>
      <c r="F233" s="253"/>
      <c r="G233" s="7"/>
      <c r="H233" s="7"/>
      <c r="I233" s="7"/>
      <c r="J233" s="7"/>
      <c r="K233" s="7"/>
      <c r="L233" s="7"/>
      <c r="M233" s="7"/>
      <c r="N233" s="7"/>
      <c r="O233" s="7"/>
      <c r="P233" s="7"/>
      <c r="Q233" s="7"/>
      <c r="R233" s="7"/>
      <c r="S233" s="7"/>
      <c r="T233" s="7"/>
      <c r="U233" s="7"/>
      <c r="V233" s="7"/>
      <c r="W233" s="7"/>
      <c r="X233" s="7"/>
      <c r="Y233" s="7"/>
      <c r="Z233" s="7"/>
    </row>
    <row r="234" ht="13.5" customHeight="1">
      <c r="A234" s="288"/>
      <c r="B234" s="287"/>
      <c r="C234" s="203"/>
      <c r="D234" s="203"/>
      <c r="E234" s="281"/>
      <c r="F234" s="253"/>
      <c r="G234" s="7"/>
      <c r="H234" s="7"/>
      <c r="I234" s="7"/>
      <c r="J234" s="7"/>
      <c r="K234" s="7"/>
      <c r="L234" s="7"/>
      <c r="M234" s="7"/>
      <c r="N234" s="7"/>
      <c r="O234" s="7"/>
      <c r="P234" s="7"/>
      <c r="Q234" s="7"/>
      <c r="R234" s="7"/>
      <c r="S234" s="7"/>
      <c r="T234" s="7"/>
      <c r="U234" s="7"/>
      <c r="V234" s="7"/>
      <c r="W234" s="7"/>
      <c r="X234" s="7"/>
      <c r="Y234" s="7"/>
      <c r="Z234" s="7"/>
    </row>
    <row r="235" ht="13.5" customHeight="1">
      <c r="A235" s="288"/>
      <c r="B235" s="287"/>
      <c r="C235" s="203"/>
      <c r="D235" s="203"/>
      <c r="E235" s="281"/>
      <c r="F235" s="253"/>
      <c r="G235" s="7"/>
      <c r="H235" s="7"/>
      <c r="I235" s="7"/>
      <c r="J235" s="7"/>
      <c r="K235" s="7"/>
      <c r="L235" s="7"/>
      <c r="M235" s="7"/>
      <c r="N235" s="7"/>
      <c r="O235" s="7"/>
      <c r="P235" s="7"/>
      <c r="Q235" s="7"/>
      <c r="R235" s="7"/>
      <c r="S235" s="7"/>
      <c r="T235" s="7"/>
      <c r="U235" s="7"/>
      <c r="V235" s="7"/>
      <c r="W235" s="7"/>
      <c r="X235" s="7"/>
      <c r="Y235" s="7"/>
      <c r="Z235" s="7"/>
    </row>
    <row r="236" ht="13.5" customHeight="1">
      <c r="A236" s="288"/>
      <c r="B236" s="287"/>
      <c r="C236" s="203"/>
      <c r="D236" s="203"/>
      <c r="E236" s="281"/>
      <c r="F236" s="253"/>
      <c r="G236" s="7"/>
      <c r="H236" s="7"/>
      <c r="I236" s="7"/>
      <c r="J236" s="7"/>
      <c r="K236" s="7"/>
      <c r="L236" s="7"/>
      <c r="M236" s="7"/>
      <c r="N236" s="7"/>
      <c r="O236" s="7"/>
      <c r="P236" s="7"/>
      <c r="Q236" s="7"/>
      <c r="R236" s="7"/>
      <c r="S236" s="7"/>
      <c r="T236" s="7"/>
      <c r="U236" s="7"/>
      <c r="V236" s="7"/>
      <c r="W236" s="7"/>
      <c r="X236" s="7"/>
      <c r="Y236" s="7"/>
      <c r="Z236" s="7"/>
    </row>
    <row r="237" ht="13.5" customHeight="1">
      <c r="A237" s="288"/>
      <c r="B237" s="287"/>
      <c r="C237" s="203"/>
      <c r="D237" s="203"/>
      <c r="E237" s="281"/>
      <c r="F237" s="253"/>
      <c r="G237" s="7"/>
      <c r="H237" s="7"/>
      <c r="I237" s="7"/>
      <c r="J237" s="7"/>
      <c r="K237" s="7"/>
      <c r="L237" s="7"/>
      <c r="M237" s="7"/>
      <c r="N237" s="7"/>
      <c r="O237" s="7"/>
      <c r="P237" s="7"/>
      <c r="Q237" s="7"/>
      <c r="R237" s="7"/>
      <c r="S237" s="7"/>
      <c r="T237" s="7"/>
      <c r="U237" s="7"/>
      <c r="V237" s="7"/>
      <c r="W237" s="7"/>
      <c r="X237" s="7"/>
      <c r="Y237" s="7"/>
      <c r="Z237" s="7"/>
    </row>
    <row r="238" ht="13.5" customHeight="1">
      <c r="A238" s="288"/>
      <c r="B238" s="287"/>
      <c r="C238" s="203"/>
      <c r="D238" s="203"/>
      <c r="E238" s="281"/>
      <c r="F238" s="253"/>
      <c r="G238" s="7"/>
      <c r="H238" s="7"/>
      <c r="I238" s="7"/>
      <c r="J238" s="7"/>
      <c r="K238" s="7"/>
      <c r="L238" s="7"/>
      <c r="M238" s="7"/>
      <c r="N238" s="7"/>
      <c r="O238" s="7"/>
      <c r="P238" s="7"/>
      <c r="Q238" s="7"/>
      <c r="R238" s="7"/>
      <c r="S238" s="7"/>
      <c r="T238" s="7"/>
      <c r="U238" s="7"/>
      <c r="V238" s="7"/>
      <c r="W238" s="7"/>
      <c r="X238" s="7"/>
      <c r="Y238" s="7"/>
      <c r="Z238" s="7"/>
    </row>
    <row r="239" ht="13.5" customHeight="1">
      <c r="A239" s="288"/>
      <c r="B239" s="287"/>
      <c r="C239" s="203"/>
      <c r="D239" s="203"/>
      <c r="E239" s="281"/>
      <c r="F239" s="253"/>
      <c r="G239" s="7"/>
      <c r="H239" s="7"/>
      <c r="I239" s="7"/>
      <c r="J239" s="7"/>
      <c r="K239" s="7"/>
      <c r="L239" s="7"/>
      <c r="M239" s="7"/>
      <c r="N239" s="7"/>
      <c r="O239" s="7"/>
      <c r="P239" s="7"/>
      <c r="Q239" s="7"/>
      <c r="R239" s="7"/>
      <c r="S239" s="7"/>
      <c r="T239" s="7"/>
      <c r="U239" s="7"/>
      <c r="V239" s="7"/>
      <c r="W239" s="7"/>
      <c r="X239" s="7"/>
      <c r="Y239" s="7"/>
      <c r="Z239" s="7"/>
    </row>
    <row r="240" ht="13.5" customHeight="1">
      <c r="A240" s="288"/>
      <c r="B240" s="287"/>
      <c r="C240" s="203"/>
      <c r="D240" s="203"/>
      <c r="E240" s="281"/>
      <c r="F240" s="253"/>
      <c r="G240" s="7"/>
      <c r="H240" s="7"/>
      <c r="I240" s="7"/>
      <c r="J240" s="7"/>
      <c r="K240" s="7"/>
      <c r="L240" s="7"/>
      <c r="M240" s="7"/>
      <c r="N240" s="7"/>
      <c r="O240" s="7"/>
      <c r="P240" s="7"/>
      <c r="Q240" s="7"/>
      <c r="R240" s="7"/>
      <c r="S240" s="7"/>
      <c r="T240" s="7"/>
      <c r="U240" s="7"/>
      <c r="V240" s="7"/>
      <c r="W240" s="7"/>
      <c r="X240" s="7"/>
      <c r="Y240" s="7"/>
      <c r="Z240" s="7"/>
    </row>
    <row r="241" ht="13.5" customHeight="1">
      <c r="A241" s="288"/>
      <c r="B241" s="287"/>
      <c r="C241" s="203"/>
      <c r="D241" s="203"/>
      <c r="E241" s="281"/>
      <c r="F241" s="253"/>
      <c r="G241" s="7"/>
      <c r="H241" s="7"/>
      <c r="I241" s="7"/>
      <c r="J241" s="7"/>
      <c r="K241" s="7"/>
      <c r="L241" s="7"/>
      <c r="M241" s="7"/>
      <c r="N241" s="7"/>
      <c r="O241" s="7"/>
      <c r="P241" s="7"/>
      <c r="Q241" s="7"/>
      <c r="R241" s="7"/>
      <c r="S241" s="7"/>
      <c r="T241" s="7"/>
      <c r="U241" s="7"/>
      <c r="V241" s="7"/>
      <c r="W241" s="7"/>
      <c r="X241" s="7"/>
      <c r="Y241" s="7"/>
      <c r="Z241" s="7"/>
    </row>
    <row r="242" ht="13.5" customHeight="1">
      <c r="A242" s="288"/>
      <c r="B242" s="287"/>
      <c r="C242" s="203"/>
      <c r="D242" s="203"/>
      <c r="E242" s="281"/>
      <c r="F242" s="253"/>
      <c r="G242" s="7"/>
      <c r="H242" s="7"/>
      <c r="I242" s="7"/>
      <c r="J242" s="7"/>
      <c r="K242" s="7"/>
      <c r="L242" s="7"/>
      <c r="M242" s="7"/>
      <c r="N242" s="7"/>
      <c r="O242" s="7"/>
      <c r="P242" s="7"/>
      <c r="Q242" s="7"/>
      <c r="R242" s="7"/>
      <c r="S242" s="7"/>
      <c r="T242" s="7"/>
      <c r="U242" s="7"/>
      <c r="V242" s="7"/>
      <c r="W242" s="7"/>
      <c r="X242" s="7"/>
      <c r="Y242" s="7"/>
      <c r="Z242" s="7"/>
    </row>
    <row r="243" ht="13.5" customHeight="1">
      <c r="A243" s="288"/>
      <c r="B243" s="287"/>
      <c r="C243" s="203"/>
      <c r="D243" s="203"/>
      <c r="E243" s="281"/>
      <c r="F243" s="253"/>
      <c r="G243" s="7"/>
      <c r="H243" s="7"/>
      <c r="I243" s="7"/>
      <c r="J243" s="7"/>
      <c r="K243" s="7"/>
      <c r="L243" s="7"/>
      <c r="M243" s="7"/>
      <c r="N243" s="7"/>
      <c r="O243" s="7"/>
      <c r="P243" s="7"/>
      <c r="Q243" s="7"/>
      <c r="R243" s="7"/>
      <c r="S243" s="7"/>
      <c r="T243" s="7"/>
      <c r="U243" s="7"/>
      <c r="V243" s="7"/>
      <c r="W243" s="7"/>
      <c r="X243" s="7"/>
      <c r="Y243" s="7"/>
      <c r="Z243" s="7"/>
    </row>
    <row r="244" ht="13.5" customHeight="1">
      <c r="A244" s="288"/>
      <c r="B244" s="287"/>
      <c r="C244" s="203"/>
      <c r="D244" s="203"/>
      <c r="E244" s="281"/>
      <c r="F244" s="253"/>
      <c r="G244" s="7"/>
      <c r="H244" s="7"/>
      <c r="I244" s="7"/>
      <c r="J244" s="7"/>
      <c r="K244" s="7"/>
      <c r="L244" s="7"/>
      <c r="M244" s="7"/>
      <c r="N244" s="7"/>
      <c r="O244" s="7"/>
      <c r="P244" s="7"/>
      <c r="Q244" s="7"/>
      <c r="R244" s="7"/>
      <c r="S244" s="7"/>
      <c r="T244" s="7"/>
      <c r="U244" s="7"/>
      <c r="V244" s="7"/>
      <c r="W244" s="7"/>
      <c r="X244" s="7"/>
      <c r="Y244" s="7"/>
      <c r="Z244" s="7"/>
    </row>
    <row r="245" ht="13.5" customHeight="1">
      <c r="A245" s="288"/>
      <c r="B245" s="287"/>
      <c r="C245" s="203"/>
      <c r="D245" s="203"/>
      <c r="E245" s="281"/>
      <c r="F245" s="253"/>
      <c r="G245" s="7"/>
      <c r="H245" s="7"/>
      <c r="I245" s="7"/>
      <c r="J245" s="7"/>
      <c r="K245" s="7"/>
      <c r="L245" s="7"/>
      <c r="M245" s="7"/>
      <c r="N245" s="7"/>
      <c r="O245" s="7"/>
      <c r="P245" s="7"/>
      <c r="Q245" s="7"/>
      <c r="R245" s="7"/>
      <c r="S245" s="7"/>
      <c r="T245" s="7"/>
      <c r="U245" s="7"/>
      <c r="V245" s="7"/>
      <c r="W245" s="7"/>
      <c r="X245" s="7"/>
      <c r="Y245" s="7"/>
      <c r="Z245" s="7"/>
    </row>
    <row r="246" ht="13.5" customHeight="1">
      <c r="A246" s="288"/>
      <c r="B246" s="287"/>
      <c r="C246" s="203"/>
      <c r="D246" s="203"/>
      <c r="E246" s="281"/>
      <c r="F246" s="253"/>
      <c r="G246" s="7"/>
      <c r="H246" s="7"/>
      <c r="I246" s="7"/>
      <c r="J246" s="7"/>
      <c r="K246" s="7"/>
      <c r="L246" s="7"/>
      <c r="M246" s="7"/>
      <c r="N246" s="7"/>
      <c r="O246" s="7"/>
      <c r="P246" s="7"/>
      <c r="Q246" s="7"/>
      <c r="R246" s="7"/>
      <c r="S246" s="7"/>
      <c r="T246" s="7"/>
      <c r="U246" s="7"/>
      <c r="V246" s="7"/>
      <c r="W246" s="7"/>
      <c r="X246" s="7"/>
      <c r="Y246" s="7"/>
      <c r="Z246" s="7"/>
    </row>
    <row r="247" ht="13.5" customHeight="1">
      <c r="A247" s="288"/>
      <c r="B247" s="287"/>
      <c r="C247" s="203"/>
      <c r="D247" s="203"/>
      <c r="E247" s="281"/>
      <c r="F247" s="253"/>
      <c r="G247" s="7"/>
      <c r="H247" s="7"/>
      <c r="I247" s="7"/>
      <c r="J247" s="7"/>
      <c r="K247" s="7"/>
      <c r="L247" s="7"/>
      <c r="M247" s="7"/>
      <c r="N247" s="7"/>
      <c r="O247" s="7"/>
      <c r="P247" s="7"/>
      <c r="Q247" s="7"/>
      <c r="R247" s="7"/>
      <c r="S247" s="7"/>
      <c r="T247" s="7"/>
      <c r="U247" s="7"/>
      <c r="V247" s="7"/>
      <c r="W247" s="7"/>
      <c r="X247" s="7"/>
      <c r="Y247" s="7"/>
      <c r="Z247" s="7"/>
    </row>
    <row r="248" ht="13.5" customHeight="1">
      <c r="A248" s="288"/>
      <c r="B248" s="287"/>
      <c r="C248" s="203"/>
      <c r="D248" s="203"/>
      <c r="E248" s="281"/>
      <c r="F248" s="253"/>
      <c r="G248" s="7"/>
      <c r="H248" s="7"/>
      <c r="I248" s="7"/>
      <c r="J248" s="7"/>
      <c r="K248" s="7"/>
      <c r="L248" s="7"/>
      <c r="M248" s="7"/>
      <c r="N248" s="7"/>
      <c r="O248" s="7"/>
      <c r="P248" s="7"/>
      <c r="Q248" s="7"/>
      <c r="R248" s="7"/>
      <c r="S248" s="7"/>
      <c r="T248" s="7"/>
      <c r="U248" s="7"/>
      <c r="V248" s="7"/>
      <c r="W248" s="7"/>
      <c r="X248" s="7"/>
      <c r="Y248" s="7"/>
      <c r="Z248" s="7"/>
    </row>
    <row r="249" ht="13.5" customHeight="1">
      <c r="A249" s="288"/>
      <c r="B249" s="287"/>
      <c r="C249" s="203"/>
      <c r="D249" s="203"/>
      <c r="E249" s="281"/>
      <c r="F249" s="253"/>
      <c r="G249" s="7"/>
      <c r="H249" s="7"/>
      <c r="I249" s="7"/>
      <c r="J249" s="7"/>
      <c r="K249" s="7"/>
      <c r="L249" s="7"/>
      <c r="M249" s="7"/>
      <c r="N249" s="7"/>
      <c r="O249" s="7"/>
      <c r="P249" s="7"/>
      <c r="Q249" s="7"/>
      <c r="R249" s="7"/>
      <c r="S249" s="7"/>
      <c r="T249" s="7"/>
      <c r="U249" s="7"/>
      <c r="V249" s="7"/>
      <c r="W249" s="7"/>
      <c r="X249" s="7"/>
      <c r="Y249" s="7"/>
      <c r="Z249" s="7"/>
    </row>
    <row r="250" ht="13.5" customHeight="1">
      <c r="A250" s="288"/>
      <c r="B250" s="287"/>
      <c r="C250" s="203"/>
      <c r="D250" s="203"/>
      <c r="E250" s="281"/>
      <c r="F250" s="253"/>
      <c r="G250" s="7"/>
      <c r="H250" s="7"/>
      <c r="I250" s="7"/>
      <c r="J250" s="7"/>
      <c r="K250" s="7"/>
      <c r="L250" s="7"/>
      <c r="M250" s="7"/>
      <c r="N250" s="7"/>
      <c r="O250" s="7"/>
      <c r="P250" s="7"/>
      <c r="Q250" s="7"/>
      <c r="R250" s="7"/>
      <c r="S250" s="7"/>
      <c r="T250" s="7"/>
      <c r="U250" s="7"/>
      <c r="V250" s="7"/>
      <c r="W250" s="7"/>
      <c r="X250" s="7"/>
      <c r="Y250" s="7"/>
      <c r="Z250" s="7"/>
    </row>
    <row r="251" ht="13.5" customHeight="1">
      <c r="A251" s="288"/>
      <c r="B251" s="287"/>
      <c r="C251" s="203"/>
      <c r="D251" s="203"/>
      <c r="E251" s="281"/>
      <c r="F251" s="253"/>
      <c r="G251" s="7"/>
      <c r="H251" s="7"/>
      <c r="I251" s="7"/>
      <c r="J251" s="7"/>
      <c r="K251" s="7"/>
      <c r="L251" s="7"/>
      <c r="M251" s="7"/>
      <c r="N251" s="7"/>
      <c r="O251" s="7"/>
      <c r="P251" s="7"/>
      <c r="Q251" s="7"/>
      <c r="R251" s="7"/>
      <c r="S251" s="7"/>
      <c r="T251" s="7"/>
      <c r="U251" s="7"/>
      <c r="V251" s="7"/>
      <c r="W251" s="7"/>
      <c r="X251" s="7"/>
      <c r="Y251" s="7"/>
      <c r="Z251" s="7"/>
    </row>
    <row r="252" ht="13.5" customHeight="1">
      <c r="A252" s="288"/>
      <c r="B252" s="287"/>
      <c r="C252" s="203"/>
      <c r="D252" s="203"/>
      <c r="E252" s="281"/>
      <c r="F252" s="253"/>
      <c r="G252" s="7"/>
      <c r="H252" s="7"/>
      <c r="I252" s="7"/>
      <c r="J252" s="7"/>
      <c r="K252" s="7"/>
      <c r="L252" s="7"/>
      <c r="M252" s="7"/>
      <c r="N252" s="7"/>
      <c r="O252" s="7"/>
      <c r="P252" s="7"/>
      <c r="Q252" s="7"/>
      <c r="R252" s="7"/>
      <c r="S252" s="7"/>
      <c r="T252" s="7"/>
      <c r="U252" s="7"/>
      <c r="V252" s="7"/>
      <c r="W252" s="7"/>
      <c r="X252" s="7"/>
      <c r="Y252" s="7"/>
      <c r="Z252" s="7"/>
    </row>
    <row r="253" ht="13.5" customHeight="1">
      <c r="A253" s="288"/>
      <c r="B253" s="287"/>
      <c r="C253" s="203"/>
      <c r="D253" s="203"/>
      <c r="E253" s="281"/>
      <c r="F253" s="253"/>
      <c r="G253" s="7"/>
      <c r="H253" s="7"/>
      <c r="I253" s="7"/>
      <c r="J253" s="7"/>
      <c r="K253" s="7"/>
      <c r="L253" s="7"/>
      <c r="M253" s="7"/>
      <c r="N253" s="7"/>
      <c r="O253" s="7"/>
      <c r="P253" s="7"/>
      <c r="Q253" s="7"/>
      <c r="R253" s="7"/>
      <c r="S253" s="7"/>
      <c r="T253" s="7"/>
      <c r="U253" s="7"/>
      <c r="V253" s="7"/>
      <c r="W253" s="7"/>
      <c r="X253" s="7"/>
      <c r="Y253" s="7"/>
      <c r="Z253" s="7"/>
    </row>
    <row r="254" ht="13.5" customHeight="1">
      <c r="A254" s="288"/>
      <c r="B254" s="287"/>
      <c r="C254" s="203"/>
      <c r="D254" s="203"/>
      <c r="E254" s="281"/>
      <c r="F254" s="253"/>
      <c r="G254" s="7"/>
      <c r="H254" s="7"/>
      <c r="I254" s="7"/>
      <c r="J254" s="7"/>
      <c r="K254" s="7"/>
      <c r="L254" s="7"/>
      <c r="M254" s="7"/>
      <c r="N254" s="7"/>
      <c r="O254" s="7"/>
      <c r="P254" s="7"/>
      <c r="Q254" s="7"/>
      <c r="R254" s="7"/>
      <c r="S254" s="7"/>
      <c r="T254" s="7"/>
      <c r="U254" s="7"/>
      <c r="V254" s="7"/>
      <c r="W254" s="7"/>
      <c r="X254" s="7"/>
      <c r="Y254" s="7"/>
      <c r="Z254" s="7"/>
    </row>
    <row r="255" ht="13.5" customHeight="1">
      <c r="A255" s="288"/>
      <c r="B255" s="287"/>
      <c r="C255" s="203"/>
      <c r="D255" s="203"/>
      <c r="E255" s="281"/>
      <c r="F255" s="253"/>
      <c r="G255" s="7"/>
      <c r="H255" s="7"/>
      <c r="I255" s="7"/>
      <c r="J255" s="7"/>
      <c r="K255" s="7"/>
      <c r="L255" s="7"/>
      <c r="M255" s="7"/>
      <c r="N255" s="7"/>
      <c r="O255" s="7"/>
      <c r="P255" s="7"/>
      <c r="Q255" s="7"/>
      <c r="R255" s="7"/>
      <c r="S255" s="7"/>
      <c r="T255" s="7"/>
      <c r="U255" s="7"/>
      <c r="V255" s="7"/>
      <c r="W255" s="7"/>
      <c r="X255" s="7"/>
      <c r="Y255" s="7"/>
      <c r="Z255" s="7"/>
    </row>
    <row r="256" ht="13.5" customHeight="1">
      <c r="A256" s="288"/>
      <c r="B256" s="287"/>
      <c r="C256" s="203"/>
      <c r="D256" s="203"/>
      <c r="E256" s="281"/>
      <c r="F256" s="253"/>
      <c r="G256" s="7"/>
      <c r="H256" s="7"/>
      <c r="I256" s="7"/>
      <c r="J256" s="7"/>
      <c r="K256" s="7"/>
      <c r="L256" s="7"/>
      <c r="M256" s="7"/>
      <c r="N256" s="7"/>
      <c r="O256" s="7"/>
      <c r="P256" s="7"/>
      <c r="Q256" s="7"/>
      <c r="R256" s="7"/>
      <c r="S256" s="7"/>
      <c r="T256" s="7"/>
      <c r="U256" s="7"/>
      <c r="V256" s="7"/>
      <c r="W256" s="7"/>
      <c r="X256" s="7"/>
      <c r="Y256" s="7"/>
      <c r="Z256" s="7"/>
    </row>
    <row r="257" ht="13.5" customHeight="1">
      <c r="A257" s="288"/>
      <c r="B257" s="287"/>
      <c r="C257" s="203"/>
      <c r="D257" s="203"/>
      <c r="E257" s="281"/>
      <c r="F257" s="253"/>
      <c r="G257" s="7"/>
      <c r="H257" s="7"/>
      <c r="I257" s="7"/>
      <c r="J257" s="7"/>
      <c r="K257" s="7"/>
      <c r="L257" s="7"/>
      <c r="M257" s="7"/>
      <c r="N257" s="7"/>
      <c r="O257" s="7"/>
      <c r="P257" s="7"/>
      <c r="Q257" s="7"/>
      <c r="R257" s="7"/>
      <c r="S257" s="7"/>
      <c r="T257" s="7"/>
      <c r="U257" s="7"/>
      <c r="V257" s="7"/>
      <c r="W257" s="7"/>
      <c r="X257" s="7"/>
      <c r="Y257" s="7"/>
      <c r="Z257" s="7"/>
    </row>
    <row r="258" ht="13.5" customHeight="1">
      <c r="A258" s="288"/>
      <c r="B258" s="287"/>
      <c r="C258" s="203"/>
      <c r="D258" s="203"/>
      <c r="E258" s="281"/>
      <c r="F258" s="253"/>
      <c r="G258" s="7"/>
      <c r="H258" s="7"/>
      <c r="I258" s="7"/>
      <c r="J258" s="7"/>
      <c r="K258" s="7"/>
      <c r="L258" s="7"/>
      <c r="M258" s="7"/>
      <c r="N258" s="7"/>
      <c r="O258" s="7"/>
      <c r="P258" s="7"/>
      <c r="Q258" s="7"/>
      <c r="R258" s="7"/>
      <c r="S258" s="7"/>
      <c r="T258" s="7"/>
      <c r="U258" s="7"/>
      <c r="V258" s="7"/>
      <c r="W258" s="7"/>
      <c r="X258" s="7"/>
      <c r="Y258" s="7"/>
      <c r="Z258" s="7"/>
    </row>
    <row r="259" ht="13.5" customHeight="1">
      <c r="A259" s="288"/>
      <c r="B259" s="287"/>
      <c r="C259" s="203"/>
      <c r="D259" s="203"/>
      <c r="E259" s="281"/>
      <c r="F259" s="253"/>
      <c r="G259" s="7"/>
      <c r="H259" s="7"/>
      <c r="I259" s="7"/>
      <c r="J259" s="7"/>
      <c r="K259" s="7"/>
      <c r="L259" s="7"/>
      <c r="M259" s="7"/>
      <c r="N259" s="7"/>
      <c r="O259" s="7"/>
      <c r="P259" s="7"/>
      <c r="Q259" s="7"/>
      <c r="R259" s="7"/>
      <c r="S259" s="7"/>
      <c r="T259" s="7"/>
      <c r="U259" s="7"/>
      <c r="V259" s="7"/>
      <c r="W259" s="7"/>
      <c r="X259" s="7"/>
      <c r="Y259" s="7"/>
      <c r="Z259" s="7"/>
    </row>
    <row r="260" ht="13.5" customHeight="1">
      <c r="A260" s="288"/>
      <c r="B260" s="287"/>
      <c r="C260" s="203"/>
      <c r="D260" s="203"/>
      <c r="E260" s="281"/>
      <c r="F260" s="253"/>
      <c r="G260" s="7"/>
      <c r="H260" s="7"/>
      <c r="I260" s="7"/>
      <c r="J260" s="7"/>
      <c r="K260" s="7"/>
      <c r="L260" s="7"/>
      <c r="M260" s="7"/>
      <c r="N260" s="7"/>
      <c r="O260" s="7"/>
      <c r="P260" s="7"/>
      <c r="Q260" s="7"/>
      <c r="R260" s="7"/>
      <c r="S260" s="7"/>
      <c r="T260" s="7"/>
      <c r="U260" s="7"/>
      <c r="V260" s="7"/>
      <c r="W260" s="7"/>
      <c r="X260" s="7"/>
      <c r="Y260" s="7"/>
      <c r="Z260" s="7"/>
    </row>
    <row r="261" ht="13.5" customHeight="1">
      <c r="A261" s="288"/>
      <c r="B261" s="287"/>
      <c r="C261" s="203"/>
      <c r="D261" s="203"/>
      <c r="E261" s="281"/>
      <c r="F261" s="253"/>
      <c r="G261" s="7"/>
      <c r="H261" s="7"/>
      <c r="I261" s="7"/>
      <c r="J261" s="7"/>
      <c r="K261" s="7"/>
      <c r="L261" s="7"/>
      <c r="M261" s="7"/>
      <c r="N261" s="7"/>
      <c r="O261" s="7"/>
      <c r="P261" s="7"/>
      <c r="Q261" s="7"/>
      <c r="R261" s="7"/>
      <c r="S261" s="7"/>
      <c r="T261" s="7"/>
      <c r="U261" s="7"/>
      <c r="V261" s="7"/>
      <c r="W261" s="7"/>
      <c r="X261" s="7"/>
      <c r="Y261" s="7"/>
      <c r="Z261" s="7"/>
    </row>
    <row r="262" ht="13.5" customHeight="1">
      <c r="A262" s="288"/>
      <c r="B262" s="287"/>
      <c r="C262" s="203"/>
      <c r="D262" s="203"/>
      <c r="E262" s="281"/>
      <c r="F262" s="253"/>
      <c r="G262" s="7"/>
      <c r="H262" s="7"/>
      <c r="I262" s="7"/>
      <c r="J262" s="7"/>
      <c r="K262" s="7"/>
      <c r="L262" s="7"/>
      <c r="M262" s="7"/>
      <c r="N262" s="7"/>
      <c r="O262" s="7"/>
      <c r="P262" s="7"/>
      <c r="Q262" s="7"/>
      <c r="R262" s="7"/>
      <c r="S262" s="7"/>
      <c r="T262" s="7"/>
      <c r="U262" s="7"/>
      <c r="V262" s="7"/>
      <c r="W262" s="7"/>
      <c r="X262" s="7"/>
      <c r="Y262" s="7"/>
      <c r="Z262" s="7"/>
    </row>
    <row r="263" ht="13.5" customHeight="1">
      <c r="A263" s="288"/>
      <c r="B263" s="287"/>
      <c r="C263" s="203"/>
      <c r="D263" s="203"/>
      <c r="E263" s="281"/>
      <c r="F263" s="253"/>
      <c r="G263" s="7"/>
      <c r="H263" s="7"/>
      <c r="I263" s="7"/>
      <c r="J263" s="7"/>
      <c r="K263" s="7"/>
      <c r="L263" s="7"/>
      <c r="M263" s="7"/>
      <c r="N263" s="7"/>
      <c r="O263" s="7"/>
      <c r="P263" s="7"/>
      <c r="Q263" s="7"/>
      <c r="R263" s="7"/>
      <c r="S263" s="7"/>
      <c r="T263" s="7"/>
      <c r="U263" s="7"/>
      <c r="V263" s="7"/>
      <c r="W263" s="7"/>
      <c r="X263" s="7"/>
      <c r="Y263" s="7"/>
      <c r="Z263" s="7"/>
    </row>
    <row r="264" ht="13.5" customHeight="1">
      <c r="A264" s="288"/>
      <c r="B264" s="287"/>
      <c r="C264" s="203"/>
      <c r="D264" s="203"/>
      <c r="E264" s="281"/>
      <c r="F264" s="253"/>
      <c r="G264" s="7"/>
      <c r="H264" s="7"/>
      <c r="I264" s="7"/>
      <c r="J264" s="7"/>
      <c r="K264" s="7"/>
      <c r="L264" s="7"/>
      <c r="M264" s="7"/>
      <c r="N264" s="7"/>
      <c r="O264" s="7"/>
      <c r="P264" s="7"/>
      <c r="Q264" s="7"/>
      <c r="R264" s="7"/>
      <c r="S264" s="7"/>
      <c r="T264" s="7"/>
      <c r="U264" s="7"/>
      <c r="V264" s="7"/>
      <c r="W264" s="7"/>
      <c r="X264" s="7"/>
      <c r="Y264" s="7"/>
      <c r="Z264" s="7"/>
    </row>
    <row r="265" ht="13.5" customHeight="1">
      <c r="A265" s="288"/>
      <c r="B265" s="287"/>
      <c r="C265" s="203"/>
      <c r="D265" s="203"/>
      <c r="E265" s="281"/>
      <c r="F265" s="253"/>
      <c r="G265" s="7"/>
      <c r="H265" s="7"/>
      <c r="I265" s="7"/>
      <c r="J265" s="7"/>
      <c r="K265" s="7"/>
      <c r="L265" s="7"/>
      <c r="M265" s="7"/>
      <c r="N265" s="7"/>
      <c r="O265" s="7"/>
      <c r="P265" s="7"/>
      <c r="Q265" s="7"/>
      <c r="R265" s="7"/>
      <c r="S265" s="7"/>
      <c r="T265" s="7"/>
      <c r="U265" s="7"/>
      <c r="V265" s="7"/>
      <c r="W265" s="7"/>
      <c r="X265" s="7"/>
      <c r="Y265" s="7"/>
      <c r="Z265" s="7"/>
    </row>
    <row r="266" ht="13.5" customHeight="1">
      <c r="A266" s="288"/>
      <c r="B266" s="287"/>
      <c r="C266" s="203"/>
      <c r="D266" s="203"/>
      <c r="E266" s="281"/>
      <c r="F266" s="253"/>
      <c r="G266" s="7"/>
      <c r="H266" s="7"/>
      <c r="I266" s="7"/>
      <c r="J266" s="7"/>
      <c r="K266" s="7"/>
      <c r="L266" s="7"/>
      <c r="M266" s="7"/>
      <c r="N266" s="7"/>
      <c r="O266" s="7"/>
      <c r="P266" s="7"/>
      <c r="Q266" s="7"/>
      <c r="R266" s="7"/>
      <c r="S266" s="7"/>
      <c r="T266" s="7"/>
      <c r="U266" s="7"/>
      <c r="V266" s="7"/>
      <c r="W266" s="7"/>
      <c r="X266" s="7"/>
      <c r="Y266" s="7"/>
      <c r="Z266" s="7"/>
    </row>
    <row r="267" ht="13.5" customHeight="1">
      <c r="A267" s="288"/>
      <c r="B267" s="287"/>
      <c r="C267" s="203"/>
      <c r="D267" s="203"/>
      <c r="E267" s="281"/>
      <c r="F267" s="253"/>
      <c r="G267" s="7"/>
      <c r="H267" s="7"/>
      <c r="I267" s="7"/>
      <c r="J267" s="7"/>
      <c r="K267" s="7"/>
      <c r="L267" s="7"/>
      <c r="M267" s="7"/>
      <c r="N267" s="7"/>
      <c r="O267" s="7"/>
      <c r="P267" s="7"/>
      <c r="Q267" s="7"/>
      <c r="R267" s="7"/>
      <c r="S267" s="7"/>
      <c r="T267" s="7"/>
      <c r="U267" s="7"/>
      <c r="V267" s="7"/>
      <c r="W267" s="7"/>
      <c r="X267" s="7"/>
      <c r="Y267" s="7"/>
      <c r="Z267" s="7"/>
    </row>
    <row r="268" ht="13.5" customHeight="1">
      <c r="A268" s="288"/>
      <c r="B268" s="287"/>
      <c r="C268" s="203"/>
      <c r="D268" s="203"/>
      <c r="E268" s="281"/>
      <c r="F268" s="253"/>
      <c r="G268" s="7"/>
      <c r="H268" s="7"/>
      <c r="I268" s="7"/>
      <c r="J268" s="7"/>
      <c r="K268" s="7"/>
      <c r="L268" s="7"/>
      <c r="M268" s="7"/>
      <c r="N268" s="7"/>
      <c r="O268" s="7"/>
      <c r="P268" s="7"/>
      <c r="Q268" s="7"/>
      <c r="R268" s="7"/>
      <c r="S268" s="7"/>
      <c r="T268" s="7"/>
      <c r="U268" s="7"/>
      <c r="V268" s="7"/>
      <c r="W268" s="7"/>
      <c r="X268" s="7"/>
      <c r="Y268" s="7"/>
      <c r="Z268" s="7"/>
    </row>
    <row r="269" ht="13.5" customHeight="1">
      <c r="A269" s="288"/>
      <c r="B269" s="287"/>
      <c r="C269" s="203"/>
      <c r="D269" s="203"/>
      <c r="E269" s="281"/>
      <c r="F269" s="253"/>
      <c r="G269" s="7"/>
      <c r="H269" s="7"/>
      <c r="I269" s="7"/>
      <c r="J269" s="7"/>
      <c r="K269" s="7"/>
      <c r="L269" s="7"/>
      <c r="M269" s="7"/>
      <c r="N269" s="7"/>
      <c r="O269" s="7"/>
      <c r="P269" s="7"/>
      <c r="Q269" s="7"/>
      <c r="R269" s="7"/>
      <c r="S269" s="7"/>
      <c r="T269" s="7"/>
      <c r="U269" s="7"/>
      <c r="V269" s="7"/>
      <c r="W269" s="7"/>
      <c r="X269" s="7"/>
      <c r="Y269" s="7"/>
      <c r="Z269" s="7"/>
    </row>
    <row r="270" ht="13.5" customHeight="1">
      <c r="A270" s="288"/>
      <c r="B270" s="287"/>
      <c r="C270" s="203"/>
      <c r="D270" s="203"/>
      <c r="E270" s="281"/>
      <c r="F270" s="253"/>
      <c r="G270" s="7"/>
      <c r="H270" s="7"/>
      <c r="I270" s="7"/>
      <c r="J270" s="7"/>
      <c r="K270" s="7"/>
      <c r="L270" s="7"/>
      <c r="M270" s="7"/>
      <c r="N270" s="7"/>
      <c r="O270" s="7"/>
      <c r="P270" s="7"/>
      <c r="Q270" s="7"/>
      <c r="R270" s="7"/>
      <c r="S270" s="7"/>
      <c r="T270" s="7"/>
      <c r="U270" s="7"/>
      <c r="V270" s="7"/>
      <c r="W270" s="7"/>
      <c r="X270" s="7"/>
      <c r="Y270" s="7"/>
      <c r="Z270" s="7"/>
    </row>
    <row r="271" ht="13.5" customHeight="1">
      <c r="A271" s="288"/>
      <c r="B271" s="287"/>
      <c r="C271" s="203"/>
      <c r="D271" s="203"/>
      <c r="E271" s="281"/>
      <c r="F271" s="253"/>
      <c r="G271" s="7"/>
      <c r="H271" s="7"/>
      <c r="I271" s="7"/>
      <c r="J271" s="7"/>
      <c r="K271" s="7"/>
      <c r="L271" s="7"/>
      <c r="M271" s="7"/>
      <c r="N271" s="7"/>
      <c r="O271" s="7"/>
      <c r="P271" s="7"/>
      <c r="Q271" s="7"/>
      <c r="R271" s="7"/>
      <c r="S271" s="7"/>
      <c r="T271" s="7"/>
      <c r="U271" s="7"/>
      <c r="V271" s="7"/>
      <c r="W271" s="7"/>
      <c r="X271" s="7"/>
      <c r="Y271" s="7"/>
      <c r="Z271" s="7"/>
    </row>
    <row r="272" ht="13.5" customHeight="1">
      <c r="A272" s="288"/>
      <c r="B272" s="287"/>
      <c r="C272" s="203"/>
      <c r="D272" s="203"/>
      <c r="E272" s="281"/>
      <c r="F272" s="253"/>
      <c r="G272" s="7"/>
      <c r="H272" s="7"/>
      <c r="I272" s="7"/>
      <c r="J272" s="7"/>
      <c r="K272" s="7"/>
      <c r="L272" s="7"/>
      <c r="M272" s="7"/>
      <c r="N272" s="7"/>
      <c r="O272" s="7"/>
      <c r="P272" s="7"/>
      <c r="Q272" s="7"/>
      <c r="R272" s="7"/>
      <c r="S272" s="7"/>
      <c r="T272" s="7"/>
      <c r="U272" s="7"/>
      <c r="V272" s="7"/>
      <c r="W272" s="7"/>
      <c r="X272" s="7"/>
      <c r="Y272" s="7"/>
      <c r="Z272" s="7"/>
    </row>
    <row r="273" ht="13.5" customHeight="1">
      <c r="A273" s="288"/>
      <c r="B273" s="287"/>
      <c r="C273" s="203"/>
      <c r="D273" s="203"/>
      <c r="E273" s="281"/>
      <c r="F273" s="253"/>
      <c r="G273" s="7"/>
      <c r="H273" s="7"/>
      <c r="I273" s="7"/>
      <c r="J273" s="7"/>
      <c r="K273" s="7"/>
      <c r="L273" s="7"/>
      <c r="M273" s="7"/>
      <c r="N273" s="7"/>
      <c r="O273" s="7"/>
      <c r="P273" s="7"/>
      <c r="Q273" s="7"/>
      <c r="R273" s="7"/>
      <c r="S273" s="7"/>
      <c r="T273" s="7"/>
      <c r="U273" s="7"/>
      <c r="V273" s="7"/>
      <c r="W273" s="7"/>
      <c r="X273" s="7"/>
      <c r="Y273" s="7"/>
      <c r="Z273" s="7"/>
    </row>
    <row r="274" ht="13.5" customHeight="1">
      <c r="A274" s="288"/>
      <c r="B274" s="287"/>
      <c r="C274" s="203"/>
      <c r="D274" s="203"/>
      <c r="E274" s="281"/>
      <c r="F274" s="253"/>
      <c r="G274" s="7"/>
      <c r="H274" s="7"/>
      <c r="I274" s="7"/>
      <c r="J274" s="7"/>
      <c r="K274" s="7"/>
      <c r="L274" s="7"/>
      <c r="M274" s="7"/>
      <c r="N274" s="7"/>
      <c r="O274" s="7"/>
      <c r="P274" s="7"/>
      <c r="Q274" s="7"/>
      <c r="R274" s="7"/>
      <c r="S274" s="7"/>
      <c r="T274" s="7"/>
      <c r="U274" s="7"/>
      <c r="V274" s="7"/>
      <c r="W274" s="7"/>
      <c r="X274" s="7"/>
      <c r="Y274" s="7"/>
      <c r="Z274" s="7"/>
    </row>
    <row r="275" ht="13.5" customHeight="1">
      <c r="A275" s="288"/>
      <c r="B275" s="287"/>
      <c r="C275" s="203"/>
      <c r="D275" s="203"/>
      <c r="E275" s="281"/>
      <c r="F275" s="253"/>
      <c r="G275" s="7"/>
      <c r="H275" s="7"/>
      <c r="I275" s="7"/>
      <c r="J275" s="7"/>
      <c r="K275" s="7"/>
      <c r="L275" s="7"/>
      <c r="M275" s="7"/>
      <c r="N275" s="7"/>
      <c r="O275" s="7"/>
      <c r="P275" s="7"/>
      <c r="Q275" s="7"/>
      <c r="R275" s="7"/>
      <c r="S275" s="7"/>
      <c r="T275" s="7"/>
      <c r="U275" s="7"/>
      <c r="V275" s="7"/>
      <c r="W275" s="7"/>
      <c r="X275" s="7"/>
      <c r="Y275" s="7"/>
      <c r="Z275" s="7"/>
    </row>
    <row r="276" ht="13.5" customHeight="1">
      <c r="A276" s="288"/>
      <c r="B276" s="287"/>
      <c r="C276" s="203"/>
      <c r="D276" s="203"/>
      <c r="E276" s="281"/>
      <c r="F276" s="253"/>
      <c r="G276" s="7"/>
      <c r="H276" s="7"/>
      <c r="I276" s="7"/>
      <c r="J276" s="7"/>
      <c r="K276" s="7"/>
      <c r="L276" s="7"/>
      <c r="M276" s="7"/>
      <c r="N276" s="7"/>
      <c r="O276" s="7"/>
      <c r="P276" s="7"/>
      <c r="Q276" s="7"/>
      <c r="R276" s="7"/>
      <c r="S276" s="7"/>
      <c r="T276" s="7"/>
      <c r="U276" s="7"/>
      <c r="V276" s="7"/>
      <c r="W276" s="7"/>
      <c r="X276" s="7"/>
      <c r="Y276" s="7"/>
      <c r="Z276" s="7"/>
    </row>
    <row r="277" ht="13.5" customHeight="1">
      <c r="A277" s="288"/>
      <c r="B277" s="287"/>
      <c r="C277" s="203"/>
      <c r="D277" s="203"/>
      <c r="E277" s="281"/>
      <c r="F277" s="253"/>
      <c r="G277" s="7"/>
      <c r="H277" s="7"/>
      <c r="I277" s="7"/>
      <c r="J277" s="7"/>
      <c r="K277" s="7"/>
      <c r="L277" s="7"/>
      <c r="M277" s="7"/>
      <c r="N277" s="7"/>
      <c r="O277" s="7"/>
      <c r="P277" s="7"/>
      <c r="Q277" s="7"/>
      <c r="R277" s="7"/>
      <c r="S277" s="7"/>
      <c r="T277" s="7"/>
      <c r="U277" s="7"/>
      <c r="V277" s="7"/>
      <c r="W277" s="7"/>
      <c r="X277" s="7"/>
      <c r="Y277" s="7"/>
      <c r="Z277" s="7"/>
    </row>
    <row r="278" ht="13.5" customHeight="1">
      <c r="A278" s="288"/>
      <c r="B278" s="287"/>
      <c r="C278" s="203"/>
      <c r="D278" s="203"/>
      <c r="E278" s="281"/>
      <c r="F278" s="253"/>
      <c r="G278" s="7"/>
      <c r="H278" s="7"/>
      <c r="I278" s="7"/>
      <c r="J278" s="7"/>
      <c r="K278" s="7"/>
      <c r="L278" s="7"/>
      <c r="M278" s="7"/>
      <c r="N278" s="7"/>
      <c r="O278" s="7"/>
      <c r="P278" s="7"/>
      <c r="Q278" s="7"/>
      <c r="R278" s="7"/>
      <c r="S278" s="7"/>
      <c r="T278" s="7"/>
      <c r="U278" s="7"/>
      <c r="V278" s="7"/>
      <c r="W278" s="7"/>
      <c r="X278" s="7"/>
      <c r="Y278" s="7"/>
      <c r="Z278" s="7"/>
    </row>
    <row r="279" ht="13.5" customHeight="1">
      <c r="A279" s="288"/>
      <c r="B279" s="287"/>
      <c r="C279" s="203"/>
      <c r="D279" s="203"/>
      <c r="E279" s="281"/>
      <c r="F279" s="253"/>
      <c r="G279" s="7"/>
      <c r="H279" s="7"/>
      <c r="I279" s="7"/>
      <c r="J279" s="7"/>
      <c r="K279" s="7"/>
      <c r="L279" s="7"/>
      <c r="M279" s="7"/>
      <c r="N279" s="7"/>
      <c r="O279" s="7"/>
      <c r="P279" s="7"/>
      <c r="Q279" s="7"/>
      <c r="R279" s="7"/>
      <c r="S279" s="7"/>
      <c r="T279" s="7"/>
      <c r="U279" s="7"/>
      <c r="V279" s="7"/>
      <c r="W279" s="7"/>
      <c r="X279" s="7"/>
      <c r="Y279" s="7"/>
      <c r="Z279" s="7"/>
    </row>
    <row r="280" ht="13.5" customHeight="1">
      <c r="A280" s="288"/>
      <c r="B280" s="287"/>
      <c r="C280" s="203"/>
      <c r="D280" s="203"/>
      <c r="E280" s="281"/>
      <c r="F280" s="253"/>
      <c r="G280" s="7"/>
      <c r="H280" s="7"/>
      <c r="I280" s="7"/>
      <c r="J280" s="7"/>
      <c r="K280" s="7"/>
      <c r="L280" s="7"/>
      <c r="M280" s="7"/>
      <c r="N280" s="7"/>
      <c r="O280" s="7"/>
      <c r="P280" s="7"/>
      <c r="Q280" s="7"/>
      <c r="R280" s="7"/>
      <c r="S280" s="7"/>
      <c r="T280" s="7"/>
      <c r="U280" s="7"/>
      <c r="V280" s="7"/>
      <c r="W280" s="7"/>
      <c r="X280" s="7"/>
      <c r="Y280" s="7"/>
      <c r="Z280" s="7"/>
    </row>
    <row r="281" ht="13.5" customHeight="1">
      <c r="A281" s="288"/>
      <c r="B281" s="287"/>
      <c r="C281" s="203"/>
      <c r="D281" s="203"/>
      <c r="E281" s="281"/>
      <c r="F281" s="253"/>
      <c r="G281" s="7"/>
      <c r="H281" s="7"/>
      <c r="I281" s="7"/>
      <c r="J281" s="7"/>
      <c r="K281" s="7"/>
      <c r="L281" s="7"/>
      <c r="M281" s="7"/>
      <c r="N281" s="7"/>
      <c r="O281" s="7"/>
      <c r="P281" s="7"/>
      <c r="Q281" s="7"/>
      <c r="R281" s="7"/>
      <c r="S281" s="7"/>
      <c r="T281" s="7"/>
      <c r="U281" s="7"/>
      <c r="V281" s="7"/>
      <c r="W281" s="7"/>
      <c r="X281" s="7"/>
      <c r="Y281" s="7"/>
      <c r="Z281" s="7"/>
    </row>
    <row r="282" ht="13.5" customHeight="1">
      <c r="A282" s="288"/>
      <c r="B282" s="287"/>
      <c r="C282" s="203"/>
      <c r="D282" s="203"/>
      <c r="E282" s="281"/>
      <c r="F282" s="253"/>
      <c r="G282" s="7"/>
      <c r="H282" s="7"/>
      <c r="I282" s="7"/>
      <c r="J282" s="7"/>
      <c r="K282" s="7"/>
      <c r="L282" s="7"/>
      <c r="M282" s="7"/>
      <c r="N282" s="7"/>
      <c r="O282" s="7"/>
      <c r="P282" s="7"/>
      <c r="Q282" s="7"/>
      <c r="R282" s="7"/>
      <c r="S282" s="7"/>
      <c r="T282" s="7"/>
      <c r="U282" s="7"/>
      <c r="V282" s="7"/>
      <c r="W282" s="7"/>
      <c r="X282" s="7"/>
      <c r="Y282" s="7"/>
      <c r="Z282" s="7"/>
    </row>
    <row r="283" ht="13.5" customHeight="1">
      <c r="A283" s="288"/>
      <c r="B283" s="287"/>
      <c r="C283" s="203"/>
      <c r="D283" s="203"/>
      <c r="E283" s="281"/>
      <c r="F283" s="253"/>
      <c r="G283" s="7"/>
      <c r="H283" s="7"/>
      <c r="I283" s="7"/>
      <c r="J283" s="7"/>
      <c r="K283" s="7"/>
      <c r="L283" s="7"/>
      <c r="M283" s="7"/>
      <c r="N283" s="7"/>
      <c r="O283" s="7"/>
      <c r="P283" s="7"/>
      <c r="Q283" s="7"/>
      <c r="R283" s="7"/>
      <c r="S283" s="7"/>
      <c r="T283" s="7"/>
      <c r="U283" s="7"/>
      <c r="V283" s="7"/>
      <c r="W283" s="7"/>
      <c r="X283" s="7"/>
      <c r="Y283" s="7"/>
      <c r="Z283" s="7"/>
    </row>
    <row r="284" ht="13.5" customHeight="1">
      <c r="A284" s="288"/>
      <c r="B284" s="287"/>
      <c r="C284" s="203"/>
      <c r="D284" s="203"/>
      <c r="E284" s="281"/>
      <c r="F284" s="253"/>
      <c r="G284" s="7"/>
      <c r="H284" s="7"/>
      <c r="I284" s="7"/>
      <c r="J284" s="7"/>
      <c r="K284" s="7"/>
      <c r="L284" s="7"/>
      <c r="M284" s="7"/>
      <c r="N284" s="7"/>
      <c r="O284" s="7"/>
      <c r="P284" s="7"/>
      <c r="Q284" s="7"/>
      <c r="R284" s="7"/>
      <c r="S284" s="7"/>
      <c r="T284" s="7"/>
      <c r="U284" s="7"/>
      <c r="V284" s="7"/>
      <c r="W284" s="7"/>
      <c r="X284" s="7"/>
      <c r="Y284" s="7"/>
      <c r="Z284" s="7"/>
    </row>
    <row r="285" ht="13.5" customHeight="1">
      <c r="A285" s="288"/>
      <c r="B285" s="287"/>
      <c r="C285" s="203"/>
      <c r="D285" s="203"/>
      <c r="E285" s="281"/>
      <c r="F285" s="253"/>
      <c r="G285" s="7"/>
      <c r="H285" s="7"/>
      <c r="I285" s="7"/>
      <c r="J285" s="7"/>
      <c r="K285" s="7"/>
      <c r="L285" s="7"/>
      <c r="M285" s="7"/>
      <c r="N285" s="7"/>
      <c r="O285" s="7"/>
      <c r="P285" s="7"/>
      <c r="Q285" s="7"/>
      <c r="R285" s="7"/>
      <c r="S285" s="7"/>
      <c r="T285" s="7"/>
      <c r="U285" s="7"/>
      <c r="V285" s="7"/>
      <c r="W285" s="7"/>
      <c r="X285" s="7"/>
      <c r="Y285" s="7"/>
      <c r="Z285" s="7"/>
    </row>
    <row r="286" ht="13.5" customHeight="1">
      <c r="A286" s="288"/>
      <c r="B286" s="287"/>
      <c r="C286" s="203"/>
      <c r="D286" s="203"/>
      <c r="E286" s="281"/>
      <c r="F286" s="253"/>
      <c r="G286" s="7"/>
      <c r="H286" s="7"/>
      <c r="I286" s="7"/>
      <c r="J286" s="7"/>
      <c r="K286" s="7"/>
      <c r="L286" s="7"/>
      <c r="M286" s="7"/>
      <c r="N286" s="7"/>
      <c r="O286" s="7"/>
      <c r="P286" s="7"/>
      <c r="Q286" s="7"/>
      <c r="R286" s="7"/>
      <c r="S286" s="7"/>
      <c r="T286" s="7"/>
      <c r="U286" s="7"/>
      <c r="V286" s="7"/>
      <c r="W286" s="7"/>
      <c r="X286" s="7"/>
      <c r="Y286" s="7"/>
      <c r="Z286" s="7"/>
    </row>
    <row r="287" ht="13.5" customHeight="1">
      <c r="A287" s="288"/>
      <c r="B287" s="287"/>
      <c r="C287" s="203"/>
      <c r="D287" s="203"/>
      <c r="E287" s="281"/>
      <c r="F287" s="253"/>
      <c r="G287" s="7"/>
      <c r="H287" s="7"/>
      <c r="I287" s="7"/>
      <c r="J287" s="7"/>
      <c r="K287" s="7"/>
      <c r="L287" s="7"/>
      <c r="M287" s="7"/>
      <c r="N287" s="7"/>
      <c r="O287" s="7"/>
      <c r="P287" s="7"/>
      <c r="Q287" s="7"/>
      <c r="R287" s="7"/>
      <c r="S287" s="7"/>
      <c r="T287" s="7"/>
      <c r="U287" s="7"/>
      <c r="V287" s="7"/>
      <c r="W287" s="7"/>
      <c r="X287" s="7"/>
      <c r="Y287" s="7"/>
      <c r="Z287" s="7"/>
    </row>
    <row r="288" ht="13.5" customHeight="1">
      <c r="A288" s="288"/>
      <c r="B288" s="287"/>
      <c r="C288" s="203"/>
      <c r="D288" s="203"/>
      <c r="E288" s="281"/>
      <c r="F288" s="253"/>
      <c r="G288" s="7"/>
      <c r="H288" s="7"/>
      <c r="I288" s="7"/>
      <c r="J288" s="7"/>
      <c r="K288" s="7"/>
      <c r="L288" s="7"/>
      <c r="M288" s="7"/>
      <c r="N288" s="7"/>
      <c r="O288" s="7"/>
      <c r="P288" s="7"/>
      <c r="Q288" s="7"/>
      <c r="R288" s="7"/>
      <c r="S288" s="7"/>
      <c r="T288" s="7"/>
      <c r="U288" s="7"/>
      <c r="V288" s="7"/>
      <c r="W288" s="7"/>
      <c r="X288" s="7"/>
      <c r="Y288" s="7"/>
      <c r="Z288" s="7"/>
    </row>
    <row r="289" ht="13.5" customHeight="1">
      <c r="A289" s="288"/>
      <c r="B289" s="287"/>
      <c r="C289" s="203"/>
      <c r="D289" s="203"/>
      <c r="E289" s="281"/>
      <c r="F289" s="253"/>
      <c r="G289" s="7"/>
      <c r="H289" s="7"/>
      <c r="I289" s="7"/>
      <c r="J289" s="7"/>
      <c r="K289" s="7"/>
      <c r="L289" s="7"/>
      <c r="M289" s="7"/>
      <c r="N289" s="7"/>
      <c r="O289" s="7"/>
      <c r="P289" s="7"/>
      <c r="Q289" s="7"/>
      <c r="R289" s="7"/>
      <c r="S289" s="7"/>
      <c r="T289" s="7"/>
      <c r="U289" s="7"/>
      <c r="V289" s="7"/>
      <c r="W289" s="7"/>
      <c r="X289" s="7"/>
      <c r="Y289" s="7"/>
      <c r="Z289" s="7"/>
    </row>
    <row r="290" ht="13.5" customHeight="1">
      <c r="A290" s="288"/>
      <c r="B290" s="287"/>
      <c r="C290" s="203"/>
      <c r="D290" s="203"/>
      <c r="E290" s="281"/>
      <c r="F290" s="253"/>
      <c r="G290" s="7"/>
      <c r="H290" s="7"/>
      <c r="I290" s="7"/>
      <c r="J290" s="7"/>
      <c r="K290" s="7"/>
      <c r="L290" s="7"/>
      <c r="M290" s="7"/>
      <c r="N290" s="7"/>
      <c r="O290" s="7"/>
      <c r="P290" s="7"/>
      <c r="Q290" s="7"/>
      <c r="R290" s="7"/>
      <c r="S290" s="7"/>
      <c r="T290" s="7"/>
      <c r="U290" s="7"/>
      <c r="V290" s="7"/>
      <c r="W290" s="7"/>
      <c r="X290" s="7"/>
      <c r="Y290" s="7"/>
      <c r="Z290" s="7"/>
    </row>
    <row r="291" ht="13.5" customHeight="1">
      <c r="A291" s="288"/>
      <c r="B291" s="287"/>
      <c r="C291" s="203"/>
      <c r="D291" s="203"/>
      <c r="E291" s="281"/>
      <c r="F291" s="253"/>
      <c r="G291" s="7"/>
      <c r="H291" s="7"/>
      <c r="I291" s="7"/>
      <c r="J291" s="7"/>
      <c r="K291" s="7"/>
      <c r="L291" s="7"/>
      <c r="M291" s="7"/>
      <c r="N291" s="7"/>
      <c r="O291" s="7"/>
      <c r="P291" s="7"/>
      <c r="Q291" s="7"/>
      <c r="R291" s="7"/>
      <c r="S291" s="7"/>
      <c r="T291" s="7"/>
      <c r="U291" s="7"/>
      <c r="V291" s="7"/>
      <c r="W291" s="7"/>
      <c r="X291" s="7"/>
      <c r="Y291" s="7"/>
      <c r="Z291" s="7"/>
    </row>
    <row r="292" ht="13.5" customHeight="1">
      <c r="A292" s="288"/>
      <c r="B292" s="287"/>
      <c r="C292" s="203"/>
      <c r="D292" s="203"/>
      <c r="E292" s="281"/>
      <c r="F292" s="253"/>
      <c r="G292" s="7"/>
      <c r="H292" s="7"/>
      <c r="I292" s="7"/>
      <c r="J292" s="7"/>
      <c r="K292" s="7"/>
      <c r="L292" s="7"/>
      <c r="M292" s="7"/>
      <c r="N292" s="7"/>
      <c r="O292" s="7"/>
      <c r="P292" s="7"/>
      <c r="Q292" s="7"/>
      <c r="R292" s="7"/>
      <c r="S292" s="7"/>
      <c r="T292" s="7"/>
      <c r="U292" s="7"/>
      <c r="V292" s="7"/>
      <c r="W292" s="7"/>
      <c r="X292" s="7"/>
      <c r="Y292" s="7"/>
      <c r="Z292" s="7"/>
    </row>
    <row r="293" ht="13.5" customHeight="1">
      <c r="A293" s="288"/>
      <c r="B293" s="287"/>
      <c r="C293" s="203"/>
      <c r="D293" s="203"/>
      <c r="E293" s="281"/>
      <c r="F293" s="253"/>
      <c r="G293" s="7"/>
      <c r="H293" s="7"/>
      <c r="I293" s="7"/>
      <c r="J293" s="7"/>
      <c r="K293" s="7"/>
      <c r="L293" s="7"/>
      <c r="M293" s="7"/>
      <c r="N293" s="7"/>
      <c r="O293" s="7"/>
      <c r="P293" s="7"/>
      <c r="Q293" s="7"/>
      <c r="R293" s="7"/>
      <c r="S293" s="7"/>
      <c r="T293" s="7"/>
      <c r="U293" s="7"/>
      <c r="V293" s="7"/>
      <c r="W293" s="7"/>
      <c r="X293" s="7"/>
      <c r="Y293" s="7"/>
      <c r="Z293" s="7"/>
    </row>
    <row r="294" ht="13.5" customHeight="1">
      <c r="A294" s="288"/>
      <c r="B294" s="287"/>
      <c r="C294" s="203"/>
      <c r="D294" s="203"/>
      <c r="E294" s="281"/>
      <c r="F294" s="253"/>
      <c r="G294" s="7"/>
      <c r="H294" s="7"/>
      <c r="I294" s="7"/>
      <c r="J294" s="7"/>
      <c r="K294" s="7"/>
      <c r="L294" s="7"/>
      <c r="M294" s="7"/>
      <c r="N294" s="7"/>
      <c r="O294" s="7"/>
      <c r="P294" s="7"/>
      <c r="Q294" s="7"/>
      <c r="R294" s="7"/>
      <c r="S294" s="7"/>
      <c r="T294" s="7"/>
      <c r="U294" s="7"/>
      <c r="V294" s="7"/>
      <c r="W294" s="7"/>
      <c r="X294" s="7"/>
      <c r="Y294" s="7"/>
      <c r="Z294" s="7"/>
    </row>
    <row r="295" ht="13.5" customHeight="1">
      <c r="A295" s="288"/>
      <c r="B295" s="287"/>
      <c r="C295" s="203"/>
      <c r="D295" s="203"/>
      <c r="E295" s="281"/>
      <c r="F295" s="253"/>
      <c r="G295" s="7"/>
      <c r="H295" s="7"/>
      <c r="I295" s="7"/>
      <c r="J295" s="7"/>
      <c r="K295" s="7"/>
      <c r="L295" s="7"/>
      <c r="M295" s="7"/>
      <c r="N295" s="7"/>
      <c r="O295" s="7"/>
      <c r="P295" s="7"/>
      <c r="Q295" s="7"/>
      <c r="R295" s="7"/>
      <c r="S295" s="7"/>
      <c r="T295" s="7"/>
      <c r="U295" s="7"/>
      <c r="V295" s="7"/>
      <c r="W295" s="7"/>
      <c r="X295" s="7"/>
      <c r="Y295" s="7"/>
      <c r="Z295" s="7"/>
    </row>
    <row r="296" ht="13.5" customHeight="1">
      <c r="A296" s="288"/>
      <c r="B296" s="287"/>
      <c r="C296" s="203"/>
      <c r="D296" s="203"/>
      <c r="E296" s="281"/>
      <c r="F296" s="253"/>
      <c r="G296" s="7"/>
      <c r="H296" s="7"/>
      <c r="I296" s="7"/>
      <c r="J296" s="7"/>
      <c r="K296" s="7"/>
      <c r="L296" s="7"/>
      <c r="M296" s="7"/>
      <c r="N296" s="7"/>
      <c r="O296" s="7"/>
      <c r="P296" s="7"/>
      <c r="Q296" s="7"/>
      <c r="R296" s="7"/>
      <c r="S296" s="7"/>
      <c r="T296" s="7"/>
      <c r="U296" s="7"/>
      <c r="V296" s="7"/>
      <c r="W296" s="7"/>
      <c r="X296" s="7"/>
      <c r="Y296" s="7"/>
      <c r="Z296" s="7"/>
    </row>
    <row r="297" ht="13.5" customHeight="1">
      <c r="A297" s="288"/>
      <c r="B297" s="287"/>
      <c r="C297" s="203"/>
      <c r="D297" s="203"/>
      <c r="E297" s="281"/>
      <c r="F297" s="253"/>
      <c r="G297" s="7"/>
      <c r="H297" s="7"/>
      <c r="I297" s="7"/>
      <c r="J297" s="7"/>
      <c r="K297" s="7"/>
      <c r="L297" s="7"/>
      <c r="M297" s="7"/>
      <c r="N297" s="7"/>
      <c r="O297" s="7"/>
      <c r="P297" s="7"/>
      <c r="Q297" s="7"/>
      <c r="R297" s="7"/>
      <c r="S297" s="7"/>
      <c r="T297" s="7"/>
      <c r="U297" s="7"/>
      <c r="V297" s="7"/>
      <c r="W297" s="7"/>
      <c r="X297" s="7"/>
      <c r="Y297" s="7"/>
      <c r="Z297" s="7"/>
    </row>
    <row r="298" ht="13.5" customHeight="1">
      <c r="A298" s="288"/>
      <c r="B298" s="287"/>
      <c r="C298" s="203"/>
      <c r="D298" s="203"/>
      <c r="E298" s="281"/>
      <c r="F298" s="253"/>
      <c r="G298" s="7"/>
      <c r="H298" s="7"/>
      <c r="I298" s="7"/>
      <c r="J298" s="7"/>
      <c r="K298" s="7"/>
      <c r="L298" s="7"/>
      <c r="M298" s="7"/>
      <c r="N298" s="7"/>
      <c r="O298" s="7"/>
      <c r="P298" s="7"/>
      <c r="Q298" s="7"/>
      <c r="R298" s="7"/>
      <c r="S298" s="7"/>
      <c r="T298" s="7"/>
      <c r="U298" s="7"/>
      <c r="V298" s="7"/>
      <c r="W298" s="7"/>
      <c r="X298" s="7"/>
      <c r="Y298" s="7"/>
      <c r="Z298" s="7"/>
    </row>
    <row r="299" ht="13.5" customHeight="1">
      <c r="A299" s="288"/>
      <c r="B299" s="287"/>
      <c r="C299" s="203"/>
      <c r="D299" s="203"/>
      <c r="E299" s="281"/>
      <c r="F299" s="253"/>
      <c r="G299" s="7"/>
      <c r="H299" s="7"/>
      <c r="I299" s="7"/>
      <c r="J299" s="7"/>
      <c r="K299" s="7"/>
      <c r="L299" s="7"/>
      <c r="M299" s="7"/>
      <c r="N299" s="7"/>
      <c r="O299" s="7"/>
      <c r="P299" s="7"/>
      <c r="Q299" s="7"/>
      <c r="R299" s="7"/>
      <c r="S299" s="7"/>
      <c r="T299" s="7"/>
      <c r="U299" s="7"/>
      <c r="V299" s="7"/>
      <c r="W299" s="7"/>
      <c r="X299" s="7"/>
      <c r="Y299" s="7"/>
      <c r="Z299" s="7"/>
    </row>
    <row r="300" ht="13.5" customHeight="1">
      <c r="A300" s="288"/>
      <c r="B300" s="287"/>
      <c r="C300" s="203"/>
      <c r="D300" s="203"/>
      <c r="E300" s="281"/>
      <c r="F300" s="253"/>
      <c r="G300" s="7"/>
      <c r="H300" s="7"/>
      <c r="I300" s="7"/>
      <c r="J300" s="7"/>
      <c r="K300" s="7"/>
      <c r="L300" s="7"/>
      <c r="M300" s="7"/>
      <c r="N300" s="7"/>
      <c r="O300" s="7"/>
      <c r="P300" s="7"/>
      <c r="Q300" s="7"/>
      <c r="R300" s="7"/>
      <c r="S300" s="7"/>
      <c r="T300" s="7"/>
      <c r="U300" s="7"/>
      <c r="V300" s="7"/>
      <c r="W300" s="7"/>
      <c r="X300" s="7"/>
      <c r="Y300" s="7"/>
      <c r="Z300" s="7"/>
    </row>
    <row r="301" ht="13.5" customHeight="1">
      <c r="A301" s="288"/>
      <c r="B301" s="287"/>
      <c r="C301" s="203"/>
      <c r="D301" s="203"/>
      <c r="E301" s="281"/>
      <c r="F301" s="253"/>
      <c r="G301" s="7"/>
      <c r="H301" s="7"/>
      <c r="I301" s="7"/>
      <c r="J301" s="7"/>
      <c r="K301" s="7"/>
      <c r="L301" s="7"/>
      <c r="M301" s="7"/>
      <c r="N301" s="7"/>
      <c r="O301" s="7"/>
      <c r="P301" s="7"/>
      <c r="Q301" s="7"/>
      <c r="R301" s="7"/>
      <c r="S301" s="7"/>
      <c r="T301" s="7"/>
      <c r="U301" s="7"/>
      <c r="V301" s="7"/>
      <c r="W301" s="7"/>
      <c r="X301" s="7"/>
      <c r="Y301" s="7"/>
      <c r="Z301" s="7"/>
    </row>
    <row r="302" ht="13.5" customHeight="1">
      <c r="A302" s="288"/>
      <c r="B302" s="287"/>
      <c r="C302" s="203"/>
      <c r="D302" s="203"/>
      <c r="E302" s="281"/>
      <c r="F302" s="253"/>
      <c r="G302" s="7"/>
      <c r="H302" s="7"/>
      <c r="I302" s="7"/>
      <c r="J302" s="7"/>
      <c r="K302" s="7"/>
      <c r="L302" s="7"/>
      <c r="M302" s="7"/>
      <c r="N302" s="7"/>
      <c r="O302" s="7"/>
      <c r="P302" s="7"/>
      <c r="Q302" s="7"/>
      <c r="R302" s="7"/>
      <c r="S302" s="7"/>
      <c r="T302" s="7"/>
      <c r="U302" s="7"/>
      <c r="V302" s="7"/>
      <c r="W302" s="7"/>
      <c r="X302" s="7"/>
      <c r="Y302" s="7"/>
      <c r="Z302" s="7"/>
    </row>
    <row r="303" ht="13.5" customHeight="1">
      <c r="A303" s="288"/>
      <c r="B303" s="287"/>
      <c r="C303" s="203"/>
      <c r="D303" s="203"/>
      <c r="E303" s="281"/>
      <c r="F303" s="253"/>
      <c r="G303" s="7"/>
      <c r="H303" s="7"/>
      <c r="I303" s="7"/>
      <c r="J303" s="7"/>
      <c r="K303" s="7"/>
      <c r="L303" s="7"/>
      <c r="M303" s="7"/>
      <c r="N303" s="7"/>
      <c r="O303" s="7"/>
      <c r="P303" s="7"/>
      <c r="Q303" s="7"/>
      <c r="R303" s="7"/>
      <c r="S303" s="7"/>
      <c r="T303" s="7"/>
      <c r="U303" s="7"/>
      <c r="V303" s="7"/>
      <c r="W303" s="7"/>
      <c r="X303" s="7"/>
      <c r="Y303" s="7"/>
      <c r="Z303" s="7"/>
    </row>
    <row r="304" ht="13.5" customHeight="1">
      <c r="A304" s="288"/>
      <c r="B304" s="287"/>
      <c r="C304" s="203"/>
      <c r="D304" s="203"/>
      <c r="E304" s="281"/>
      <c r="F304" s="253"/>
      <c r="G304" s="7"/>
      <c r="H304" s="7"/>
      <c r="I304" s="7"/>
      <c r="J304" s="7"/>
      <c r="K304" s="7"/>
      <c r="L304" s="7"/>
      <c r="M304" s="7"/>
      <c r="N304" s="7"/>
      <c r="O304" s="7"/>
      <c r="P304" s="7"/>
      <c r="Q304" s="7"/>
      <c r="R304" s="7"/>
      <c r="S304" s="7"/>
      <c r="T304" s="7"/>
      <c r="U304" s="7"/>
      <c r="V304" s="7"/>
      <c r="W304" s="7"/>
      <c r="X304" s="7"/>
      <c r="Y304" s="7"/>
      <c r="Z304" s="7"/>
    </row>
    <row r="305" ht="13.5" customHeight="1">
      <c r="A305" s="288"/>
      <c r="B305" s="287"/>
      <c r="C305" s="203"/>
      <c r="D305" s="203"/>
      <c r="E305" s="281"/>
      <c r="F305" s="253"/>
      <c r="G305" s="7"/>
      <c r="H305" s="7"/>
      <c r="I305" s="7"/>
      <c r="J305" s="7"/>
      <c r="K305" s="7"/>
      <c r="L305" s="7"/>
      <c r="M305" s="7"/>
      <c r="N305" s="7"/>
      <c r="O305" s="7"/>
      <c r="P305" s="7"/>
      <c r="Q305" s="7"/>
      <c r="R305" s="7"/>
      <c r="S305" s="7"/>
      <c r="T305" s="7"/>
      <c r="U305" s="7"/>
      <c r="V305" s="7"/>
      <c r="W305" s="7"/>
      <c r="X305" s="7"/>
      <c r="Y305" s="7"/>
      <c r="Z305" s="7"/>
    </row>
    <row r="306" ht="13.5" customHeight="1">
      <c r="A306" s="288"/>
      <c r="B306" s="287"/>
      <c r="C306" s="203"/>
      <c r="D306" s="203"/>
      <c r="E306" s="281"/>
      <c r="F306" s="253"/>
      <c r="G306" s="7"/>
      <c r="H306" s="7"/>
      <c r="I306" s="7"/>
      <c r="J306" s="7"/>
      <c r="K306" s="7"/>
      <c r="L306" s="7"/>
      <c r="M306" s="7"/>
      <c r="N306" s="7"/>
      <c r="O306" s="7"/>
      <c r="P306" s="7"/>
      <c r="Q306" s="7"/>
      <c r="R306" s="7"/>
      <c r="S306" s="7"/>
      <c r="T306" s="7"/>
      <c r="U306" s="7"/>
      <c r="V306" s="7"/>
      <c r="W306" s="7"/>
      <c r="X306" s="7"/>
      <c r="Y306" s="7"/>
      <c r="Z306" s="7"/>
    </row>
    <row r="307" ht="13.5" customHeight="1">
      <c r="A307" s="288"/>
      <c r="B307" s="287"/>
      <c r="C307" s="203"/>
      <c r="D307" s="203"/>
      <c r="E307" s="281"/>
      <c r="F307" s="253"/>
      <c r="G307" s="7"/>
      <c r="H307" s="7"/>
      <c r="I307" s="7"/>
      <c r="J307" s="7"/>
      <c r="K307" s="7"/>
      <c r="L307" s="7"/>
      <c r="M307" s="7"/>
      <c r="N307" s="7"/>
      <c r="O307" s="7"/>
      <c r="P307" s="7"/>
      <c r="Q307" s="7"/>
      <c r="R307" s="7"/>
      <c r="S307" s="7"/>
      <c r="T307" s="7"/>
      <c r="U307" s="7"/>
      <c r="V307" s="7"/>
      <c r="W307" s="7"/>
      <c r="X307" s="7"/>
      <c r="Y307" s="7"/>
      <c r="Z307" s="7"/>
    </row>
    <row r="308" ht="13.5" customHeight="1">
      <c r="A308" s="288"/>
      <c r="B308" s="287"/>
      <c r="C308" s="203"/>
      <c r="D308" s="203"/>
      <c r="E308" s="281"/>
      <c r="F308" s="253"/>
      <c r="G308" s="7"/>
      <c r="H308" s="7"/>
      <c r="I308" s="7"/>
      <c r="J308" s="7"/>
      <c r="K308" s="7"/>
      <c r="L308" s="7"/>
      <c r="M308" s="7"/>
      <c r="N308" s="7"/>
      <c r="O308" s="7"/>
      <c r="P308" s="7"/>
      <c r="Q308" s="7"/>
      <c r="R308" s="7"/>
      <c r="S308" s="7"/>
      <c r="T308" s="7"/>
      <c r="U308" s="7"/>
      <c r="V308" s="7"/>
      <c r="W308" s="7"/>
      <c r="X308" s="7"/>
      <c r="Y308" s="7"/>
      <c r="Z308" s="7"/>
    </row>
    <row r="309" ht="13.5" customHeight="1">
      <c r="A309" s="288"/>
      <c r="B309" s="287"/>
      <c r="C309" s="203"/>
      <c r="D309" s="203"/>
      <c r="E309" s="281"/>
      <c r="F309" s="253"/>
      <c r="G309" s="7"/>
      <c r="H309" s="7"/>
      <c r="I309" s="7"/>
      <c r="J309" s="7"/>
      <c r="K309" s="7"/>
      <c r="L309" s="7"/>
      <c r="M309" s="7"/>
      <c r="N309" s="7"/>
      <c r="O309" s="7"/>
      <c r="P309" s="7"/>
      <c r="Q309" s="7"/>
      <c r="R309" s="7"/>
      <c r="S309" s="7"/>
      <c r="T309" s="7"/>
      <c r="U309" s="7"/>
      <c r="V309" s="7"/>
      <c r="W309" s="7"/>
      <c r="X309" s="7"/>
      <c r="Y309" s="7"/>
      <c r="Z309" s="7"/>
    </row>
    <row r="310" ht="13.5" customHeight="1">
      <c r="A310" s="288"/>
      <c r="B310" s="287"/>
      <c r="C310" s="203"/>
      <c r="D310" s="203"/>
      <c r="E310" s="281"/>
      <c r="F310" s="253"/>
      <c r="G310" s="7"/>
      <c r="H310" s="7"/>
      <c r="I310" s="7"/>
      <c r="J310" s="7"/>
      <c r="K310" s="7"/>
      <c r="L310" s="7"/>
      <c r="M310" s="7"/>
      <c r="N310" s="7"/>
      <c r="O310" s="7"/>
      <c r="P310" s="7"/>
      <c r="Q310" s="7"/>
      <c r="R310" s="7"/>
      <c r="S310" s="7"/>
      <c r="T310" s="7"/>
      <c r="U310" s="7"/>
      <c r="V310" s="7"/>
      <c r="W310" s="7"/>
      <c r="X310" s="7"/>
      <c r="Y310" s="7"/>
      <c r="Z310" s="7"/>
    </row>
    <row r="311" ht="13.5" customHeight="1">
      <c r="A311" s="288"/>
      <c r="B311" s="287"/>
      <c r="C311" s="203"/>
      <c r="D311" s="203"/>
      <c r="E311" s="281"/>
      <c r="F311" s="253"/>
      <c r="G311" s="7"/>
      <c r="H311" s="7"/>
      <c r="I311" s="7"/>
      <c r="J311" s="7"/>
      <c r="K311" s="7"/>
      <c r="L311" s="7"/>
      <c r="M311" s="7"/>
      <c r="N311" s="7"/>
      <c r="O311" s="7"/>
      <c r="P311" s="7"/>
      <c r="Q311" s="7"/>
      <c r="R311" s="7"/>
      <c r="S311" s="7"/>
      <c r="T311" s="7"/>
      <c r="U311" s="7"/>
      <c r="V311" s="7"/>
      <c r="W311" s="7"/>
      <c r="X311" s="7"/>
      <c r="Y311" s="7"/>
      <c r="Z311" s="7"/>
    </row>
    <row r="312" ht="13.5" customHeight="1">
      <c r="A312" s="288"/>
      <c r="B312" s="287"/>
      <c r="C312" s="203"/>
      <c r="D312" s="203"/>
      <c r="E312" s="281"/>
      <c r="F312" s="253"/>
      <c r="G312" s="7"/>
      <c r="H312" s="7"/>
      <c r="I312" s="7"/>
      <c r="J312" s="7"/>
      <c r="K312" s="7"/>
      <c r="L312" s="7"/>
      <c r="M312" s="7"/>
      <c r="N312" s="7"/>
      <c r="O312" s="7"/>
      <c r="P312" s="7"/>
      <c r="Q312" s="7"/>
      <c r="R312" s="7"/>
      <c r="S312" s="7"/>
      <c r="T312" s="7"/>
      <c r="U312" s="7"/>
      <c r="V312" s="7"/>
      <c r="W312" s="7"/>
      <c r="X312" s="7"/>
      <c r="Y312" s="7"/>
      <c r="Z312" s="7"/>
    </row>
    <row r="313" ht="13.5" customHeight="1">
      <c r="A313" s="288"/>
      <c r="B313" s="287"/>
      <c r="C313" s="203"/>
      <c r="D313" s="203"/>
      <c r="E313" s="281"/>
      <c r="F313" s="253"/>
      <c r="G313" s="7"/>
      <c r="H313" s="7"/>
      <c r="I313" s="7"/>
      <c r="J313" s="7"/>
      <c r="K313" s="7"/>
      <c r="L313" s="7"/>
      <c r="M313" s="7"/>
      <c r="N313" s="7"/>
      <c r="O313" s="7"/>
      <c r="P313" s="7"/>
      <c r="Q313" s="7"/>
      <c r="R313" s="7"/>
      <c r="S313" s="7"/>
      <c r="T313" s="7"/>
      <c r="U313" s="7"/>
      <c r="V313" s="7"/>
      <c r="W313" s="7"/>
      <c r="X313" s="7"/>
      <c r="Y313" s="7"/>
      <c r="Z313" s="7"/>
    </row>
    <row r="314" ht="13.5" customHeight="1">
      <c r="A314" s="288"/>
      <c r="B314" s="287"/>
      <c r="C314" s="203"/>
      <c r="D314" s="203"/>
      <c r="E314" s="281"/>
      <c r="F314" s="253"/>
      <c r="G314" s="7"/>
      <c r="H314" s="7"/>
      <c r="I314" s="7"/>
      <c r="J314" s="7"/>
      <c r="K314" s="7"/>
      <c r="L314" s="7"/>
      <c r="M314" s="7"/>
      <c r="N314" s="7"/>
      <c r="O314" s="7"/>
      <c r="P314" s="7"/>
      <c r="Q314" s="7"/>
      <c r="R314" s="7"/>
      <c r="S314" s="7"/>
      <c r="T314" s="7"/>
      <c r="U314" s="7"/>
      <c r="V314" s="7"/>
      <c r="W314" s="7"/>
      <c r="X314" s="7"/>
      <c r="Y314" s="7"/>
      <c r="Z314" s="7"/>
    </row>
    <row r="315" ht="13.5" customHeight="1">
      <c r="A315" s="288"/>
      <c r="B315" s="287"/>
      <c r="C315" s="203"/>
      <c r="D315" s="203"/>
      <c r="E315" s="281"/>
      <c r="F315" s="253"/>
      <c r="G315" s="7"/>
      <c r="H315" s="7"/>
      <c r="I315" s="7"/>
      <c r="J315" s="7"/>
      <c r="K315" s="7"/>
      <c r="L315" s="7"/>
      <c r="M315" s="7"/>
      <c r="N315" s="7"/>
      <c r="O315" s="7"/>
      <c r="P315" s="7"/>
      <c r="Q315" s="7"/>
      <c r="R315" s="7"/>
      <c r="S315" s="7"/>
      <c r="T315" s="7"/>
      <c r="U315" s="7"/>
      <c r="V315" s="7"/>
      <c r="W315" s="7"/>
      <c r="X315" s="7"/>
      <c r="Y315" s="7"/>
      <c r="Z315" s="7"/>
    </row>
    <row r="316" ht="13.5" customHeight="1">
      <c r="A316" s="288"/>
      <c r="B316" s="287"/>
      <c r="C316" s="203"/>
      <c r="D316" s="203"/>
      <c r="E316" s="281"/>
      <c r="F316" s="253"/>
      <c r="G316" s="7"/>
      <c r="H316" s="7"/>
      <c r="I316" s="7"/>
      <c r="J316" s="7"/>
      <c r="K316" s="7"/>
      <c r="L316" s="7"/>
      <c r="M316" s="7"/>
      <c r="N316" s="7"/>
      <c r="O316" s="7"/>
      <c r="P316" s="7"/>
      <c r="Q316" s="7"/>
      <c r="R316" s="7"/>
      <c r="S316" s="7"/>
      <c r="T316" s="7"/>
      <c r="U316" s="7"/>
      <c r="V316" s="7"/>
      <c r="W316" s="7"/>
      <c r="X316" s="7"/>
      <c r="Y316" s="7"/>
      <c r="Z316" s="7"/>
    </row>
    <row r="317" ht="13.5" customHeight="1">
      <c r="A317" s="288"/>
      <c r="B317" s="287"/>
      <c r="C317" s="203"/>
      <c r="D317" s="203"/>
      <c r="E317" s="281"/>
      <c r="F317" s="253"/>
      <c r="G317" s="7"/>
      <c r="H317" s="7"/>
      <c r="I317" s="7"/>
      <c r="J317" s="7"/>
      <c r="K317" s="7"/>
      <c r="L317" s="7"/>
      <c r="M317" s="7"/>
      <c r="N317" s="7"/>
      <c r="O317" s="7"/>
      <c r="P317" s="7"/>
      <c r="Q317" s="7"/>
      <c r="R317" s="7"/>
      <c r="S317" s="7"/>
      <c r="T317" s="7"/>
      <c r="U317" s="7"/>
      <c r="V317" s="7"/>
      <c r="W317" s="7"/>
      <c r="X317" s="7"/>
      <c r="Y317" s="7"/>
      <c r="Z317" s="7"/>
    </row>
    <row r="318" ht="13.5" customHeight="1">
      <c r="A318" s="288"/>
      <c r="B318" s="287"/>
      <c r="C318" s="203"/>
      <c r="D318" s="203"/>
      <c r="E318" s="281"/>
      <c r="F318" s="253"/>
      <c r="G318" s="7"/>
      <c r="H318" s="7"/>
      <c r="I318" s="7"/>
      <c r="J318" s="7"/>
      <c r="K318" s="7"/>
      <c r="L318" s="7"/>
      <c r="M318" s="7"/>
      <c r="N318" s="7"/>
      <c r="O318" s="7"/>
      <c r="P318" s="7"/>
      <c r="Q318" s="7"/>
      <c r="R318" s="7"/>
      <c r="S318" s="7"/>
      <c r="T318" s="7"/>
      <c r="U318" s="7"/>
      <c r="V318" s="7"/>
      <c r="W318" s="7"/>
      <c r="X318" s="7"/>
      <c r="Y318" s="7"/>
      <c r="Z318" s="7"/>
    </row>
    <row r="319" ht="13.5" customHeight="1">
      <c r="A319" s="288"/>
      <c r="B319" s="287"/>
      <c r="C319" s="203"/>
      <c r="D319" s="203"/>
      <c r="E319" s="281"/>
      <c r="F319" s="253"/>
      <c r="G319" s="7"/>
      <c r="H319" s="7"/>
      <c r="I319" s="7"/>
      <c r="J319" s="7"/>
      <c r="K319" s="7"/>
      <c r="L319" s="7"/>
      <c r="M319" s="7"/>
      <c r="N319" s="7"/>
      <c r="O319" s="7"/>
      <c r="P319" s="7"/>
      <c r="Q319" s="7"/>
      <c r="R319" s="7"/>
      <c r="S319" s="7"/>
      <c r="T319" s="7"/>
      <c r="U319" s="7"/>
      <c r="V319" s="7"/>
      <c r="W319" s="7"/>
      <c r="X319" s="7"/>
      <c r="Y319" s="7"/>
      <c r="Z319" s="7"/>
    </row>
    <row r="320" ht="13.5" customHeight="1">
      <c r="A320" s="288"/>
      <c r="B320" s="287"/>
      <c r="C320" s="203"/>
      <c r="D320" s="203"/>
      <c r="E320" s="281"/>
      <c r="F320" s="253"/>
      <c r="G320" s="7"/>
      <c r="H320" s="7"/>
      <c r="I320" s="7"/>
      <c r="J320" s="7"/>
      <c r="K320" s="7"/>
      <c r="L320" s="7"/>
      <c r="M320" s="7"/>
      <c r="N320" s="7"/>
      <c r="O320" s="7"/>
      <c r="P320" s="7"/>
      <c r="Q320" s="7"/>
      <c r="R320" s="7"/>
      <c r="S320" s="7"/>
      <c r="T320" s="7"/>
      <c r="U320" s="7"/>
      <c r="V320" s="7"/>
      <c r="W320" s="7"/>
      <c r="X320" s="7"/>
      <c r="Y320" s="7"/>
      <c r="Z320" s="7"/>
    </row>
    <row r="321" ht="13.5" customHeight="1">
      <c r="A321" s="288"/>
      <c r="B321" s="287"/>
      <c r="C321" s="203"/>
      <c r="D321" s="203"/>
      <c r="E321" s="281"/>
      <c r="F321" s="253"/>
      <c r="G321" s="7"/>
      <c r="H321" s="7"/>
      <c r="I321" s="7"/>
      <c r="J321" s="7"/>
      <c r="K321" s="7"/>
      <c r="L321" s="7"/>
      <c r="M321" s="7"/>
      <c r="N321" s="7"/>
      <c r="O321" s="7"/>
      <c r="P321" s="7"/>
      <c r="Q321" s="7"/>
      <c r="R321" s="7"/>
      <c r="S321" s="7"/>
      <c r="T321" s="7"/>
      <c r="U321" s="7"/>
      <c r="V321" s="7"/>
      <c r="W321" s="7"/>
      <c r="X321" s="7"/>
      <c r="Y321" s="7"/>
      <c r="Z321" s="7"/>
    </row>
    <row r="322" ht="13.5" customHeight="1">
      <c r="A322" s="288"/>
      <c r="B322" s="287"/>
      <c r="C322" s="203"/>
      <c r="D322" s="203"/>
      <c r="E322" s="281"/>
      <c r="F322" s="253"/>
      <c r="G322" s="7"/>
      <c r="H322" s="7"/>
      <c r="I322" s="7"/>
      <c r="J322" s="7"/>
      <c r="K322" s="7"/>
      <c r="L322" s="7"/>
      <c r="M322" s="7"/>
      <c r="N322" s="7"/>
      <c r="O322" s="7"/>
      <c r="P322" s="7"/>
      <c r="Q322" s="7"/>
      <c r="R322" s="7"/>
      <c r="S322" s="7"/>
      <c r="T322" s="7"/>
      <c r="U322" s="7"/>
      <c r="V322" s="7"/>
      <c r="W322" s="7"/>
      <c r="X322" s="7"/>
      <c r="Y322" s="7"/>
      <c r="Z322" s="7"/>
    </row>
    <row r="323" ht="13.5" customHeight="1">
      <c r="A323" s="288"/>
      <c r="B323" s="287"/>
      <c r="C323" s="203"/>
      <c r="D323" s="203"/>
      <c r="E323" s="281"/>
      <c r="F323" s="253"/>
      <c r="G323" s="7"/>
      <c r="H323" s="7"/>
      <c r="I323" s="7"/>
      <c r="J323" s="7"/>
      <c r="K323" s="7"/>
      <c r="L323" s="7"/>
      <c r="M323" s="7"/>
      <c r="N323" s="7"/>
      <c r="O323" s="7"/>
      <c r="P323" s="7"/>
      <c r="Q323" s="7"/>
      <c r="R323" s="7"/>
      <c r="S323" s="7"/>
      <c r="T323" s="7"/>
      <c r="U323" s="7"/>
      <c r="V323" s="7"/>
      <c r="W323" s="7"/>
      <c r="X323" s="7"/>
      <c r="Y323" s="7"/>
      <c r="Z323" s="7"/>
    </row>
    <row r="324" ht="13.5" customHeight="1">
      <c r="A324" s="288"/>
      <c r="B324" s="287"/>
      <c r="C324" s="203"/>
      <c r="D324" s="203"/>
      <c r="E324" s="281"/>
      <c r="F324" s="253"/>
      <c r="G324" s="7"/>
      <c r="H324" s="7"/>
      <c r="I324" s="7"/>
      <c r="J324" s="7"/>
      <c r="K324" s="7"/>
      <c r="L324" s="7"/>
      <c r="M324" s="7"/>
      <c r="N324" s="7"/>
      <c r="O324" s="7"/>
      <c r="P324" s="7"/>
      <c r="Q324" s="7"/>
      <c r="R324" s="7"/>
      <c r="S324" s="7"/>
      <c r="T324" s="7"/>
      <c r="U324" s="7"/>
      <c r="V324" s="7"/>
      <c r="W324" s="7"/>
      <c r="X324" s="7"/>
      <c r="Y324" s="7"/>
      <c r="Z324" s="7"/>
    </row>
    <row r="325" ht="13.5" customHeight="1">
      <c r="A325" s="288"/>
      <c r="B325" s="287"/>
      <c r="C325" s="203"/>
      <c r="D325" s="203"/>
      <c r="E325" s="281"/>
      <c r="F325" s="253"/>
      <c r="G325" s="7"/>
      <c r="H325" s="7"/>
      <c r="I325" s="7"/>
      <c r="J325" s="7"/>
      <c r="K325" s="7"/>
      <c r="L325" s="7"/>
      <c r="M325" s="7"/>
      <c r="N325" s="7"/>
      <c r="O325" s="7"/>
      <c r="P325" s="7"/>
      <c r="Q325" s="7"/>
      <c r="R325" s="7"/>
      <c r="S325" s="7"/>
      <c r="T325" s="7"/>
      <c r="U325" s="7"/>
      <c r="V325" s="7"/>
      <c r="W325" s="7"/>
      <c r="X325" s="7"/>
      <c r="Y325" s="7"/>
      <c r="Z325" s="7"/>
    </row>
    <row r="326" ht="13.5" customHeight="1">
      <c r="A326" s="288"/>
      <c r="B326" s="287"/>
      <c r="C326" s="203"/>
      <c r="D326" s="203"/>
      <c r="E326" s="281"/>
      <c r="F326" s="253"/>
      <c r="G326" s="7"/>
      <c r="H326" s="7"/>
      <c r="I326" s="7"/>
      <c r="J326" s="7"/>
      <c r="K326" s="7"/>
      <c r="L326" s="7"/>
      <c r="M326" s="7"/>
      <c r="N326" s="7"/>
      <c r="O326" s="7"/>
      <c r="P326" s="7"/>
      <c r="Q326" s="7"/>
      <c r="R326" s="7"/>
      <c r="S326" s="7"/>
      <c r="T326" s="7"/>
      <c r="U326" s="7"/>
      <c r="V326" s="7"/>
      <c r="W326" s="7"/>
      <c r="X326" s="7"/>
      <c r="Y326" s="7"/>
      <c r="Z326" s="7"/>
    </row>
    <row r="327" ht="13.5" customHeight="1">
      <c r="A327" s="288"/>
      <c r="B327" s="287"/>
      <c r="C327" s="203"/>
      <c r="D327" s="203"/>
      <c r="E327" s="281"/>
      <c r="F327" s="253"/>
      <c r="G327" s="7"/>
      <c r="H327" s="7"/>
      <c r="I327" s="7"/>
      <c r="J327" s="7"/>
      <c r="K327" s="7"/>
      <c r="L327" s="7"/>
      <c r="M327" s="7"/>
      <c r="N327" s="7"/>
      <c r="O327" s="7"/>
      <c r="P327" s="7"/>
      <c r="Q327" s="7"/>
      <c r="R327" s="7"/>
      <c r="S327" s="7"/>
      <c r="T327" s="7"/>
      <c r="U327" s="7"/>
      <c r="V327" s="7"/>
      <c r="W327" s="7"/>
      <c r="X327" s="7"/>
      <c r="Y327" s="7"/>
      <c r="Z327" s="7"/>
    </row>
    <row r="328" ht="13.5" customHeight="1">
      <c r="A328" s="288"/>
      <c r="B328" s="287"/>
      <c r="C328" s="203"/>
      <c r="D328" s="203"/>
      <c r="E328" s="281"/>
      <c r="F328" s="253"/>
      <c r="G328" s="7"/>
      <c r="H328" s="7"/>
      <c r="I328" s="7"/>
      <c r="J328" s="7"/>
      <c r="K328" s="7"/>
      <c r="L328" s="7"/>
      <c r="M328" s="7"/>
      <c r="N328" s="7"/>
      <c r="O328" s="7"/>
      <c r="P328" s="7"/>
      <c r="Q328" s="7"/>
      <c r="R328" s="7"/>
      <c r="S328" s="7"/>
      <c r="T328" s="7"/>
      <c r="U328" s="7"/>
      <c r="V328" s="7"/>
      <c r="W328" s="7"/>
      <c r="X328" s="7"/>
      <c r="Y328" s="7"/>
      <c r="Z328" s="7"/>
    </row>
    <row r="329" ht="13.5" customHeight="1">
      <c r="A329" s="288"/>
      <c r="B329" s="287"/>
      <c r="C329" s="203"/>
      <c r="D329" s="203"/>
      <c r="E329" s="281"/>
      <c r="F329" s="253"/>
      <c r="G329" s="7"/>
      <c r="H329" s="7"/>
      <c r="I329" s="7"/>
      <c r="J329" s="7"/>
      <c r="K329" s="7"/>
      <c r="L329" s="7"/>
      <c r="M329" s="7"/>
      <c r="N329" s="7"/>
      <c r="O329" s="7"/>
      <c r="P329" s="7"/>
      <c r="Q329" s="7"/>
      <c r="R329" s="7"/>
      <c r="S329" s="7"/>
      <c r="T329" s="7"/>
      <c r="U329" s="7"/>
      <c r="V329" s="7"/>
      <c r="W329" s="7"/>
      <c r="X329" s="7"/>
      <c r="Y329" s="7"/>
      <c r="Z329" s="7"/>
    </row>
    <row r="330" ht="13.5" customHeight="1">
      <c r="A330" s="288"/>
      <c r="B330" s="287"/>
      <c r="C330" s="203"/>
      <c r="D330" s="203"/>
      <c r="E330" s="281"/>
      <c r="F330" s="253"/>
      <c r="G330" s="7"/>
      <c r="H330" s="7"/>
      <c r="I330" s="7"/>
      <c r="J330" s="7"/>
      <c r="K330" s="7"/>
      <c r="L330" s="7"/>
      <c r="M330" s="7"/>
      <c r="N330" s="7"/>
      <c r="O330" s="7"/>
      <c r="P330" s="7"/>
      <c r="Q330" s="7"/>
      <c r="R330" s="7"/>
      <c r="S330" s="7"/>
      <c r="T330" s="7"/>
      <c r="U330" s="7"/>
      <c r="V330" s="7"/>
      <c r="W330" s="7"/>
      <c r="X330" s="7"/>
      <c r="Y330" s="7"/>
      <c r="Z330" s="7"/>
    </row>
    <row r="331" ht="13.5" customHeight="1">
      <c r="A331" s="288"/>
      <c r="B331" s="287"/>
      <c r="C331" s="203"/>
      <c r="D331" s="203"/>
      <c r="E331" s="281"/>
      <c r="F331" s="253"/>
      <c r="G331" s="7"/>
      <c r="H331" s="7"/>
      <c r="I331" s="7"/>
      <c r="J331" s="7"/>
      <c r="K331" s="7"/>
      <c r="L331" s="7"/>
      <c r="M331" s="7"/>
      <c r="N331" s="7"/>
      <c r="O331" s="7"/>
      <c r="P331" s="7"/>
      <c r="Q331" s="7"/>
      <c r="R331" s="7"/>
      <c r="S331" s="7"/>
      <c r="T331" s="7"/>
      <c r="U331" s="7"/>
      <c r="V331" s="7"/>
      <c r="W331" s="7"/>
      <c r="X331" s="7"/>
      <c r="Y331" s="7"/>
      <c r="Z331" s="7"/>
    </row>
    <row r="332" ht="13.5" customHeight="1">
      <c r="A332" s="288"/>
      <c r="B332" s="287"/>
      <c r="C332" s="203"/>
      <c r="D332" s="203"/>
      <c r="E332" s="281"/>
      <c r="F332" s="253"/>
      <c r="G332" s="7"/>
      <c r="H332" s="7"/>
      <c r="I332" s="7"/>
      <c r="J332" s="7"/>
      <c r="K332" s="7"/>
      <c r="L332" s="7"/>
      <c r="M332" s="7"/>
      <c r="N332" s="7"/>
      <c r="O332" s="7"/>
      <c r="P332" s="7"/>
      <c r="Q332" s="7"/>
      <c r="R332" s="7"/>
      <c r="S332" s="7"/>
      <c r="T332" s="7"/>
      <c r="U332" s="7"/>
      <c r="V332" s="7"/>
      <c r="W332" s="7"/>
      <c r="X332" s="7"/>
      <c r="Y332" s="7"/>
      <c r="Z332" s="7"/>
    </row>
    <row r="333" ht="13.5" customHeight="1">
      <c r="A333" s="288"/>
      <c r="B333" s="287"/>
      <c r="C333" s="203"/>
      <c r="D333" s="203"/>
      <c r="E333" s="281"/>
      <c r="F333" s="253"/>
      <c r="G333" s="7"/>
      <c r="H333" s="7"/>
      <c r="I333" s="7"/>
      <c r="J333" s="7"/>
      <c r="K333" s="7"/>
      <c r="L333" s="7"/>
      <c r="M333" s="7"/>
      <c r="N333" s="7"/>
      <c r="O333" s="7"/>
      <c r="P333" s="7"/>
      <c r="Q333" s="7"/>
      <c r="R333" s="7"/>
      <c r="S333" s="7"/>
      <c r="T333" s="7"/>
      <c r="U333" s="7"/>
      <c r="V333" s="7"/>
      <c r="W333" s="7"/>
      <c r="X333" s="7"/>
      <c r="Y333" s="7"/>
      <c r="Z333" s="7"/>
    </row>
    <row r="334" ht="13.5" customHeight="1">
      <c r="A334" s="288"/>
      <c r="B334" s="287"/>
      <c r="C334" s="203"/>
      <c r="D334" s="203"/>
      <c r="E334" s="281"/>
      <c r="F334" s="253"/>
      <c r="G334" s="7"/>
      <c r="H334" s="7"/>
      <c r="I334" s="7"/>
      <c r="J334" s="7"/>
      <c r="K334" s="7"/>
      <c r="L334" s="7"/>
      <c r="M334" s="7"/>
      <c r="N334" s="7"/>
      <c r="O334" s="7"/>
      <c r="P334" s="7"/>
      <c r="Q334" s="7"/>
      <c r="R334" s="7"/>
      <c r="S334" s="7"/>
      <c r="T334" s="7"/>
      <c r="U334" s="7"/>
      <c r="V334" s="7"/>
      <c r="W334" s="7"/>
      <c r="X334" s="7"/>
      <c r="Y334" s="7"/>
      <c r="Z334" s="7"/>
    </row>
    <row r="335" ht="13.5" customHeight="1">
      <c r="A335" s="288"/>
      <c r="B335" s="287"/>
      <c r="C335" s="203"/>
      <c r="D335" s="203"/>
      <c r="E335" s="281"/>
      <c r="F335" s="253"/>
      <c r="G335" s="7"/>
      <c r="H335" s="7"/>
      <c r="I335" s="7"/>
      <c r="J335" s="7"/>
      <c r="K335" s="7"/>
      <c r="L335" s="7"/>
      <c r="M335" s="7"/>
      <c r="N335" s="7"/>
      <c r="O335" s="7"/>
      <c r="P335" s="7"/>
      <c r="Q335" s="7"/>
      <c r="R335" s="7"/>
      <c r="S335" s="7"/>
      <c r="T335" s="7"/>
      <c r="U335" s="7"/>
      <c r="V335" s="7"/>
      <c r="W335" s="7"/>
      <c r="X335" s="7"/>
      <c r="Y335" s="7"/>
      <c r="Z335" s="7"/>
    </row>
    <row r="336" ht="13.5" customHeight="1">
      <c r="A336" s="288"/>
      <c r="B336" s="287"/>
      <c r="C336" s="203"/>
      <c r="D336" s="203"/>
      <c r="E336" s="281"/>
      <c r="F336" s="253"/>
      <c r="G336" s="7"/>
      <c r="H336" s="7"/>
      <c r="I336" s="7"/>
      <c r="J336" s="7"/>
      <c r="K336" s="7"/>
      <c r="L336" s="7"/>
      <c r="M336" s="7"/>
      <c r="N336" s="7"/>
      <c r="O336" s="7"/>
      <c r="P336" s="7"/>
      <c r="Q336" s="7"/>
      <c r="R336" s="7"/>
      <c r="S336" s="7"/>
      <c r="T336" s="7"/>
      <c r="U336" s="7"/>
      <c r="V336" s="7"/>
      <c r="W336" s="7"/>
      <c r="X336" s="7"/>
      <c r="Y336" s="7"/>
      <c r="Z336" s="7"/>
    </row>
    <row r="337" ht="13.5" customHeight="1">
      <c r="A337" s="288"/>
      <c r="B337" s="287"/>
      <c r="C337" s="203"/>
      <c r="D337" s="203"/>
      <c r="E337" s="281"/>
      <c r="F337" s="253"/>
      <c r="G337" s="7"/>
      <c r="H337" s="7"/>
      <c r="I337" s="7"/>
      <c r="J337" s="7"/>
      <c r="K337" s="7"/>
      <c r="L337" s="7"/>
      <c r="M337" s="7"/>
      <c r="N337" s="7"/>
      <c r="O337" s="7"/>
      <c r="P337" s="7"/>
      <c r="Q337" s="7"/>
      <c r="R337" s="7"/>
      <c r="S337" s="7"/>
      <c r="T337" s="7"/>
      <c r="U337" s="7"/>
      <c r="V337" s="7"/>
      <c r="W337" s="7"/>
      <c r="X337" s="7"/>
      <c r="Y337" s="7"/>
      <c r="Z337" s="7"/>
    </row>
    <row r="338" ht="13.5" customHeight="1">
      <c r="A338" s="288"/>
      <c r="B338" s="287"/>
      <c r="C338" s="203"/>
      <c r="D338" s="203"/>
      <c r="E338" s="281"/>
      <c r="F338" s="253"/>
      <c r="G338" s="7"/>
      <c r="H338" s="7"/>
      <c r="I338" s="7"/>
      <c r="J338" s="7"/>
      <c r="K338" s="7"/>
      <c r="L338" s="7"/>
      <c r="M338" s="7"/>
      <c r="N338" s="7"/>
      <c r="O338" s="7"/>
      <c r="P338" s="7"/>
      <c r="Q338" s="7"/>
      <c r="R338" s="7"/>
      <c r="S338" s="7"/>
      <c r="T338" s="7"/>
      <c r="U338" s="7"/>
      <c r="V338" s="7"/>
      <c r="W338" s="7"/>
      <c r="X338" s="7"/>
      <c r="Y338" s="7"/>
      <c r="Z338" s="7"/>
    </row>
    <row r="339" ht="13.5" customHeight="1">
      <c r="A339" s="288"/>
      <c r="B339" s="287"/>
      <c r="C339" s="203"/>
      <c r="D339" s="203"/>
      <c r="E339" s="281"/>
      <c r="F339" s="253"/>
      <c r="G339" s="7"/>
      <c r="H339" s="7"/>
      <c r="I339" s="7"/>
      <c r="J339" s="7"/>
      <c r="K339" s="7"/>
      <c r="L339" s="7"/>
      <c r="M339" s="7"/>
      <c r="N339" s="7"/>
      <c r="O339" s="7"/>
      <c r="P339" s="7"/>
      <c r="Q339" s="7"/>
      <c r="R339" s="7"/>
      <c r="S339" s="7"/>
      <c r="T339" s="7"/>
      <c r="U339" s="7"/>
      <c r="V339" s="7"/>
      <c r="W339" s="7"/>
      <c r="X339" s="7"/>
      <c r="Y339" s="7"/>
      <c r="Z339" s="7"/>
    </row>
    <row r="340" ht="13.5" customHeight="1">
      <c r="A340" s="288"/>
      <c r="B340" s="287"/>
      <c r="C340" s="203"/>
      <c r="D340" s="203"/>
      <c r="E340" s="281"/>
      <c r="F340" s="253"/>
      <c r="G340" s="7"/>
      <c r="H340" s="7"/>
      <c r="I340" s="7"/>
      <c r="J340" s="7"/>
      <c r="K340" s="7"/>
      <c r="L340" s="7"/>
      <c r="M340" s="7"/>
      <c r="N340" s="7"/>
      <c r="O340" s="7"/>
      <c r="P340" s="7"/>
      <c r="Q340" s="7"/>
      <c r="R340" s="7"/>
      <c r="S340" s="7"/>
      <c r="T340" s="7"/>
      <c r="U340" s="7"/>
      <c r="V340" s="7"/>
      <c r="W340" s="7"/>
      <c r="X340" s="7"/>
      <c r="Y340" s="7"/>
      <c r="Z340" s="7"/>
    </row>
    <row r="341" ht="13.5" customHeight="1">
      <c r="A341" s="288"/>
      <c r="B341" s="287"/>
      <c r="C341" s="203"/>
      <c r="D341" s="203"/>
      <c r="E341" s="281"/>
      <c r="F341" s="253"/>
      <c r="G341" s="7"/>
      <c r="H341" s="7"/>
      <c r="I341" s="7"/>
      <c r="J341" s="7"/>
      <c r="K341" s="7"/>
      <c r="L341" s="7"/>
      <c r="M341" s="7"/>
      <c r="N341" s="7"/>
      <c r="O341" s="7"/>
      <c r="P341" s="7"/>
      <c r="Q341" s="7"/>
      <c r="R341" s="7"/>
      <c r="S341" s="7"/>
      <c r="T341" s="7"/>
      <c r="U341" s="7"/>
      <c r="V341" s="7"/>
      <c r="W341" s="7"/>
      <c r="X341" s="7"/>
      <c r="Y341" s="7"/>
      <c r="Z341" s="7"/>
    </row>
    <row r="342" ht="13.5" customHeight="1">
      <c r="A342" s="288"/>
      <c r="B342" s="287"/>
      <c r="C342" s="203"/>
      <c r="D342" s="203"/>
      <c r="E342" s="281"/>
      <c r="F342" s="253"/>
      <c r="G342" s="7"/>
      <c r="H342" s="7"/>
      <c r="I342" s="7"/>
      <c r="J342" s="7"/>
      <c r="K342" s="7"/>
      <c r="L342" s="7"/>
      <c r="M342" s="7"/>
      <c r="N342" s="7"/>
      <c r="O342" s="7"/>
      <c r="P342" s="7"/>
      <c r="Q342" s="7"/>
      <c r="R342" s="7"/>
      <c r="S342" s="7"/>
      <c r="T342" s="7"/>
      <c r="U342" s="7"/>
      <c r="V342" s="7"/>
      <c r="W342" s="7"/>
      <c r="X342" s="7"/>
      <c r="Y342" s="7"/>
      <c r="Z342" s="7"/>
    </row>
    <row r="343" ht="13.5" customHeight="1">
      <c r="A343" s="288"/>
      <c r="B343" s="287"/>
      <c r="C343" s="203"/>
      <c r="D343" s="203"/>
      <c r="E343" s="281"/>
      <c r="F343" s="253"/>
      <c r="G343" s="7"/>
      <c r="H343" s="7"/>
      <c r="I343" s="7"/>
      <c r="J343" s="7"/>
      <c r="K343" s="7"/>
      <c r="L343" s="7"/>
      <c r="M343" s="7"/>
      <c r="N343" s="7"/>
      <c r="O343" s="7"/>
      <c r="P343" s="7"/>
      <c r="Q343" s="7"/>
      <c r="R343" s="7"/>
      <c r="S343" s="7"/>
      <c r="T343" s="7"/>
      <c r="U343" s="7"/>
      <c r="V343" s="7"/>
      <c r="W343" s="7"/>
      <c r="X343" s="7"/>
      <c r="Y343" s="7"/>
      <c r="Z343" s="7"/>
    </row>
    <row r="344" ht="13.5" customHeight="1">
      <c r="A344" s="288"/>
      <c r="B344" s="287"/>
      <c r="C344" s="203"/>
      <c r="D344" s="203"/>
      <c r="E344" s="281"/>
      <c r="F344" s="253"/>
      <c r="G344" s="7"/>
      <c r="H344" s="7"/>
      <c r="I344" s="7"/>
      <c r="J344" s="7"/>
      <c r="K344" s="7"/>
      <c r="L344" s="7"/>
      <c r="M344" s="7"/>
      <c r="N344" s="7"/>
      <c r="O344" s="7"/>
      <c r="P344" s="7"/>
      <c r="Q344" s="7"/>
      <c r="R344" s="7"/>
      <c r="S344" s="7"/>
      <c r="T344" s="7"/>
      <c r="U344" s="7"/>
      <c r="V344" s="7"/>
      <c r="W344" s="7"/>
      <c r="X344" s="7"/>
      <c r="Y344" s="7"/>
      <c r="Z344" s="7"/>
    </row>
    <row r="345" ht="13.5" customHeight="1">
      <c r="A345" s="288"/>
      <c r="B345" s="287"/>
      <c r="C345" s="203"/>
      <c r="D345" s="203"/>
      <c r="E345" s="281"/>
      <c r="F345" s="253"/>
      <c r="G345" s="7"/>
      <c r="H345" s="7"/>
      <c r="I345" s="7"/>
      <c r="J345" s="7"/>
      <c r="K345" s="7"/>
      <c r="L345" s="7"/>
      <c r="M345" s="7"/>
      <c r="N345" s="7"/>
      <c r="O345" s="7"/>
      <c r="P345" s="7"/>
      <c r="Q345" s="7"/>
      <c r="R345" s="7"/>
      <c r="S345" s="7"/>
      <c r="T345" s="7"/>
      <c r="U345" s="7"/>
      <c r="V345" s="7"/>
      <c r="W345" s="7"/>
      <c r="X345" s="7"/>
      <c r="Y345" s="7"/>
      <c r="Z345" s="7"/>
    </row>
    <row r="346" ht="13.5" customHeight="1">
      <c r="A346" s="288"/>
      <c r="B346" s="287"/>
      <c r="C346" s="203"/>
      <c r="D346" s="203"/>
      <c r="E346" s="281"/>
      <c r="F346" s="253"/>
      <c r="G346" s="7"/>
      <c r="H346" s="7"/>
      <c r="I346" s="7"/>
      <c r="J346" s="7"/>
      <c r="K346" s="7"/>
      <c r="L346" s="7"/>
      <c r="M346" s="7"/>
      <c r="N346" s="7"/>
      <c r="O346" s="7"/>
      <c r="P346" s="7"/>
      <c r="Q346" s="7"/>
      <c r="R346" s="7"/>
      <c r="S346" s="7"/>
      <c r="T346" s="7"/>
      <c r="U346" s="7"/>
      <c r="V346" s="7"/>
      <c r="W346" s="7"/>
      <c r="X346" s="7"/>
      <c r="Y346" s="7"/>
      <c r="Z346" s="7"/>
    </row>
    <row r="347" ht="13.5" customHeight="1">
      <c r="A347" s="288"/>
      <c r="B347" s="287"/>
      <c r="C347" s="203"/>
      <c r="D347" s="203"/>
      <c r="E347" s="281"/>
      <c r="F347" s="253"/>
      <c r="G347" s="7"/>
      <c r="H347" s="7"/>
      <c r="I347" s="7"/>
      <c r="J347" s="7"/>
      <c r="K347" s="7"/>
      <c r="L347" s="7"/>
      <c r="M347" s="7"/>
      <c r="N347" s="7"/>
      <c r="O347" s="7"/>
      <c r="P347" s="7"/>
      <c r="Q347" s="7"/>
      <c r="R347" s="7"/>
      <c r="S347" s="7"/>
      <c r="T347" s="7"/>
      <c r="U347" s="7"/>
      <c r="V347" s="7"/>
      <c r="W347" s="7"/>
      <c r="X347" s="7"/>
      <c r="Y347" s="7"/>
      <c r="Z347" s="7"/>
    </row>
    <row r="348" ht="13.5" customHeight="1">
      <c r="A348" s="288"/>
      <c r="B348" s="287"/>
      <c r="C348" s="203"/>
      <c r="D348" s="203"/>
      <c r="E348" s="281"/>
      <c r="F348" s="253"/>
      <c r="G348" s="7"/>
      <c r="H348" s="7"/>
      <c r="I348" s="7"/>
      <c r="J348" s="7"/>
      <c r="K348" s="7"/>
      <c r="L348" s="7"/>
      <c r="M348" s="7"/>
      <c r="N348" s="7"/>
      <c r="O348" s="7"/>
      <c r="P348" s="7"/>
      <c r="Q348" s="7"/>
      <c r="R348" s="7"/>
      <c r="S348" s="7"/>
      <c r="T348" s="7"/>
      <c r="U348" s="7"/>
      <c r="V348" s="7"/>
      <c r="W348" s="7"/>
      <c r="X348" s="7"/>
      <c r="Y348" s="7"/>
      <c r="Z348" s="7"/>
    </row>
    <row r="349" ht="13.5" customHeight="1">
      <c r="A349" s="288"/>
      <c r="B349" s="287"/>
      <c r="C349" s="203"/>
      <c r="D349" s="203"/>
      <c r="E349" s="281"/>
      <c r="F349" s="253"/>
      <c r="G349" s="7"/>
      <c r="H349" s="7"/>
      <c r="I349" s="7"/>
      <c r="J349" s="7"/>
      <c r="K349" s="7"/>
      <c r="L349" s="7"/>
      <c r="M349" s="7"/>
      <c r="N349" s="7"/>
      <c r="O349" s="7"/>
      <c r="P349" s="7"/>
      <c r="Q349" s="7"/>
      <c r="R349" s="7"/>
      <c r="S349" s="7"/>
      <c r="T349" s="7"/>
      <c r="U349" s="7"/>
      <c r="V349" s="7"/>
      <c r="W349" s="7"/>
      <c r="X349" s="7"/>
      <c r="Y349" s="7"/>
      <c r="Z349" s="7"/>
    </row>
    <row r="350" ht="13.5" customHeight="1">
      <c r="A350" s="288"/>
      <c r="B350" s="287"/>
      <c r="C350" s="203"/>
      <c r="D350" s="203"/>
      <c r="E350" s="281"/>
      <c r="F350" s="253"/>
      <c r="G350" s="7"/>
      <c r="H350" s="7"/>
      <c r="I350" s="7"/>
      <c r="J350" s="7"/>
      <c r="K350" s="7"/>
      <c r="L350" s="7"/>
      <c r="M350" s="7"/>
      <c r="N350" s="7"/>
      <c r="O350" s="7"/>
      <c r="P350" s="7"/>
      <c r="Q350" s="7"/>
      <c r="R350" s="7"/>
      <c r="S350" s="7"/>
      <c r="T350" s="7"/>
      <c r="U350" s="7"/>
      <c r="V350" s="7"/>
      <c r="W350" s="7"/>
      <c r="X350" s="7"/>
      <c r="Y350" s="7"/>
      <c r="Z350" s="7"/>
    </row>
    <row r="351" ht="13.5" customHeight="1">
      <c r="A351" s="288"/>
      <c r="B351" s="287"/>
      <c r="C351" s="203"/>
      <c r="D351" s="203"/>
      <c r="E351" s="281"/>
      <c r="F351" s="253"/>
      <c r="G351" s="7"/>
      <c r="H351" s="7"/>
      <c r="I351" s="7"/>
      <c r="J351" s="7"/>
      <c r="K351" s="7"/>
      <c r="L351" s="7"/>
      <c r="M351" s="7"/>
      <c r="N351" s="7"/>
      <c r="O351" s="7"/>
      <c r="P351" s="7"/>
      <c r="Q351" s="7"/>
      <c r="R351" s="7"/>
      <c r="S351" s="7"/>
      <c r="T351" s="7"/>
      <c r="U351" s="7"/>
      <c r="V351" s="7"/>
      <c r="W351" s="7"/>
      <c r="X351" s="7"/>
      <c r="Y351" s="7"/>
      <c r="Z351" s="7"/>
    </row>
    <row r="352" ht="13.5" customHeight="1">
      <c r="A352" s="288"/>
      <c r="B352" s="287"/>
      <c r="C352" s="203"/>
      <c r="D352" s="203"/>
      <c r="E352" s="281"/>
      <c r="F352" s="253"/>
      <c r="G352" s="7"/>
      <c r="H352" s="7"/>
      <c r="I352" s="7"/>
      <c r="J352" s="7"/>
      <c r="K352" s="7"/>
      <c r="L352" s="7"/>
      <c r="M352" s="7"/>
      <c r="N352" s="7"/>
      <c r="O352" s="7"/>
      <c r="P352" s="7"/>
      <c r="Q352" s="7"/>
      <c r="R352" s="7"/>
      <c r="S352" s="7"/>
      <c r="T352" s="7"/>
      <c r="U352" s="7"/>
      <c r="V352" s="7"/>
      <c r="W352" s="7"/>
      <c r="X352" s="7"/>
      <c r="Y352" s="7"/>
      <c r="Z352" s="7"/>
    </row>
    <row r="353" ht="13.5" customHeight="1">
      <c r="A353" s="288"/>
      <c r="B353" s="287"/>
      <c r="C353" s="203"/>
      <c r="D353" s="203"/>
      <c r="E353" s="281"/>
      <c r="F353" s="253"/>
      <c r="G353" s="7"/>
      <c r="H353" s="7"/>
      <c r="I353" s="7"/>
      <c r="J353" s="7"/>
      <c r="K353" s="7"/>
      <c r="L353" s="7"/>
      <c r="M353" s="7"/>
      <c r="N353" s="7"/>
      <c r="O353" s="7"/>
      <c r="P353" s="7"/>
      <c r="Q353" s="7"/>
      <c r="R353" s="7"/>
      <c r="S353" s="7"/>
      <c r="T353" s="7"/>
      <c r="U353" s="7"/>
      <c r="V353" s="7"/>
      <c r="W353" s="7"/>
      <c r="X353" s="7"/>
      <c r="Y353" s="7"/>
      <c r="Z353" s="7"/>
    </row>
    <row r="354" ht="13.5" customHeight="1">
      <c r="A354" s="288"/>
      <c r="B354" s="287"/>
      <c r="C354" s="203"/>
      <c r="D354" s="203"/>
      <c r="E354" s="281"/>
      <c r="F354" s="253"/>
      <c r="G354" s="7"/>
      <c r="H354" s="7"/>
      <c r="I354" s="7"/>
      <c r="J354" s="7"/>
      <c r="K354" s="7"/>
      <c r="L354" s="7"/>
      <c r="M354" s="7"/>
      <c r="N354" s="7"/>
      <c r="O354" s="7"/>
      <c r="P354" s="7"/>
      <c r="Q354" s="7"/>
      <c r="R354" s="7"/>
      <c r="S354" s="7"/>
      <c r="T354" s="7"/>
      <c r="U354" s="7"/>
      <c r="V354" s="7"/>
      <c r="W354" s="7"/>
      <c r="X354" s="7"/>
      <c r="Y354" s="7"/>
      <c r="Z354" s="7"/>
    </row>
    <row r="355" ht="13.5" customHeight="1">
      <c r="A355" s="288"/>
      <c r="B355" s="287"/>
      <c r="C355" s="203"/>
      <c r="D355" s="203"/>
      <c r="E355" s="281"/>
      <c r="F355" s="253"/>
      <c r="G355" s="7"/>
      <c r="H355" s="7"/>
      <c r="I355" s="7"/>
      <c r="J355" s="7"/>
      <c r="K355" s="7"/>
      <c r="L355" s="7"/>
      <c r="M355" s="7"/>
      <c r="N355" s="7"/>
      <c r="O355" s="7"/>
      <c r="P355" s="7"/>
      <c r="Q355" s="7"/>
      <c r="R355" s="7"/>
      <c r="S355" s="7"/>
      <c r="T355" s="7"/>
      <c r="U355" s="7"/>
      <c r="V355" s="7"/>
      <c r="W355" s="7"/>
      <c r="X355" s="7"/>
      <c r="Y355" s="7"/>
      <c r="Z355" s="7"/>
    </row>
    <row r="356" ht="13.5" customHeight="1">
      <c r="A356" s="288"/>
      <c r="B356" s="287"/>
      <c r="C356" s="203"/>
      <c r="D356" s="203"/>
      <c r="E356" s="281"/>
      <c r="F356" s="253"/>
      <c r="G356" s="7"/>
      <c r="H356" s="7"/>
      <c r="I356" s="7"/>
      <c r="J356" s="7"/>
      <c r="K356" s="7"/>
      <c r="L356" s="7"/>
      <c r="M356" s="7"/>
      <c r="N356" s="7"/>
      <c r="O356" s="7"/>
      <c r="P356" s="7"/>
      <c r="Q356" s="7"/>
      <c r="R356" s="7"/>
      <c r="S356" s="7"/>
      <c r="T356" s="7"/>
      <c r="U356" s="7"/>
      <c r="V356" s="7"/>
      <c r="W356" s="7"/>
      <c r="X356" s="7"/>
      <c r="Y356" s="7"/>
      <c r="Z356" s="7"/>
    </row>
    <row r="357" ht="13.5" customHeight="1">
      <c r="A357" s="288"/>
      <c r="B357" s="287"/>
      <c r="C357" s="203"/>
      <c r="D357" s="203"/>
      <c r="E357" s="281"/>
      <c r="F357" s="253"/>
      <c r="G357" s="7"/>
      <c r="H357" s="7"/>
      <c r="I357" s="7"/>
      <c r="J357" s="7"/>
      <c r="K357" s="7"/>
      <c r="L357" s="7"/>
      <c r="M357" s="7"/>
      <c r="N357" s="7"/>
      <c r="O357" s="7"/>
      <c r="P357" s="7"/>
      <c r="Q357" s="7"/>
      <c r="R357" s="7"/>
      <c r="S357" s="7"/>
      <c r="T357" s="7"/>
      <c r="U357" s="7"/>
      <c r="V357" s="7"/>
      <c r="W357" s="7"/>
      <c r="X357" s="7"/>
      <c r="Y357" s="7"/>
      <c r="Z357" s="7"/>
    </row>
    <row r="358" ht="13.5" customHeight="1">
      <c r="A358" s="288"/>
      <c r="B358" s="287"/>
      <c r="C358" s="203"/>
      <c r="D358" s="203"/>
      <c r="E358" s="281"/>
      <c r="F358" s="253"/>
      <c r="G358" s="7"/>
      <c r="H358" s="7"/>
      <c r="I358" s="7"/>
      <c r="J358" s="7"/>
      <c r="K358" s="7"/>
      <c r="L358" s="7"/>
      <c r="M358" s="7"/>
      <c r="N358" s="7"/>
      <c r="O358" s="7"/>
      <c r="P358" s="7"/>
      <c r="Q358" s="7"/>
      <c r="R358" s="7"/>
      <c r="S358" s="7"/>
      <c r="T358" s="7"/>
      <c r="U358" s="7"/>
      <c r="V358" s="7"/>
      <c r="W358" s="7"/>
      <c r="X358" s="7"/>
      <c r="Y358" s="7"/>
      <c r="Z358" s="7"/>
    </row>
    <row r="359" ht="13.5" customHeight="1">
      <c r="A359" s="288"/>
      <c r="B359" s="287"/>
      <c r="C359" s="203"/>
      <c r="D359" s="203"/>
      <c r="E359" s="281"/>
      <c r="F359" s="253"/>
      <c r="G359" s="7"/>
      <c r="H359" s="7"/>
      <c r="I359" s="7"/>
      <c r="J359" s="7"/>
      <c r="K359" s="7"/>
      <c r="L359" s="7"/>
      <c r="M359" s="7"/>
      <c r="N359" s="7"/>
      <c r="O359" s="7"/>
      <c r="P359" s="7"/>
      <c r="Q359" s="7"/>
      <c r="R359" s="7"/>
      <c r="S359" s="7"/>
      <c r="T359" s="7"/>
      <c r="U359" s="7"/>
      <c r="V359" s="7"/>
      <c r="W359" s="7"/>
      <c r="X359" s="7"/>
      <c r="Y359" s="7"/>
      <c r="Z359" s="7"/>
    </row>
    <row r="360" ht="13.5" customHeight="1">
      <c r="A360" s="288"/>
      <c r="B360" s="287"/>
      <c r="C360" s="203"/>
      <c r="D360" s="203"/>
      <c r="E360" s="281"/>
      <c r="F360" s="253"/>
      <c r="G360" s="7"/>
      <c r="H360" s="7"/>
      <c r="I360" s="7"/>
      <c r="J360" s="7"/>
      <c r="K360" s="7"/>
      <c r="L360" s="7"/>
      <c r="M360" s="7"/>
      <c r="N360" s="7"/>
      <c r="O360" s="7"/>
      <c r="P360" s="7"/>
      <c r="Q360" s="7"/>
      <c r="R360" s="7"/>
      <c r="S360" s="7"/>
      <c r="T360" s="7"/>
      <c r="U360" s="7"/>
      <c r="V360" s="7"/>
      <c r="W360" s="7"/>
      <c r="X360" s="7"/>
      <c r="Y360" s="7"/>
      <c r="Z360" s="7"/>
    </row>
    <row r="361" ht="13.5" customHeight="1">
      <c r="A361" s="288"/>
      <c r="B361" s="287"/>
      <c r="C361" s="203"/>
      <c r="D361" s="203"/>
      <c r="E361" s="281"/>
      <c r="F361" s="253"/>
      <c r="G361" s="7"/>
      <c r="H361" s="7"/>
      <c r="I361" s="7"/>
      <c r="J361" s="7"/>
      <c r="K361" s="7"/>
      <c r="L361" s="7"/>
      <c r="M361" s="7"/>
      <c r="N361" s="7"/>
      <c r="O361" s="7"/>
      <c r="P361" s="7"/>
      <c r="Q361" s="7"/>
      <c r="R361" s="7"/>
      <c r="S361" s="7"/>
      <c r="T361" s="7"/>
      <c r="U361" s="7"/>
      <c r="V361" s="7"/>
      <c r="W361" s="7"/>
      <c r="X361" s="7"/>
      <c r="Y361" s="7"/>
      <c r="Z361" s="7"/>
    </row>
    <row r="362" ht="13.5" customHeight="1">
      <c r="A362" s="288"/>
      <c r="B362" s="287"/>
      <c r="C362" s="203"/>
      <c r="D362" s="203"/>
      <c r="E362" s="281"/>
      <c r="F362" s="253"/>
      <c r="G362" s="7"/>
      <c r="H362" s="7"/>
      <c r="I362" s="7"/>
      <c r="J362" s="7"/>
      <c r="K362" s="7"/>
      <c r="L362" s="7"/>
      <c r="M362" s="7"/>
      <c r="N362" s="7"/>
      <c r="O362" s="7"/>
      <c r="P362" s="7"/>
      <c r="Q362" s="7"/>
      <c r="R362" s="7"/>
      <c r="S362" s="7"/>
      <c r="T362" s="7"/>
      <c r="U362" s="7"/>
      <c r="V362" s="7"/>
      <c r="W362" s="7"/>
      <c r="X362" s="7"/>
      <c r="Y362" s="7"/>
      <c r="Z362" s="7"/>
    </row>
    <row r="363" ht="13.5" customHeight="1">
      <c r="A363" s="288"/>
      <c r="B363" s="287"/>
      <c r="C363" s="203"/>
      <c r="D363" s="203"/>
      <c r="E363" s="281"/>
      <c r="F363" s="253"/>
      <c r="G363" s="7"/>
      <c r="H363" s="7"/>
      <c r="I363" s="7"/>
      <c r="J363" s="7"/>
      <c r="K363" s="7"/>
      <c r="L363" s="7"/>
      <c r="M363" s="7"/>
      <c r="N363" s="7"/>
      <c r="O363" s="7"/>
      <c r="P363" s="7"/>
      <c r="Q363" s="7"/>
      <c r="R363" s="7"/>
      <c r="S363" s="7"/>
      <c r="T363" s="7"/>
      <c r="U363" s="7"/>
      <c r="V363" s="7"/>
      <c r="W363" s="7"/>
      <c r="X363" s="7"/>
      <c r="Y363" s="7"/>
      <c r="Z363" s="7"/>
    </row>
    <row r="364" ht="13.5" customHeight="1">
      <c r="A364" s="288"/>
      <c r="B364" s="287"/>
      <c r="C364" s="203"/>
      <c r="D364" s="203"/>
      <c r="E364" s="281"/>
      <c r="F364" s="253"/>
      <c r="G364" s="7"/>
      <c r="H364" s="7"/>
      <c r="I364" s="7"/>
      <c r="J364" s="7"/>
      <c r="K364" s="7"/>
      <c r="L364" s="7"/>
      <c r="M364" s="7"/>
      <c r="N364" s="7"/>
      <c r="O364" s="7"/>
      <c r="P364" s="7"/>
      <c r="Q364" s="7"/>
      <c r="R364" s="7"/>
      <c r="S364" s="7"/>
      <c r="T364" s="7"/>
      <c r="U364" s="7"/>
      <c r="V364" s="7"/>
      <c r="W364" s="7"/>
      <c r="X364" s="7"/>
      <c r="Y364" s="7"/>
      <c r="Z364" s="7"/>
    </row>
    <row r="365" ht="13.5" customHeight="1">
      <c r="A365" s="288"/>
      <c r="B365" s="287"/>
      <c r="C365" s="203"/>
      <c r="D365" s="203"/>
      <c r="E365" s="281"/>
      <c r="F365" s="253"/>
      <c r="G365" s="7"/>
      <c r="H365" s="7"/>
      <c r="I365" s="7"/>
      <c r="J365" s="7"/>
      <c r="K365" s="7"/>
      <c r="L365" s="7"/>
      <c r="M365" s="7"/>
      <c r="N365" s="7"/>
      <c r="O365" s="7"/>
      <c r="P365" s="7"/>
      <c r="Q365" s="7"/>
      <c r="R365" s="7"/>
      <c r="S365" s="7"/>
      <c r="T365" s="7"/>
      <c r="U365" s="7"/>
      <c r="V365" s="7"/>
      <c r="W365" s="7"/>
      <c r="X365" s="7"/>
      <c r="Y365" s="7"/>
      <c r="Z365" s="7"/>
    </row>
    <row r="366" ht="13.5" customHeight="1">
      <c r="A366" s="288"/>
      <c r="B366" s="287"/>
      <c r="C366" s="203"/>
      <c r="D366" s="203"/>
      <c r="E366" s="281"/>
      <c r="F366" s="253"/>
      <c r="G366" s="7"/>
      <c r="H366" s="7"/>
      <c r="I366" s="7"/>
      <c r="J366" s="7"/>
      <c r="K366" s="7"/>
      <c r="L366" s="7"/>
      <c r="M366" s="7"/>
      <c r="N366" s="7"/>
      <c r="O366" s="7"/>
      <c r="P366" s="7"/>
      <c r="Q366" s="7"/>
      <c r="R366" s="7"/>
      <c r="S366" s="7"/>
      <c r="T366" s="7"/>
      <c r="U366" s="7"/>
      <c r="V366" s="7"/>
      <c r="W366" s="7"/>
      <c r="X366" s="7"/>
      <c r="Y366" s="7"/>
      <c r="Z366" s="7"/>
    </row>
    <row r="367" ht="13.5" customHeight="1">
      <c r="A367" s="288"/>
      <c r="B367" s="287"/>
      <c r="C367" s="203"/>
      <c r="D367" s="203"/>
      <c r="E367" s="281"/>
      <c r="F367" s="253"/>
      <c r="G367" s="7"/>
      <c r="H367" s="7"/>
      <c r="I367" s="7"/>
      <c r="J367" s="7"/>
      <c r="K367" s="7"/>
      <c r="L367" s="7"/>
      <c r="M367" s="7"/>
      <c r="N367" s="7"/>
      <c r="O367" s="7"/>
      <c r="P367" s="7"/>
      <c r="Q367" s="7"/>
      <c r="R367" s="7"/>
      <c r="S367" s="7"/>
      <c r="T367" s="7"/>
      <c r="U367" s="7"/>
      <c r="V367" s="7"/>
      <c r="W367" s="7"/>
      <c r="X367" s="7"/>
      <c r="Y367" s="7"/>
      <c r="Z367" s="7"/>
    </row>
    <row r="368" ht="13.5" customHeight="1">
      <c r="A368" s="288"/>
      <c r="B368" s="287"/>
      <c r="C368" s="203"/>
      <c r="D368" s="203"/>
      <c r="E368" s="281"/>
      <c r="F368" s="253"/>
      <c r="G368" s="7"/>
      <c r="H368" s="7"/>
      <c r="I368" s="7"/>
      <c r="J368" s="7"/>
      <c r="K368" s="7"/>
      <c r="L368" s="7"/>
      <c r="M368" s="7"/>
      <c r="N368" s="7"/>
      <c r="O368" s="7"/>
      <c r="P368" s="7"/>
      <c r="Q368" s="7"/>
      <c r="R368" s="7"/>
      <c r="S368" s="7"/>
      <c r="T368" s="7"/>
      <c r="U368" s="7"/>
      <c r="V368" s="7"/>
      <c r="W368" s="7"/>
      <c r="X368" s="7"/>
      <c r="Y368" s="7"/>
      <c r="Z368" s="7"/>
    </row>
    <row r="369" ht="13.5" customHeight="1">
      <c r="A369" s="288"/>
      <c r="B369" s="287"/>
      <c r="C369" s="203"/>
      <c r="D369" s="203"/>
      <c r="E369" s="281"/>
      <c r="F369" s="253"/>
      <c r="G369" s="7"/>
      <c r="H369" s="7"/>
      <c r="I369" s="7"/>
      <c r="J369" s="7"/>
      <c r="K369" s="7"/>
      <c r="L369" s="7"/>
      <c r="M369" s="7"/>
      <c r="N369" s="7"/>
      <c r="O369" s="7"/>
      <c r="P369" s="7"/>
      <c r="Q369" s="7"/>
      <c r="R369" s="7"/>
      <c r="S369" s="7"/>
      <c r="T369" s="7"/>
      <c r="U369" s="7"/>
      <c r="V369" s="7"/>
      <c r="W369" s="7"/>
      <c r="X369" s="7"/>
      <c r="Y369" s="7"/>
      <c r="Z369" s="7"/>
    </row>
    <row r="370" ht="13.5" customHeight="1">
      <c r="A370" s="288"/>
      <c r="B370" s="287"/>
      <c r="C370" s="203"/>
      <c r="D370" s="203"/>
      <c r="E370" s="281"/>
      <c r="F370" s="253"/>
      <c r="G370" s="7"/>
      <c r="H370" s="7"/>
      <c r="I370" s="7"/>
      <c r="J370" s="7"/>
      <c r="K370" s="7"/>
      <c r="L370" s="7"/>
      <c r="M370" s="7"/>
      <c r="N370" s="7"/>
      <c r="O370" s="7"/>
      <c r="P370" s="7"/>
      <c r="Q370" s="7"/>
      <c r="R370" s="7"/>
      <c r="S370" s="7"/>
      <c r="T370" s="7"/>
      <c r="U370" s="7"/>
      <c r="V370" s="7"/>
      <c r="W370" s="7"/>
      <c r="X370" s="7"/>
      <c r="Y370" s="7"/>
      <c r="Z370" s="7"/>
    </row>
    <row r="371" ht="13.5" customHeight="1">
      <c r="A371" s="288"/>
      <c r="B371" s="287"/>
      <c r="C371" s="203"/>
      <c r="D371" s="203"/>
      <c r="E371" s="281"/>
      <c r="F371" s="253"/>
      <c r="G371" s="7"/>
      <c r="H371" s="7"/>
      <c r="I371" s="7"/>
      <c r="J371" s="7"/>
      <c r="K371" s="7"/>
      <c r="L371" s="7"/>
      <c r="M371" s="7"/>
      <c r="N371" s="7"/>
      <c r="O371" s="7"/>
      <c r="P371" s="7"/>
      <c r="Q371" s="7"/>
      <c r="R371" s="7"/>
      <c r="S371" s="7"/>
      <c r="T371" s="7"/>
      <c r="U371" s="7"/>
      <c r="V371" s="7"/>
      <c r="W371" s="7"/>
      <c r="X371" s="7"/>
      <c r="Y371" s="7"/>
      <c r="Z371" s="7"/>
    </row>
    <row r="372" ht="13.5" customHeight="1">
      <c r="A372" s="288"/>
      <c r="B372" s="287"/>
      <c r="C372" s="203"/>
      <c r="D372" s="203"/>
      <c r="E372" s="281"/>
      <c r="F372" s="253"/>
      <c r="G372" s="7"/>
      <c r="H372" s="7"/>
      <c r="I372" s="7"/>
      <c r="J372" s="7"/>
      <c r="K372" s="7"/>
      <c r="L372" s="7"/>
      <c r="M372" s="7"/>
      <c r="N372" s="7"/>
      <c r="O372" s="7"/>
      <c r="P372" s="7"/>
      <c r="Q372" s="7"/>
      <c r="R372" s="7"/>
      <c r="S372" s="7"/>
      <c r="T372" s="7"/>
      <c r="U372" s="7"/>
      <c r="V372" s="7"/>
      <c r="W372" s="7"/>
      <c r="X372" s="7"/>
      <c r="Y372" s="7"/>
      <c r="Z372" s="7"/>
    </row>
    <row r="373" ht="13.5" customHeight="1">
      <c r="A373" s="288"/>
      <c r="B373" s="287"/>
      <c r="C373" s="203"/>
      <c r="D373" s="203"/>
      <c r="E373" s="281"/>
      <c r="F373" s="253"/>
      <c r="G373" s="7"/>
      <c r="H373" s="7"/>
      <c r="I373" s="7"/>
      <c r="J373" s="7"/>
      <c r="K373" s="7"/>
      <c r="L373" s="7"/>
      <c r="M373" s="7"/>
      <c r="N373" s="7"/>
      <c r="O373" s="7"/>
      <c r="P373" s="7"/>
      <c r="Q373" s="7"/>
      <c r="R373" s="7"/>
      <c r="S373" s="7"/>
      <c r="T373" s="7"/>
      <c r="U373" s="7"/>
      <c r="V373" s="7"/>
      <c r="W373" s="7"/>
      <c r="X373" s="7"/>
      <c r="Y373" s="7"/>
      <c r="Z373" s="7"/>
    </row>
    <row r="374" ht="13.5" customHeight="1">
      <c r="A374" s="288"/>
      <c r="B374" s="287"/>
      <c r="C374" s="203"/>
      <c r="D374" s="203"/>
      <c r="E374" s="281"/>
      <c r="F374" s="253"/>
      <c r="G374" s="7"/>
      <c r="H374" s="7"/>
      <c r="I374" s="7"/>
      <c r="J374" s="7"/>
      <c r="K374" s="7"/>
      <c r="L374" s="7"/>
      <c r="M374" s="7"/>
      <c r="N374" s="7"/>
      <c r="O374" s="7"/>
      <c r="P374" s="7"/>
      <c r="Q374" s="7"/>
      <c r="R374" s="7"/>
      <c r="S374" s="7"/>
      <c r="T374" s="7"/>
      <c r="U374" s="7"/>
      <c r="V374" s="7"/>
      <c r="W374" s="7"/>
      <c r="X374" s="7"/>
      <c r="Y374" s="7"/>
      <c r="Z374" s="7"/>
    </row>
    <row r="375" ht="13.5" customHeight="1">
      <c r="A375" s="288"/>
      <c r="B375" s="287"/>
      <c r="C375" s="203"/>
      <c r="D375" s="203"/>
      <c r="E375" s="281"/>
      <c r="F375" s="253"/>
      <c r="G375" s="7"/>
      <c r="H375" s="7"/>
      <c r="I375" s="7"/>
      <c r="J375" s="7"/>
      <c r="K375" s="7"/>
      <c r="L375" s="7"/>
      <c r="M375" s="7"/>
      <c r="N375" s="7"/>
      <c r="O375" s="7"/>
      <c r="P375" s="7"/>
      <c r="Q375" s="7"/>
      <c r="R375" s="7"/>
      <c r="S375" s="7"/>
      <c r="T375" s="7"/>
      <c r="U375" s="7"/>
      <c r="V375" s="7"/>
      <c r="W375" s="7"/>
      <c r="X375" s="7"/>
      <c r="Y375" s="7"/>
      <c r="Z375" s="7"/>
    </row>
    <row r="376" ht="13.5" customHeight="1">
      <c r="A376" s="288"/>
      <c r="B376" s="287"/>
      <c r="C376" s="203"/>
      <c r="D376" s="203"/>
      <c r="E376" s="281"/>
      <c r="F376" s="253"/>
      <c r="G376" s="7"/>
      <c r="H376" s="7"/>
      <c r="I376" s="7"/>
      <c r="J376" s="7"/>
      <c r="K376" s="7"/>
      <c r="L376" s="7"/>
      <c r="M376" s="7"/>
      <c r="N376" s="7"/>
      <c r="O376" s="7"/>
      <c r="P376" s="7"/>
      <c r="Q376" s="7"/>
      <c r="R376" s="7"/>
      <c r="S376" s="7"/>
      <c r="T376" s="7"/>
      <c r="U376" s="7"/>
      <c r="V376" s="7"/>
      <c r="W376" s="7"/>
      <c r="X376" s="7"/>
      <c r="Y376" s="7"/>
      <c r="Z376" s="7"/>
    </row>
    <row r="377" ht="13.5" customHeight="1">
      <c r="A377" s="288"/>
      <c r="B377" s="287"/>
      <c r="C377" s="203"/>
      <c r="D377" s="203"/>
      <c r="E377" s="281"/>
      <c r="F377" s="253"/>
      <c r="G377" s="7"/>
      <c r="H377" s="7"/>
      <c r="I377" s="7"/>
      <c r="J377" s="7"/>
      <c r="K377" s="7"/>
      <c r="L377" s="7"/>
      <c r="M377" s="7"/>
      <c r="N377" s="7"/>
      <c r="O377" s="7"/>
      <c r="P377" s="7"/>
      <c r="Q377" s="7"/>
      <c r="R377" s="7"/>
      <c r="S377" s="7"/>
      <c r="T377" s="7"/>
      <c r="U377" s="7"/>
      <c r="V377" s="7"/>
      <c r="W377" s="7"/>
      <c r="X377" s="7"/>
      <c r="Y377" s="7"/>
      <c r="Z377" s="7"/>
    </row>
    <row r="378" ht="13.5" customHeight="1">
      <c r="A378" s="288"/>
      <c r="B378" s="287"/>
      <c r="C378" s="203"/>
      <c r="D378" s="203"/>
      <c r="E378" s="281"/>
      <c r="F378" s="253"/>
      <c r="G378" s="7"/>
      <c r="H378" s="7"/>
      <c r="I378" s="7"/>
      <c r="J378" s="7"/>
      <c r="K378" s="7"/>
      <c r="L378" s="7"/>
      <c r="M378" s="7"/>
      <c r="N378" s="7"/>
      <c r="O378" s="7"/>
      <c r="P378" s="7"/>
      <c r="Q378" s="7"/>
      <c r="R378" s="7"/>
      <c r="S378" s="7"/>
      <c r="T378" s="7"/>
      <c r="U378" s="7"/>
      <c r="V378" s="7"/>
      <c r="W378" s="7"/>
      <c r="X378" s="7"/>
      <c r="Y378" s="7"/>
      <c r="Z378" s="7"/>
    </row>
    <row r="379" ht="13.5" customHeight="1">
      <c r="A379" s="288"/>
      <c r="B379" s="287"/>
      <c r="C379" s="203"/>
      <c r="D379" s="203"/>
      <c r="E379" s="281"/>
      <c r="F379" s="253"/>
      <c r="G379" s="7"/>
      <c r="H379" s="7"/>
      <c r="I379" s="7"/>
      <c r="J379" s="7"/>
      <c r="K379" s="7"/>
      <c r="L379" s="7"/>
      <c r="M379" s="7"/>
      <c r="N379" s="7"/>
      <c r="O379" s="7"/>
      <c r="P379" s="7"/>
      <c r="Q379" s="7"/>
      <c r="R379" s="7"/>
      <c r="S379" s="7"/>
      <c r="T379" s="7"/>
      <c r="U379" s="7"/>
      <c r="V379" s="7"/>
      <c r="W379" s="7"/>
      <c r="X379" s="7"/>
      <c r="Y379" s="7"/>
      <c r="Z379" s="7"/>
    </row>
    <row r="380" ht="13.5" customHeight="1">
      <c r="A380" s="288"/>
      <c r="B380" s="287"/>
      <c r="C380" s="203"/>
      <c r="D380" s="203"/>
      <c r="E380" s="281"/>
      <c r="F380" s="253"/>
      <c r="G380" s="7"/>
      <c r="H380" s="7"/>
      <c r="I380" s="7"/>
      <c r="J380" s="7"/>
      <c r="K380" s="7"/>
      <c r="L380" s="7"/>
      <c r="M380" s="7"/>
      <c r="N380" s="7"/>
      <c r="O380" s="7"/>
      <c r="P380" s="7"/>
      <c r="Q380" s="7"/>
      <c r="R380" s="7"/>
      <c r="S380" s="7"/>
      <c r="T380" s="7"/>
      <c r="U380" s="7"/>
      <c r="V380" s="7"/>
      <c r="W380" s="7"/>
      <c r="X380" s="7"/>
      <c r="Y380" s="7"/>
      <c r="Z380" s="7"/>
    </row>
    <row r="381" ht="13.5" customHeight="1">
      <c r="A381" s="288"/>
      <c r="B381" s="287"/>
      <c r="C381" s="203"/>
      <c r="D381" s="203"/>
      <c r="E381" s="281"/>
      <c r="F381" s="253"/>
      <c r="G381" s="7"/>
      <c r="H381" s="7"/>
      <c r="I381" s="7"/>
      <c r="J381" s="7"/>
      <c r="K381" s="7"/>
      <c r="L381" s="7"/>
      <c r="M381" s="7"/>
      <c r="N381" s="7"/>
      <c r="O381" s="7"/>
      <c r="P381" s="7"/>
      <c r="Q381" s="7"/>
      <c r="R381" s="7"/>
      <c r="S381" s="7"/>
      <c r="T381" s="7"/>
      <c r="U381" s="7"/>
      <c r="V381" s="7"/>
      <c r="W381" s="7"/>
      <c r="X381" s="7"/>
      <c r="Y381" s="7"/>
      <c r="Z381" s="7"/>
    </row>
    <row r="382" ht="13.5" customHeight="1">
      <c r="A382" s="288"/>
      <c r="B382" s="287"/>
      <c r="C382" s="203"/>
      <c r="D382" s="203"/>
      <c r="E382" s="281"/>
      <c r="F382" s="253"/>
      <c r="G382" s="7"/>
      <c r="H382" s="7"/>
      <c r="I382" s="7"/>
      <c r="J382" s="7"/>
      <c r="K382" s="7"/>
      <c r="L382" s="7"/>
      <c r="M382" s="7"/>
      <c r="N382" s="7"/>
      <c r="O382" s="7"/>
      <c r="P382" s="7"/>
      <c r="Q382" s="7"/>
      <c r="R382" s="7"/>
      <c r="S382" s="7"/>
      <c r="T382" s="7"/>
      <c r="U382" s="7"/>
      <c r="V382" s="7"/>
      <c r="W382" s="7"/>
      <c r="X382" s="7"/>
      <c r="Y382" s="7"/>
      <c r="Z382" s="7"/>
    </row>
    <row r="383" ht="13.5" customHeight="1">
      <c r="A383" s="288"/>
      <c r="B383" s="287"/>
      <c r="C383" s="203"/>
      <c r="D383" s="203"/>
      <c r="E383" s="281"/>
      <c r="F383" s="253"/>
      <c r="G383" s="7"/>
      <c r="H383" s="7"/>
      <c r="I383" s="7"/>
      <c r="J383" s="7"/>
      <c r="K383" s="7"/>
      <c r="L383" s="7"/>
      <c r="M383" s="7"/>
      <c r="N383" s="7"/>
      <c r="O383" s="7"/>
      <c r="P383" s="7"/>
      <c r="Q383" s="7"/>
      <c r="R383" s="7"/>
      <c r="S383" s="7"/>
      <c r="T383" s="7"/>
      <c r="U383" s="7"/>
      <c r="V383" s="7"/>
      <c r="W383" s="7"/>
      <c r="X383" s="7"/>
      <c r="Y383" s="7"/>
      <c r="Z383" s="7"/>
    </row>
    <row r="384" ht="13.5" customHeight="1">
      <c r="A384" s="288"/>
      <c r="B384" s="287"/>
      <c r="C384" s="203"/>
      <c r="D384" s="203"/>
      <c r="E384" s="281"/>
      <c r="F384" s="253"/>
      <c r="G384" s="7"/>
      <c r="H384" s="7"/>
      <c r="I384" s="7"/>
      <c r="J384" s="7"/>
      <c r="K384" s="7"/>
      <c r="L384" s="7"/>
      <c r="M384" s="7"/>
      <c r="N384" s="7"/>
      <c r="O384" s="7"/>
      <c r="P384" s="7"/>
      <c r="Q384" s="7"/>
      <c r="R384" s="7"/>
      <c r="S384" s="7"/>
      <c r="T384" s="7"/>
      <c r="U384" s="7"/>
      <c r="V384" s="7"/>
      <c r="W384" s="7"/>
      <c r="X384" s="7"/>
      <c r="Y384" s="7"/>
      <c r="Z384" s="7"/>
    </row>
    <row r="385" ht="13.5" customHeight="1">
      <c r="A385" s="288"/>
      <c r="B385" s="287"/>
      <c r="C385" s="203"/>
      <c r="D385" s="203"/>
      <c r="E385" s="281"/>
      <c r="F385" s="253"/>
      <c r="G385" s="7"/>
      <c r="H385" s="7"/>
      <c r="I385" s="7"/>
      <c r="J385" s="7"/>
      <c r="K385" s="7"/>
      <c r="L385" s="7"/>
      <c r="M385" s="7"/>
      <c r="N385" s="7"/>
      <c r="O385" s="7"/>
      <c r="P385" s="7"/>
      <c r="Q385" s="7"/>
      <c r="R385" s="7"/>
      <c r="S385" s="7"/>
      <c r="T385" s="7"/>
      <c r="U385" s="7"/>
      <c r="V385" s="7"/>
      <c r="W385" s="7"/>
      <c r="X385" s="7"/>
      <c r="Y385" s="7"/>
      <c r="Z385" s="7"/>
    </row>
    <row r="386" ht="13.5" customHeight="1">
      <c r="A386" s="288"/>
      <c r="B386" s="287"/>
      <c r="C386" s="203"/>
      <c r="D386" s="203"/>
      <c r="E386" s="281"/>
      <c r="F386" s="253"/>
      <c r="G386" s="7"/>
      <c r="H386" s="7"/>
      <c r="I386" s="7"/>
      <c r="J386" s="7"/>
      <c r="K386" s="7"/>
      <c r="L386" s="7"/>
      <c r="M386" s="7"/>
      <c r="N386" s="7"/>
      <c r="O386" s="7"/>
      <c r="P386" s="7"/>
      <c r="Q386" s="7"/>
      <c r="R386" s="7"/>
      <c r="S386" s="7"/>
      <c r="T386" s="7"/>
      <c r="U386" s="7"/>
      <c r="V386" s="7"/>
      <c r="W386" s="7"/>
      <c r="X386" s="7"/>
      <c r="Y386" s="7"/>
      <c r="Z386" s="7"/>
    </row>
    <row r="387" ht="13.5" customHeight="1">
      <c r="A387" s="288"/>
      <c r="B387" s="287"/>
      <c r="C387" s="203"/>
      <c r="D387" s="203"/>
      <c r="E387" s="281"/>
      <c r="F387" s="253"/>
      <c r="G387" s="7"/>
      <c r="H387" s="7"/>
      <c r="I387" s="7"/>
      <c r="J387" s="7"/>
      <c r="K387" s="7"/>
      <c r="L387" s="7"/>
      <c r="M387" s="7"/>
      <c r="N387" s="7"/>
      <c r="O387" s="7"/>
      <c r="P387" s="7"/>
      <c r="Q387" s="7"/>
      <c r="R387" s="7"/>
      <c r="S387" s="7"/>
      <c r="T387" s="7"/>
      <c r="U387" s="7"/>
      <c r="V387" s="7"/>
      <c r="W387" s="7"/>
      <c r="X387" s="7"/>
      <c r="Y387" s="7"/>
      <c r="Z387" s="7"/>
    </row>
    <row r="388" ht="13.5" customHeight="1">
      <c r="A388" s="288"/>
      <c r="B388" s="287"/>
      <c r="C388" s="203"/>
      <c r="D388" s="203"/>
      <c r="E388" s="281"/>
      <c r="F388" s="253"/>
      <c r="G388" s="7"/>
      <c r="H388" s="7"/>
      <c r="I388" s="7"/>
      <c r="J388" s="7"/>
      <c r="K388" s="7"/>
      <c r="L388" s="7"/>
      <c r="M388" s="7"/>
      <c r="N388" s="7"/>
      <c r="O388" s="7"/>
      <c r="P388" s="7"/>
      <c r="Q388" s="7"/>
      <c r="R388" s="7"/>
      <c r="S388" s="7"/>
      <c r="T388" s="7"/>
      <c r="U388" s="7"/>
      <c r="V388" s="7"/>
      <c r="W388" s="7"/>
      <c r="X388" s="7"/>
      <c r="Y388" s="7"/>
      <c r="Z388" s="7"/>
    </row>
    <row r="389" ht="13.5" customHeight="1">
      <c r="A389" s="288"/>
      <c r="B389" s="287"/>
      <c r="C389" s="203"/>
      <c r="D389" s="203"/>
      <c r="E389" s="281"/>
      <c r="F389" s="253"/>
      <c r="G389" s="7"/>
      <c r="H389" s="7"/>
      <c r="I389" s="7"/>
      <c r="J389" s="7"/>
      <c r="K389" s="7"/>
      <c r="L389" s="7"/>
      <c r="M389" s="7"/>
      <c r="N389" s="7"/>
      <c r="O389" s="7"/>
      <c r="P389" s="7"/>
      <c r="Q389" s="7"/>
      <c r="R389" s="7"/>
      <c r="S389" s="7"/>
      <c r="T389" s="7"/>
      <c r="U389" s="7"/>
      <c r="V389" s="7"/>
      <c r="W389" s="7"/>
      <c r="X389" s="7"/>
      <c r="Y389" s="7"/>
      <c r="Z389" s="7"/>
    </row>
    <row r="390" ht="13.5" customHeight="1">
      <c r="A390" s="288"/>
      <c r="B390" s="287"/>
      <c r="C390" s="203"/>
      <c r="D390" s="203"/>
      <c r="E390" s="281"/>
      <c r="F390" s="253"/>
      <c r="G390" s="7"/>
      <c r="H390" s="7"/>
      <c r="I390" s="7"/>
      <c r="J390" s="7"/>
      <c r="K390" s="7"/>
      <c r="L390" s="7"/>
      <c r="M390" s="7"/>
      <c r="N390" s="7"/>
      <c r="O390" s="7"/>
      <c r="P390" s="7"/>
      <c r="Q390" s="7"/>
      <c r="R390" s="7"/>
      <c r="S390" s="7"/>
      <c r="T390" s="7"/>
      <c r="U390" s="7"/>
      <c r="V390" s="7"/>
      <c r="W390" s="7"/>
      <c r="X390" s="7"/>
      <c r="Y390" s="7"/>
      <c r="Z390" s="7"/>
    </row>
    <row r="391" ht="13.5" customHeight="1">
      <c r="A391" s="288"/>
      <c r="B391" s="287"/>
      <c r="C391" s="203"/>
      <c r="D391" s="203"/>
      <c r="E391" s="281"/>
      <c r="F391" s="253"/>
      <c r="G391" s="7"/>
      <c r="H391" s="7"/>
      <c r="I391" s="7"/>
      <c r="J391" s="7"/>
      <c r="K391" s="7"/>
      <c r="L391" s="7"/>
      <c r="M391" s="7"/>
      <c r="N391" s="7"/>
      <c r="O391" s="7"/>
      <c r="P391" s="7"/>
      <c r="Q391" s="7"/>
      <c r="R391" s="7"/>
      <c r="S391" s="7"/>
      <c r="T391" s="7"/>
      <c r="U391" s="7"/>
      <c r="V391" s="7"/>
      <c r="W391" s="7"/>
      <c r="X391" s="7"/>
      <c r="Y391" s="7"/>
      <c r="Z391" s="7"/>
    </row>
    <row r="392" ht="13.5" customHeight="1">
      <c r="A392" s="288"/>
      <c r="B392" s="287"/>
      <c r="C392" s="203"/>
      <c r="D392" s="203"/>
      <c r="E392" s="281"/>
      <c r="F392" s="253"/>
      <c r="G392" s="7"/>
      <c r="H392" s="7"/>
      <c r="I392" s="7"/>
      <c r="J392" s="7"/>
      <c r="K392" s="7"/>
      <c r="L392" s="7"/>
      <c r="M392" s="7"/>
      <c r="N392" s="7"/>
      <c r="O392" s="7"/>
      <c r="P392" s="7"/>
      <c r="Q392" s="7"/>
      <c r="R392" s="7"/>
      <c r="S392" s="7"/>
      <c r="T392" s="7"/>
      <c r="U392" s="7"/>
      <c r="V392" s="7"/>
      <c r="W392" s="7"/>
      <c r="X392" s="7"/>
      <c r="Y392" s="7"/>
      <c r="Z392" s="7"/>
    </row>
    <row r="393" ht="13.5" customHeight="1">
      <c r="A393" s="288"/>
      <c r="B393" s="287"/>
      <c r="C393" s="203"/>
      <c r="D393" s="203"/>
      <c r="E393" s="281"/>
      <c r="F393" s="253"/>
      <c r="G393" s="7"/>
      <c r="H393" s="7"/>
      <c r="I393" s="7"/>
      <c r="J393" s="7"/>
      <c r="K393" s="7"/>
      <c r="L393" s="7"/>
      <c r="M393" s="7"/>
      <c r="N393" s="7"/>
      <c r="O393" s="7"/>
      <c r="P393" s="7"/>
      <c r="Q393" s="7"/>
      <c r="R393" s="7"/>
      <c r="S393" s="7"/>
      <c r="T393" s="7"/>
      <c r="U393" s="7"/>
      <c r="V393" s="7"/>
      <c r="W393" s="7"/>
      <c r="X393" s="7"/>
      <c r="Y393" s="7"/>
      <c r="Z393" s="7"/>
    </row>
    <row r="394" ht="13.5" customHeight="1">
      <c r="A394" s="288"/>
      <c r="B394" s="287"/>
      <c r="C394" s="203"/>
      <c r="D394" s="203"/>
      <c r="E394" s="281"/>
      <c r="F394" s="253"/>
      <c r="G394" s="7"/>
      <c r="H394" s="7"/>
      <c r="I394" s="7"/>
      <c r="J394" s="7"/>
      <c r="K394" s="7"/>
      <c r="L394" s="7"/>
      <c r="M394" s="7"/>
      <c r="N394" s="7"/>
      <c r="O394" s="7"/>
      <c r="P394" s="7"/>
      <c r="Q394" s="7"/>
      <c r="R394" s="7"/>
      <c r="S394" s="7"/>
      <c r="T394" s="7"/>
      <c r="U394" s="7"/>
      <c r="V394" s="7"/>
      <c r="W394" s="7"/>
      <c r="X394" s="7"/>
      <c r="Y394" s="7"/>
      <c r="Z394" s="7"/>
    </row>
    <row r="395" ht="13.5" customHeight="1">
      <c r="A395" s="288"/>
      <c r="B395" s="287"/>
      <c r="C395" s="203"/>
      <c r="D395" s="203"/>
      <c r="E395" s="281"/>
      <c r="F395" s="253"/>
      <c r="G395" s="7"/>
      <c r="H395" s="7"/>
      <c r="I395" s="7"/>
      <c r="J395" s="7"/>
      <c r="K395" s="7"/>
      <c r="L395" s="7"/>
      <c r="M395" s="7"/>
      <c r="N395" s="7"/>
      <c r="O395" s="7"/>
      <c r="P395" s="7"/>
      <c r="Q395" s="7"/>
      <c r="R395" s="7"/>
      <c r="S395" s="7"/>
      <c r="T395" s="7"/>
      <c r="U395" s="7"/>
      <c r="V395" s="7"/>
      <c r="W395" s="7"/>
      <c r="X395" s="7"/>
      <c r="Y395" s="7"/>
      <c r="Z395" s="7"/>
    </row>
    <row r="396" ht="13.5" customHeight="1">
      <c r="A396" s="288"/>
      <c r="B396" s="287"/>
      <c r="C396" s="203"/>
      <c r="D396" s="203"/>
      <c r="E396" s="281"/>
      <c r="F396" s="253"/>
      <c r="G396" s="7"/>
      <c r="H396" s="7"/>
      <c r="I396" s="7"/>
      <c r="J396" s="7"/>
      <c r="K396" s="7"/>
      <c r="L396" s="7"/>
      <c r="M396" s="7"/>
      <c r="N396" s="7"/>
      <c r="O396" s="7"/>
      <c r="P396" s="7"/>
      <c r="Q396" s="7"/>
      <c r="R396" s="7"/>
      <c r="S396" s="7"/>
      <c r="T396" s="7"/>
      <c r="U396" s="7"/>
      <c r="V396" s="7"/>
      <c r="W396" s="7"/>
      <c r="X396" s="7"/>
      <c r="Y396" s="7"/>
      <c r="Z396" s="7"/>
    </row>
    <row r="397" ht="13.5" customHeight="1">
      <c r="A397" s="288"/>
      <c r="B397" s="287"/>
      <c r="C397" s="203"/>
      <c r="D397" s="203"/>
      <c r="E397" s="281"/>
      <c r="F397" s="253"/>
      <c r="G397" s="7"/>
      <c r="H397" s="7"/>
      <c r="I397" s="7"/>
      <c r="J397" s="7"/>
      <c r="K397" s="7"/>
      <c r="L397" s="7"/>
      <c r="M397" s="7"/>
      <c r="N397" s="7"/>
      <c r="O397" s="7"/>
      <c r="P397" s="7"/>
      <c r="Q397" s="7"/>
      <c r="R397" s="7"/>
      <c r="S397" s="7"/>
      <c r="T397" s="7"/>
      <c r="U397" s="7"/>
      <c r="V397" s="7"/>
      <c r="W397" s="7"/>
      <c r="X397" s="7"/>
      <c r="Y397" s="7"/>
      <c r="Z397" s="7"/>
    </row>
    <row r="398" ht="13.5" customHeight="1">
      <c r="A398" s="288"/>
      <c r="B398" s="287"/>
      <c r="C398" s="203"/>
      <c r="D398" s="203"/>
      <c r="E398" s="281"/>
      <c r="F398" s="253"/>
      <c r="G398" s="7"/>
      <c r="H398" s="7"/>
      <c r="I398" s="7"/>
      <c r="J398" s="7"/>
      <c r="K398" s="7"/>
      <c r="L398" s="7"/>
      <c r="M398" s="7"/>
      <c r="N398" s="7"/>
      <c r="O398" s="7"/>
      <c r="P398" s="7"/>
      <c r="Q398" s="7"/>
      <c r="R398" s="7"/>
      <c r="S398" s="7"/>
      <c r="T398" s="7"/>
      <c r="U398" s="7"/>
      <c r="V398" s="7"/>
      <c r="W398" s="7"/>
      <c r="X398" s="7"/>
      <c r="Y398" s="7"/>
      <c r="Z398" s="7"/>
    </row>
    <row r="399" ht="13.5" customHeight="1">
      <c r="A399" s="288"/>
      <c r="B399" s="287"/>
      <c r="C399" s="203"/>
      <c r="D399" s="203"/>
      <c r="E399" s="281"/>
      <c r="F399" s="253"/>
      <c r="G399" s="7"/>
      <c r="H399" s="7"/>
      <c r="I399" s="7"/>
      <c r="J399" s="7"/>
      <c r="K399" s="7"/>
      <c r="L399" s="7"/>
      <c r="M399" s="7"/>
      <c r="N399" s="7"/>
      <c r="O399" s="7"/>
      <c r="P399" s="7"/>
      <c r="Q399" s="7"/>
      <c r="R399" s="7"/>
      <c r="S399" s="7"/>
      <c r="T399" s="7"/>
      <c r="U399" s="7"/>
      <c r="V399" s="7"/>
      <c r="W399" s="7"/>
      <c r="X399" s="7"/>
      <c r="Y399" s="7"/>
      <c r="Z399" s="7"/>
    </row>
    <row r="400" ht="13.5" customHeight="1">
      <c r="A400" s="288"/>
      <c r="B400" s="287"/>
      <c r="C400" s="203"/>
      <c r="D400" s="203"/>
      <c r="E400" s="281"/>
      <c r="F400" s="253"/>
      <c r="G400" s="7"/>
      <c r="H400" s="7"/>
      <c r="I400" s="7"/>
      <c r="J400" s="7"/>
      <c r="K400" s="7"/>
      <c r="L400" s="7"/>
      <c r="M400" s="7"/>
      <c r="N400" s="7"/>
      <c r="O400" s="7"/>
      <c r="P400" s="7"/>
      <c r="Q400" s="7"/>
      <c r="R400" s="7"/>
      <c r="S400" s="7"/>
      <c r="T400" s="7"/>
      <c r="U400" s="7"/>
      <c r="V400" s="7"/>
      <c r="W400" s="7"/>
      <c r="X400" s="7"/>
      <c r="Y400" s="7"/>
      <c r="Z400" s="7"/>
    </row>
    <row r="401" ht="13.5" customHeight="1">
      <c r="A401" s="288"/>
      <c r="B401" s="287"/>
      <c r="C401" s="203"/>
      <c r="D401" s="203"/>
      <c r="E401" s="281"/>
      <c r="F401" s="253"/>
      <c r="G401" s="7"/>
      <c r="H401" s="7"/>
      <c r="I401" s="7"/>
      <c r="J401" s="7"/>
      <c r="K401" s="7"/>
      <c r="L401" s="7"/>
      <c r="M401" s="7"/>
      <c r="N401" s="7"/>
      <c r="O401" s="7"/>
      <c r="P401" s="7"/>
      <c r="Q401" s="7"/>
      <c r="R401" s="7"/>
      <c r="S401" s="7"/>
      <c r="T401" s="7"/>
      <c r="U401" s="7"/>
      <c r="V401" s="7"/>
      <c r="W401" s="7"/>
      <c r="X401" s="7"/>
      <c r="Y401" s="7"/>
      <c r="Z401" s="7"/>
    </row>
    <row r="402" ht="13.5" customHeight="1">
      <c r="A402" s="288"/>
      <c r="B402" s="287"/>
      <c r="C402" s="203"/>
      <c r="D402" s="203"/>
      <c r="E402" s="281"/>
      <c r="F402" s="253"/>
      <c r="G402" s="7"/>
      <c r="H402" s="7"/>
      <c r="I402" s="7"/>
      <c r="J402" s="7"/>
      <c r="K402" s="7"/>
      <c r="L402" s="7"/>
      <c r="M402" s="7"/>
      <c r="N402" s="7"/>
      <c r="O402" s="7"/>
      <c r="P402" s="7"/>
      <c r="Q402" s="7"/>
      <c r="R402" s="7"/>
      <c r="S402" s="7"/>
      <c r="T402" s="7"/>
      <c r="U402" s="7"/>
      <c r="V402" s="7"/>
      <c r="W402" s="7"/>
      <c r="X402" s="7"/>
      <c r="Y402" s="7"/>
      <c r="Z402" s="7"/>
    </row>
    <row r="403" ht="13.5" customHeight="1">
      <c r="A403" s="288"/>
      <c r="B403" s="287"/>
      <c r="C403" s="203"/>
      <c r="D403" s="203"/>
      <c r="E403" s="281"/>
      <c r="F403" s="253"/>
      <c r="G403" s="7"/>
      <c r="H403" s="7"/>
      <c r="I403" s="7"/>
      <c r="J403" s="7"/>
      <c r="K403" s="7"/>
      <c r="L403" s="7"/>
      <c r="M403" s="7"/>
      <c r="N403" s="7"/>
      <c r="O403" s="7"/>
      <c r="P403" s="7"/>
      <c r="Q403" s="7"/>
      <c r="R403" s="7"/>
      <c r="S403" s="7"/>
      <c r="T403" s="7"/>
      <c r="U403" s="7"/>
      <c r="V403" s="7"/>
      <c r="W403" s="7"/>
      <c r="X403" s="7"/>
      <c r="Y403" s="7"/>
      <c r="Z403" s="7"/>
    </row>
    <row r="404" ht="13.5" customHeight="1">
      <c r="A404" s="288"/>
      <c r="B404" s="287"/>
      <c r="C404" s="203"/>
      <c r="D404" s="203"/>
      <c r="E404" s="281"/>
      <c r="F404" s="253"/>
      <c r="G404" s="7"/>
      <c r="H404" s="7"/>
      <c r="I404" s="7"/>
      <c r="J404" s="7"/>
      <c r="K404" s="7"/>
      <c r="L404" s="7"/>
      <c r="M404" s="7"/>
      <c r="N404" s="7"/>
      <c r="O404" s="7"/>
      <c r="P404" s="7"/>
      <c r="Q404" s="7"/>
      <c r="R404" s="7"/>
      <c r="S404" s="7"/>
      <c r="T404" s="7"/>
      <c r="U404" s="7"/>
      <c r="V404" s="7"/>
      <c r="W404" s="7"/>
      <c r="X404" s="7"/>
      <c r="Y404" s="7"/>
      <c r="Z404" s="7"/>
    </row>
    <row r="405" ht="13.5" customHeight="1">
      <c r="A405" s="288"/>
      <c r="B405" s="287"/>
      <c r="C405" s="203"/>
      <c r="D405" s="203"/>
      <c r="E405" s="281"/>
      <c r="F405" s="253"/>
      <c r="G405" s="7"/>
      <c r="H405" s="7"/>
      <c r="I405" s="7"/>
      <c r="J405" s="7"/>
      <c r="K405" s="7"/>
      <c r="L405" s="7"/>
      <c r="M405" s="7"/>
      <c r="N405" s="7"/>
      <c r="O405" s="7"/>
      <c r="P405" s="7"/>
      <c r="Q405" s="7"/>
      <c r="R405" s="7"/>
      <c r="S405" s="7"/>
      <c r="T405" s="7"/>
      <c r="U405" s="7"/>
      <c r="V405" s="7"/>
      <c r="W405" s="7"/>
      <c r="X405" s="7"/>
      <c r="Y405" s="7"/>
      <c r="Z405" s="7"/>
    </row>
    <row r="406" ht="13.5" customHeight="1">
      <c r="A406" s="288"/>
      <c r="B406" s="287"/>
      <c r="C406" s="203"/>
      <c r="D406" s="203"/>
      <c r="E406" s="281"/>
      <c r="F406" s="253"/>
      <c r="G406" s="7"/>
      <c r="H406" s="7"/>
      <c r="I406" s="7"/>
      <c r="J406" s="7"/>
      <c r="K406" s="7"/>
      <c r="L406" s="7"/>
      <c r="M406" s="7"/>
      <c r="N406" s="7"/>
      <c r="O406" s="7"/>
      <c r="P406" s="7"/>
      <c r="Q406" s="7"/>
      <c r="R406" s="7"/>
      <c r="S406" s="7"/>
      <c r="T406" s="7"/>
      <c r="U406" s="7"/>
      <c r="V406" s="7"/>
      <c r="W406" s="7"/>
      <c r="X406" s="7"/>
      <c r="Y406" s="7"/>
      <c r="Z406" s="7"/>
    </row>
    <row r="407" ht="13.5" customHeight="1">
      <c r="A407" s="288"/>
      <c r="B407" s="287"/>
      <c r="C407" s="203"/>
      <c r="D407" s="203"/>
      <c r="E407" s="281"/>
      <c r="F407" s="253"/>
      <c r="G407" s="7"/>
      <c r="H407" s="7"/>
      <c r="I407" s="7"/>
      <c r="J407" s="7"/>
      <c r="K407" s="7"/>
      <c r="L407" s="7"/>
      <c r="M407" s="7"/>
      <c r="N407" s="7"/>
      <c r="O407" s="7"/>
      <c r="P407" s="7"/>
      <c r="Q407" s="7"/>
      <c r="R407" s="7"/>
      <c r="S407" s="7"/>
      <c r="T407" s="7"/>
      <c r="U407" s="7"/>
      <c r="V407" s="7"/>
      <c r="W407" s="7"/>
      <c r="X407" s="7"/>
      <c r="Y407" s="7"/>
      <c r="Z407" s="7"/>
    </row>
    <row r="408" ht="13.5" customHeight="1">
      <c r="A408" s="288"/>
      <c r="B408" s="287"/>
      <c r="C408" s="203"/>
      <c r="D408" s="203"/>
      <c r="E408" s="281"/>
      <c r="F408" s="253"/>
      <c r="G408" s="7"/>
      <c r="H408" s="7"/>
      <c r="I408" s="7"/>
      <c r="J408" s="7"/>
      <c r="K408" s="7"/>
      <c r="L408" s="7"/>
      <c r="M408" s="7"/>
      <c r="N408" s="7"/>
      <c r="O408" s="7"/>
      <c r="P408" s="7"/>
      <c r="Q408" s="7"/>
      <c r="R408" s="7"/>
      <c r="S408" s="7"/>
      <c r="T408" s="7"/>
      <c r="U408" s="7"/>
      <c r="V408" s="7"/>
      <c r="W408" s="7"/>
      <c r="X408" s="7"/>
      <c r="Y408" s="7"/>
      <c r="Z408" s="7"/>
    </row>
    <row r="409" ht="13.5" customHeight="1">
      <c r="A409" s="288"/>
      <c r="B409" s="287"/>
      <c r="C409" s="203"/>
      <c r="D409" s="203"/>
      <c r="E409" s="281"/>
      <c r="F409" s="253"/>
      <c r="G409" s="7"/>
      <c r="H409" s="7"/>
      <c r="I409" s="7"/>
      <c r="J409" s="7"/>
      <c r="K409" s="7"/>
      <c r="L409" s="7"/>
      <c r="M409" s="7"/>
      <c r="N409" s="7"/>
      <c r="O409" s="7"/>
      <c r="P409" s="7"/>
      <c r="Q409" s="7"/>
      <c r="R409" s="7"/>
      <c r="S409" s="7"/>
      <c r="T409" s="7"/>
      <c r="U409" s="7"/>
      <c r="V409" s="7"/>
      <c r="W409" s="7"/>
      <c r="X409" s="7"/>
      <c r="Y409" s="7"/>
      <c r="Z409" s="7"/>
    </row>
    <row r="410" ht="13.5" customHeight="1">
      <c r="A410" s="288"/>
      <c r="B410" s="287"/>
      <c r="C410" s="203"/>
      <c r="D410" s="203"/>
      <c r="E410" s="281"/>
      <c r="F410" s="253"/>
      <c r="G410" s="7"/>
      <c r="H410" s="7"/>
      <c r="I410" s="7"/>
      <c r="J410" s="7"/>
      <c r="K410" s="7"/>
      <c r="L410" s="7"/>
      <c r="M410" s="7"/>
      <c r="N410" s="7"/>
      <c r="O410" s="7"/>
      <c r="P410" s="7"/>
      <c r="Q410" s="7"/>
      <c r="R410" s="7"/>
      <c r="S410" s="7"/>
      <c r="T410" s="7"/>
      <c r="U410" s="7"/>
      <c r="V410" s="7"/>
      <c r="W410" s="7"/>
      <c r="X410" s="7"/>
      <c r="Y410" s="7"/>
      <c r="Z410" s="7"/>
    </row>
    <row r="411" ht="13.5" customHeight="1">
      <c r="A411" s="288"/>
      <c r="B411" s="287"/>
      <c r="C411" s="203"/>
      <c r="D411" s="203"/>
      <c r="E411" s="281"/>
      <c r="F411" s="253"/>
      <c r="G411" s="7"/>
      <c r="H411" s="7"/>
      <c r="I411" s="7"/>
      <c r="J411" s="7"/>
      <c r="K411" s="7"/>
      <c r="L411" s="7"/>
      <c r="M411" s="7"/>
      <c r="N411" s="7"/>
      <c r="O411" s="7"/>
      <c r="P411" s="7"/>
      <c r="Q411" s="7"/>
      <c r="R411" s="7"/>
      <c r="S411" s="7"/>
      <c r="T411" s="7"/>
      <c r="U411" s="7"/>
      <c r="V411" s="7"/>
      <c r="W411" s="7"/>
      <c r="X411" s="7"/>
      <c r="Y411" s="7"/>
      <c r="Z411" s="7"/>
    </row>
    <row r="412" ht="13.5" customHeight="1">
      <c r="A412" s="288"/>
      <c r="B412" s="287"/>
      <c r="C412" s="203"/>
      <c r="D412" s="203"/>
      <c r="E412" s="281"/>
      <c r="F412" s="253"/>
      <c r="G412" s="7"/>
      <c r="H412" s="7"/>
      <c r="I412" s="7"/>
      <c r="J412" s="7"/>
      <c r="K412" s="7"/>
      <c r="L412" s="7"/>
      <c r="M412" s="7"/>
      <c r="N412" s="7"/>
      <c r="O412" s="7"/>
      <c r="P412" s="7"/>
      <c r="Q412" s="7"/>
      <c r="R412" s="7"/>
      <c r="S412" s="7"/>
      <c r="T412" s="7"/>
      <c r="U412" s="7"/>
      <c r="V412" s="7"/>
      <c r="W412" s="7"/>
      <c r="X412" s="7"/>
      <c r="Y412" s="7"/>
      <c r="Z412" s="7"/>
    </row>
    <row r="413" ht="13.5" customHeight="1">
      <c r="A413" s="288"/>
      <c r="B413" s="287"/>
      <c r="C413" s="203"/>
      <c r="D413" s="203"/>
      <c r="E413" s="281"/>
      <c r="F413" s="253"/>
      <c r="G413" s="7"/>
      <c r="H413" s="7"/>
      <c r="I413" s="7"/>
      <c r="J413" s="7"/>
      <c r="K413" s="7"/>
      <c r="L413" s="7"/>
      <c r="M413" s="7"/>
      <c r="N413" s="7"/>
      <c r="O413" s="7"/>
      <c r="P413" s="7"/>
      <c r="Q413" s="7"/>
      <c r="R413" s="7"/>
      <c r="S413" s="7"/>
      <c r="T413" s="7"/>
      <c r="U413" s="7"/>
      <c r="V413" s="7"/>
      <c r="W413" s="7"/>
      <c r="X413" s="7"/>
      <c r="Y413" s="7"/>
      <c r="Z413" s="7"/>
    </row>
    <row r="414" ht="13.5" customHeight="1">
      <c r="A414" s="288"/>
      <c r="B414" s="287"/>
      <c r="C414" s="203"/>
      <c r="D414" s="203"/>
      <c r="E414" s="281"/>
      <c r="F414" s="253"/>
      <c r="G414" s="7"/>
      <c r="H414" s="7"/>
      <c r="I414" s="7"/>
      <c r="J414" s="7"/>
      <c r="K414" s="7"/>
      <c r="L414" s="7"/>
      <c r="M414" s="7"/>
      <c r="N414" s="7"/>
      <c r="O414" s="7"/>
      <c r="P414" s="7"/>
      <c r="Q414" s="7"/>
      <c r="R414" s="7"/>
      <c r="S414" s="7"/>
      <c r="T414" s="7"/>
      <c r="U414" s="7"/>
      <c r="V414" s="7"/>
      <c r="W414" s="7"/>
      <c r="X414" s="7"/>
      <c r="Y414" s="7"/>
      <c r="Z414" s="7"/>
    </row>
    <row r="415" ht="13.5" customHeight="1">
      <c r="A415" s="288"/>
      <c r="B415" s="287"/>
      <c r="C415" s="203"/>
      <c r="D415" s="203"/>
      <c r="E415" s="281"/>
      <c r="F415" s="253"/>
      <c r="G415" s="7"/>
      <c r="H415" s="7"/>
      <c r="I415" s="7"/>
      <c r="J415" s="7"/>
      <c r="K415" s="7"/>
      <c r="L415" s="7"/>
      <c r="M415" s="7"/>
      <c r="N415" s="7"/>
      <c r="O415" s="7"/>
      <c r="P415" s="7"/>
      <c r="Q415" s="7"/>
      <c r="R415" s="7"/>
      <c r="S415" s="7"/>
      <c r="T415" s="7"/>
      <c r="U415" s="7"/>
      <c r="V415" s="7"/>
      <c r="W415" s="7"/>
      <c r="X415" s="7"/>
      <c r="Y415" s="7"/>
      <c r="Z415" s="7"/>
    </row>
    <row r="416" ht="13.5" customHeight="1">
      <c r="A416" s="288"/>
      <c r="B416" s="287"/>
      <c r="C416" s="203"/>
      <c r="D416" s="203"/>
      <c r="E416" s="281"/>
      <c r="F416" s="253"/>
      <c r="G416" s="7"/>
      <c r="H416" s="7"/>
      <c r="I416" s="7"/>
      <c r="J416" s="7"/>
      <c r="K416" s="7"/>
      <c r="L416" s="7"/>
      <c r="M416" s="7"/>
      <c r="N416" s="7"/>
      <c r="O416" s="7"/>
      <c r="P416" s="7"/>
      <c r="Q416" s="7"/>
      <c r="R416" s="7"/>
      <c r="S416" s="7"/>
      <c r="T416" s="7"/>
      <c r="U416" s="7"/>
      <c r="V416" s="7"/>
      <c r="W416" s="7"/>
      <c r="X416" s="7"/>
      <c r="Y416" s="7"/>
      <c r="Z416" s="7"/>
    </row>
    <row r="417" ht="13.5" customHeight="1">
      <c r="A417" s="288"/>
      <c r="B417" s="287"/>
      <c r="C417" s="203"/>
      <c r="D417" s="203"/>
      <c r="E417" s="281"/>
      <c r="F417" s="253"/>
      <c r="G417" s="7"/>
      <c r="H417" s="7"/>
      <c r="I417" s="7"/>
      <c r="J417" s="7"/>
      <c r="K417" s="7"/>
      <c r="L417" s="7"/>
      <c r="M417" s="7"/>
      <c r="N417" s="7"/>
      <c r="O417" s="7"/>
      <c r="P417" s="7"/>
      <c r="Q417" s="7"/>
      <c r="R417" s="7"/>
      <c r="S417" s="7"/>
      <c r="T417" s="7"/>
      <c r="U417" s="7"/>
      <c r="V417" s="7"/>
      <c r="W417" s="7"/>
      <c r="X417" s="7"/>
      <c r="Y417" s="7"/>
      <c r="Z417" s="7"/>
    </row>
    <row r="418" ht="13.5" customHeight="1">
      <c r="A418" s="288"/>
      <c r="B418" s="287"/>
      <c r="C418" s="203"/>
      <c r="D418" s="203"/>
      <c r="E418" s="281"/>
      <c r="F418" s="253"/>
      <c r="G418" s="7"/>
      <c r="H418" s="7"/>
      <c r="I418" s="7"/>
      <c r="J418" s="7"/>
      <c r="K418" s="7"/>
      <c r="L418" s="7"/>
      <c r="M418" s="7"/>
      <c r="N418" s="7"/>
      <c r="O418" s="7"/>
      <c r="P418" s="7"/>
      <c r="Q418" s="7"/>
      <c r="R418" s="7"/>
      <c r="S418" s="7"/>
      <c r="T418" s="7"/>
      <c r="U418" s="7"/>
      <c r="V418" s="7"/>
      <c r="W418" s="7"/>
      <c r="X418" s="7"/>
      <c r="Y418" s="7"/>
      <c r="Z418" s="7"/>
    </row>
    <row r="419" ht="13.5" customHeight="1">
      <c r="A419" s="288"/>
      <c r="B419" s="287"/>
      <c r="C419" s="203"/>
      <c r="D419" s="203"/>
      <c r="E419" s="281"/>
      <c r="F419" s="253"/>
      <c r="G419" s="7"/>
      <c r="H419" s="7"/>
      <c r="I419" s="7"/>
      <c r="J419" s="7"/>
      <c r="K419" s="7"/>
      <c r="L419" s="7"/>
      <c r="M419" s="7"/>
      <c r="N419" s="7"/>
      <c r="O419" s="7"/>
      <c r="P419" s="7"/>
      <c r="Q419" s="7"/>
      <c r="R419" s="7"/>
      <c r="S419" s="7"/>
      <c r="T419" s="7"/>
      <c r="U419" s="7"/>
      <c r="V419" s="7"/>
      <c r="W419" s="7"/>
      <c r="X419" s="7"/>
      <c r="Y419" s="7"/>
      <c r="Z419" s="7"/>
    </row>
    <row r="420" ht="13.5" customHeight="1">
      <c r="A420" s="288"/>
      <c r="B420" s="287"/>
      <c r="C420" s="203"/>
      <c r="D420" s="203"/>
      <c r="E420" s="281"/>
      <c r="F420" s="253"/>
      <c r="G420" s="7"/>
      <c r="H420" s="7"/>
      <c r="I420" s="7"/>
      <c r="J420" s="7"/>
      <c r="K420" s="7"/>
      <c r="L420" s="7"/>
      <c r="M420" s="7"/>
      <c r="N420" s="7"/>
      <c r="O420" s="7"/>
      <c r="P420" s="7"/>
      <c r="Q420" s="7"/>
      <c r="R420" s="7"/>
      <c r="S420" s="7"/>
      <c r="T420" s="7"/>
      <c r="U420" s="7"/>
      <c r="V420" s="7"/>
      <c r="W420" s="7"/>
      <c r="X420" s="7"/>
      <c r="Y420" s="7"/>
      <c r="Z420" s="7"/>
    </row>
    <row r="421" ht="13.5" customHeight="1">
      <c r="A421" s="288"/>
      <c r="B421" s="287"/>
      <c r="C421" s="203"/>
      <c r="D421" s="203"/>
      <c r="E421" s="281"/>
      <c r="F421" s="253"/>
      <c r="G421" s="7"/>
      <c r="H421" s="7"/>
      <c r="I421" s="7"/>
      <c r="J421" s="7"/>
      <c r="K421" s="7"/>
      <c r="L421" s="7"/>
      <c r="M421" s="7"/>
      <c r="N421" s="7"/>
      <c r="O421" s="7"/>
      <c r="P421" s="7"/>
      <c r="Q421" s="7"/>
      <c r="R421" s="7"/>
      <c r="S421" s="7"/>
      <c r="T421" s="7"/>
      <c r="U421" s="7"/>
      <c r="V421" s="7"/>
      <c r="W421" s="7"/>
      <c r="X421" s="7"/>
      <c r="Y421" s="7"/>
      <c r="Z421" s="7"/>
    </row>
    <row r="422" ht="13.5" customHeight="1">
      <c r="A422" s="288"/>
      <c r="B422" s="287"/>
      <c r="C422" s="203"/>
      <c r="D422" s="203"/>
      <c r="E422" s="281"/>
      <c r="F422" s="253"/>
      <c r="G422" s="7"/>
      <c r="H422" s="7"/>
      <c r="I422" s="7"/>
      <c r="J422" s="7"/>
      <c r="K422" s="7"/>
      <c r="L422" s="7"/>
      <c r="M422" s="7"/>
      <c r="N422" s="7"/>
      <c r="O422" s="7"/>
      <c r="P422" s="7"/>
      <c r="Q422" s="7"/>
      <c r="R422" s="7"/>
      <c r="S422" s="7"/>
      <c r="T422" s="7"/>
      <c r="U422" s="7"/>
      <c r="V422" s="7"/>
      <c r="W422" s="7"/>
      <c r="X422" s="7"/>
      <c r="Y422" s="7"/>
      <c r="Z422" s="7"/>
    </row>
    <row r="423" ht="13.5" customHeight="1">
      <c r="A423" s="288"/>
      <c r="B423" s="287"/>
      <c r="C423" s="203"/>
      <c r="D423" s="203"/>
      <c r="E423" s="281"/>
      <c r="F423" s="253"/>
      <c r="G423" s="7"/>
      <c r="H423" s="7"/>
      <c r="I423" s="7"/>
      <c r="J423" s="7"/>
      <c r="K423" s="7"/>
      <c r="L423" s="7"/>
      <c r="M423" s="7"/>
      <c r="N423" s="7"/>
      <c r="O423" s="7"/>
      <c r="P423" s="7"/>
      <c r="Q423" s="7"/>
      <c r="R423" s="7"/>
      <c r="S423" s="7"/>
      <c r="T423" s="7"/>
      <c r="U423" s="7"/>
      <c r="V423" s="7"/>
      <c r="W423" s="7"/>
      <c r="X423" s="7"/>
      <c r="Y423" s="7"/>
      <c r="Z423" s="7"/>
    </row>
    <row r="424" ht="13.5" customHeight="1">
      <c r="A424" s="288"/>
      <c r="B424" s="287"/>
      <c r="C424" s="203"/>
      <c r="D424" s="203"/>
      <c r="E424" s="281"/>
      <c r="F424" s="253"/>
      <c r="G424" s="7"/>
      <c r="H424" s="7"/>
      <c r="I424" s="7"/>
      <c r="J424" s="7"/>
      <c r="K424" s="7"/>
      <c r="L424" s="7"/>
      <c r="M424" s="7"/>
      <c r="N424" s="7"/>
      <c r="O424" s="7"/>
      <c r="P424" s="7"/>
      <c r="Q424" s="7"/>
      <c r="R424" s="7"/>
      <c r="S424" s="7"/>
      <c r="T424" s="7"/>
      <c r="U424" s="7"/>
      <c r="V424" s="7"/>
      <c r="W424" s="7"/>
      <c r="X424" s="7"/>
      <c r="Y424" s="7"/>
      <c r="Z424" s="7"/>
    </row>
    <row r="425" ht="13.5" customHeight="1">
      <c r="A425" s="288"/>
      <c r="B425" s="287"/>
      <c r="C425" s="203"/>
      <c r="D425" s="203"/>
      <c r="E425" s="281"/>
      <c r="F425" s="253"/>
      <c r="G425" s="7"/>
      <c r="H425" s="7"/>
      <c r="I425" s="7"/>
      <c r="J425" s="7"/>
      <c r="K425" s="7"/>
      <c r="L425" s="7"/>
      <c r="M425" s="7"/>
      <c r="N425" s="7"/>
      <c r="O425" s="7"/>
      <c r="P425" s="7"/>
      <c r="Q425" s="7"/>
      <c r="R425" s="7"/>
      <c r="S425" s="7"/>
      <c r="T425" s="7"/>
      <c r="U425" s="7"/>
      <c r="V425" s="7"/>
      <c r="W425" s="7"/>
      <c r="X425" s="7"/>
      <c r="Y425" s="7"/>
      <c r="Z425" s="7"/>
    </row>
    <row r="426" ht="13.5" customHeight="1">
      <c r="A426" s="288"/>
      <c r="B426" s="287"/>
      <c r="C426" s="203"/>
      <c r="D426" s="203"/>
      <c r="E426" s="281"/>
      <c r="F426" s="253"/>
      <c r="G426" s="7"/>
      <c r="H426" s="7"/>
      <c r="I426" s="7"/>
      <c r="J426" s="7"/>
      <c r="K426" s="7"/>
      <c r="L426" s="7"/>
      <c r="M426" s="7"/>
      <c r="N426" s="7"/>
      <c r="O426" s="7"/>
      <c r="P426" s="7"/>
      <c r="Q426" s="7"/>
      <c r="R426" s="7"/>
      <c r="S426" s="7"/>
      <c r="T426" s="7"/>
      <c r="U426" s="7"/>
      <c r="V426" s="7"/>
      <c r="W426" s="7"/>
      <c r="X426" s="7"/>
      <c r="Y426" s="7"/>
      <c r="Z426" s="7"/>
    </row>
    <row r="427" ht="13.5" customHeight="1">
      <c r="A427" s="288"/>
      <c r="B427" s="287"/>
      <c r="C427" s="203"/>
      <c r="D427" s="203"/>
      <c r="E427" s="281"/>
      <c r="F427" s="253"/>
      <c r="G427" s="7"/>
      <c r="H427" s="7"/>
      <c r="I427" s="7"/>
      <c r="J427" s="7"/>
      <c r="K427" s="7"/>
      <c r="L427" s="7"/>
      <c r="M427" s="7"/>
      <c r="N427" s="7"/>
      <c r="O427" s="7"/>
      <c r="P427" s="7"/>
      <c r="Q427" s="7"/>
      <c r="R427" s="7"/>
      <c r="S427" s="7"/>
      <c r="T427" s="7"/>
      <c r="U427" s="7"/>
      <c r="V427" s="7"/>
      <c r="W427" s="7"/>
      <c r="X427" s="7"/>
      <c r="Y427" s="7"/>
      <c r="Z427" s="7"/>
    </row>
    <row r="428" ht="13.5" customHeight="1">
      <c r="A428" s="288"/>
      <c r="B428" s="287"/>
      <c r="C428" s="203"/>
      <c r="D428" s="203"/>
      <c r="E428" s="281"/>
      <c r="F428" s="253"/>
      <c r="G428" s="7"/>
      <c r="H428" s="7"/>
      <c r="I428" s="7"/>
      <c r="J428" s="7"/>
      <c r="K428" s="7"/>
      <c r="L428" s="7"/>
      <c r="M428" s="7"/>
      <c r="N428" s="7"/>
      <c r="O428" s="7"/>
      <c r="P428" s="7"/>
      <c r="Q428" s="7"/>
      <c r="R428" s="7"/>
      <c r="S428" s="7"/>
      <c r="T428" s="7"/>
      <c r="U428" s="7"/>
      <c r="V428" s="7"/>
      <c r="W428" s="7"/>
      <c r="X428" s="7"/>
      <c r="Y428" s="7"/>
      <c r="Z428" s="7"/>
    </row>
    <row r="429" ht="13.5" customHeight="1">
      <c r="A429" s="288"/>
      <c r="B429" s="287"/>
      <c r="C429" s="203"/>
      <c r="D429" s="203"/>
      <c r="E429" s="281"/>
      <c r="F429" s="253"/>
      <c r="G429" s="7"/>
      <c r="H429" s="7"/>
      <c r="I429" s="7"/>
      <c r="J429" s="7"/>
      <c r="K429" s="7"/>
      <c r="L429" s="7"/>
      <c r="M429" s="7"/>
      <c r="N429" s="7"/>
      <c r="O429" s="7"/>
      <c r="P429" s="7"/>
      <c r="Q429" s="7"/>
      <c r="R429" s="7"/>
      <c r="S429" s="7"/>
      <c r="T429" s="7"/>
      <c r="U429" s="7"/>
      <c r="V429" s="7"/>
      <c r="W429" s="7"/>
      <c r="X429" s="7"/>
      <c r="Y429" s="7"/>
      <c r="Z429" s="7"/>
    </row>
    <row r="430" ht="13.5" customHeight="1">
      <c r="A430" s="288"/>
      <c r="B430" s="287"/>
      <c r="C430" s="203"/>
      <c r="D430" s="203"/>
      <c r="E430" s="281"/>
      <c r="F430" s="253"/>
      <c r="G430" s="7"/>
      <c r="H430" s="7"/>
      <c r="I430" s="7"/>
      <c r="J430" s="7"/>
      <c r="K430" s="7"/>
      <c r="L430" s="7"/>
      <c r="M430" s="7"/>
      <c r="N430" s="7"/>
      <c r="O430" s="7"/>
      <c r="P430" s="7"/>
      <c r="Q430" s="7"/>
      <c r="R430" s="7"/>
      <c r="S430" s="7"/>
      <c r="T430" s="7"/>
      <c r="U430" s="7"/>
      <c r="V430" s="7"/>
      <c r="W430" s="7"/>
      <c r="X430" s="7"/>
      <c r="Y430" s="7"/>
      <c r="Z430" s="7"/>
    </row>
    <row r="431" ht="13.5" customHeight="1">
      <c r="A431" s="288"/>
      <c r="B431" s="287"/>
      <c r="C431" s="203"/>
      <c r="D431" s="203"/>
      <c r="E431" s="281"/>
      <c r="F431" s="253"/>
      <c r="G431" s="7"/>
      <c r="H431" s="7"/>
      <c r="I431" s="7"/>
      <c r="J431" s="7"/>
      <c r="K431" s="7"/>
      <c r="L431" s="7"/>
      <c r="M431" s="7"/>
      <c r="N431" s="7"/>
      <c r="O431" s="7"/>
      <c r="P431" s="7"/>
      <c r="Q431" s="7"/>
      <c r="R431" s="7"/>
      <c r="S431" s="7"/>
      <c r="T431" s="7"/>
      <c r="U431" s="7"/>
      <c r="V431" s="7"/>
      <c r="W431" s="7"/>
      <c r="X431" s="7"/>
      <c r="Y431" s="7"/>
      <c r="Z431" s="7"/>
    </row>
    <row r="432" ht="13.5" customHeight="1">
      <c r="A432" s="288"/>
      <c r="B432" s="287"/>
      <c r="C432" s="203"/>
      <c r="D432" s="203"/>
      <c r="E432" s="281"/>
      <c r="F432" s="253"/>
      <c r="G432" s="7"/>
      <c r="H432" s="7"/>
      <c r="I432" s="7"/>
      <c r="J432" s="7"/>
      <c r="K432" s="7"/>
      <c r="L432" s="7"/>
      <c r="M432" s="7"/>
      <c r="N432" s="7"/>
      <c r="O432" s="7"/>
      <c r="P432" s="7"/>
      <c r="Q432" s="7"/>
      <c r="R432" s="7"/>
      <c r="S432" s="7"/>
      <c r="T432" s="7"/>
      <c r="U432" s="7"/>
      <c r="V432" s="7"/>
      <c r="W432" s="7"/>
      <c r="X432" s="7"/>
      <c r="Y432" s="7"/>
      <c r="Z432" s="7"/>
    </row>
    <row r="433" ht="13.5" customHeight="1">
      <c r="A433" s="288"/>
      <c r="B433" s="287"/>
      <c r="C433" s="203"/>
      <c r="D433" s="203"/>
      <c r="E433" s="281"/>
      <c r="F433" s="253"/>
      <c r="G433" s="7"/>
      <c r="H433" s="7"/>
      <c r="I433" s="7"/>
      <c r="J433" s="7"/>
      <c r="K433" s="7"/>
      <c r="L433" s="7"/>
      <c r="M433" s="7"/>
      <c r="N433" s="7"/>
      <c r="O433" s="7"/>
      <c r="P433" s="7"/>
      <c r="Q433" s="7"/>
      <c r="R433" s="7"/>
      <c r="S433" s="7"/>
      <c r="T433" s="7"/>
      <c r="U433" s="7"/>
      <c r="V433" s="7"/>
      <c r="W433" s="7"/>
      <c r="X433" s="7"/>
      <c r="Y433" s="7"/>
      <c r="Z433" s="7"/>
    </row>
    <row r="434" ht="13.5" customHeight="1">
      <c r="A434" s="288"/>
      <c r="B434" s="287"/>
      <c r="C434" s="203"/>
      <c r="D434" s="203"/>
      <c r="E434" s="281"/>
      <c r="F434" s="253"/>
      <c r="G434" s="7"/>
      <c r="H434" s="7"/>
      <c r="I434" s="7"/>
      <c r="J434" s="7"/>
      <c r="K434" s="7"/>
      <c r="L434" s="7"/>
      <c r="M434" s="7"/>
      <c r="N434" s="7"/>
      <c r="O434" s="7"/>
      <c r="P434" s="7"/>
      <c r="Q434" s="7"/>
      <c r="R434" s="7"/>
      <c r="S434" s="7"/>
      <c r="T434" s="7"/>
      <c r="U434" s="7"/>
      <c r="V434" s="7"/>
      <c r="W434" s="7"/>
      <c r="X434" s="7"/>
      <c r="Y434" s="7"/>
      <c r="Z434" s="7"/>
    </row>
    <row r="435" ht="13.5" customHeight="1">
      <c r="A435" s="288"/>
      <c r="B435" s="287"/>
      <c r="C435" s="203"/>
      <c r="D435" s="203"/>
      <c r="E435" s="281"/>
      <c r="F435" s="253"/>
      <c r="G435" s="7"/>
      <c r="H435" s="7"/>
      <c r="I435" s="7"/>
      <c r="J435" s="7"/>
      <c r="K435" s="7"/>
      <c r="L435" s="7"/>
      <c r="M435" s="7"/>
      <c r="N435" s="7"/>
      <c r="O435" s="7"/>
      <c r="P435" s="7"/>
      <c r="Q435" s="7"/>
      <c r="R435" s="7"/>
      <c r="S435" s="7"/>
      <c r="T435" s="7"/>
      <c r="U435" s="7"/>
      <c r="V435" s="7"/>
      <c r="W435" s="7"/>
      <c r="X435" s="7"/>
      <c r="Y435" s="7"/>
      <c r="Z435" s="7"/>
    </row>
    <row r="436" ht="13.5" customHeight="1">
      <c r="A436" s="288"/>
      <c r="B436" s="287"/>
      <c r="C436" s="203"/>
      <c r="D436" s="203"/>
      <c r="E436" s="281"/>
      <c r="F436" s="253"/>
      <c r="G436" s="7"/>
      <c r="H436" s="7"/>
      <c r="I436" s="7"/>
      <c r="J436" s="7"/>
      <c r="K436" s="7"/>
      <c r="L436" s="7"/>
      <c r="M436" s="7"/>
      <c r="N436" s="7"/>
      <c r="O436" s="7"/>
      <c r="P436" s="7"/>
      <c r="Q436" s="7"/>
      <c r="R436" s="7"/>
      <c r="S436" s="7"/>
      <c r="T436" s="7"/>
      <c r="U436" s="7"/>
      <c r="V436" s="7"/>
      <c r="W436" s="7"/>
      <c r="X436" s="7"/>
      <c r="Y436" s="7"/>
      <c r="Z436" s="7"/>
    </row>
    <row r="437" ht="13.5" customHeight="1">
      <c r="A437" s="288"/>
      <c r="B437" s="287"/>
      <c r="C437" s="203"/>
      <c r="D437" s="203"/>
      <c r="E437" s="281"/>
      <c r="F437" s="253"/>
      <c r="G437" s="7"/>
      <c r="H437" s="7"/>
      <c r="I437" s="7"/>
      <c r="J437" s="7"/>
      <c r="K437" s="7"/>
      <c r="L437" s="7"/>
      <c r="M437" s="7"/>
      <c r="N437" s="7"/>
      <c r="O437" s="7"/>
      <c r="P437" s="7"/>
      <c r="Q437" s="7"/>
      <c r="R437" s="7"/>
      <c r="S437" s="7"/>
      <c r="T437" s="7"/>
      <c r="U437" s="7"/>
      <c r="V437" s="7"/>
      <c r="W437" s="7"/>
      <c r="X437" s="7"/>
      <c r="Y437" s="7"/>
      <c r="Z437" s="7"/>
    </row>
    <row r="438" ht="13.5" customHeight="1">
      <c r="A438" s="288"/>
      <c r="B438" s="287"/>
      <c r="C438" s="203"/>
      <c r="D438" s="203"/>
      <c r="E438" s="281"/>
      <c r="F438" s="253"/>
      <c r="G438" s="7"/>
      <c r="H438" s="7"/>
      <c r="I438" s="7"/>
      <c r="J438" s="7"/>
      <c r="K438" s="7"/>
      <c r="L438" s="7"/>
      <c r="M438" s="7"/>
      <c r="N438" s="7"/>
      <c r="O438" s="7"/>
      <c r="P438" s="7"/>
      <c r="Q438" s="7"/>
      <c r="R438" s="7"/>
      <c r="S438" s="7"/>
      <c r="T438" s="7"/>
      <c r="U438" s="7"/>
      <c r="V438" s="7"/>
      <c r="W438" s="7"/>
      <c r="X438" s="7"/>
      <c r="Y438" s="7"/>
      <c r="Z438" s="7"/>
    </row>
    <row r="439" ht="13.5" customHeight="1">
      <c r="A439" s="288"/>
      <c r="B439" s="287"/>
      <c r="C439" s="203"/>
      <c r="D439" s="203"/>
      <c r="E439" s="281"/>
      <c r="F439" s="253"/>
      <c r="G439" s="7"/>
      <c r="H439" s="7"/>
      <c r="I439" s="7"/>
      <c r="J439" s="7"/>
      <c r="K439" s="7"/>
      <c r="L439" s="7"/>
      <c r="M439" s="7"/>
      <c r="N439" s="7"/>
      <c r="O439" s="7"/>
      <c r="P439" s="7"/>
      <c r="Q439" s="7"/>
      <c r="R439" s="7"/>
      <c r="S439" s="7"/>
      <c r="T439" s="7"/>
      <c r="U439" s="7"/>
      <c r="V439" s="7"/>
      <c r="W439" s="7"/>
      <c r="X439" s="7"/>
      <c r="Y439" s="7"/>
      <c r="Z439" s="7"/>
    </row>
    <row r="440" ht="13.5" customHeight="1">
      <c r="A440" s="288"/>
      <c r="B440" s="287"/>
      <c r="C440" s="203"/>
      <c r="D440" s="203"/>
      <c r="E440" s="281"/>
      <c r="F440" s="253"/>
      <c r="G440" s="7"/>
      <c r="H440" s="7"/>
      <c r="I440" s="7"/>
      <c r="J440" s="7"/>
      <c r="K440" s="7"/>
      <c r="L440" s="7"/>
      <c r="M440" s="7"/>
      <c r="N440" s="7"/>
      <c r="O440" s="7"/>
      <c r="P440" s="7"/>
      <c r="Q440" s="7"/>
      <c r="R440" s="7"/>
      <c r="S440" s="7"/>
      <c r="T440" s="7"/>
      <c r="U440" s="7"/>
      <c r="V440" s="7"/>
      <c r="W440" s="7"/>
      <c r="X440" s="7"/>
      <c r="Y440" s="7"/>
      <c r="Z440" s="7"/>
    </row>
    <row r="441" ht="13.5" customHeight="1">
      <c r="A441" s="288"/>
      <c r="B441" s="287"/>
      <c r="C441" s="203"/>
      <c r="D441" s="203"/>
      <c r="E441" s="281"/>
      <c r="F441" s="253"/>
      <c r="G441" s="7"/>
      <c r="H441" s="7"/>
      <c r="I441" s="7"/>
      <c r="J441" s="7"/>
      <c r="K441" s="7"/>
      <c r="L441" s="7"/>
      <c r="M441" s="7"/>
      <c r="N441" s="7"/>
      <c r="O441" s="7"/>
      <c r="P441" s="7"/>
      <c r="Q441" s="7"/>
      <c r="R441" s="7"/>
      <c r="S441" s="7"/>
      <c r="T441" s="7"/>
      <c r="U441" s="7"/>
      <c r="V441" s="7"/>
      <c r="W441" s="7"/>
      <c r="X441" s="7"/>
      <c r="Y441" s="7"/>
      <c r="Z441" s="7"/>
    </row>
    <row r="442" ht="13.5" customHeight="1">
      <c r="A442" s="288"/>
      <c r="B442" s="287"/>
      <c r="C442" s="203"/>
      <c r="D442" s="203"/>
      <c r="E442" s="281"/>
      <c r="F442" s="253"/>
      <c r="G442" s="7"/>
      <c r="H442" s="7"/>
      <c r="I442" s="7"/>
      <c r="J442" s="7"/>
      <c r="K442" s="7"/>
      <c r="L442" s="7"/>
      <c r="M442" s="7"/>
      <c r="N442" s="7"/>
      <c r="O442" s="7"/>
      <c r="P442" s="7"/>
      <c r="Q442" s="7"/>
      <c r="R442" s="7"/>
      <c r="S442" s="7"/>
      <c r="T442" s="7"/>
      <c r="U442" s="7"/>
      <c r="V442" s="7"/>
      <c r="W442" s="7"/>
      <c r="X442" s="7"/>
      <c r="Y442" s="7"/>
      <c r="Z442" s="7"/>
    </row>
    <row r="443" ht="13.5" customHeight="1">
      <c r="A443" s="288"/>
      <c r="B443" s="287"/>
      <c r="C443" s="203"/>
      <c r="D443" s="203"/>
      <c r="E443" s="281"/>
      <c r="F443" s="253"/>
      <c r="G443" s="7"/>
      <c r="H443" s="7"/>
      <c r="I443" s="7"/>
      <c r="J443" s="7"/>
      <c r="K443" s="7"/>
      <c r="L443" s="7"/>
      <c r="M443" s="7"/>
      <c r="N443" s="7"/>
      <c r="O443" s="7"/>
      <c r="P443" s="7"/>
      <c r="Q443" s="7"/>
      <c r="R443" s="7"/>
      <c r="S443" s="7"/>
      <c r="T443" s="7"/>
      <c r="U443" s="7"/>
      <c r="V443" s="7"/>
      <c r="W443" s="7"/>
      <c r="X443" s="7"/>
      <c r="Y443" s="7"/>
      <c r="Z443" s="7"/>
    </row>
    <row r="444" ht="13.5" customHeight="1">
      <c r="A444" s="288"/>
      <c r="B444" s="287"/>
      <c r="C444" s="203"/>
      <c r="D444" s="203"/>
      <c r="E444" s="281"/>
      <c r="F444" s="253"/>
      <c r="G444" s="7"/>
      <c r="H444" s="7"/>
      <c r="I444" s="7"/>
      <c r="J444" s="7"/>
      <c r="K444" s="7"/>
      <c r="L444" s="7"/>
      <c r="M444" s="7"/>
      <c r="N444" s="7"/>
      <c r="O444" s="7"/>
      <c r="P444" s="7"/>
      <c r="Q444" s="7"/>
      <c r="R444" s="7"/>
      <c r="S444" s="7"/>
      <c r="T444" s="7"/>
      <c r="U444" s="7"/>
      <c r="V444" s="7"/>
      <c r="W444" s="7"/>
      <c r="X444" s="7"/>
      <c r="Y444" s="7"/>
      <c r="Z444" s="7"/>
    </row>
    <row r="445" ht="13.5" customHeight="1">
      <c r="A445" s="288"/>
      <c r="B445" s="287"/>
      <c r="C445" s="203"/>
      <c r="D445" s="203"/>
      <c r="E445" s="281"/>
      <c r="F445" s="253"/>
      <c r="G445" s="7"/>
      <c r="H445" s="7"/>
      <c r="I445" s="7"/>
      <c r="J445" s="7"/>
      <c r="K445" s="7"/>
      <c r="L445" s="7"/>
      <c r="M445" s="7"/>
      <c r="N445" s="7"/>
      <c r="O445" s="7"/>
      <c r="P445" s="7"/>
      <c r="Q445" s="7"/>
      <c r="R445" s="7"/>
      <c r="S445" s="7"/>
      <c r="T445" s="7"/>
      <c r="U445" s="7"/>
      <c r="V445" s="7"/>
      <c r="W445" s="7"/>
      <c r="X445" s="7"/>
      <c r="Y445" s="7"/>
      <c r="Z445" s="7"/>
    </row>
    <row r="446" ht="13.5" customHeight="1">
      <c r="A446" s="288"/>
      <c r="B446" s="287"/>
      <c r="C446" s="203"/>
      <c r="D446" s="203"/>
      <c r="E446" s="281"/>
      <c r="F446" s="253"/>
      <c r="G446" s="7"/>
      <c r="H446" s="7"/>
      <c r="I446" s="7"/>
      <c r="J446" s="7"/>
      <c r="K446" s="7"/>
      <c r="L446" s="7"/>
      <c r="M446" s="7"/>
      <c r="N446" s="7"/>
      <c r="O446" s="7"/>
      <c r="P446" s="7"/>
      <c r="Q446" s="7"/>
      <c r="R446" s="7"/>
      <c r="S446" s="7"/>
      <c r="T446" s="7"/>
      <c r="U446" s="7"/>
      <c r="V446" s="7"/>
      <c r="W446" s="7"/>
      <c r="X446" s="7"/>
      <c r="Y446" s="7"/>
      <c r="Z446" s="7"/>
    </row>
    <row r="447" ht="13.5" customHeight="1">
      <c r="A447" s="288"/>
      <c r="B447" s="287"/>
      <c r="C447" s="203"/>
      <c r="D447" s="203"/>
      <c r="E447" s="281"/>
      <c r="F447" s="253"/>
      <c r="G447" s="7"/>
      <c r="H447" s="7"/>
      <c r="I447" s="7"/>
      <c r="J447" s="7"/>
      <c r="K447" s="7"/>
      <c r="L447" s="7"/>
      <c r="M447" s="7"/>
      <c r="N447" s="7"/>
      <c r="O447" s="7"/>
      <c r="P447" s="7"/>
      <c r="Q447" s="7"/>
      <c r="R447" s="7"/>
      <c r="S447" s="7"/>
      <c r="T447" s="7"/>
      <c r="U447" s="7"/>
      <c r="V447" s="7"/>
      <c r="W447" s="7"/>
      <c r="X447" s="7"/>
      <c r="Y447" s="7"/>
      <c r="Z447" s="7"/>
    </row>
    <row r="448" ht="13.5" customHeight="1">
      <c r="A448" s="288"/>
      <c r="B448" s="287"/>
      <c r="C448" s="203"/>
      <c r="D448" s="203"/>
      <c r="E448" s="281"/>
      <c r="F448" s="253"/>
      <c r="G448" s="7"/>
      <c r="H448" s="7"/>
      <c r="I448" s="7"/>
      <c r="J448" s="7"/>
      <c r="K448" s="7"/>
      <c r="L448" s="7"/>
      <c r="M448" s="7"/>
      <c r="N448" s="7"/>
      <c r="O448" s="7"/>
      <c r="P448" s="7"/>
      <c r="Q448" s="7"/>
      <c r="R448" s="7"/>
      <c r="S448" s="7"/>
      <c r="T448" s="7"/>
      <c r="U448" s="7"/>
      <c r="V448" s="7"/>
      <c r="W448" s="7"/>
      <c r="X448" s="7"/>
      <c r="Y448" s="7"/>
      <c r="Z448" s="7"/>
    </row>
    <row r="449" ht="13.5" customHeight="1">
      <c r="A449" s="288"/>
      <c r="B449" s="287"/>
      <c r="C449" s="203"/>
      <c r="D449" s="203"/>
      <c r="E449" s="281"/>
      <c r="F449" s="253"/>
      <c r="G449" s="7"/>
      <c r="H449" s="7"/>
      <c r="I449" s="7"/>
      <c r="J449" s="7"/>
      <c r="K449" s="7"/>
      <c r="L449" s="7"/>
      <c r="M449" s="7"/>
      <c r="N449" s="7"/>
      <c r="O449" s="7"/>
      <c r="P449" s="7"/>
      <c r="Q449" s="7"/>
      <c r="R449" s="7"/>
      <c r="S449" s="7"/>
      <c r="T449" s="7"/>
      <c r="U449" s="7"/>
      <c r="V449" s="7"/>
      <c r="W449" s="7"/>
      <c r="X449" s="7"/>
      <c r="Y449" s="7"/>
      <c r="Z449" s="7"/>
    </row>
    <row r="450" ht="13.5" customHeight="1">
      <c r="A450" s="288"/>
      <c r="B450" s="287"/>
      <c r="C450" s="203"/>
      <c r="D450" s="203"/>
      <c r="E450" s="281"/>
      <c r="F450" s="253"/>
      <c r="G450" s="7"/>
      <c r="H450" s="7"/>
      <c r="I450" s="7"/>
      <c r="J450" s="7"/>
      <c r="K450" s="7"/>
      <c r="L450" s="7"/>
      <c r="M450" s="7"/>
      <c r="N450" s="7"/>
      <c r="O450" s="7"/>
      <c r="P450" s="7"/>
      <c r="Q450" s="7"/>
      <c r="R450" s="7"/>
      <c r="S450" s="7"/>
      <c r="T450" s="7"/>
      <c r="U450" s="7"/>
      <c r="V450" s="7"/>
      <c r="W450" s="7"/>
      <c r="X450" s="7"/>
      <c r="Y450" s="7"/>
      <c r="Z450" s="7"/>
    </row>
    <row r="451" ht="13.5" customHeight="1">
      <c r="A451" s="288"/>
      <c r="B451" s="287"/>
      <c r="C451" s="203"/>
      <c r="D451" s="203"/>
      <c r="E451" s="281"/>
      <c r="F451" s="253"/>
      <c r="G451" s="7"/>
      <c r="H451" s="7"/>
      <c r="I451" s="7"/>
      <c r="J451" s="7"/>
      <c r="K451" s="7"/>
      <c r="L451" s="7"/>
      <c r="M451" s="7"/>
      <c r="N451" s="7"/>
      <c r="O451" s="7"/>
      <c r="P451" s="7"/>
      <c r="Q451" s="7"/>
      <c r="R451" s="7"/>
      <c r="S451" s="7"/>
      <c r="T451" s="7"/>
      <c r="U451" s="7"/>
      <c r="V451" s="7"/>
      <c r="W451" s="7"/>
      <c r="X451" s="7"/>
      <c r="Y451" s="7"/>
      <c r="Z451" s="7"/>
    </row>
    <row r="452" ht="13.5" customHeight="1">
      <c r="A452" s="288"/>
      <c r="B452" s="287"/>
      <c r="C452" s="203"/>
      <c r="D452" s="203"/>
      <c r="E452" s="281"/>
      <c r="F452" s="253"/>
      <c r="G452" s="7"/>
      <c r="H452" s="7"/>
      <c r="I452" s="7"/>
      <c r="J452" s="7"/>
      <c r="K452" s="7"/>
      <c r="L452" s="7"/>
      <c r="M452" s="7"/>
      <c r="N452" s="7"/>
      <c r="O452" s="7"/>
      <c r="P452" s="7"/>
      <c r="Q452" s="7"/>
      <c r="R452" s="7"/>
      <c r="S452" s="7"/>
      <c r="T452" s="7"/>
      <c r="U452" s="7"/>
      <c r="V452" s="7"/>
      <c r="W452" s="7"/>
      <c r="X452" s="7"/>
      <c r="Y452" s="7"/>
      <c r="Z452" s="7"/>
    </row>
    <row r="453" ht="13.5" customHeight="1">
      <c r="A453" s="288"/>
      <c r="B453" s="287"/>
      <c r="C453" s="203"/>
      <c r="D453" s="203"/>
      <c r="E453" s="281"/>
      <c r="F453" s="253"/>
      <c r="G453" s="7"/>
      <c r="H453" s="7"/>
      <c r="I453" s="7"/>
      <c r="J453" s="7"/>
      <c r="K453" s="7"/>
      <c r="L453" s="7"/>
      <c r="M453" s="7"/>
      <c r="N453" s="7"/>
      <c r="O453" s="7"/>
      <c r="P453" s="7"/>
      <c r="Q453" s="7"/>
      <c r="R453" s="7"/>
      <c r="S453" s="7"/>
      <c r="T453" s="7"/>
      <c r="U453" s="7"/>
      <c r="V453" s="7"/>
      <c r="W453" s="7"/>
      <c r="X453" s="7"/>
      <c r="Y453" s="7"/>
      <c r="Z453" s="7"/>
    </row>
    <row r="454" ht="13.5" customHeight="1">
      <c r="A454" s="288"/>
      <c r="B454" s="287"/>
      <c r="C454" s="203"/>
      <c r="D454" s="203"/>
      <c r="E454" s="281"/>
      <c r="F454" s="253"/>
      <c r="G454" s="7"/>
      <c r="H454" s="7"/>
      <c r="I454" s="7"/>
      <c r="J454" s="7"/>
      <c r="K454" s="7"/>
      <c r="L454" s="7"/>
      <c r="M454" s="7"/>
      <c r="N454" s="7"/>
      <c r="O454" s="7"/>
      <c r="P454" s="7"/>
      <c r="Q454" s="7"/>
      <c r="R454" s="7"/>
      <c r="S454" s="7"/>
      <c r="T454" s="7"/>
      <c r="U454" s="7"/>
      <c r="V454" s="7"/>
      <c r="W454" s="7"/>
      <c r="X454" s="7"/>
      <c r="Y454" s="7"/>
      <c r="Z454" s="7"/>
    </row>
    <row r="455" ht="13.5" customHeight="1">
      <c r="A455" s="288"/>
      <c r="B455" s="287"/>
      <c r="C455" s="203"/>
      <c r="D455" s="203"/>
      <c r="E455" s="281"/>
      <c r="F455" s="253"/>
      <c r="G455" s="7"/>
      <c r="H455" s="7"/>
      <c r="I455" s="7"/>
      <c r="J455" s="7"/>
      <c r="K455" s="7"/>
      <c r="L455" s="7"/>
      <c r="M455" s="7"/>
      <c r="N455" s="7"/>
      <c r="O455" s="7"/>
      <c r="P455" s="7"/>
      <c r="Q455" s="7"/>
      <c r="R455" s="7"/>
      <c r="S455" s="7"/>
      <c r="T455" s="7"/>
      <c r="U455" s="7"/>
      <c r="V455" s="7"/>
      <c r="W455" s="7"/>
      <c r="X455" s="7"/>
      <c r="Y455" s="7"/>
      <c r="Z455" s="7"/>
    </row>
    <row r="456" ht="13.5" customHeight="1">
      <c r="A456" s="288"/>
      <c r="B456" s="287"/>
      <c r="C456" s="203"/>
      <c r="D456" s="203"/>
      <c r="E456" s="281"/>
      <c r="F456" s="253"/>
      <c r="G456" s="7"/>
      <c r="H456" s="7"/>
      <c r="I456" s="7"/>
      <c r="J456" s="7"/>
      <c r="K456" s="7"/>
      <c r="L456" s="7"/>
      <c r="M456" s="7"/>
      <c r="N456" s="7"/>
      <c r="O456" s="7"/>
      <c r="P456" s="7"/>
      <c r="Q456" s="7"/>
      <c r="R456" s="7"/>
      <c r="S456" s="7"/>
      <c r="T456" s="7"/>
      <c r="U456" s="7"/>
      <c r="V456" s="7"/>
      <c r="W456" s="7"/>
      <c r="X456" s="7"/>
      <c r="Y456" s="7"/>
      <c r="Z456" s="7"/>
    </row>
    <row r="457" ht="13.5" customHeight="1">
      <c r="A457" s="288"/>
      <c r="B457" s="287"/>
      <c r="C457" s="203"/>
      <c r="D457" s="203"/>
      <c r="E457" s="281"/>
      <c r="F457" s="253"/>
      <c r="G457" s="7"/>
      <c r="H457" s="7"/>
      <c r="I457" s="7"/>
      <c r="J457" s="7"/>
      <c r="K457" s="7"/>
      <c r="L457" s="7"/>
      <c r="M457" s="7"/>
      <c r="N457" s="7"/>
      <c r="O457" s="7"/>
      <c r="P457" s="7"/>
      <c r="Q457" s="7"/>
      <c r="R457" s="7"/>
      <c r="S457" s="7"/>
      <c r="T457" s="7"/>
      <c r="U457" s="7"/>
      <c r="V457" s="7"/>
      <c r="W457" s="7"/>
      <c r="X457" s="7"/>
      <c r="Y457" s="7"/>
      <c r="Z457" s="7"/>
    </row>
    <row r="458" ht="13.5" customHeight="1">
      <c r="A458" s="288"/>
      <c r="B458" s="287"/>
      <c r="C458" s="203"/>
      <c r="D458" s="203"/>
      <c r="E458" s="281"/>
      <c r="F458" s="253"/>
      <c r="G458" s="7"/>
      <c r="H458" s="7"/>
      <c r="I458" s="7"/>
      <c r="J458" s="7"/>
      <c r="K458" s="7"/>
      <c r="L458" s="7"/>
      <c r="M458" s="7"/>
      <c r="N458" s="7"/>
      <c r="O458" s="7"/>
      <c r="P458" s="7"/>
      <c r="Q458" s="7"/>
      <c r="R458" s="7"/>
      <c r="S458" s="7"/>
      <c r="T458" s="7"/>
      <c r="U458" s="7"/>
      <c r="V458" s="7"/>
      <c r="W458" s="7"/>
      <c r="X458" s="7"/>
      <c r="Y458" s="7"/>
      <c r="Z458" s="7"/>
    </row>
    <row r="459" ht="13.5" customHeight="1">
      <c r="A459" s="288"/>
      <c r="B459" s="287"/>
      <c r="C459" s="203"/>
      <c r="D459" s="203"/>
      <c r="E459" s="281"/>
      <c r="F459" s="253"/>
      <c r="G459" s="7"/>
      <c r="H459" s="7"/>
      <c r="I459" s="7"/>
      <c r="J459" s="7"/>
      <c r="K459" s="7"/>
      <c r="L459" s="7"/>
      <c r="M459" s="7"/>
      <c r="N459" s="7"/>
      <c r="O459" s="7"/>
      <c r="P459" s="7"/>
      <c r="Q459" s="7"/>
      <c r="R459" s="7"/>
      <c r="S459" s="7"/>
      <c r="T459" s="7"/>
      <c r="U459" s="7"/>
      <c r="V459" s="7"/>
      <c r="W459" s="7"/>
      <c r="X459" s="7"/>
      <c r="Y459" s="7"/>
      <c r="Z459" s="7"/>
    </row>
    <row r="460" ht="13.5" customHeight="1">
      <c r="A460" s="288"/>
      <c r="B460" s="287"/>
      <c r="C460" s="203"/>
      <c r="D460" s="203"/>
      <c r="E460" s="281"/>
      <c r="F460" s="253"/>
      <c r="G460" s="7"/>
      <c r="H460" s="7"/>
      <c r="I460" s="7"/>
      <c r="J460" s="7"/>
      <c r="K460" s="7"/>
      <c r="L460" s="7"/>
      <c r="M460" s="7"/>
      <c r="N460" s="7"/>
      <c r="O460" s="7"/>
      <c r="P460" s="7"/>
      <c r="Q460" s="7"/>
      <c r="R460" s="7"/>
      <c r="S460" s="7"/>
      <c r="T460" s="7"/>
      <c r="U460" s="7"/>
      <c r="V460" s="7"/>
      <c r="W460" s="7"/>
      <c r="X460" s="7"/>
      <c r="Y460" s="7"/>
      <c r="Z460" s="7"/>
    </row>
    <row r="461" ht="13.5" customHeight="1">
      <c r="A461" s="288"/>
      <c r="B461" s="287"/>
      <c r="C461" s="203"/>
      <c r="D461" s="203"/>
      <c r="E461" s="281"/>
      <c r="F461" s="253"/>
      <c r="G461" s="7"/>
      <c r="H461" s="7"/>
      <c r="I461" s="7"/>
      <c r="J461" s="7"/>
      <c r="K461" s="7"/>
      <c r="L461" s="7"/>
      <c r="M461" s="7"/>
      <c r="N461" s="7"/>
      <c r="O461" s="7"/>
      <c r="P461" s="7"/>
      <c r="Q461" s="7"/>
      <c r="R461" s="7"/>
      <c r="S461" s="7"/>
      <c r="T461" s="7"/>
      <c r="U461" s="7"/>
      <c r="V461" s="7"/>
      <c r="W461" s="7"/>
      <c r="X461" s="7"/>
      <c r="Y461" s="7"/>
      <c r="Z461" s="7"/>
    </row>
    <row r="462" ht="13.5" customHeight="1">
      <c r="A462" s="288"/>
      <c r="B462" s="287"/>
      <c r="C462" s="203"/>
      <c r="D462" s="203"/>
      <c r="E462" s="281"/>
      <c r="F462" s="253"/>
      <c r="G462" s="7"/>
      <c r="H462" s="7"/>
      <c r="I462" s="7"/>
      <c r="J462" s="7"/>
      <c r="K462" s="7"/>
      <c r="L462" s="7"/>
      <c r="M462" s="7"/>
      <c r="N462" s="7"/>
      <c r="O462" s="7"/>
      <c r="P462" s="7"/>
      <c r="Q462" s="7"/>
      <c r="R462" s="7"/>
      <c r="S462" s="7"/>
      <c r="T462" s="7"/>
      <c r="U462" s="7"/>
      <c r="V462" s="7"/>
      <c r="W462" s="7"/>
      <c r="X462" s="7"/>
      <c r="Y462" s="7"/>
      <c r="Z462" s="7"/>
    </row>
    <row r="463" ht="13.5" customHeight="1">
      <c r="A463" s="288"/>
      <c r="B463" s="287"/>
      <c r="C463" s="203"/>
      <c r="D463" s="203"/>
      <c r="E463" s="281"/>
      <c r="F463" s="253"/>
      <c r="G463" s="7"/>
      <c r="H463" s="7"/>
      <c r="I463" s="7"/>
      <c r="J463" s="7"/>
      <c r="K463" s="7"/>
      <c r="L463" s="7"/>
      <c r="M463" s="7"/>
      <c r="N463" s="7"/>
      <c r="O463" s="7"/>
      <c r="P463" s="7"/>
      <c r="Q463" s="7"/>
      <c r="R463" s="7"/>
      <c r="S463" s="7"/>
      <c r="T463" s="7"/>
      <c r="U463" s="7"/>
      <c r="V463" s="7"/>
      <c r="W463" s="7"/>
      <c r="X463" s="7"/>
      <c r="Y463" s="7"/>
      <c r="Z463" s="7"/>
    </row>
    <row r="464" ht="13.5" customHeight="1">
      <c r="A464" s="288"/>
      <c r="B464" s="287"/>
      <c r="C464" s="203"/>
      <c r="D464" s="203"/>
      <c r="E464" s="281"/>
      <c r="F464" s="253"/>
      <c r="G464" s="7"/>
      <c r="H464" s="7"/>
      <c r="I464" s="7"/>
      <c r="J464" s="7"/>
      <c r="K464" s="7"/>
      <c r="L464" s="7"/>
      <c r="M464" s="7"/>
      <c r="N464" s="7"/>
      <c r="O464" s="7"/>
      <c r="P464" s="7"/>
      <c r="Q464" s="7"/>
      <c r="R464" s="7"/>
      <c r="S464" s="7"/>
      <c r="T464" s="7"/>
      <c r="U464" s="7"/>
      <c r="V464" s="7"/>
      <c r="W464" s="7"/>
      <c r="X464" s="7"/>
      <c r="Y464" s="7"/>
      <c r="Z464" s="7"/>
    </row>
    <row r="465" ht="13.5" customHeight="1">
      <c r="A465" s="288"/>
      <c r="B465" s="287"/>
      <c r="C465" s="203"/>
      <c r="D465" s="203"/>
      <c r="E465" s="281"/>
      <c r="F465" s="253"/>
      <c r="G465" s="7"/>
      <c r="H465" s="7"/>
      <c r="I465" s="7"/>
      <c r="J465" s="7"/>
      <c r="K465" s="7"/>
      <c r="L465" s="7"/>
      <c r="M465" s="7"/>
      <c r="N465" s="7"/>
      <c r="O465" s="7"/>
      <c r="P465" s="7"/>
      <c r="Q465" s="7"/>
      <c r="R465" s="7"/>
      <c r="S465" s="7"/>
      <c r="T465" s="7"/>
      <c r="U465" s="7"/>
      <c r="V465" s="7"/>
      <c r="W465" s="7"/>
      <c r="X465" s="7"/>
      <c r="Y465" s="7"/>
      <c r="Z465" s="7"/>
    </row>
    <row r="466" ht="13.5" customHeight="1">
      <c r="A466" s="288"/>
      <c r="B466" s="287"/>
      <c r="C466" s="203"/>
      <c r="D466" s="203"/>
      <c r="E466" s="281"/>
      <c r="F466" s="253"/>
      <c r="G466" s="7"/>
      <c r="H466" s="7"/>
      <c r="I466" s="7"/>
      <c r="J466" s="7"/>
      <c r="K466" s="7"/>
      <c r="L466" s="7"/>
      <c r="M466" s="7"/>
      <c r="N466" s="7"/>
      <c r="O466" s="7"/>
      <c r="P466" s="7"/>
      <c r="Q466" s="7"/>
      <c r="R466" s="7"/>
      <c r="S466" s="7"/>
      <c r="T466" s="7"/>
      <c r="U466" s="7"/>
      <c r="V466" s="7"/>
      <c r="W466" s="7"/>
      <c r="X466" s="7"/>
      <c r="Y466" s="7"/>
      <c r="Z466" s="7"/>
    </row>
    <row r="467" ht="13.5" customHeight="1">
      <c r="A467" s="288"/>
      <c r="B467" s="287"/>
      <c r="C467" s="203"/>
      <c r="D467" s="203"/>
      <c r="E467" s="281"/>
      <c r="F467" s="253"/>
      <c r="G467" s="7"/>
      <c r="H467" s="7"/>
      <c r="I467" s="7"/>
      <c r="J467" s="7"/>
      <c r="K467" s="7"/>
      <c r="L467" s="7"/>
      <c r="M467" s="7"/>
      <c r="N467" s="7"/>
      <c r="O467" s="7"/>
      <c r="P467" s="7"/>
      <c r="Q467" s="7"/>
      <c r="R467" s="7"/>
      <c r="S467" s="7"/>
      <c r="T467" s="7"/>
      <c r="U467" s="7"/>
      <c r="V467" s="7"/>
      <c r="W467" s="7"/>
      <c r="X467" s="7"/>
      <c r="Y467" s="7"/>
      <c r="Z467" s="7"/>
    </row>
    <row r="468" ht="13.5" customHeight="1">
      <c r="A468" s="288"/>
      <c r="B468" s="287"/>
      <c r="C468" s="203"/>
      <c r="D468" s="203"/>
      <c r="E468" s="281"/>
      <c r="F468" s="253"/>
      <c r="G468" s="7"/>
      <c r="H468" s="7"/>
      <c r="I468" s="7"/>
      <c r="J468" s="7"/>
      <c r="K468" s="7"/>
      <c r="L468" s="7"/>
      <c r="M468" s="7"/>
      <c r="N468" s="7"/>
      <c r="O468" s="7"/>
      <c r="P468" s="7"/>
      <c r="Q468" s="7"/>
      <c r="R468" s="7"/>
      <c r="S468" s="7"/>
      <c r="T468" s="7"/>
      <c r="U468" s="7"/>
      <c r="V468" s="7"/>
      <c r="W468" s="7"/>
      <c r="X468" s="7"/>
      <c r="Y468" s="7"/>
      <c r="Z468" s="7"/>
    </row>
    <row r="469" ht="13.5" customHeight="1">
      <c r="A469" s="288"/>
      <c r="B469" s="287"/>
      <c r="C469" s="203"/>
      <c r="D469" s="203"/>
      <c r="E469" s="281"/>
      <c r="F469" s="253"/>
      <c r="G469" s="7"/>
      <c r="H469" s="7"/>
      <c r="I469" s="7"/>
      <c r="J469" s="7"/>
      <c r="K469" s="7"/>
      <c r="L469" s="7"/>
      <c r="M469" s="7"/>
      <c r="N469" s="7"/>
      <c r="O469" s="7"/>
      <c r="P469" s="7"/>
      <c r="Q469" s="7"/>
      <c r="R469" s="7"/>
      <c r="S469" s="7"/>
      <c r="T469" s="7"/>
      <c r="U469" s="7"/>
      <c r="V469" s="7"/>
      <c r="W469" s="7"/>
      <c r="X469" s="7"/>
      <c r="Y469" s="7"/>
      <c r="Z469" s="7"/>
    </row>
    <row r="470" ht="13.5" customHeight="1">
      <c r="A470" s="288"/>
      <c r="B470" s="287"/>
      <c r="C470" s="203"/>
      <c r="D470" s="203"/>
      <c r="E470" s="281"/>
      <c r="F470" s="253"/>
      <c r="G470" s="7"/>
      <c r="H470" s="7"/>
      <c r="I470" s="7"/>
      <c r="J470" s="7"/>
      <c r="K470" s="7"/>
      <c r="L470" s="7"/>
      <c r="M470" s="7"/>
      <c r="N470" s="7"/>
      <c r="O470" s="7"/>
      <c r="P470" s="7"/>
      <c r="Q470" s="7"/>
      <c r="R470" s="7"/>
      <c r="S470" s="7"/>
      <c r="T470" s="7"/>
      <c r="U470" s="7"/>
      <c r="V470" s="7"/>
      <c r="W470" s="7"/>
      <c r="X470" s="7"/>
      <c r="Y470" s="7"/>
      <c r="Z470" s="7"/>
    </row>
    <row r="471" ht="13.5" customHeight="1">
      <c r="A471" s="288"/>
      <c r="B471" s="287"/>
      <c r="C471" s="203"/>
      <c r="D471" s="203"/>
      <c r="E471" s="281"/>
      <c r="F471" s="253"/>
      <c r="G471" s="7"/>
      <c r="H471" s="7"/>
      <c r="I471" s="7"/>
      <c r="J471" s="7"/>
      <c r="K471" s="7"/>
      <c r="L471" s="7"/>
      <c r="M471" s="7"/>
      <c r="N471" s="7"/>
      <c r="O471" s="7"/>
      <c r="P471" s="7"/>
      <c r="Q471" s="7"/>
      <c r="R471" s="7"/>
      <c r="S471" s="7"/>
      <c r="T471" s="7"/>
      <c r="U471" s="7"/>
      <c r="V471" s="7"/>
      <c r="W471" s="7"/>
      <c r="X471" s="7"/>
      <c r="Y471" s="7"/>
      <c r="Z471" s="7"/>
    </row>
    <row r="472" ht="13.5" customHeight="1">
      <c r="A472" s="288"/>
      <c r="B472" s="287"/>
      <c r="C472" s="203"/>
      <c r="D472" s="203"/>
      <c r="E472" s="281"/>
      <c r="F472" s="253"/>
      <c r="G472" s="7"/>
      <c r="H472" s="7"/>
      <c r="I472" s="7"/>
      <c r="J472" s="7"/>
      <c r="K472" s="7"/>
      <c r="L472" s="7"/>
      <c r="M472" s="7"/>
      <c r="N472" s="7"/>
      <c r="O472" s="7"/>
      <c r="P472" s="7"/>
      <c r="Q472" s="7"/>
      <c r="R472" s="7"/>
      <c r="S472" s="7"/>
      <c r="T472" s="7"/>
      <c r="U472" s="7"/>
      <c r="V472" s="7"/>
      <c r="W472" s="7"/>
      <c r="X472" s="7"/>
      <c r="Y472" s="7"/>
      <c r="Z472" s="7"/>
    </row>
    <row r="473" ht="13.5" customHeight="1">
      <c r="A473" s="288"/>
      <c r="B473" s="287"/>
      <c r="C473" s="203"/>
      <c r="D473" s="203"/>
      <c r="E473" s="281"/>
      <c r="F473" s="253"/>
      <c r="G473" s="7"/>
      <c r="H473" s="7"/>
      <c r="I473" s="7"/>
      <c r="J473" s="7"/>
      <c r="K473" s="7"/>
      <c r="L473" s="7"/>
      <c r="M473" s="7"/>
      <c r="N473" s="7"/>
      <c r="O473" s="7"/>
      <c r="P473" s="7"/>
      <c r="Q473" s="7"/>
      <c r="R473" s="7"/>
      <c r="S473" s="7"/>
      <c r="T473" s="7"/>
      <c r="U473" s="7"/>
      <c r="V473" s="7"/>
      <c r="W473" s="7"/>
      <c r="X473" s="7"/>
      <c r="Y473" s="7"/>
      <c r="Z473" s="7"/>
    </row>
    <row r="474" ht="13.5" customHeight="1">
      <c r="A474" s="288"/>
      <c r="B474" s="287"/>
      <c r="C474" s="203"/>
      <c r="D474" s="203"/>
      <c r="E474" s="281"/>
      <c r="F474" s="253"/>
      <c r="G474" s="7"/>
      <c r="H474" s="7"/>
      <c r="I474" s="7"/>
      <c r="J474" s="7"/>
      <c r="K474" s="7"/>
      <c r="L474" s="7"/>
      <c r="M474" s="7"/>
      <c r="N474" s="7"/>
      <c r="O474" s="7"/>
      <c r="P474" s="7"/>
      <c r="Q474" s="7"/>
      <c r="R474" s="7"/>
      <c r="S474" s="7"/>
      <c r="T474" s="7"/>
      <c r="U474" s="7"/>
      <c r="V474" s="7"/>
      <c r="W474" s="7"/>
      <c r="X474" s="7"/>
      <c r="Y474" s="7"/>
      <c r="Z474" s="7"/>
    </row>
    <row r="475" ht="13.5" customHeight="1">
      <c r="A475" s="288"/>
      <c r="B475" s="287"/>
      <c r="C475" s="203"/>
      <c r="D475" s="203"/>
      <c r="E475" s="281"/>
      <c r="F475" s="253"/>
      <c r="G475" s="7"/>
      <c r="H475" s="7"/>
      <c r="I475" s="7"/>
      <c r="J475" s="7"/>
      <c r="K475" s="7"/>
      <c r="L475" s="7"/>
      <c r="M475" s="7"/>
      <c r="N475" s="7"/>
      <c r="O475" s="7"/>
      <c r="P475" s="7"/>
      <c r="Q475" s="7"/>
      <c r="R475" s="7"/>
      <c r="S475" s="7"/>
      <c r="T475" s="7"/>
      <c r="U475" s="7"/>
      <c r="V475" s="7"/>
      <c r="W475" s="7"/>
      <c r="X475" s="7"/>
      <c r="Y475" s="7"/>
      <c r="Z475" s="7"/>
    </row>
    <row r="476" ht="13.5" customHeight="1">
      <c r="A476" s="288"/>
      <c r="B476" s="287"/>
      <c r="C476" s="203"/>
      <c r="D476" s="203"/>
      <c r="E476" s="281"/>
      <c r="F476" s="253"/>
      <c r="G476" s="7"/>
      <c r="H476" s="7"/>
      <c r="I476" s="7"/>
      <c r="J476" s="7"/>
      <c r="K476" s="7"/>
      <c r="L476" s="7"/>
      <c r="M476" s="7"/>
      <c r="N476" s="7"/>
      <c r="O476" s="7"/>
      <c r="P476" s="7"/>
      <c r="Q476" s="7"/>
      <c r="R476" s="7"/>
      <c r="S476" s="7"/>
      <c r="T476" s="7"/>
      <c r="U476" s="7"/>
      <c r="V476" s="7"/>
      <c r="W476" s="7"/>
      <c r="X476" s="7"/>
      <c r="Y476" s="7"/>
      <c r="Z476" s="7"/>
    </row>
    <row r="477" ht="13.5" customHeight="1">
      <c r="A477" s="288"/>
      <c r="B477" s="287"/>
      <c r="C477" s="203"/>
      <c r="D477" s="203"/>
      <c r="E477" s="281"/>
      <c r="F477" s="253"/>
      <c r="G477" s="7"/>
      <c r="H477" s="7"/>
      <c r="I477" s="7"/>
      <c r="J477" s="7"/>
      <c r="K477" s="7"/>
      <c r="L477" s="7"/>
      <c r="M477" s="7"/>
      <c r="N477" s="7"/>
      <c r="O477" s="7"/>
      <c r="P477" s="7"/>
      <c r="Q477" s="7"/>
      <c r="R477" s="7"/>
      <c r="S477" s="7"/>
      <c r="T477" s="7"/>
      <c r="U477" s="7"/>
      <c r="V477" s="7"/>
      <c r="W477" s="7"/>
      <c r="X477" s="7"/>
      <c r="Y477" s="7"/>
      <c r="Z477" s="7"/>
    </row>
    <row r="478" ht="13.5" customHeight="1">
      <c r="A478" s="288"/>
      <c r="B478" s="287"/>
      <c r="C478" s="203"/>
      <c r="D478" s="203"/>
      <c r="E478" s="281"/>
      <c r="F478" s="253"/>
      <c r="G478" s="7"/>
      <c r="H478" s="7"/>
      <c r="I478" s="7"/>
      <c r="J478" s="7"/>
      <c r="K478" s="7"/>
      <c r="L478" s="7"/>
      <c r="M478" s="7"/>
      <c r="N478" s="7"/>
      <c r="O478" s="7"/>
      <c r="P478" s="7"/>
      <c r="Q478" s="7"/>
      <c r="R478" s="7"/>
      <c r="S478" s="7"/>
      <c r="T478" s="7"/>
      <c r="U478" s="7"/>
      <c r="V478" s="7"/>
      <c r="W478" s="7"/>
      <c r="X478" s="7"/>
      <c r="Y478" s="7"/>
      <c r="Z478" s="7"/>
    </row>
    <row r="479" ht="13.5" customHeight="1">
      <c r="A479" s="288"/>
      <c r="B479" s="287"/>
      <c r="C479" s="203"/>
      <c r="D479" s="203"/>
      <c r="E479" s="281"/>
      <c r="F479" s="253"/>
      <c r="G479" s="7"/>
      <c r="H479" s="7"/>
      <c r="I479" s="7"/>
      <c r="J479" s="7"/>
      <c r="K479" s="7"/>
      <c r="L479" s="7"/>
      <c r="M479" s="7"/>
      <c r="N479" s="7"/>
      <c r="O479" s="7"/>
      <c r="P479" s="7"/>
      <c r="Q479" s="7"/>
      <c r="R479" s="7"/>
      <c r="S479" s="7"/>
      <c r="T479" s="7"/>
      <c r="U479" s="7"/>
      <c r="V479" s="7"/>
      <c r="W479" s="7"/>
      <c r="X479" s="7"/>
      <c r="Y479" s="7"/>
      <c r="Z479" s="7"/>
    </row>
    <row r="480" ht="13.5" customHeight="1">
      <c r="A480" s="288"/>
      <c r="B480" s="287"/>
      <c r="C480" s="203"/>
      <c r="D480" s="203"/>
      <c r="E480" s="281"/>
      <c r="F480" s="253"/>
      <c r="G480" s="7"/>
      <c r="H480" s="7"/>
      <c r="I480" s="7"/>
      <c r="J480" s="7"/>
      <c r="K480" s="7"/>
      <c r="L480" s="7"/>
      <c r="M480" s="7"/>
      <c r="N480" s="7"/>
      <c r="O480" s="7"/>
      <c r="P480" s="7"/>
      <c r="Q480" s="7"/>
      <c r="R480" s="7"/>
      <c r="S480" s="7"/>
      <c r="T480" s="7"/>
      <c r="U480" s="7"/>
      <c r="V480" s="7"/>
      <c r="W480" s="7"/>
      <c r="X480" s="7"/>
      <c r="Y480" s="7"/>
      <c r="Z480" s="7"/>
    </row>
    <row r="481" ht="13.5" customHeight="1">
      <c r="A481" s="288"/>
      <c r="B481" s="287"/>
      <c r="C481" s="203"/>
      <c r="D481" s="203"/>
      <c r="E481" s="281"/>
      <c r="F481" s="253"/>
      <c r="G481" s="7"/>
      <c r="H481" s="7"/>
      <c r="I481" s="7"/>
      <c r="J481" s="7"/>
      <c r="K481" s="7"/>
      <c r="L481" s="7"/>
      <c r="M481" s="7"/>
      <c r="N481" s="7"/>
      <c r="O481" s="7"/>
      <c r="P481" s="7"/>
      <c r="Q481" s="7"/>
      <c r="R481" s="7"/>
      <c r="S481" s="7"/>
      <c r="T481" s="7"/>
      <c r="U481" s="7"/>
      <c r="V481" s="7"/>
      <c r="W481" s="7"/>
      <c r="X481" s="7"/>
      <c r="Y481" s="7"/>
      <c r="Z481" s="7"/>
    </row>
    <row r="482" ht="13.5" customHeight="1">
      <c r="A482" s="288"/>
      <c r="B482" s="287"/>
      <c r="C482" s="203"/>
      <c r="D482" s="203"/>
      <c r="E482" s="281"/>
      <c r="F482" s="253"/>
      <c r="G482" s="7"/>
      <c r="H482" s="7"/>
      <c r="I482" s="7"/>
      <c r="J482" s="7"/>
      <c r="K482" s="7"/>
      <c r="L482" s="7"/>
      <c r="M482" s="7"/>
      <c r="N482" s="7"/>
      <c r="O482" s="7"/>
      <c r="P482" s="7"/>
      <c r="Q482" s="7"/>
      <c r="R482" s="7"/>
      <c r="S482" s="7"/>
      <c r="T482" s="7"/>
      <c r="U482" s="7"/>
      <c r="V482" s="7"/>
      <c r="W482" s="7"/>
      <c r="X482" s="7"/>
      <c r="Y482" s="7"/>
      <c r="Z482" s="7"/>
    </row>
    <row r="483" ht="13.5" customHeight="1">
      <c r="A483" s="288"/>
      <c r="B483" s="287"/>
      <c r="C483" s="203"/>
      <c r="D483" s="203"/>
      <c r="E483" s="281"/>
      <c r="F483" s="253"/>
      <c r="G483" s="7"/>
      <c r="H483" s="7"/>
      <c r="I483" s="7"/>
      <c r="J483" s="7"/>
      <c r="K483" s="7"/>
      <c r="L483" s="7"/>
      <c r="M483" s="7"/>
      <c r="N483" s="7"/>
      <c r="O483" s="7"/>
      <c r="P483" s="7"/>
      <c r="Q483" s="7"/>
      <c r="R483" s="7"/>
      <c r="S483" s="7"/>
      <c r="T483" s="7"/>
      <c r="U483" s="7"/>
      <c r="V483" s="7"/>
      <c r="W483" s="7"/>
      <c r="X483" s="7"/>
      <c r="Y483" s="7"/>
      <c r="Z483" s="7"/>
    </row>
    <row r="484" ht="13.5" customHeight="1">
      <c r="A484" s="288"/>
      <c r="B484" s="287"/>
      <c r="C484" s="203"/>
      <c r="D484" s="203"/>
      <c r="E484" s="281"/>
      <c r="F484" s="253"/>
      <c r="G484" s="7"/>
      <c r="H484" s="7"/>
      <c r="I484" s="7"/>
      <c r="J484" s="7"/>
      <c r="K484" s="7"/>
      <c r="L484" s="7"/>
      <c r="M484" s="7"/>
      <c r="N484" s="7"/>
      <c r="O484" s="7"/>
      <c r="P484" s="7"/>
      <c r="Q484" s="7"/>
      <c r="R484" s="7"/>
      <c r="S484" s="7"/>
      <c r="T484" s="7"/>
      <c r="U484" s="7"/>
      <c r="V484" s="7"/>
      <c r="W484" s="7"/>
      <c r="X484" s="7"/>
      <c r="Y484" s="7"/>
      <c r="Z484" s="7"/>
    </row>
    <row r="485" ht="13.5" customHeight="1">
      <c r="A485" s="288"/>
      <c r="B485" s="287"/>
      <c r="C485" s="203"/>
      <c r="D485" s="203"/>
      <c r="E485" s="281"/>
      <c r="F485" s="253"/>
      <c r="G485" s="7"/>
      <c r="H485" s="7"/>
      <c r="I485" s="7"/>
      <c r="J485" s="7"/>
      <c r="K485" s="7"/>
      <c r="L485" s="7"/>
      <c r="M485" s="7"/>
      <c r="N485" s="7"/>
      <c r="O485" s="7"/>
      <c r="P485" s="7"/>
      <c r="Q485" s="7"/>
      <c r="R485" s="7"/>
      <c r="S485" s="7"/>
      <c r="T485" s="7"/>
      <c r="U485" s="7"/>
      <c r="V485" s="7"/>
      <c r="W485" s="7"/>
      <c r="X485" s="7"/>
      <c r="Y485" s="7"/>
      <c r="Z485" s="7"/>
    </row>
    <row r="486" ht="13.5" customHeight="1">
      <c r="A486" s="288"/>
      <c r="B486" s="287"/>
      <c r="C486" s="203"/>
      <c r="D486" s="203"/>
      <c r="E486" s="281"/>
      <c r="F486" s="253"/>
      <c r="G486" s="7"/>
      <c r="H486" s="7"/>
      <c r="I486" s="7"/>
      <c r="J486" s="7"/>
      <c r="K486" s="7"/>
      <c r="L486" s="7"/>
      <c r="M486" s="7"/>
      <c r="N486" s="7"/>
      <c r="O486" s="7"/>
      <c r="P486" s="7"/>
      <c r="Q486" s="7"/>
      <c r="R486" s="7"/>
      <c r="S486" s="7"/>
      <c r="T486" s="7"/>
      <c r="U486" s="7"/>
      <c r="V486" s="7"/>
      <c r="W486" s="7"/>
      <c r="X486" s="7"/>
      <c r="Y486" s="7"/>
      <c r="Z486" s="7"/>
    </row>
    <row r="487" ht="13.5" customHeight="1">
      <c r="A487" s="288"/>
      <c r="B487" s="287"/>
      <c r="C487" s="203"/>
      <c r="D487" s="203"/>
      <c r="E487" s="281"/>
      <c r="F487" s="253"/>
      <c r="G487" s="7"/>
      <c r="H487" s="7"/>
      <c r="I487" s="7"/>
      <c r="J487" s="7"/>
      <c r="K487" s="7"/>
      <c r="L487" s="7"/>
      <c r="M487" s="7"/>
      <c r="N487" s="7"/>
      <c r="O487" s="7"/>
      <c r="P487" s="7"/>
      <c r="Q487" s="7"/>
      <c r="R487" s="7"/>
      <c r="S487" s="7"/>
      <c r="T487" s="7"/>
      <c r="U487" s="7"/>
      <c r="V487" s="7"/>
      <c r="W487" s="7"/>
      <c r="X487" s="7"/>
      <c r="Y487" s="7"/>
      <c r="Z487" s="7"/>
    </row>
    <row r="488" ht="13.5" customHeight="1">
      <c r="A488" s="288"/>
      <c r="B488" s="287"/>
      <c r="C488" s="203"/>
      <c r="D488" s="203"/>
      <c r="E488" s="281"/>
      <c r="F488" s="253"/>
      <c r="G488" s="7"/>
      <c r="H488" s="7"/>
      <c r="I488" s="7"/>
      <c r="J488" s="7"/>
      <c r="K488" s="7"/>
      <c r="L488" s="7"/>
      <c r="M488" s="7"/>
      <c r="N488" s="7"/>
      <c r="O488" s="7"/>
      <c r="P488" s="7"/>
      <c r="Q488" s="7"/>
      <c r="R488" s="7"/>
      <c r="S488" s="7"/>
      <c r="T488" s="7"/>
      <c r="U488" s="7"/>
      <c r="V488" s="7"/>
      <c r="W488" s="7"/>
      <c r="X488" s="7"/>
      <c r="Y488" s="7"/>
      <c r="Z488" s="7"/>
    </row>
    <row r="489" ht="13.5" customHeight="1">
      <c r="A489" s="288"/>
      <c r="B489" s="287"/>
      <c r="C489" s="203"/>
      <c r="D489" s="203"/>
      <c r="E489" s="281"/>
      <c r="F489" s="253"/>
      <c r="G489" s="7"/>
      <c r="H489" s="7"/>
      <c r="I489" s="7"/>
      <c r="J489" s="7"/>
      <c r="K489" s="7"/>
      <c r="L489" s="7"/>
      <c r="M489" s="7"/>
      <c r="N489" s="7"/>
      <c r="O489" s="7"/>
      <c r="P489" s="7"/>
      <c r="Q489" s="7"/>
      <c r="R489" s="7"/>
      <c r="S489" s="7"/>
      <c r="T489" s="7"/>
      <c r="U489" s="7"/>
      <c r="V489" s="7"/>
      <c r="W489" s="7"/>
      <c r="X489" s="7"/>
      <c r="Y489" s="7"/>
      <c r="Z489" s="7"/>
    </row>
    <row r="490" ht="13.5" customHeight="1">
      <c r="A490" s="288"/>
      <c r="B490" s="287"/>
      <c r="C490" s="203"/>
      <c r="D490" s="203"/>
      <c r="E490" s="281"/>
      <c r="F490" s="253"/>
      <c r="G490" s="7"/>
      <c r="H490" s="7"/>
      <c r="I490" s="7"/>
      <c r="J490" s="7"/>
      <c r="K490" s="7"/>
      <c r="L490" s="7"/>
      <c r="M490" s="7"/>
      <c r="N490" s="7"/>
      <c r="O490" s="7"/>
      <c r="P490" s="7"/>
      <c r="Q490" s="7"/>
      <c r="R490" s="7"/>
      <c r="S490" s="7"/>
      <c r="T490" s="7"/>
      <c r="U490" s="7"/>
      <c r="V490" s="7"/>
      <c r="W490" s="7"/>
      <c r="X490" s="7"/>
      <c r="Y490" s="7"/>
      <c r="Z490" s="7"/>
    </row>
    <row r="491" ht="13.5" customHeight="1">
      <c r="A491" s="288"/>
      <c r="B491" s="287"/>
      <c r="C491" s="203"/>
      <c r="D491" s="203"/>
      <c r="E491" s="281"/>
      <c r="F491" s="253"/>
      <c r="G491" s="7"/>
      <c r="H491" s="7"/>
      <c r="I491" s="7"/>
      <c r="J491" s="7"/>
      <c r="K491" s="7"/>
      <c r="L491" s="7"/>
      <c r="M491" s="7"/>
      <c r="N491" s="7"/>
      <c r="O491" s="7"/>
      <c r="P491" s="7"/>
      <c r="Q491" s="7"/>
      <c r="R491" s="7"/>
      <c r="S491" s="7"/>
      <c r="T491" s="7"/>
      <c r="U491" s="7"/>
      <c r="V491" s="7"/>
      <c r="W491" s="7"/>
      <c r="X491" s="7"/>
      <c r="Y491" s="7"/>
      <c r="Z491" s="7"/>
    </row>
    <row r="492" ht="13.5" customHeight="1">
      <c r="A492" s="288"/>
      <c r="B492" s="287"/>
      <c r="C492" s="203"/>
      <c r="D492" s="203"/>
      <c r="E492" s="281"/>
      <c r="F492" s="253"/>
      <c r="G492" s="7"/>
      <c r="H492" s="7"/>
      <c r="I492" s="7"/>
      <c r="J492" s="7"/>
      <c r="K492" s="7"/>
      <c r="L492" s="7"/>
      <c r="M492" s="7"/>
      <c r="N492" s="7"/>
      <c r="O492" s="7"/>
      <c r="P492" s="7"/>
      <c r="Q492" s="7"/>
      <c r="R492" s="7"/>
      <c r="S492" s="7"/>
      <c r="T492" s="7"/>
      <c r="U492" s="7"/>
      <c r="V492" s="7"/>
      <c r="W492" s="7"/>
      <c r="X492" s="7"/>
      <c r="Y492" s="7"/>
      <c r="Z492" s="7"/>
    </row>
    <row r="493" ht="13.5" customHeight="1">
      <c r="A493" s="288"/>
      <c r="B493" s="287"/>
      <c r="C493" s="203"/>
      <c r="D493" s="203"/>
      <c r="E493" s="281"/>
      <c r="F493" s="253"/>
      <c r="G493" s="7"/>
      <c r="H493" s="7"/>
      <c r="I493" s="7"/>
      <c r="J493" s="7"/>
      <c r="K493" s="7"/>
      <c r="L493" s="7"/>
      <c r="M493" s="7"/>
      <c r="N493" s="7"/>
      <c r="O493" s="7"/>
      <c r="P493" s="7"/>
      <c r="Q493" s="7"/>
      <c r="R493" s="7"/>
      <c r="S493" s="7"/>
      <c r="T493" s="7"/>
      <c r="U493" s="7"/>
      <c r="V493" s="7"/>
      <c r="W493" s="7"/>
      <c r="X493" s="7"/>
      <c r="Y493" s="7"/>
      <c r="Z493" s="7"/>
    </row>
    <row r="494" ht="13.5" customHeight="1">
      <c r="A494" s="288"/>
      <c r="B494" s="287"/>
      <c r="C494" s="203"/>
      <c r="D494" s="203"/>
      <c r="E494" s="281"/>
      <c r="F494" s="253"/>
      <c r="G494" s="7"/>
      <c r="H494" s="7"/>
      <c r="I494" s="7"/>
      <c r="J494" s="7"/>
      <c r="K494" s="7"/>
      <c r="L494" s="7"/>
      <c r="M494" s="7"/>
      <c r="N494" s="7"/>
      <c r="O494" s="7"/>
      <c r="P494" s="7"/>
      <c r="Q494" s="7"/>
      <c r="R494" s="7"/>
      <c r="S494" s="7"/>
      <c r="T494" s="7"/>
      <c r="U494" s="7"/>
      <c r="V494" s="7"/>
      <c r="W494" s="7"/>
      <c r="X494" s="7"/>
      <c r="Y494" s="7"/>
      <c r="Z494" s="7"/>
    </row>
    <row r="495" ht="13.5" customHeight="1">
      <c r="A495" s="288"/>
      <c r="B495" s="287"/>
      <c r="C495" s="203"/>
      <c r="D495" s="203"/>
      <c r="E495" s="281"/>
      <c r="F495" s="253"/>
      <c r="G495" s="7"/>
      <c r="H495" s="7"/>
      <c r="I495" s="7"/>
      <c r="J495" s="7"/>
      <c r="K495" s="7"/>
      <c r="L495" s="7"/>
      <c r="M495" s="7"/>
      <c r="N495" s="7"/>
      <c r="O495" s="7"/>
      <c r="P495" s="7"/>
      <c r="Q495" s="7"/>
      <c r="R495" s="7"/>
      <c r="S495" s="7"/>
      <c r="T495" s="7"/>
      <c r="U495" s="7"/>
      <c r="V495" s="7"/>
      <c r="W495" s="7"/>
      <c r="X495" s="7"/>
      <c r="Y495" s="7"/>
      <c r="Z495" s="7"/>
    </row>
    <row r="496" ht="13.5" customHeight="1">
      <c r="A496" s="288"/>
      <c r="B496" s="287"/>
      <c r="C496" s="203"/>
      <c r="D496" s="203"/>
      <c r="E496" s="281"/>
      <c r="F496" s="253"/>
      <c r="G496" s="7"/>
      <c r="H496" s="7"/>
      <c r="I496" s="7"/>
      <c r="J496" s="7"/>
      <c r="K496" s="7"/>
      <c r="L496" s="7"/>
      <c r="M496" s="7"/>
      <c r="N496" s="7"/>
      <c r="O496" s="7"/>
      <c r="P496" s="7"/>
      <c r="Q496" s="7"/>
      <c r="R496" s="7"/>
      <c r="S496" s="7"/>
      <c r="T496" s="7"/>
      <c r="U496" s="7"/>
      <c r="V496" s="7"/>
      <c r="W496" s="7"/>
      <c r="X496" s="7"/>
      <c r="Y496" s="7"/>
      <c r="Z496" s="7"/>
    </row>
    <row r="497" ht="13.5" customHeight="1">
      <c r="A497" s="288"/>
      <c r="B497" s="287"/>
      <c r="C497" s="203"/>
      <c r="D497" s="203"/>
      <c r="E497" s="281"/>
      <c r="F497" s="253"/>
      <c r="G497" s="7"/>
      <c r="H497" s="7"/>
      <c r="I497" s="7"/>
      <c r="J497" s="7"/>
      <c r="K497" s="7"/>
      <c r="L497" s="7"/>
      <c r="M497" s="7"/>
      <c r="N497" s="7"/>
      <c r="O497" s="7"/>
      <c r="P497" s="7"/>
      <c r="Q497" s="7"/>
      <c r="R497" s="7"/>
      <c r="S497" s="7"/>
      <c r="T497" s="7"/>
      <c r="U497" s="7"/>
      <c r="V497" s="7"/>
      <c r="W497" s="7"/>
      <c r="X497" s="7"/>
      <c r="Y497" s="7"/>
      <c r="Z497" s="7"/>
    </row>
    <row r="498" ht="13.5" customHeight="1">
      <c r="A498" s="288"/>
      <c r="B498" s="287"/>
      <c r="C498" s="203"/>
      <c r="D498" s="203"/>
      <c r="E498" s="281"/>
      <c r="F498" s="253"/>
      <c r="G498" s="7"/>
      <c r="H498" s="7"/>
      <c r="I498" s="7"/>
      <c r="J498" s="7"/>
      <c r="K498" s="7"/>
      <c r="L498" s="7"/>
      <c r="M498" s="7"/>
      <c r="N498" s="7"/>
      <c r="O498" s="7"/>
      <c r="P498" s="7"/>
      <c r="Q498" s="7"/>
      <c r="R498" s="7"/>
      <c r="S498" s="7"/>
      <c r="T498" s="7"/>
      <c r="U498" s="7"/>
      <c r="V498" s="7"/>
      <c r="W498" s="7"/>
      <c r="X498" s="7"/>
      <c r="Y498" s="7"/>
      <c r="Z498" s="7"/>
    </row>
    <row r="499" ht="13.5" customHeight="1">
      <c r="A499" s="288"/>
      <c r="B499" s="287"/>
      <c r="C499" s="203"/>
      <c r="D499" s="203"/>
      <c r="E499" s="281"/>
      <c r="F499" s="253"/>
      <c r="G499" s="7"/>
      <c r="H499" s="7"/>
      <c r="I499" s="7"/>
      <c r="J499" s="7"/>
      <c r="K499" s="7"/>
      <c r="L499" s="7"/>
      <c r="M499" s="7"/>
      <c r="N499" s="7"/>
      <c r="O499" s="7"/>
      <c r="P499" s="7"/>
      <c r="Q499" s="7"/>
      <c r="R499" s="7"/>
      <c r="S499" s="7"/>
      <c r="T499" s="7"/>
      <c r="U499" s="7"/>
      <c r="V499" s="7"/>
      <c r="W499" s="7"/>
      <c r="X499" s="7"/>
      <c r="Y499" s="7"/>
      <c r="Z499" s="7"/>
    </row>
    <row r="500" ht="13.5" customHeight="1">
      <c r="A500" s="288"/>
      <c r="B500" s="287"/>
      <c r="C500" s="203"/>
      <c r="D500" s="203"/>
      <c r="E500" s="281"/>
      <c r="F500" s="253"/>
      <c r="G500" s="7"/>
      <c r="H500" s="7"/>
      <c r="I500" s="7"/>
      <c r="J500" s="7"/>
      <c r="K500" s="7"/>
      <c r="L500" s="7"/>
      <c r="M500" s="7"/>
      <c r="N500" s="7"/>
      <c r="O500" s="7"/>
      <c r="P500" s="7"/>
      <c r="Q500" s="7"/>
      <c r="R500" s="7"/>
      <c r="S500" s="7"/>
      <c r="T500" s="7"/>
      <c r="U500" s="7"/>
      <c r="V500" s="7"/>
      <c r="W500" s="7"/>
      <c r="X500" s="7"/>
      <c r="Y500" s="7"/>
      <c r="Z500" s="7"/>
    </row>
    <row r="501" ht="13.5" customHeight="1">
      <c r="A501" s="288"/>
      <c r="B501" s="287"/>
      <c r="C501" s="203"/>
      <c r="D501" s="203"/>
      <c r="E501" s="281"/>
      <c r="F501" s="253"/>
      <c r="G501" s="7"/>
      <c r="H501" s="7"/>
      <c r="I501" s="7"/>
      <c r="J501" s="7"/>
      <c r="K501" s="7"/>
      <c r="L501" s="7"/>
      <c r="M501" s="7"/>
      <c r="N501" s="7"/>
      <c r="O501" s="7"/>
      <c r="P501" s="7"/>
      <c r="Q501" s="7"/>
      <c r="R501" s="7"/>
      <c r="S501" s="7"/>
      <c r="T501" s="7"/>
      <c r="U501" s="7"/>
      <c r="V501" s="7"/>
      <c r="W501" s="7"/>
      <c r="X501" s="7"/>
      <c r="Y501" s="7"/>
      <c r="Z501" s="7"/>
    </row>
    <row r="502" ht="13.5" customHeight="1">
      <c r="A502" s="288"/>
      <c r="B502" s="287"/>
      <c r="C502" s="203"/>
      <c r="D502" s="203"/>
      <c r="E502" s="281"/>
      <c r="F502" s="253"/>
      <c r="G502" s="7"/>
      <c r="H502" s="7"/>
      <c r="I502" s="7"/>
      <c r="J502" s="7"/>
      <c r="K502" s="7"/>
      <c r="L502" s="7"/>
      <c r="M502" s="7"/>
      <c r="N502" s="7"/>
      <c r="O502" s="7"/>
      <c r="P502" s="7"/>
      <c r="Q502" s="7"/>
      <c r="R502" s="7"/>
      <c r="S502" s="7"/>
      <c r="T502" s="7"/>
      <c r="U502" s="7"/>
      <c r="V502" s="7"/>
      <c r="W502" s="7"/>
      <c r="X502" s="7"/>
      <c r="Y502" s="7"/>
      <c r="Z502" s="7"/>
    </row>
    <row r="503" ht="13.5" customHeight="1">
      <c r="A503" s="288"/>
      <c r="B503" s="287"/>
      <c r="C503" s="203"/>
      <c r="D503" s="203"/>
      <c r="E503" s="281"/>
      <c r="F503" s="253"/>
      <c r="G503" s="7"/>
      <c r="H503" s="7"/>
      <c r="I503" s="7"/>
      <c r="J503" s="7"/>
      <c r="K503" s="7"/>
      <c r="L503" s="7"/>
      <c r="M503" s="7"/>
      <c r="N503" s="7"/>
      <c r="O503" s="7"/>
      <c r="P503" s="7"/>
      <c r="Q503" s="7"/>
      <c r="R503" s="7"/>
      <c r="S503" s="7"/>
      <c r="T503" s="7"/>
      <c r="U503" s="7"/>
      <c r="V503" s="7"/>
      <c r="W503" s="7"/>
      <c r="X503" s="7"/>
      <c r="Y503" s="7"/>
      <c r="Z503" s="7"/>
    </row>
    <row r="504" ht="13.5" customHeight="1">
      <c r="A504" s="288"/>
      <c r="B504" s="287"/>
      <c r="C504" s="203"/>
      <c r="D504" s="203"/>
      <c r="E504" s="281"/>
      <c r="F504" s="253"/>
      <c r="G504" s="7"/>
      <c r="H504" s="7"/>
      <c r="I504" s="7"/>
      <c r="J504" s="7"/>
      <c r="K504" s="7"/>
      <c r="L504" s="7"/>
      <c r="M504" s="7"/>
      <c r="N504" s="7"/>
      <c r="O504" s="7"/>
      <c r="P504" s="7"/>
      <c r="Q504" s="7"/>
      <c r="R504" s="7"/>
      <c r="S504" s="7"/>
      <c r="T504" s="7"/>
      <c r="U504" s="7"/>
      <c r="V504" s="7"/>
      <c r="W504" s="7"/>
      <c r="X504" s="7"/>
      <c r="Y504" s="7"/>
      <c r="Z504" s="7"/>
    </row>
    <row r="505" ht="13.5" customHeight="1">
      <c r="A505" s="288"/>
      <c r="B505" s="287"/>
      <c r="C505" s="203"/>
      <c r="D505" s="203"/>
      <c r="E505" s="281"/>
      <c r="F505" s="253"/>
      <c r="G505" s="7"/>
      <c r="H505" s="7"/>
      <c r="I505" s="7"/>
      <c r="J505" s="7"/>
      <c r="K505" s="7"/>
      <c r="L505" s="7"/>
      <c r="M505" s="7"/>
      <c r="N505" s="7"/>
      <c r="O505" s="7"/>
      <c r="P505" s="7"/>
      <c r="Q505" s="7"/>
      <c r="R505" s="7"/>
      <c r="S505" s="7"/>
      <c r="T505" s="7"/>
      <c r="U505" s="7"/>
      <c r="V505" s="7"/>
      <c r="W505" s="7"/>
      <c r="X505" s="7"/>
      <c r="Y505" s="7"/>
      <c r="Z505" s="7"/>
    </row>
    <row r="506" ht="13.5" customHeight="1">
      <c r="A506" s="288"/>
      <c r="B506" s="287"/>
      <c r="C506" s="203"/>
      <c r="D506" s="203"/>
      <c r="E506" s="281"/>
      <c r="F506" s="253"/>
      <c r="G506" s="7"/>
      <c r="H506" s="7"/>
      <c r="I506" s="7"/>
      <c r="J506" s="7"/>
      <c r="K506" s="7"/>
      <c r="L506" s="7"/>
      <c r="M506" s="7"/>
      <c r="N506" s="7"/>
      <c r="O506" s="7"/>
      <c r="P506" s="7"/>
      <c r="Q506" s="7"/>
      <c r="R506" s="7"/>
      <c r="S506" s="7"/>
      <c r="T506" s="7"/>
      <c r="U506" s="7"/>
      <c r="V506" s="7"/>
      <c r="W506" s="7"/>
      <c r="X506" s="7"/>
      <c r="Y506" s="7"/>
      <c r="Z506" s="7"/>
    </row>
    <row r="507" ht="13.5" customHeight="1">
      <c r="A507" s="288"/>
      <c r="B507" s="287"/>
      <c r="C507" s="203"/>
      <c r="D507" s="203"/>
      <c r="E507" s="281"/>
      <c r="F507" s="253"/>
      <c r="G507" s="7"/>
      <c r="H507" s="7"/>
      <c r="I507" s="7"/>
      <c r="J507" s="7"/>
      <c r="K507" s="7"/>
      <c r="L507" s="7"/>
      <c r="M507" s="7"/>
      <c r="N507" s="7"/>
      <c r="O507" s="7"/>
      <c r="P507" s="7"/>
      <c r="Q507" s="7"/>
      <c r="R507" s="7"/>
      <c r="S507" s="7"/>
      <c r="T507" s="7"/>
      <c r="U507" s="7"/>
      <c r="V507" s="7"/>
      <c r="W507" s="7"/>
      <c r="X507" s="7"/>
      <c r="Y507" s="7"/>
      <c r="Z507" s="7"/>
    </row>
    <row r="508" ht="13.5" customHeight="1">
      <c r="A508" s="288"/>
      <c r="B508" s="287"/>
      <c r="C508" s="203"/>
      <c r="D508" s="203"/>
      <c r="E508" s="281"/>
      <c r="F508" s="253"/>
      <c r="G508" s="7"/>
      <c r="H508" s="7"/>
      <c r="I508" s="7"/>
      <c r="J508" s="7"/>
      <c r="K508" s="7"/>
      <c r="L508" s="7"/>
      <c r="M508" s="7"/>
      <c r="N508" s="7"/>
      <c r="O508" s="7"/>
      <c r="P508" s="7"/>
      <c r="Q508" s="7"/>
      <c r="R508" s="7"/>
      <c r="S508" s="7"/>
      <c r="T508" s="7"/>
      <c r="U508" s="7"/>
      <c r="V508" s="7"/>
      <c r="W508" s="7"/>
      <c r="X508" s="7"/>
      <c r="Y508" s="7"/>
      <c r="Z508" s="7"/>
    </row>
    <row r="509" ht="13.5" customHeight="1">
      <c r="A509" s="288"/>
      <c r="B509" s="287"/>
      <c r="C509" s="203"/>
      <c r="D509" s="203"/>
      <c r="E509" s="281"/>
      <c r="F509" s="253"/>
      <c r="G509" s="7"/>
      <c r="H509" s="7"/>
      <c r="I509" s="7"/>
      <c r="J509" s="7"/>
      <c r="K509" s="7"/>
      <c r="L509" s="7"/>
      <c r="M509" s="7"/>
      <c r="N509" s="7"/>
      <c r="O509" s="7"/>
      <c r="P509" s="7"/>
      <c r="Q509" s="7"/>
      <c r="R509" s="7"/>
      <c r="S509" s="7"/>
      <c r="T509" s="7"/>
      <c r="U509" s="7"/>
      <c r="V509" s="7"/>
      <c r="W509" s="7"/>
      <c r="X509" s="7"/>
      <c r="Y509" s="7"/>
      <c r="Z509" s="7"/>
    </row>
    <row r="510" ht="13.5" customHeight="1">
      <c r="A510" s="288"/>
      <c r="B510" s="287"/>
      <c r="C510" s="203"/>
      <c r="D510" s="203"/>
      <c r="E510" s="281"/>
      <c r="F510" s="253"/>
      <c r="G510" s="7"/>
      <c r="H510" s="7"/>
      <c r="I510" s="7"/>
      <c r="J510" s="7"/>
      <c r="K510" s="7"/>
      <c r="L510" s="7"/>
      <c r="M510" s="7"/>
      <c r="N510" s="7"/>
      <c r="O510" s="7"/>
      <c r="P510" s="7"/>
      <c r="Q510" s="7"/>
      <c r="R510" s="7"/>
      <c r="S510" s="7"/>
      <c r="T510" s="7"/>
      <c r="U510" s="7"/>
      <c r="V510" s="7"/>
      <c r="W510" s="7"/>
      <c r="X510" s="7"/>
      <c r="Y510" s="7"/>
      <c r="Z510" s="7"/>
    </row>
    <row r="511" ht="13.5" customHeight="1">
      <c r="A511" s="288"/>
      <c r="B511" s="287"/>
      <c r="C511" s="203"/>
      <c r="D511" s="203"/>
      <c r="E511" s="281"/>
      <c r="F511" s="253"/>
      <c r="G511" s="7"/>
      <c r="H511" s="7"/>
      <c r="I511" s="7"/>
      <c r="J511" s="7"/>
      <c r="K511" s="7"/>
      <c r="L511" s="7"/>
      <c r="M511" s="7"/>
      <c r="N511" s="7"/>
      <c r="O511" s="7"/>
      <c r="P511" s="7"/>
      <c r="Q511" s="7"/>
      <c r="R511" s="7"/>
      <c r="S511" s="7"/>
      <c r="T511" s="7"/>
      <c r="U511" s="7"/>
      <c r="V511" s="7"/>
      <c r="W511" s="7"/>
      <c r="X511" s="7"/>
      <c r="Y511" s="7"/>
      <c r="Z511" s="7"/>
    </row>
    <row r="512" ht="13.5" customHeight="1">
      <c r="A512" s="288"/>
      <c r="B512" s="287"/>
      <c r="C512" s="203"/>
      <c r="D512" s="203"/>
      <c r="E512" s="281"/>
      <c r="F512" s="253"/>
      <c r="G512" s="7"/>
      <c r="H512" s="7"/>
      <c r="I512" s="7"/>
      <c r="J512" s="7"/>
      <c r="K512" s="7"/>
      <c r="L512" s="7"/>
      <c r="M512" s="7"/>
      <c r="N512" s="7"/>
      <c r="O512" s="7"/>
      <c r="P512" s="7"/>
      <c r="Q512" s="7"/>
      <c r="R512" s="7"/>
      <c r="S512" s="7"/>
      <c r="T512" s="7"/>
      <c r="U512" s="7"/>
      <c r="V512" s="7"/>
      <c r="W512" s="7"/>
      <c r="X512" s="7"/>
      <c r="Y512" s="7"/>
      <c r="Z512" s="7"/>
    </row>
    <row r="513" ht="13.5" customHeight="1">
      <c r="A513" s="288"/>
      <c r="B513" s="287"/>
      <c r="C513" s="203"/>
      <c r="D513" s="203"/>
      <c r="E513" s="281"/>
      <c r="F513" s="253"/>
      <c r="G513" s="7"/>
      <c r="H513" s="7"/>
      <c r="I513" s="7"/>
      <c r="J513" s="7"/>
      <c r="K513" s="7"/>
      <c r="L513" s="7"/>
      <c r="M513" s="7"/>
      <c r="N513" s="7"/>
      <c r="O513" s="7"/>
      <c r="P513" s="7"/>
      <c r="Q513" s="7"/>
      <c r="R513" s="7"/>
      <c r="S513" s="7"/>
      <c r="T513" s="7"/>
      <c r="U513" s="7"/>
      <c r="V513" s="7"/>
      <c r="W513" s="7"/>
      <c r="X513" s="7"/>
      <c r="Y513" s="7"/>
      <c r="Z513" s="7"/>
    </row>
    <row r="514" ht="13.5" customHeight="1">
      <c r="A514" s="288"/>
      <c r="B514" s="287"/>
      <c r="C514" s="203"/>
      <c r="D514" s="203"/>
      <c r="E514" s="281"/>
      <c r="F514" s="253"/>
      <c r="G514" s="7"/>
      <c r="H514" s="7"/>
      <c r="I514" s="7"/>
      <c r="J514" s="7"/>
      <c r="K514" s="7"/>
      <c r="L514" s="7"/>
      <c r="M514" s="7"/>
      <c r="N514" s="7"/>
      <c r="O514" s="7"/>
      <c r="P514" s="7"/>
      <c r="Q514" s="7"/>
      <c r="R514" s="7"/>
      <c r="S514" s="7"/>
      <c r="T514" s="7"/>
      <c r="U514" s="7"/>
      <c r="V514" s="7"/>
      <c r="W514" s="7"/>
      <c r="X514" s="7"/>
      <c r="Y514" s="7"/>
      <c r="Z514" s="7"/>
    </row>
    <row r="515" ht="13.5" customHeight="1">
      <c r="A515" s="288"/>
      <c r="B515" s="287"/>
      <c r="C515" s="203"/>
      <c r="D515" s="203"/>
      <c r="E515" s="281"/>
      <c r="F515" s="253"/>
      <c r="G515" s="7"/>
      <c r="H515" s="7"/>
      <c r="I515" s="7"/>
      <c r="J515" s="7"/>
      <c r="K515" s="7"/>
      <c r="L515" s="7"/>
      <c r="M515" s="7"/>
      <c r="N515" s="7"/>
      <c r="O515" s="7"/>
      <c r="P515" s="7"/>
      <c r="Q515" s="7"/>
      <c r="R515" s="7"/>
      <c r="S515" s="7"/>
      <c r="T515" s="7"/>
      <c r="U515" s="7"/>
      <c r="V515" s="7"/>
      <c r="W515" s="7"/>
      <c r="X515" s="7"/>
      <c r="Y515" s="7"/>
      <c r="Z515" s="7"/>
    </row>
    <row r="516" ht="13.5" customHeight="1">
      <c r="A516" s="288"/>
      <c r="B516" s="287"/>
      <c r="C516" s="203"/>
      <c r="D516" s="203"/>
      <c r="E516" s="281"/>
      <c r="F516" s="253"/>
      <c r="G516" s="7"/>
      <c r="H516" s="7"/>
      <c r="I516" s="7"/>
      <c r="J516" s="7"/>
      <c r="K516" s="7"/>
      <c r="L516" s="7"/>
      <c r="M516" s="7"/>
      <c r="N516" s="7"/>
      <c r="O516" s="7"/>
      <c r="P516" s="7"/>
      <c r="Q516" s="7"/>
      <c r="R516" s="7"/>
      <c r="S516" s="7"/>
      <c r="T516" s="7"/>
      <c r="U516" s="7"/>
      <c r="V516" s="7"/>
      <c r="W516" s="7"/>
      <c r="X516" s="7"/>
      <c r="Y516" s="7"/>
      <c r="Z516" s="7"/>
    </row>
    <row r="517" ht="13.5" customHeight="1">
      <c r="A517" s="288"/>
      <c r="B517" s="287"/>
      <c r="C517" s="203"/>
      <c r="D517" s="203"/>
      <c r="E517" s="281"/>
      <c r="F517" s="253"/>
      <c r="G517" s="7"/>
      <c r="H517" s="7"/>
      <c r="I517" s="7"/>
      <c r="J517" s="7"/>
      <c r="K517" s="7"/>
      <c r="L517" s="7"/>
      <c r="M517" s="7"/>
      <c r="N517" s="7"/>
      <c r="O517" s="7"/>
      <c r="P517" s="7"/>
      <c r="Q517" s="7"/>
      <c r="R517" s="7"/>
      <c r="S517" s="7"/>
      <c r="T517" s="7"/>
      <c r="U517" s="7"/>
      <c r="V517" s="7"/>
      <c r="W517" s="7"/>
      <c r="X517" s="7"/>
      <c r="Y517" s="7"/>
      <c r="Z517" s="7"/>
    </row>
    <row r="518" ht="13.5" customHeight="1">
      <c r="A518" s="288"/>
      <c r="B518" s="287"/>
      <c r="C518" s="203"/>
      <c r="D518" s="203"/>
      <c r="E518" s="281"/>
      <c r="F518" s="253"/>
      <c r="G518" s="7"/>
      <c r="H518" s="7"/>
      <c r="I518" s="7"/>
      <c r="J518" s="7"/>
      <c r="K518" s="7"/>
      <c r="L518" s="7"/>
      <c r="M518" s="7"/>
      <c r="N518" s="7"/>
      <c r="O518" s="7"/>
      <c r="P518" s="7"/>
      <c r="Q518" s="7"/>
      <c r="R518" s="7"/>
      <c r="S518" s="7"/>
      <c r="T518" s="7"/>
      <c r="U518" s="7"/>
      <c r="V518" s="7"/>
      <c r="W518" s="7"/>
      <c r="X518" s="7"/>
      <c r="Y518" s="7"/>
      <c r="Z518" s="7"/>
    </row>
    <row r="519" ht="13.5" customHeight="1">
      <c r="A519" s="288"/>
      <c r="B519" s="287"/>
      <c r="C519" s="203"/>
      <c r="D519" s="203"/>
      <c r="E519" s="281"/>
      <c r="F519" s="253"/>
      <c r="G519" s="7"/>
      <c r="H519" s="7"/>
      <c r="I519" s="7"/>
      <c r="J519" s="7"/>
      <c r="K519" s="7"/>
      <c r="L519" s="7"/>
      <c r="M519" s="7"/>
      <c r="N519" s="7"/>
      <c r="O519" s="7"/>
      <c r="P519" s="7"/>
      <c r="Q519" s="7"/>
      <c r="R519" s="7"/>
      <c r="S519" s="7"/>
      <c r="T519" s="7"/>
      <c r="U519" s="7"/>
      <c r="V519" s="7"/>
      <c r="W519" s="7"/>
      <c r="X519" s="7"/>
      <c r="Y519" s="7"/>
      <c r="Z519" s="7"/>
    </row>
    <row r="520" ht="13.5" customHeight="1">
      <c r="A520" s="288"/>
      <c r="B520" s="287"/>
      <c r="C520" s="203"/>
      <c r="D520" s="203"/>
      <c r="E520" s="281"/>
      <c r="F520" s="253"/>
      <c r="G520" s="7"/>
      <c r="H520" s="7"/>
      <c r="I520" s="7"/>
      <c r="J520" s="7"/>
      <c r="K520" s="7"/>
      <c r="L520" s="7"/>
      <c r="M520" s="7"/>
      <c r="N520" s="7"/>
      <c r="O520" s="7"/>
      <c r="P520" s="7"/>
      <c r="Q520" s="7"/>
      <c r="R520" s="7"/>
      <c r="S520" s="7"/>
      <c r="T520" s="7"/>
      <c r="U520" s="7"/>
      <c r="V520" s="7"/>
      <c r="W520" s="7"/>
      <c r="X520" s="7"/>
      <c r="Y520" s="7"/>
      <c r="Z520" s="7"/>
    </row>
    <row r="521" ht="13.5" customHeight="1">
      <c r="A521" s="288"/>
      <c r="B521" s="287"/>
      <c r="C521" s="203"/>
      <c r="D521" s="203"/>
      <c r="E521" s="281"/>
      <c r="F521" s="253"/>
      <c r="G521" s="7"/>
      <c r="H521" s="7"/>
      <c r="I521" s="7"/>
      <c r="J521" s="7"/>
      <c r="K521" s="7"/>
      <c r="L521" s="7"/>
      <c r="M521" s="7"/>
      <c r="N521" s="7"/>
      <c r="O521" s="7"/>
      <c r="P521" s="7"/>
      <c r="Q521" s="7"/>
      <c r="R521" s="7"/>
      <c r="S521" s="7"/>
      <c r="T521" s="7"/>
      <c r="U521" s="7"/>
      <c r="V521" s="7"/>
      <c r="W521" s="7"/>
      <c r="X521" s="7"/>
      <c r="Y521" s="7"/>
      <c r="Z521" s="7"/>
    </row>
    <row r="522" ht="13.5" customHeight="1">
      <c r="A522" s="288"/>
      <c r="B522" s="287"/>
      <c r="C522" s="203"/>
      <c r="D522" s="203"/>
      <c r="E522" s="281"/>
      <c r="F522" s="253"/>
      <c r="G522" s="7"/>
      <c r="H522" s="7"/>
      <c r="I522" s="7"/>
      <c r="J522" s="7"/>
      <c r="K522" s="7"/>
      <c r="L522" s="7"/>
      <c r="M522" s="7"/>
      <c r="N522" s="7"/>
      <c r="O522" s="7"/>
      <c r="P522" s="7"/>
      <c r="Q522" s="7"/>
      <c r="R522" s="7"/>
      <c r="S522" s="7"/>
      <c r="T522" s="7"/>
      <c r="U522" s="7"/>
      <c r="V522" s="7"/>
      <c r="W522" s="7"/>
      <c r="X522" s="7"/>
      <c r="Y522" s="7"/>
      <c r="Z522" s="7"/>
    </row>
    <row r="523" ht="13.5" customHeight="1">
      <c r="A523" s="288"/>
      <c r="B523" s="287"/>
      <c r="C523" s="203"/>
      <c r="D523" s="203"/>
      <c r="E523" s="281"/>
      <c r="F523" s="253"/>
      <c r="G523" s="7"/>
      <c r="H523" s="7"/>
      <c r="I523" s="7"/>
      <c r="J523" s="7"/>
      <c r="K523" s="7"/>
      <c r="L523" s="7"/>
      <c r="M523" s="7"/>
      <c r="N523" s="7"/>
      <c r="O523" s="7"/>
      <c r="P523" s="7"/>
      <c r="Q523" s="7"/>
      <c r="R523" s="7"/>
      <c r="S523" s="7"/>
      <c r="T523" s="7"/>
      <c r="U523" s="7"/>
      <c r="V523" s="7"/>
      <c r="W523" s="7"/>
      <c r="X523" s="7"/>
      <c r="Y523" s="7"/>
      <c r="Z523" s="7"/>
    </row>
    <row r="524" ht="13.5" customHeight="1">
      <c r="A524" s="288"/>
      <c r="B524" s="287"/>
      <c r="C524" s="203"/>
      <c r="D524" s="203"/>
      <c r="E524" s="281"/>
      <c r="F524" s="253"/>
      <c r="G524" s="7"/>
      <c r="H524" s="7"/>
      <c r="I524" s="7"/>
      <c r="J524" s="7"/>
      <c r="K524" s="7"/>
      <c r="L524" s="7"/>
      <c r="M524" s="7"/>
      <c r="N524" s="7"/>
      <c r="O524" s="7"/>
      <c r="P524" s="7"/>
      <c r="Q524" s="7"/>
      <c r="R524" s="7"/>
      <c r="S524" s="7"/>
      <c r="T524" s="7"/>
      <c r="U524" s="7"/>
      <c r="V524" s="7"/>
      <c r="W524" s="7"/>
      <c r="X524" s="7"/>
      <c r="Y524" s="7"/>
      <c r="Z524" s="7"/>
    </row>
    <row r="525" ht="13.5" customHeight="1">
      <c r="A525" s="288"/>
      <c r="B525" s="287"/>
      <c r="C525" s="203"/>
      <c r="D525" s="203"/>
      <c r="E525" s="281"/>
      <c r="F525" s="253"/>
      <c r="G525" s="7"/>
      <c r="H525" s="7"/>
      <c r="I525" s="7"/>
      <c r="J525" s="7"/>
      <c r="K525" s="7"/>
      <c r="L525" s="7"/>
      <c r="M525" s="7"/>
      <c r="N525" s="7"/>
      <c r="O525" s="7"/>
      <c r="P525" s="7"/>
      <c r="Q525" s="7"/>
      <c r="R525" s="7"/>
      <c r="S525" s="7"/>
      <c r="T525" s="7"/>
      <c r="U525" s="7"/>
      <c r="V525" s="7"/>
      <c r="W525" s="7"/>
      <c r="X525" s="7"/>
      <c r="Y525" s="7"/>
      <c r="Z525" s="7"/>
    </row>
    <row r="526" ht="13.5" customHeight="1">
      <c r="A526" s="288"/>
      <c r="B526" s="287"/>
      <c r="C526" s="203"/>
      <c r="D526" s="203"/>
      <c r="E526" s="281"/>
      <c r="F526" s="253"/>
      <c r="G526" s="7"/>
      <c r="H526" s="7"/>
      <c r="I526" s="7"/>
      <c r="J526" s="7"/>
      <c r="K526" s="7"/>
      <c r="L526" s="7"/>
      <c r="M526" s="7"/>
      <c r="N526" s="7"/>
      <c r="O526" s="7"/>
      <c r="P526" s="7"/>
      <c r="Q526" s="7"/>
      <c r="R526" s="7"/>
      <c r="S526" s="7"/>
      <c r="T526" s="7"/>
      <c r="U526" s="7"/>
      <c r="V526" s="7"/>
      <c r="W526" s="7"/>
      <c r="X526" s="7"/>
      <c r="Y526" s="7"/>
      <c r="Z526" s="7"/>
    </row>
    <row r="527" ht="13.5" customHeight="1">
      <c r="A527" s="288"/>
      <c r="B527" s="287"/>
      <c r="C527" s="203"/>
      <c r="D527" s="203"/>
      <c r="E527" s="281"/>
      <c r="F527" s="253"/>
      <c r="G527" s="7"/>
      <c r="H527" s="7"/>
      <c r="I527" s="7"/>
      <c r="J527" s="7"/>
      <c r="K527" s="7"/>
      <c r="L527" s="7"/>
      <c r="M527" s="7"/>
      <c r="N527" s="7"/>
      <c r="O527" s="7"/>
      <c r="P527" s="7"/>
      <c r="Q527" s="7"/>
      <c r="R527" s="7"/>
      <c r="S527" s="7"/>
      <c r="T527" s="7"/>
      <c r="U527" s="7"/>
      <c r="V527" s="7"/>
      <c r="W527" s="7"/>
      <c r="X527" s="7"/>
      <c r="Y527" s="7"/>
      <c r="Z527" s="7"/>
    </row>
    <row r="528" ht="13.5" customHeight="1">
      <c r="A528" s="288"/>
      <c r="B528" s="287"/>
      <c r="C528" s="203"/>
      <c r="D528" s="203"/>
      <c r="E528" s="281"/>
      <c r="F528" s="253"/>
      <c r="G528" s="7"/>
      <c r="H528" s="7"/>
      <c r="I528" s="7"/>
      <c r="J528" s="7"/>
      <c r="K528" s="7"/>
      <c r="L528" s="7"/>
      <c r="M528" s="7"/>
      <c r="N528" s="7"/>
      <c r="O528" s="7"/>
      <c r="P528" s="7"/>
      <c r="Q528" s="7"/>
      <c r="R528" s="7"/>
      <c r="S528" s="7"/>
      <c r="T528" s="7"/>
      <c r="U528" s="7"/>
      <c r="V528" s="7"/>
      <c r="W528" s="7"/>
      <c r="X528" s="7"/>
      <c r="Y528" s="7"/>
      <c r="Z528" s="7"/>
    </row>
    <row r="529" ht="13.5" customHeight="1">
      <c r="A529" s="288"/>
      <c r="B529" s="287"/>
      <c r="C529" s="203"/>
      <c r="D529" s="203"/>
      <c r="E529" s="281"/>
      <c r="F529" s="253"/>
      <c r="G529" s="7"/>
      <c r="H529" s="7"/>
      <c r="I529" s="7"/>
      <c r="J529" s="7"/>
      <c r="K529" s="7"/>
      <c r="L529" s="7"/>
      <c r="M529" s="7"/>
      <c r="N529" s="7"/>
      <c r="O529" s="7"/>
      <c r="P529" s="7"/>
      <c r="Q529" s="7"/>
      <c r="R529" s="7"/>
      <c r="S529" s="7"/>
      <c r="T529" s="7"/>
      <c r="U529" s="7"/>
      <c r="V529" s="7"/>
      <c r="W529" s="7"/>
      <c r="X529" s="7"/>
      <c r="Y529" s="7"/>
      <c r="Z529" s="7"/>
    </row>
    <row r="530" ht="13.5" customHeight="1">
      <c r="A530" s="288"/>
      <c r="B530" s="287"/>
      <c r="C530" s="203"/>
      <c r="D530" s="203"/>
      <c r="E530" s="281"/>
      <c r="F530" s="253"/>
      <c r="G530" s="7"/>
      <c r="H530" s="7"/>
      <c r="I530" s="7"/>
      <c r="J530" s="7"/>
      <c r="K530" s="7"/>
      <c r="L530" s="7"/>
      <c r="M530" s="7"/>
      <c r="N530" s="7"/>
      <c r="O530" s="7"/>
      <c r="P530" s="7"/>
      <c r="Q530" s="7"/>
      <c r="R530" s="7"/>
      <c r="S530" s="7"/>
      <c r="T530" s="7"/>
      <c r="U530" s="7"/>
      <c r="V530" s="7"/>
      <c r="W530" s="7"/>
      <c r="X530" s="7"/>
      <c r="Y530" s="7"/>
      <c r="Z530" s="7"/>
    </row>
    <row r="531" ht="13.5" customHeight="1">
      <c r="A531" s="288"/>
      <c r="B531" s="287"/>
      <c r="C531" s="203"/>
      <c r="D531" s="203"/>
      <c r="E531" s="281"/>
      <c r="F531" s="253"/>
      <c r="G531" s="7"/>
      <c r="H531" s="7"/>
      <c r="I531" s="7"/>
      <c r="J531" s="7"/>
      <c r="K531" s="7"/>
      <c r="L531" s="7"/>
      <c r="M531" s="7"/>
      <c r="N531" s="7"/>
      <c r="O531" s="7"/>
      <c r="P531" s="7"/>
      <c r="Q531" s="7"/>
      <c r="R531" s="7"/>
      <c r="S531" s="7"/>
      <c r="T531" s="7"/>
      <c r="U531" s="7"/>
      <c r="V531" s="7"/>
      <c r="W531" s="7"/>
      <c r="X531" s="7"/>
      <c r="Y531" s="7"/>
      <c r="Z531" s="7"/>
    </row>
    <row r="532" ht="13.5" customHeight="1">
      <c r="A532" s="288"/>
      <c r="B532" s="287"/>
      <c r="C532" s="203"/>
      <c r="D532" s="203"/>
      <c r="E532" s="281"/>
      <c r="F532" s="253"/>
      <c r="G532" s="7"/>
      <c r="H532" s="7"/>
      <c r="I532" s="7"/>
      <c r="J532" s="7"/>
      <c r="K532" s="7"/>
      <c r="L532" s="7"/>
      <c r="M532" s="7"/>
      <c r="N532" s="7"/>
      <c r="O532" s="7"/>
      <c r="P532" s="7"/>
      <c r="Q532" s="7"/>
      <c r="R532" s="7"/>
      <c r="S532" s="7"/>
      <c r="T532" s="7"/>
      <c r="U532" s="7"/>
      <c r="V532" s="7"/>
      <c r="W532" s="7"/>
      <c r="X532" s="7"/>
      <c r="Y532" s="7"/>
      <c r="Z532" s="7"/>
    </row>
    <row r="533" ht="13.5" customHeight="1">
      <c r="A533" s="288"/>
      <c r="B533" s="287"/>
      <c r="C533" s="203"/>
      <c r="D533" s="203"/>
      <c r="E533" s="281"/>
      <c r="F533" s="253"/>
      <c r="G533" s="7"/>
      <c r="H533" s="7"/>
      <c r="I533" s="7"/>
      <c r="J533" s="7"/>
      <c r="K533" s="7"/>
      <c r="L533" s="7"/>
      <c r="M533" s="7"/>
      <c r="N533" s="7"/>
      <c r="O533" s="7"/>
      <c r="P533" s="7"/>
      <c r="Q533" s="7"/>
      <c r="R533" s="7"/>
      <c r="S533" s="7"/>
      <c r="T533" s="7"/>
      <c r="U533" s="7"/>
      <c r="V533" s="7"/>
      <c r="W533" s="7"/>
      <c r="X533" s="7"/>
      <c r="Y533" s="7"/>
      <c r="Z533" s="7"/>
    </row>
    <row r="534" ht="13.5" customHeight="1">
      <c r="A534" s="288"/>
      <c r="B534" s="287"/>
      <c r="C534" s="203"/>
      <c r="D534" s="203"/>
      <c r="E534" s="281"/>
      <c r="F534" s="253"/>
      <c r="G534" s="7"/>
      <c r="H534" s="7"/>
      <c r="I534" s="7"/>
      <c r="J534" s="7"/>
      <c r="K534" s="7"/>
      <c r="L534" s="7"/>
      <c r="M534" s="7"/>
      <c r="N534" s="7"/>
      <c r="O534" s="7"/>
      <c r="P534" s="7"/>
      <c r="Q534" s="7"/>
      <c r="R534" s="7"/>
      <c r="S534" s="7"/>
      <c r="T534" s="7"/>
      <c r="U534" s="7"/>
      <c r="V534" s="7"/>
      <c r="W534" s="7"/>
      <c r="X534" s="7"/>
      <c r="Y534" s="7"/>
      <c r="Z534" s="7"/>
    </row>
    <row r="535" ht="13.5" customHeight="1">
      <c r="A535" s="288"/>
      <c r="B535" s="287"/>
      <c r="C535" s="203"/>
      <c r="D535" s="203"/>
      <c r="E535" s="281"/>
      <c r="F535" s="253"/>
      <c r="G535" s="7"/>
      <c r="H535" s="7"/>
      <c r="I535" s="7"/>
      <c r="J535" s="7"/>
      <c r="K535" s="7"/>
      <c r="L535" s="7"/>
      <c r="M535" s="7"/>
      <c r="N535" s="7"/>
      <c r="O535" s="7"/>
      <c r="P535" s="7"/>
      <c r="Q535" s="7"/>
      <c r="R535" s="7"/>
      <c r="S535" s="7"/>
      <c r="T535" s="7"/>
      <c r="U535" s="7"/>
      <c r="V535" s="7"/>
      <c r="W535" s="7"/>
      <c r="X535" s="7"/>
      <c r="Y535" s="7"/>
      <c r="Z535" s="7"/>
    </row>
    <row r="536" ht="13.5" customHeight="1">
      <c r="A536" s="288"/>
      <c r="B536" s="287"/>
      <c r="C536" s="203"/>
      <c r="D536" s="203"/>
      <c r="E536" s="281"/>
      <c r="F536" s="253"/>
      <c r="G536" s="7"/>
      <c r="H536" s="7"/>
      <c r="I536" s="7"/>
      <c r="J536" s="7"/>
      <c r="K536" s="7"/>
      <c r="L536" s="7"/>
      <c r="M536" s="7"/>
      <c r="N536" s="7"/>
      <c r="O536" s="7"/>
      <c r="P536" s="7"/>
      <c r="Q536" s="7"/>
      <c r="R536" s="7"/>
      <c r="S536" s="7"/>
      <c r="T536" s="7"/>
      <c r="U536" s="7"/>
      <c r="V536" s="7"/>
      <c r="W536" s="7"/>
      <c r="X536" s="7"/>
      <c r="Y536" s="7"/>
      <c r="Z536" s="7"/>
    </row>
    <row r="537" ht="13.5" customHeight="1">
      <c r="A537" s="288"/>
      <c r="B537" s="287"/>
      <c r="C537" s="203"/>
      <c r="D537" s="203"/>
      <c r="E537" s="281"/>
      <c r="F537" s="253"/>
      <c r="G537" s="7"/>
      <c r="H537" s="7"/>
      <c r="I537" s="7"/>
      <c r="J537" s="7"/>
      <c r="K537" s="7"/>
      <c r="L537" s="7"/>
      <c r="M537" s="7"/>
      <c r="N537" s="7"/>
      <c r="O537" s="7"/>
      <c r="P537" s="7"/>
      <c r="Q537" s="7"/>
      <c r="R537" s="7"/>
      <c r="S537" s="7"/>
      <c r="T537" s="7"/>
      <c r="U537" s="7"/>
      <c r="V537" s="7"/>
      <c r="W537" s="7"/>
      <c r="X537" s="7"/>
      <c r="Y537" s="7"/>
      <c r="Z537" s="7"/>
    </row>
    <row r="538" ht="13.5" customHeight="1">
      <c r="A538" s="288"/>
      <c r="B538" s="287"/>
      <c r="C538" s="203"/>
      <c r="D538" s="203"/>
      <c r="E538" s="281"/>
      <c r="F538" s="253"/>
      <c r="G538" s="7"/>
      <c r="H538" s="7"/>
      <c r="I538" s="7"/>
      <c r="J538" s="7"/>
      <c r="K538" s="7"/>
      <c r="L538" s="7"/>
      <c r="M538" s="7"/>
      <c r="N538" s="7"/>
      <c r="O538" s="7"/>
      <c r="P538" s="7"/>
      <c r="Q538" s="7"/>
      <c r="R538" s="7"/>
      <c r="S538" s="7"/>
      <c r="T538" s="7"/>
      <c r="U538" s="7"/>
      <c r="V538" s="7"/>
      <c r="W538" s="7"/>
      <c r="X538" s="7"/>
      <c r="Y538" s="7"/>
      <c r="Z538" s="7"/>
    </row>
    <row r="539" ht="13.5" customHeight="1">
      <c r="A539" s="288"/>
      <c r="B539" s="287"/>
      <c r="C539" s="203"/>
      <c r="D539" s="203"/>
      <c r="E539" s="281"/>
      <c r="F539" s="253"/>
      <c r="G539" s="7"/>
      <c r="H539" s="7"/>
      <c r="I539" s="7"/>
      <c r="J539" s="7"/>
      <c r="K539" s="7"/>
      <c r="L539" s="7"/>
      <c r="M539" s="7"/>
      <c r="N539" s="7"/>
      <c r="O539" s="7"/>
      <c r="P539" s="7"/>
      <c r="Q539" s="7"/>
      <c r="R539" s="7"/>
      <c r="S539" s="7"/>
      <c r="T539" s="7"/>
      <c r="U539" s="7"/>
      <c r="V539" s="7"/>
      <c r="W539" s="7"/>
      <c r="X539" s="7"/>
      <c r="Y539" s="7"/>
      <c r="Z539" s="7"/>
    </row>
    <row r="540" ht="13.5" customHeight="1">
      <c r="A540" s="288"/>
      <c r="B540" s="287"/>
      <c r="C540" s="203"/>
      <c r="D540" s="203"/>
      <c r="E540" s="281"/>
      <c r="F540" s="253"/>
      <c r="G540" s="7"/>
      <c r="H540" s="7"/>
      <c r="I540" s="7"/>
      <c r="J540" s="7"/>
      <c r="K540" s="7"/>
      <c r="L540" s="7"/>
      <c r="M540" s="7"/>
      <c r="N540" s="7"/>
      <c r="O540" s="7"/>
      <c r="P540" s="7"/>
      <c r="Q540" s="7"/>
      <c r="R540" s="7"/>
      <c r="S540" s="7"/>
      <c r="T540" s="7"/>
      <c r="U540" s="7"/>
      <c r="V540" s="7"/>
      <c r="W540" s="7"/>
      <c r="X540" s="7"/>
      <c r="Y540" s="7"/>
      <c r="Z540" s="7"/>
    </row>
    <row r="541" ht="13.5" customHeight="1">
      <c r="A541" s="288"/>
      <c r="B541" s="287"/>
      <c r="C541" s="203"/>
      <c r="D541" s="203"/>
      <c r="E541" s="281"/>
      <c r="F541" s="253"/>
      <c r="G541" s="7"/>
      <c r="H541" s="7"/>
      <c r="I541" s="7"/>
      <c r="J541" s="7"/>
      <c r="K541" s="7"/>
      <c r="L541" s="7"/>
      <c r="M541" s="7"/>
      <c r="N541" s="7"/>
      <c r="O541" s="7"/>
      <c r="P541" s="7"/>
      <c r="Q541" s="7"/>
      <c r="R541" s="7"/>
      <c r="S541" s="7"/>
      <c r="T541" s="7"/>
      <c r="U541" s="7"/>
      <c r="V541" s="7"/>
      <c r="W541" s="7"/>
      <c r="X541" s="7"/>
      <c r="Y541" s="7"/>
      <c r="Z541" s="7"/>
    </row>
    <row r="542" ht="13.5" customHeight="1">
      <c r="A542" s="288"/>
      <c r="B542" s="287"/>
      <c r="C542" s="203"/>
      <c r="D542" s="203"/>
      <c r="E542" s="281"/>
      <c r="F542" s="253"/>
      <c r="G542" s="7"/>
      <c r="H542" s="7"/>
      <c r="I542" s="7"/>
      <c r="J542" s="7"/>
      <c r="K542" s="7"/>
      <c r="L542" s="7"/>
      <c r="M542" s="7"/>
      <c r="N542" s="7"/>
      <c r="O542" s="7"/>
      <c r="P542" s="7"/>
      <c r="Q542" s="7"/>
      <c r="R542" s="7"/>
      <c r="S542" s="7"/>
      <c r="T542" s="7"/>
      <c r="U542" s="7"/>
      <c r="V542" s="7"/>
      <c r="W542" s="7"/>
      <c r="X542" s="7"/>
      <c r="Y542" s="7"/>
      <c r="Z542" s="7"/>
    </row>
    <row r="543" ht="13.5" customHeight="1">
      <c r="A543" s="288"/>
      <c r="B543" s="287"/>
      <c r="C543" s="203"/>
      <c r="D543" s="203"/>
      <c r="E543" s="281"/>
      <c r="F543" s="253"/>
      <c r="G543" s="7"/>
      <c r="H543" s="7"/>
      <c r="I543" s="7"/>
      <c r="J543" s="7"/>
      <c r="K543" s="7"/>
      <c r="L543" s="7"/>
      <c r="M543" s="7"/>
      <c r="N543" s="7"/>
      <c r="O543" s="7"/>
      <c r="P543" s="7"/>
      <c r="Q543" s="7"/>
      <c r="R543" s="7"/>
      <c r="S543" s="7"/>
      <c r="T543" s="7"/>
      <c r="U543" s="7"/>
      <c r="V543" s="7"/>
      <c r="W543" s="7"/>
      <c r="X543" s="7"/>
      <c r="Y543" s="7"/>
      <c r="Z543" s="7"/>
    </row>
    <row r="544" ht="13.5" customHeight="1">
      <c r="A544" s="288"/>
      <c r="B544" s="287"/>
      <c r="C544" s="203"/>
      <c r="D544" s="203"/>
      <c r="E544" s="281"/>
      <c r="F544" s="253"/>
      <c r="G544" s="7"/>
      <c r="H544" s="7"/>
      <c r="I544" s="7"/>
      <c r="J544" s="7"/>
      <c r="K544" s="7"/>
      <c r="L544" s="7"/>
      <c r="M544" s="7"/>
      <c r="N544" s="7"/>
      <c r="O544" s="7"/>
      <c r="P544" s="7"/>
      <c r="Q544" s="7"/>
      <c r="R544" s="7"/>
      <c r="S544" s="7"/>
      <c r="T544" s="7"/>
      <c r="U544" s="7"/>
      <c r="V544" s="7"/>
      <c r="W544" s="7"/>
      <c r="X544" s="7"/>
      <c r="Y544" s="7"/>
      <c r="Z544" s="7"/>
    </row>
    <row r="545" ht="13.5" customHeight="1">
      <c r="A545" s="288"/>
      <c r="B545" s="287"/>
      <c r="C545" s="203"/>
      <c r="D545" s="203"/>
      <c r="E545" s="281"/>
      <c r="F545" s="253"/>
      <c r="G545" s="7"/>
      <c r="H545" s="7"/>
      <c r="I545" s="7"/>
      <c r="J545" s="7"/>
      <c r="K545" s="7"/>
      <c r="L545" s="7"/>
      <c r="M545" s="7"/>
      <c r="N545" s="7"/>
      <c r="O545" s="7"/>
      <c r="P545" s="7"/>
      <c r="Q545" s="7"/>
      <c r="R545" s="7"/>
      <c r="S545" s="7"/>
      <c r="T545" s="7"/>
      <c r="U545" s="7"/>
      <c r="V545" s="7"/>
      <c r="W545" s="7"/>
      <c r="X545" s="7"/>
      <c r="Y545" s="7"/>
      <c r="Z545" s="7"/>
    </row>
    <row r="546" ht="13.5" customHeight="1">
      <c r="A546" s="288"/>
      <c r="B546" s="287"/>
      <c r="C546" s="203"/>
      <c r="D546" s="203"/>
      <c r="E546" s="281"/>
      <c r="F546" s="253"/>
      <c r="G546" s="7"/>
      <c r="H546" s="7"/>
      <c r="I546" s="7"/>
      <c r="J546" s="7"/>
      <c r="K546" s="7"/>
      <c r="L546" s="7"/>
      <c r="M546" s="7"/>
      <c r="N546" s="7"/>
      <c r="O546" s="7"/>
      <c r="P546" s="7"/>
      <c r="Q546" s="7"/>
      <c r="R546" s="7"/>
      <c r="S546" s="7"/>
      <c r="T546" s="7"/>
      <c r="U546" s="7"/>
      <c r="V546" s="7"/>
      <c r="W546" s="7"/>
      <c r="X546" s="7"/>
      <c r="Y546" s="7"/>
      <c r="Z546" s="7"/>
    </row>
    <row r="547" ht="13.5" customHeight="1">
      <c r="A547" s="288"/>
      <c r="B547" s="287"/>
      <c r="C547" s="203"/>
      <c r="D547" s="203"/>
      <c r="E547" s="281"/>
      <c r="F547" s="253"/>
      <c r="G547" s="7"/>
      <c r="H547" s="7"/>
      <c r="I547" s="7"/>
      <c r="J547" s="7"/>
      <c r="K547" s="7"/>
      <c r="L547" s="7"/>
      <c r="M547" s="7"/>
      <c r="N547" s="7"/>
      <c r="O547" s="7"/>
      <c r="P547" s="7"/>
      <c r="Q547" s="7"/>
      <c r="R547" s="7"/>
      <c r="S547" s="7"/>
      <c r="T547" s="7"/>
      <c r="U547" s="7"/>
      <c r="V547" s="7"/>
      <c r="W547" s="7"/>
      <c r="X547" s="7"/>
      <c r="Y547" s="7"/>
      <c r="Z547" s="7"/>
    </row>
    <row r="548" ht="13.5" customHeight="1">
      <c r="A548" s="288"/>
      <c r="B548" s="287"/>
      <c r="C548" s="203"/>
      <c r="D548" s="203"/>
      <c r="E548" s="281"/>
      <c r="F548" s="253"/>
      <c r="G548" s="7"/>
      <c r="H548" s="7"/>
      <c r="I548" s="7"/>
      <c r="J548" s="7"/>
      <c r="K548" s="7"/>
      <c r="L548" s="7"/>
      <c r="M548" s="7"/>
      <c r="N548" s="7"/>
      <c r="O548" s="7"/>
      <c r="P548" s="7"/>
      <c r="Q548" s="7"/>
      <c r="R548" s="7"/>
      <c r="S548" s="7"/>
      <c r="T548" s="7"/>
      <c r="U548" s="7"/>
      <c r="V548" s="7"/>
      <c r="W548" s="7"/>
      <c r="X548" s="7"/>
      <c r="Y548" s="7"/>
      <c r="Z548" s="7"/>
    </row>
    <row r="549" ht="13.5" customHeight="1">
      <c r="A549" s="288"/>
      <c r="B549" s="287"/>
      <c r="C549" s="203"/>
      <c r="D549" s="203"/>
      <c r="E549" s="281"/>
      <c r="F549" s="253"/>
      <c r="G549" s="7"/>
      <c r="H549" s="7"/>
      <c r="I549" s="7"/>
      <c r="J549" s="7"/>
      <c r="K549" s="7"/>
      <c r="L549" s="7"/>
      <c r="M549" s="7"/>
      <c r="N549" s="7"/>
      <c r="O549" s="7"/>
      <c r="P549" s="7"/>
      <c r="Q549" s="7"/>
      <c r="R549" s="7"/>
      <c r="S549" s="7"/>
      <c r="T549" s="7"/>
      <c r="U549" s="7"/>
      <c r="V549" s="7"/>
      <c r="W549" s="7"/>
      <c r="X549" s="7"/>
      <c r="Y549" s="7"/>
      <c r="Z549" s="7"/>
    </row>
    <row r="550" ht="13.5" customHeight="1">
      <c r="A550" s="288"/>
      <c r="B550" s="287"/>
      <c r="C550" s="203"/>
      <c r="D550" s="203"/>
      <c r="E550" s="281"/>
      <c r="F550" s="253"/>
      <c r="G550" s="7"/>
      <c r="H550" s="7"/>
      <c r="I550" s="7"/>
      <c r="J550" s="7"/>
      <c r="K550" s="7"/>
      <c r="L550" s="7"/>
      <c r="M550" s="7"/>
      <c r="N550" s="7"/>
      <c r="O550" s="7"/>
      <c r="P550" s="7"/>
      <c r="Q550" s="7"/>
      <c r="R550" s="7"/>
      <c r="S550" s="7"/>
      <c r="T550" s="7"/>
      <c r="U550" s="7"/>
      <c r="V550" s="7"/>
      <c r="W550" s="7"/>
      <c r="X550" s="7"/>
      <c r="Y550" s="7"/>
      <c r="Z550" s="7"/>
    </row>
    <row r="551" ht="13.5" customHeight="1">
      <c r="A551" s="288"/>
      <c r="B551" s="287"/>
      <c r="C551" s="203"/>
      <c r="D551" s="203"/>
      <c r="E551" s="281"/>
      <c r="F551" s="253"/>
      <c r="G551" s="7"/>
      <c r="H551" s="7"/>
      <c r="I551" s="7"/>
      <c r="J551" s="7"/>
      <c r="K551" s="7"/>
      <c r="L551" s="7"/>
      <c r="M551" s="7"/>
      <c r="N551" s="7"/>
      <c r="O551" s="7"/>
      <c r="P551" s="7"/>
      <c r="Q551" s="7"/>
      <c r="R551" s="7"/>
      <c r="S551" s="7"/>
      <c r="T551" s="7"/>
      <c r="U551" s="7"/>
      <c r="V551" s="7"/>
      <c r="W551" s="7"/>
      <c r="X551" s="7"/>
      <c r="Y551" s="7"/>
      <c r="Z551" s="7"/>
    </row>
    <row r="552" ht="13.5" customHeight="1">
      <c r="A552" s="288"/>
      <c r="B552" s="287"/>
      <c r="C552" s="203"/>
      <c r="D552" s="203"/>
      <c r="E552" s="281"/>
      <c r="F552" s="253"/>
      <c r="G552" s="7"/>
      <c r="H552" s="7"/>
      <c r="I552" s="7"/>
      <c r="J552" s="7"/>
      <c r="K552" s="7"/>
      <c r="L552" s="7"/>
      <c r="M552" s="7"/>
      <c r="N552" s="7"/>
      <c r="O552" s="7"/>
      <c r="P552" s="7"/>
      <c r="Q552" s="7"/>
      <c r="R552" s="7"/>
      <c r="S552" s="7"/>
      <c r="T552" s="7"/>
      <c r="U552" s="7"/>
      <c r="V552" s="7"/>
      <c r="W552" s="7"/>
      <c r="X552" s="7"/>
      <c r="Y552" s="7"/>
      <c r="Z552" s="7"/>
    </row>
    <row r="553" ht="13.5" customHeight="1">
      <c r="A553" s="288"/>
      <c r="B553" s="287"/>
      <c r="C553" s="203"/>
      <c r="D553" s="203"/>
      <c r="E553" s="281"/>
      <c r="F553" s="253"/>
      <c r="G553" s="7"/>
      <c r="H553" s="7"/>
      <c r="I553" s="7"/>
      <c r="J553" s="7"/>
      <c r="K553" s="7"/>
      <c r="L553" s="7"/>
      <c r="M553" s="7"/>
      <c r="N553" s="7"/>
      <c r="O553" s="7"/>
      <c r="P553" s="7"/>
      <c r="Q553" s="7"/>
      <c r="R553" s="7"/>
      <c r="S553" s="7"/>
      <c r="T553" s="7"/>
      <c r="U553" s="7"/>
      <c r="V553" s="7"/>
      <c r="W553" s="7"/>
      <c r="X553" s="7"/>
      <c r="Y553" s="7"/>
      <c r="Z553" s="7"/>
    </row>
    <row r="554" ht="13.5" customHeight="1">
      <c r="A554" s="288"/>
      <c r="B554" s="287"/>
      <c r="C554" s="203"/>
      <c r="D554" s="203"/>
      <c r="E554" s="281"/>
      <c r="F554" s="253"/>
      <c r="G554" s="7"/>
      <c r="H554" s="7"/>
      <c r="I554" s="7"/>
      <c r="J554" s="7"/>
      <c r="K554" s="7"/>
      <c r="L554" s="7"/>
      <c r="M554" s="7"/>
      <c r="N554" s="7"/>
      <c r="O554" s="7"/>
      <c r="P554" s="7"/>
      <c r="Q554" s="7"/>
      <c r="R554" s="7"/>
      <c r="S554" s="7"/>
      <c r="T554" s="7"/>
      <c r="U554" s="7"/>
      <c r="V554" s="7"/>
      <c r="W554" s="7"/>
      <c r="X554" s="7"/>
      <c r="Y554" s="7"/>
      <c r="Z554" s="7"/>
    </row>
    <row r="555" ht="13.5" customHeight="1">
      <c r="A555" s="288"/>
      <c r="B555" s="287"/>
      <c r="C555" s="203"/>
      <c r="D555" s="203"/>
      <c r="E555" s="281"/>
      <c r="F555" s="253"/>
      <c r="G555" s="7"/>
      <c r="H555" s="7"/>
      <c r="I555" s="7"/>
      <c r="J555" s="7"/>
      <c r="K555" s="7"/>
      <c r="L555" s="7"/>
      <c r="M555" s="7"/>
      <c r="N555" s="7"/>
      <c r="O555" s="7"/>
      <c r="P555" s="7"/>
      <c r="Q555" s="7"/>
      <c r="R555" s="7"/>
      <c r="S555" s="7"/>
      <c r="T555" s="7"/>
      <c r="U555" s="7"/>
      <c r="V555" s="7"/>
      <c r="W555" s="7"/>
      <c r="X555" s="7"/>
      <c r="Y555" s="7"/>
      <c r="Z555" s="7"/>
    </row>
    <row r="556" ht="13.5" customHeight="1">
      <c r="A556" s="288"/>
      <c r="B556" s="287"/>
      <c r="C556" s="203"/>
      <c r="D556" s="203"/>
      <c r="E556" s="281"/>
      <c r="F556" s="253"/>
      <c r="G556" s="7"/>
      <c r="H556" s="7"/>
      <c r="I556" s="7"/>
      <c r="J556" s="7"/>
      <c r="K556" s="7"/>
      <c r="L556" s="7"/>
      <c r="M556" s="7"/>
      <c r="N556" s="7"/>
      <c r="O556" s="7"/>
      <c r="P556" s="7"/>
      <c r="Q556" s="7"/>
      <c r="R556" s="7"/>
      <c r="S556" s="7"/>
      <c r="T556" s="7"/>
      <c r="U556" s="7"/>
      <c r="V556" s="7"/>
      <c r="W556" s="7"/>
      <c r="X556" s="7"/>
      <c r="Y556" s="7"/>
      <c r="Z556" s="7"/>
    </row>
    <row r="557" ht="13.5" customHeight="1">
      <c r="A557" s="288"/>
      <c r="B557" s="287"/>
      <c r="C557" s="203"/>
      <c r="D557" s="203"/>
      <c r="E557" s="281"/>
      <c r="F557" s="253"/>
      <c r="G557" s="7"/>
      <c r="H557" s="7"/>
      <c r="I557" s="7"/>
      <c r="J557" s="7"/>
      <c r="K557" s="7"/>
      <c r="L557" s="7"/>
      <c r="M557" s="7"/>
      <c r="N557" s="7"/>
      <c r="O557" s="7"/>
      <c r="P557" s="7"/>
      <c r="Q557" s="7"/>
      <c r="R557" s="7"/>
      <c r="S557" s="7"/>
      <c r="T557" s="7"/>
      <c r="U557" s="7"/>
      <c r="V557" s="7"/>
      <c r="W557" s="7"/>
      <c r="X557" s="7"/>
      <c r="Y557" s="7"/>
      <c r="Z557" s="7"/>
    </row>
    <row r="558" ht="13.5" customHeight="1">
      <c r="A558" s="288"/>
      <c r="B558" s="287"/>
      <c r="C558" s="203"/>
      <c r="D558" s="203"/>
      <c r="E558" s="281"/>
      <c r="F558" s="253"/>
      <c r="G558" s="7"/>
      <c r="H558" s="7"/>
      <c r="I558" s="7"/>
      <c r="J558" s="7"/>
      <c r="K558" s="7"/>
      <c r="L558" s="7"/>
      <c r="M558" s="7"/>
      <c r="N558" s="7"/>
      <c r="O558" s="7"/>
      <c r="P558" s="7"/>
      <c r="Q558" s="7"/>
      <c r="R558" s="7"/>
      <c r="S558" s="7"/>
      <c r="T558" s="7"/>
      <c r="U558" s="7"/>
      <c r="V558" s="7"/>
      <c r="W558" s="7"/>
      <c r="X558" s="7"/>
      <c r="Y558" s="7"/>
      <c r="Z558" s="7"/>
    </row>
    <row r="559" ht="13.5" customHeight="1">
      <c r="A559" s="288"/>
      <c r="B559" s="287"/>
      <c r="C559" s="203"/>
      <c r="D559" s="203"/>
      <c r="E559" s="281"/>
      <c r="F559" s="253"/>
      <c r="G559" s="7"/>
      <c r="H559" s="7"/>
      <c r="I559" s="7"/>
      <c r="J559" s="7"/>
      <c r="K559" s="7"/>
      <c r="L559" s="7"/>
      <c r="M559" s="7"/>
      <c r="N559" s="7"/>
      <c r="O559" s="7"/>
      <c r="P559" s="7"/>
      <c r="Q559" s="7"/>
      <c r="R559" s="7"/>
      <c r="S559" s="7"/>
      <c r="T559" s="7"/>
      <c r="U559" s="7"/>
      <c r="V559" s="7"/>
      <c r="W559" s="7"/>
      <c r="X559" s="7"/>
      <c r="Y559" s="7"/>
      <c r="Z559" s="7"/>
    </row>
    <row r="560" ht="13.5" customHeight="1">
      <c r="A560" s="288"/>
      <c r="B560" s="287"/>
      <c r="C560" s="203"/>
      <c r="D560" s="203"/>
      <c r="E560" s="281"/>
      <c r="F560" s="253"/>
      <c r="G560" s="7"/>
      <c r="H560" s="7"/>
      <c r="I560" s="7"/>
      <c r="J560" s="7"/>
      <c r="K560" s="7"/>
      <c r="L560" s="7"/>
      <c r="M560" s="7"/>
      <c r="N560" s="7"/>
      <c r="O560" s="7"/>
      <c r="P560" s="7"/>
      <c r="Q560" s="7"/>
      <c r="R560" s="7"/>
      <c r="S560" s="7"/>
      <c r="T560" s="7"/>
      <c r="U560" s="7"/>
      <c r="V560" s="7"/>
      <c r="W560" s="7"/>
      <c r="X560" s="7"/>
      <c r="Y560" s="7"/>
      <c r="Z560" s="7"/>
    </row>
    <row r="561" ht="13.5" customHeight="1">
      <c r="A561" s="288"/>
      <c r="B561" s="287"/>
      <c r="C561" s="203"/>
      <c r="D561" s="203"/>
      <c r="E561" s="281"/>
      <c r="F561" s="253"/>
      <c r="G561" s="7"/>
      <c r="H561" s="7"/>
      <c r="I561" s="7"/>
      <c r="J561" s="7"/>
      <c r="K561" s="7"/>
      <c r="L561" s="7"/>
      <c r="M561" s="7"/>
      <c r="N561" s="7"/>
      <c r="O561" s="7"/>
      <c r="P561" s="7"/>
      <c r="Q561" s="7"/>
      <c r="R561" s="7"/>
      <c r="S561" s="7"/>
      <c r="T561" s="7"/>
      <c r="U561" s="7"/>
      <c r="V561" s="7"/>
      <c r="W561" s="7"/>
      <c r="X561" s="7"/>
      <c r="Y561" s="7"/>
      <c r="Z561" s="7"/>
    </row>
    <row r="562" ht="13.5" customHeight="1">
      <c r="A562" s="288"/>
      <c r="B562" s="287"/>
      <c r="C562" s="203"/>
      <c r="D562" s="203"/>
      <c r="E562" s="281"/>
      <c r="F562" s="253"/>
      <c r="G562" s="7"/>
      <c r="H562" s="7"/>
      <c r="I562" s="7"/>
      <c r="J562" s="7"/>
      <c r="K562" s="7"/>
      <c r="L562" s="7"/>
      <c r="M562" s="7"/>
      <c r="N562" s="7"/>
      <c r="O562" s="7"/>
      <c r="P562" s="7"/>
      <c r="Q562" s="7"/>
      <c r="R562" s="7"/>
      <c r="S562" s="7"/>
      <c r="T562" s="7"/>
      <c r="U562" s="7"/>
      <c r="V562" s="7"/>
      <c r="W562" s="7"/>
      <c r="X562" s="7"/>
      <c r="Y562" s="7"/>
      <c r="Z562" s="7"/>
    </row>
    <row r="563" ht="13.5" customHeight="1">
      <c r="A563" s="288"/>
      <c r="B563" s="287"/>
      <c r="C563" s="203"/>
      <c r="D563" s="203"/>
      <c r="E563" s="281"/>
      <c r="F563" s="253"/>
      <c r="G563" s="7"/>
      <c r="H563" s="7"/>
      <c r="I563" s="7"/>
      <c r="J563" s="7"/>
      <c r="K563" s="7"/>
      <c r="L563" s="7"/>
      <c r="M563" s="7"/>
      <c r="N563" s="7"/>
      <c r="O563" s="7"/>
      <c r="P563" s="7"/>
      <c r="Q563" s="7"/>
      <c r="R563" s="7"/>
      <c r="S563" s="7"/>
      <c r="T563" s="7"/>
      <c r="U563" s="7"/>
      <c r="V563" s="7"/>
      <c r="W563" s="7"/>
      <c r="X563" s="7"/>
      <c r="Y563" s="7"/>
      <c r="Z563" s="7"/>
    </row>
    <row r="564" ht="13.5" customHeight="1">
      <c r="A564" s="288"/>
      <c r="B564" s="287"/>
      <c r="C564" s="203"/>
      <c r="D564" s="203"/>
      <c r="E564" s="281"/>
      <c r="F564" s="253"/>
      <c r="G564" s="7"/>
      <c r="H564" s="7"/>
      <c r="I564" s="7"/>
      <c r="J564" s="7"/>
      <c r="K564" s="7"/>
      <c r="L564" s="7"/>
      <c r="M564" s="7"/>
      <c r="N564" s="7"/>
      <c r="O564" s="7"/>
      <c r="P564" s="7"/>
      <c r="Q564" s="7"/>
      <c r="R564" s="7"/>
      <c r="S564" s="7"/>
      <c r="T564" s="7"/>
      <c r="U564" s="7"/>
      <c r="V564" s="7"/>
      <c r="W564" s="7"/>
      <c r="X564" s="7"/>
      <c r="Y564" s="7"/>
      <c r="Z564" s="7"/>
    </row>
    <row r="565" ht="13.5" customHeight="1">
      <c r="A565" s="288"/>
      <c r="B565" s="287"/>
      <c r="C565" s="203"/>
      <c r="D565" s="203"/>
      <c r="E565" s="281"/>
      <c r="F565" s="253"/>
      <c r="G565" s="7"/>
      <c r="H565" s="7"/>
      <c r="I565" s="7"/>
      <c r="J565" s="7"/>
      <c r="K565" s="7"/>
      <c r="L565" s="7"/>
      <c r="M565" s="7"/>
      <c r="N565" s="7"/>
      <c r="O565" s="7"/>
      <c r="P565" s="7"/>
      <c r="Q565" s="7"/>
      <c r="R565" s="7"/>
      <c r="S565" s="7"/>
      <c r="T565" s="7"/>
      <c r="U565" s="7"/>
      <c r="V565" s="7"/>
      <c r="W565" s="7"/>
      <c r="X565" s="7"/>
      <c r="Y565" s="7"/>
      <c r="Z565" s="7"/>
    </row>
    <row r="566" ht="13.5" customHeight="1">
      <c r="A566" s="288"/>
      <c r="B566" s="287"/>
      <c r="C566" s="203"/>
      <c r="D566" s="203"/>
      <c r="E566" s="281"/>
      <c r="F566" s="253"/>
      <c r="G566" s="7"/>
      <c r="H566" s="7"/>
      <c r="I566" s="7"/>
      <c r="J566" s="7"/>
      <c r="K566" s="7"/>
      <c r="L566" s="7"/>
      <c r="M566" s="7"/>
      <c r="N566" s="7"/>
      <c r="O566" s="7"/>
      <c r="P566" s="7"/>
      <c r="Q566" s="7"/>
      <c r="R566" s="7"/>
      <c r="S566" s="7"/>
      <c r="T566" s="7"/>
      <c r="U566" s="7"/>
      <c r="V566" s="7"/>
      <c r="W566" s="7"/>
      <c r="X566" s="7"/>
      <c r="Y566" s="7"/>
      <c r="Z566" s="7"/>
    </row>
    <row r="567" ht="13.5" customHeight="1">
      <c r="A567" s="288"/>
      <c r="B567" s="287"/>
      <c r="C567" s="203"/>
      <c r="D567" s="203"/>
      <c r="E567" s="281"/>
      <c r="F567" s="253"/>
      <c r="G567" s="7"/>
      <c r="H567" s="7"/>
      <c r="I567" s="7"/>
      <c r="J567" s="7"/>
      <c r="K567" s="7"/>
      <c r="L567" s="7"/>
      <c r="M567" s="7"/>
      <c r="N567" s="7"/>
      <c r="O567" s="7"/>
      <c r="P567" s="7"/>
      <c r="Q567" s="7"/>
      <c r="R567" s="7"/>
      <c r="S567" s="7"/>
      <c r="T567" s="7"/>
      <c r="U567" s="7"/>
      <c r="V567" s="7"/>
      <c r="W567" s="7"/>
      <c r="X567" s="7"/>
      <c r="Y567" s="7"/>
      <c r="Z567" s="7"/>
    </row>
    <row r="568" ht="13.5" customHeight="1">
      <c r="A568" s="288"/>
      <c r="B568" s="287"/>
      <c r="C568" s="203"/>
      <c r="D568" s="203"/>
      <c r="E568" s="281"/>
      <c r="F568" s="253"/>
      <c r="G568" s="7"/>
      <c r="H568" s="7"/>
      <c r="I568" s="7"/>
      <c r="J568" s="7"/>
      <c r="K568" s="7"/>
      <c r="L568" s="7"/>
      <c r="M568" s="7"/>
      <c r="N568" s="7"/>
      <c r="O568" s="7"/>
      <c r="P568" s="7"/>
      <c r="Q568" s="7"/>
      <c r="R568" s="7"/>
      <c r="S568" s="7"/>
      <c r="T568" s="7"/>
      <c r="U568" s="7"/>
      <c r="V568" s="7"/>
      <c r="W568" s="7"/>
      <c r="X568" s="7"/>
      <c r="Y568" s="7"/>
      <c r="Z568" s="7"/>
    </row>
    <row r="569" ht="13.5" customHeight="1">
      <c r="A569" s="288"/>
      <c r="B569" s="287"/>
      <c r="C569" s="203"/>
      <c r="D569" s="203"/>
      <c r="E569" s="281"/>
      <c r="F569" s="253"/>
      <c r="G569" s="7"/>
      <c r="H569" s="7"/>
      <c r="I569" s="7"/>
      <c r="J569" s="7"/>
      <c r="K569" s="7"/>
      <c r="L569" s="7"/>
      <c r="M569" s="7"/>
      <c r="N569" s="7"/>
      <c r="O569" s="7"/>
      <c r="P569" s="7"/>
      <c r="Q569" s="7"/>
      <c r="R569" s="7"/>
      <c r="S569" s="7"/>
      <c r="T569" s="7"/>
      <c r="U569" s="7"/>
      <c r="V569" s="7"/>
      <c r="W569" s="7"/>
      <c r="X569" s="7"/>
      <c r="Y569" s="7"/>
      <c r="Z569" s="7"/>
    </row>
    <row r="570" ht="13.5" customHeight="1">
      <c r="A570" s="288"/>
      <c r="B570" s="287"/>
      <c r="C570" s="203"/>
      <c r="D570" s="203"/>
      <c r="E570" s="281"/>
      <c r="F570" s="253"/>
      <c r="G570" s="7"/>
      <c r="H570" s="7"/>
      <c r="I570" s="7"/>
      <c r="J570" s="7"/>
      <c r="K570" s="7"/>
      <c r="L570" s="7"/>
      <c r="M570" s="7"/>
      <c r="N570" s="7"/>
      <c r="O570" s="7"/>
      <c r="P570" s="7"/>
      <c r="Q570" s="7"/>
      <c r="R570" s="7"/>
      <c r="S570" s="7"/>
      <c r="T570" s="7"/>
      <c r="U570" s="7"/>
      <c r="V570" s="7"/>
      <c r="W570" s="7"/>
      <c r="X570" s="7"/>
      <c r="Y570" s="7"/>
      <c r="Z570" s="7"/>
    </row>
    <row r="571" ht="13.5" customHeight="1">
      <c r="A571" s="288"/>
      <c r="B571" s="287"/>
      <c r="C571" s="203"/>
      <c r="D571" s="203"/>
      <c r="E571" s="281"/>
      <c r="F571" s="253"/>
      <c r="G571" s="7"/>
      <c r="H571" s="7"/>
      <c r="I571" s="7"/>
      <c r="J571" s="7"/>
      <c r="K571" s="7"/>
      <c r="L571" s="7"/>
      <c r="M571" s="7"/>
      <c r="N571" s="7"/>
      <c r="O571" s="7"/>
      <c r="P571" s="7"/>
      <c r="Q571" s="7"/>
      <c r="R571" s="7"/>
      <c r="S571" s="7"/>
      <c r="T571" s="7"/>
      <c r="U571" s="7"/>
      <c r="V571" s="7"/>
      <c r="W571" s="7"/>
      <c r="X571" s="7"/>
      <c r="Y571" s="7"/>
      <c r="Z571" s="7"/>
    </row>
    <row r="572" ht="13.5" customHeight="1">
      <c r="A572" s="288"/>
      <c r="B572" s="287"/>
      <c r="C572" s="203"/>
      <c r="D572" s="203"/>
      <c r="E572" s="281"/>
      <c r="F572" s="253"/>
      <c r="G572" s="7"/>
      <c r="H572" s="7"/>
      <c r="I572" s="7"/>
      <c r="J572" s="7"/>
      <c r="K572" s="7"/>
      <c r="L572" s="7"/>
      <c r="M572" s="7"/>
      <c r="N572" s="7"/>
      <c r="O572" s="7"/>
      <c r="P572" s="7"/>
      <c r="Q572" s="7"/>
      <c r="R572" s="7"/>
      <c r="S572" s="7"/>
      <c r="T572" s="7"/>
      <c r="U572" s="7"/>
      <c r="V572" s="7"/>
      <c r="W572" s="7"/>
      <c r="X572" s="7"/>
      <c r="Y572" s="7"/>
      <c r="Z572" s="7"/>
    </row>
    <row r="573" ht="13.5" customHeight="1">
      <c r="A573" s="288"/>
      <c r="B573" s="287"/>
      <c r="C573" s="203"/>
      <c r="D573" s="203"/>
      <c r="E573" s="281"/>
      <c r="F573" s="253"/>
      <c r="G573" s="7"/>
      <c r="H573" s="7"/>
      <c r="I573" s="7"/>
      <c r="J573" s="7"/>
      <c r="K573" s="7"/>
      <c r="L573" s="7"/>
      <c r="M573" s="7"/>
      <c r="N573" s="7"/>
      <c r="O573" s="7"/>
      <c r="P573" s="7"/>
      <c r="Q573" s="7"/>
      <c r="R573" s="7"/>
      <c r="S573" s="7"/>
      <c r="T573" s="7"/>
      <c r="U573" s="7"/>
      <c r="V573" s="7"/>
      <c r="W573" s="7"/>
      <c r="X573" s="7"/>
      <c r="Y573" s="7"/>
      <c r="Z573" s="7"/>
    </row>
    <row r="574" ht="13.5" customHeight="1">
      <c r="A574" s="288"/>
      <c r="B574" s="287"/>
      <c r="C574" s="203"/>
      <c r="D574" s="203"/>
      <c r="E574" s="281"/>
      <c r="F574" s="253"/>
      <c r="G574" s="7"/>
      <c r="H574" s="7"/>
      <c r="I574" s="7"/>
      <c r="J574" s="7"/>
      <c r="K574" s="7"/>
      <c r="L574" s="7"/>
      <c r="M574" s="7"/>
      <c r="N574" s="7"/>
      <c r="O574" s="7"/>
      <c r="P574" s="7"/>
      <c r="Q574" s="7"/>
      <c r="R574" s="7"/>
      <c r="S574" s="7"/>
      <c r="T574" s="7"/>
      <c r="U574" s="7"/>
      <c r="V574" s="7"/>
      <c r="W574" s="7"/>
      <c r="X574" s="7"/>
      <c r="Y574" s="7"/>
      <c r="Z574" s="7"/>
    </row>
    <row r="575" ht="13.5" customHeight="1">
      <c r="A575" s="288"/>
      <c r="B575" s="287"/>
      <c r="C575" s="203"/>
      <c r="D575" s="203"/>
      <c r="E575" s="281"/>
      <c r="F575" s="253"/>
      <c r="G575" s="7"/>
      <c r="H575" s="7"/>
      <c r="I575" s="7"/>
      <c r="J575" s="7"/>
      <c r="K575" s="7"/>
      <c r="L575" s="7"/>
      <c r="M575" s="7"/>
      <c r="N575" s="7"/>
      <c r="O575" s="7"/>
      <c r="P575" s="7"/>
      <c r="Q575" s="7"/>
      <c r="R575" s="7"/>
      <c r="S575" s="7"/>
      <c r="T575" s="7"/>
      <c r="U575" s="7"/>
      <c r="V575" s="7"/>
      <c r="W575" s="7"/>
      <c r="X575" s="7"/>
      <c r="Y575" s="7"/>
      <c r="Z575" s="7"/>
    </row>
    <row r="576" ht="13.5" customHeight="1">
      <c r="A576" s="288"/>
      <c r="B576" s="287"/>
      <c r="C576" s="203"/>
      <c r="D576" s="203"/>
      <c r="E576" s="281"/>
      <c r="F576" s="253"/>
      <c r="G576" s="7"/>
      <c r="H576" s="7"/>
      <c r="I576" s="7"/>
      <c r="J576" s="7"/>
      <c r="K576" s="7"/>
      <c r="L576" s="7"/>
      <c r="M576" s="7"/>
      <c r="N576" s="7"/>
      <c r="O576" s="7"/>
      <c r="P576" s="7"/>
      <c r="Q576" s="7"/>
      <c r="R576" s="7"/>
      <c r="S576" s="7"/>
      <c r="T576" s="7"/>
      <c r="U576" s="7"/>
      <c r="V576" s="7"/>
      <c r="W576" s="7"/>
      <c r="X576" s="7"/>
      <c r="Y576" s="7"/>
      <c r="Z576" s="7"/>
    </row>
    <row r="577" ht="13.5" customHeight="1">
      <c r="A577" s="288"/>
      <c r="B577" s="287"/>
      <c r="C577" s="203"/>
      <c r="D577" s="203"/>
      <c r="E577" s="281"/>
      <c r="F577" s="253"/>
      <c r="G577" s="7"/>
      <c r="H577" s="7"/>
      <c r="I577" s="7"/>
      <c r="J577" s="7"/>
      <c r="K577" s="7"/>
      <c r="L577" s="7"/>
      <c r="M577" s="7"/>
      <c r="N577" s="7"/>
      <c r="O577" s="7"/>
      <c r="P577" s="7"/>
      <c r="Q577" s="7"/>
      <c r="R577" s="7"/>
      <c r="S577" s="7"/>
      <c r="T577" s="7"/>
      <c r="U577" s="7"/>
      <c r="V577" s="7"/>
      <c r="W577" s="7"/>
      <c r="X577" s="7"/>
      <c r="Y577" s="7"/>
      <c r="Z577" s="7"/>
    </row>
    <row r="578" ht="13.5" customHeight="1">
      <c r="A578" s="288"/>
      <c r="B578" s="287"/>
      <c r="C578" s="203"/>
      <c r="D578" s="203"/>
      <c r="E578" s="281"/>
      <c r="F578" s="253"/>
      <c r="G578" s="7"/>
      <c r="H578" s="7"/>
      <c r="I578" s="7"/>
      <c r="J578" s="7"/>
      <c r="K578" s="7"/>
      <c r="L578" s="7"/>
      <c r="M578" s="7"/>
      <c r="N578" s="7"/>
      <c r="O578" s="7"/>
      <c r="P578" s="7"/>
      <c r="Q578" s="7"/>
      <c r="R578" s="7"/>
      <c r="S578" s="7"/>
      <c r="T578" s="7"/>
      <c r="U578" s="7"/>
      <c r="V578" s="7"/>
      <c r="W578" s="7"/>
      <c r="X578" s="7"/>
      <c r="Y578" s="7"/>
      <c r="Z578" s="7"/>
    </row>
    <row r="579" ht="13.5" customHeight="1">
      <c r="A579" s="288"/>
      <c r="B579" s="287"/>
      <c r="C579" s="203"/>
      <c r="D579" s="203"/>
      <c r="E579" s="281"/>
      <c r="F579" s="253"/>
      <c r="G579" s="7"/>
      <c r="H579" s="7"/>
      <c r="I579" s="7"/>
      <c r="J579" s="7"/>
      <c r="K579" s="7"/>
      <c r="L579" s="7"/>
      <c r="M579" s="7"/>
      <c r="N579" s="7"/>
      <c r="O579" s="7"/>
      <c r="P579" s="7"/>
      <c r="Q579" s="7"/>
      <c r="R579" s="7"/>
      <c r="S579" s="7"/>
      <c r="T579" s="7"/>
      <c r="U579" s="7"/>
      <c r="V579" s="7"/>
      <c r="W579" s="7"/>
      <c r="X579" s="7"/>
      <c r="Y579" s="7"/>
      <c r="Z579" s="7"/>
    </row>
    <row r="580" ht="13.5" customHeight="1">
      <c r="A580" s="288"/>
      <c r="B580" s="287"/>
      <c r="C580" s="203"/>
      <c r="D580" s="203"/>
      <c r="E580" s="281"/>
      <c r="F580" s="253"/>
      <c r="G580" s="7"/>
      <c r="H580" s="7"/>
      <c r="I580" s="7"/>
      <c r="J580" s="7"/>
      <c r="K580" s="7"/>
      <c r="L580" s="7"/>
      <c r="M580" s="7"/>
      <c r="N580" s="7"/>
      <c r="O580" s="7"/>
      <c r="P580" s="7"/>
      <c r="Q580" s="7"/>
      <c r="R580" s="7"/>
      <c r="S580" s="7"/>
      <c r="T580" s="7"/>
      <c r="U580" s="7"/>
      <c r="V580" s="7"/>
      <c r="W580" s="7"/>
      <c r="X580" s="7"/>
      <c r="Y580" s="7"/>
      <c r="Z580" s="7"/>
    </row>
    <row r="581" ht="13.5" customHeight="1">
      <c r="A581" s="288"/>
      <c r="B581" s="287"/>
      <c r="C581" s="203"/>
      <c r="D581" s="203"/>
      <c r="E581" s="281"/>
      <c r="F581" s="253"/>
      <c r="G581" s="7"/>
      <c r="H581" s="7"/>
      <c r="I581" s="7"/>
      <c r="J581" s="7"/>
      <c r="K581" s="7"/>
      <c r="L581" s="7"/>
      <c r="M581" s="7"/>
      <c r="N581" s="7"/>
      <c r="O581" s="7"/>
      <c r="P581" s="7"/>
      <c r="Q581" s="7"/>
      <c r="R581" s="7"/>
      <c r="S581" s="7"/>
      <c r="T581" s="7"/>
      <c r="U581" s="7"/>
      <c r="V581" s="7"/>
      <c r="W581" s="7"/>
      <c r="X581" s="7"/>
      <c r="Y581" s="7"/>
      <c r="Z581" s="7"/>
    </row>
    <row r="582" ht="13.5" customHeight="1">
      <c r="A582" s="288"/>
      <c r="B582" s="287"/>
      <c r="C582" s="203"/>
      <c r="D582" s="203"/>
      <c r="E582" s="281"/>
      <c r="F582" s="253"/>
      <c r="G582" s="7"/>
      <c r="H582" s="7"/>
      <c r="I582" s="7"/>
      <c r="J582" s="7"/>
      <c r="K582" s="7"/>
      <c r="L582" s="7"/>
      <c r="M582" s="7"/>
      <c r="N582" s="7"/>
      <c r="O582" s="7"/>
      <c r="P582" s="7"/>
      <c r="Q582" s="7"/>
      <c r="R582" s="7"/>
      <c r="S582" s="7"/>
      <c r="T582" s="7"/>
      <c r="U582" s="7"/>
      <c r="V582" s="7"/>
      <c r="W582" s="7"/>
      <c r="X582" s="7"/>
      <c r="Y582" s="7"/>
      <c r="Z582" s="7"/>
    </row>
    <row r="583" ht="13.5" customHeight="1">
      <c r="A583" s="288"/>
      <c r="B583" s="287"/>
      <c r="C583" s="203"/>
      <c r="D583" s="203"/>
      <c r="E583" s="281"/>
      <c r="F583" s="253"/>
      <c r="G583" s="7"/>
      <c r="H583" s="7"/>
      <c r="I583" s="7"/>
      <c r="J583" s="7"/>
      <c r="K583" s="7"/>
      <c r="L583" s="7"/>
      <c r="M583" s="7"/>
      <c r="N583" s="7"/>
      <c r="O583" s="7"/>
      <c r="P583" s="7"/>
      <c r="Q583" s="7"/>
      <c r="R583" s="7"/>
      <c r="S583" s="7"/>
      <c r="T583" s="7"/>
      <c r="U583" s="7"/>
      <c r="V583" s="7"/>
      <c r="W583" s="7"/>
      <c r="X583" s="7"/>
      <c r="Y583" s="7"/>
      <c r="Z583" s="7"/>
    </row>
    <row r="584" ht="13.5" customHeight="1">
      <c r="A584" s="288"/>
      <c r="B584" s="287"/>
      <c r="C584" s="203"/>
      <c r="D584" s="203"/>
      <c r="E584" s="281"/>
      <c r="F584" s="253"/>
      <c r="G584" s="7"/>
      <c r="H584" s="7"/>
      <c r="I584" s="7"/>
      <c r="J584" s="7"/>
      <c r="K584" s="7"/>
      <c r="L584" s="7"/>
      <c r="M584" s="7"/>
      <c r="N584" s="7"/>
      <c r="O584" s="7"/>
      <c r="P584" s="7"/>
      <c r="Q584" s="7"/>
      <c r="R584" s="7"/>
      <c r="S584" s="7"/>
      <c r="T584" s="7"/>
      <c r="U584" s="7"/>
      <c r="V584" s="7"/>
      <c r="W584" s="7"/>
      <c r="X584" s="7"/>
      <c r="Y584" s="7"/>
      <c r="Z584" s="7"/>
    </row>
    <row r="585" ht="13.5" customHeight="1">
      <c r="A585" s="288"/>
      <c r="B585" s="287"/>
      <c r="C585" s="203"/>
      <c r="D585" s="203"/>
      <c r="E585" s="281"/>
      <c r="F585" s="253"/>
      <c r="G585" s="7"/>
      <c r="H585" s="7"/>
      <c r="I585" s="7"/>
      <c r="J585" s="7"/>
      <c r="K585" s="7"/>
      <c r="L585" s="7"/>
      <c r="M585" s="7"/>
      <c r="N585" s="7"/>
      <c r="O585" s="7"/>
      <c r="P585" s="7"/>
      <c r="Q585" s="7"/>
      <c r="R585" s="7"/>
      <c r="S585" s="7"/>
      <c r="T585" s="7"/>
      <c r="U585" s="7"/>
      <c r="V585" s="7"/>
      <c r="W585" s="7"/>
      <c r="X585" s="7"/>
      <c r="Y585" s="7"/>
      <c r="Z585" s="7"/>
    </row>
    <row r="586" ht="13.5" customHeight="1">
      <c r="A586" s="288"/>
      <c r="B586" s="287"/>
      <c r="C586" s="203"/>
      <c r="D586" s="203"/>
      <c r="E586" s="281"/>
      <c r="F586" s="253"/>
      <c r="G586" s="7"/>
      <c r="H586" s="7"/>
      <c r="I586" s="7"/>
      <c r="J586" s="7"/>
      <c r="K586" s="7"/>
      <c r="L586" s="7"/>
      <c r="M586" s="7"/>
      <c r="N586" s="7"/>
      <c r="O586" s="7"/>
      <c r="P586" s="7"/>
      <c r="Q586" s="7"/>
      <c r="R586" s="7"/>
      <c r="S586" s="7"/>
      <c r="T586" s="7"/>
      <c r="U586" s="7"/>
      <c r="V586" s="7"/>
      <c r="W586" s="7"/>
      <c r="X586" s="7"/>
      <c r="Y586" s="7"/>
      <c r="Z586" s="7"/>
    </row>
    <row r="587" ht="13.5" customHeight="1">
      <c r="A587" s="288"/>
      <c r="B587" s="287"/>
      <c r="C587" s="203"/>
      <c r="D587" s="203"/>
      <c r="E587" s="281"/>
      <c r="F587" s="253"/>
      <c r="G587" s="7"/>
      <c r="H587" s="7"/>
      <c r="I587" s="7"/>
      <c r="J587" s="7"/>
      <c r="K587" s="7"/>
      <c r="L587" s="7"/>
      <c r="M587" s="7"/>
      <c r="N587" s="7"/>
      <c r="O587" s="7"/>
      <c r="P587" s="7"/>
      <c r="Q587" s="7"/>
      <c r="R587" s="7"/>
      <c r="S587" s="7"/>
      <c r="T587" s="7"/>
      <c r="U587" s="7"/>
      <c r="V587" s="7"/>
      <c r="W587" s="7"/>
      <c r="X587" s="7"/>
      <c r="Y587" s="7"/>
      <c r="Z587" s="7"/>
    </row>
    <row r="588" ht="13.5" customHeight="1">
      <c r="A588" s="288"/>
      <c r="B588" s="287"/>
      <c r="C588" s="203"/>
      <c r="D588" s="203"/>
      <c r="E588" s="281"/>
      <c r="F588" s="253"/>
      <c r="G588" s="7"/>
      <c r="H588" s="7"/>
      <c r="I588" s="7"/>
      <c r="J588" s="7"/>
      <c r="K588" s="7"/>
      <c r="L588" s="7"/>
      <c r="M588" s="7"/>
      <c r="N588" s="7"/>
      <c r="O588" s="7"/>
      <c r="P588" s="7"/>
      <c r="Q588" s="7"/>
      <c r="R588" s="7"/>
      <c r="S588" s="7"/>
      <c r="T588" s="7"/>
      <c r="U588" s="7"/>
      <c r="V588" s="7"/>
      <c r="W588" s="7"/>
      <c r="X588" s="7"/>
      <c r="Y588" s="7"/>
      <c r="Z588" s="7"/>
    </row>
    <row r="589" ht="13.5" customHeight="1">
      <c r="A589" s="288"/>
      <c r="B589" s="287"/>
      <c r="C589" s="203"/>
      <c r="D589" s="203"/>
      <c r="E589" s="281"/>
      <c r="F589" s="253"/>
      <c r="G589" s="7"/>
      <c r="H589" s="7"/>
      <c r="I589" s="7"/>
      <c r="J589" s="7"/>
      <c r="K589" s="7"/>
      <c r="L589" s="7"/>
      <c r="M589" s="7"/>
      <c r="N589" s="7"/>
      <c r="O589" s="7"/>
      <c r="P589" s="7"/>
      <c r="Q589" s="7"/>
      <c r="R589" s="7"/>
      <c r="S589" s="7"/>
      <c r="T589" s="7"/>
      <c r="U589" s="7"/>
      <c r="V589" s="7"/>
      <c r="W589" s="7"/>
      <c r="X589" s="7"/>
      <c r="Y589" s="7"/>
      <c r="Z589" s="7"/>
    </row>
    <row r="590" ht="13.5" customHeight="1">
      <c r="A590" s="288"/>
      <c r="B590" s="287"/>
      <c r="C590" s="203"/>
      <c r="D590" s="203"/>
      <c r="E590" s="281"/>
      <c r="F590" s="253"/>
      <c r="G590" s="7"/>
      <c r="H590" s="7"/>
      <c r="I590" s="7"/>
      <c r="J590" s="7"/>
      <c r="K590" s="7"/>
      <c r="L590" s="7"/>
      <c r="M590" s="7"/>
      <c r="N590" s="7"/>
      <c r="O590" s="7"/>
      <c r="P590" s="7"/>
      <c r="Q590" s="7"/>
      <c r="R590" s="7"/>
      <c r="S590" s="7"/>
      <c r="T590" s="7"/>
      <c r="U590" s="7"/>
      <c r="V590" s="7"/>
      <c r="W590" s="7"/>
      <c r="X590" s="7"/>
      <c r="Y590" s="7"/>
      <c r="Z590" s="7"/>
    </row>
    <row r="591" ht="13.5" customHeight="1">
      <c r="A591" s="288"/>
      <c r="B591" s="287"/>
      <c r="C591" s="203"/>
      <c r="D591" s="203"/>
      <c r="E591" s="281"/>
      <c r="F591" s="253"/>
      <c r="G591" s="7"/>
      <c r="H591" s="7"/>
      <c r="I591" s="7"/>
      <c r="J591" s="7"/>
      <c r="K591" s="7"/>
      <c r="L591" s="7"/>
      <c r="M591" s="7"/>
      <c r="N591" s="7"/>
      <c r="O591" s="7"/>
      <c r="P591" s="7"/>
      <c r="Q591" s="7"/>
      <c r="R591" s="7"/>
      <c r="S591" s="7"/>
      <c r="T591" s="7"/>
      <c r="U591" s="7"/>
      <c r="V591" s="7"/>
      <c r="W591" s="7"/>
      <c r="X591" s="7"/>
      <c r="Y591" s="7"/>
      <c r="Z591" s="7"/>
    </row>
    <row r="592" ht="13.5" customHeight="1">
      <c r="A592" s="288"/>
      <c r="B592" s="287"/>
      <c r="C592" s="203"/>
      <c r="D592" s="203"/>
      <c r="E592" s="281"/>
      <c r="F592" s="253"/>
      <c r="G592" s="7"/>
      <c r="H592" s="7"/>
      <c r="I592" s="7"/>
      <c r="J592" s="7"/>
      <c r="K592" s="7"/>
      <c r="L592" s="7"/>
      <c r="M592" s="7"/>
      <c r="N592" s="7"/>
      <c r="O592" s="7"/>
      <c r="P592" s="7"/>
      <c r="Q592" s="7"/>
      <c r="R592" s="7"/>
      <c r="S592" s="7"/>
      <c r="T592" s="7"/>
      <c r="U592" s="7"/>
      <c r="V592" s="7"/>
      <c r="W592" s="7"/>
      <c r="X592" s="7"/>
      <c r="Y592" s="7"/>
      <c r="Z592" s="7"/>
    </row>
    <row r="593" ht="13.5" customHeight="1">
      <c r="A593" s="288"/>
      <c r="B593" s="287"/>
      <c r="C593" s="203"/>
      <c r="D593" s="203"/>
      <c r="E593" s="281"/>
      <c r="F593" s="253"/>
      <c r="G593" s="7"/>
      <c r="H593" s="7"/>
      <c r="I593" s="7"/>
      <c r="J593" s="7"/>
      <c r="K593" s="7"/>
      <c r="L593" s="7"/>
      <c r="M593" s="7"/>
      <c r="N593" s="7"/>
      <c r="O593" s="7"/>
      <c r="P593" s="7"/>
      <c r="Q593" s="7"/>
      <c r="R593" s="7"/>
      <c r="S593" s="7"/>
      <c r="T593" s="7"/>
      <c r="U593" s="7"/>
      <c r="V593" s="7"/>
      <c r="W593" s="7"/>
      <c r="X593" s="7"/>
      <c r="Y593" s="7"/>
      <c r="Z593" s="7"/>
    </row>
    <row r="594" ht="13.5" customHeight="1">
      <c r="A594" s="288"/>
      <c r="B594" s="287"/>
      <c r="C594" s="203"/>
      <c r="D594" s="203"/>
      <c r="E594" s="281"/>
      <c r="F594" s="253"/>
      <c r="G594" s="7"/>
      <c r="H594" s="7"/>
      <c r="I594" s="7"/>
      <c r="J594" s="7"/>
      <c r="K594" s="7"/>
      <c r="L594" s="7"/>
      <c r="M594" s="7"/>
      <c r="N594" s="7"/>
      <c r="O594" s="7"/>
      <c r="P594" s="7"/>
      <c r="Q594" s="7"/>
      <c r="R594" s="7"/>
      <c r="S594" s="7"/>
      <c r="T594" s="7"/>
      <c r="U594" s="7"/>
      <c r="V594" s="7"/>
      <c r="W594" s="7"/>
      <c r="X594" s="7"/>
      <c r="Y594" s="7"/>
      <c r="Z594" s="7"/>
    </row>
    <row r="595" ht="13.5" customHeight="1">
      <c r="A595" s="288"/>
      <c r="B595" s="287"/>
      <c r="C595" s="203"/>
      <c r="D595" s="203"/>
      <c r="E595" s="281"/>
      <c r="F595" s="253"/>
      <c r="G595" s="7"/>
      <c r="H595" s="7"/>
      <c r="I595" s="7"/>
      <c r="J595" s="7"/>
      <c r="K595" s="7"/>
      <c r="L595" s="7"/>
      <c r="M595" s="7"/>
      <c r="N595" s="7"/>
      <c r="O595" s="7"/>
      <c r="P595" s="7"/>
      <c r="Q595" s="7"/>
      <c r="R595" s="7"/>
      <c r="S595" s="7"/>
      <c r="T595" s="7"/>
      <c r="U595" s="7"/>
      <c r="V595" s="7"/>
      <c r="W595" s="7"/>
      <c r="X595" s="7"/>
      <c r="Y595" s="7"/>
      <c r="Z595" s="7"/>
    </row>
    <row r="596" ht="13.5" customHeight="1">
      <c r="A596" s="288"/>
      <c r="B596" s="287"/>
      <c r="C596" s="203"/>
      <c r="D596" s="203"/>
      <c r="E596" s="281"/>
      <c r="F596" s="253"/>
      <c r="G596" s="7"/>
      <c r="H596" s="7"/>
      <c r="I596" s="7"/>
      <c r="J596" s="7"/>
      <c r="K596" s="7"/>
      <c r="L596" s="7"/>
      <c r="M596" s="7"/>
      <c r="N596" s="7"/>
      <c r="O596" s="7"/>
      <c r="P596" s="7"/>
      <c r="Q596" s="7"/>
      <c r="R596" s="7"/>
      <c r="S596" s="7"/>
      <c r="T596" s="7"/>
      <c r="U596" s="7"/>
      <c r="V596" s="7"/>
      <c r="W596" s="7"/>
      <c r="X596" s="7"/>
      <c r="Y596" s="7"/>
      <c r="Z596" s="7"/>
    </row>
    <row r="597" ht="13.5" customHeight="1">
      <c r="A597" s="288"/>
      <c r="B597" s="287"/>
      <c r="C597" s="203"/>
      <c r="D597" s="203"/>
      <c r="E597" s="281"/>
      <c r="F597" s="253"/>
      <c r="G597" s="7"/>
      <c r="H597" s="7"/>
      <c r="I597" s="7"/>
      <c r="J597" s="7"/>
      <c r="K597" s="7"/>
      <c r="L597" s="7"/>
      <c r="M597" s="7"/>
      <c r="N597" s="7"/>
      <c r="O597" s="7"/>
      <c r="P597" s="7"/>
      <c r="Q597" s="7"/>
      <c r="R597" s="7"/>
      <c r="S597" s="7"/>
      <c r="T597" s="7"/>
      <c r="U597" s="7"/>
      <c r="V597" s="7"/>
      <c r="W597" s="7"/>
      <c r="X597" s="7"/>
      <c r="Y597" s="7"/>
      <c r="Z597" s="7"/>
    </row>
    <row r="598" ht="13.5" customHeight="1">
      <c r="A598" s="288"/>
      <c r="B598" s="287"/>
      <c r="C598" s="203"/>
      <c r="D598" s="203"/>
      <c r="E598" s="281"/>
      <c r="F598" s="253"/>
      <c r="G598" s="7"/>
      <c r="H598" s="7"/>
      <c r="I598" s="7"/>
      <c r="J598" s="7"/>
      <c r="K598" s="7"/>
      <c r="L598" s="7"/>
      <c r="M598" s="7"/>
      <c r="N598" s="7"/>
      <c r="O598" s="7"/>
      <c r="P598" s="7"/>
      <c r="Q598" s="7"/>
      <c r="R598" s="7"/>
      <c r="S598" s="7"/>
      <c r="T598" s="7"/>
      <c r="U598" s="7"/>
      <c r="V598" s="7"/>
      <c r="W598" s="7"/>
      <c r="X598" s="7"/>
      <c r="Y598" s="7"/>
      <c r="Z598" s="7"/>
    </row>
    <row r="599" ht="13.5" customHeight="1">
      <c r="A599" s="288"/>
      <c r="B599" s="287"/>
      <c r="C599" s="203"/>
      <c r="D599" s="203"/>
      <c r="E599" s="281"/>
      <c r="F599" s="253"/>
      <c r="G599" s="7"/>
      <c r="H599" s="7"/>
      <c r="I599" s="7"/>
      <c r="J599" s="7"/>
      <c r="K599" s="7"/>
      <c r="L599" s="7"/>
      <c r="M599" s="7"/>
      <c r="N599" s="7"/>
      <c r="O599" s="7"/>
      <c r="P599" s="7"/>
      <c r="Q599" s="7"/>
      <c r="R599" s="7"/>
      <c r="S599" s="7"/>
      <c r="T599" s="7"/>
      <c r="U599" s="7"/>
      <c r="V599" s="7"/>
      <c r="W599" s="7"/>
      <c r="X599" s="7"/>
      <c r="Y599" s="7"/>
      <c r="Z599" s="7"/>
    </row>
    <row r="600" ht="13.5" customHeight="1">
      <c r="A600" s="288"/>
      <c r="B600" s="287"/>
      <c r="C600" s="203"/>
      <c r="D600" s="203"/>
      <c r="E600" s="281"/>
      <c r="F600" s="253"/>
      <c r="G600" s="7"/>
      <c r="H600" s="7"/>
      <c r="I600" s="7"/>
      <c r="J600" s="7"/>
      <c r="K600" s="7"/>
      <c r="L600" s="7"/>
      <c r="M600" s="7"/>
      <c r="N600" s="7"/>
      <c r="O600" s="7"/>
      <c r="P600" s="7"/>
      <c r="Q600" s="7"/>
      <c r="R600" s="7"/>
      <c r="S600" s="7"/>
      <c r="T600" s="7"/>
      <c r="U600" s="7"/>
      <c r="V600" s="7"/>
      <c r="W600" s="7"/>
      <c r="X600" s="7"/>
      <c r="Y600" s="7"/>
      <c r="Z600" s="7"/>
    </row>
    <row r="601" ht="13.5" customHeight="1">
      <c r="A601" s="288"/>
      <c r="B601" s="287"/>
      <c r="C601" s="203"/>
      <c r="D601" s="203"/>
      <c r="E601" s="281"/>
      <c r="F601" s="253"/>
      <c r="G601" s="7"/>
      <c r="H601" s="7"/>
      <c r="I601" s="7"/>
      <c r="J601" s="7"/>
      <c r="K601" s="7"/>
      <c r="L601" s="7"/>
      <c r="M601" s="7"/>
      <c r="N601" s="7"/>
      <c r="O601" s="7"/>
      <c r="P601" s="7"/>
      <c r="Q601" s="7"/>
      <c r="R601" s="7"/>
      <c r="S601" s="7"/>
      <c r="T601" s="7"/>
      <c r="U601" s="7"/>
      <c r="V601" s="7"/>
      <c r="W601" s="7"/>
      <c r="X601" s="7"/>
      <c r="Y601" s="7"/>
      <c r="Z601" s="7"/>
    </row>
    <row r="602" ht="13.5" customHeight="1">
      <c r="A602" s="288"/>
      <c r="B602" s="287"/>
      <c r="C602" s="203"/>
      <c r="D602" s="203"/>
      <c r="E602" s="281"/>
      <c r="F602" s="253"/>
      <c r="G602" s="7"/>
      <c r="H602" s="7"/>
      <c r="I602" s="7"/>
      <c r="J602" s="7"/>
      <c r="K602" s="7"/>
      <c r="L602" s="7"/>
      <c r="M602" s="7"/>
      <c r="N602" s="7"/>
      <c r="O602" s="7"/>
      <c r="P602" s="7"/>
      <c r="Q602" s="7"/>
      <c r="R602" s="7"/>
      <c r="S602" s="7"/>
      <c r="T602" s="7"/>
      <c r="U602" s="7"/>
      <c r="V602" s="7"/>
      <c r="W602" s="7"/>
      <c r="X602" s="7"/>
      <c r="Y602" s="7"/>
      <c r="Z602" s="7"/>
    </row>
    <row r="603" ht="13.5" customHeight="1">
      <c r="A603" s="288"/>
      <c r="B603" s="287"/>
      <c r="C603" s="203"/>
      <c r="D603" s="203"/>
      <c r="E603" s="281"/>
      <c r="F603" s="253"/>
      <c r="G603" s="7"/>
      <c r="H603" s="7"/>
      <c r="I603" s="7"/>
      <c r="J603" s="7"/>
      <c r="K603" s="7"/>
      <c r="L603" s="7"/>
      <c r="M603" s="7"/>
      <c r="N603" s="7"/>
      <c r="O603" s="7"/>
      <c r="P603" s="7"/>
      <c r="Q603" s="7"/>
      <c r="R603" s="7"/>
      <c r="S603" s="7"/>
      <c r="T603" s="7"/>
      <c r="U603" s="7"/>
      <c r="V603" s="7"/>
      <c r="W603" s="7"/>
      <c r="X603" s="7"/>
      <c r="Y603" s="7"/>
      <c r="Z603" s="7"/>
    </row>
    <row r="604" ht="13.5" customHeight="1">
      <c r="A604" s="288"/>
      <c r="B604" s="287"/>
      <c r="C604" s="203"/>
      <c r="D604" s="203"/>
      <c r="E604" s="281"/>
      <c r="F604" s="253"/>
      <c r="G604" s="7"/>
      <c r="H604" s="7"/>
      <c r="I604" s="7"/>
      <c r="J604" s="7"/>
      <c r="K604" s="7"/>
      <c r="L604" s="7"/>
      <c r="M604" s="7"/>
      <c r="N604" s="7"/>
      <c r="O604" s="7"/>
      <c r="P604" s="7"/>
      <c r="Q604" s="7"/>
      <c r="R604" s="7"/>
      <c r="S604" s="7"/>
      <c r="T604" s="7"/>
      <c r="U604" s="7"/>
      <c r="V604" s="7"/>
      <c r="W604" s="7"/>
      <c r="X604" s="7"/>
      <c r="Y604" s="7"/>
      <c r="Z604" s="7"/>
    </row>
    <row r="605" ht="13.5" customHeight="1">
      <c r="A605" s="288"/>
      <c r="B605" s="287"/>
      <c r="C605" s="203"/>
      <c r="D605" s="203"/>
      <c r="E605" s="281"/>
      <c r="F605" s="253"/>
      <c r="G605" s="7"/>
      <c r="H605" s="7"/>
      <c r="I605" s="7"/>
      <c r="J605" s="7"/>
      <c r="K605" s="7"/>
      <c r="L605" s="7"/>
      <c r="M605" s="7"/>
      <c r="N605" s="7"/>
      <c r="O605" s="7"/>
      <c r="P605" s="7"/>
      <c r="Q605" s="7"/>
      <c r="R605" s="7"/>
      <c r="S605" s="7"/>
      <c r="T605" s="7"/>
      <c r="U605" s="7"/>
      <c r="V605" s="7"/>
      <c r="W605" s="7"/>
      <c r="X605" s="7"/>
      <c r="Y605" s="7"/>
      <c r="Z605" s="7"/>
    </row>
    <row r="606" ht="13.5" customHeight="1">
      <c r="A606" s="288"/>
      <c r="B606" s="287"/>
      <c r="C606" s="203"/>
      <c r="D606" s="203"/>
      <c r="E606" s="281"/>
      <c r="F606" s="253"/>
      <c r="G606" s="7"/>
      <c r="H606" s="7"/>
      <c r="I606" s="7"/>
      <c r="J606" s="7"/>
      <c r="K606" s="7"/>
      <c r="L606" s="7"/>
      <c r="M606" s="7"/>
      <c r="N606" s="7"/>
      <c r="O606" s="7"/>
      <c r="P606" s="7"/>
      <c r="Q606" s="7"/>
      <c r="R606" s="7"/>
      <c r="S606" s="7"/>
      <c r="T606" s="7"/>
      <c r="U606" s="7"/>
      <c r="V606" s="7"/>
      <c r="W606" s="7"/>
      <c r="X606" s="7"/>
      <c r="Y606" s="7"/>
      <c r="Z606" s="7"/>
    </row>
    <row r="607" ht="13.5" customHeight="1">
      <c r="A607" s="288"/>
      <c r="B607" s="287"/>
      <c r="C607" s="203"/>
      <c r="D607" s="203"/>
      <c r="E607" s="281"/>
      <c r="F607" s="253"/>
      <c r="G607" s="7"/>
      <c r="H607" s="7"/>
      <c r="I607" s="7"/>
      <c r="J607" s="7"/>
      <c r="K607" s="7"/>
      <c r="L607" s="7"/>
      <c r="M607" s="7"/>
      <c r="N607" s="7"/>
      <c r="O607" s="7"/>
      <c r="P607" s="7"/>
      <c r="Q607" s="7"/>
      <c r="R607" s="7"/>
      <c r="S607" s="7"/>
      <c r="T607" s="7"/>
      <c r="U607" s="7"/>
      <c r="V607" s="7"/>
      <c r="W607" s="7"/>
      <c r="X607" s="7"/>
      <c r="Y607" s="7"/>
      <c r="Z607" s="7"/>
    </row>
    <row r="608" ht="13.5" customHeight="1">
      <c r="A608" s="288"/>
      <c r="B608" s="287"/>
      <c r="C608" s="203"/>
      <c r="D608" s="203"/>
      <c r="E608" s="281"/>
      <c r="F608" s="253"/>
      <c r="G608" s="7"/>
      <c r="H608" s="7"/>
      <c r="I608" s="7"/>
      <c r="J608" s="7"/>
      <c r="K608" s="7"/>
      <c r="L608" s="7"/>
      <c r="M608" s="7"/>
      <c r="N608" s="7"/>
      <c r="O608" s="7"/>
      <c r="P608" s="7"/>
      <c r="Q608" s="7"/>
      <c r="R608" s="7"/>
      <c r="S608" s="7"/>
      <c r="T608" s="7"/>
      <c r="U608" s="7"/>
      <c r="V608" s="7"/>
      <c r="W608" s="7"/>
      <c r="X608" s="7"/>
      <c r="Y608" s="7"/>
      <c r="Z608" s="7"/>
    </row>
    <row r="609" ht="13.5" customHeight="1">
      <c r="A609" s="288"/>
      <c r="B609" s="287"/>
      <c r="C609" s="203"/>
      <c r="D609" s="203"/>
      <c r="E609" s="281"/>
      <c r="F609" s="253"/>
      <c r="G609" s="7"/>
      <c r="H609" s="7"/>
      <c r="I609" s="7"/>
      <c r="J609" s="7"/>
      <c r="K609" s="7"/>
      <c r="L609" s="7"/>
      <c r="M609" s="7"/>
      <c r="N609" s="7"/>
      <c r="O609" s="7"/>
      <c r="P609" s="7"/>
      <c r="Q609" s="7"/>
      <c r="R609" s="7"/>
      <c r="S609" s="7"/>
      <c r="T609" s="7"/>
      <c r="U609" s="7"/>
      <c r="V609" s="7"/>
      <c r="W609" s="7"/>
      <c r="X609" s="7"/>
      <c r="Y609" s="7"/>
      <c r="Z609" s="7"/>
    </row>
    <row r="610" ht="13.5" customHeight="1">
      <c r="A610" s="288"/>
      <c r="B610" s="287"/>
      <c r="C610" s="203"/>
      <c r="D610" s="203"/>
      <c r="E610" s="281"/>
      <c r="F610" s="253"/>
      <c r="G610" s="7"/>
      <c r="H610" s="7"/>
      <c r="I610" s="7"/>
      <c r="J610" s="7"/>
      <c r="K610" s="7"/>
      <c r="L610" s="7"/>
      <c r="M610" s="7"/>
      <c r="N610" s="7"/>
      <c r="O610" s="7"/>
      <c r="P610" s="7"/>
      <c r="Q610" s="7"/>
      <c r="R610" s="7"/>
      <c r="S610" s="7"/>
      <c r="T610" s="7"/>
      <c r="U610" s="7"/>
      <c r="V610" s="7"/>
      <c r="W610" s="7"/>
      <c r="X610" s="7"/>
      <c r="Y610" s="7"/>
      <c r="Z610" s="7"/>
    </row>
    <row r="611" ht="13.5" customHeight="1">
      <c r="A611" s="288"/>
      <c r="B611" s="287"/>
      <c r="C611" s="203"/>
      <c r="D611" s="203"/>
      <c r="E611" s="281"/>
      <c r="F611" s="253"/>
      <c r="G611" s="7"/>
      <c r="H611" s="7"/>
      <c r="I611" s="7"/>
      <c r="J611" s="7"/>
      <c r="K611" s="7"/>
      <c r="L611" s="7"/>
      <c r="M611" s="7"/>
      <c r="N611" s="7"/>
      <c r="O611" s="7"/>
      <c r="P611" s="7"/>
      <c r="Q611" s="7"/>
      <c r="R611" s="7"/>
      <c r="S611" s="7"/>
      <c r="T611" s="7"/>
      <c r="U611" s="7"/>
      <c r="V611" s="7"/>
      <c r="W611" s="7"/>
      <c r="X611" s="7"/>
      <c r="Y611" s="7"/>
      <c r="Z611" s="7"/>
    </row>
    <row r="612" ht="13.5" customHeight="1">
      <c r="A612" s="288"/>
      <c r="B612" s="287"/>
      <c r="C612" s="203"/>
      <c r="D612" s="203"/>
      <c r="E612" s="281"/>
      <c r="F612" s="253"/>
      <c r="G612" s="7"/>
      <c r="H612" s="7"/>
      <c r="I612" s="7"/>
      <c r="J612" s="7"/>
      <c r="K612" s="7"/>
      <c r="L612" s="7"/>
      <c r="M612" s="7"/>
      <c r="N612" s="7"/>
      <c r="O612" s="7"/>
      <c r="P612" s="7"/>
      <c r="Q612" s="7"/>
      <c r="R612" s="7"/>
      <c r="S612" s="7"/>
      <c r="T612" s="7"/>
      <c r="U612" s="7"/>
      <c r="V612" s="7"/>
      <c r="W612" s="7"/>
      <c r="X612" s="7"/>
      <c r="Y612" s="7"/>
      <c r="Z612" s="7"/>
    </row>
    <row r="613" ht="13.5" customHeight="1">
      <c r="A613" s="288"/>
      <c r="B613" s="287"/>
      <c r="C613" s="203"/>
      <c r="D613" s="203"/>
      <c r="E613" s="281"/>
      <c r="F613" s="253"/>
      <c r="G613" s="7"/>
      <c r="H613" s="7"/>
      <c r="I613" s="7"/>
      <c r="J613" s="7"/>
      <c r="K613" s="7"/>
      <c r="L613" s="7"/>
      <c r="M613" s="7"/>
      <c r="N613" s="7"/>
      <c r="O613" s="7"/>
      <c r="P613" s="7"/>
      <c r="Q613" s="7"/>
      <c r="R613" s="7"/>
      <c r="S613" s="7"/>
      <c r="T613" s="7"/>
      <c r="U613" s="7"/>
      <c r="V613" s="7"/>
      <c r="W613" s="7"/>
      <c r="X613" s="7"/>
      <c r="Y613" s="7"/>
      <c r="Z613" s="7"/>
    </row>
    <row r="614" ht="13.5" customHeight="1">
      <c r="A614" s="288"/>
      <c r="B614" s="287"/>
      <c r="C614" s="203"/>
      <c r="D614" s="203"/>
      <c r="E614" s="281"/>
      <c r="F614" s="253"/>
      <c r="G614" s="7"/>
      <c r="H614" s="7"/>
      <c r="I614" s="7"/>
      <c r="J614" s="7"/>
      <c r="K614" s="7"/>
      <c r="L614" s="7"/>
      <c r="M614" s="7"/>
      <c r="N614" s="7"/>
      <c r="O614" s="7"/>
      <c r="P614" s="7"/>
      <c r="Q614" s="7"/>
      <c r="R614" s="7"/>
      <c r="S614" s="7"/>
      <c r="T614" s="7"/>
      <c r="U614" s="7"/>
      <c r="V614" s="7"/>
      <c r="W614" s="7"/>
      <c r="X614" s="7"/>
      <c r="Y614" s="7"/>
      <c r="Z614" s="7"/>
    </row>
    <row r="615" ht="13.5" customHeight="1">
      <c r="A615" s="288"/>
      <c r="B615" s="287"/>
      <c r="C615" s="203"/>
      <c r="D615" s="203"/>
      <c r="E615" s="281"/>
      <c r="F615" s="253"/>
      <c r="G615" s="7"/>
      <c r="H615" s="7"/>
      <c r="I615" s="7"/>
      <c r="J615" s="7"/>
      <c r="K615" s="7"/>
      <c r="L615" s="7"/>
      <c r="M615" s="7"/>
      <c r="N615" s="7"/>
      <c r="O615" s="7"/>
      <c r="P615" s="7"/>
      <c r="Q615" s="7"/>
      <c r="R615" s="7"/>
      <c r="S615" s="7"/>
      <c r="T615" s="7"/>
      <c r="U615" s="7"/>
      <c r="V615" s="7"/>
      <c r="W615" s="7"/>
      <c r="X615" s="7"/>
      <c r="Y615" s="7"/>
      <c r="Z615" s="7"/>
    </row>
    <row r="616" ht="13.5" customHeight="1">
      <c r="A616" s="288"/>
      <c r="B616" s="287"/>
      <c r="C616" s="203"/>
      <c r="D616" s="203"/>
      <c r="E616" s="281"/>
      <c r="F616" s="253"/>
      <c r="G616" s="7"/>
      <c r="H616" s="7"/>
      <c r="I616" s="7"/>
      <c r="J616" s="7"/>
      <c r="K616" s="7"/>
      <c r="L616" s="7"/>
      <c r="M616" s="7"/>
      <c r="N616" s="7"/>
      <c r="O616" s="7"/>
      <c r="P616" s="7"/>
      <c r="Q616" s="7"/>
      <c r="R616" s="7"/>
      <c r="S616" s="7"/>
      <c r="T616" s="7"/>
      <c r="U616" s="7"/>
      <c r="V616" s="7"/>
      <c r="W616" s="7"/>
      <c r="X616" s="7"/>
      <c r="Y616" s="7"/>
      <c r="Z616" s="7"/>
    </row>
    <row r="617" ht="13.5" customHeight="1">
      <c r="A617" s="288"/>
      <c r="B617" s="287"/>
      <c r="C617" s="203"/>
      <c r="D617" s="203"/>
      <c r="E617" s="281"/>
      <c r="F617" s="253"/>
      <c r="G617" s="7"/>
      <c r="H617" s="7"/>
      <c r="I617" s="7"/>
      <c r="J617" s="7"/>
      <c r="K617" s="7"/>
      <c r="L617" s="7"/>
      <c r="M617" s="7"/>
      <c r="N617" s="7"/>
      <c r="O617" s="7"/>
      <c r="P617" s="7"/>
      <c r="Q617" s="7"/>
      <c r="R617" s="7"/>
      <c r="S617" s="7"/>
      <c r="T617" s="7"/>
      <c r="U617" s="7"/>
      <c r="V617" s="7"/>
      <c r="W617" s="7"/>
      <c r="X617" s="7"/>
      <c r="Y617" s="7"/>
      <c r="Z617" s="7"/>
    </row>
    <row r="618" ht="13.5" customHeight="1">
      <c r="A618" s="288"/>
      <c r="B618" s="287"/>
      <c r="C618" s="203"/>
      <c r="D618" s="203"/>
      <c r="E618" s="281"/>
      <c r="F618" s="253"/>
      <c r="G618" s="7"/>
      <c r="H618" s="7"/>
      <c r="I618" s="7"/>
      <c r="J618" s="7"/>
      <c r="K618" s="7"/>
      <c r="L618" s="7"/>
      <c r="M618" s="7"/>
      <c r="N618" s="7"/>
      <c r="O618" s="7"/>
      <c r="P618" s="7"/>
      <c r="Q618" s="7"/>
      <c r="R618" s="7"/>
      <c r="S618" s="7"/>
      <c r="T618" s="7"/>
      <c r="U618" s="7"/>
      <c r="V618" s="7"/>
      <c r="W618" s="7"/>
      <c r="X618" s="7"/>
      <c r="Y618" s="7"/>
      <c r="Z618" s="7"/>
    </row>
    <row r="619" ht="13.5" customHeight="1">
      <c r="A619" s="288"/>
      <c r="B619" s="287"/>
      <c r="C619" s="203"/>
      <c r="D619" s="203"/>
      <c r="E619" s="281"/>
      <c r="F619" s="253"/>
      <c r="G619" s="7"/>
      <c r="H619" s="7"/>
      <c r="I619" s="7"/>
      <c r="J619" s="7"/>
      <c r="K619" s="7"/>
      <c r="L619" s="7"/>
      <c r="M619" s="7"/>
      <c r="N619" s="7"/>
      <c r="O619" s="7"/>
      <c r="P619" s="7"/>
      <c r="Q619" s="7"/>
      <c r="R619" s="7"/>
      <c r="S619" s="7"/>
      <c r="T619" s="7"/>
      <c r="U619" s="7"/>
      <c r="V619" s="7"/>
      <c r="W619" s="7"/>
      <c r="X619" s="7"/>
      <c r="Y619" s="7"/>
      <c r="Z619" s="7"/>
    </row>
    <row r="620" ht="13.5" customHeight="1">
      <c r="A620" s="288"/>
      <c r="B620" s="287"/>
      <c r="C620" s="203"/>
      <c r="D620" s="203"/>
      <c r="E620" s="281"/>
      <c r="F620" s="253"/>
      <c r="G620" s="7"/>
      <c r="H620" s="7"/>
      <c r="I620" s="7"/>
      <c r="J620" s="7"/>
      <c r="K620" s="7"/>
      <c r="L620" s="7"/>
      <c r="M620" s="7"/>
      <c r="N620" s="7"/>
      <c r="O620" s="7"/>
      <c r="P620" s="7"/>
      <c r="Q620" s="7"/>
      <c r="R620" s="7"/>
      <c r="S620" s="7"/>
      <c r="T620" s="7"/>
      <c r="U620" s="7"/>
      <c r="V620" s="7"/>
      <c r="W620" s="7"/>
      <c r="X620" s="7"/>
      <c r="Y620" s="7"/>
      <c r="Z620" s="7"/>
    </row>
    <row r="621" ht="13.5" customHeight="1">
      <c r="A621" s="288"/>
      <c r="B621" s="287"/>
      <c r="C621" s="203"/>
      <c r="D621" s="203"/>
      <c r="E621" s="281"/>
      <c r="F621" s="253"/>
      <c r="G621" s="7"/>
      <c r="H621" s="7"/>
      <c r="I621" s="7"/>
      <c r="J621" s="7"/>
      <c r="K621" s="7"/>
      <c r="L621" s="7"/>
      <c r="M621" s="7"/>
      <c r="N621" s="7"/>
      <c r="O621" s="7"/>
      <c r="P621" s="7"/>
      <c r="Q621" s="7"/>
      <c r="R621" s="7"/>
      <c r="S621" s="7"/>
      <c r="T621" s="7"/>
      <c r="U621" s="7"/>
      <c r="V621" s="7"/>
      <c r="W621" s="7"/>
      <c r="X621" s="7"/>
      <c r="Y621" s="7"/>
      <c r="Z621" s="7"/>
    </row>
    <row r="622" ht="13.5" customHeight="1">
      <c r="A622" s="288"/>
      <c r="B622" s="287"/>
      <c r="C622" s="203"/>
      <c r="D622" s="203"/>
      <c r="E622" s="281"/>
      <c r="F622" s="253"/>
      <c r="G622" s="7"/>
      <c r="H622" s="7"/>
      <c r="I622" s="7"/>
      <c r="J622" s="7"/>
      <c r="K622" s="7"/>
      <c r="L622" s="7"/>
      <c r="M622" s="7"/>
      <c r="N622" s="7"/>
      <c r="O622" s="7"/>
      <c r="P622" s="7"/>
      <c r="Q622" s="7"/>
      <c r="R622" s="7"/>
      <c r="S622" s="7"/>
      <c r="T622" s="7"/>
      <c r="U622" s="7"/>
      <c r="V622" s="7"/>
      <c r="W622" s="7"/>
      <c r="X622" s="7"/>
      <c r="Y622" s="7"/>
      <c r="Z622" s="7"/>
    </row>
    <row r="623" ht="13.5" customHeight="1">
      <c r="A623" s="288"/>
      <c r="B623" s="287"/>
      <c r="C623" s="203"/>
      <c r="D623" s="203"/>
      <c r="E623" s="281"/>
      <c r="F623" s="253"/>
      <c r="G623" s="7"/>
      <c r="H623" s="7"/>
      <c r="I623" s="7"/>
      <c r="J623" s="7"/>
      <c r="K623" s="7"/>
      <c r="L623" s="7"/>
      <c r="M623" s="7"/>
      <c r="N623" s="7"/>
      <c r="O623" s="7"/>
      <c r="P623" s="7"/>
      <c r="Q623" s="7"/>
      <c r="R623" s="7"/>
      <c r="S623" s="7"/>
      <c r="T623" s="7"/>
      <c r="U623" s="7"/>
      <c r="V623" s="7"/>
      <c r="W623" s="7"/>
      <c r="X623" s="7"/>
      <c r="Y623" s="7"/>
      <c r="Z623" s="7"/>
    </row>
    <row r="624" ht="13.5" customHeight="1">
      <c r="A624" s="288"/>
      <c r="B624" s="287"/>
      <c r="C624" s="203"/>
      <c r="D624" s="203"/>
      <c r="E624" s="281"/>
      <c r="F624" s="253"/>
      <c r="G624" s="7"/>
      <c r="H624" s="7"/>
      <c r="I624" s="7"/>
      <c r="J624" s="7"/>
      <c r="K624" s="7"/>
      <c r="L624" s="7"/>
      <c r="M624" s="7"/>
      <c r="N624" s="7"/>
      <c r="O624" s="7"/>
      <c r="P624" s="7"/>
      <c r="Q624" s="7"/>
      <c r="R624" s="7"/>
      <c r="S624" s="7"/>
      <c r="T624" s="7"/>
      <c r="U624" s="7"/>
      <c r="V624" s="7"/>
      <c r="W624" s="7"/>
      <c r="X624" s="7"/>
      <c r="Y624" s="7"/>
      <c r="Z624" s="7"/>
    </row>
    <row r="625" ht="13.5" customHeight="1">
      <c r="A625" s="288"/>
      <c r="B625" s="287"/>
      <c r="C625" s="203"/>
      <c r="D625" s="203"/>
      <c r="E625" s="281"/>
      <c r="F625" s="253"/>
      <c r="G625" s="7"/>
      <c r="H625" s="7"/>
      <c r="I625" s="7"/>
      <c r="J625" s="7"/>
      <c r="K625" s="7"/>
      <c r="L625" s="7"/>
      <c r="M625" s="7"/>
      <c r="N625" s="7"/>
      <c r="O625" s="7"/>
      <c r="P625" s="7"/>
      <c r="Q625" s="7"/>
      <c r="R625" s="7"/>
      <c r="S625" s="7"/>
      <c r="T625" s="7"/>
      <c r="U625" s="7"/>
      <c r="V625" s="7"/>
      <c r="W625" s="7"/>
      <c r="X625" s="7"/>
      <c r="Y625" s="7"/>
      <c r="Z625" s="7"/>
    </row>
    <row r="626" ht="13.5" customHeight="1">
      <c r="A626" s="288"/>
      <c r="B626" s="287"/>
      <c r="C626" s="203"/>
      <c r="D626" s="203"/>
      <c r="E626" s="281"/>
      <c r="F626" s="253"/>
      <c r="G626" s="7"/>
      <c r="H626" s="7"/>
      <c r="I626" s="7"/>
      <c r="J626" s="7"/>
      <c r="K626" s="7"/>
      <c r="L626" s="7"/>
      <c r="M626" s="7"/>
      <c r="N626" s="7"/>
      <c r="O626" s="7"/>
      <c r="P626" s="7"/>
      <c r="Q626" s="7"/>
      <c r="R626" s="7"/>
      <c r="S626" s="7"/>
      <c r="T626" s="7"/>
      <c r="U626" s="7"/>
      <c r="V626" s="7"/>
      <c r="W626" s="7"/>
      <c r="X626" s="7"/>
      <c r="Y626" s="7"/>
      <c r="Z626" s="7"/>
    </row>
    <row r="627" ht="13.5" customHeight="1">
      <c r="A627" s="288"/>
      <c r="B627" s="287"/>
      <c r="C627" s="203"/>
      <c r="D627" s="203"/>
      <c r="E627" s="281"/>
      <c r="F627" s="253"/>
      <c r="G627" s="7"/>
      <c r="H627" s="7"/>
      <c r="I627" s="7"/>
      <c r="J627" s="7"/>
      <c r="K627" s="7"/>
      <c r="L627" s="7"/>
      <c r="M627" s="7"/>
      <c r="N627" s="7"/>
      <c r="O627" s="7"/>
      <c r="P627" s="7"/>
      <c r="Q627" s="7"/>
      <c r="R627" s="7"/>
      <c r="S627" s="7"/>
      <c r="T627" s="7"/>
      <c r="U627" s="7"/>
      <c r="V627" s="7"/>
      <c r="W627" s="7"/>
      <c r="X627" s="7"/>
      <c r="Y627" s="7"/>
      <c r="Z627" s="7"/>
    </row>
    <row r="628" ht="13.5" customHeight="1">
      <c r="A628" s="288"/>
      <c r="B628" s="287"/>
      <c r="C628" s="203"/>
      <c r="D628" s="203"/>
      <c r="E628" s="281"/>
      <c r="F628" s="253"/>
      <c r="G628" s="7"/>
      <c r="H628" s="7"/>
      <c r="I628" s="7"/>
      <c r="J628" s="7"/>
      <c r="K628" s="7"/>
      <c r="L628" s="7"/>
      <c r="M628" s="7"/>
      <c r="N628" s="7"/>
      <c r="O628" s="7"/>
      <c r="P628" s="7"/>
      <c r="Q628" s="7"/>
      <c r="R628" s="7"/>
      <c r="S628" s="7"/>
      <c r="T628" s="7"/>
      <c r="U628" s="7"/>
      <c r="V628" s="7"/>
      <c r="W628" s="7"/>
      <c r="X628" s="7"/>
      <c r="Y628" s="7"/>
      <c r="Z628" s="7"/>
    </row>
    <row r="629" ht="13.5" customHeight="1">
      <c r="A629" s="288"/>
      <c r="B629" s="287"/>
      <c r="C629" s="203"/>
      <c r="D629" s="203"/>
      <c r="E629" s="281"/>
      <c r="F629" s="253"/>
      <c r="G629" s="7"/>
      <c r="H629" s="7"/>
      <c r="I629" s="7"/>
      <c r="J629" s="7"/>
      <c r="K629" s="7"/>
      <c r="L629" s="7"/>
      <c r="M629" s="7"/>
      <c r="N629" s="7"/>
      <c r="O629" s="7"/>
      <c r="P629" s="7"/>
      <c r="Q629" s="7"/>
      <c r="R629" s="7"/>
      <c r="S629" s="7"/>
      <c r="T629" s="7"/>
      <c r="U629" s="7"/>
      <c r="V629" s="7"/>
      <c r="W629" s="7"/>
      <c r="X629" s="7"/>
      <c r="Y629" s="7"/>
      <c r="Z629" s="7"/>
    </row>
    <row r="630" ht="13.5" customHeight="1">
      <c r="A630" s="288"/>
      <c r="B630" s="287"/>
      <c r="C630" s="203"/>
      <c r="D630" s="203"/>
      <c r="E630" s="281"/>
      <c r="F630" s="253"/>
      <c r="G630" s="7"/>
      <c r="H630" s="7"/>
      <c r="I630" s="7"/>
      <c r="J630" s="7"/>
      <c r="K630" s="7"/>
      <c r="L630" s="7"/>
      <c r="M630" s="7"/>
      <c r="N630" s="7"/>
      <c r="O630" s="7"/>
      <c r="P630" s="7"/>
      <c r="Q630" s="7"/>
      <c r="R630" s="7"/>
      <c r="S630" s="7"/>
      <c r="T630" s="7"/>
      <c r="U630" s="7"/>
      <c r="V630" s="7"/>
      <c r="W630" s="7"/>
      <c r="X630" s="7"/>
      <c r="Y630" s="7"/>
      <c r="Z630" s="7"/>
    </row>
    <row r="631" ht="13.5" customHeight="1">
      <c r="A631" s="288"/>
      <c r="B631" s="287"/>
      <c r="C631" s="203"/>
      <c r="D631" s="203"/>
      <c r="E631" s="281"/>
      <c r="F631" s="253"/>
      <c r="G631" s="7"/>
      <c r="H631" s="7"/>
      <c r="I631" s="7"/>
      <c r="J631" s="7"/>
      <c r="K631" s="7"/>
      <c r="L631" s="7"/>
      <c r="M631" s="7"/>
      <c r="N631" s="7"/>
      <c r="O631" s="7"/>
      <c r="P631" s="7"/>
      <c r="Q631" s="7"/>
      <c r="R631" s="7"/>
      <c r="S631" s="7"/>
      <c r="T631" s="7"/>
      <c r="U631" s="7"/>
      <c r="V631" s="7"/>
      <c r="W631" s="7"/>
      <c r="X631" s="7"/>
      <c r="Y631" s="7"/>
      <c r="Z631" s="7"/>
    </row>
    <row r="632" ht="13.5" customHeight="1">
      <c r="A632" s="288"/>
      <c r="B632" s="287"/>
      <c r="C632" s="203"/>
      <c r="D632" s="203"/>
      <c r="E632" s="281"/>
      <c r="F632" s="253"/>
      <c r="G632" s="7"/>
      <c r="H632" s="7"/>
      <c r="I632" s="7"/>
      <c r="J632" s="7"/>
      <c r="K632" s="7"/>
      <c r="L632" s="7"/>
      <c r="M632" s="7"/>
      <c r="N632" s="7"/>
      <c r="O632" s="7"/>
      <c r="P632" s="7"/>
      <c r="Q632" s="7"/>
      <c r="R632" s="7"/>
      <c r="S632" s="7"/>
      <c r="T632" s="7"/>
      <c r="U632" s="7"/>
      <c r="V632" s="7"/>
      <c r="W632" s="7"/>
      <c r="X632" s="7"/>
      <c r="Y632" s="7"/>
      <c r="Z632" s="7"/>
    </row>
    <row r="633" ht="13.5" customHeight="1">
      <c r="A633" s="288"/>
      <c r="B633" s="287"/>
      <c r="C633" s="203"/>
      <c r="D633" s="203"/>
      <c r="E633" s="281"/>
      <c r="F633" s="253"/>
      <c r="G633" s="7"/>
      <c r="H633" s="7"/>
      <c r="I633" s="7"/>
      <c r="J633" s="7"/>
      <c r="K633" s="7"/>
      <c r="L633" s="7"/>
      <c r="M633" s="7"/>
      <c r="N633" s="7"/>
      <c r="O633" s="7"/>
      <c r="P633" s="7"/>
      <c r="Q633" s="7"/>
      <c r="R633" s="7"/>
      <c r="S633" s="7"/>
      <c r="T633" s="7"/>
      <c r="U633" s="7"/>
      <c r="V633" s="7"/>
      <c r="W633" s="7"/>
      <c r="X633" s="7"/>
      <c r="Y633" s="7"/>
      <c r="Z633" s="7"/>
    </row>
    <row r="634" ht="13.5" customHeight="1">
      <c r="A634" s="288"/>
      <c r="B634" s="287"/>
      <c r="C634" s="203"/>
      <c r="D634" s="203"/>
      <c r="E634" s="281"/>
      <c r="F634" s="253"/>
      <c r="G634" s="7"/>
      <c r="H634" s="7"/>
      <c r="I634" s="7"/>
      <c r="J634" s="7"/>
      <c r="K634" s="7"/>
      <c r="L634" s="7"/>
      <c r="M634" s="7"/>
      <c r="N634" s="7"/>
      <c r="O634" s="7"/>
      <c r="P634" s="7"/>
      <c r="Q634" s="7"/>
      <c r="R634" s="7"/>
      <c r="S634" s="7"/>
      <c r="T634" s="7"/>
      <c r="U634" s="7"/>
      <c r="V634" s="7"/>
      <c r="W634" s="7"/>
      <c r="X634" s="7"/>
      <c r="Y634" s="7"/>
      <c r="Z634" s="7"/>
    </row>
    <row r="635" ht="13.5" customHeight="1">
      <c r="A635" s="288"/>
      <c r="B635" s="287"/>
      <c r="C635" s="203"/>
      <c r="D635" s="203"/>
      <c r="E635" s="281"/>
      <c r="F635" s="253"/>
      <c r="G635" s="7"/>
      <c r="H635" s="7"/>
      <c r="I635" s="7"/>
      <c r="J635" s="7"/>
      <c r="K635" s="7"/>
      <c r="L635" s="7"/>
      <c r="M635" s="7"/>
      <c r="N635" s="7"/>
      <c r="O635" s="7"/>
      <c r="P635" s="7"/>
      <c r="Q635" s="7"/>
      <c r="R635" s="7"/>
      <c r="S635" s="7"/>
      <c r="T635" s="7"/>
      <c r="U635" s="7"/>
      <c r="V635" s="7"/>
      <c r="W635" s="7"/>
      <c r="X635" s="7"/>
      <c r="Y635" s="7"/>
      <c r="Z635" s="7"/>
    </row>
    <row r="636" ht="13.5" customHeight="1">
      <c r="A636" s="288"/>
      <c r="B636" s="287"/>
      <c r="C636" s="203"/>
      <c r="D636" s="203"/>
      <c r="E636" s="281"/>
      <c r="F636" s="253"/>
      <c r="G636" s="7"/>
      <c r="H636" s="7"/>
      <c r="I636" s="7"/>
      <c r="J636" s="7"/>
      <c r="K636" s="7"/>
      <c r="L636" s="7"/>
      <c r="M636" s="7"/>
      <c r="N636" s="7"/>
      <c r="O636" s="7"/>
      <c r="P636" s="7"/>
      <c r="Q636" s="7"/>
      <c r="R636" s="7"/>
      <c r="S636" s="7"/>
      <c r="T636" s="7"/>
      <c r="U636" s="7"/>
      <c r="V636" s="7"/>
      <c r="W636" s="7"/>
      <c r="X636" s="7"/>
      <c r="Y636" s="7"/>
      <c r="Z636" s="7"/>
    </row>
    <row r="637" ht="13.5" customHeight="1">
      <c r="A637" s="288"/>
      <c r="B637" s="287"/>
      <c r="C637" s="203"/>
      <c r="D637" s="203"/>
      <c r="E637" s="281"/>
      <c r="F637" s="253"/>
      <c r="G637" s="7"/>
      <c r="H637" s="7"/>
      <c r="I637" s="7"/>
      <c r="J637" s="7"/>
      <c r="K637" s="7"/>
      <c r="L637" s="7"/>
      <c r="M637" s="7"/>
      <c r="N637" s="7"/>
      <c r="O637" s="7"/>
      <c r="P637" s="7"/>
      <c r="Q637" s="7"/>
      <c r="R637" s="7"/>
      <c r="S637" s="7"/>
      <c r="T637" s="7"/>
      <c r="U637" s="7"/>
      <c r="V637" s="7"/>
      <c r="W637" s="7"/>
      <c r="X637" s="7"/>
      <c r="Y637" s="7"/>
      <c r="Z637" s="7"/>
    </row>
    <row r="638" ht="13.5" customHeight="1">
      <c r="A638" s="288"/>
      <c r="B638" s="287"/>
      <c r="C638" s="203"/>
      <c r="D638" s="203"/>
      <c r="E638" s="281"/>
      <c r="F638" s="253"/>
      <c r="G638" s="7"/>
      <c r="H638" s="7"/>
      <c r="I638" s="7"/>
      <c r="J638" s="7"/>
      <c r="K638" s="7"/>
      <c r="L638" s="7"/>
      <c r="M638" s="7"/>
      <c r="N638" s="7"/>
      <c r="O638" s="7"/>
      <c r="P638" s="7"/>
      <c r="Q638" s="7"/>
      <c r="R638" s="7"/>
      <c r="S638" s="7"/>
      <c r="T638" s="7"/>
      <c r="U638" s="7"/>
      <c r="V638" s="7"/>
      <c r="W638" s="7"/>
      <c r="X638" s="7"/>
      <c r="Y638" s="7"/>
      <c r="Z638" s="7"/>
    </row>
    <row r="639" ht="13.5" customHeight="1">
      <c r="A639" s="288"/>
      <c r="B639" s="287"/>
      <c r="C639" s="203"/>
      <c r="D639" s="203"/>
      <c r="E639" s="281"/>
      <c r="F639" s="253"/>
      <c r="G639" s="7"/>
      <c r="H639" s="7"/>
      <c r="I639" s="7"/>
      <c r="J639" s="7"/>
      <c r="K639" s="7"/>
      <c r="L639" s="7"/>
      <c r="M639" s="7"/>
      <c r="N639" s="7"/>
      <c r="O639" s="7"/>
      <c r="P639" s="7"/>
      <c r="Q639" s="7"/>
      <c r="R639" s="7"/>
      <c r="S639" s="7"/>
      <c r="T639" s="7"/>
      <c r="U639" s="7"/>
      <c r="V639" s="7"/>
      <c r="W639" s="7"/>
      <c r="X639" s="7"/>
      <c r="Y639" s="7"/>
      <c r="Z639" s="7"/>
    </row>
    <row r="640" ht="13.5" customHeight="1">
      <c r="A640" s="288"/>
      <c r="B640" s="287"/>
      <c r="C640" s="203"/>
      <c r="D640" s="203"/>
      <c r="E640" s="281"/>
      <c r="F640" s="253"/>
      <c r="G640" s="7"/>
      <c r="H640" s="7"/>
      <c r="I640" s="7"/>
      <c r="J640" s="7"/>
      <c r="K640" s="7"/>
      <c r="L640" s="7"/>
      <c r="M640" s="7"/>
      <c r="N640" s="7"/>
      <c r="O640" s="7"/>
      <c r="P640" s="7"/>
      <c r="Q640" s="7"/>
      <c r="R640" s="7"/>
      <c r="S640" s="7"/>
      <c r="T640" s="7"/>
      <c r="U640" s="7"/>
      <c r="V640" s="7"/>
      <c r="W640" s="7"/>
      <c r="X640" s="7"/>
      <c r="Y640" s="7"/>
      <c r="Z640" s="7"/>
    </row>
    <row r="641" ht="13.5" customHeight="1">
      <c r="A641" s="288"/>
      <c r="B641" s="287"/>
      <c r="C641" s="203"/>
      <c r="D641" s="203"/>
      <c r="E641" s="281"/>
      <c r="F641" s="253"/>
      <c r="G641" s="7"/>
      <c r="H641" s="7"/>
      <c r="I641" s="7"/>
      <c r="J641" s="7"/>
      <c r="K641" s="7"/>
      <c r="L641" s="7"/>
      <c r="M641" s="7"/>
      <c r="N641" s="7"/>
      <c r="O641" s="7"/>
      <c r="P641" s="7"/>
      <c r="Q641" s="7"/>
      <c r="R641" s="7"/>
      <c r="S641" s="7"/>
      <c r="T641" s="7"/>
      <c r="U641" s="7"/>
      <c r="V641" s="7"/>
      <c r="W641" s="7"/>
      <c r="X641" s="7"/>
      <c r="Y641" s="7"/>
      <c r="Z641" s="7"/>
    </row>
    <row r="642" ht="13.5" customHeight="1">
      <c r="A642" s="288"/>
      <c r="B642" s="287"/>
      <c r="C642" s="203"/>
      <c r="D642" s="203"/>
      <c r="E642" s="281"/>
      <c r="F642" s="253"/>
      <c r="G642" s="7"/>
      <c r="H642" s="7"/>
      <c r="I642" s="7"/>
      <c r="J642" s="7"/>
      <c r="K642" s="7"/>
      <c r="L642" s="7"/>
      <c r="M642" s="7"/>
      <c r="N642" s="7"/>
      <c r="O642" s="7"/>
      <c r="P642" s="7"/>
      <c r="Q642" s="7"/>
      <c r="R642" s="7"/>
      <c r="S642" s="7"/>
      <c r="T642" s="7"/>
      <c r="U642" s="7"/>
      <c r="V642" s="7"/>
      <c r="W642" s="7"/>
      <c r="X642" s="7"/>
      <c r="Y642" s="7"/>
      <c r="Z642" s="7"/>
    </row>
    <row r="643" ht="13.5" customHeight="1">
      <c r="A643" s="288"/>
      <c r="B643" s="287"/>
      <c r="C643" s="203"/>
      <c r="D643" s="203"/>
      <c r="E643" s="281"/>
      <c r="F643" s="253"/>
      <c r="G643" s="7"/>
      <c r="H643" s="7"/>
      <c r="I643" s="7"/>
      <c r="J643" s="7"/>
      <c r="K643" s="7"/>
      <c r="L643" s="7"/>
      <c r="M643" s="7"/>
      <c r="N643" s="7"/>
      <c r="O643" s="7"/>
      <c r="P643" s="7"/>
      <c r="Q643" s="7"/>
      <c r="R643" s="7"/>
      <c r="S643" s="7"/>
      <c r="T643" s="7"/>
      <c r="U643" s="7"/>
      <c r="V643" s="7"/>
      <c r="W643" s="7"/>
      <c r="X643" s="7"/>
      <c r="Y643" s="7"/>
      <c r="Z643" s="7"/>
    </row>
    <row r="644" ht="13.5" customHeight="1">
      <c r="A644" s="288"/>
      <c r="B644" s="287"/>
      <c r="C644" s="203"/>
      <c r="D644" s="203"/>
      <c r="E644" s="281"/>
      <c r="F644" s="253"/>
      <c r="G644" s="7"/>
      <c r="H644" s="7"/>
      <c r="I644" s="7"/>
      <c r="J644" s="7"/>
      <c r="K644" s="7"/>
      <c r="L644" s="7"/>
      <c r="M644" s="7"/>
      <c r="N644" s="7"/>
      <c r="O644" s="7"/>
      <c r="P644" s="7"/>
      <c r="Q644" s="7"/>
      <c r="R644" s="7"/>
      <c r="S644" s="7"/>
      <c r="T644" s="7"/>
      <c r="U644" s="7"/>
      <c r="V644" s="7"/>
      <c r="W644" s="7"/>
      <c r="X644" s="7"/>
      <c r="Y644" s="7"/>
      <c r="Z644" s="7"/>
    </row>
    <row r="645" ht="13.5" customHeight="1">
      <c r="A645" s="288"/>
      <c r="B645" s="287"/>
      <c r="C645" s="203"/>
      <c r="D645" s="203"/>
      <c r="E645" s="281"/>
      <c r="F645" s="253"/>
      <c r="G645" s="7"/>
      <c r="H645" s="7"/>
      <c r="I645" s="7"/>
      <c r="J645" s="7"/>
      <c r="K645" s="7"/>
      <c r="L645" s="7"/>
      <c r="M645" s="7"/>
      <c r="N645" s="7"/>
      <c r="O645" s="7"/>
      <c r="P645" s="7"/>
      <c r="Q645" s="7"/>
      <c r="R645" s="7"/>
      <c r="S645" s="7"/>
      <c r="T645" s="7"/>
      <c r="U645" s="7"/>
      <c r="V645" s="7"/>
      <c r="W645" s="7"/>
      <c r="X645" s="7"/>
      <c r="Y645" s="7"/>
      <c r="Z645" s="7"/>
    </row>
    <row r="646" ht="13.5" customHeight="1">
      <c r="A646" s="288"/>
      <c r="B646" s="287"/>
      <c r="C646" s="203"/>
      <c r="D646" s="203"/>
      <c r="E646" s="281"/>
      <c r="F646" s="253"/>
      <c r="G646" s="7"/>
      <c r="H646" s="7"/>
      <c r="I646" s="7"/>
      <c r="J646" s="7"/>
      <c r="K646" s="7"/>
      <c r="L646" s="7"/>
      <c r="M646" s="7"/>
      <c r="N646" s="7"/>
      <c r="O646" s="7"/>
      <c r="P646" s="7"/>
      <c r="Q646" s="7"/>
      <c r="R646" s="7"/>
      <c r="S646" s="7"/>
      <c r="T646" s="7"/>
      <c r="U646" s="7"/>
      <c r="V646" s="7"/>
      <c r="W646" s="7"/>
      <c r="X646" s="7"/>
      <c r="Y646" s="7"/>
      <c r="Z646" s="7"/>
    </row>
    <row r="647" ht="13.5" customHeight="1">
      <c r="A647" s="288"/>
      <c r="B647" s="287"/>
      <c r="C647" s="203"/>
      <c r="D647" s="203"/>
      <c r="E647" s="281"/>
      <c r="F647" s="253"/>
      <c r="G647" s="7"/>
      <c r="H647" s="7"/>
      <c r="I647" s="7"/>
      <c r="J647" s="7"/>
      <c r="K647" s="7"/>
      <c r="L647" s="7"/>
      <c r="M647" s="7"/>
      <c r="N647" s="7"/>
      <c r="O647" s="7"/>
      <c r="P647" s="7"/>
      <c r="Q647" s="7"/>
      <c r="R647" s="7"/>
      <c r="S647" s="7"/>
      <c r="T647" s="7"/>
      <c r="U647" s="7"/>
      <c r="V647" s="7"/>
      <c r="W647" s="7"/>
      <c r="X647" s="7"/>
      <c r="Y647" s="7"/>
      <c r="Z647" s="7"/>
    </row>
    <row r="648" ht="13.5" customHeight="1">
      <c r="A648" s="288"/>
      <c r="B648" s="287"/>
      <c r="C648" s="203"/>
      <c r="D648" s="203"/>
      <c r="E648" s="281"/>
      <c r="F648" s="253"/>
      <c r="G648" s="7"/>
      <c r="H648" s="7"/>
      <c r="I648" s="7"/>
      <c r="J648" s="7"/>
      <c r="K648" s="7"/>
      <c r="L648" s="7"/>
      <c r="M648" s="7"/>
      <c r="N648" s="7"/>
      <c r="O648" s="7"/>
      <c r="P648" s="7"/>
      <c r="Q648" s="7"/>
      <c r="R648" s="7"/>
      <c r="S648" s="7"/>
      <c r="T648" s="7"/>
      <c r="U648" s="7"/>
      <c r="V648" s="7"/>
      <c r="W648" s="7"/>
      <c r="X648" s="7"/>
      <c r="Y648" s="7"/>
      <c r="Z648" s="7"/>
    </row>
    <row r="649" ht="13.5" customHeight="1">
      <c r="A649" s="288"/>
      <c r="B649" s="287"/>
      <c r="C649" s="203"/>
      <c r="D649" s="203"/>
      <c r="E649" s="281"/>
      <c r="F649" s="253"/>
      <c r="G649" s="7"/>
      <c r="H649" s="7"/>
      <c r="I649" s="7"/>
      <c r="J649" s="7"/>
      <c r="K649" s="7"/>
      <c r="L649" s="7"/>
      <c r="M649" s="7"/>
      <c r="N649" s="7"/>
      <c r="O649" s="7"/>
      <c r="P649" s="7"/>
      <c r="Q649" s="7"/>
      <c r="R649" s="7"/>
      <c r="S649" s="7"/>
      <c r="T649" s="7"/>
      <c r="U649" s="7"/>
      <c r="V649" s="7"/>
      <c r="W649" s="7"/>
      <c r="X649" s="7"/>
      <c r="Y649" s="7"/>
      <c r="Z649" s="7"/>
    </row>
    <row r="650" ht="13.5" customHeight="1">
      <c r="A650" s="288"/>
      <c r="B650" s="287"/>
      <c r="C650" s="203"/>
      <c r="D650" s="203"/>
      <c r="E650" s="281"/>
      <c r="F650" s="253"/>
      <c r="G650" s="7"/>
      <c r="H650" s="7"/>
      <c r="I650" s="7"/>
      <c r="J650" s="7"/>
      <c r="K650" s="7"/>
      <c r="L650" s="7"/>
      <c r="M650" s="7"/>
      <c r="N650" s="7"/>
      <c r="O650" s="7"/>
      <c r="P650" s="7"/>
      <c r="Q650" s="7"/>
      <c r="R650" s="7"/>
      <c r="S650" s="7"/>
      <c r="T650" s="7"/>
      <c r="U650" s="7"/>
      <c r="V650" s="7"/>
      <c r="W650" s="7"/>
      <c r="X650" s="7"/>
      <c r="Y650" s="7"/>
      <c r="Z650" s="7"/>
    </row>
    <row r="651" ht="13.5" customHeight="1">
      <c r="A651" s="288"/>
      <c r="B651" s="287"/>
      <c r="C651" s="203"/>
      <c r="D651" s="203"/>
      <c r="E651" s="281"/>
      <c r="F651" s="253"/>
      <c r="G651" s="7"/>
      <c r="H651" s="7"/>
      <c r="I651" s="7"/>
      <c r="J651" s="7"/>
      <c r="K651" s="7"/>
      <c r="L651" s="7"/>
      <c r="M651" s="7"/>
      <c r="N651" s="7"/>
      <c r="O651" s="7"/>
      <c r="P651" s="7"/>
      <c r="Q651" s="7"/>
      <c r="R651" s="7"/>
      <c r="S651" s="7"/>
      <c r="T651" s="7"/>
      <c r="U651" s="7"/>
      <c r="V651" s="7"/>
      <c r="W651" s="7"/>
      <c r="X651" s="7"/>
      <c r="Y651" s="7"/>
      <c r="Z651" s="7"/>
    </row>
    <row r="652" ht="13.5" customHeight="1">
      <c r="A652" s="288"/>
      <c r="B652" s="287"/>
      <c r="C652" s="203"/>
      <c r="D652" s="203"/>
      <c r="E652" s="281"/>
      <c r="F652" s="253"/>
      <c r="G652" s="7"/>
      <c r="H652" s="7"/>
      <c r="I652" s="7"/>
      <c r="J652" s="7"/>
      <c r="K652" s="7"/>
      <c r="L652" s="7"/>
      <c r="M652" s="7"/>
      <c r="N652" s="7"/>
      <c r="O652" s="7"/>
      <c r="P652" s="7"/>
      <c r="Q652" s="7"/>
      <c r="R652" s="7"/>
      <c r="S652" s="7"/>
      <c r="T652" s="7"/>
      <c r="U652" s="7"/>
      <c r="V652" s="7"/>
      <c r="W652" s="7"/>
      <c r="X652" s="7"/>
      <c r="Y652" s="7"/>
      <c r="Z652" s="7"/>
    </row>
    <row r="653" ht="13.5" customHeight="1">
      <c r="A653" s="288"/>
      <c r="B653" s="287"/>
      <c r="C653" s="203"/>
      <c r="D653" s="203"/>
      <c r="E653" s="281"/>
      <c r="F653" s="253"/>
      <c r="G653" s="7"/>
      <c r="H653" s="7"/>
      <c r="I653" s="7"/>
      <c r="J653" s="7"/>
      <c r="K653" s="7"/>
      <c r="L653" s="7"/>
      <c r="M653" s="7"/>
      <c r="N653" s="7"/>
      <c r="O653" s="7"/>
      <c r="P653" s="7"/>
      <c r="Q653" s="7"/>
      <c r="R653" s="7"/>
      <c r="S653" s="7"/>
      <c r="T653" s="7"/>
      <c r="U653" s="7"/>
      <c r="V653" s="7"/>
      <c r="W653" s="7"/>
      <c r="X653" s="7"/>
      <c r="Y653" s="7"/>
      <c r="Z653" s="7"/>
    </row>
    <row r="654" ht="13.5" customHeight="1">
      <c r="A654" s="288"/>
      <c r="B654" s="287"/>
      <c r="C654" s="203"/>
      <c r="D654" s="203"/>
      <c r="E654" s="281"/>
      <c r="F654" s="253"/>
      <c r="G654" s="7"/>
      <c r="H654" s="7"/>
      <c r="I654" s="7"/>
      <c r="J654" s="7"/>
      <c r="K654" s="7"/>
      <c r="L654" s="7"/>
      <c r="M654" s="7"/>
      <c r="N654" s="7"/>
      <c r="O654" s="7"/>
      <c r="P654" s="7"/>
      <c r="Q654" s="7"/>
      <c r="R654" s="7"/>
      <c r="S654" s="7"/>
      <c r="T654" s="7"/>
      <c r="U654" s="7"/>
      <c r="V654" s="7"/>
      <c r="W654" s="7"/>
      <c r="X654" s="7"/>
      <c r="Y654" s="7"/>
      <c r="Z654" s="7"/>
    </row>
    <row r="655" ht="13.5" customHeight="1">
      <c r="A655" s="288"/>
      <c r="B655" s="287"/>
      <c r="C655" s="203"/>
      <c r="D655" s="203"/>
      <c r="E655" s="281"/>
      <c r="F655" s="253"/>
      <c r="G655" s="7"/>
      <c r="H655" s="7"/>
      <c r="I655" s="7"/>
      <c r="J655" s="7"/>
      <c r="K655" s="7"/>
      <c r="L655" s="7"/>
      <c r="M655" s="7"/>
      <c r="N655" s="7"/>
      <c r="O655" s="7"/>
      <c r="P655" s="7"/>
      <c r="Q655" s="7"/>
      <c r="R655" s="7"/>
      <c r="S655" s="7"/>
      <c r="T655" s="7"/>
      <c r="U655" s="7"/>
      <c r="V655" s="7"/>
      <c r="W655" s="7"/>
      <c r="X655" s="7"/>
      <c r="Y655" s="7"/>
      <c r="Z655" s="7"/>
    </row>
    <row r="656" ht="13.5" customHeight="1">
      <c r="A656" s="288"/>
      <c r="B656" s="287"/>
      <c r="C656" s="203"/>
      <c r="D656" s="203"/>
      <c r="E656" s="281"/>
      <c r="F656" s="253"/>
      <c r="G656" s="7"/>
      <c r="H656" s="7"/>
      <c r="I656" s="7"/>
      <c r="J656" s="7"/>
      <c r="K656" s="7"/>
      <c r="L656" s="7"/>
      <c r="M656" s="7"/>
      <c r="N656" s="7"/>
      <c r="O656" s="7"/>
      <c r="P656" s="7"/>
      <c r="Q656" s="7"/>
      <c r="R656" s="7"/>
      <c r="S656" s="7"/>
      <c r="T656" s="7"/>
      <c r="U656" s="7"/>
      <c r="V656" s="7"/>
      <c r="W656" s="7"/>
      <c r="X656" s="7"/>
      <c r="Y656" s="7"/>
      <c r="Z656" s="7"/>
    </row>
    <row r="657" ht="13.5" customHeight="1">
      <c r="A657" s="288"/>
      <c r="B657" s="287"/>
      <c r="C657" s="203"/>
      <c r="D657" s="203"/>
      <c r="E657" s="281"/>
      <c r="F657" s="253"/>
      <c r="G657" s="7"/>
      <c r="H657" s="7"/>
      <c r="I657" s="7"/>
      <c r="J657" s="7"/>
      <c r="K657" s="7"/>
      <c r="L657" s="7"/>
      <c r="M657" s="7"/>
      <c r="N657" s="7"/>
      <c r="O657" s="7"/>
      <c r="P657" s="7"/>
      <c r="Q657" s="7"/>
      <c r="R657" s="7"/>
      <c r="S657" s="7"/>
      <c r="T657" s="7"/>
      <c r="U657" s="7"/>
      <c r="V657" s="7"/>
      <c r="W657" s="7"/>
      <c r="X657" s="7"/>
      <c r="Y657" s="7"/>
      <c r="Z657" s="7"/>
    </row>
    <row r="658" ht="13.5" customHeight="1">
      <c r="A658" s="288"/>
      <c r="B658" s="287"/>
      <c r="C658" s="203"/>
      <c r="D658" s="203"/>
      <c r="E658" s="281"/>
      <c r="F658" s="253"/>
      <c r="G658" s="7"/>
      <c r="H658" s="7"/>
      <c r="I658" s="7"/>
      <c r="J658" s="7"/>
      <c r="K658" s="7"/>
      <c r="L658" s="7"/>
      <c r="M658" s="7"/>
      <c r="N658" s="7"/>
      <c r="O658" s="7"/>
      <c r="P658" s="7"/>
      <c r="Q658" s="7"/>
      <c r="R658" s="7"/>
      <c r="S658" s="7"/>
      <c r="T658" s="7"/>
      <c r="U658" s="7"/>
      <c r="V658" s="7"/>
      <c r="W658" s="7"/>
      <c r="X658" s="7"/>
      <c r="Y658" s="7"/>
      <c r="Z658" s="7"/>
    </row>
    <row r="659" ht="13.5" customHeight="1">
      <c r="A659" s="288"/>
      <c r="B659" s="287"/>
      <c r="C659" s="203"/>
      <c r="D659" s="203"/>
      <c r="E659" s="281"/>
      <c r="F659" s="253"/>
      <c r="G659" s="7"/>
      <c r="H659" s="7"/>
      <c r="I659" s="7"/>
      <c r="J659" s="7"/>
      <c r="K659" s="7"/>
      <c r="L659" s="7"/>
      <c r="M659" s="7"/>
      <c r="N659" s="7"/>
      <c r="O659" s="7"/>
      <c r="P659" s="7"/>
      <c r="Q659" s="7"/>
      <c r="R659" s="7"/>
      <c r="S659" s="7"/>
      <c r="T659" s="7"/>
      <c r="U659" s="7"/>
      <c r="V659" s="7"/>
      <c r="W659" s="7"/>
      <c r="X659" s="7"/>
      <c r="Y659" s="7"/>
      <c r="Z659" s="7"/>
    </row>
    <row r="660" ht="13.5" customHeight="1">
      <c r="A660" s="288"/>
      <c r="B660" s="287"/>
      <c r="C660" s="203"/>
      <c r="D660" s="203"/>
      <c r="E660" s="281"/>
      <c r="F660" s="253"/>
      <c r="G660" s="7"/>
      <c r="H660" s="7"/>
      <c r="I660" s="7"/>
      <c r="J660" s="7"/>
      <c r="K660" s="7"/>
      <c r="L660" s="7"/>
      <c r="M660" s="7"/>
      <c r="N660" s="7"/>
      <c r="O660" s="7"/>
      <c r="P660" s="7"/>
      <c r="Q660" s="7"/>
      <c r="R660" s="7"/>
      <c r="S660" s="7"/>
      <c r="T660" s="7"/>
      <c r="U660" s="7"/>
      <c r="V660" s="7"/>
      <c r="W660" s="7"/>
      <c r="X660" s="7"/>
      <c r="Y660" s="7"/>
      <c r="Z660" s="7"/>
    </row>
    <row r="661" ht="13.5" customHeight="1">
      <c r="A661" s="288"/>
      <c r="B661" s="287"/>
      <c r="C661" s="203"/>
      <c r="D661" s="203"/>
      <c r="E661" s="281"/>
      <c r="F661" s="253"/>
      <c r="G661" s="7"/>
      <c r="H661" s="7"/>
      <c r="I661" s="7"/>
      <c r="J661" s="7"/>
      <c r="K661" s="7"/>
      <c r="L661" s="7"/>
      <c r="M661" s="7"/>
      <c r="N661" s="7"/>
      <c r="O661" s="7"/>
      <c r="P661" s="7"/>
      <c r="Q661" s="7"/>
      <c r="R661" s="7"/>
      <c r="S661" s="7"/>
      <c r="T661" s="7"/>
      <c r="U661" s="7"/>
      <c r="V661" s="7"/>
      <c r="W661" s="7"/>
      <c r="X661" s="7"/>
      <c r="Y661" s="7"/>
      <c r="Z661" s="7"/>
    </row>
    <row r="662" ht="13.5" customHeight="1">
      <c r="A662" s="288"/>
      <c r="B662" s="287"/>
      <c r="C662" s="203"/>
      <c r="D662" s="203"/>
      <c r="E662" s="281"/>
      <c r="F662" s="253"/>
      <c r="G662" s="7"/>
      <c r="H662" s="7"/>
      <c r="I662" s="7"/>
      <c r="J662" s="7"/>
      <c r="K662" s="7"/>
      <c r="L662" s="7"/>
      <c r="M662" s="7"/>
      <c r="N662" s="7"/>
      <c r="O662" s="7"/>
      <c r="P662" s="7"/>
      <c r="Q662" s="7"/>
      <c r="R662" s="7"/>
      <c r="S662" s="7"/>
      <c r="T662" s="7"/>
      <c r="U662" s="7"/>
      <c r="V662" s="7"/>
      <c r="W662" s="7"/>
      <c r="X662" s="7"/>
      <c r="Y662" s="7"/>
      <c r="Z662" s="7"/>
    </row>
    <row r="663" ht="13.5" customHeight="1">
      <c r="A663" s="288"/>
      <c r="B663" s="287"/>
      <c r="C663" s="203"/>
      <c r="D663" s="203"/>
      <c r="E663" s="281"/>
      <c r="F663" s="253"/>
      <c r="G663" s="7"/>
      <c r="H663" s="7"/>
      <c r="I663" s="7"/>
      <c r="J663" s="7"/>
      <c r="K663" s="7"/>
      <c r="L663" s="7"/>
      <c r="M663" s="7"/>
      <c r="N663" s="7"/>
      <c r="O663" s="7"/>
      <c r="P663" s="7"/>
      <c r="Q663" s="7"/>
      <c r="R663" s="7"/>
      <c r="S663" s="7"/>
      <c r="T663" s="7"/>
      <c r="U663" s="7"/>
      <c r="V663" s="7"/>
      <c r="W663" s="7"/>
      <c r="X663" s="7"/>
      <c r="Y663" s="7"/>
      <c r="Z663" s="7"/>
    </row>
    <row r="664" ht="13.5" customHeight="1">
      <c r="A664" s="288"/>
      <c r="B664" s="287"/>
      <c r="C664" s="203"/>
      <c r="D664" s="203"/>
      <c r="E664" s="281"/>
      <c r="F664" s="253"/>
      <c r="G664" s="7"/>
      <c r="H664" s="7"/>
      <c r="I664" s="7"/>
      <c r="J664" s="7"/>
      <c r="K664" s="7"/>
      <c r="L664" s="7"/>
      <c r="M664" s="7"/>
      <c r="N664" s="7"/>
      <c r="O664" s="7"/>
      <c r="P664" s="7"/>
      <c r="Q664" s="7"/>
      <c r="R664" s="7"/>
      <c r="S664" s="7"/>
      <c r="T664" s="7"/>
      <c r="U664" s="7"/>
      <c r="V664" s="7"/>
      <c r="W664" s="7"/>
      <c r="X664" s="7"/>
      <c r="Y664" s="7"/>
      <c r="Z664" s="7"/>
    </row>
    <row r="665" ht="13.5" customHeight="1">
      <c r="A665" s="288"/>
      <c r="B665" s="287"/>
      <c r="C665" s="203"/>
      <c r="D665" s="203"/>
      <c r="E665" s="281"/>
      <c r="F665" s="253"/>
      <c r="G665" s="7"/>
      <c r="H665" s="7"/>
      <c r="I665" s="7"/>
      <c r="J665" s="7"/>
      <c r="K665" s="7"/>
      <c r="L665" s="7"/>
      <c r="M665" s="7"/>
      <c r="N665" s="7"/>
      <c r="O665" s="7"/>
      <c r="P665" s="7"/>
      <c r="Q665" s="7"/>
      <c r="R665" s="7"/>
      <c r="S665" s="7"/>
      <c r="T665" s="7"/>
      <c r="U665" s="7"/>
      <c r="V665" s="7"/>
      <c r="W665" s="7"/>
      <c r="X665" s="7"/>
      <c r="Y665" s="7"/>
      <c r="Z665" s="7"/>
    </row>
    <row r="666" ht="13.5" customHeight="1">
      <c r="A666" s="288"/>
      <c r="B666" s="287"/>
      <c r="C666" s="203"/>
      <c r="D666" s="203"/>
      <c r="E666" s="281"/>
      <c r="F666" s="253"/>
      <c r="G666" s="7"/>
      <c r="H666" s="7"/>
      <c r="I666" s="7"/>
      <c r="J666" s="7"/>
      <c r="K666" s="7"/>
      <c r="L666" s="7"/>
      <c r="M666" s="7"/>
      <c r="N666" s="7"/>
      <c r="O666" s="7"/>
      <c r="P666" s="7"/>
      <c r="Q666" s="7"/>
      <c r="R666" s="7"/>
      <c r="S666" s="7"/>
      <c r="T666" s="7"/>
      <c r="U666" s="7"/>
      <c r="V666" s="7"/>
      <c r="W666" s="7"/>
      <c r="X666" s="7"/>
      <c r="Y666" s="7"/>
      <c r="Z666" s="7"/>
    </row>
    <row r="667" ht="13.5" customHeight="1">
      <c r="A667" s="288"/>
      <c r="B667" s="287"/>
      <c r="C667" s="203"/>
      <c r="D667" s="203"/>
      <c r="E667" s="281"/>
      <c r="F667" s="253"/>
      <c r="G667" s="7"/>
      <c r="H667" s="7"/>
      <c r="I667" s="7"/>
      <c r="J667" s="7"/>
      <c r="K667" s="7"/>
      <c r="L667" s="7"/>
      <c r="M667" s="7"/>
      <c r="N667" s="7"/>
      <c r="O667" s="7"/>
      <c r="P667" s="7"/>
      <c r="Q667" s="7"/>
      <c r="R667" s="7"/>
      <c r="S667" s="7"/>
      <c r="T667" s="7"/>
      <c r="U667" s="7"/>
      <c r="V667" s="7"/>
      <c r="W667" s="7"/>
      <c r="X667" s="7"/>
      <c r="Y667" s="7"/>
      <c r="Z667" s="7"/>
    </row>
    <row r="668" ht="13.5" customHeight="1">
      <c r="A668" s="288"/>
      <c r="B668" s="287"/>
      <c r="C668" s="203"/>
      <c r="D668" s="203"/>
      <c r="E668" s="281"/>
      <c r="F668" s="253"/>
      <c r="G668" s="7"/>
      <c r="H668" s="7"/>
      <c r="I668" s="7"/>
      <c r="J668" s="7"/>
      <c r="K668" s="7"/>
      <c r="L668" s="7"/>
      <c r="M668" s="7"/>
      <c r="N668" s="7"/>
      <c r="O668" s="7"/>
      <c r="P668" s="7"/>
      <c r="Q668" s="7"/>
      <c r="R668" s="7"/>
      <c r="S668" s="7"/>
      <c r="T668" s="7"/>
      <c r="U668" s="7"/>
      <c r="V668" s="7"/>
      <c r="W668" s="7"/>
      <c r="X668" s="7"/>
      <c r="Y668" s="7"/>
      <c r="Z668" s="7"/>
    </row>
    <row r="669" ht="13.5" customHeight="1">
      <c r="A669" s="288"/>
      <c r="B669" s="287"/>
      <c r="C669" s="203"/>
      <c r="D669" s="203"/>
      <c r="E669" s="281"/>
      <c r="F669" s="253"/>
      <c r="G669" s="7"/>
      <c r="H669" s="7"/>
      <c r="I669" s="7"/>
      <c r="J669" s="7"/>
      <c r="K669" s="7"/>
      <c r="L669" s="7"/>
      <c r="M669" s="7"/>
      <c r="N669" s="7"/>
      <c r="O669" s="7"/>
      <c r="P669" s="7"/>
      <c r="Q669" s="7"/>
      <c r="R669" s="7"/>
      <c r="S669" s="7"/>
      <c r="T669" s="7"/>
      <c r="U669" s="7"/>
      <c r="V669" s="7"/>
      <c r="W669" s="7"/>
      <c r="X669" s="7"/>
      <c r="Y669" s="7"/>
      <c r="Z669" s="7"/>
    </row>
    <row r="670" ht="13.5" customHeight="1">
      <c r="A670" s="288"/>
      <c r="B670" s="287"/>
      <c r="C670" s="203"/>
      <c r="D670" s="203"/>
      <c r="E670" s="281"/>
      <c r="F670" s="253"/>
      <c r="G670" s="7"/>
      <c r="H670" s="7"/>
      <c r="I670" s="7"/>
      <c r="J670" s="7"/>
      <c r="K670" s="7"/>
      <c r="L670" s="7"/>
      <c r="M670" s="7"/>
      <c r="N670" s="7"/>
      <c r="O670" s="7"/>
      <c r="P670" s="7"/>
      <c r="Q670" s="7"/>
      <c r="R670" s="7"/>
      <c r="S670" s="7"/>
      <c r="T670" s="7"/>
      <c r="U670" s="7"/>
      <c r="V670" s="7"/>
      <c r="W670" s="7"/>
      <c r="X670" s="7"/>
      <c r="Y670" s="7"/>
      <c r="Z670" s="7"/>
    </row>
    <row r="671" ht="13.5" customHeight="1">
      <c r="A671" s="288"/>
      <c r="B671" s="287"/>
      <c r="C671" s="203"/>
      <c r="D671" s="203"/>
      <c r="E671" s="281"/>
      <c r="F671" s="253"/>
      <c r="G671" s="7"/>
      <c r="H671" s="7"/>
      <c r="I671" s="7"/>
      <c r="J671" s="7"/>
      <c r="K671" s="7"/>
      <c r="L671" s="7"/>
      <c r="M671" s="7"/>
      <c r="N671" s="7"/>
      <c r="O671" s="7"/>
      <c r="P671" s="7"/>
      <c r="Q671" s="7"/>
      <c r="R671" s="7"/>
      <c r="S671" s="7"/>
      <c r="T671" s="7"/>
      <c r="U671" s="7"/>
      <c r="V671" s="7"/>
      <c r="W671" s="7"/>
      <c r="X671" s="7"/>
      <c r="Y671" s="7"/>
      <c r="Z671" s="7"/>
    </row>
    <row r="672" ht="13.5" customHeight="1">
      <c r="A672" s="288"/>
      <c r="B672" s="287"/>
      <c r="C672" s="203"/>
      <c r="D672" s="203"/>
      <c r="E672" s="281"/>
      <c r="F672" s="253"/>
      <c r="G672" s="7"/>
      <c r="H672" s="7"/>
      <c r="I672" s="7"/>
      <c r="J672" s="7"/>
      <c r="K672" s="7"/>
      <c r="L672" s="7"/>
      <c r="M672" s="7"/>
      <c r="N672" s="7"/>
      <c r="O672" s="7"/>
      <c r="P672" s="7"/>
      <c r="Q672" s="7"/>
      <c r="R672" s="7"/>
      <c r="S672" s="7"/>
      <c r="T672" s="7"/>
      <c r="U672" s="7"/>
      <c r="V672" s="7"/>
      <c r="W672" s="7"/>
      <c r="X672" s="7"/>
      <c r="Y672" s="7"/>
      <c r="Z672" s="7"/>
    </row>
    <row r="673" ht="13.5" customHeight="1">
      <c r="A673" s="288"/>
      <c r="B673" s="287"/>
      <c r="C673" s="203"/>
      <c r="D673" s="203"/>
      <c r="E673" s="281"/>
      <c r="F673" s="253"/>
      <c r="G673" s="7"/>
      <c r="H673" s="7"/>
      <c r="I673" s="7"/>
      <c r="J673" s="7"/>
      <c r="K673" s="7"/>
      <c r="L673" s="7"/>
      <c r="M673" s="7"/>
      <c r="N673" s="7"/>
      <c r="O673" s="7"/>
      <c r="P673" s="7"/>
      <c r="Q673" s="7"/>
      <c r="R673" s="7"/>
      <c r="S673" s="7"/>
      <c r="T673" s="7"/>
      <c r="U673" s="7"/>
      <c r="V673" s="7"/>
      <c r="W673" s="7"/>
      <c r="X673" s="7"/>
      <c r="Y673" s="7"/>
      <c r="Z673" s="7"/>
    </row>
    <row r="674" ht="13.5" customHeight="1">
      <c r="A674" s="288"/>
      <c r="B674" s="287"/>
      <c r="C674" s="203"/>
      <c r="D674" s="203"/>
      <c r="E674" s="281"/>
      <c r="F674" s="253"/>
      <c r="G674" s="7"/>
      <c r="H674" s="7"/>
      <c r="I674" s="7"/>
      <c r="J674" s="7"/>
      <c r="K674" s="7"/>
      <c r="L674" s="7"/>
      <c r="M674" s="7"/>
      <c r="N674" s="7"/>
      <c r="O674" s="7"/>
      <c r="P674" s="7"/>
      <c r="Q674" s="7"/>
      <c r="R674" s="7"/>
      <c r="S674" s="7"/>
      <c r="T674" s="7"/>
      <c r="U674" s="7"/>
      <c r="V674" s="7"/>
      <c r="W674" s="7"/>
      <c r="X674" s="7"/>
      <c r="Y674" s="7"/>
      <c r="Z674" s="7"/>
    </row>
    <row r="675" ht="13.5" customHeight="1">
      <c r="A675" s="288"/>
      <c r="B675" s="287"/>
      <c r="C675" s="203"/>
      <c r="D675" s="203"/>
      <c r="E675" s="281"/>
      <c r="F675" s="253"/>
      <c r="G675" s="7"/>
      <c r="H675" s="7"/>
      <c r="I675" s="7"/>
      <c r="J675" s="7"/>
      <c r="K675" s="7"/>
      <c r="L675" s="7"/>
      <c r="M675" s="7"/>
      <c r="N675" s="7"/>
      <c r="O675" s="7"/>
      <c r="P675" s="7"/>
      <c r="Q675" s="7"/>
      <c r="R675" s="7"/>
      <c r="S675" s="7"/>
      <c r="T675" s="7"/>
      <c r="U675" s="7"/>
      <c r="V675" s="7"/>
      <c r="W675" s="7"/>
      <c r="X675" s="7"/>
      <c r="Y675" s="7"/>
      <c r="Z675" s="7"/>
    </row>
    <row r="676" ht="13.5" customHeight="1">
      <c r="A676" s="288"/>
      <c r="B676" s="287"/>
      <c r="C676" s="203"/>
      <c r="D676" s="203"/>
      <c r="E676" s="281"/>
      <c r="F676" s="253"/>
      <c r="G676" s="7"/>
      <c r="H676" s="7"/>
      <c r="I676" s="7"/>
      <c r="J676" s="7"/>
      <c r="K676" s="7"/>
      <c r="L676" s="7"/>
      <c r="M676" s="7"/>
      <c r="N676" s="7"/>
      <c r="O676" s="7"/>
      <c r="P676" s="7"/>
      <c r="Q676" s="7"/>
      <c r="R676" s="7"/>
      <c r="S676" s="7"/>
      <c r="T676" s="7"/>
      <c r="U676" s="7"/>
      <c r="V676" s="7"/>
      <c r="W676" s="7"/>
      <c r="X676" s="7"/>
      <c r="Y676" s="7"/>
      <c r="Z676" s="7"/>
    </row>
    <row r="677" ht="13.5" customHeight="1">
      <c r="A677" s="288"/>
      <c r="B677" s="287"/>
      <c r="C677" s="203"/>
      <c r="D677" s="203"/>
      <c r="E677" s="281"/>
      <c r="F677" s="253"/>
      <c r="G677" s="7"/>
      <c r="H677" s="7"/>
      <c r="I677" s="7"/>
      <c r="J677" s="7"/>
      <c r="K677" s="7"/>
      <c r="L677" s="7"/>
      <c r="M677" s="7"/>
      <c r="N677" s="7"/>
      <c r="O677" s="7"/>
      <c r="P677" s="7"/>
      <c r="Q677" s="7"/>
      <c r="R677" s="7"/>
      <c r="S677" s="7"/>
      <c r="T677" s="7"/>
      <c r="U677" s="7"/>
      <c r="V677" s="7"/>
      <c r="W677" s="7"/>
      <c r="X677" s="7"/>
      <c r="Y677" s="7"/>
      <c r="Z677" s="7"/>
    </row>
    <row r="678" ht="13.5" customHeight="1">
      <c r="A678" s="288"/>
      <c r="B678" s="287"/>
      <c r="C678" s="203"/>
      <c r="D678" s="203"/>
      <c r="E678" s="281"/>
      <c r="F678" s="253"/>
      <c r="G678" s="7"/>
      <c r="H678" s="7"/>
      <c r="I678" s="7"/>
      <c r="J678" s="7"/>
      <c r="K678" s="7"/>
      <c r="L678" s="7"/>
      <c r="M678" s="7"/>
      <c r="N678" s="7"/>
      <c r="O678" s="7"/>
      <c r="P678" s="7"/>
      <c r="Q678" s="7"/>
      <c r="R678" s="7"/>
      <c r="S678" s="7"/>
      <c r="T678" s="7"/>
      <c r="U678" s="7"/>
      <c r="V678" s="7"/>
      <c r="W678" s="7"/>
      <c r="X678" s="7"/>
      <c r="Y678" s="7"/>
      <c r="Z678" s="7"/>
    </row>
    <row r="679" ht="13.5" customHeight="1">
      <c r="A679" s="288"/>
      <c r="B679" s="287"/>
      <c r="C679" s="203"/>
      <c r="D679" s="203"/>
      <c r="E679" s="281"/>
      <c r="F679" s="253"/>
      <c r="G679" s="7"/>
      <c r="H679" s="7"/>
      <c r="I679" s="7"/>
      <c r="J679" s="7"/>
      <c r="K679" s="7"/>
      <c r="L679" s="7"/>
      <c r="M679" s="7"/>
      <c r="N679" s="7"/>
      <c r="O679" s="7"/>
      <c r="P679" s="7"/>
      <c r="Q679" s="7"/>
      <c r="R679" s="7"/>
      <c r="S679" s="7"/>
      <c r="T679" s="7"/>
      <c r="U679" s="7"/>
      <c r="V679" s="7"/>
      <c r="W679" s="7"/>
      <c r="X679" s="7"/>
      <c r="Y679" s="7"/>
      <c r="Z679" s="7"/>
    </row>
    <row r="680" ht="13.5" customHeight="1">
      <c r="A680" s="288"/>
      <c r="B680" s="287"/>
      <c r="C680" s="203"/>
      <c r="D680" s="203"/>
      <c r="E680" s="281"/>
      <c r="F680" s="253"/>
      <c r="G680" s="7"/>
      <c r="H680" s="7"/>
      <c r="I680" s="7"/>
      <c r="J680" s="7"/>
      <c r="K680" s="7"/>
      <c r="L680" s="7"/>
      <c r="M680" s="7"/>
      <c r="N680" s="7"/>
      <c r="O680" s="7"/>
      <c r="P680" s="7"/>
      <c r="Q680" s="7"/>
      <c r="R680" s="7"/>
      <c r="S680" s="7"/>
      <c r="T680" s="7"/>
      <c r="U680" s="7"/>
      <c r="V680" s="7"/>
      <c r="W680" s="7"/>
      <c r="X680" s="7"/>
      <c r="Y680" s="7"/>
      <c r="Z680" s="7"/>
    </row>
    <row r="681" ht="13.5" customHeight="1">
      <c r="A681" s="288"/>
      <c r="B681" s="287"/>
      <c r="C681" s="203"/>
      <c r="D681" s="203"/>
      <c r="E681" s="281"/>
      <c r="F681" s="253"/>
      <c r="G681" s="7"/>
      <c r="H681" s="7"/>
      <c r="I681" s="7"/>
      <c r="J681" s="7"/>
      <c r="K681" s="7"/>
      <c r="L681" s="7"/>
      <c r="M681" s="7"/>
      <c r="N681" s="7"/>
      <c r="O681" s="7"/>
      <c r="P681" s="7"/>
      <c r="Q681" s="7"/>
      <c r="R681" s="7"/>
      <c r="S681" s="7"/>
      <c r="T681" s="7"/>
      <c r="U681" s="7"/>
      <c r="V681" s="7"/>
      <c r="W681" s="7"/>
      <c r="X681" s="7"/>
      <c r="Y681" s="7"/>
      <c r="Z681" s="7"/>
    </row>
    <row r="682" ht="13.5" customHeight="1">
      <c r="A682" s="288"/>
      <c r="B682" s="287"/>
      <c r="C682" s="203"/>
      <c r="D682" s="203"/>
      <c r="E682" s="281"/>
      <c r="F682" s="253"/>
      <c r="G682" s="7"/>
      <c r="H682" s="7"/>
      <c r="I682" s="7"/>
      <c r="J682" s="7"/>
      <c r="K682" s="7"/>
      <c r="L682" s="7"/>
      <c r="M682" s="7"/>
      <c r="N682" s="7"/>
      <c r="O682" s="7"/>
      <c r="P682" s="7"/>
      <c r="Q682" s="7"/>
      <c r="R682" s="7"/>
      <c r="S682" s="7"/>
      <c r="T682" s="7"/>
      <c r="U682" s="7"/>
      <c r="V682" s="7"/>
      <c r="W682" s="7"/>
      <c r="X682" s="7"/>
      <c r="Y682" s="7"/>
      <c r="Z682" s="7"/>
    </row>
    <row r="683" ht="13.5" customHeight="1">
      <c r="A683" s="288"/>
      <c r="B683" s="287"/>
      <c r="C683" s="203"/>
      <c r="D683" s="203"/>
      <c r="E683" s="281"/>
      <c r="F683" s="253"/>
      <c r="G683" s="7"/>
      <c r="H683" s="7"/>
      <c r="I683" s="7"/>
      <c r="J683" s="7"/>
      <c r="K683" s="7"/>
      <c r="L683" s="7"/>
      <c r="M683" s="7"/>
      <c r="N683" s="7"/>
      <c r="O683" s="7"/>
      <c r="P683" s="7"/>
      <c r="Q683" s="7"/>
      <c r="R683" s="7"/>
      <c r="S683" s="7"/>
      <c r="T683" s="7"/>
      <c r="U683" s="7"/>
      <c r="V683" s="7"/>
      <c r="W683" s="7"/>
      <c r="X683" s="7"/>
      <c r="Y683" s="7"/>
      <c r="Z683" s="7"/>
    </row>
    <row r="684" ht="13.5" customHeight="1">
      <c r="A684" s="288"/>
      <c r="B684" s="287"/>
      <c r="C684" s="203"/>
      <c r="D684" s="203"/>
      <c r="E684" s="281"/>
      <c r="F684" s="253"/>
      <c r="G684" s="7"/>
      <c r="H684" s="7"/>
      <c r="I684" s="7"/>
      <c r="J684" s="7"/>
      <c r="K684" s="7"/>
      <c r="L684" s="7"/>
      <c r="M684" s="7"/>
      <c r="N684" s="7"/>
      <c r="O684" s="7"/>
      <c r="P684" s="7"/>
      <c r="Q684" s="7"/>
      <c r="R684" s="7"/>
      <c r="S684" s="7"/>
      <c r="T684" s="7"/>
      <c r="U684" s="7"/>
      <c r="V684" s="7"/>
      <c r="W684" s="7"/>
      <c r="X684" s="7"/>
      <c r="Y684" s="7"/>
      <c r="Z684" s="7"/>
    </row>
    <row r="685" ht="13.5" customHeight="1">
      <c r="A685" s="288"/>
      <c r="B685" s="287"/>
      <c r="C685" s="203"/>
      <c r="D685" s="203"/>
      <c r="E685" s="281"/>
      <c r="F685" s="253"/>
      <c r="G685" s="7"/>
      <c r="H685" s="7"/>
      <c r="I685" s="7"/>
      <c r="J685" s="7"/>
      <c r="K685" s="7"/>
      <c r="L685" s="7"/>
      <c r="M685" s="7"/>
      <c r="N685" s="7"/>
      <c r="O685" s="7"/>
      <c r="P685" s="7"/>
      <c r="Q685" s="7"/>
      <c r="R685" s="7"/>
      <c r="S685" s="7"/>
      <c r="T685" s="7"/>
      <c r="U685" s="7"/>
      <c r="V685" s="7"/>
      <c r="W685" s="7"/>
      <c r="X685" s="7"/>
      <c r="Y685" s="7"/>
      <c r="Z685" s="7"/>
    </row>
    <row r="686" ht="13.5" customHeight="1">
      <c r="A686" s="288"/>
      <c r="B686" s="287"/>
      <c r="C686" s="203"/>
      <c r="D686" s="203"/>
      <c r="E686" s="281"/>
      <c r="F686" s="253"/>
      <c r="G686" s="7"/>
      <c r="H686" s="7"/>
      <c r="I686" s="7"/>
      <c r="J686" s="7"/>
      <c r="K686" s="7"/>
      <c r="L686" s="7"/>
      <c r="M686" s="7"/>
      <c r="N686" s="7"/>
      <c r="O686" s="7"/>
      <c r="P686" s="7"/>
      <c r="Q686" s="7"/>
      <c r="R686" s="7"/>
      <c r="S686" s="7"/>
      <c r="T686" s="7"/>
      <c r="U686" s="7"/>
      <c r="V686" s="7"/>
      <c r="W686" s="7"/>
      <c r="X686" s="7"/>
      <c r="Y686" s="7"/>
      <c r="Z686" s="7"/>
    </row>
    <row r="687" ht="13.5" customHeight="1">
      <c r="A687" s="288"/>
      <c r="B687" s="287"/>
      <c r="C687" s="203"/>
      <c r="D687" s="203"/>
      <c r="E687" s="281"/>
      <c r="F687" s="253"/>
      <c r="G687" s="7"/>
      <c r="H687" s="7"/>
      <c r="I687" s="7"/>
      <c r="J687" s="7"/>
      <c r="K687" s="7"/>
      <c r="L687" s="7"/>
      <c r="M687" s="7"/>
      <c r="N687" s="7"/>
      <c r="O687" s="7"/>
      <c r="P687" s="7"/>
      <c r="Q687" s="7"/>
      <c r="R687" s="7"/>
      <c r="S687" s="7"/>
      <c r="T687" s="7"/>
      <c r="U687" s="7"/>
      <c r="V687" s="7"/>
      <c r="W687" s="7"/>
      <c r="X687" s="7"/>
      <c r="Y687" s="7"/>
      <c r="Z687" s="7"/>
    </row>
    <row r="688" ht="13.5" customHeight="1">
      <c r="A688" s="288"/>
      <c r="B688" s="287"/>
      <c r="C688" s="203"/>
      <c r="D688" s="203"/>
      <c r="E688" s="281"/>
      <c r="F688" s="253"/>
      <c r="G688" s="7"/>
      <c r="H688" s="7"/>
      <c r="I688" s="7"/>
      <c r="J688" s="7"/>
      <c r="K688" s="7"/>
      <c r="L688" s="7"/>
      <c r="M688" s="7"/>
      <c r="N688" s="7"/>
      <c r="O688" s="7"/>
      <c r="P688" s="7"/>
      <c r="Q688" s="7"/>
      <c r="R688" s="7"/>
      <c r="S688" s="7"/>
      <c r="T688" s="7"/>
      <c r="U688" s="7"/>
      <c r="V688" s="7"/>
      <c r="W688" s="7"/>
      <c r="X688" s="7"/>
      <c r="Y688" s="7"/>
      <c r="Z688" s="7"/>
    </row>
    <row r="689" ht="13.5" customHeight="1">
      <c r="A689" s="288"/>
      <c r="B689" s="287"/>
      <c r="C689" s="203"/>
      <c r="D689" s="203"/>
      <c r="E689" s="281"/>
      <c r="F689" s="253"/>
      <c r="G689" s="7"/>
      <c r="H689" s="7"/>
      <c r="I689" s="7"/>
      <c r="J689" s="7"/>
      <c r="K689" s="7"/>
      <c r="L689" s="7"/>
      <c r="M689" s="7"/>
      <c r="N689" s="7"/>
      <c r="O689" s="7"/>
      <c r="P689" s="7"/>
      <c r="Q689" s="7"/>
      <c r="R689" s="7"/>
      <c r="S689" s="7"/>
      <c r="T689" s="7"/>
      <c r="U689" s="7"/>
      <c r="V689" s="7"/>
      <c r="W689" s="7"/>
      <c r="X689" s="7"/>
      <c r="Y689" s="7"/>
      <c r="Z689" s="7"/>
    </row>
    <row r="690" ht="13.5" customHeight="1">
      <c r="A690" s="288"/>
      <c r="B690" s="287"/>
      <c r="C690" s="203"/>
      <c r="D690" s="203"/>
      <c r="E690" s="281"/>
      <c r="F690" s="253"/>
      <c r="G690" s="7"/>
      <c r="H690" s="7"/>
      <c r="I690" s="7"/>
      <c r="J690" s="7"/>
      <c r="K690" s="7"/>
      <c r="L690" s="7"/>
      <c r="M690" s="7"/>
      <c r="N690" s="7"/>
      <c r="O690" s="7"/>
      <c r="P690" s="7"/>
      <c r="Q690" s="7"/>
      <c r="R690" s="7"/>
      <c r="S690" s="7"/>
      <c r="T690" s="7"/>
      <c r="U690" s="7"/>
      <c r="V690" s="7"/>
      <c r="W690" s="7"/>
      <c r="X690" s="7"/>
      <c r="Y690" s="7"/>
      <c r="Z690" s="7"/>
    </row>
    <row r="691" ht="13.5" customHeight="1">
      <c r="A691" s="288"/>
      <c r="B691" s="287"/>
      <c r="C691" s="203"/>
      <c r="D691" s="203"/>
      <c r="E691" s="281"/>
      <c r="F691" s="253"/>
      <c r="G691" s="7"/>
      <c r="H691" s="7"/>
      <c r="I691" s="7"/>
      <c r="J691" s="7"/>
      <c r="K691" s="7"/>
      <c r="L691" s="7"/>
      <c r="M691" s="7"/>
      <c r="N691" s="7"/>
      <c r="O691" s="7"/>
      <c r="P691" s="7"/>
      <c r="Q691" s="7"/>
      <c r="R691" s="7"/>
      <c r="S691" s="7"/>
      <c r="T691" s="7"/>
      <c r="U691" s="7"/>
      <c r="V691" s="7"/>
      <c r="W691" s="7"/>
      <c r="X691" s="7"/>
      <c r="Y691" s="7"/>
      <c r="Z691" s="7"/>
    </row>
    <row r="692" ht="13.5" customHeight="1">
      <c r="A692" s="288"/>
      <c r="B692" s="287"/>
      <c r="C692" s="203"/>
      <c r="D692" s="203"/>
      <c r="E692" s="281"/>
      <c r="F692" s="253"/>
      <c r="G692" s="7"/>
      <c r="H692" s="7"/>
      <c r="I692" s="7"/>
      <c r="J692" s="7"/>
      <c r="K692" s="7"/>
      <c r="L692" s="7"/>
      <c r="M692" s="7"/>
      <c r="N692" s="7"/>
      <c r="O692" s="7"/>
      <c r="P692" s="7"/>
      <c r="Q692" s="7"/>
      <c r="R692" s="7"/>
      <c r="S692" s="7"/>
      <c r="T692" s="7"/>
      <c r="U692" s="7"/>
      <c r="V692" s="7"/>
      <c r="W692" s="7"/>
      <c r="X692" s="7"/>
      <c r="Y692" s="7"/>
      <c r="Z692" s="7"/>
    </row>
    <row r="693" ht="13.5" customHeight="1">
      <c r="A693" s="288"/>
      <c r="B693" s="287"/>
      <c r="C693" s="203"/>
      <c r="D693" s="203"/>
      <c r="E693" s="281"/>
      <c r="F693" s="253"/>
      <c r="G693" s="7"/>
      <c r="H693" s="7"/>
      <c r="I693" s="7"/>
      <c r="J693" s="7"/>
      <c r="K693" s="7"/>
      <c r="L693" s="7"/>
      <c r="M693" s="7"/>
      <c r="N693" s="7"/>
      <c r="O693" s="7"/>
      <c r="P693" s="7"/>
      <c r="Q693" s="7"/>
      <c r="R693" s="7"/>
      <c r="S693" s="7"/>
      <c r="T693" s="7"/>
      <c r="U693" s="7"/>
      <c r="V693" s="7"/>
      <c r="W693" s="7"/>
      <c r="X693" s="7"/>
      <c r="Y693" s="7"/>
      <c r="Z693" s="7"/>
    </row>
    <row r="694" ht="13.5" customHeight="1">
      <c r="A694" s="288"/>
      <c r="B694" s="287"/>
      <c r="C694" s="203"/>
      <c r="D694" s="203"/>
      <c r="E694" s="281"/>
      <c r="F694" s="253"/>
      <c r="G694" s="7"/>
      <c r="H694" s="7"/>
      <c r="I694" s="7"/>
      <c r="J694" s="7"/>
      <c r="K694" s="7"/>
      <c r="L694" s="7"/>
      <c r="M694" s="7"/>
      <c r="N694" s="7"/>
      <c r="O694" s="7"/>
      <c r="P694" s="7"/>
      <c r="Q694" s="7"/>
      <c r="R694" s="7"/>
      <c r="S694" s="7"/>
      <c r="T694" s="7"/>
      <c r="U694" s="7"/>
      <c r="V694" s="7"/>
      <c r="W694" s="7"/>
      <c r="X694" s="7"/>
      <c r="Y694" s="7"/>
      <c r="Z694" s="7"/>
    </row>
    <row r="695" ht="13.5" customHeight="1">
      <c r="A695" s="288"/>
      <c r="B695" s="287"/>
      <c r="C695" s="203"/>
      <c r="D695" s="203"/>
      <c r="E695" s="281"/>
      <c r="F695" s="253"/>
      <c r="G695" s="7"/>
      <c r="H695" s="7"/>
      <c r="I695" s="7"/>
      <c r="J695" s="7"/>
      <c r="K695" s="7"/>
      <c r="L695" s="7"/>
      <c r="M695" s="7"/>
      <c r="N695" s="7"/>
      <c r="O695" s="7"/>
      <c r="P695" s="7"/>
      <c r="Q695" s="7"/>
      <c r="R695" s="7"/>
      <c r="S695" s="7"/>
      <c r="T695" s="7"/>
      <c r="U695" s="7"/>
      <c r="V695" s="7"/>
      <c r="W695" s="7"/>
      <c r="X695" s="7"/>
      <c r="Y695" s="7"/>
      <c r="Z695" s="7"/>
    </row>
    <row r="696" ht="13.5" customHeight="1">
      <c r="A696" s="288"/>
      <c r="B696" s="287"/>
      <c r="C696" s="203"/>
      <c r="D696" s="203"/>
      <c r="E696" s="281"/>
      <c r="F696" s="253"/>
      <c r="G696" s="7"/>
      <c r="H696" s="7"/>
      <c r="I696" s="7"/>
      <c r="J696" s="7"/>
      <c r="K696" s="7"/>
      <c r="L696" s="7"/>
      <c r="M696" s="7"/>
      <c r="N696" s="7"/>
      <c r="O696" s="7"/>
      <c r="P696" s="7"/>
      <c r="Q696" s="7"/>
      <c r="R696" s="7"/>
      <c r="S696" s="7"/>
      <c r="T696" s="7"/>
      <c r="U696" s="7"/>
      <c r="V696" s="7"/>
      <c r="W696" s="7"/>
      <c r="X696" s="7"/>
      <c r="Y696" s="7"/>
      <c r="Z696" s="7"/>
    </row>
    <row r="697" ht="13.5" customHeight="1">
      <c r="A697" s="288"/>
      <c r="B697" s="287"/>
      <c r="C697" s="203"/>
      <c r="D697" s="203"/>
      <c r="E697" s="281"/>
      <c r="F697" s="253"/>
      <c r="G697" s="7"/>
      <c r="H697" s="7"/>
      <c r="I697" s="7"/>
      <c r="J697" s="7"/>
      <c r="K697" s="7"/>
      <c r="L697" s="7"/>
      <c r="M697" s="7"/>
      <c r="N697" s="7"/>
      <c r="O697" s="7"/>
      <c r="P697" s="7"/>
      <c r="Q697" s="7"/>
      <c r="R697" s="7"/>
      <c r="S697" s="7"/>
      <c r="T697" s="7"/>
      <c r="U697" s="7"/>
      <c r="V697" s="7"/>
      <c r="W697" s="7"/>
      <c r="X697" s="7"/>
      <c r="Y697" s="7"/>
      <c r="Z697" s="7"/>
    </row>
    <row r="698" ht="13.5" customHeight="1">
      <c r="A698" s="288"/>
      <c r="B698" s="287"/>
      <c r="C698" s="203"/>
      <c r="D698" s="203"/>
      <c r="E698" s="281"/>
      <c r="F698" s="253"/>
      <c r="G698" s="7"/>
      <c r="H698" s="7"/>
      <c r="I698" s="7"/>
      <c r="J698" s="7"/>
      <c r="K698" s="7"/>
      <c r="L698" s="7"/>
      <c r="M698" s="7"/>
      <c r="N698" s="7"/>
      <c r="O698" s="7"/>
      <c r="P698" s="7"/>
      <c r="Q698" s="7"/>
      <c r="R698" s="7"/>
      <c r="S698" s="7"/>
      <c r="T698" s="7"/>
      <c r="U698" s="7"/>
      <c r="V698" s="7"/>
      <c r="W698" s="7"/>
      <c r="X698" s="7"/>
      <c r="Y698" s="7"/>
      <c r="Z698" s="7"/>
    </row>
    <row r="699" ht="13.5" customHeight="1">
      <c r="A699" s="288"/>
      <c r="B699" s="287"/>
      <c r="C699" s="203"/>
      <c r="D699" s="203"/>
      <c r="E699" s="281"/>
      <c r="F699" s="253"/>
      <c r="G699" s="7"/>
      <c r="H699" s="7"/>
      <c r="I699" s="7"/>
      <c r="J699" s="7"/>
      <c r="K699" s="7"/>
      <c r="L699" s="7"/>
      <c r="M699" s="7"/>
      <c r="N699" s="7"/>
      <c r="O699" s="7"/>
      <c r="P699" s="7"/>
      <c r="Q699" s="7"/>
      <c r="R699" s="7"/>
      <c r="S699" s="7"/>
      <c r="T699" s="7"/>
      <c r="U699" s="7"/>
      <c r="V699" s="7"/>
      <c r="W699" s="7"/>
      <c r="X699" s="7"/>
      <c r="Y699" s="7"/>
      <c r="Z699" s="7"/>
    </row>
    <row r="700" ht="13.5" customHeight="1">
      <c r="A700" s="288"/>
      <c r="B700" s="287"/>
      <c r="C700" s="203"/>
      <c r="D700" s="203"/>
      <c r="E700" s="281"/>
      <c r="F700" s="253"/>
      <c r="G700" s="7"/>
      <c r="H700" s="7"/>
      <c r="I700" s="7"/>
      <c r="J700" s="7"/>
      <c r="K700" s="7"/>
      <c r="L700" s="7"/>
      <c r="M700" s="7"/>
      <c r="N700" s="7"/>
      <c r="O700" s="7"/>
      <c r="P700" s="7"/>
      <c r="Q700" s="7"/>
      <c r="R700" s="7"/>
      <c r="S700" s="7"/>
      <c r="T700" s="7"/>
      <c r="U700" s="7"/>
      <c r="V700" s="7"/>
      <c r="W700" s="7"/>
      <c r="X700" s="7"/>
      <c r="Y700" s="7"/>
      <c r="Z700" s="7"/>
    </row>
    <row r="701" ht="13.5" customHeight="1">
      <c r="A701" s="288"/>
      <c r="B701" s="287"/>
      <c r="C701" s="203"/>
      <c r="D701" s="203"/>
      <c r="E701" s="281"/>
      <c r="F701" s="253"/>
      <c r="G701" s="7"/>
      <c r="H701" s="7"/>
      <c r="I701" s="7"/>
      <c r="J701" s="7"/>
      <c r="K701" s="7"/>
      <c r="L701" s="7"/>
      <c r="M701" s="7"/>
      <c r="N701" s="7"/>
      <c r="O701" s="7"/>
      <c r="P701" s="7"/>
      <c r="Q701" s="7"/>
      <c r="R701" s="7"/>
      <c r="S701" s="7"/>
      <c r="T701" s="7"/>
      <c r="U701" s="7"/>
      <c r="V701" s="7"/>
      <c r="W701" s="7"/>
      <c r="X701" s="7"/>
      <c r="Y701" s="7"/>
      <c r="Z701" s="7"/>
    </row>
    <row r="702" ht="13.5" customHeight="1">
      <c r="A702" s="288"/>
      <c r="B702" s="287"/>
      <c r="C702" s="203"/>
      <c r="D702" s="203"/>
      <c r="E702" s="281"/>
      <c r="F702" s="253"/>
      <c r="G702" s="7"/>
      <c r="H702" s="7"/>
      <c r="I702" s="7"/>
      <c r="J702" s="7"/>
      <c r="K702" s="7"/>
      <c r="L702" s="7"/>
      <c r="M702" s="7"/>
      <c r="N702" s="7"/>
      <c r="O702" s="7"/>
      <c r="P702" s="7"/>
      <c r="Q702" s="7"/>
      <c r="R702" s="7"/>
      <c r="S702" s="7"/>
      <c r="T702" s="7"/>
      <c r="U702" s="7"/>
      <c r="V702" s="7"/>
      <c r="W702" s="7"/>
      <c r="X702" s="7"/>
      <c r="Y702" s="7"/>
      <c r="Z702" s="7"/>
    </row>
    <row r="703" ht="13.5" customHeight="1">
      <c r="A703" s="288"/>
      <c r="B703" s="287"/>
      <c r="C703" s="203"/>
      <c r="D703" s="203"/>
      <c r="E703" s="281"/>
      <c r="F703" s="253"/>
      <c r="G703" s="7"/>
      <c r="H703" s="7"/>
      <c r="I703" s="7"/>
      <c r="J703" s="7"/>
      <c r="K703" s="7"/>
      <c r="L703" s="7"/>
      <c r="M703" s="7"/>
      <c r="N703" s="7"/>
      <c r="O703" s="7"/>
      <c r="P703" s="7"/>
      <c r="Q703" s="7"/>
      <c r="R703" s="7"/>
      <c r="S703" s="7"/>
      <c r="T703" s="7"/>
      <c r="U703" s="7"/>
      <c r="V703" s="7"/>
      <c r="W703" s="7"/>
      <c r="X703" s="7"/>
      <c r="Y703" s="7"/>
      <c r="Z703" s="7"/>
    </row>
    <row r="704" ht="13.5" customHeight="1">
      <c r="A704" s="288"/>
      <c r="B704" s="287"/>
      <c r="C704" s="203"/>
      <c r="D704" s="203"/>
      <c r="E704" s="281"/>
      <c r="F704" s="253"/>
      <c r="G704" s="7"/>
      <c r="H704" s="7"/>
      <c r="I704" s="7"/>
      <c r="J704" s="7"/>
      <c r="K704" s="7"/>
      <c r="L704" s="7"/>
      <c r="M704" s="7"/>
      <c r="N704" s="7"/>
      <c r="O704" s="7"/>
      <c r="P704" s="7"/>
      <c r="Q704" s="7"/>
      <c r="R704" s="7"/>
      <c r="S704" s="7"/>
      <c r="T704" s="7"/>
      <c r="U704" s="7"/>
      <c r="V704" s="7"/>
      <c r="W704" s="7"/>
      <c r="X704" s="7"/>
      <c r="Y704" s="7"/>
      <c r="Z704" s="7"/>
    </row>
    <row r="705" ht="13.5" customHeight="1">
      <c r="A705" s="288"/>
      <c r="B705" s="287"/>
      <c r="C705" s="203"/>
      <c r="D705" s="203"/>
      <c r="E705" s="281"/>
      <c r="F705" s="253"/>
      <c r="G705" s="7"/>
      <c r="H705" s="7"/>
      <c r="I705" s="7"/>
      <c r="J705" s="7"/>
      <c r="K705" s="7"/>
      <c r="L705" s="7"/>
      <c r="M705" s="7"/>
      <c r="N705" s="7"/>
      <c r="O705" s="7"/>
      <c r="P705" s="7"/>
      <c r="Q705" s="7"/>
      <c r="R705" s="7"/>
      <c r="S705" s="7"/>
      <c r="T705" s="7"/>
      <c r="U705" s="7"/>
      <c r="V705" s="7"/>
      <c r="W705" s="7"/>
      <c r="X705" s="7"/>
      <c r="Y705" s="7"/>
      <c r="Z705" s="7"/>
    </row>
    <row r="706" ht="13.5" customHeight="1">
      <c r="A706" s="288"/>
      <c r="B706" s="287"/>
      <c r="C706" s="203"/>
      <c r="D706" s="203"/>
      <c r="E706" s="281"/>
      <c r="F706" s="253"/>
      <c r="G706" s="7"/>
      <c r="H706" s="7"/>
      <c r="I706" s="7"/>
      <c r="J706" s="7"/>
      <c r="K706" s="7"/>
      <c r="L706" s="7"/>
      <c r="M706" s="7"/>
      <c r="N706" s="7"/>
      <c r="O706" s="7"/>
      <c r="P706" s="7"/>
      <c r="Q706" s="7"/>
      <c r="R706" s="7"/>
      <c r="S706" s="7"/>
      <c r="T706" s="7"/>
      <c r="U706" s="7"/>
      <c r="V706" s="7"/>
      <c r="W706" s="7"/>
      <c r="X706" s="7"/>
      <c r="Y706" s="7"/>
      <c r="Z706" s="7"/>
    </row>
    <row r="707" ht="13.5" customHeight="1">
      <c r="A707" s="288"/>
      <c r="B707" s="287"/>
      <c r="C707" s="203"/>
      <c r="D707" s="203"/>
      <c r="E707" s="281"/>
      <c r="F707" s="253"/>
      <c r="G707" s="7"/>
      <c r="H707" s="7"/>
      <c r="I707" s="7"/>
      <c r="J707" s="7"/>
      <c r="K707" s="7"/>
      <c r="L707" s="7"/>
      <c r="M707" s="7"/>
      <c r="N707" s="7"/>
      <c r="O707" s="7"/>
      <c r="P707" s="7"/>
      <c r="Q707" s="7"/>
      <c r="R707" s="7"/>
      <c r="S707" s="7"/>
      <c r="T707" s="7"/>
      <c r="U707" s="7"/>
      <c r="V707" s="7"/>
      <c r="W707" s="7"/>
      <c r="X707" s="7"/>
      <c r="Y707" s="7"/>
      <c r="Z707" s="7"/>
    </row>
    <row r="708" ht="13.5" customHeight="1">
      <c r="A708" s="288"/>
      <c r="B708" s="287"/>
      <c r="C708" s="203"/>
      <c r="D708" s="203"/>
      <c r="E708" s="281"/>
      <c r="F708" s="253"/>
      <c r="G708" s="7"/>
      <c r="H708" s="7"/>
      <c r="I708" s="7"/>
      <c r="J708" s="7"/>
      <c r="K708" s="7"/>
      <c r="L708" s="7"/>
      <c r="M708" s="7"/>
      <c r="N708" s="7"/>
      <c r="O708" s="7"/>
      <c r="P708" s="7"/>
      <c r="Q708" s="7"/>
      <c r="R708" s="7"/>
      <c r="S708" s="7"/>
      <c r="T708" s="7"/>
      <c r="U708" s="7"/>
      <c r="V708" s="7"/>
      <c r="W708" s="7"/>
      <c r="X708" s="7"/>
      <c r="Y708" s="7"/>
      <c r="Z708" s="7"/>
    </row>
    <row r="709" ht="13.5" customHeight="1">
      <c r="A709" s="288"/>
      <c r="B709" s="287"/>
      <c r="C709" s="203"/>
      <c r="D709" s="203"/>
      <c r="E709" s="281"/>
      <c r="F709" s="253"/>
      <c r="G709" s="7"/>
      <c r="H709" s="7"/>
      <c r="I709" s="7"/>
      <c r="J709" s="7"/>
      <c r="K709" s="7"/>
      <c r="L709" s="7"/>
      <c r="M709" s="7"/>
      <c r="N709" s="7"/>
      <c r="O709" s="7"/>
      <c r="P709" s="7"/>
      <c r="Q709" s="7"/>
      <c r="R709" s="7"/>
      <c r="S709" s="7"/>
      <c r="T709" s="7"/>
      <c r="U709" s="7"/>
      <c r="V709" s="7"/>
      <c r="W709" s="7"/>
      <c r="X709" s="7"/>
      <c r="Y709" s="7"/>
      <c r="Z709" s="7"/>
    </row>
    <row r="710" ht="13.5" customHeight="1">
      <c r="A710" s="288"/>
      <c r="B710" s="287"/>
      <c r="C710" s="203"/>
      <c r="D710" s="203"/>
      <c r="E710" s="281"/>
      <c r="F710" s="253"/>
      <c r="G710" s="7"/>
      <c r="H710" s="7"/>
      <c r="I710" s="7"/>
      <c r="J710" s="7"/>
      <c r="K710" s="7"/>
      <c r="L710" s="7"/>
      <c r="M710" s="7"/>
      <c r="N710" s="7"/>
      <c r="O710" s="7"/>
      <c r="P710" s="7"/>
      <c r="Q710" s="7"/>
      <c r="R710" s="7"/>
      <c r="S710" s="7"/>
      <c r="T710" s="7"/>
      <c r="U710" s="7"/>
      <c r="V710" s="7"/>
      <c r="W710" s="7"/>
      <c r="X710" s="7"/>
      <c r="Y710" s="7"/>
      <c r="Z710" s="7"/>
    </row>
    <row r="711" ht="13.5" customHeight="1">
      <c r="A711" s="288"/>
      <c r="B711" s="287"/>
      <c r="C711" s="203"/>
      <c r="D711" s="203"/>
      <c r="E711" s="281"/>
      <c r="F711" s="253"/>
      <c r="G711" s="7"/>
      <c r="H711" s="7"/>
      <c r="I711" s="7"/>
      <c r="J711" s="7"/>
      <c r="K711" s="7"/>
      <c r="L711" s="7"/>
      <c r="M711" s="7"/>
      <c r="N711" s="7"/>
      <c r="O711" s="7"/>
      <c r="P711" s="7"/>
      <c r="Q711" s="7"/>
      <c r="R711" s="7"/>
      <c r="S711" s="7"/>
      <c r="T711" s="7"/>
      <c r="U711" s="7"/>
      <c r="V711" s="7"/>
      <c r="W711" s="7"/>
      <c r="X711" s="7"/>
      <c r="Y711" s="7"/>
      <c r="Z711" s="7"/>
    </row>
    <row r="712" ht="13.5" customHeight="1">
      <c r="A712" s="288"/>
      <c r="B712" s="287"/>
      <c r="C712" s="203"/>
      <c r="D712" s="203"/>
      <c r="E712" s="281"/>
      <c r="F712" s="253"/>
      <c r="G712" s="7"/>
      <c r="H712" s="7"/>
      <c r="I712" s="7"/>
      <c r="J712" s="7"/>
      <c r="K712" s="7"/>
      <c r="L712" s="7"/>
      <c r="M712" s="7"/>
      <c r="N712" s="7"/>
      <c r="O712" s="7"/>
      <c r="P712" s="7"/>
      <c r="Q712" s="7"/>
      <c r="R712" s="7"/>
      <c r="S712" s="7"/>
      <c r="T712" s="7"/>
      <c r="U712" s="7"/>
      <c r="V712" s="7"/>
      <c r="W712" s="7"/>
      <c r="X712" s="7"/>
      <c r="Y712" s="7"/>
      <c r="Z712" s="7"/>
    </row>
    <row r="713" ht="13.5" customHeight="1">
      <c r="A713" s="288"/>
      <c r="B713" s="287"/>
      <c r="C713" s="203"/>
      <c r="D713" s="203"/>
      <c r="E713" s="281"/>
      <c r="F713" s="253"/>
      <c r="G713" s="7"/>
      <c r="H713" s="7"/>
      <c r="I713" s="7"/>
      <c r="J713" s="7"/>
      <c r="K713" s="7"/>
      <c r="L713" s="7"/>
      <c r="M713" s="7"/>
      <c r="N713" s="7"/>
      <c r="O713" s="7"/>
      <c r="P713" s="7"/>
      <c r="Q713" s="7"/>
      <c r="R713" s="7"/>
      <c r="S713" s="7"/>
      <c r="T713" s="7"/>
      <c r="U713" s="7"/>
      <c r="V713" s="7"/>
      <c r="W713" s="7"/>
      <c r="X713" s="7"/>
      <c r="Y713" s="7"/>
      <c r="Z713" s="7"/>
    </row>
    <row r="714" ht="13.5" customHeight="1">
      <c r="A714" s="288"/>
      <c r="B714" s="287"/>
      <c r="C714" s="203"/>
      <c r="D714" s="203"/>
      <c r="E714" s="281"/>
      <c r="F714" s="253"/>
      <c r="G714" s="7"/>
      <c r="H714" s="7"/>
      <c r="I714" s="7"/>
      <c r="J714" s="7"/>
      <c r="K714" s="7"/>
      <c r="L714" s="7"/>
      <c r="M714" s="7"/>
      <c r="N714" s="7"/>
      <c r="O714" s="7"/>
      <c r="P714" s="7"/>
      <c r="Q714" s="7"/>
      <c r="R714" s="7"/>
      <c r="S714" s="7"/>
      <c r="T714" s="7"/>
      <c r="U714" s="7"/>
      <c r="V714" s="7"/>
      <c r="W714" s="7"/>
      <c r="X714" s="7"/>
      <c r="Y714" s="7"/>
      <c r="Z714" s="7"/>
    </row>
    <row r="715" ht="13.5" customHeight="1">
      <c r="A715" s="288"/>
      <c r="B715" s="287"/>
      <c r="C715" s="203"/>
      <c r="D715" s="203"/>
      <c r="E715" s="281"/>
      <c r="F715" s="253"/>
      <c r="G715" s="7"/>
      <c r="H715" s="7"/>
      <c r="I715" s="7"/>
      <c r="J715" s="7"/>
      <c r="K715" s="7"/>
      <c r="L715" s="7"/>
      <c r="M715" s="7"/>
      <c r="N715" s="7"/>
      <c r="O715" s="7"/>
      <c r="P715" s="7"/>
      <c r="Q715" s="7"/>
      <c r="R715" s="7"/>
      <c r="S715" s="7"/>
      <c r="T715" s="7"/>
      <c r="U715" s="7"/>
      <c r="V715" s="7"/>
      <c r="W715" s="7"/>
      <c r="X715" s="7"/>
      <c r="Y715" s="7"/>
      <c r="Z715" s="7"/>
    </row>
    <row r="716" ht="13.5" customHeight="1">
      <c r="A716" s="288"/>
      <c r="B716" s="287"/>
      <c r="C716" s="203"/>
      <c r="D716" s="203"/>
      <c r="E716" s="281"/>
      <c r="F716" s="253"/>
      <c r="G716" s="7"/>
      <c r="H716" s="7"/>
      <c r="I716" s="7"/>
      <c r="J716" s="7"/>
      <c r="K716" s="7"/>
      <c r="L716" s="7"/>
      <c r="M716" s="7"/>
      <c r="N716" s="7"/>
      <c r="O716" s="7"/>
      <c r="P716" s="7"/>
      <c r="Q716" s="7"/>
      <c r="R716" s="7"/>
      <c r="S716" s="7"/>
      <c r="T716" s="7"/>
      <c r="U716" s="7"/>
      <c r="V716" s="7"/>
      <c r="W716" s="7"/>
      <c r="X716" s="7"/>
      <c r="Y716" s="7"/>
      <c r="Z716" s="7"/>
    </row>
    <row r="717" ht="13.5" customHeight="1">
      <c r="A717" s="288"/>
      <c r="B717" s="287"/>
      <c r="C717" s="203"/>
      <c r="D717" s="203"/>
      <c r="E717" s="281"/>
      <c r="F717" s="253"/>
      <c r="G717" s="7"/>
      <c r="H717" s="7"/>
      <c r="I717" s="7"/>
      <c r="J717" s="7"/>
      <c r="K717" s="7"/>
      <c r="L717" s="7"/>
      <c r="M717" s="7"/>
      <c r="N717" s="7"/>
      <c r="O717" s="7"/>
      <c r="P717" s="7"/>
      <c r="Q717" s="7"/>
      <c r="R717" s="7"/>
      <c r="S717" s="7"/>
      <c r="T717" s="7"/>
      <c r="U717" s="7"/>
      <c r="V717" s="7"/>
      <c r="W717" s="7"/>
      <c r="X717" s="7"/>
      <c r="Y717" s="7"/>
      <c r="Z717" s="7"/>
    </row>
    <row r="718" ht="13.5" customHeight="1">
      <c r="A718" s="288"/>
      <c r="B718" s="287"/>
      <c r="C718" s="203"/>
      <c r="D718" s="203"/>
      <c r="E718" s="281"/>
      <c r="F718" s="253"/>
      <c r="G718" s="7"/>
      <c r="H718" s="7"/>
      <c r="I718" s="7"/>
      <c r="J718" s="7"/>
      <c r="K718" s="7"/>
      <c r="L718" s="7"/>
      <c r="M718" s="7"/>
      <c r="N718" s="7"/>
      <c r="O718" s="7"/>
      <c r="P718" s="7"/>
      <c r="Q718" s="7"/>
      <c r="R718" s="7"/>
      <c r="S718" s="7"/>
      <c r="T718" s="7"/>
      <c r="U718" s="7"/>
      <c r="V718" s="7"/>
      <c r="W718" s="7"/>
      <c r="X718" s="7"/>
      <c r="Y718" s="7"/>
      <c r="Z718" s="7"/>
    </row>
    <row r="719" ht="13.5" customHeight="1">
      <c r="A719" s="288"/>
      <c r="B719" s="287"/>
      <c r="C719" s="203"/>
      <c r="D719" s="203"/>
      <c r="E719" s="281"/>
      <c r="F719" s="253"/>
      <c r="G719" s="7"/>
      <c r="H719" s="7"/>
      <c r="I719" s="7"/>
      <c r="J719" s="7"/>
      <c r="K719" s="7"/>
      <c r="L719" s="7"/>
      <c r="M719" s="7"/>
      <c r="N719" s="7"/>
      <c r="O719" s="7"/>
      <c r="P719" s="7"/>
      <c r="Q719" s="7"/>
      <c r="R719" s="7"/>
      <c r="S719" s="7"/>
      <c r="T719" s="7"/>
      <c r="U719" s="7"/>
      <c r="V719" s="7"/>
      <c r="W719" s="7"/>
      <c r="X719" s="7"/>
      <c r="Y719" s="7"/>
      <c r="Z719" s="7"/>
    </row>
    <row r="720" ht="13.5" customHeight="1">
      <c r="A720" s="288"/>
      <c r="B720" s="287"/>
      <c r="C720" s="203"/>
      <c r="D720" s="203"/>
      <c r="E720" s="281"/>
      <c r="F720" s="253"/>
      <c r="G720" s="7"/>
      <c r="H720" s="7"/>
      <c r="I720" s="7"/>
      <c r="J720" s="7"/>
      <c r="K720" s="7"/>
      <c r="L720" s="7"/>
      <c r="M720" s="7"/>
      <c r="N720" s="7"/>
      <c r="O720" s="7"/>
      <c r="P720" s="7"/>
      <c r="Q720" s="7"/>
      <c r="R720" s="7"/>
      <c r="S720" s="7"/>
      <c r="T720" s="7"/>
      <c r="U720" s="7"/>
      <c r="V720" s="7"/>
      <c r="W720" s="7"/>
      <c r="X720" s="7"/>
      <c r="Y720" s="7"/>
      <c r="Z720" s="7"/>
    </row>
    <row r="721" ht="13.5" customHeight="1">
      <c r="A721" s="288"/>
      <c r="B721" s="287"/>
      <c r="C721" s="203"/>
      <c r="D721" s="203"/>
      <c r="E721" s="281"/>
      <c r="F721" s="253"/>
      <c r="G721" s="7"/>
      <c r="H721" s="7"/>
      <c r="I721" s="7"/>
      <c r="J721" s="7"/>
      <c r="K721" s="7"/>
      <c r="L721" s="7"/>
      <c r="M721" s="7"/>
      <c r="N721" s="7"/>
      <c r="O721" s="7"/>
      <c r="P721" s="7"/>
      <c r="Q721" s="7"/>
      <c r="R721" s="7"/>
      <c r="S721" s="7"/>
      <c r="T721" s="7"/>
      <c r="U721" s="7"/>
      <c r="V721" s="7"/>
      <c r="W721" s="7"/>
      <c r="X721" s="7"/>
      <c r="Y721" s="7"/>
      <c r="Z721" s="7"/>
    </row>
    <row r="722" ht="13.5" customHeight="1">
      <c r="A722" s="288"/>
      <c r="B722" s="287"/>
      <c r="C722" s="203"/>
      <c r="D722" s="203"/>
      <c r="E722" s="281"/>
      <c r="F722" s="253"/>
      <c r="G722" s="7"/>
      <c r="H722" s="7"/>
      <c r="I722" s="7"/>
      <c r="J722" s="7"/>
      <c r="K722" s="7"/>
      <c r="L722" s="7"/>
      <c r="M722" s="7"/>
      <c r="N722" s="7"/>
      <c r="O722" s="7"/>
      <c r="P722" s="7"/>
      <c r="Q722" s="7"/>
      <c r="R722" s="7"/>
      <c r="S722" s="7"/>
      <c r="T722" s="7"/>
      <c r="U722" s="7"/>
      <c r="V722" s="7"/>
      <c r="W722" s="7"/>
      <c r="X722" s="7"/>
      <c r="Y722" s="7"/>
      <c r="Z722" s="7"/>
    </row>
    <row r="723" ht="13.5" customHeight="1">
      <c r="A723" s="288"/>
      <c r="B723" s="287"/>
      <c r="C723" s="203"/>
      <c r="D723" s="203"/>
      <c r="E723" s="281"/>
      <c r="F723" s="253"/>
      <c r="G723" s="7"/>
      <c r="H723" s="7"/>
      <c r="I723" s="7"/>
      <c r="J723" s="7"/>
      <c r="K723" s="7"/>
      <c r="L723" s="7"/>
      <c r="M723" s="7"/>
      <c r="N723" s="7"/>
      <c r="O723" s="7"/>
      <c r="P723" s="7"/>
      <c r="Q723" s="7"/>
      <c r="R723" s="7"/>
      <c r="S723" s="7"/>
      <c r="T723" s="7"/>
      <c r="U723" s="7"/>
      <c r="V723" s="7"/>
      <c r="W723" s="7"/>
      <c r="X723" s="7"/>
      <c r="Y723" s="7"/>
      <c r="Z723" s="7"/>
    </row>
    <row r="724" ht="13.5" customHeight="1">
      <c r="A724" s="288"/>
      <c r="B724" s="287"/>
      <c r="C724" s="203"/>
      <c r="D724" s="203"/>
      <c r="E724" s="281"/>
      <c r="F724" s="253"/>
      <c r="G724" s="7"/>
      <c r="H724" s="7"/>
      <c r="I724" s="7"/>
      <c r="J724" s="7"/>
      <c r="K724" s="7"/>
      <c r="L724" s="7"/>
      <c r="M724" s="7"/>
      <c r="N724" s="7"/>
      <c r="O724" s="7"/>
      <c r="P724" s="7"/>
      <c r="Q724" s="7"/>
      <c r="R724" s="7"/>
      <c r="S724" s="7"/>
      <c r="T724" s="7"/>
      <c r="U724" s="7"/>
      <c r="V724" s="7"/>
      <c r="W724" s="7"/>
      <c r="X724" s="7"/>
      <c r="Y724" s="7"/>
      <c r="Z724" s="7"/>
    </row>
    <row r="725" ht="13.5" customHeight="1">
      <c r="A725" s="288"/>
      <c r="B725" s="287"/>
      <c r="C725" s="203"/>
      <c r="D725" s="203"/>
      <c r="E725" s="281"/>
      <c r="F725" s="253"/>
      <c r="G725" s="7"/>
      <c r="H725" s="7"/>
      <c r="I725" s="7"/>
      <c r="J725" s="7"/>
      <c r="K725" s="7"/>
      <c r="L725" s="7"/>
      <c r="M725" s="7"/>
      <c r="N725" s="7"/>
      <c r="O725" s="7"/>
      <c r="P725" s="7"/>
      <c r="Q725" s="7"/>
      <c r="R725" s="7"/>
      <c r="S725" s="7"/>
      <c r="T725" s="7"/>
      <c r="U725" s="7"/>
      <c r="V725" s="7"/>
      <c r="W725" s="7"/>
      <c r="X725" s="7"/>
      <c r="Y725" s="7"/>
      <c r="Z725" s="7"/>
    </row>
    <row r="726" ht="13.5" customHeight="1">
      <c r="A726" s="288"/>
      <c r="B726" s="287"/>
      <c r="C726" s="203"/>
      <c r="D726" s="203"/>
      <c r="E726" s="281"/>
      <c r="F726" s="253"/>
      <c r="G726" s="7"/>
      <c r="H726" s="7"/>
      <c r="I726" s="7"/>
      <c r="J726" s="7"/>
      <c r="K726" s="7"/>
      <c r="L726" s="7"/>
      <c r="M726" s="7"/>
      <c r="N726" s="7"/>
      <c r="O726" s="7"/>
      <c r="P726" s="7"/>
      <c r="Q726" s="7"/>
      <c r="R726" s="7"/>
      <c r="S726" s="7"/>
      <c r="T726" s="7"/>
      <c r="U726" s="7"/>
      <c r="V726" s="7"/>
      <c r="W726" s="7"/>
      <c r="X726" s="7"/>
      <c r="Y726" s="7"/>
      <c r="Z726" s="7"/>
    </row>
    <row r="727" ht="13.5" customHeight="1">
      <c r="A727" s="288"/>
      <c r="B727" s="287"/>
      <c r="C727" s="203"/>
      <c r="D727" s="203"/>
      <c r="E727" s="281"/>
      <c r="F727" s="253"/>
      <c r="G727" s="7"/>
      <c r="H727" s="7"/>
      <c r="I727" s="7"/>
      <c r="J727" s="7"/>
      <c r="K727" s="7"/>
      <c r="L727" s="7"/>
      <c r="M727" s="7"/>
      <c r="N727" s="7"/>
      <c r="O727" s="7"/>
      <c r="P727" s="7"/>
      <c r="Q727" s="7"/>
      <c r="R727" s="7"/>
      <c r="S727" s="7"/>
      <c r="T727" s="7"/>
      <c r="U727" s="7"/>
      <c r="V727" s="7"/>
      <c r="W727" s="7"/>
      <c r="X727" s="7"/>
      <c r="Y727" s="7"/>
      <c r="Z727" s="7"/>
    </row>
    <row r="728" ht="13.5" customHeight="1">
      <c r="A728" s="288"/>
      <c r="B728" s="287"/>
      <c r="C728" s="203"/>
      <c r="D728" s="203"/>
      <c r="E728" s="281"/>
      <c r="F728" s="253"/>
      <c r="G728" s="7"/>
      <c r="H728" s="7"/>
      <c r="I728" s="7"/>
      <c r="J728" s="7"/>
      <c r="K728" s="7"/>
      <c r="L728" s="7"/>
      <c r="M728" s="7"/>
      <c r="N728" s="7"/>
      <c r="O728" s="7"/>
      <c r="P728" s="7"/>
      <c r="Q728" s="7"/>
      <c r="R728" s="7"/>
      <c r="S728" s="7"/>
      <c r="T728" s="7"/>
      <c r="U728" s="7"/>
      <c r="V728" s="7"/>
      <c r="W728" s="7"/>
      <c r="X728" s="7"/>
      <c r="Y728" s="7"/>
      <c r="Z728" s="7"/>
    </row>
    <row r="729" ht="13.5" customHeight="1">
      <c r="A729" s="288"/>
      <c r="B729" s="287"/>
      <c r="C729" s="203"/>
      <c r="D729" s="203"/>
      <c r="E729" s="281"/>
      <c r="F729" s="253"/>
      <c r="G729" s="7"/>
      <c r="H729" s="7"/>
      <c r="I729" s="7"/>
      <c r="J729" s="7"/>
      <c r="K729" s="7"/>
      <c r="L729" s="7"/>
      <c r="M729" s="7"/>
      <c r="N729" s="7"/>
      <c r="O729" s="7"/>
      <c r="P729" s="7"/>
      <c r="Q729" s="7"/>
      <c r="R729" s="7"/>
      <c r="S729" s="7"/>
      <c r="T729" s="7"/>
      <c r="U729" s="7"/>
      <c r="V729" s="7"/>
      <c r="W729" s="7"/>
      <c r="X729" s="7"/>
      <c r="Y729" s="7"/>
      <c r="Z729" s="7"/>
    </row>
    <row r="730" ht="13.5" customHeight="1">
      <c r="A730" s="288"/>
      <c r="B730" s="287"/>
      <c r="C730" s="203"/>
      <c r="D730" s="203"/>
      <c r="E730" s="281"/>
      <c r="F730" s="253"/>
      <c r="G730" s="7"/>
      <c r="H730" s="7"/>
      <c r="I730" s="7"/>
      <c r="J730" s="7"/>
      <c r="K730" s="7"/>
      <c r="L730" s="7"/>
      <c r="M730" s="7"/>
      <c r="N730" s="7"/>
      <c r="O730" s="7"/>
      <c r="P730" s="7"/>
      <c r="Q730" s="7"/>
      <c r="R730" s="7"/>
      <c r="S730" s="7"/>
      <c r="T730" s="7"/>
      <c r="U730" s="7"/>
      <c r="V730" s="7"/>
      <c r="W730" s="7"/>
      <c r="X730" s="7"/>
      <c r="Y730" s="7"/>
      <c r="Z730" s="7"/>
    </row>
    <row r="731" ht="13.5" customHeight="1">
      <c r="A731" s="288"/>
      <c r="B731" s="287"/>
      <c r="C731" s="203"/>
      <c r="D731" s="203"/>
      <c r="E731" s="281"/>
      <c r="F731" s="253"/>
      <c r="G731" s="7"/>
      <c r="H731" s="7"/>
      <c r="I731" s="7"/>
      <c r="J731" s="7"/>
      <c r="K731" s="7"/>
      <c r="L731" s="7"/>
      <c r="M731" s="7"/>
      <c r="N731" s="7"/>
      <c r="O731" s="7"/>
      <c r="P731" s="7"/>
      <c r="Q731" s="7"/>
      <c r="R731" s="7"/>
      <c r="S731" s="7"/>
      <c r="T731" s="7"/>
      <c r="U731" s="7"/>
      <c r="V731" s="7"/>
      <c r="W731" s="7"/>
      <c r="X731" s="7"/>
      <c r="Y731" s="7"/>
      <c r="Z731" s="7"/>
    </row>
    <row r="732" ht="13.5" customHeight="1">
      <c r="A732" s="288"/>
      <c r="B732" s="287"/>
      <c r="C732" s="203"/>
      <c r="D732" s="203"/>
      <c r="E732" s="281"/>
      <c r="F732" s="253"/>
      <c r="G732" s="7"/>
      <c r="H732" s="7"/>
      <c r="I732" s="7"/>
      <c r="J732" s="7"/>
      <c r="K732" s="7"/>
      <c r="L732" s="7"/>
      <c r="M732" s="7"/>
      <c r="N732" s="7"/>
      <c r="O732" s="7"/>
      <c r="P732" s="7"/>
      <c r="Q732" s="7"/>
      <c r="R732" s="7"/>
      <c r="S732" s="7"/>
      <c r="T732" s="7"/>
      <c r="U732" s="7"/>
      <c r="V732" s="7"/>
      <c r="W732" s="7"/>
      <c r="X732" s="7"/>
      <c r="Y732" s="7"/>
      <c r="Z732" s="7"/>
    </row>
    <row r="733" ht="13.5" customHeight="1">
      <c r="A733" s="288"/>
      <c r="B733" s="287"/>
      <c r="C733" s="203"/>
      <c r="D733" s="203"/>
      <c r="E733" s="281"/>
      <c r="F733" s="253"/>
      <c r="G733" s="7"/>
      <c r="H733" s="7"/>
      <c r="I733" s="7"/>
      <c r="J733" s="7"/>
      <c r="K733" s="7"/>
      <c r="L733" s="7"/>
      <c r="M733" s="7"/>
      <c r="N733" s="7"/>
      <c r="O733" s="7"/>
      <c r="P733" s="7"/>
      <c r="Q733" s="7"/>
      <c r="R733" s="7"/>
      <c r="S733" s="7"/>
      <c r="T733" s="7"/>
      <c r="U733" s="7"/>
      <c r="V733" s="7"/>
      <c r="W733" s="7"/>
      <c r="X733" s="7"/>
      <c r="Y733" s="7"/>
      <c r="Z733" s="7"/>
    </row>
    <row r="734" ht="13.5" customHeight="1">
      <c r="A734" s="288"/>
      <c r="B734" s="287"/>
      <c r="C734" s="203"/>
      <c r="D734" s="203"/>
      <c r="E734" s="281"/>
      <c r="F734" s="253"/>
      <c r="G734" s="7"/>
      <c r="H734" s="7"/>
      <c r="I734" s="7"/>
      <c r="J734" s="7"/>
      <c r="K734" s="7"/>
      <c r="L734" s="7"/>
      <c r="M734" s="7"/>
      <c r="N734" s="7"/>
      <c r="O734" s="7"/>
      <c r="P734" s="7"/>
      <c r="Q734" s="7"/>
      <c r="R734" s="7"/>
      <c r="S734" s="7"/>
      <c r="T734" s="7"/>
      <c r="U734" s="7"/>
      <c r="V734" s="7"/>
      <c r="W734" s="7"/>
      <c r="X734" s="7"/>
      <c r="Y734" s="7"/>
      <c r="Z734" s="7"/>
    </row>
    <row r="735" ht="13.5" customHeight="1">
      <c r="A735" s="288"/>
      <c r="B735" s="287"/>
      <c r="C735" s="203"/>
      <c r="D735" s="203"/>
      <c r="E735" s="281"/>
      <c r="F735" s="253"/>
      <c r="G735" s="7"/>
      <c r="H735" s="7"/>
      <c r="I735" s="7"/>
      <c r="J735" s="7"/>
      <c r="K735" s="7"/>
      <c r="L735" s="7"/>
      <c r="M735" s="7"/>
      <c r="N735" s="7"/>
      <c r="O735" s="7"/>
      <c r="P735" s="7"/>
      <c r="Q735" s="7"/>
      <c r="R735" s="7"/>
      <c r="S735" s="7"/>
      <c r="T735" s="7"/>
      <c r="U735" s="7"/>
      <c r="V735" s="7"/>
      <c r="W735" s="7"/>
      <c r="X735" s="7"/>
      <c r="Y735" s="7"/>
      <c r="Z735" s="7"/>
    </row>
    <row r="736" ht="13.5" customHeight="1">
      <c r="A736" s="288"/>
      <c r="B736" s="287"/>
      <c r="C736" s="203"/>
      <c r="D736" s="203"/>
      <c r="E736" s="281"/>
      <c r="F736" s="253"/>
      <c r="G736" s="7"/>
      <c r="H736" s="7"/>
      <c r="I736" s="7"/>
      <c r="J736" s="7"/>
      <c r="K736" s="7"/>
      <c r="L736" s="7"/>
      <c r="M736" s="7"/>
      <c r="N736" s="7"/>
      <c r="O736" s="7"/>
      <c r="P736" s="7"/>
      <c r="Q736" s="7"/>
      <c r="R736" s="7"/>
      <c r="S736" s="7"/>
      <c r="T736" s="7"/>
      <c r="U736" s="7"/>
      <c r="V736" s="7"/>
      <c r="W736" s="7"/>
      <c r="X736" s="7"/>
      <c r="Y736" s="7"/>
      <c r="Z736" s="7"/>
    </row>
    <row r="737" ht="13.5" customHeight="1">
      <c r="A737" s="288"/>
      <c r="B737" s="287"/>
      <c r="C737" s="203"/>
      <c r="D737" s="203"/>
      <c r="E737" s="281"/>
      <c r="F737" s="253"/>
      <c r="G737" s="7"/>
      <c r="H737" s="7"/>
      <c r="I737" s="7"/>
      <c r="J737" s="7"/>
      <c r="K737" s="7"/>
      <c r="L737" s="7"/>
      <c r="M737" s="7"/>
      <c r="N737" s="7"/>
      <c r="O737" s="7"/>
      <c r="P737" s="7"/>
      <c r="Q737" s="7"/>
      <c r="R737" s="7"/>
      <c r="S737" s="7"/>
      <c r="T737" s="7"/>
      <c r="U737" s="7"/>
      <c r="V737" s="7"/>
      <c r="W737" s="7"/>
      <c r="X737" s="7"/>
      <c r="Y737" s="7"/>
      <c r="Z737" s="7"/>
    </row>
    <row r="738" ht="13.5" customHeight="1">
      <c r="A738" s="288"/>
      <c r="B738" s="287"/>
      <c r="C738" s="203"/>
      <c r="D738" s="203"/>
      <c r="E738" s="281"/>
      <c r="F738" s="253"/>
      <c r="G738" s="7"/>
      <c r="H738" s="7"/>
      <c r="I738" s="7"/>
      <c r="J738" s="7"/>
      <c r="K738" s="7"/>
      <c r="L738" s="7"/>
      <c r="M738" s="7"/>
      <c r="N738" s="7"/>
      <c r="O738" s="7"/>
      <c r="P738" s="7"/>
      <c r="Q738" s="7"/>
      <c r="R738" s="7"/>
      <c r="S738" s="7"/>
      <c r="T738" s="7"/>
      <c r="U738" s="7"/>
      <c r="V738" s="7"/>
      <c r="W738" s="7"/>
      <c r="X738" s="7"/>
      <c r="Y738" s="7"/>
      <c r="Z738" s="7"/>
    </row>
    <row r="739" ht="13.5" customHeight="1">
      <c r="A739" s="288"/>
      <c r="B739" s="287"/>
      <c r="C739" s="203"/>
      <c r="D739" s="203"/>
      <c r="E739" s="281"/>
      <c r="F739" s="253"/>
      <c r="G739" s="7"/>
      <c r="H739" s="7"/>
      <c r="I739" s="7"/>
      <c r="J739" s="7"/>
      <c r="K739" s="7"/>
      <c r="L739" s="7"/>
      <c r="M739" s="7"/>
      <c r="N739" s="7"/>
      <c r="O739" s="7"/>
      <c r="P739" s="7"/>
      <c r="Q739" s="7"/>
      <c r="R739" s="7"/>
      <c r="S739" s="7"/>
      <c r="T739" s="7"/>
      <c r="U739" s="7"/>
      <c r="V739" s="7"/>
      <c r="W739" s="7"/>
      <c r="X739" s="7"/>
      <c r="Y739" s="7"/>
      <c r="Z739" s="7"/>
    </row>
    <row r="740" ht="13.5" customHeight="1">
      <c r="A740" s="288"/>
      <c r="B740" s="287"/>
      <c r="C740" s="203"/>
      <c r="D740" s="203"/>
      <c r="E740" s="281"/>
      <c r="F740" s="253"/>
      <c r="G740" s="7"/>
      <c r="H740" s="7"/>
      <c r="I740" s="7"/>
      <c r="J740" s="7"/>
      <c r="K740" s="7"/>
      <c r="L740" s="7"/>
      <c r="M740" s="7"/>
      <c r="N740" s="7"/>
      <c r="O740" s="7"/>
      <c r="P740" s="7"/>
      <c r="Q740" s="7"/>
      <c r="R740" s="7"/>
      <c r="S740" s="7"/>
      <c r="T740" s="7"/>
      <c r="U740" s="7"/>
      <c r="V740" s="7"/>
      <c r="W740" s="7"/>
      <c r="X740" s="7"/>
      <c r="Y740" s="7"/>
      <c r="Z740" s="7"/>
    </row>
    <row r="741" ht="13.5" customHeight="1">
      <c r="A741" s="288"/>
      <c r="B741" s="287"/>
      <c r="C741" s="203"/>
      <c r="D741" s="203"/>
      <c r="E741" s="281"/>
      <c r="F741" s="253"/>
      <c r="G741" s="7"/>
      <c r="H741" s="7"/>
      <c r="I741" s="7"/>
      <c r="J741" s="7"/>
      <c r="K741" s="7"/>
      <c r="L741" s="7"/>
      <c r="M741" s="7"/>
      <c r="N741" s="7"/>
      <c r="O741" s="7"/>
      <c r="P741" s="7"/>
      <c r="Q741" s="7"/>
      <c r="R741" s="7"/>
      <c r="S741" s="7"/>
      <c r="T741" s="7"/>
      <c r="U741" s="7"/>
      <c r="V741" s="7"/>
      <c r="W741" s="7"/>
      <c r="X741" s="7"/>
      <c r="Y741" s="7"/>
      <c r="Z741" s="7"/>
    </row>
    <row r="742" ht="13.5" customHeight="1">
      <c r="A742" s="288"/>
      <c r="B742" s="287"/>
      <c r="C742" s="203"/>
      <c r="D742" s="203"/>
      <c r="E742" s="281"/>
      <c r="F742" s="253"/>
      <c r="G742" s="7"/>
      <c r="H742" s="7"/>
      <c r="I742" s="7"/>
      <c r="J742" s="7"/>
      <c r="K742" s="7"/>
      <c r="L742" s="7"/>
      <c r="M742" s="7"/>
      <c r="N742" s="7"/>
      <c r="O742" s="7"/>
      <c r="P742" s="7"/>
      <c r="Q742" s="7"/>
      <c r="R742" s="7"/>
      <c r="S742" s="7"/>
      <c r="T742" s="7"/>
      <c r="U742" s="7"/>
      <c r="V742" s="7"/>
      <c r="W742" s="7"/>
      <c r="X742" s="7"/>
      <c r="Y742" s="7"/>
      <c r="Z742" s="7"/>
    </row>
    <row r="743" ht="13.5" customHeight="1">
      <c r="A743" s="288"/>
      <c r="B743" s="287"/>
      <c r="C743" s="203"/>
      <c r="D743" s="203"/>
      <c r="E743" s="281"/>
      <c r="F743" s="253"/>
      <c r="G743" s="7"/>
      <c r="H743" s="7"/>
      <c r="I743" s="7"/>
      <c r="J743" s="7"/>
      <c r="K743" s="7"/>
      <c r="L743" s="7"/>
      <c r="M743" s="7"/>
      <c r="N743" s="7"/>
      <c r="O743" s="7"/>
      <c r="P743" s="7"/>
      <c r="Q743" s="7"/>
      <c r="R743" s="7"/>
      <c r="S743" s="7"/>
      <c r="T743" s="7"/>
      <c r="U743" s="7"/>
      <c r="V743" s="7"/>
      <c r="W743" s="7"/>
      <c r="X743" s="7"/>
      <c r="Y743" s="7"/>
      <c r="Z743" s="7"/>
    </row>
    <row r="744" ht="13.5" customHeight="1">
      <c r="A744" s="288"/>
      <c r="B744" s="287"/>
      <c r="C744" s="203"/>
      <c r="D744" s="203"/>
      <c r="E744" s="281"/>
      <c r="F744" s="253"/>
      <c r="G744" s="7"/>
      <c r="H744" s="7"/>
      <c r="I744" s="7"/>
      <c r="J744" s="7"/>
      <c r="K744" s="7"/>
      <c r="L744" s="7"/>
      <c r="M744" s="7"/>
      <c r="N744" s="7"/>
      <c r="O744" s="7"/>
      <c r="P744" s="7"/>
      <c r="Q744" s="7"/>
      <c r="R744" s="7"/>
      <c r="S744" s="7"/>
      <c r="T744" s="7"/>
      <c r="U744" s="7"/>
      <c r="V744" s="7"/>
      <c r="W744" s="7"/>
      <c r="X744" s="7"/>
      <c r="Y744" s="7"/>
      <c r="Z744" s="7"/>
    </row>
    <row r="745" ht="13.5" customHeight="1">
      <c r="A745" s="288"/>
      <c r="B745" s="287"/>
      <c r="C745" s="203"/>
      <c r="D745" s="203"/>
      <c r="E745" s="281"/>
      <c r="F745" s="253"/>
      <c r="G745" s="7"/>
      <c r="H745" s="7"/>
      <c r="I745" s="7"/>
      <c r="J745" s="7"/>
      <c r="K745" s="7"/>
      <c r="L745" s="7"/>
      <c r="M745" s="7"/>
      <c r="N745" s="7"/>
      <c r="O745" s="7"/>
      <c r="P745" s="7"/>
      <c r="Q745" s="7"/>
      <c r="R745" s="7"/>
      <c r="S745" s="7"/>
      <c r="T745" s="7"/>
      <c r="U745" s="7"/>
      <c r="V745" s="7"/>
      <c r="W745" s="7"/>
      <c r="X745" s="7"/>
      <c r="Y745" s="7"/>
      <c r="Z745" s="7"/>
    </row>
    <row r="746" ht="13.5" customHeight="1">
      <c r="A746" s="288"/>
      <c r="B746" s="287"/>
      <c r="C746" s="203"/>
      <c r="D746" s="203"/>
      <c r="E746" s="281"/>
      <c r="F746" s="253"/>
      <c r="G746" s="7"/>
      <c r="H746" s="7"/>
      <c r="I746" s="7"/>
      <c r="J746" s="7"/>
      <c r="K746" s="7"/>
      <c r="L746" s="7"/>
      <c r="M746" s="7"/>
      <c r="N746" s="7"/>
      <c r="O746" s="7"/>
      <c r="P746" s="7"/>
      <c r="Q746" s="7"/>
      <c r="R746" s="7"/>
      <c r="S746" s="7"/>
      <c r="T746" s="7"/>
      <c r="U746" s="7"/>
      <c r="V746" s="7"/>
      <c r="W746" s="7"/>
      <c r="X746" s="7"/>
      <c r="Y746" s="7"/>
      <c r="Z746" s="7"/>
    </row>
    <row r="747" ht="13.5" customHeight="1">
      <c r="A747" s="288"/>
      <c r="B747" s="287"/>
      <c r="C747" s="203"/>
      <c r="D747" s="203"/>
      <c r="E747" s="281"/>
      <c r="F747" s="253"/>
      <c r="G747" s="7"/>
      <c r="H747" s="7"/>
      <c r="I747" s="7"/>
      <c r="J747" s="7"/>
      <c r="K747" s="7"/>
      <c r="L747" s="7"/>
      <c r="M747" s="7"/>
      <c r="N747" s="7"/>
      <c r="O747" s="7"/>
      <c r="P747" s="7"/>
      <c r="Q747" s="7"/>
      <c r="R747" s="7"/>
      <c r="S747" s="7"/>
      <c r="T747" s="7"/>
      <c r="U747" s="7"/>
      <c r="V747" s="7"/>
      <c r="W747" s="7"/>
      <c r="X747" s="7"/>
      <c r="Y747" s="7"/>
      <c r="Z747" s="7"/>
    </row>
    <row r="748" ht="13.5" customHeight="1">
      <c r="A748" s="288"/>
      <c r="B748" s="287"/>
      <c r="C748" s="203"/>
      <c r="D748" s="203"/>
      <c r="E748" s="281"/>
      <c r="F748" s="253"/>
      <c r="G748" s="7"/>
      <c r="H748" s="7"/>
      <c r="I748" s="7"/>
      <c r="J748" s="7"/>
      <c r="K748" s="7"/>
      <c r="L748" s="7"/>
      <c r="M748" s="7"/>
      <c r="N748" s="7"/>
      <c r="O748" s="7"/>
      <c r="P748" s="7"/>
      <c r="Q748" s="7"/>
      <c r="R748" s="7"/>
      <c r="S748" s="7"/>
      <c r="T748" s="7"/>
      <c r="U748" s="7"/>
      <c r="V748" s="7"/>
      <c r="W748" s="7"/>
      <c r="X748" s="7"/>
      <c r="Y748" s="7"/>
      <c r="Z748" s="7"/>
    </row>
    <row r="749" ht="13.5" customHeight="1">
      <c r="A749" s="288"/>
      <c r="B749" s="287"/>
      <c r="C749" s="203"/>
      <c r="D749" s="203"/>
      <c r="E749" s="281"/>
      <c r="F749" s="253"/>
      <c r="G749" s="7"/>
      <c r="H749" s="7"/>
      <c r="I749" s="7"/>
      <c r="J749" s="7"/>
      <c r="K749" s="7"/>
      <c r="L749" s="7"/>
      <c r="M749" s="7"/>
      <c r="N749" s="7"/>
      <c r="O749" s="7"/>
      <c r="P749" s="7"/>
      <c r="Q749" s="7"/>
      <c r="R749" s="7"/>
      <c r="S749" s="7"/>
      <c r="T749" s="7"/>
      <c r="U749" s="7"/>
      <c r="V749" s="7"/>
      <c r="W749" s="7"/>
      <c r="X749" s="7"/>
      <c r="Y749" s="7"/>
      <c r="Z749" s="7"/>
    </row>
    <row r="750" ht="13.5" customHeight="1">
      <c r="A750" s="288"/>
      <c r="B750" s="287"/>
      <c r="C750" s="203"/>
      <c r="D750" s="203"/>
      <c r="E750" s="281"/>
      <c r="F750" s="253"/>
      <c r="G750" s="7"/>
      <c r="H750" s="7"/>
      <c r="I750" s="7"/>
      <c r="J750" s="7"/>
      <c r="K750" s="7"/>
      <c r="L750" s="7"/>
      <c r="M750" s="7"/>
      <c r="N750" s="7"/>
      <c r="O750" s="7"/>
      <c r="P750" s="7"/>
      <c r="Q750" s="7"/>
      <c r="R750" s="7"/>
      <c r="S750" s="7"/>
      <c r="T750" s="7"/>
      <c r="U750" s="7"/>
      <c r="V750" s="7"/>
      <c r="W750" s="7"/>
      <c r="X750" s="7"/>
      <c r="Y750" s="7"/>
      <c r="Z750" s="7"/>
    </row>
    <row r="751" ht="13.5" customHeight="1">
      <c r="A751" s="288"/>
      <c r="B751" s="287"/>
      <c r="C751" s="203"/>
      <c r="D751" s="203"/>
      <c r="E751" s="281"/>
      <c r="F751" s="253"/>
      <c r="G751" s="7"/>
      <c r="H751" s="7"/>
      <c r="I751" s="7"/>
      <c r="J751" s="7"/>
      <c r="K751" s="7"/>
      <c r="L751" s="7"/>
      <c r="M751" s="7"/>
      <c r="N751" s="7"/>
      <c r="O751" s="7"/>
      <c r="P751" s="7"/>
      <c r="Q751" s="7"/>
      <c r="R751" s="7"/>
      <c r="S751" s="7"/>
      <c r="T751" s="7"/>
      <c r="U751" s="7"/>
      <c r="V751" s="7"/>
      <c r="W751" s="7"/>
      <c r="X751" s="7"/>
      <c r="Y751" s="7"/>
      <c r="Z751" s="7"/>
    </row>
    <row r="752" ht="13.5" customHeight="1">
      <c r="A752" s="288"/>
      <c r="B752" s="287"/>
      <c r="C752" s="203"/>
      <c r="D752" s="203"/>
      <c r="E752" s="281"/>
      <c r="F752" s="253"/>
      <c r="G752" s="7"/>
      <c r="H752" s="7"/>
      <c r="I752" s="7"/>
      <c r="J752" s="7"/>
      <c r="K752" s="7"/>
      <c r="L752" s="7"/>
      <c r="M752" s="7"/>
      <c r="N752" s="7"/>
      <c r="O752" s="7"/>
      <c r="P752" s="7"/>
      <c r="Q752" s="7"/>
      <c r="R752" s="7"/>
      <c r="S752" s="7"/>
      <c r="T752" s="7"/>
      <c r="U752" s="7"/>
      <c r="V752" s="7"/>
      <c r="W752" s="7"/>
      <c r="X752" s="7"/>
      <c r="Y752" s="7"/>
      <c r="Z752" s="7"/>
    </row>
    <row r="753" ht="13.5" customHeight="1">
      <c r="A753" s="288"/>
      <c r="B753" s="287"/>
      <c r="C753" s="203"/>
      <c r="D753" s="203"/>
      <c r="E753" s="281"/>
      <c r="F753" s="253"/>
      <c r="G753" s="7"/>
      <c r="H753" s="7"/>
      <c r="I753" s="7"/>
      <c r="J753" s="7"/>
      <c r="K753" s="7"/>
      <c r="L753" s="7"/>
      <c r="M753" s="7"/>
      <c r="N753" s="7"/>
      <c r="O753" s="7"/>
      <c r="P753" s="7"/>
      <c r="Q753" s="7"/>
      <c r="R753" s="7"/>
      <c r="S753" s="7"/>
      <c r="T753" s="7"/>
      <c r="U753" s="7"/>
      <c r="V753" s="7"/>
      <c r="W753" s="7"/>
      <c r="X753" s="7"/>
      <c r="Y753" s="7"/>
      <c r="Z753" s="7"/>
    </row>
    <row r="754" ht="13.5" customHeight="1">
      <c r="A754" s="288"/>
      <c r="B754" s="287"/>
      <c r="C754" s="203"/>
      <c r="D754" s="203"/>
      <c r="E754" s="281"/>
      <c r="F754" s="253"/>
      <c r="G754" s="7"/>
      <c r="H754" s="7"/>
      <c r="I754" s="7"/>
      <c r="J754" s="7"/>
      <c r="K754" s="7"/>
      <c r="L754" s="7"/>
      <c r="M754" s="7"/>
      <c r="N754" s="7"/>
      <c r="O754" s="7"/>
      <c r="P754" s="7"/>
      <c r="Q754" s="7"/>
      <c r="R754" s="7"/>
      <c r="S754" s="7"/>
      <c r="T754" s="7"/>
      <c r="U754" s="7"/>
      <c r="V754" s="7"/>
      <c r="W754" s="7"/>
      <c r="X754" s="7"/>
      <c r="Y754" s="7"/>
      <c r="Z754" s="7"/>
    </row>
    <row r="755" ht="13.5" customHeight="1">
      <c r="A755" s="288"/>
      <c r="B755" s="287"/>
      <c r="C755" s="203"/>
      <c r="D755" s="203"/>
      <c r="E755" s="281"/>
      <c r="F755" s="253"/>
      <c r="G755" s="7"/>
      <c r="H755" s="7"/>
      <c r="I755" s="7"/>
      <c r="J755" s="7"/>
      <c r="K755" s="7"/>
      <c r="L755" s="7"/>
      <c r="M755" s="7"/>
      <c r="N755" s="7"/>
      <c r="O755" s="7"/>
      <c r="P755" s="7"/>
      <c r="Q755" s="7"/>
      <c r="R755" s="7"/>
      <c r="S755" s="7"/>
      <c r="T755" s="7"/>
      <c r="U755" s="7"/>
      <c r="V755" s="7"/>
      <c r="W755" s="7"/>
      <c r="X755" s="7"/>
      <c r="Y755" s="7"/>
      <c r="Z755" s="7"/>
    </row>
    <row r="756" ht="13.5" customHeight="1">
      <c r="A756" s="288"/>
      <c r="B756" s="287"/>
      <c r="C756" s="203"/>
      <c r="D756" s="203"/>
      <c r="E756" s="281"/>
      <c r="F756" s="253"/>
      <c r="G756" s="7"/>
      <c r="H756" s="7"/>
      <c r="I756" s="7"/>
      <c r="J756" s="7"/>
      <c r="K756" s="7"/>
      <c r="L756" s="7"/>
      <c r="M756" s="7"/>
      <c r="N756" s="7"/>
      <c r="O756" s="7"/>
      <c r="P756" s="7"/>
      <c r="Q756" s="7"/>
      <c r="R756" s="7"/>
      <c r="S756" s="7"/>
      <c r="T756" s="7"/>
      <c r="U756" s="7"/>
      <c r="V756" s="7"/>
      <c r="W756" s="7"/>
      <c r="X756" s="7"/>
      <c r="Y756" s="7"/>
      <c r="Z756" s="7"/>
    </row>
    <row r="757" ht="13.5" customHeight="1">
      <c r="A757" s="288"/>
      <c r="B757" s="287"/>
      <c r="C757" s="203"/>
      <c r="D757" s="203"/>
      <c r="E757" s="281"/>
      <c r="F757" s="253"/>
      <c r="G757" s="7"/>
      <c r="H757" s="7"/>
      <c r="I757" s="7"/>
      <c r="J757" s="7"/>
      <c r="K757" s="7"/>
      <c r="L757" s="7"/>
      <c r="M757" s="7"/>
      <c r="N757" s="7"/>
      <c r="O757" s="7"/>
      <c r="P757" s="7"/>
      <c r="Q757" s="7"/>
      <c r="R757" s="7"/>
      <c r="S757" s="7"/>
      <c r="T757" s="7"/>
      <c r="U757" s="7"/>
      <c r="V757" s="7"/>
      <c r="W757" s="7"/>
      <c r="X757" s="7"/>
      <c r="Y757" s="7"/>
      <c r="Z757" s="7"/>
    </row>
    <row r="758" ht="13.5" customHeight="1">
      <c r="A758" s="288"/>
      <c r="B758" s="287"/>
      <c r="C758" s="203"/>
      <c r="D758" s="203"/>
      <c r="E758" s="281"/>
      <c r="F758" s="253"/>
      <c r="G758" s="7"/>
      <c r="H758" s="7"/>
      <c r="I758" s="7"/>
      <c r="J758" s="7"/>
      <c r="K758" s="7"/>
      <c r="L758" s="7"/>
      <c r="M758" s="7"/>
      <c r="N758" s="7"/>
      <c r="O758" s="7"/>
      <c r="P758" s="7"/>
      <c r="Q758" s="7"/>
      <c r="R758" s="7"/>
      <c r="S758" s="7"/>
      <c r="T758" s="7"/>
      <c r="U758" s="7"/>
      <c r="V758" s="7"/>
      <c r="W758" s="7"/>
      <c r="X758" s="7"/>
      <c r="Y758" s="7"/>
      <c r="Z758" s="7"/>
    </row>
    <row r="759" ht="13.5" customHeight="1">
      <c r="A759" s="288"/>
      <c r="B759" s="287"/>
      <c r="C759" s="203"/>
      <c r="D759" s="203"/>
      <c r="E759" s="281"/>
      <c r="F759" s="253"/>
      <c r="G759" s="7"/>
      <c r="H759" s="7"/>
      <c r="I759" s="7"/>
      <c r="J759" s="7"/>
      <c r="K759" s="7"/>
      <c r="L759" s="7"/>
      <c r="M759" s="7"/>
      <c r="N759" s="7"/>
      <c r="O759" s="7"/>
      <c r="P759" s="7"/>
      <c r="Q759" s="7"/>
      <c r="R759" s="7"/>
      <c r="S759" s="7"/>
      <c r="T759" s="7"/>
      <c r="U759" s="7"/>
      <c r="V759" s="7"/>
      <c r="W759" s="7"/>
      <c r="X759" s="7"/>
      <c r="Y759" s="7"/>
      <c r="Z759" s="7"/>
    </row>
    <row r="760" ht="13.5" customHeight="1">
      <c r="A760" s="288"/>
      <c r="B760" s="287"/>
      <c r="C760" s="203"/>
      <c r="D760" s="203"/>
      <c r="E760" s="281"/>
      <c r="F760" s="253"/>
      <c r="G760" s="7"/>
      <c r="H760" s="7"/>
      <c r="I760" s="7"/>
      <c r="J760" s="7"/>
      <c r="K760" s="7"/>
      <c r="L760" s="7"/>
      <c r="M760" s="7"/>
      <c r="N760" s="7"/>
      <c r="O760" s="7"/>
      <c r="P760" s="7"/>
      <c r="Q760" s="7"/>
      <c r="R760" s="7"/>
      <c r="S760" s="7"/>
      <c r="T760" s="7"/>
      <c r="U760" s="7"/>
      <c r="V760" s="7"/>
      <c r="W760" s="7"/>
      <c r="X760" s="7"/>
      <c r="Y760" s="7"/>
      <c r="Z760" s="7"/>
    </row>
    <row r="761" ht="13.5" customHeight="1">
      <c r="A761" s="288"/>
      <c r="B761" s="287"/>
      <c r="C761" s="203"/>
      <c r="D761" s="203"/>
      <c r="E761" s="281"/>
      <c r="F761" s="253"/>
      <c r="G761" s="7"/>
      <c r="H761" s="7"/>
      <c r="I761" s="7"/>
      <c r="J761" s="7"/>
      <c r="K761" s="7"/>
      <c r="L761" s="7"/>
      <c r="M761" s="7"/>
      <c r="N761" s="7"/>
      <c r="O761" s="7"/>
      <c r="P761" s="7"/>
      <c r="Q761" s="7"/>
      <c r="R761" s="7"/>
      <c r="S761" s="7"/>
      <c r="T761" s="7"/>
      <c r="U761" s="7"/>
      <c r="V761" s="7"/>
      <c r="W761" s="7"/>
      <c r="X761" s="7"/>
      <c r="Y761" s="7"/>
      <c r="Z761" s="7"/>
    </row>
    <row r="762" ht="13.5" customHeight="1">
      <c r="A762" s="288"/>
      <c r="B762" s="287"/>
      <c r="C762" s="203"/>
      <c r="D762" s="203"/>
      <c r="E762" s="281"/>
      <c r="F762" s="253"/>
      <c r="G762" s="7"/>
      <c r="H762" s="7"/>
      <c r="I762" s="7"/>
      <c r="J762" s="7"/>
      <c r="K762" s="7"/>
      <c r="L762" s="7"/>
      <c r="M762" s="7"/>
      <c r="N762" s="7"/>
      <c r="O762" s="7"/>
      <c r="P762" s="7"/>
      <c r="Q762" s="7"/>
      <c r="R762" s="7"/>
      <c r="S762" s="7"/>
      <c r="T762" s="7"/>
      <c r="U762" s="7"/>
      <c r="V762" s="7"/>
      <c r="W762" s="7"/>
      <c r="X762" s="7"/>
      <c r="Y762" s="7"/>
      <c r="Z762" s="7"/>
    </row>
    <row r="763" ht="13.5" customHeight="1">
      <c r="A763" s="288"/>
      <c r="B763" s="287"/>
      <c r="C763" s="203"/>
      <c r="D763" s="203"/>
      <c r="E763" s="281"/>
      <c r="F763" s="253"/>
      <c r="G763" s="7"/>
      <c r="H763" s="7"/>
      <c r="I763" s="7"/>
      <c r="J763" s="7"/>
      <c r="K763" s="7"/>
      <c r="L763" s="7"/>
      <c r="M763" s="7"/>
      <c r="N763" s="7"/>
      <c r="O763" s="7"/>
      <c r="P763" s="7"/>
      <c r="Q763" s="7"/>
      <c r="R763" s="7"/>
      <c r="S763" s="7"/>
      <c r="T763" s="7"/>
      <c r="U763" s="7"/>
      <c r="V763" s="7"/>
      <c r="W763" s="7"/>
      <c r="X763" s="7"/>
      <c r="Y763" s="7"/>
      <c r="Z763" s="7"/>
    </row>
    <row r="764" ht="13.5" customHeight="1">
      <c r="A764" s="288"/>
      <c r="B764" s="287"/>
      <c r="C764" s="203"/>
      <c r="D764" s="203"/>
      <c r="E764" s="281"/>
      <c r="F764" s="253"/>
      <c r="G764" s="7"/>
      <c r="H764" s="7"/>
      <c r="I764" s="7"/>
      <c r="J764" s="7"/>
      <c r="K764" s="7"/>
      <c r="L764" s="7"/>
      <c r="M764" s="7"/>
      <c r="N764" s="7"/>
      <c r="O764" s="7"/>
      <c r="P764" s="7"/>
      <c r="Q764" s="7"/>
      <c r="R764" s="7"/>
      <c r="S764" s="7"/>
      <c r="T764" s="7"/>
      <c r="U764" s="7"/>
      <c r="V764" s="7"/>
      <c r="W764" s="7"/>
      <c r="X764" s="7"/>
      <c r="Y764" s="7"/>
      <c r="Z764" s="7"/>
    </row>
    <row r="765" ht="13.5" customHeight="1">
      <c r="A765" s="288"/>
      <c r="B765" s="287"/>
      <c r="C765" s="203"/>
      <c r="D765" s="203"/>
      <c r="E765" s="281"/>
      <c r="F765" s="253"/>
      <c r="G765" s="7"/>
      <c r="H765" s="7"/>
      <c r="I765" s="7"/>
      <c r="J765" s="7"/>
      <c r="K765" s="7"/>
      <c r="L765" s="7"/>
      <c r="M765" s="7"/>
      <c r="N765" s="7"/>
      <c r="O765" s="7"/>
      <c r="P765" s="7"/>
      <c r="Q765" s="7"/>
      <c r="R765" s="7"/>
      <c r="S765" s="7"/>
      <c r="T765" s="7"/>
      <c r="U765" s="7"/>
      <c r="V765" s="7"/>
      <c r="W765" s="7"/>
      <c r="X765" s="7"/>
      <c r="Y765" s="7"/>
      <c r="Z765" s="7"/>
    </row>
    <row r="766" ht="13.5" customHeight="1">
      <c r="A766" s="288"/>
      <c r="B766" s="287"/>
      <c r="C766" s="203"/>
      <c r="D766" s="203"/>
      <c r="E766" s="281"/>
      <c r="F766" s="253"/>
      <c r="G766" s="7"/>
      <c r="H766" s="7"/>
      <c r="I766" s="7"/>
      <c r="J766" s="7"/>
      <c r="K766" s="7"/>
      <c r="L766" s="7"/>
      <c r="M766" s="7"/>
      <c r="N766" s="7"/>
      <c r="O766" s="7"/>
      <c r="P766" s="7"/>
      <c r="Q766" s="7"/>
      <c r="R766" s="7"/>
      <c r="S766" s="7"/>
      <c r="T766" s="7"/>
      <c r="U766" s="7"/>
      <c r="V766" s="7"/>
      <c r="W766" s="7"/>
      <c r="X766" s="7"/>
      <c r="Y766" s="7"/>
      <c r="Z766" s="7"/>
    </row>
    <row r="767" ht="13.5" customHeight="1">
      <c r="A767" s="288"/>
      <c r="B767" s="287"/>
      <c r="C767" s="203"/>
      <c r="D767" s="203"/>
      <c r="E767" s="281"/>
      <c r="F767" s="253"/>
      <c r="G767" s="7"/>
      <c r="H767" s="7"/>
      <c r="I767" s="7"/>
      <c r="J767" s="7"/>
      <c r="K767" s="7"/>
      <c r="L767" s="7"/>
      <c r="M767" s="7"/>
      <c r="N767" s="7"/>
      <c r="O767" s="7"/>
      <c r="P767" s="7"/>
      <c r="Q767" s="7"/>
      <c r="R767" s="7"/>
      <c r="S767" s="7"/>
      <c r="T767" s="7"/>
      <c r="U767" s="7"/>
      <c r="V767" s="7"/>
      <c r="W767" s="7"/>
      <c r="X767" s="7"/>
      <c r="Y767" s="7"/>
      <c r="Z767" s="7"/>
    </row>
    <row r="768" ht="13.5" customHeight="1">
      <c r="A768" s="288"/>
      <c r="B768" s="287"/>
      <c r="C768" s="203"/>
      <c r="D768" s="203"/>
      <c r="E768" s="281"/>
      <c r="F768" s="253"/>
      <c r="G768" s="7"/>
      <c r="H768" s="7"/>
      <c r="I768" s="7"/>
      <c r="J768" s="7"/>
      <c r="K768" s="7"/>
      <c r="L768" s="7"/>
      <c r="M768" s="7"/>
      <c r="N768" s="7"/>
      <c r="O768" s="7"/>
      <c r="P768" s="7"/>
      <c r="Q768" s="7"/>
      <c r="R768" s="7"/>
      <c r="S768" s="7"/>
      <c r="T768" s="7"/>
      <c r="U768" s="7"/>
      <c r="V768" s="7"/>
      <c r="W768" s="7"/>
      <c r="X768" s="7"/>
      <c r="Y768" s="7"/>
      <c r="Z768" s="7"/>
    </row>
    <row r="769" ht="13.5" customHeight="1">
      <c r="A769" s="288"/>
      <c r="B769" s="287"/>
      <c r="C769" s="203"/>
      <c r="D769" s="203"/>
      <c r="E769" s="281"/>
      <c r="F769" s="253"/>
      <c r="G769" s="7"/>
      <c r="H769" s="7"/>
      <c r="I769" s="7"/>
      <c r="J769" s="7"/>
      <c r="K769" s="7"/>
      <c r="L769" s="7"/>
      <c r="M769" s="7"/>
      <c r="N769" s="7"/>
      <c r="O769" s="7"/>
      <c r="P769" s="7"/>
      <c r="Q769" s="7"/>
      <c r="R769" s="7"/>
      <c r="S769" s="7"/>
      <c r="T769" s="7"/>
      <c r="U769" s="7"/>
      <c r="V769" s="7"/>
      <c r="W769" s="7"/>
      <c r="X769" s="7"/>
      <c r="Y769" s="7"/>
      <c r="Z769" s="7"/>
    </row>
    <row r="770" ht="13.5" customHeight="1">
      <c r="A770" s="288"/>
      <c r="B770" s="287"/>
      <c r="C770" s="203"/>
      <c r="D770" s="203"/>
      <c r="E770" s="281"/>
      <c r="F770" s="253"/>
      <c r="G770" s="7"/>
      <c r="H770" s="7"/>
      <c r="I770" s="7"/>
      <c r="J770" s="7"/>
      <c r="K770" s="7"/>
      <c r="L770" s="7"/>
      <c r="M770" s="7"/>
      <c r="N770" s="7"/>
      <c r="O770" s="7"/>
      <c r="P770" s="7"/>
      <c r="Q770" s="7"/>
      <c r="R770" s="7"/>
      <c r="S770" s="7"/>
      <c r="T770" s="7"/>
      <c r="U770" s="7"/>
      <c r="V770" s="7"/>
      <c r="W770" s="7"/>
      <c r="X770" s="7"/>
      <c r="Y770" s="7"/>
      <c r="Z770" s="7"/>
    </row>
    <row r="771" ht="13.5" customHeight="1">
      <c r="A771" s="288"/>
      <c r="B771" s="287"/>
      <c r="C771" s="203"/>
      <c r="D771" s="203"/>
      <c r="E771" s="281"/>
      <c r="F771" s="253"/>
      <c r="G771" s="7"/>
      <c r="H771" s="7"/>
      <c r="I771" s="7"/>
      <c r="J771" s="7"/>
      <c r="K771" s="7"/>
      <c r="L771" s="7"/>
      <c r="M771" s="7"/>
      <c r="N771" s="7"/>
      <c r="O771" s="7"/>
      <c r="P771" s="7"/>
      <c r="Q771" s="7"/>
      <c r="R771" s="7"/>
      <c r="S771" s="7"/>
      <c r="T771" s="7"/>
      <c r="U771" s="7"/>
      <c r="V771" s="7"/>
      <c r="W771" s="7"/>
      <c r="X771" s="7"/>
      <c r="Y771" s="7"/>
      <c r="Z771" s="7"/>
    </row>
    <row r="772" ht="13.5" customHeight="1">
      <c r="A772" s="288"/>
      <c r="B772" s="287"/>
      <c r="C772" s="203"/>
      <c r="D772" s="203"/>
      <c r="E772" s="281"/>
      <c r="F772" s="253"/>
      <c r="G772" s="7"/>
      <c r="H772" s="7"/>
      <c r="I772" s="7"/>
      <c r="J772" s="7"/>
      <c r="K772" s="7"/>
      <c r="L772" s="7"/>
      <c r="M772" s="7"/>
      <c r="N772" s="7"/>
      <c r="O772" s="7"/>
      <c r="P772" s="7"/>
      <c r="Q772" s="7"/>
      <c r="R772" s="7"/>
      <c r="S772" s="7"/>
      <c r="T772" s="7"/>
      <c r="U772" s="7"/>
      <c r="V772" s="7"/>
      <c r="W772" s="7"/>
      <c r="X772" s="7"/>
      <c r="Y772" s="7"/>
      <c r="Z772" s="7"/>
    </row>
    <row r="773" ht="13.5" customHeight="1">
      <c r="A773" s="288"/>
      <c r="B773" s="287"/>
      <c r="C773" s="203"/>
      <c r="D773" s="203"/>
      <c r="E773" s="281"/>
      <c r="F773" s="253"/>
      <c r="G773" s="7"/>
      <c r="H773" s="7"/>
      <c r="I773" s="7"/>
      <c r="J773" s="7"/>
      <c r="K773" s="7"/>
      <c r="L773" s="7"/>
      <c r="M773" s="7"/>
      <c r="N773" s="7"/>
      <c r="O773" s="7"/>
      <c r="P773" s="7"/>
      <c r="Q773" s="7"/>
      <c r="R773" s="7"/>
      <c r="S773" s="7"/>
      <c r="T773" s="7"/>
      <c r="U773" s="7"/>
      <c r="V773" s="7"/>
      <c r="W773" s="7"/>
      <c r="X773" s="7"/>
      <c r="Y773" s="7"/>
      <c r="Z773" s="7"/>
    </row>
    <row r="774" ht="13.5" customHeight="1">
      <c r="A774" s="288"/>
      <c r="B774" s="287"/>
      <c r="C774" s="203"/>
      <c r="D774" s="203"/>
      <c r="E774" s="281"/>
      <c r="F774" s="253"/>
      <c r="G774" s="7"/>
      <c r="H774" s="7"/>
      <c r="I774" s="7"/>
      <c r="J774" s="7"/>
      <c r="K774" s="7"/>
      <c r="L774" s="7"/>
      <c r="M774" s="7"/>
      <c r="N774" s="7"/>
      <c r="O774" s="7"/>
      <c r="P774" s="7"/>
      <c r="Q774" s="7"/>
      <c r="R774" s="7"/>
      <c r="S774" s="7"/>
      <c r="T774" s="7"/>
      <c r="U774" s="7"/>
      <c r="V774" s="7"/>
      <c r="W774" s="7"/>
      <c r="X774" s="7"/>
      <c r="Y774" s="7"/>
      <c r="Z774" s="7"/>
    </row>
    <row r="775" ht="13.5" customHeight="1">
      <c r="A775" s="288"/>
      <c r="B775" s="287"/>
      <c r="C775" s="203"/>
      <c r="D775" s="203"/>
      <c r="E775" s="281"/>
      <c r="F775" s="253"/>
      <c r="G775" s="7"/>
      <c r="H775" s="7"/>
      <c r="I775" s="7"/>
      <c r="J775" s="7"/>
      <c r="K775" s="7"/>
      <c r="L775" s="7"/>
      <c r="M775" s="7"/>
      <c r="N775" s="7"/>
      <c r="O775" s="7"/>
      <c r="P775" s="7"/>
      <c r="Q775" s="7"/>
      <c r="R775" s="7"/>
      <c r="S775" s="7"/>
      <c r="T775" s="7"/>
      <c r="U775" s="7"/>
      <c r="V775" s="7"/>
      <c r="W775" s="7"/>
      <c r="X775" s="7"/>
      <c r="Y775" s="7"/>
      <c r="Z775" s="7"/>
    </row>
    <row r="776" ht="13.5" customHeight="1">
      <c r="A776" s="288"/>
      <c r="B776" s="287"/>
      <c r="C776" s="203"/>
      <c r="D776" s="203"/>
      <c r="E776" s="281"/>
      <c r="F776" s="253"/>
      <c r="G776" s="7"/>
      <c r="H776" s="7"/>
      <c r="I776" s="7"/>
      <c r="J776" s="7"/>
      <c r="K776" s="7"/>
      <c r="L776" s="7"/>
      <c r="M776" s="7"/>
      <c r="N776" s="7"/>
      <c r="O776" s="7"/>
      <c r="P776" s="7"/>
      <c r="Q776" s="7"/>
      <c r="R776" s="7"/>
      <c r="S776" s="7"/>
      <c r="T776" s="7"/>
      <c r="U776" s="7"/>
      <c r="V776" s="7"/>
      <c r="W776" s="7"/>
      <c r="X776" s="7"/>
      <c r="Y776" s="7"/>
      <c r="Z776" s="7"/>
    </row>
    <row r="777" ht="13.5" customHeight="1">
      <c r="A777" s="288"/>
      <c r="B777" s="287"/>
      <c r="C777" s="203"/>
      <c r="D777" s="203"/>
      <c r="E777" s="281"/>
      <c r="F777" s="253"/>
      <c r="G777" s="7"/>
      <c r="H777" s="7"/>
      <c r="I777" s="7"/>
      <c r="J777" s="7"/>
      <c r="K777" s="7"/>
      <c r="L777" s="7"/>
      <c r="M777" s="7"/>
      <c r="N777" s="7"/>
      <c r="O777" s="7"/>
      <c r="P777" s="7"/>
      <c r="Q777" s="7"/>
      <c r="R777" s="7"/>
      <c r="S777" s="7"/>
      <c r="T777" s="7"/>
      <c r="U777" s="7"/>
      <c r="V777" s="7"/>
      <c r="W777" s="7"/>
      <c r="X777" s="7"/>
      <c r="Y777" s="7"/>
      <c r="Z777" s="7"/>
    </row>
    <row r="778" ht="13.5" customHeight="1">
      <c r="A778" s="288"/>
      <c r="B778" s="287"/>
      <c r="C778" s="203"/>
      <c r="D778" s="203"/>
      <c r="E778" s="281"/>
      <c r="F778" s="253"/>
      <c r="G778" s="7"/>
      <c r="H778" s="7"/>
      <c r="I778" s="7"/>
      <c r="J778" s="7"/>
      <c r="K778" s="7"/>
      <c r="L778" s="7"/>
      <c r="M778" s="7"/>
      <c r="N778" s="7"/>
      <c r="O778" s="7"/>
      <c r="P778" s="7"/>
      <c r="Q778" s="7"/>
      <c r="R778" s="7"/>
      <c r="S778" s="7"/>
      <c r="T778" s="7"/>
      <c r="U778" s="7"/>
      <c r="V778" s="7"/>
      <c r="W778" s="7"/>
      <c r="X778" s="7"/>
      <c r="Y778" s="7"/>
      <c r="Z778" s="7"/>
    </row>
    <row r="779" ht="13.5" customHeight="1">
      <c r="A779" s="288"/>
      <c r="B779" s="287"/>
      <c r="C779" s="203"/>
      <c r="D779" s="203"/>
      <c r="E779" s="281"/>
      <c r="F779" s="253"/>
      <c r="G779" s="7"/>
      <c r="H779" s="7"/>
      <c r="I779" s="7"/>
      <c r="J779" s="7"/>
      <c r="K779" s="7"/>
      <c r="L779" s="7"/>
      <c r="M779" s="7"/>
      <c r="N779" s="7"/>
      <c r="O779" s="7"/>
      <c r="P779" s="7"/>
      <c r="Q779" s="7"/>
      <c r="R779" s="7"/>
      <c r="S779" s="7"/>
      <c r="T779" s="7"/>
      <c r="U779" s="7"/>
      <c r="V779" s="7"/>
      <c r="W779" s="7"/>
      <c r="X779" s="7"/>
      <c r="Y779" s="7"/>
      <c r="Z779" s="7"/>
    </row>
    <row r="780" ht="13.5" customHeight="1">
      <c r="A780" s="288"/>
      <c r="B780" s="287"/>
      <c r="C780" s="203"/>
      <c r="D780" s="203"/>
      <c r="E780" s="281"/>
      <c r="F780" s="253"/>
      <c r="G780" s="7"/>
      <c r="H780" s="7"/>
      <c r="I780" s="7"/>
      <c r="J780" s="7"/>
      <c r="K780" s="7"/>
      <c r="L780" s="7"/>
      <c r="M780" s="7"/>
      <c r="N780" s="7"/>
      <c r="O780" s="7"/>
      <c r="P780" s="7"/>
      <c r="Q780" s="7"/>
      <c r="R780" s="7"/>
      <c r="S780" s="7"/>
      <c r="T780" s="7"/>
      <c r="U780" s="7"/>
      <c r="V780" s="7"/>
      <c r="W780" s="7"/>
      <c r="X780" s="7"/>
      <c r="Y780" s="7"/>
      <c r="Z780" s="7"/>
    </row>
    <row r="781" ht="13.5" customHeight="1">
      <c r="A781" s="288"/>
      <c r="B781" s="287"/>
      <c r="C781" s="203"/>
      <c r="D781" s="203"/>
      <c r="E781" s="281"/>
      <c r="F781" s="253"/>
      <c r="G781" s="7"/>
      <c r="H781" s="7"/>
      <c r="I781" s="7"/>
      <c r="J781" s="7"/>
      <c r="K781" s="7"/>
      <c r="L781" s="7"/>
      <c r="M781" s="7"/>
      <c r="N781" s="7"/>
      <c r="O781" s="7"/>
      <c r="P781" s="7"/>
      <c r="Q781" s="7"/>
      <c r="R781" s="7"/>
      <c r="S781" s="7"/>
      <c r="T781" s="7"/>
      <c r="U781" s="7"/>
      <c r="V781" s="7"/>
      <c r="W781" s="7"/>
      <c r="X781" s="7"/>
      <c r="Y781" s="7"/>
      <c r="Z781" s="7"/>
    </row>
    <row r="782" ht="13.5" customHeight="1">
      <c r="A782" s="288"/>
      <c r="B782" s="287"/>
      <c r="C782" s="203"/>
      <c r="D782" s="203"/>
      <c r="E782" s="281"/>
      <c r="F782" s="253"/>
      <c r="G782" s="7"/>
      <c r="H782" s="7"/>
      <c r="I782" s="7"/>
      <c r="J782" s="7"/>
      <c r="K782" s="7"/>
      <c r="L782" s="7"/>
      <c r="M782" s="7"/>
      <c r="N782" s="7"/>
      <c r="O782" s="7"/>
      <c r="P782" s="7"/>
      <c r="Q782" s="7"/>
      <c r="R782" s="7"/>
      <c r="S782" s="7"/>
      <c r="T782" s="7"/>
      <c r="U782" s="7"/>
      <c r="V782" s="7"/>
      <c r="W782" s="7"/>
      <c r="X782" s="7"/>
      <c r="Y782" s="7"/>
      <c r="Z782" s="7"/>
    </row>
    <row r="783" ht="13.5" customHeight="1">
      <c r="A783" s="288"/>
      <c r="B783" s="287"/>
      <c r="C783" s="203"/>
      <c r="D783" s="203"/>
      <c r="E783" s="281"/>
      <c r="F783" s="253"/>
      <c r="G783" s="7"/>
      <c r="H783" s="7"/>
      <c r="I783" s="7"/>
      <c r="J783" s="7"/>
      <c r="K783" s="7"/>
      <c r="L783" s="7"/>
      <c r="M783" s="7"/>
      <c r="N783" s="7"/>
      <c r="O783" s="7"/>
      <c r="P783" s="7"/>
      <c r="Q783" s="7"/>
      <c r="R783" s="7"/>
      <c r="S783" s="7"/>
      <c r="T783" s="7"/>
      <c r="U783" s="7"/>
      <c r="V783" s="7"/>
      <c r="W783" s="7"/>
      <c r="X783" s="7"/>
      <c r="Y783" s="7"/>
      <c r="Z783" s="7"/>
    </row>
    <row r="784" ht="13.5" customHeight="1">
      <c r="A784" s="288"/>
      <c r="B784" s="287"/>
      <c r="C784" s="203"/>
      <c r="D784" s="203"/>
      <c r="E784" s="281"/>
      <c r="F784" s="253"/>
      <c r="G784" s="7"/>
      <c r="H784" s="7"/>
      <c r="I784" s="7"/>
      <c r="J784" s="7"/>
      <c r="K784" s="7"/>
      <c r="L784" s="7"/>
      <c r="M784" s="7"/>
      <c r="N784" s="7"/>
      <c r="O784" s="7"/>
      <c r="P784" s="7"/>
      <c r="Q784" s="7"/>
      <c r="R784" s="7"/>
      <c r="S784" s="7"/>
      <c r="T784" s="7"/>
      <c r="U784" s="7"/>
      <c r="V784" s="7"/>
      <c r="W784" s="7"/>
      <c r="X784" s="7"/>
      <c r="Y784" s="7"/>
      <c r="Z784" s="7"/>
    </row>
    <row r="785" ht="13.5" customHeight="1">
      <c r="A785" s="288"/>
      <c r="B785" s="287"/>
      <c r="C785" s="203"/>
      <c r="D785" s="203"/>
      <c r="E785" s="281"/>
      <c r="F785" s="253"/>
      <c r="G785" s="7"/>
      <c r="H785" s="7"/>
      <c r="I785" s="7"/>
      <c r="J785" s="7"/>
      <c r="K785" s="7"/>
      <c r="L785" s="7"/>
      <c r="M785" s="7"/>
      <c r="N785" s="7"/>
      <c r="O785" s="7"/>
      <c r="P785" s="7"/>
      <c r="Q785" s="7"/>
      <c r="R785" s="7"/>
      <c r="S785" s="7"/>
      <c r="T785" s="7"/>
      <c r="U785" s="7"/>
      <c r="V785" s="7"/>
      <c r="W785" s="7"/>
      <c r="X785" s="7"/>
      <c r="Y785" s="7"/>
      <c r="Z785" s="7"/>
    </row>
    <row r="786" ht="13.5" customHeight="1">
      <c r="A786" s="288"/>
      <c r="B786" s="287"/>
      <c r="C786" s="203"/>
      <c r="D786" s="203"/>
      <c r="E786" s="281"/>
      <c r="F786" s="253"/>
      <c r="G786" s="7"/>
      <c r="H786" s="7"/>
      <c r="I786" s="7"/>
      <c r="J786" s="7"/>
      <c r="K786" s="7"/>
      <c r="L786" s="7"/>
      <c r="M786" s="7"/>
      <c r="N786" s="7"/>
      <c r="O786" s="7"/>
      <c r="P786" s="7"/>
      <c r="Q786" s="7"/>
      <c r="R786" s="7"/>
      <c r="S786" s="7"/>
      <c r="T786" s="7"/>
      <c r="U786" s="7"/>
      <c r="V786" s="7"/>
      <c r="W786" s="7"/>
      <c r="X786" s="7"/>
      <c r="Y786" s="7"/>
      <c r="Z786" s="7"/>
    </row>
    <row r="787" ht="13.5" customHeight="1">
      <c r="A787" s="288"/>
      <c r="B787" s="287"/>
      <c r="C787" s="203"/>
      <c r="D787" s="203"/>
      <c r="E787" s="281"/>
      <c r="F787" s="253"/>
      <c r="G787" s="7"/>
      <c r="H787" s="7"/>
      <c r="I787" s="7"/>
      <c r="J787" s="7"/>
      <c r="K787" s="7"/>
      <c r="L787" s="7"/>
      <c r="M787" s="7"/>
      <c r="N787" s="7"/>
      <c r="O787" s="7"/>
      <c r="P787" s="7"/>
      <c r="Q787" s="7"/>
      <c r="R787" s="7"/>
      <c r="S787" s="7"/>
      <c r="T787" s="7"/>
      <c r="U787" s="7"/>
      <c r="V787" s="7"/>
      <c r="W787" s="7"/>
      <c r="X787" s="7"/>
      <c r="Y787" s="7"/>
      <c r="Z787" s="7"/>
    </row>
    <row r="788" ht="13.5" customHeight="1">
      <c r="A788" s="288"/>
      <c r="B788" s="287"/>
      <c r="C788" s="203"/>
      <c r="D788" s="203"/>
      <c r="E788" s="281"/>
      <c r="F788" s="253"/>
      <c r="G788" s="7"/>
      <c r="H788" s="7"/>
      <c r="I788" s="7"/>
      <c r="J788" s="7"/>
      <c r="K788" s="7"/>
      <c r="L788" s="7"/>
      <c r="M788" s="7"/>
      <c r="N788" s="7"/>
      <c r="O788" s="7"/>
      <c r="P788" s="7"/>
      <c r="Q788" s="7"/>
      <c r="R788" s="7"/>
      <c r="S788" s="7"/>
      <c r="T788" s="7"/>
      <c r="U788" s="7"/>
      <c r="V788" s="7"/>
      <c r="W788" s="7"/>
      <c r="X788" s="7"/>
      <c r="Y788" s="7"/>
      <c r="Z788" s="7"/>
    </row>
    <row r="789" ht="13.5" customHeight="1">
      <c r="A789" s="288"/>
      <c r="B789" s="287"/>
      <c r="C789" s="203"/>
      <c r="D789" s="203"/>
      <c r="E789" s="281"/>
      <c r="F789" s="253"/>
      <c r="G789" s="7"/>
      <c r="H789" s="7"/>
      <c r="I789" s="7"/>
      <c r="J789" s="7"/>
      <c r="K789" s="7"/>
      <c r="L789" s="7"/>
      <c r="M789" s="7"/>
      <c r="N789" s="7"/>
      <c r="O789" s="7"/>
      <c r="P789" s="7"/>
      <c r="Q789" s="7"/>
      <c r="R789" s="7"/>
      <c r="S789" s="7"/>
      <c r="T789" s="7"/>
      <c r="U789" s="7"/>
      <c r="V789" s="7"/>
      <c r="W789" s="7"/>
      <c r="X789" s="7"/>
      <c r="Y789" s="7"/>
      <c r="Z789" s="7"/>
    </row>
    <row r="790" ht="13.5" customHeight="1">
      <c r="A790" s="288"/>
      <c r="B790" s="287"/>
      <c r="C790" s="203"/>
      <c r="D790" s="203"/>
      <c r="E790" s="281"/>
      <c r="F790" s="253"/>
      <c r="G790" s="7"/>
      <c r="H790" s="7"/>
      <c r="I790" s="7"/>
      <c r="J790" s="7"/>
      <c r="K790" s="7"/>
      <c r="L790" s="7"/>
      <c r="M790" s="7"/>
      <c r="N790" s="7"/>
      <c r="O790" s="7"/>
      <c r="P790" s="7"/>
      <c r="Q790" s="7"/>
      <c r="R790" s="7"/>
      <c r="S790" s="7"/>
      <c r="T790" s="7"/>
      <c r="U790" s="7"/>
      <c r="V790" s="7"/>
      <c r="W790" s="7"/>
      <c r="X790" s="7"/>
      <c r="Y790" s="7"/>
      <c r="Z790" s="7"/>
    </row>
    <row r="791" ht="13.5" customHeight="1">
      <c r="A791" s="288"/>
      <c r="B791" s="287"/>
      <c r="C791" s="203"/>
      <c r="D791" s="203"/>
      <c r="E791" s="281"/>
      <c r="F791" s="253"/>
      <c r="G791" s="7"/>
      <c r="H791" s="7"/>
      <c r="I791" s="7"/>
      <c r="J791" s="7"/>
      <c r="K791" s="7"/>
      <c r="L791" s="7"/>
      <c r="M791" s="7"/>
      <c r="N791" s="7"/>
      <c r="O791" s="7"/>
      <c r="P791" s="7"/>
      <c r="Q791" s="7"/>
      <c r="R791" s="7"/>
      <c r="S791" s="7"/>
      <c r="T791" s="7"/>
      <c r="U791" s="7"/>
      <c r="V791" s="7"/>
      <c r="W791" s="7"/>
      <c r="X791" s="7"/>
      <c r="Y791" s="7"/>
      <c r="Z791" s="7"/>
    </row>
    <row r="792" ht="13.5" customHeight="1">
      <c r="A792" s="288"/>
      <c r="B792" s="287"/>
      <c r="C792" s="203"/>
      <c r="D792" s="203"/>
      <c r="E792" s="281"/>
      <c r="F792" s="253"/>
      <c r="G792" s="7"/>
      <c r="H792" s="7"/>
      <c r="I792" s="7"/>
      <c r="J792" s="7"/>
      <c r="K792" s="7"/>
      <c r="L792" s="7"/>
      <c r="M792" s="7"/>
      <c r="N792" s="7"/>
      <c r="O792" s="7"/>
      <c r="P792" s="7"/>
      <c r="Q792" s="7"/>
      <c r="R792" s="7"/>
      <c r="S792" s="7"/>
      <c r="T792" s="7"/>
      <c r="U792" s="7"/>
      <c r="V792" s="7"/>
      <c r="W792" s="7"/>
      <c r="X792" s="7"/>
      <c r="Y792" s="7"/>
      <c r="Z792" s="7"/>
    </row>
    <row r="793" ht="13.5" customHeight="1">
      <c r="A793" s="288"/>
      <c r="B793" s="287"/>
      <c r="C793" s="203"/>
      <c r="D793" s="203"/>
      <c r="E793" s="281"/>
      <c r="F793" s="253"/>
      <c r="G793" s="7"/>
      <c r="H793" s="7"/>
      <c r="I793" s="7"/>
      <c r="J793" s="7"/>
      <c r="K793" s="7"/>
      <c r="L793" s="7"/>
      <c r="M793" s="7"/>
      <c r="N793" s="7"/>
      <c r="O793" s="7"/>
      <c r="P793" s="7"/>
      <c r="Q793" s="7"/>
      <c r="R793" s="7"/>
      <c r="S793" s="7"/>
      <c r="T793" s="7"/>
      <c r="U793" s="7"/>
      <c r="V793" s="7"/>
      <c r="W793" s="7"/>
      <c r="X793" s="7"/>
      <c r="Y793" s="7"/>
      <c r="Z793" s="7"/>
    </row>
    <row r="794" ht="13.5" customHeight="1">
      <c r="A794" s="288"/>
      <c r="B794" s="287"/>
      <c r="C794" s="203"/>
      <c r="D794" s="203"/>
      <c r="E794" s="281"/>
      <c r="F794" s="253"/>
      <c r="G794" s="7"/>
      <c r="H794" s="7"/>
      <c r="I794" s="7"/>
      <c r="J794" s="7"/>
      <c r="K794" s="7"/>
      <c r="L794" s="7"/>
      <c r="M794" s="7"/>
      <c r="N794" s="7"/>
      <c r="O794" s="7"/>
      <c r="P794" s="7"/>
      <c r="Q794" s="7"/>
      <c r="R794" s="7"/>
      <c r="S794" s="7"/>
      <c r="T794" s="7"/>
      <c r="U794" s="7"/>
      <c r="V794" s="7"/>
      <c r="W794" s="7"/>
      <c r="X794" s="7"/>
      <c r="Y794" s="7"/>
      <c r="Z794" s="7"/>
    </row>
    <row r="795" ht="13.5" customHeight="1">
      <c r="A795" s="288"/>
      <c r="B795" s="287"/>
      <c r="C795" s="203"/>
      <c r="D795" s="203"/>
      <c r="E795" s="281"/>
      <c r="F795" s="253"/>
      <c r="G795" s="7"/>
      <c r="H795" s="7"/>
      <c r="I795" s="7"/>
      <c r="J795" s="7"/>
      <c r="K795" s="7"/>
      <c r="L795" s="7"/>
      <c r="M795" s="7"/>
      <c r="N795" s="7"/>
      <c r="O795" s="7"/>
      <c r="P795" s="7"/>
      <c r="Q795" s="7"/>
      <c r="R795" s="7"/>
      <c r="S795" s="7"/>
      <c r="T795" s="7"/>
      <c r="U795" s="7"/>
      <c r="V795" s="7"/>
      <c r="W795" s="7"/>
      <c r="X795" s="7"/>
      <c r="Y795" s="7"/>
      <c r="Z795" s="7"/>
    </row>
    <row r="796" ht="13.5" customHeight="1">
      <c r="A796" s="288"/>
      <c r="B796" s="287"/>
      <c r="C796" s="203"/>
      <c r="D796" s="203"/>
      <c r="E796" s="281"/>
      <c r="F796" s="253"/>
      <c r="G796" s="7"/>
      <c r="H796" s="7"/>
      <c r="I796" s="7"/>
      <c r="J796" s="7"/>
      <c r="K796" s="7"/>
      <c r="L796" s="7"/>
      <c r="M796" s="7"/>
      <c r="N796" s="7"/>
      <c r="O796" s="7"/>
      <c r="P796" s="7"/>
      <c r="Q796" s="7"/>
      <c r="R796" s="7"/>
      <c r="S796" s="7"/>
      <c r="T796" s="7"/>
      <c r="U796" s="7"/>
      <c r="V796" s="7"/>
      <c r="W796" s="7"/>
      <c r="X796" s="7"/>
      <c r="Y796" s="7"/>
      <c r="Z796" s="7"/>
    </row>
    <row r="797" ht="13.5" customHeight="1">
      <c r="A797" s="288"/>
      <c r="B797" s="287"/>
      <c r="C797" s="203"/>
      <c r="D797" s="203"/>
      <c r="E797" s="281"/>
      <c r="F797" s="253"/>
      <c r="G797" s="7"/>
      <c r="H797" s="7"/>
      <c r="I797" s="7"/>
      <c r="J797" s="7"/>
      <c r="K797" s="7"/>
      <c r="L797" s="7"/>
      <c r="M797" s="7"/>
      <c r="N797" s="7"/>
      <c r="O797" s="7"/>
      <c r="P797" s="7"/>
      <c r="Q797" s="7"/>
      <c r="R797" s="7"/>
      <c r="S797" s="7"/>
      <c r="T797" s="7"/>
      <c r="U797" s="7"/>
      <c r="V797" s="7"/>
      <c r="W797" s="7"/>
      <c r="X797" s="7"/>
      <c r="Y797" s="7"/>
      <c r="Z797" s="7"/>
    </row>
    <row r="798" ht="13.5" customHeight="1">
      <c r="A798" s="288"/>
      <c r="B798" s="287"/>
      <c r="C798" s="203"/>
      <c r="D798" s="203"/>
      <c r="E798" s="281"/>
      <c r="F798" s="253"/>
      <c r="G798" s="7"/>
      <c r="H798" s="7"/>
      <c r="I798" s="7"/>
      <c r="J798" s="7"/>
      <c r="K798" s="7"/>
      <c r="L798" s="7"/>
      <c r="M798" s="7"/>
      <c r="N798" s="7"/>
      <c r="O798" s="7"/>
      <c r="P798" s="7"/>
      <c r="Q798" s="7"/>
      <c r="R798" s="7"/>
      <c r="S798" s="7"/>
      <c r="T798" s="7"/>
      <c r="U798" s="7"/>
      <c r="V798" s="7"/>
      <c r="W798" s="7"/>
      <c r="X798" s="7"/>
      <c r="Y798" s="7"/>
      <c r="Z798" s="7"/>
    </row>
    <row r="799" ht="13.5" customHeight="1">
      <c r="A799" s="288"/>
      <c r="B799" s="287"/>
      <c r="C799" s="203"/>
      <c r="D799" s="203"/>
      <c r="E799" s="281"/>
      <c r="F799" s="253"/>
      <c r="G799" s="7"/>
      <c r="H799" s="7"/>
      <c r="I799" s="7"/>
      <c r="J799" s="7"/>
      <c r="K799" s="7"/>
      <c r="L799" s="7"/>
      <c r="M799" s="7"/>
      <c r="N799" s="7"/>
      <c r="O799" s="7"/>
      <c r="P799" s="7"/>
      <c r="Q799" s="7"/>
      <c r="R799" s="7"/>
      <c r="S799" s="7"/>
      <c r="T799" s="7"/>
      <c r="U799" s="7"/>
      <c r="V799" s="7"/>
      <c r="W799" s="7"/>
      <c r="X799" s="7"/>
      <c r="Y799" s="7"/>
      <c r="Z799" s="7"/>
    </row>
    <row r="800" ht="13.5" customHeight="1">
      <c r="A800" s="288"/>
      <c r="B800" s="287"/>
      <c r="C800" s="203"/>
      <c r="D800" s="203"/>
      <c r="E800" s="281"/>
      <c r="F800" s="253"/>
      <c r="G800" s="7"/>
      <c r="H800" s="7"/>
      <c r="I800" s="7"/>
      <c r="J800" s="7"/>
      <c r="K800" s="7"/>
      <c r="L800" s="7"/>
      <c r="M800" s="7"/>
      <c r="N800" s="7"/>
      <c r="O800" s="7"/>
      <c r="P800" s="7"/>
      <c r="Q800" s="7"/>
      <c r="R800" s="7"/>
      <c r="S800" s="7"/>
      <c r="T800" s="7"/>
      <c r="U800" s="7"/>
      <c r="V800" s="7"/>
      <c r="W800" s="7"/>
      <c r="X800" s="7"/>
      <c r="Y800" s="7"/>
      <c r="Z800" s="7"/>
    </row>
    <row r="801" ht="13.5" customHeight="1">
      <c r="A801" s="288"/>
      <c r="B801" s="287"/>
      <c r="C801" s="203"/>
      <c r="D801" s="203"/>
      <c r="E801" s="281"/>
      <c r="F801" s="253"/>
      <c r="G801" s="7"/>
      <c r="H801" s="7"/>
      <c r="I801" s="7"/>
      <c r="J801" s="7"/>
      <c r="K801" s="7"/>
      <c r="L801" s="7"/>
      <c r="M801" s="7"/>
      <c r="N801" s="7"/>
      <c r="O801" s="7"/>
      <c r="P801" s="7"/>
      <c r="Q801" s="7"/>
      <c r="R801" s="7"/>
      <c r="S801" s="7"/>
      <c r="T801" s="7"/>
      <c r="U801" s="7"/>
      <c r="V801" s="7"/>
      <c r="W801" s="7"/>
      <c r="X801" s="7"/>
      <c r="Y801" s="7"/>
      <c r="Z801" s="7"/>
    </row>
    <row r="802" ht="13.5" customHeight="1">
      <c r="A802" s="288"/>
      <c r="B802" s="287"/>
      <c r="C802" s="203"/>
      <c r="D802" s="203"/>
      <c r="E802" s="281"/>
      <c r="F802" s="253"/>
      <c r="G802" s="7"/>
      <c r="H802" s="7"/>
      <c r="I802" s="7"/>
      <c r="J802" s="7"/>
      <c r="K802" s="7"/>
      <c r="L802" s="7"/>
      <c r="M802" s="7"/>
      <c r="N802" s="7"/>
      <c r="O802" s="7"/>
      <c r="P802" s="7"/>
      <c r="Q802" s="7"/>
      <c r="R802" s="7"/>
      <c r="S802" s="7"/>
      <c r="T802" s="7"/>
      <c r="U802" s="7"/>
      <c r="V802" s="7"/>
      <c r="W802" s="7"/>
      <c r="X802" s="7"/>
      <c r="Y802" s="7"/>
      <c r="Z802" s="7"/>
    </row>
    <row r="803" ht="13.5" customHeight="1">
      <c r="A803" s="288"/>
      <c r="B803" s="287"/>
      <c r="C803" s="203"/>
      <c r="D803" s="203"/>
      <c r="E803" s="281"/>
      <c r="F803" s="253"/>
      <c r="G803" s="7"/>
      <c r="H803" s="7"/>
      <c r="I803" s="7"/>
      <c r="J803" s="7"/>
      <c r="K803" s="7"/>
      <c r="L803" s="7"/>
      <c r="M803" s="7"/>
      <c r="N803" s="7"/>
      <c r="O803" s="7"/>
      <c r="P803" s="7"/>
      <c r="Q803" s="7"/>
      <c r="R803" s="7"/>
      <c r="S803" s="7"/>
      <c r="T803" s="7"/>
      <c r="U803" s="7"/>
      <c r="V803" s="7"/>
      <c r="W803" s="7"/>
      <c r="X803" s="7"/>
      <c r="Y803" s="7"/>
      <c r="Z803" s="7"/>
    </row>
    <row r="804" ht="13.5" customHeight="1">
      <c r="A804" s="288"/>
      <c r="B804" s="287"/>
      <c r="C804" s="203"/>
      <c r="D804" s="203"/>
      <c r="E804" s="281"/>
      <c r="F804" s="253"/>
      <c r="G804" s="7"/>
      <c r="H804" s="7"/>
      <c r="I804" s="7"/>
      <c r="J804" s="7"/>
      <c r="K804" s="7"/>
      <c r="L804" s="7"/>
      <c r="M804" s="7"/>
      <c r="N804" s="7"/>
      <c r="O804" s="7"/>
      <c r="P804" s="7"/>
      <c r="Q804" s="7"/>
      <c r="R804" s="7"/>
      <c r="S804" s="7"/>
      <c r="T804" s="7"/>
      <c r="U804" s="7"/>
      <c r="V804" s="7"/>
      <c r="W804" s="7"/>
      <c r="X804" s="7"/>
      <c r="Y804" s="7"/>
      <c r="Z804" s="7"/>
    </row>
    <row r="805" ht="13.5" customHeight="1">
      <c r="A805" s="288"/>
      <c r="B805" s="287"/>
      <c r="C805" s="203"/>
      <c r="D805" s="203"/>
      <c r="E805" s="281"/>
      <c r="F805" s="253"/>
      <c r="G805" s="7"/>
      <c r="H805" s="7"/>
      <c r="I805" s="7"/>
      <c r="J805" s="7"/>
      <c r="K805" s="7"/>
      <c r="L805" s="7"/>
      <c r="M805" s="7"/>
      <c r="N805" s="7"/>
      <c r="O805" s="7"/>
      <c r="P805" s="7"/>
      <c r="Q805" s="7"/>
      <c r="R805" s="7"/>
      <c r="S805" s="7"/>
      <c r="T805" s="7"/>
      <c r="U805" s="7"/>
      <c r="V805" s="7"/>
      <c r="W805" s="7"/>
      <c r="X805" s="7"/>
      <c r="Y805" s="7"/>
      <c r="Z805" s="7"/>
    </row>
    <row r="806" ht="13.5" customHeight="1">
      <c r="A806" s="288"/>
      <c r="B806" s="287"/>
      <c r="C806" s="203"/>
      <c r="D806" s="203"/>
      <c r="E806" s="281"/>
      <c r="F806" s="253"/>
      <c r="G806" s="7"/>
      <c r="H806" s="7"/>
      <c r="I806" s="7"/>
      <c r="J806" s="7"/>
      <c r="K806" s="7"/>
      <c r="L806" s="7"/>
      <c r="M806" s="7"/>
      <c r="N806" s="7"/>
      <c r="O806" s="7"/>
      <c r="P806" s="7"/>
      <c r="Q806" s="7"/>
      <c r="R806" s="7"/>
      <c r="S806" s="7"/>
      <c r="T806" s="7"/>
      <c r="U806" s="7"/>
      <c r="V806" s="7"/>
      <c r="W806" s="7"/>
      <c r="X806" s="7"/>
      <c r="Y806" s="7"/>
      <c r="Z806" s="7"/>
    </row>
    <row r="807" ht="13.5" customHeight="1">
      <c r="A807" s="288"/>
      <c r="B807" s="287"/>
      <c r="C807" s="203"/>
      <c r="D807" s="203"/>
      <c r="E807" s="281"/>
      <c r="F807" s="253"/>
      <c r="G807" s="7"/>
      <c r="H807" s="7"/>
      <c r="I807" s="7"/>
      <c r="J807" s="7"/>
      <c r="K807" s="7"/>
      <c r="L807" s="7"/>
      <c r="M807" s="7"/>
      <c r="N807" s="7"/>
      <c r="O807" s="7"/>
      <c r="P807" s="7"/>
      <c r="Q807" s="7"/>
      <c r="R807" s="7"/>
      <c r="S807" s="7"/>
      <c r="T807" s="7"/>
      <c r="U807" s="7"/>
      <c r="V807" s="7"/>
      <c r="W807" s="7"/>
      <c r="X807" s="7"/>
      <c r="Y807" s="7"/>
      <c r="Z807" s="7"/>
    </row>
    <row r="808" ht="13.5" customHeight="1">
      <c r="A808" s="288"/>
      <c r="B808" s="287"/>
      <c r="C808" s="203"/>
      <c r="D808" s="203"/>
      <c r="E808" s="281"/>
      <c r="F808" s="253"/>
      <c r="G808" s="7"/>
      <c r="H808" s="7"/>
      <c r="I808" s="7"/>
      <c r="J808" s="7"/>
      <c r="K808" s="7"/>
      <c r="L808" s="7"/>
      <c r="M808" s="7"/>
      <c r="N808" s="7"/>
      <c r="O808" s="7"/>
      <c r="P808" s="7"/>
      <c r="Q808" s="7"/>
      <c r="R808" s="7"/>
      <c r="S808" s="7"/>
      <c r="T808" s="7"/>
      <c r="U808" s="7"/>
      <c r="V808" s="7"/>
      <c r="W808" s="7"/>
      <c r="X808" s="7"/>
      <c r="Y808" s="7"/>
      <c r="Z808" s="7"/>
    </row>
    <row r="809" ht="13.5" customHeight="1">
      <c r="A809" s="288"/>
      <c r="B809" s="287"/>
      <c r="C809" s="203"/>
      <c r="D809" s="203"/>
      <c r="E809" s="281"/>
      <c r="F809" s="253"/>
      <c r="G809" s="7"/>
      <c r="H809" s="7"/>
      <c r="I809" s="7"/>
      <c r="J809" s="7"/>
      <c r="K809" s="7"/>
      <c r="L809" s="7"/>
      <c r="M809" s="7"/>
      <c r="N809" s="7"/>
      <c r="O809" s="7"/>
      <c r="P809" s="7"/>
      <c r="Q809" s="7"/>
      <c r="R809" s="7"/>
      <c r="S809" s="7"/>
      <c r="T809" s="7"/>
      <c r="U809" s="7"/>
      <c r="V809" s="7"/>
      <c r="W809" s="7"/>
      <c r="X809" s="7"/>
      <c r="Y809" s="7"/>
      <c r="Z809" s="7"/>
    </row>
    <row r="810" ht="13.5" customHeight="1">
      <c r="A810" s="288"/>
      <c r="B810" s="287"/>
      <c r="C810" s="203"/>
      <c r="D810" s="203"/>
      <c r="E810" s="281"/>
      <c r="F810" s="253"/>
      <c r="G810" s="7"/>
      <c r="H810" s="7"/>
      <c r="I810" s="7"/>
      <c r="J810" s="7"/>
      <c r="K810" s="7"/>
      <c r="L810" s="7"/>
      <c r="M810" s="7"/>
      <c r="N810" s="7"/>
      <c r="O810" s="7"/>
      <c r="P810" s="7"/>
      <c r="Q810" s="7"/>
      <c r="R810" s="7"/>
      <c r="S810" s="7"/>
      <c r="T810" s="7"/>
      <c r="U810" s="7"/>
      <c r="V810" s="7"/>
      <c r="W810" s="7"/>
      <c r="X810" s="7"/>
      <c r="Y810" s="7"/>
      <c r="Z810" s="7"/>
    </row>
    <row r="811" ht="13.5" customHeight="1">
      <c r="A811" s="288"/>
      <c r="B811" s="287"/>
      <c r="C811" s="203"/>
      <c r="D811" s="203"/>
      <c r="E811" s="281"/>
      <c r="F811" s="253"/>
      <c r="G811" s="7"/>
      <c r="H811" s="7"/>
      <c r="I811" s="7"/>
      <c r="J811" s="7"/>
      <c r="K811" s="7"/>
      <c r="L811" s="7"/>
      <c r="M811" s="7"/>
      <c r="N811" s="7"/>
      <c r="O811" s="7"/>
      <c r="P811" s="7"/>
      <c r="Q811" s="7"/>
      <c r="R811" s="7"/>
      <c r="S811" s="7"/>
      <c r="T811" s="7"/>
      <c r="U811" s="7"/>
      <c r="V811" s="7"/>
      <c r="W811" s="7"/>
      <c r="X811" s="7"/>
      <c r="Y811" s="7"/>
      <c r="Z811" s="7"/>
    </row>
    <row r="812" ht="13.5" customHeight="1">
      <c r="A812" s="288"/>
      <c r="B812" s="287"/>
      <c r="C812" s="203"/>
      <c r="D812" s="203"/>
      <c r="E812" s="281"/>
      <c r="F812" s="253"/>
      <c r="G812" s="7"/>
      <c r="H812" s="7"/>
      <c r="I812" s="7"/>
      <c r="J812" s="7"/>
      <c r="K812" s="7"/>
      <c r="L812" s="7"/>
      <c r="M812" s="7"/>
      <c r="N812" s="7"/>
      <c r="O812" s="7"/>
      <c r="P812" s="7"/>
      <c r="Q812" s="7"/>
      <c r="R812" s="7"/>
      <c r="S812" s="7"/>
      <c r="T812" s="7"/>
      <c r="U812" s="7"/>
      <c r="V812" s="7"/>
      <c r="W812" s="7"/>
      <c r="X812" s="7"/>
      <c r="Y812" s="7"/>
      <c r="Z812" s="7"/>
    </row>
    <row r="813" ht="13.5" customHeight="1">
      <c r="A813" s="288"/>
      <c r="B813" s="287"/>
      <c r="C813" s="203"/>
      <c r="D813" s="203"/>
      <c r="E813" s="281"/>
      <c r="F813" s="253"/>
      <c r="G813" s="7"/>
      <c r="H813" s="7"/>
      <c r="I813" s="7"/>
      <c r="J813" s="7"/>
      <c r="K813" s="7"/>
      <c r="L813" s="7"/>
      <c r="M813" s="7"/>
      <c r="N813" s="7"/>
      <c r="O813" s="7"/>
      <c r="P813" s="7"/>
      <c r="Q813" s="7"/>
      <c r="R813" s="7"/>
      <c r="S813" s="7"/>
      <c r="T813" s="7"/>
      <c r="U813" s="7"/>
      <c r="V813" s="7"/>
      <c r="W813" s="7"/>
      <c r="X813" s="7"/>
      <c r="Y813" s="7"/>
      <c r="Z813" s="7"/>
    </row>
    <row r="814" ht="13.5" customHeight="1">
      <c r="A814" s="288"/>
      <c r="B814" s="287"/>
      <c r="C814" s="203"/>
      <c r="D814" s="203"/>
      <c r="E814" s="281"/>
      <c r="F814" s="253"/>
      <c r="G814" s="7"/>
      <c r="H814" s="7"/>
      <c r="I814" s="7"/>
      <c r="J814" s="7"/>
      <c r="K814" s="7"/>
      <c r="L814" s="7"/>
      <c r="M814" s="7"/>
      <c r="N814" s="7"/>
      <c r="O814" s="7"/>
      <c r="P814" s="7"/>
      <c r="Q814" s="7"/>
      <c r="R814" s="7"/>
      <c r="S814" s="7"/>
      <c r="T814" s="7"/>
      <c r="U814" s="7"/>
      <c r="V814" s="7"/>
      <c r="W814" s="7"/>
      <c r="X814" s="7"/>
      <c r="Y814" s="7"/>
      <c r="Z814" s="7"/>
    </row>
    <row r="815" ht="13.5" customHeight="1">
      <c r="A815" s="288"/>
      <c r="B815" s="287"/>
      <c r="C815" s="203"/>
      <c r="D815" s="203"/>
      <c r="E815" s="281"/>
      <c r="F815" s="253"/>
      <c r="G815" s="7"/>
      <c r="H815" s="7"/>
      <c r="I815" s="7"/>
      <c r="J815" s="7"/>
      <c r="K815" s="7"/>
      <c r="L815" s="7"/>
      <c r="M815" s="7"/>
      <c r="N815" s="7"/>
      <c r="O815" s="7"/>
      <c r="P815" s="7"/>
      <c r="Q815" s="7"/>
      <c r="R815" s="7"/>
      <c r="S815" s="7"/>
      <c r="T815" s="7"/>
      <c r="U815" s="7"/>
      <c r="V815" s="7"/>
      <c r="W815" s="7"/>
      <c r="X815" s="7"/>
      <c r="Y815" s="7"/>
      <c r="Z815" s="7"/>
    </row>
    <row r="816" ht="13.5" customHeight="1">
      <c r="A816" s="288"/>
      <c r="B816" s="287"/>
      <c r="C816" s="203"/>
      <c r="D816" s="203"/>
      <c r="E816" s="281"/>
      <c r="F816" s="253"/>
      <c r="G816" s="7"/>
      <c r="H816" s="7"/>
      <c r="I816" s="7"/>
      <c r="J816" s="7"/>
      <c r="K816" s="7"/>
      <c r="L816" s="7"/>
      <c r="M816" s="7"/>
      <c r="N816" s="7"/>
      <c r="O816" s="7"/>
      <c r="P816" s="7"/>
      <c r="Q816" s="7"/>
      <c r="R816" s="7"/>
      <c r="S816" s="7"/>
      <c r="T816" s="7"/>
      <c r="U816" s="7"/>
      <c r="V816" s="7"/>
      <c r="W816" s="7"/>
      <c r="X816" s="7"/>
      <c r="Y816" s="7"/>
      <c r="Z816" s="7"/>
    </row>
    <row r="817" ht="13.5" customHeight="1">
      <c r="A817" s="288"/>
      <c r="B817" s="287"/>
      <c r="C817" s="203"/>
      <c r="D817" s="203"/>
      <c r="E817" s="281"/>
      <c r="F817" s="253"/>
      <c r="G817" s="7"/>
      <c r="H817" s="7"/>
      <c r="I817" s="7"/>
      <c r="J817" s="7"/>
      <c r="K817" s="7"/>
      <c r="L817" s="7"/>
      <c r="M817" s="7"/>
      <c r="N817" s="7"/>
      <c r="O817" s="7"/>
      <c r="P817" s="7"/>
      <c r="Q817" s="7"/>
      <c r="R817" s="7"/>
      <c r="S817" s="7"/>
      <c r="T817" s="7"/>
      <c r="U817" s="7"/>
      <c r="V817" s="7"/>
      <c r="W817" s="7"/>
      <c r="X817" s="7"/>
      <c r="Y817" s="7"/>
      <c r="Z817" s="7"/>
    </row>
    <row r="818" ht="13.5" customHeight="1">
      <c r="A818" s="288"/>
      <c r="B818" s="287"/>
      <c r="C818" s="203"/>
      <c r="D818" s="203"/>
      <c r="E818" s="281"/>
      <c r="F818" s="253"/>
      <c r="G818" s="7"/>
      <c r="H818" s="7"/>
      <c r="I818" s="7"/>
      <c r="J818" s="7"/>
      <c r="K818" s="7"/>
      <c r="L818" s="7"/>
      <c r="M818" s="7"/>
      <c r="N818" s="7"/>
      <c r="O818" s="7"/>
      <c r="P818" s="7"/>
      <c r="Q818" s="7"/>
      <c r="R818" s="7"/>
      <c r="S818" s="7"/>
      <c r="T818" s="7"/>
      <c r="U818" s="7"/>
      <c r="V818" s="7"/>
      <c r="W818" s="7"/>
      <c r="X818" s="7"/>
      <c r="Y818" s="7"/>
      <c r="Z818" s="7"/>
    </row>
    <row r="819" ht="13.5" customHeight="1">
      <c r="A819" s="288"/>
      <c r="B819" s="287"/>
      <c r="C819" s="203"/>
      <c r="D819" s="203"/>
      <c r="E819" s="281"/>
      <c r="F819" s="253"/>
      <c r="G819" s="7"/>
      <c r="H819" s="7"/>
      <c r="I819" s="7"/>
      <c r="J819" s="7"/>
      <c r="K819" s="7"/>
      <c r="L819" s="7"/>
      <c r="M819" s="7"/>
      <c r="N819" s="7"/>
      <c r="O819" s="7"/>
      <c r="P819" s="7"/>
      <c r="Q819" s="7"/>
      <c r="R819" s="7"/>
      <c r="S819" s="7"/>
      <c r="T819" s="7"/>
      <c r="U819" s="7"/>
      <c r="V819" s="7"/>
      <c r="W819" s="7"/>
      <c r="X819" s="7"/>
      <c r="Y819" s="7"/>
      <c r="Z819" s="7"/>
    </row>
    <row r="820" ht="13.5" customHeight="1">
      <c r="A820" s="288"/>
      <c r="B820" s="287"/>
      <c r="C820" s="203"/>
      <c r="D820" s="203"/>
      <c r="E820" s="281"/>
      <c r="F820" s="253"/>
      <c r="G820" s="7"/>
      <c r="H820" s="7"/>
      <c r="I820" s="7"/>
      <c r="J820" s="7"/>
      <c r="K820" s="7"/>
      <c r="L820" s="7"/>
      <c r="M820" s="7"/>
      <c r="N820" s="7"/>
      <c r="O820" s="7"/>
      <c r="P820" s="7"/>
      <c r="Q820" s="7"/>
      <c r="R820" s="7"/>
      <c r="S820" s="7"/>
      <c r="T820" s="7"/>
      <c r="U820" s="7"/>
      <c r="V820" s="7"/>
      <c r="W820" s="7"/>
      <c r="X820" s="7"/>
      <c r="Y820" s="7"/>
      <c r="Z820" s="7"/>
    </row>
    <row r="821" ht="13.5" customHeight="1">
      <c r="A821" s="288"/>
      <c r="B821" s="287"/>
      <c r="C821" s="203"/>
      <c r="D821" s="203"/>
      <c r="E821" s="281"/>
      <c r="F821" s="253"/>
      <c r="G821" s="7"/>
      <c r="H821" s="7"/>
      <c r="I821" s="7"/>
      <c r="J821" s="7"/>
      <c r="K821" s="7"/>
      <c r="L821" s="7"/>
      <c r="M821" s="7"/>
      <c r="N821" s="7"/>
      <c r="O821" s="7"/>
      <c r="P821" s="7"/>
      <c r="Q821" s="7"/>
      <c r="R821" s="7"/>
      <c r="S821" s="7"/>
      <c r="T821" s="7"/>
      <c r="U821" s="7"/>
      <c r="V821" s="7"/>
      <c r="W821" s="7"/>
      <c r="X821" s="7"/>
      <c r="Y821" s="7"/>
      <c r="Z821" s="7"/>
    </row>
    <row r="822" ht="13.5" customHeight="1">
      <c r="A822" s="288"/>
      <c r="B822" s="287"/>
      <c r="C822" s="203"/>
      <c r="D822" s="203"/>
      <c r="E822" s="281"/>
      <c r="F822" s="253"/>
      <c r="G822" s="7"/>
      <c r="H822" s="7"/>
      <c r="I822" s="7"/>
      <c r="J822" s="7"/>
      <c r="K822" s="7"/>
      <c r="L822" s="7"/>
      <c r="M822" s="7"/>
      <c r="N822" s="7"/>
      <c r="O822" s="7"/>
      <c r="P822" s="7"/>
      <c r="Q822" s="7"/>
      <c r="R822" s="7"/>
      <c r="S822" s="7"/>
      <c r="T822" s="7"/>
      <c r="U822" s="7"/>
      <c r="V822" s="7"/>
      <c r="W822" s="7"/>
      <c r="X822" s="7"/>
      <c r="Y822" s="7"/>
      <c r="Z822" s="7"/>
    </row>
    <row r="823" ht="13.5" customHeight="1">
      <c r="A823" s="288"/>
      <c r="B823" s="287"/>
      <c r="C823" s="203"/>
      <c r="D823" s="203"/>
      <c r="E823" s="281"/>
      <c r="F823" s="253"/>
      <c r="G823" s="7"/>
      <c r="H823" s="7"/>
      <c r="I823" s="7"/>
      <c r="J823" s="7"/>
      <c r="K823" s="7"/>
      <c r="L823" s="7"/>
      <c r="M823" s="7"/>
      <c r="N823" s="7"/>
      <c r="O823" s="7"/>
      <c r="P823" s="7"/>
      <c r="Q823" s="7"/>
      <c r="R823" s="7"/>
      <c r="S823" s="7"/>
      <c r="T823" s="7"/>
      <c r="U823" s="7"/>
      <c r="V823" s="7"/>
      <c r="W823" s="7"/>
      <c r="X823" s="7"/>
      <c r="Y823" s="7"/>
      <c r="Z823" s="7"/>
    </row>
    <row r="824" ht="13.5" customHeight="1">
      <c r="A824" s="288"/>
      <c r="B824" s="287"/>
      <c r="C824" s="203"/>
      <c r="D824" s="203"/>
      <c r="E824" s="281"/>
      <c r="F824" s="253"/>
      <c r="G824" s="7"/>
      <c r="H824" s="7"/>
      <c r="I824" s="7"/>
      <c r="J824" s="7"/>
      <c r="K824" s="7"/>
      <c r="L824" s="7"/>
      <c r="M824" s="7"/>
      <c r="N824" s="7"/>
      <c r="O824" s="7"/>
      <c r="P824" s="7"/>
      <c r="Q824" s="7"/>
      <c r="R824" s="7"/>
      <c r="S824" s="7"/>
      <c r="T824" s="7"/>
      <c r="U824" s="7"/>
      <c r="V824" s="7"/>
      <c r="W824" s="7"/>
      <c r="X824" s="7"/>
      <c r="Y824" s="7"/>
      <c r="Z824" s="7"/>
    </row>
    <row r="825" ht="13.5" customHeight="1">
      <c r="A825" s="288"/>
      <c r="B825" s="287"/>
      <c r="C825" s="203"/>
      <c r="D825" s="203"/>
      <c r="E825" s="281"/>
      <c r="F825" s="253"/>
      <c r="G825" s="7"/>
      <c r="H825" s="7"/>
      <c r="I825" s="7"/>
      <c r="J825" s="7"/>
      <c r="K825" s="7"/>
      <c r="L825" s="7"/>
      <c r="M825" s="7"/>
      <c r="N825" s="7"/>
      <c r="O825" s="7"/>
      <c r="P825" s="7"/>
      <c r="Q825" s="7"/>
      <c r="R825" s="7"/>
      <c r="S825" s="7"/>
      <c r="T825" s="7"/>
      <c r="U825" s="7"/>
      <c r="V825" s="7"/>
      <c r="W825" s="7"/>
      <c r="X825" s="7"/>
      <c r="Y825" s="7"/>
      <c r="Z825" s="7"/>
    </row>
    <row r="826" ht="13.5" customHeight="1">
      <c r="A826" s="288"/>
      <c r="B826" s="287"/>
      <c r="C826" s="203"/>
      <c r="D826" s="203"/>
      <c r="E826" s="281"/>
      <c r="F826" s="253"/>
      <c r="G826" s="7"/>
      <c r="H826" s="7"/>
      <c r="I826" s="7"/>
      <c r="J826" s="7"/>
      <c r="K826" s="7"/>
      <c r="L826" s="7"/>
      <c r="M826" s="7"/>
      <c r="N826" s="7"/>
      <c r="O826" s="7"/>
      <c r="P826" s="7"/>
      <c r="Q826" s="7"/>
      <c r="R826" s="7"/>
      <c r="S826" s="7"/>
      <c r="T826" s="7"/>
      <c r="U826" s="7"/>
      <c r="V826" s="7"/>
      <c r="W826" s="7"/>
      <c r="X826" s="7"/>
      <c r="Y826" s="7"/>
      <c r="Z826" s="7"/>
    </row>
    <row r="827" ht="13.5" customHeight="1">
      <c r="A827" s="288"/>
      <c r="B827" s="287"/>
      <c r="C827" s="203"/>
      <c r="D827" s="203"/>
      <c r="E827" s="281"/>
      <c r="F827" s="253"/>
      <c r="G827" s="7"/>
      <c r="H827" s="7"/>
      <c r="I827" s="7"/>
      <c r="J827" s="7"/>
      <c r="K827" s="7"/>
      <c r="L827" s="7"/>
      <c r="M827" s="7"/>
      <c r="N827" s="7"/>
      <c r="O827" s="7"/>
      <c r="P827" s="7"/>
      <c r="Q827" s="7"/>
      <c r="R827" s="7"/>
      <c r="S827" s="7"/>
      <c r="T827" s="7"/>
      <c r="U827" s="7"/>
      <c r="V827" s="7"/>
      <c r="W827" s="7"/>
      <c r="X827" s="7"/>
      <c r="Y827" s="7"/>
      <c r="Z827" s="7"/>
    </row>
    <row r="828" ht="13.5" customHeight="1">
      <c r="A828" s="288"/>
      <c r="B828" s="287"/>
      <c r="C828" s="203"/>
      <c r="D828" s="203"/>
      <c r="E828" s="281"/>
      <c r="F828" s="253"/>
      <c r="G828" s="7"/>
      <c r="H828" s="7"/>
      <c r="I828" s="7"/>
      <c r="J828" s="7"/>
      <c r="K828" s="7"/>
      <c r="L828" s="7"/>
      <c r="M828" s="7"/>
      <c r="N828" s="7"/>
      <c r="O828" s="7"/>
      <c r="P828" s="7"/>
      <c r="Q828" s="7"/>
      <c r="R828" s="7"/>
      <c r="S828" s="7"/>
      <c r="T828" s="7"/>
      <c r="U828" s="7"/>
      <c r="V828" s="7"/>
      <c r="W828" s="7"/>
      <c r="X828" s="7"/>
      <c r="Y828" s="7"/>
      <c r="Z828" s="7"/>
    </row>
    <row r="829" ht="13.5" customHeight="1">
      <c r="A829" s="288"/>
      <c r="B829" s="287"/>
      <c r="C829" s="203"/>
      <c r="D829" s="203"/>
      <c r="E829" s="281"/>
      <c r="F829" s="253"/>
      <c r="G829" s="7"/>
      <c r="H829" s="7"/>
      <c r="I829" s="7"/>
      <c r="J829" s="7"/>
      <c r="K829" s="7"/>
      <c r="L829" s="7"/>
      <c r="M829" s="7"/>
      <c r="N829" s="7"/>
      <c r="O829" s="7"/>
      <c r="P829" s="7"/>
      <c r="Q829" s="7"/>
      <c r="R829" s="7"/>
      <c r="S829" s="7"/>
      <c r="T829" s="7"/>
      <c r="U829" s="7"/>
      <c r="V829" s="7"/>
      <c r="W829" s="7"/>
      <c r="X829" s="7"/>
      <c r="Y829" s="7"/>
      <c r="Z829" s="7"/>
    </row>
    <row r="830" ht="13.5" customHeight="1">
      <c r="A830" s="288"/>
      <c r="B830" s="287"/>
      <c r="C830" s="203"/>
      <c r="D830" s="203"/>
      <c r="E830" s="281"/>
      <c r="F830" s="253"/>
      <c r="G830" s="7"/>
      <c r="H830" s="7"/>
      <c r="I830" s="7"/>
      <c r="J830" s="7"/>
      <c r="K830" s="7"/>
      <c r="L830" s="7"/>
      <c r="M830" s="7"/>
      <c r="N830" s="7"/>
      <c r="O830" s="7"/>
      <c r="P830" s="7"/>
      <c r="Q830" s="7"/>
      <c r="R830" s="7"/>
      <c r="S830" s="7"/>
      <c r="T830" s="7"/>
      <c r="U830" s="7"/>
      <c r="V830" s="7"/>
      <c r="W830" s="7"/>
      <c r="X830" s="7"/>
      <c r="Y830" s="7"/>
      <c r="Z830" s="7"/>
    </row>
    <row r="831" ht="13.5" customHeight="1">
      <c r="A831" s="288"/>
      <c r="B831" s="287"/>
      <c r="C831" s="203"/>
      <c r="D831" s="203"/>
      <c r="E831" s="281"/>
      <c r="F831" s="253"/>
      <c r="G831" s="7"/>
      <c r="H831" s="7"/>
      <c r="I831" s="7"/>
      <c r="J831" s="7"/>
      <c r="K831" s="7"/>
      <c r="L831" s="7"/>
      <c r="M831" s="7"/>
      <c r="N831" s="7"/>
      <c r="O831" s="7"/>
      <c r="P831" s="7"/>
      <c r="Q831" s="7"/>
      <c r="R831" s="7"/>
      <c r="S831" s="7"/>
      <c r="T831" s="7"/>
      <c r="U831" s="7"/>
      <c r="V831" s="7"/>
      <c r="W831" s="7"/>
      <c r="X831" s="7"/>
      <c r="Y831" s="7"/>
      <c r="Z831" s="7"/>
    </row>
    <row r="832" ht="13.5" customHeight="1">
      <c r="A832" s="288"/>
      <c r="B832" s="287"/>
      <c r="C832" s="203"/>
      <c r="D832" s="203"/>
      <c r="E832" s="281"/>
      <c r="F832" s="253"/>
      <c r="G832" s="7"/>
      <c r="H832" s="7"/>
      <c r="I832" s="7"/>
      <c r="J832" s="7"/>
      <c r="K832" s="7"/>
      <c r="L832" s="7"/>
      <c r="M832" s="7"/>
      <c r="N832" s="7"/>
      <c r="O832" s="7"/>
      <c r="P832" s="7"/>
      <c r="Q832" s="7"/>
      <c r="R832" s="7"/>
      <c r="S832" s="7"/>
      <c r="T832" s="7"/>
      <c r="U832" s="7"/>
      <c r="V832" s="7"/>
      <c r="W832" s="7"/>
      <c r="X832" s="7"/>
      <c r="Y832" s="7"/>
      <c r="Z832" s="7"/>
    </row>
    <row r="833" ht="13.5" customHeight="1">
      <c r="A833" s="288"/>
      <c r="B833" s="287"/>
      <c r="C833" s="203"/>
      <c r="D833" s="203"/>
      <c r="E833" s="281"/>
      <c r="F833" s="253"/>
      <c r="G833" s="7"/>
      <c r="H833" s="7"/>
      <c r="I833" s="7"/>
      <c r="J833" s="7"/>
      <c r="K833" s="7"/>
      <c r="L833" s="7"/>
      <c r="M833" s="7"/>
      <c r="N833" s="7"/>
      <c r="O833" s="7"/>
      <c r="P833" s="7"/>
      <c r="Q833" s="7"/>
      <c r="R833" s="7"/>
      <c r="S833" s="7"/>
      <c r="T833" s="7"/>
      <c r="U833" s="7"/>
      <c r="V833" s="7"/>
      <c r="W833" s="7"/>
      <c r="X833" s="7"/>
      <c r="Y833" s="7"/>
      <c r="Z833" s="7"/>
    </row>
    <row r="834" ht="13.5" customHeight="1">
      <c r="A834" s="288"/>
      <c r="B834" s="287"/>
      <c r="C834" s="203"/>
      <c r="D834" s="203"/>
      <c r="E834" s="281"/>
      <c r="F834" s="253"/>
      <c r="G834" s="7"/>
      <c r="H834" s="7"/>
      <c r="I834" s="7"/>
      <c r="J834" s="7"/>
      <c r="K834" s="7"/>
      <c r="L834" s="7"/>
      <c r="M834" s="7"/>
      <c r="N834" s="7"/>
      <c r="O834" s="7"/>
      <c r="P834" s="7"/>
      <c r="Q834" s="7"/>
      <c r="R834" s="7"/>
      <c r="S834" s="7"/>
      <c r="T834" s="7"/>
      <c r="U834" s="7"/>
      <c r="V834" s="7"/>
      <c r="W834" s="7"/>
      <c r="X834" s="7"/>
      <c r="Y834" s="7"/>
      <c r="Z834" s="7"/>
    </row>
    <row r="835" ht="13.5" customHeight="1">
      <c r="A835" s="288"/>
      <c r="B835" s="287"/>
      <c r="C835" s="203"/>
      <c r="D835" s="203"/>
      <c r="E835" s="281"/>
      <c r="F835" s="253"/>
      <c r="G835" s="7"/>
      <c r="H835" s="7"/>
      <c r="I835" s="7"/>
      <c r="J835" s="7"/>
      <c r="K835" s="7"/>
      <c r="L835" s="7"/>
      <c r="M835" s="7"/>
      <c r="N835" s="7"/>
      <c r="O835" s="7"/>
      <c r="P835" s="7"/>
      <c r="Q835" s="7"/>
      <c r="R835" s="7"/>
      <c r="S835" s="7"/>
      <c r="T835" s="7"/>
      <c r="U835" s="7"/>
      <c r="V835" s="7"/>
      <c r="W835" s="7"/>
      <c r="X835" s="7"/>
      <c r="Y835" s="7"/>
      <c r="Z835" s="7"/>
    </row>
    <row r="836" ht="13.5" customHeight="1">
      <c r="A836" s="288"/>
      <c r="B836" s="287"/>
      <c r="C836" s="203"/>
      <c r="D836" s="203"/>
      <c r="E836" s="281"/>
      <c r="F836" s="253"/>
      <c r="G836" s="7"/>
      <c r="H836" s="7"/>
      <c r="I836" s="7"/>
      <c r="J836" s="7"/>
      <c r="K836" s="7"/>
      <c r="L836" s="7"/>
      <c r="M836" s="7"/>
      <c r="N836" s="7"/>
      <c r="O836" s="7"/>
      <c r="P836" s="7"/>
      <c r="Q836" s="7"/>
      <c r="R836" s="7"/>
      <c r="S836" s="7"/>
      <c r="T836" s="7"/>
      <c r="U836" s="7"/>
      <c r="V836" s="7"/>
      <c r="W836" s="7"/>
      <c r="X836" s="7"/>
      <c r="Y836" s="7"/>
      <c r="Z836" s="7"/>
    </row>
    <row r="837" ht="13.5" customHeight="1">
      <c r="A837" s="288"/>
      <c r="B837" s="287"/>
      <c r="C837" s="203"/>
      <c r="D837" s="203"/>
      <c r="E837" s="281"/>
      <c r="F837" s="253"/>
      <c r="G837" s="7"/>
      <c r="H837" s="7"/>
      <c r="I837" s="7"/>
      <c r="J837" s="7"/>
      <c r="K837" s="7"/>
      <c r="L837" s="7"/>
      <c r="M837" s="7"/>
      <c r="N837" s="7"/>
      <c r="O837" s="7"/>
      <c r="P837" s="7"/>
      <c r="Q837" s="7"/>
      <c r="R837" s="7"/>
      <c r="S837" s="7"/>
      <c r="T837" s="7"/>
      <c r="U837" s="7"/>
      <c r="V837" s="7"/>
      <c r="W837" s="7"/>
      <c r="X837" s="7"/>
      <c r="Y837" s="7"/>
      <c r="Z837" s="7"/>
    </row>
    <row r="838" ht="13.5" customHeight="1">
      <c r="A838" s="288"/>
      <c r="B838" s="287"/>
      <c r="C838" s="203"/>
      <c r="D838" s="203"/>
      <c r="E838" s="281"/>
      <c r="F838" s="253"/>
      <c r="G838" s="7"/>
      <c r="H838" s="7"/>
      <c r="I838" s="7"/>
      <c r="J838" s="7"/>
      <c r="K838" s="7"/>
      <c r="L838" s="7"/>
      <c r="M838" s="7"/>
      <c r="N838" s="7"/>
      <c r="O838" s="7"/>
      <c r="P838" s="7"/>
      <c r="Q838" s="7"/>
      <c r="R838" s="7"/>
      <c r="S838" s="7"/>
      <c r="T838" s="7"/>
      <c r="U838" s="7"/>
      <c r="V838" s="7"/>
      <c r="W838" s="7"/>
      <c r="X838" s="7"/>
      <c r="Y838" s="7"/>
      <c r="Z838" s="7"/>
    </row>
    <row r="839" ht="13.5" customHeight="1">
      <c r="A839" s="288"/>
      <c r="B839" s="287"/>
      <c r="C839" s="203"/>
      <c r="D839" s="203"/>
      <c r="E839" s="281"/>
      <c r="F839" s="253"/>
      <c r="G839" s="7"/>
      <c r="H839" s="7"/>
      <c r="I839" s="7"/>
      <c r="J839" s="7"/>
      <c r="K839" s="7"/>
      <c r="L839" s="7"/>
      <c r="M839" s="7"/>
      <c r="N839" s="7"/>
      <c r="O839" s="7"/>
      <c r="P839" s="7"/>
      <c r="Q839" s="7"/>
      <c r="R839" s="7"/>
      <c r="S839" s="7"/>
      <c r="T839" s="7"/>
      <c r="U839" s="7"/>
      <c r="V839" s="7"/>
      <c r="W839" s="7"/>
      <c r="X839" s="7"/>
      <c r="Y839" s="7"/>
      <c r="Z839" s="7"/>
    </row>
    <row r="840" ht="13.5" customHeight="1">
      <c r="A840" s="288"/>
      <c r="B840" s="287"/>
      <c r="C840" s="203"/>
      <c r="D840" s="203"/>
      <c r="E840" s="281"/>
      <c r="F840" s="253"/>
      <c r="G840" s="7"/>
      <c r="H840" s="7"/>
      <c r="I840" s="7"/>
      <c r="J840" s="7"/>
      <c r="K840" s="7"/>
      <c r="L840" s="7"/>
      <c r="M840" s="7"/>
      <c r="N840" s="7"/>
      <c r="O840" s="7"/>
      <c r="P840" s="7"/>
      <c r="Q840" s="7"/>
      <c r="R840" s="7"/>
      <c r="S840" s="7"/>
      <c r="T840" s="7"/>
      <c r="U840" s="7"/>
      <c r="V840" s="7"/>
      <c r="W840" s="7"/>
      <c r="X840" s="7"/>
      <c r="Y840" s="7"/>
      <c r="Z840" s="7"/>
    </row>
    <row r="841" ht="13.5" customHeight="1">
      <c r="A841" s="288"/>
      <c r="B841" s="287"/>
      <c r="C841" s="203"/>
      <c r="D841" s="203"/>
      <c r="E841" s="281"/>
      <c r="F841" s="253"/>
      <c r="G841" s="7"/>
      <c r="H841" s="7"/>
      <c r="I841" s="7"/>
      <c r="J841" s="7"/>
      <c r="K841" s="7"/>
      <c r="L841" s="7"/>
      <c r="M841" s="7"/>
      <c r="N841" s="7"/>
      <c r="O841" s="7"/>
      <c r="P841" s="7"/>
      <c r="Q841" s="7"/>
      <c r="R841" s="7"/>
      <c r="S841" s="7"/>
      <c r="T841" s="7"/>
      <c r="U841" s="7"/>
      <c r="V841" s="7"/>
      <c r="W841" s="7"/>
      <c r="X841" s="7"/>
      <c r="Y841" s="7"/>
      <c r="Z841" s="7"/>
    </row>
    <row r="842" ht="13.5" customHeight="1">
      <c r="A842" s="288"/>
      <c r="B842" s="287"/>
      <c r="C842" s="203"/>
      <c r="D842" s="203"/>
      <c r="E842" s="281"/>
      <c r="F842" s="253"/>
      <c r="G842" s="7"/>
      <c r="H842" s="7"/>
      <c r="I842" s="7"/>
      <c r="J842" s="7"/>
      <c r="K842" s="7"/>
      <c r="L842" s="7"/>
      <c r="M842" s="7"/>
      <c r="N842" s="7"/>
      <c r="O842" s="7"/>
      <c r="P842" s="7"/>
      <c r="Q842" s="7"/>
      <c r="R842" s="7"/>
      <c r="S842" s="7"/>
      <c r="T842" s="7"/>
      <c r="U842" s="7"/>
      <c r="V842" s="7"/>
      <c r="W842" s="7"/>
      <c r="X842" s="7"/>
      <c r="Y842" s="7"/>
      <c r="Z842" s="7"/>
    </row>
    <row r="843" ht="13.5" customHeight="1">
      <c r="A843" s="288"/>
      <c r="B843" s="287"/>
      <c r="C843" s="203"/>
      <c r="D843" s="203"/>
      <c r="E843" s="281"/>
      <c r="F843" s="253"/>
      <c r="G843" s="7"/>
      <c r="H843" s="7"/>
      <c r="I843" s="7"/>
      <c r="J843" s="7"/>
      <c r="K843" s="7"/>
      <c r="L843" s="7"/>
      <c r="M843" s="7"/>
      <c r="N843" s="7"/>
      <c r="O843" s="7"/>
      <c r="P843" s="7"/>
      <c r="Q843" s="7"/>
      <c r="R843" s="7"/>
      <c r="S843" s="7"/>
      <c r="T843" s="7"/>
      <c r="U843" s="7"/>
      <c r="V843" s="7"/>
      <c r="W843" s="7"/>
      <c r="X843" s="7"/>
      <c r="Y843" s="7"/>
      <c r="Z843" s="7"/>
    </row>
    <row r="844" ht="13.5" customHeight="1">
      <c r="A844" s="288"/>
      <c r="B844" s="287"/>
      <c r="C844" s="203"/>
      <c r="D844" s="203"/>
      <c r="E844" s="281"/>
      <c r="F844" s="253"/>
      <c r="G844" s="7"/>
      <c r="H844" s="7"/>
      <c r="I844" s="7"/>
      <c r="J844" s="7"/>
      <c r="K844" s="7"/>
      <c r="L844" s="7"/>
      <c r="M844" s="7"/>
      <c r="N844" s="7"/>
      <c r="O844" s="7"/>
      <c r="P844" s="7"/>
      <c r="Q844" s="7"/>
      <c r="R844" s="7"/>
      <c r="S844" s="7"/>
      <c r="T844" s="7"/>
      <c r="U844" s="7"/>
      <c r="V844" s="7"/>
      <c r="W844" s="7"/>
      <c r="X844" s="7"/>
      <c r="Y844" s="7"/>
      <c r="Z844" s="7"/>
    </row>
    <row r="845" ht="13.5" customHeight="1">
      <c r="A845" s="288"/>
      <c r="B845" s="287"/>
      <c r="C845" s="203"/>
      <c r="D845" s="203"/>
      <c r="E845" s="281"/>
      <c r="F845" s="253"/>
      <c r="G845" s="7"/>
      <c r="H845" s="7"/>
      <c r="I845" s="7"/>
      <c r="J845" s="7"/>
      <c r="K845" s="7"/>
      <c r="L845" s="7"/>
      <c r="M845" s="7"/>
      <c r="N845" s="7"/>
      <c r="O845" s="7"/>
      <c r="P845" s="7"/>
      <c r="Q845" s="7"/>
      <c r="R845" s="7"/>
      <c r="S845" s="7"/>
      <c r="T845" s="7"/>
      <c r="U845" s="7"/>
      <c r="V845" s="7"/>
      <c r="W845" s="7"/>
      <c r="X845" s="7"/>
      <c r="Y845" s="7"/>
      <c r="Z845" s="7"/>
    </row>
    <row r="846" ht="13.5" customHeight="1">
      <c r="A846" s="288"/>
      <c r="B846" s="287"/>
      <c r="C846" s="203"/>
      <c r="D846" s="203"/>
      <c r="E846" s="281"/>
      <c r="F846" s="253"/>
      <c r="G846" s="7"/>
      <c r="H846" s="7"/>
      <c r="I846" s="7"/>
      <c r="J846" s="7"/>
      <c r="K846" s="7"/>
      <c r="L846" s="7"/>
      <c r="M846" s="7"/>
      <c r="N846" s="7"/>
      <c r="O846" s="7"/>
      <c r="P846" s="7"/>
      <c r="Q846" s="7"/>
      <c r="R846" s="7"/>
      <c r="S846" s="7"/>
      <c r="T846" s="7"/>
      <c r="U846" s="7"/>
      <c r="V846" s="7"/>
      <c r="W846" s="7"/>
      <c r="X846" s="7"/>
      <c r="Y846" s="7"/>
      <c r="Z846" s="7"/>
    </row>
    <row r="847" ht="13.5" customHeight="1">
      <c r="A847" s="288"/>
      <c r="B847" s="287"/>
      <c r="C847" s="203"/>
      <c r="D847" s="203"/>
      <c r="E847" s="281"/>
      <c r="F847" s="253"/>
      <c r="G847" s="7"/>
      <c r="H847" s="7"/>
      <c r="I847" s="7"/>
      <c r="J847" s="7"/>
      <c r="K847" s="7"/>
      <c r="L847" s="7"/>
      <c r="M847" s="7"/>
      <c r="N847" s="7"/>
      <c r="O847" s="7"/>
      <c r="P847" s="7"/>
      <c r="Q847" s="7"/>
      <c r="R847" s="7"/>
      <c r="S847" s="7"/>
      <c r="T847" s="7"/>
      <c r="U847" s="7"/>
      <c r="V847" s="7"/>
      <c r="W847" s="7"/>
      <c r="X847" s="7"/>
      <c r="Y847" s="7"/>
      <c r="Z847" s="7"/>
    </row>
    <row r="848" ht="13.5" customHeight="1">
      <c r="A848" s="288"/>
      <c r="B848" s="287"/>
      <c r="C848" s="203"/>
      <c r="D848" s="203"/>
      <c r="E848" s="281"/>
      <c r="F848" s="253"/>
      <c r="G848" s="7"/>
      <c r="H848" s="7"/>
      <c r="I848" s="7"/>
      <c r="J848" s="7"/>
      <c r="K848" s="7"/>
      <c r="L848" s="7"/>
      <c r="M848" s="7"/>
      <c r="N848" s="7"/>
      <c r="O848" s="7"/>
      <c r="P848" s="7"/>
      <c r="Q848" s="7"/>
      <c r="R848" s="7"/>
      <c r="S848" s="7"/>
      <c r="T848" s="7"/>
      <c r="U848" s="7"/>
      <c r="V848" s="7"/>
      <c r="W848" s="7"/>
      <c r="X848" s="7"/>
      <c r="Y848" s="7"/>
      <c r="Z848" s="7"/>
    </row>
    <row r="849" ht="13.5" customHeight="1">
      <c r="A849" s="288"/>
      <c r="B849" s="287"/>
      <c r="C849" s="203"/>
      <c r="D849" s="203"/>
      <c r="E849" s="281"/>
      <c r="F849" s="253"/>
      <c r="G849" s="7"/>
      <c r="H849" s="7"/>
      <c r="I849" s="7"/>
      <c r="J849" s="7"/>
      <c r="K849" s="7"/>
      <c r="L849" s="7"/>
      <c r="M849" s="7"/>
      <c r="N849" s="7"/>
      <c r="O849" s="7"/>
      <c r="P849" s="7"/>
      <c r="Q849" s="7"/>
      <c r="R849" s="7"/>
      <c r="S849" s="7"/>
      <c r="T849" s="7"/>
      <c r="U849" s="7"/>
      <c r="V849" s="7"/>
      <c r="W849" s="7"/>
      <c r="X849" s="7"/>
      <c r="Y849" s="7"/>
      <c r="Z849" s="7"/>
    </row>
    <row r="850" ht="13.5" customHeight="1">
      <c r="A850" s="288"/>
      <c r="B850" s="287"/>
      <c r="C850" s="203"/>
      <c r="D850" s="203"/>
      <c r="E850" s="281"/>
      <c r="F850" s="253"/>
      <c r="G850" s="7"/>
      <c r="H850" s="7"/>
      <c r="I850" s="7"/>
      <c r="J850" s="7"/>
      <c r="K850" s="7"/>
      <c r="L850" s="7"/>
      <c r="M850" s="7"/>
      <c r="N850" s="7"/>
      <c r="O850" s="7"/>
      <c r="P850" s="7"/>
      <c r="Q850" s="7"/>
      <c r="R850" s="7"/>
      <c r="S850" s="7"/>
      <c r="T850" s="7"/>
      <c r="U850" s="7"/>
      <c r="V850" s="7"/>
      <c r="W850" s="7"/>
      <c r="X850" s="7"/>
      <c r="Y850" s="7"/>
      <c r="Z850" s="7"/>
    </row>
    <row r="851" ht="13.5" customHeight="1">
      <c r="A851" s="288"/>
      <c r="B851" s="287"/>
      <c r="C851" s="203"/>
      <c r="D851" s="203"/>
      <c r="E851" s="281"/>
      <c r="F851" s="253"/>
      <c r="G851" s="7"/>
      <c r="H851" s="7"/>
      <c r="I851" s="7"/>
      <c r="J851" s="7"/>
      <c r="K851" s="7"/>
      <c r="L851" s="7"/>
      <c r="M851" s="7"/>
      <c r="N851" s="7"/>
      <c r="O851" s="7"/>
      <c r="P851" s="7"/>
      <c r="Q851" s="7"/>
      <c r="R851" s="7"/>
      <c r="S851" s="7"/>
      <c r="T851" s="7"/>
      <c r="U851" s="7"/>
      <c r="V851" s="7"/>
      <c r="W851" s="7"/>
      <c r="X851" s="7"/>
      <c r="Y851" s="7"/>
      <c r="Z851" s="7"/>
    </row>
    <row r="852" ht="13.5" customHeight="1">
      <c r="A852" s="288"/>
      <c r="B852" s="287"/>
      <c r="C852" s="203"/>
      <c r="D852" s="203"/>
      <c r="E852" s="281"/>
      <c r="F852" s="253"/>
      <c r="G852" s="7"/>
      <c r="H852" s="7"/>
      <c r="I852" s="7"/>
      <c r="J852" s="7"/>
      <c r="K852" s="7"/>
      <c r="L852" s="7"/>
      <c r="M852" s="7"/>
      <c r="N852" s="7"/>
      <c r="O852" s="7"/>
      <c r="P852" s="7"/>
      <c r="Q852" s="7"/>
      <c r="R852" s="7"/>
      <c r="S852" s="7"/>
      <c r="T852" s="7"/>
      <c r="U852" s="7"/>
      <c r="V852" s="7"/>
      <c r="W852" s="7"/>
      <c r="X852" s="7"/>
      <c r="Y852" s="7"/>
      <c r="Z852" s="7"/>
    </row>
    <row r="853" ht="13.5" customHeight="1">
      <c r="A853" s="288"/>
      <c r="B853" s="287"/>
      <c r="C853" s="203"/>
      <c r="D853" s="203"/>
      <c r="E853" s="281"/>
      <c r="F853" s="253"/>
      <c r="G853" s="7"/>
      <c r="H853" s="7"/>
      <c r="I853" s="7"/>
      <c r="J853" s="7"/>
      <c r="K853" s="7"/>
      <c r="L853" s="7"/>
      <c r="M853" s="7"/>
      <c r="N853" s="7"/>
      <c r="O853" s="7"/>
      <c r="P853" s="7"/>
      <c r="Q853" s="7"/>
      <c r="R853" s="7"/>
      <c r="S853" s="7"/>
      <c r="T853" s="7"/>
      <c r="U853" s="7"/>
      <c r="V853" s="7"/>
      <c r="W853" s="7"/>
      <c r="X853" s="7"/>
      <c r="Y853" s="7"/>
      <c r="Z853" s="7"/>
    </row>
    <row r="854" ht="13.5" customHeight="1">
      <c r="A854" s="288"/>
      <c r="B854" s="287"/>
      <c r="C854" s="203"/>
      <c r="D854" s="203"/>
      <c r="E854" s="281"/>
      <c r="F854" s="253"/>
      <c r="G854" s="7"/>
      <c r="H854" s="7"/>
      <c r="I854" s="7"/>
      <c r="J854" s="7"/>
      <c r="K854" s="7"/>
      <c r="L854" s="7"/>
      <c r="M854" s="7"/>
      <c r="N854" s="7"/>
      <c r="O854" s="7"/>
      <c r="P854" s="7"/>
      <c r="Q854" s="7"/>
      <c r="R854" s="7"/>
      <c r="S854" s="7"/>
      <c r="T854" s="7"/>
      <c r="U854" s="7"/>
      <c r="V854" s="7"/>
      <c r="W854" s="7"/>
      <c r="X854" s="7"/>
      <c r="Y854" s="7"/>
      <c r="Z854" s="7"/>
    </row>
    <row r="855" ht="13.5" customHeight="1">
      <c r="A855" s="288"/>
      <c r="B855" s="287"/>
      <c r="C855" s="203"/>
      <c r="D855" s="203"/>
      <c r="E855" s="281"/>
      <c r="F855" s="253"/>
      <c r="G855" s="7"/>
      <c r="H855" s="7"/>
      <c r="I855" s="7"/>
      <c r="J855" s="7"/>
      <c r="K855" s="7"/>
      <c r="L855" s="7"/>
      <c r="M855" s="7"/>
      <c r="N855" s="7"/>
      <c r="O855" s="7"/>
      <c r="P855" s="7"/>
      <c r="Q855" s="7"/>
      <c r="R855" s="7"/>
      <c r="S855" s="7"/>
      <c r="T855" s="7"/>
      <c r="U855" s="7"/>
      <c r="V855" s="7"/>
      <c r="W855" s="7"/>
      <c r="X855" s="7"/>
      <c r="Y855" s="7"/>
      <c r="Z855" s="7"/>
    </row>
    <row r="856" ht="13.5" customHeight="1">
      <c r="A856" s="288"/>
      <c r="B856" s="287"/>
      <c r="C856" s="203"/>
      <c r="D856" s="203"/>
      <c r="E856" s="281"/>
      <c r="F856" s="253"/>
      <c r="G856" s="7"/>
      <c r="H856" s="7"/>
      <c r="I856" s="7"/>
      <c r="J856" s="7"/>
      <c r="K856" s="7"/>
      <c r="L856" s="7"/>
      <c r="M856" s="7"/>
      <c r="N856" s="7"/>
      <c r="O856" s="7"/>
      <c r="P856" s="7"/>
      <c r="Q856" s="7"/>
      <c r="R856" s="7"/>
      <c r="S856" s="7"/>
      <c r="T856" s="7"/>
      <c r="U856" s="7"/>
      <c r="V856" s="7"/>
      <c r="W856" s="7"/>
      <c r="X856" s="7"/>
      <c r="Y856" s="7"/>
      <c r="Z856" s="7"/>
    </row>
    <row r="857" ht="13.5" customHeight="1">
      <c r="A857" s="288"/>
      <c r="B857" s="287"/>
      <c r="C857" s="203"/>
      <c r="D857" s="203"/>
      <c r="E857" s="281"/>
      <c r="F857" s="253"/>
      <c r="G857" s="7"/>
      <c r="H857" s="7"/>
      <c r="I857" s="7"/>
      <c r="J857" s="7"/>
      <c r="K857" s="7"/>
      <c r="L857" s="7"/>
      <c r="M857" s="7"/>
      <c r="N857" s="7"/>
      <c r="O857" s="7"/>
      <c r="P857" s="7"/>
      <c r="Q857" s="7"/>
      <c r="R857" s="7"/>
      <c r="S857" s="7"/>
      <c r="T857" s="7"/>
      <c r="U857" s="7"/>
      <c r="V857" s="7"/>
      <c r="W857" s="7"/>
      <c r="X857" s="7"/>
      <c r="Y857" s="7"/>
      <c r="Z857" s="7"/>
    </row>
    <row r="858" ht="13.5" customHeight="1">
      <c r="A858" s="288"/>
      <c r="B858" s="287"/>
      <c r="C858" s="203"/>
      <c r="D858" s="203"/>
      <c r="E858" s="281"/>
      <c r="F858" s="253"/>
      <c r="G858" s="7"/>
      <c r="H858" s="7"/>
      <c r="I858" s="7"/>
      <c r="J858" s="7"/>
      <c r="K858" s="7"/>
      <c r="L858" s="7"/>
      <c r="M858" s="7"/>
      <c r="N858" s="7"/>
      <c r="O858" s="7"/>
      <c r="P858" s="7"/>
      <c r="Q858" s="7"/>
      <c r="R858" s="7"/>
      <c r="S858" s="7"/>
      <c r="T858" s="7"/>
      <c r="U858" s="7"/>
      <c r="V858" s="7"/>
      <c r="W858" s="7"/>
      <c r="X858" s="7"/>
      <c r="Y858" s="7"/>
      <c r="Z858" s="7"/>
    </row>
    <row r="859" ht="13.5" customHeight="1">
      <c r="A859" s="288"/>
      <c r="B859" s="287"/>
      <c r="C859" s="203"/>
      <c r="D859" s="203"/>
      <c r="E859" s="281"/>
      <c r="F859" s="253"/>
      <c r="G859" s="7"/>
      <c r="H859" s="7"/>
      <c r="I859" s="7"/>
      <c r="J859" s="7"/>
      <c r="K859" s="7"/>
      <c r="L859" s="7"/>
      <c r="M859" s="7"/>
      <c r="N859" s="7"/>
      <c r="O859" s="7"/>
      <c r="P859" s="7"/>
      <c r="Q859" s="7"/>
      <c r="R859" s="7"/>
      <c r="S859" s="7"/>
      <c r="T859" s="7"/>
      <c r="U859" s="7"/>
      <c r="V859" s="7"/>
      <c r="W859" s="7"/>
      <c r="X859" s="7"/>
      <c r="Y859" s="7"/>
      <c r="Z859" s="7"/>
    </row>
    <row r="860" ht="13.5" customHeight="1">
      <c r="A860" s="288"/>
      <c r="B860" s="287"/>
      <c r="C860" s="203"/>
      <c r="D860" s="203"/>
      <c r="E860" s="281"/>
      <c r="F860" s="253"/>
      <c r="G860" s="7"/>
      <c r="H860" s="7"/>
      <c r="I860" s="7"/>
      <c r="J860" s="7"/>
      <c r="K860" s="7"/>
      <c r="L860" s="7"/>
      <c r="M860" s="7"/>
      <c r="N860" s="7"/>
      <c r="O860" s="7"/>
      <c r="P860" s="7"/>
      <c r="Q860" s="7"/>
      <c r="R860" s="7"/>
      <c r="S860" s="7"/>
      <c r="T860" s="7"/>
      <c r="U860" s="7"/>
      <c r="V860" s="7"/>
      <c r="W860" s="7"/>
      <c r="X860" s="7"/>
      <c r="Y860" s="7"/>
      <c r="Z860" s="7"/>
    </row>
    <row r="861" ht="13.5" customHeight="1">
      <c r="A861" s="288"/>
      <c r="B861" s="287"/>
      <c r="C861" s="203"/>
      <c r="D861" s="203"/>
      <c r="E861" s="281"/>
      <c r="F861" s="253"/>
      <c r="G861" s="7"/>
      <c r="H861" s="7"/>
      <c r="I861" s="7"/>
      <c r="J861" s="7"/>
      <c r="K861" s="7"/>
      <c r="L861" s="7"/>
      <c r="M861" s="7"/>
      <c r="N861" s="7"/>
      <c r="O861" s="7"/>
      <c r="P861" s="7"/>
      <c r="Q861" s="7"/>
      <c r="R861" s="7"/>
      <c r="S861" s="7"/>
      <c r="T861" s="7"/>
      <c r="U861" s="7"/>
      <c r="V861" s="7"/>
      <c r="W861" s="7"/>
      <c r="X861" s="7"/>
      <c r="Y861" s="7"/>
      <c r="Z861" s="7"/>
    </row>
    <row r="862" ht="13.5" customHeight="1">
      <c r="A862" s="288"/>
      <c r="B862" s="287"/>
      <c r="C862" s="203"/>
      <c r="D862" s="203"/>
      <c r="E862" s="281"/>
      <c r="F862" s="253"/>
      <c r="G862" s="7"/>
      <c r="H862" s="7"/>
      <c r="I862" s="7"/>
      <c r="J862" s="7"/>
      <c r="K862" s="7"/>
      <c r="L862" s="7"/>
      <c r="M862" s="7"/>
      <c r="N862" s="7"/>
      <c r="O862" s="7"/>
      <c r="P862" s="7"/>
      <c r="Q862" s="7"/>
      <c r="R862" s="7"/>
      <c r="S862" s="7"/>
      <c r="T862" s="7"/>
      <c r="U862" s="7"/>
      <c r="V862" s="7"/>
      <c r="W862" s="7"/>
      <c r="X862" s="7"/>
      <c r="Y862" s="7"/>
      <c r="Z862" s="7"/>
    </row>
    <row r="863" ht="13.5" customHeight="1">
      <c r="A863" s="288"/>
      <c r="B863" s="287"/>
      <c r="C863" s="203"/>
      <c r="D863" s="203"/>
      <c r="E863" s="281"/>
      <c r="F863" s="253"/>
      <c r="G863" s="7"/>
      <c r="H863" s="7"/>
      <c r="I863" s="7"/>
      <c r="J863" s="7"/>
      <c r="K863" s="7"/>
      <c r="L863" s="7"/>
      <c r="M863" s="7"/>
      <c r="N863" s="7"/>
      <c r="O863" s="7"/>
      <c r="P863" s="7"/>
      <c r="Q863" s="7"/>
      <c r="R863" s="7"/>
      <c r="S863" s="7"/>
      <c r="T863" s="7"/>
      <c r="U863" s="7"/>
      <c r="V863" s="7"/>
      <c r="W863" s="7"/>
      <c r="X863" s="7"/>
      <c r="Y863" s="7"/>
      <c r="Z863" s="7"/>
    </row>
    <row r="864" ht="13.5" customHeight="1">
      <c r="A864" s="288"/>
      <c r="B864" s="287"/>
      <c r="C864" s="203"/>
      <c r="D864" s="203"/>
      <c r="E864" s="281"/>
      <c r="F864" s="253"/>
      <c r="G864" s="7"/>
      <c r="H864" s="7"/>
      <c r="I864" s="7"/>
      <c r="J864" s="7"/>
      <c r="K864" s="7"/>
      <c r="L864" s="7"/>
      <c r="M864" s="7"/>
      <c r="N864" s="7"/>
      <c r="O864" s="7"/>
      <c r="P864" s="7"/>
      <c r="Q864" s="7"/>
      <c r="R864" s="7"/>
      <c r="S864" s="7"/>
      <c r="T864" s="7"/>
      <c r="U864" s="7"/>
      <c r="V864" s="7"/>
      <c r="W864" s="7"/>
      <c r="X864" s="7"/>
      <c r="Y864" s="7"/>
      <c r="Z864" s="7"/>
    </row>
    <row r="865" ht="13.5" customHeight="1">
      <c r="A865" s="288"/>
      <c r="B865" s="287"/>
      <c r="C865" s="203"/>
      <c r="D865" s="203"/>
      <c r="E865" s="281"/>
      <c r="F865" s="253"/>
      <c r="G865" s="7"/>
      <c r="H865" s="7"/>
      <c r="I865" s="7"/>
      <c r="J865" s="7"/>
      <c r="K865" s="7"/>
      <c r="L865" s="7"/>
      <c r="M865" s="7"/>
      <c r="N865" s="7"/>
      <c r="O865" s="7"/>
      <c r="P865" s="7"/>
      <c r="Q865" s="7"/>
      <c r="R865" s="7"/>
      <c r="S865" s="7"/>
      <c r="T865" s="7"/>
      <c r="U865" s="7"/>
      <c r="V865" s="7"/>
      <c r="W865" s="7"/>
      <c r="X865" s="7"/>
      <c r="Y865" s="7"/>
      <c r="Z865" s="7"/>
    </row>
    <row r="866" ht="13.5" customHeight="1">
      <c r="A866" s="288"/>
      <c r="B866" s="287"/>
      <c r="C866" s="203"/>
      <c r="D866" s="203"/>
      <c r="E866" s="281"/>
      <c r="F866" s="253"/>
      <c r="G866" s="7"/>
      <c r="H866" s="7"/>
      <c r="I866" s="7"/>
      <c r="J866" s="7"/>
      <c r="K866" s="7"/>
      <c r="L866" s="7"/>
      <c r="M866" s="7"/>
      <c r="N866" s="7"/>
      <c r="O866" s="7"/>
      <c r="P866" s="7"/>
      <c r="Q866" s="7"/>
      <c r="R866" s="7"/>
      <c r="S866" s="7"/>
      <c r="T866" s="7"/>
      <c r="U866" s="7"/>
      <c r="V866" s="7"/>
      <c r="W866" s="7"/>
      <c r="X866" s="7"/>
      <c r="Y866" s="7"/>
      <c r="Z866" s="7"/>
    </row>
    <row r="867" ht="13.5" customHeight="1">
      <c r="A867" s="288"/>
      <c r="B867" s="287"/>
      <c r="C867" s="203"/>
      <c r="D867" s="203"/>
      <c r="E867" s="281"/>
      <c r="F867" s="253"/>
      <c r="G867" s="7"/>
      <c r="H867" s="7"/>
      <c r="I867" s="7"/>
      <c r="J867" s="7"/>
      <c r="K867" s="7"/>
      <c r="L867" s="7"/>
      <c r="M867" s="7"/>
      <c r="N867" s="7"/>
      <c r="O867" s="7"/>
      <c r="P867" s="7"/>
      <c r="Q867" s="7"/>
      <c r="R867" s="7"/>
      <c r="S867" s="7"/>
      <c r="T867" s="7"/>
      <c r="U867" s="7"/>
      <c r="V867" s="7"/>
      <c r="W867" s="7"/>
      <c r="X867" s="7"/>
      <c r="Y867" s="7"/>
      <c r="Z867" s="7"/>
    </row>
    <row r="868" ht="13.5" customHeight="1">
      <c r="A868" s="288"/>
      <c r="B868" s="287"/>
      <c r="C868" s="203"/>
      <c r="D868" s="203"/>
      <c r="E868" s="281"/>
      <c r="F868" s="253"/>
      <c r="G868" s="7"/>
      <c r="H868" s="7"/>
      <c r="I868" s="7"/>
      <c r="J868" s="7"/>
      <c r="K868" s="7"/>
      <c r="L868" s="7"/>
      <c r="M868" s="7"/>
      <c r="N868" s="7"/>
      <c r="O868" s="7"/>
      <c r="P868" s="7"/>
      <c r="Q868" s="7"/>
      <c r="R868" s="7"/>
      <c r="S868" s="7"/>
      <c r="T868" s="7"/>
      <c r="U868" s="7"/>
      <c r="V868" s="7"/>
      <c r="W868" s="7"/>
      <c r="X868" s="7"/>
      <c r="Y868" s="7"/>
      <c r="Z868" s="7"/>
    </row>
    <row r="869" ht="13.5" customHeight="1">
      <c r="A869" s="288"/>
      <c r="B869" s="287"/>
      <c r="C869" s="203"/>
      <c r="D869" s="203"/>
      <c r="E869" s="281"/>
      <c r="F869" s="253"/>
      <c r="G869" s="7"/>
      <c r="H869" s="7"/>
      <c r="I869" s="7"/>
      <c r="J869" s="7"/>
      <c r="K869" s="7"/>
      <c r="L869" s="7"/>
      <c r="M869" s="7"/>
      <c r="N869" s="7"/>
      <c r="O869" s="7"/>
      <c r="P869" s="7"/>
      <c r="Q869" s="7"/>
      <c r="R869" s="7"/>
      <c r="S869" s="7"/>
      <c r="T869" s="7"/>
      <c r="U869" s="7"/>
      <c r="V869" s="7"/>
      <c r="W869" s="7"/>
      <c r="X869" s="7"/>
      <c r="Y869" s="7"/>
      <c r="Z869" s="7"/>
    </row>
    <row r="870" ht="13.5" customHeight="1">
      <c r="A870" s="288"/>
      <c r="B870" s="287"/>
      <c r="C870" s="203"/>
      <c r="D870" s="203"/>
      <c r="E870" s="281"/>
      <c r="F870" s="253"/>
      <c r="G870" s="7"/>
      <c r="H870" s="7"/>
      <c r="I870" s="7"/>
      <c r="J870" s="7"/>
      <c r="K870" s="7"/>
      <c r="L870" s="7"/>
      <c r="M870" s="7"/>
      <c r="N870" s="7"/>
      <c r="O870" s="7"/>
      <c r="P870" s="7"/>
      <c r="Q870" s="7"/>
      <c r="R870" s="7"/>
      <c r="S870" s="7"/>
      <c r="T870" s="7"/>
      <c r="U870" s="7"/>
      <c r="V870" s="7"/>
      <c r="W870" s="7"/>
      <c r="X870" s="7"/>
      <c r="Y870" s="7"/>
      <c r="Z870" s="7"/>
    </row>
    <row r="871" ht="13.5" customHeight="1">
      <c r="A871" s="288"/>
      <c r="B871" s="287"/>
      <c r="C871" s="203"/>
      <c r="D871" s="203"/>
      <c r="E871" s="281"/>
      <c r="F871" s="253"/>
      <c r="G871" s="7"/>
      <c r="H871" s="7"/>
      <c r="I871" s="7"/>
      <c r="J871" s="7"/>
      <c r="K871" s="7"/>
      <c r="L871" s="7"/>
      <c r="M871" s="7"/>
      <c r="N871" s="7"/>
      <c r="O871" s="7"/>
      <c r="P871" s="7"/>
      <c r="Q871" s="7"/>
      <c r="R871" s="7"/>
      <c r="S871" s="7"/>
      <c r="T871" s="7"/>
      <c r="U871" s="7"/>
      <c r="V871" s="7"/>
      <c r="W871" s="7"/>
      <c r="X871" s="7"/>
      <c r="Y871" s="7"/>
      <c r="Z871" s="7"/>
    </row>
    <row r="872" ht="13.5" customHeight="1">
      <c r="A872" s="288"/>
      <c r="B872" s="287"/>
      <c r="C872" s="203"/>
      <c r="D872" s="203"/>
      <c r="E872" s="281"/>
      <c r="F872" s="253"/>
      <c r="G872" s="7"/>
      <c r="H872" s="7"/>
      <c r="I872" s="7"/>
      <c r="J872" s="7"/>
      <c r="K872" s="7"/>
      <c r="L872" s="7"/>
      <c r="M872" s="7"/>
      <c r="N872" s="7"/>
      <c r="O872" s="7"/>
      <c r="P872" s="7"/>
      <c r="Q872" s="7"/>
      <c r="R872" s="7"/>
      <c r="S872" s="7"/>
      <c r="T872" s="7"/>
      <c r="U872" s="7"/>
      <c r="V872" s="7"/>
      <c r="W872" s="7"/>
      <c r="X872" s="7"/>
      <c r="Y872" s="7"/>
      <c r="Z872" s="7"/>
    </row>
    <row r="873" ht="13.5" customHeight="1">
      <c r="A873" s="288"/>
      <c r="B873" s="287"/>
      <c r="C873" s="203"/>
      <c r="D873" s="203"/>
      <c r="E873" s="281"/>
      <c r="F873" s="253"/>
      <c r="G873" s="7"/>
      <c r="H873" s="7"/>
      <c r="I873" s="7"/>
      <c r="J873" s="7"/>
      <c r="K873" s="7"/>
      <c r="L873" s="7"/>
      <c r="M873" s="7"/>
      <c r="N873" s="7"/>
      <c r="O873" s="7"/>
      <c r="P873" s="7"/>
      <c r="Q873" s="7"/>
      <c r="R873" s="7"/>
      <c r="S873" s="7"/>
      <c r="T873" s="7"/>
      <c r="U873" s="7"/>
      <c r="V873" s="7"/>
      <c r="W873" s="7"/>
      <c r="X873" s="7"/>
      <c r="Y873" s="7"/>
      <c r="Z873" s="7"/>
    </row>
    <row r="874" ht="13.5" customHeight="1">
      <c r="A874" s="288"/>
      <c r="B874" s="287"/>
      <c r="C874" s="203"/>
      <c r="D874" s="203"/>
      <c r="E874" s="281"/>
      <c r="F874" s="253"/>
      <c r="G874" s="7"/>
      <c r="H874" s="7"/>
      <c r="I874" s="7"/>
      <c r="J874" s="7"/>
      <c r="K874" s="7"/>
      <c r="L874" s="7"/>
      <c r="M874" s="7"/>
      <c r="N874" s="7"/>
      <c r="O874" s="7"/>
      <c r="P874" s="7"/>
      <c r="Q874" s="7"/>
      <c r="R874" s="7"/>
      <c r="S874" s="7"/>
      <c r="T874" s="7"/>
      <c r="U874" s="7"/>
      <c r="V874" s="7"/>
      <c r="W874" s="7"/>
      <c r="X874" s="7"/>
      <c r="Y874" s="7"/>
      <c r="Z874" s="7"/>
    </row>
    <row r="875" ht="13.5" customHeight="1">
      <c r="A875" s="288"/>
      <c r="B875" s="287"/>
      <c r="C875" s="203"/>
      <c r="D875" s="203"/>
      <c r="E875" s="281"/>
      <c r="F875" s="253"/>
      <c r="G875" s="7"/>
      <c r="H875" s="7"/>
      <c r="I875" s="7"/>
      <c r="J875" s="7"/>
      <c r="K875" s="7"/>
      <c r="L875" s="7"/>
      <c r="M875" s="7"/>
      <c r="N875" s="7"/>
      <c r="O875" s="7"/>
      <c r="P875" s="7"/>
      <c r="Q875" s="7"/>
      <c r="R875" s="7"/>
      <c r="S875" s="7"/>
      <c r="T875" s="7"/>
      <c r="U875" s="7"/>
      <c r="V875" s="7"/>
      <c r="W875" s="7"/>
      <c r="X875" s="7"/>
      <c r="Y875" s="7"/>
      <c r="Z875" s="7"/>
    </row>
    <row r="876" ht="13.5" customHeight="1">
      <c r="A876" s="288"/>
      <c r="B876" s="287"/>
      <c r="C876" s="203"/>
      <c r="D876" s="203"/>
      <c r="E876" s="281"/>
      <c r="F876" s="253"/>
      <c r="G876" s="7"/>
      <c r="H876" s="7"/>
      <c r="I876" s="7"/>
      <c r="J876" s="7"/>
      <c r="K876" s="7"/>
      <c r="L876" s="7"/>
      <c r="M876" s="7"/>
      <c r="N876" s="7"/>
      <c r="O876" s="7"/>
      <c r="P876" s="7"/>
      <c r="Q876" s="7"/>
      <c r="R876" s="7"/>
      <c r="S876" s="7"/>
      <c r="T876" s="7"/>
      <c r="U876" s="7"/>
      <c r="V876" s="7"/>
      <c r="W876" s="7"/>
      <c r="X876" s="7"/>
      <c r="Y876" s="7"/>
      <c r="Z876" s="7"/>
    </row>
    <row r="877" ht="13.5" customHeight="1">
      <c r="A877" s="288"/>
      <c r="B877" s="287"/>
      <c r="C877" s="203"/>
      <c r="D877" s="203"/>
      <c r="E877" s="281"/>
      <c r="F877" s="253"/>
      <c r="G877" s="7"/>
      <c r="H877" s="7"/>
      <c r="I877" s="7"/>
      <c r="J877" s="7"/>
      <c r="K877" s="7"/>
      <c r="L877" s="7"/>
      <c r="M877" s="7"/>
      <c r="N877" s="7"/>
      <c r="O877" s="7"/>
      <c r="P877" s="7"/>
      <c r="Q877" s="7"/>
      <c r="R877" s="7"/>
      <c r="S877" s="7"/>
      <c r="T877" s="7"/>
      <c r="U877" s="7"/>
      <c r="V877" s="7"/>
      <c r="W877" s="7"/>
      <c r="X877" s="7"/>
      <c r="Y877" s="7"/>
      <c r="Z877" s="7"/>
    </row>
    <row r="878" ht="13.5" customHeight="1">
      <c r="A878" s="288"/>
      <c r="B878" s="287"/>
      <c r="C878" s="203"/>
      <c r="D878" s="203"/>
      <c r="E878" s="281"/>
      <c r="F878" s="253"/>
      <c r="G878" s="7"/>
      <c r="H878" s="7"/>
      <c r="I878" s="7"/>
      <c r="J878" s="7"/>
      <c r="K878" s="7"/>
      <c r="L878" s="7"/>
      <c r="M878" s="7"/>
      <c r="N878" s="7"/>
      <c r="O878" s="7"/>
      <c r="P878" s="7"/>
      <c r="Q878" s="7"/>
      <c r="R878" s="7"/>
      <c r="S878" s="7"/>
      <c r="T878" s="7"/>
      <c r="U878" s="7"/>
      <c r="V878" s="7"/>
      <c r="W878" s="7"/>
      <c r="X878" s="7"/>
      <c r="Y878" s="7"/>
      <c r="Z878" s="7"/>
    </row>
    <row r="879" ht="13.5" customHeight="1">
      <c r="A879" s="288"/>
      <c r="B879" s="287"/>
      <c r="C879" s="203"/>
      <c r="D879" s="203"/>
      <c r="E879" s="281"/>
      <c r="F879" s="253"/>
      <c r="G879" s="7"/>
      <c r="H879" s="7"/>
      <c r="I879" s="7"/>
      <c r="J879" s="7"/>
      <c r="K879" s="7"/>
      <c r="L879" s="7"/>
      <c r="M879" s="7"/>
      <c r="N879" s="7"/>
      <c r="O879" s="7"/>
      <c r="P879" s="7"/>
      <c r="Q879" s="7"/>
      <c r="R879" s="7"/>
      <c r="S879" s="7"/>
      <c r="T879" s="7"/>
      <c r="U879" s="7"/>
      <c r="V879" s="7"/>
      <c r="W879" s="7"/>
      <c r="X879" s="7"/>
      <c r="Y879" s="7"/>
      <c r="Z879" s="7"/>
    </row>
    <row r="880" ht="13.5" customHeight="1">
      <c r="A880" s="288"/>
      <c r="B880" s="287"/>
      <c r="C880" s="203"/>
      <c r="D880" s="203"/>
      <c r="E880" s="281"/>
      <c r="F880" s="253"/>
      <c r="G880" s="7"/>
      <c r="H880" s="7"/>
      <c r="I880" s="7"/>
      <c r="J880" s="7"/>
      <c r="K880" s="7"/>
      <c r="L880" s="7"/>
      <c r="M880" s="7"/>
      <c r="N880" s="7"/>
      <c r="O880" s="7"/>
      <c r="P880" s="7"/>
      <c r="Q880" s="7"/>
      <c r="R880" s="7"/>
      <c r="S880" s="7"/>
      <c r="T880" s="7"/>
      <c r="U880" s="7"/>
      <c r="V880" s="7"/>
      <c r="W880" s="7"/>
      <c r="X880" s="7"/>
      <c r="Y880" s="7"/>
      <c r="Z880" s="7"/>
    </row>
    <row r="881" ht="13.5" customHeight="1">
      <c r="A881" s="288"/>
      <c r="B881" s="287"/>
      <c r="C881" s="203"/>
      <c r="D881" s="203"/>
      <c r="E881" s="281"/>
      <c r="F881" s="253"/>
      <c r="G881" s="7"/>
      <c r="H881" s="7"/>
      <c r="I881" s="7"/>
      <c r="J881" s="7"/>
      <c r="K881" s="7"/>
      <c r="L881" s="7"/>
      <c r="M881" s="7"/>
      <c r="N881" s="7"/>
      <c r="O881" s="7"/>
      <c r="P881" s="7"/>
      <c r="Q881" s="7"/>
      <c r="R881" s="7"/>
      <c r="S881" s="7"/>
      <c r="T881" s="7"/>
      <c r="U881" s="7"/>
      <c r="V881" s="7"/>
      <c r="W881" s="7"/>
      <c r="X881" s="7"/>
      <c r="Y881" s="7"/>
      <c r="Z881" s="7"/>
    </row>
    <row r="882" ht="13.5" customHeight="1">
      <c r="A882" s="288"/>
      <c r="B882" s="287"/>
      <c r="C882" s="203"/>
      <c r="D882" s="203"/>
      <c r="E882" s="281"/>
      <c r="F882" s="253"/>
      <c r="G882" s="7"/>
      <c r="H882" s="7"/>
      <c r="I882" s="7"/>
      <c r="J882" s="7"/>
      <c r="K882" s="7"/>
      <c r="L882" s="7"/>
      <c r="M882" s="7"/>
      <c r="N882" s="7"/>
      <c r="O882" s="7"/>
      <c r="P882" s="7"/>
      <c r="Q882" s="7"/>
      <c r="R882" s="7"/>
      <c r="S882" s="7"/>
      <c r="T882" s="7"/>
      <c r="U882" s="7"/>
      <c r="V882" s="7"/>
      <c r="W882" s="7"/>
      <c r="X882" s="7"/>
      <c r="Y882" s="7"/>
      <c r="Z882" s="7"/>
    </row>
    <row r="883" ht="13.5" customHeight="1">
      <c r="A883" s="288"/>
      <c r="B883" s="287"/>
      <c r="C883" s="203"/>
      <c r="D883" s="203"/>
      <c r="E883" s="281"/>
      <c r="F883" s="253"/>
      <c r="G883" s="7"/>
      <c r="H883" s="7"/>
      <c r="I883" s="7"/>
      <c r="J883" s="7"/>
      <c r="K883" s="7"/>
      <c r="L883" s="7"/>
      <c r="M883" s="7"/>
      <c r="N883" s="7"/>
      <c r="O883" s="7"/>
      <c r="P883" s="7"/>
      <c r="Q883" s="7"/>
      <c r="R883" s="7"/>
      <c r="S883" s="7"/>
      <c r="T883" s="7"/>
      <c r="U883" s="7"/>
      <c r="V883" s="7"/>
      <c r="W883" s="7"/>
      <c r="X883" s="7"/>
      <c r="Y883" s="7"/>
      <c r="Z883" s="7"/>
    </row>
    <row r="884" ht="13.5" customHeight="1">
      <c r="A884" s="288"/>
      <c r="B884" s="287"/>
      <c r="C884" s="203"/>
      <c r="D884" s="203"/>
      <c r="E884" s="281"/>
      <c r="F884" s="253"/>
      <c r="G884" s="7"/>
      <c r="H884" s="7"/>
      <c r="I884" s="7"/>
      <c r="J884" s="7"/>
      <c r="K884" s="7"/>
      <c r="L884" s="7"/>
      <c r="M884" s="7"/>
      <c r="N884" s="7"/>
      <c r="O884" s="7"/>
      <c r="P884" s="7"/>
      <c r="Q884" s="7"/>
      <c r="R884" s="7"/>
      <c r="S884" s="7"/>
      <c r="T884" s="7"/>
      <c r="U884" s="7"/>
      <c r="V884" s="7"/>
      <c r="W884" s="7"/>
      <c r="X884" s="7"/>
      <c r="Y884" s="7"/>
      <c r="Z884" s="7"/>
    </row>
    <row r="885" ht="13.5" customHeight="1">
      <c r="A885" s="288"/>
      <c r="B885" s="287"/>
      <c r="C885" s="203"/>
      <c r="D885" s="203"/>
      <c r="E885" s="281"/>
      <c r="F885" s="253"/>
      <c r="G885" s="7"/>
      <c r="H885" s="7"/>
      <c r="I885" s="7"/>
      <c r="J885" s="7"/>
      <c r="K885" s="7"/>
      <c r="L885" s="7"/>
      <c r="M885" s="7"/>
      <c r="N885" s="7"/>
      <c r="O885" s="7"/>
      <c r="P885" s="7"/>
      <c r="Q885" s="7"/>
      <c r="R885" s="7"/>
      <c r="S885" s="7"/>
      <c r="T885" s="7"/>
      <c r="U885" s="7"/>
      <c r="V885" s="7"/>
      <c r="W885" s="7"/>
      <c r="X885" s="7"/>
      <c r="Y885" s="7"/>
      <c r="Z885" s="7"/>
    </row>
    <row r="886" ht="13.5" customHeight="1">
      <c r="A886" s="288"/>
      <c r="B886" s="287"/>
      <c r="C886" s="203"/>
      <c r="D886" s="203"/>
      <c r="E886" s="281"/>
      <c r="F886" s="253"/>
      <c r="G886" s="7"/>
      <c r="H886" s="7"/>
      <c r="I886" s="7"/>
      <c r="J886" s="7"/>
      <c r="K886" s="7"/>
      <c r="L886" s="7"/>
      <c r="M886" s="7"/>
      <c r="N886" s="7"/>
      <c r="O886" s="7"/>
      <c r="P886" s="7"/>
      <c r="Q886" s="7"/>
      <c r="R886" s="7"/>
      <c r="S886" s="7"/>
      <c r="T886" s="7"/>
      <c r="U886" s="7"/>
      <c r="V886" s="7"/>
      <c r="W886" s="7"/>
      <c r="X886" s="7"/>
      <c r="Y886" s="7"/>
      <c r="Z886" s="7"/>
    </row>
    <row r="887" ht="13.5" customHeight="1">
      <c r="A887" s="288"/>
      <c r="B887" s="287"/>
      <c r="C887" s="203"/>
      <c r="D887" s="203"/>
      <c r="E887" s="281"/>
      <c r="F887" s="253"/>
      <c r="G887" s="7"/>
      <c r="H887" s="7"/>
      <c r="I887" s="7"/>
      <c r="J887" s="7"/>
      <c r="K887" s="7"/>
      <c r="L887" s="7"/>
      <c r="M887" s="7"/>
      <c r="N887" s="7"/>
      <c r="O887" s="7"/>
      <c r="P887" s="7"/>
      <c r="Q887" s="7"/>
      <c r="R887" s="7"/>
      <c r="S887" s="7"/>
      <c r="T887" s="7"/>
      <c r="U887" s="7"/>
      <c r="V887" s="7"/>
      <c r="W887" s="7"/>
      <c r="X887" s="7"/>
      <c r="Y887" s="7"/>
      <c r="Z887" s="7"/>
    </row>
    <row r="888" ht="13.5" customHeight="1">
      <c r="A888" s="288"/>
      <c r="B888" s="287"/>
      <c r="C888" s="203"/>
      <c r="D888" s="203"/>
      <c r="E888" s="281"/>
      <c r="F888" s="253"/>
      <c r="G888" s="7"/>
      <c r="H888" s="7"/>
      <c r="I888" s="7"/>
      <c r="J888" s="7"/>
      <c r="K888" s="7"/>
      <c r="L888" s="7"/>
      <c r="M888" s="7"/>
      <c r="N888" s="7"/>
      <c r="O888" s="7"/>
      <c r="P888" s="7"/>
      <c r="Q888" s="7"/>
      <c r="R888" s="7"/>
      <c r="S888" s="7"/>
      <c r="T888" s="7"/>
      <c r="U888" s="7"/>
      <c r="V888" s="7"/>
      <c r="W888" s="7"/>
      <c r="X888" s="7"/>
      <c r="Y888" s="7"/>
      <c r="Z888" s="7"/>
    </row>
    <row r="889" ht="13.5" customHeight="1">
      <c r="A889" s="288"/>
      <c r="B889" s="287"/>
      <c r="C889" s="203"/>
      <c r="D889" s="203"/>
      <c r="E889" s="281"/>
      <c r="F889" s="253"/>
      <c r="G889" s="7"/>
      <c r="H889" s="7"/>
      <c r="I889" s="7"/>
      <c r="J889" s="7"/>
      <c r="K889" s="7"/>
      <c r="L889" s="7"/>
      <c r="M889" s="7"/>
      <c r="N889" s="7"/>
      <c r="O889" s="7"/>
      <c r="P889" s="7"/>
      <c r="Q889" s="7"/>
      <c r="R889" s="7"/>
      <c r="S889" s="7"/>
      <c r="T889" s="7"/>
      <c r="U889" s="7"/>
      <c r="V889" s="7"/>
      <c r="W889" s="7"/>
      <c r="X889" s="7"/>
      <c r="Y889" s="7"/>
      <c r="Z889" s="7"/>
    </row>
    <row r="890" ht="13.5" customHeight="1">
      <c r="A890" s="288"/>
      <c r="B890" s="287"/>
      <c r="C890" s="203"/>
      <c r="D890" s="203"/>
      <c r="E890" s="281"/>
      <c r="F890" s="253"/>
      <c r="G890" s="7"/>
      <c r="H890" s="7"/>
      <c r="I890" s="7"/>
      <c r="J890" s="7"/>
      <c r="K890" s="7"/>
      <c r="L890" s="7"/>
      <c r="M890" s="7"/>
      <c r="N890" s="7"/>
      <c r="O890" s="7"/>
      <c r="P890" s="7"/>
      <c r="Q890" s="7"/>
      <c r="R890" s="7"/>
      <c r="S890" s="7"/>
      <c r="T890" s="7"/>
      <c r="U890" s="7"/>
      <c r="V890" s="7"/>
      <c r="W890" s="7"/>
      <c r="X890" s="7"/>
      <c r="Y890" s="7"/>
      <c r="Z890" s="7"/>
    </row>
    <row r="891" ht="13.5" customHeight="1">
      <c r="A891" s="288"/>
      <c r="B891" s="287"/>
      <c r="C891" s="203"/>
      <c r="D891" s="203"/>
      <c r="E891" s="281"/>
      <c r="F891" s="253"/>
      <c r="G891" s="7"/>
      <c r="H891" s="7"/>
      <c r="I891" s="7"/>
      <c r="J891" s="7"/>
      <c r="K891" s="7"/>
      <c r="L891" s="7"/>
      <c r="M891" s="7"/>
      <c r="N891" s="7"/>
      <c r="O891" s="7"/>
      <c r="P891" s="7"/>
      <c r="Q891" s="7"/>
      <c r="R891" s="7"/>
      <c r="S891" s="7"/>
      <c r="T891" s="7"/>
      <c r="U891" s="7"/>
      <c r="V891" s="7"/>
      <c r="W891" s="7"/>
      <c r="X891" s="7"/>
      <c r="Y891" s="7"/>
      <c r="Z891" s="7"/>
    </row>
    <row r="892" ht="13.5" customHeight="1">
      <c r="A892" s="288"/>
      <c r="B892" s="287"/>
      <c r="C892" s="203"/>
      <c r="D892" s="203"/>
      <c r="E892" s="281"/>
      <c r="F892" s="253"/>
      <c r="G892" s="7"/>
      <c r="H892" s="7"/>
      <c r="I892" s="7"/>
      <c r="J892" s="7"/>
      <c r="K892" s="7"/>
      <c r="L892" s="7"/>
      <c r="M892" s="7"/>
      <c r="N892" s="7"/>
      <c r="O892" s="7"/>
      <c r="P892" s="7"/>
      <c r="Q892" s="7"/>
      <c r="R892" s="7"/>
      <c r="S892" s="7"/>
      <c r="T892" s="7"/>
      <c r="U892" s="7"/>
      <c r="V892" s="7"/>
      <c r="W892" s="7"/>
      <c r="X892" s="7"/>
      <c r="Y892" s="7"/>
      <c r="Z892" s="7"/>
    </row>
    <row r="893" ht="13.5" customHeight="1">
      <c r="A893" s="288"/>
      <c r="B893" s="287"/>
      <c r="C893" s="203"/>
      <c r="D893" s="203"/>
      <c r="E893" s="281"/>
      <c r="F893" s="253"/>
      <c r="G893" s="7"/>
      <c r="H893" s="7"/>
      <c r="I893" s="7"/>
      <c r="J893" s="7"/>
      <c r="K893" s="7"/>
      <c r="L893" s="7"/>
      <c r="M893" s="7"/>
      <c r="N893" s="7"/>
      <c r="O893" s="7"/>
      <c r="P893" s="7"/>
      <c r="Q893" s="7"/>
      <c r="R893" s="7"/>
      <c r="S893" s="7"/>
      <c r="T893" s="7"/>
      <c r="U893" s="7"/>
      <c r="V893" s="7"/>
      <c r="W893" s="7"/>
      <c r="X893" s="7"/>
      <c r="Y893" s="7"/>
      <c r="Z893" s="7"/>
    </row>
    <row r="894" ht="13.5" customHeight="1">
      <c r="A894" s="288"/>
      <c r="B894" s="287"/>
      <c r="C894" s="203"/>
      <c r="D894" s="203"/>
      <c r="E894" s="281"/>
      <c r="F894" s="253"/>
      <c r="G894" s="7"/>
      <c r="H894" s="7"/>
      <c r="I894" s="7"/>
      <c r="J894" s="7"/>
      <c r="K894" s="7"/>
      <c r="L894" s="7"/>
      <c r="M894" s="7"/>
      <c r="N894" s="7"/>
      <c r="O894" s="7"/>
      <c r="P894" s="7"/>
      <c r="Q894" s="7"/>
      <c r="R894" s="7"/>
      <c r="S894" s="7"/>
      <c r="T894" s="7"/>
      <c r="U894" s="7"/>
      <c r="V894" s="7"/>
      <c r="W894" s="7"/>
      <c r="X894" s="7"/>
      <c r="Y894" s="7"/>
      <c r="Z894" s="7"/>
    </row>
    <row r="895" ht="13.5" customHeight="1">
      <c r="A895" s="288"/>
      <c r="B895" s="287"/>
      <c r="C895" s="203"/>
      <c r="D895" s="203"/>
      <c r="E895" s="281"/>
      <c r="F895" s="253"/>
      <c r="G895" s="7"/>
      <c r="H895" s="7"/>
      <c r="I895" s="7"/>
      <c r="J895" s="7"/>
      <c r="K895" s="7"/>
      <c r="L895" s="7"/>
      <c r="M895" s="7"/>
      <c r="N895" s="7"/>
      <c r="O895" s="7"/>
      <c r="P895" s="7"/>
      <c r="Q895" s="7"/>
      <c r="R895" s="7"/>
      <c r="S895" s="7"/>
      <c r="T895" s="7"/>
      <c r="U895" s="7"/>
      <c r="V895" s="7"/>
      <c r="W895" s="7"/>
      <c r="X895" s="7"/>
      <c r="Y895" s="7"/>
      <c r="Z895" s="7"/>
    </row>
    <row r="896" ht="13.5" customHeight="1">
      <c r="A896" s="288"/>
      <c r="B896" s="287"/>
      <c r="C896" s="203"/>
      <c r="D896" s="203"/>
      <c r="E896" s="281"/>
      <c r="F896" s="253"/>
      <c r="G896" s="7"/>
      <c r="H896" s="7"/>
      <c r="I896" s="7"/>
      <c r="J896" s="7"/>
      <c r="K896" s="7"/>
      <c r="L896" s="7"/>
      <c r="M896" s="7"/>
      <c r="N896" s="7"/>
      <c r="O896" s="7"/>
      <c r="P896" s="7"/>
      <c r="Q896" s="7"/>
      <c r="R896" s="7"/>
      <c r="S896" s="7"/>
      <c r="T896" s="7"/>
      <c r="U896" s="7"/>
      <c r="V896" s="7"/>
      <c r="W896" s="7"/>
      <c r="X896" s="7"/>
      <c r="Y896" s="7"/>
      <c r="Z896" s="7"/>
    </row>
    <row r="897" ht="13.5" customHeight="1">
      <c r="A897" s="288"/>
      <c r="B897" s="287"/>
      <c r="C897" s="203"/>
      <c r="D897" s="203"/>
      <c r="E897" s="281"/>
      <c r="F897" s="253"/>
      <c r="G897" s="7"/>
      <c r="H897" s="7"/>
      <c r="I897" s="7"/>
      <c r="J897" s="7"/>
      <c r="K897" s="7"/>
      <c r="L897" s="7"/>
      <c r="M897" s="7"/>
      <c r="N897" s="7"/>
      <c r="O897" s="7"/>
      <c r="P897" s="7"/>
      <c r="Q897" s="7"/>
      <c r="R897" s="7"/>
      <c r="S897" s="7"/>
      <c r="T897" s="7"/>
      <c r="U897" s="7"/>
      <c r="V897" s="7"/>
      <c r="W897" s="7"/>
      <c r="X897" s="7"/>
      <c r="Y897" s="7"/>
      <c r="Z897" s="7"/>
    </row>
    <row r="898" ht="13.5" customHeight="1">
      <c r="A898" s="288"/>
      <c r="B898" s="287"/>
      <c r="C898" s="203"/>
      <c r="D898" s="203"/>
      <c r="E898" s="281"/>
      <c r="F898" s="253"/>
      <c r="G898" s="7"/>
      <c r="H898" s="7"/>
      <c r="I898" s="7"/>
      <c r="J898" s="7"/>
      <c r="K898" s="7"/>
      <c r="L898" s="7"/>
      <c r="M898" s="7"/>
      <c r="N898" s="7"/>
      <c r="O898" s="7"/>
      <c r="P898" s="7"/>
      <c r="Q898" s="7"/>
      <c r="R898" s="7"/>
      <c r="S898" s="7"/>
      <c r="T898" s="7"/>
      <c r="U898" s="7"/>
      <c r="V898" s="7"/>
      <c r="W898" s="7"/>
      <c r="X898" s="7"/>
      <c r="Y898" s="7"/>
      <c r="Z898" s="7"/>
    </row>
    <row r="899" ht="13.5" customHeight="1">
      <c r="A899" s="288"/>
      <c r="B899" s="287"/>
      <c r="C899" s="203"/>
      <c r="D899" s="203"/>
      <c r="E899" s="281"/>
      <c r="F899" s="253"/>
      <c r="G899" s="7"/>
      <c r="H899" s="7"/>
      <c r="I899" s="7"/>
      <c r="J899" s="7"/>
      <c r="K899" s="7"/>
      <c r="L899" s="7"/>
      <c r="M899" s="7"/>
      <c r="N899" s="7"/>
      <c r="O899" s="7"/>
      <c r="P899" s="7"/>
      <c r="Q899" s="7"/>
      <c r="R899" s="7"/>
      <c r="S899" s="7"/>
      <c r="T899" s="7"/>
      <c r="U899" s="7"/>
      <c r="V899" s="7"/>
      <c r="W899" s="7"/>
      <c r="X899" s="7"/>
      <c r="Y899" s="7"/>
      <c r="Z899" s="7"/>
    </row>
    <row r="900" ht="13.5" customHeight="1">
      <c r="A900" s="288"/>
      <c r="B900" s="287"/>
      <c r="C900" s="203"/>
      <c r="D900" s="203"/>
      <c r="E900" s="281"/>
      <c r="F900" s="253"/>
      <c r="G900" s="7"/>
      <c r="H900" s="7"/>
      <c r="I900" s="7"/>
      <c r="J900" s="7"/>
      <c r="K900" s="7"/>
      <c r="L900" s="7"/>
      <c r="M900" s="7"/>
      <c r="N900" s="7"/>
      <c r="O900" s="7"/>
      <c r="P900" s="7"/>
      <c r="Q900" s="7"/>
      <c r="R900" s="7"/>
      <c r="S900" s="7"/>
      <c r="T900" s="7"/>
      <c r="U900" s="7"/>
      <c r="V900" s="7"/>
      <c r="W900" s="7"/>
      <c r="X900" s="7"/>
      <c r="Y900" s="7"/>
      <c r="Z900" s="7"/>
    </row>
    <row r="901" ht="13.5" customHeight="1">
      <c r="A901" s="288"/>
      <c r="B901" s="287"/>
      <c r="C901" s="203"/>
      <c r="D901" s="203"/>
      <c r="E901" s="281"/>
      <c r="F901" s="253"/>
      <c r="G901" s="7"/>
      <c r="H901" s="7"/>
      <c r="I901" s="7"/>
      <c r="J901" s="7"/>
      <c r="K901" s="7"/>
      <c r="L901" s="7"/>
      <c r="M901" s="7"/>
      <c r="N901" s="7"/>
      <c r="O901" s="7"/>
      <c r="P901" s="7"/>
      <c r="Q901" s="7"/>
      <c r="R901" s="7"/>
      <c r="S901" s="7"/>
      <c r="T901" s="7"/>
      <c r="U901" s="7"/>
      <c r="V901" s="7"/>
      <c r="W901" s="7"/>
      <c r="X901" s="7"/>
      <c r="Y901" s="7"/>
      <c r="Z901" s="7"/>
    </row>
    <row r="902" ht="13.5" customHeight="1">
      <c r="A902" s="288"/>
      <c r="B902" s="287"/>
      <c r="C902" s="203"/>
      <c r="D902" s="203"/>
      <c r="E902" s="281"/>
      <c r="F902" s="253"/>
      <c r="G902" s="7"/>
      <c r="H902" s="7"/>
      <c r="I902" s="7"/>
      <c r="J902" s="7"/>
      <c r="K902" s="7"/>
      <c r="L902" s="7"/>
      <c r="M902" s="7"/>
      <c r="N902" s="7"/>
      <c r="O902" s="7"/>
      <c r="P902" s="7"/>
      <c r="Q902" s="7"/>
      <c r="R902" s="7"/>
      <c r="S902" s="7"/>
      <c r="T902" s="7"/>
      <c r="U902" s="7"/>
      <c r="V902" s="7"/>
      <c r="W902" s="7"/>
      <c r="X902" s="7"/>
      <c r="Y902" s="7"/>
      <c r="Z902" s="7"/>
    </row>
    <row r="903" ht="13.5" customHeight="1">
      <c r="A903" s="288"/>
      <c r="B903" s="287"/>
      <c r="C903" s="203"/>
      <c r="D903" s="203"/>
      <c r="E903" s="281"/>
      <c r="F903" s="253"/>
      <c r="G903" s="7"/>
      <c r="H903" s="7"/>
      <c r="I903" s="7"/>
      <c r="J903" s="7"/>
      <c r="K903" s="7"/>
      <c r="L903" s="7"/>
      <c r="M903" s="7"/>
      <c r="N903" s="7"/>
      <c r="O903" s="7"/>
      <c r="P903" s="7"/>
      <c r="Q903" s="7"/>
      <c r="R903" s="7"/>
      <c r="S903" s="7"/>
      <c r="T903" s="7"/>
      <c r="U903" s="7"/>
      <c r="V903" s="7"/>
      <c r="W903" s="7"/>
      <c r="X903" s="7"/>
      <c r="Y903" s="7"/>
      <c r="Z903" s="7"/>
    </row>
    <row r="904" ht="13.5" customHeight="1">
      <c r="A904" s="288"/>
      <c r="B904" s="287"/>
      <c r="C904" s="203"/>
      <c r="D904" s="203"/>
      <c r="E904" s="281"/>
      <c r="F904" s="253"/>
      <c r="G904" s="7"/>
      <c r="H904" s="7"/>
      <c r="I904" s="7"/>
      <c r="J904" s="7"/>
      <c r="K904" s="7"/>
      <c r="L904" s="7"/>
      <c r="M904" s="7"/>
      <c r="N904" s="7"/>
      <c r="O904" s="7"/>
      <c r="P904" s="7"/>
      <c r="Q904" s="7"/>
      <c r="R904" s="7"/>
      <c r="S904" s="7"/>
      <c r="T904" s="7"/>
      <c r="U904" s="7"/>
      <c r="V904" s="7"/>
      <c r="W904" s="7"/>
      <c r="X904" s="7"/>
      <c r="Y904" s="7"/>
      <c r="Z904" s="7"/>
    </row>
    <row r="905" ht="13.5" customHeight="1">
      <c r="A905" s="288"/>
      <c r="B905" s="287"/>
      <c r="C905" s="203"/>
      <c r="D905" s="203"/>
      <c r="E905" s="281"/>
      <c r="F905" s="253"/>
      <c r="G905" s="7"/>
      <c r="H905" s="7"/>
      <c r="I905" s="7"/>
      <c r="J905" s="7"/>
      <c r="K905" s="7"/>
      <c r="L905" s="7"/>
      <c r="M905" s="7"/>
      <c r="N905" s="7"/>
      <c r="O905" s="7"/>
      <c r="P905" s="7"/>
      <c r="Q905" s="7"/>
      <c r="R905" s="7"/>
      <c r="S905" s="7"/>
      <c r="T905" s="7"/>
      <c r="U905" s="7"/>
      <c r="V905" s="7"/>
      <c r="W905" s="7"/>
      <c r="X905" s="7"/>
      <c r="Y905" s="7"/>
      <c r="Z905" s="7"/>
    </row>
    <row r="906" ht="13.5" customHeight="1">
      <c r="A906" s="288"/>
      <c r="B906" s="287"/>
      <c r="C906" s="203"/>
      <c r="D906" s="203"/>
      <c r="E906" s="281"/>
      <c r="F906" s="253"/>
      <c r="G906" s="7"/>
      <c r="H906" s="7"/>
      <c r="I906" s="7"/>
      <c r="J906" s="7"/>
      <c r="K906" s="7"/>
      <c r="L906" s="7"/>
      <c r="M906" s="7"/>
      <c r="N906" s="7"/>
      <c r="O906" s="7"/>
      <c r="P906" s="7"/>
      <c r="Q906" s="7"/>
      <c r="R906" s="7"/>
      <c r="S906" s="7"/>
      <c r="T906" s="7"/>
      <c r="U906" s="7"/>
      <c r="V906" s="7"/>
      <c r="W906" s="7"/>
      <c r="X906" s="7"/>
      <c r="Y906" s="7"/>
      <c r="Z906" s="7"/>
    </row>
    <row r="907" ht="13.5" customHeight="1">
      <c r="A907" s="288"/>
      <c r="B907" s="287"/>
      <c r="C907" s="203"/>
      <c r="D907" s="203"/>
      <c r="E907" s="281"/>
      <c r="F907" s="253"/>
      <c r="G907" s="7"/>
      <c r="H907" s="7"/>
      <c r="I907" s="7"/>
      <c r="J907" s="7"/>
      <c r="K907" s="7"/>
      <c r="L907" s="7"/>
      <c r="M907" s="7"/>
      <c r="N907" s="7"/>
      <c r="O907" s="7"/>
      <c r="P907" s="7"/>
      <c r="Q907" s="7"/>
      <c r="R907" s="7"/>
      <c r="S907" s="7"/>
      <c r="T907" s="7"/>
      <c r="U907" s="7"/>
      <c r="V907" s="7"/>
      <c r="W907" s="7"/>
      <c r="X907" s="7"/>
      <c r="Y907" s="7"/>
      <c r="Z907" s="7"/>
    </row>
    <row r="908" ht="13.5" customHeight="1">
      <c r="A908" s="288"/>
      <c r="B908" s="287"/>
      <c r="C908" s="203"/>
      <c r="D908" s="203"/>
      <c r="E908" s="281"/>
      <c r="F908" s="253"/>
      <c r="G908" s="7"/>
      <c r="H908" s="7"/>
      <c r="I908" s="7"/>
      <c r="J908" s="7"/>
      <c r="K908" s="7"/>
      <c r="L908" s="7"/>
      <c r="M908" s="7"/>
      <c r="N908" s="7"/>
      <c r="O908" s="7"/>
      <c r="P908" s="7"/>
      <c r="Q908" s="7"/>
      <c r="R908" s="7"/>
      <c r="S908" s="7"/>
      <c r="T908" s="7"/>
      <c r="U908" s="7"/>
      <c r="V908" s="7"/>
      <c r="W908" s="7"/>
      <c r="X908" s="7"/>
      <c r="Y908" s="7"/>
      <c r="Z908" s="7"/>
    </row>
    <row r="909" ht="13.5" customHeight="1">
      <c r="A909" s="288"/>
      <c r="B909" s="287"/>
      <c r="C909" s="203"/>
      <c r="D909" s="203"/>
      <c r="E909" s="281"/>
      <c r="F909" s="253"/>
      <c r="G909" s="7"/>
      <c r="H909" s="7"/>
      <c r="I909" s="7"/>
      <c r="J909" s="7"/>
      <c r="K909" s="7"/>
      <c r="L909" s="7"/>
      <c r="M909" s="7"/>
      <c r="N909" s="7"/>
      <c r="O909" s="7"/>
      <c r="P909" s="7"/>
      <c r="Q909" s="7"/>
      <c r="R909" s="7"/>
      <c r="S909" s="7"/>
      <c r="T909" s="7"/>
      <c r="U909" s="7"/>
      <c r="V909" s="7"/>
      <c r="W909" s="7"/>
      <c r="X909" s="7"/>
      <c r="Y909" s="7"/>
      <c r="Z909" s="7"/>
    </row>
    <row r="910" ht="13.5" customHeight="1">
      <c r="A910" s="288"/>
      <c r="B910" s="287"/>
      <c r="C910" s="203"/>
      <c r="D910" s="203"/>
      <c r="E910" s="281"/>
      <c r="F910" s="253"/>
      <c r="G910" s="7"/>
      <c r="H910" s="7"/>
      <c r="I910" s="7"/>
      <c r="J910" s="7"/>
      <c r="K910" s="7"/>
      <c r="L910" s="7"/>
      <c r="M910" s="7"/>
      <c r="N910" s="7"/>
      <c r="O910" s="7"/>
      <c r="P910" s="7"/>
      <c r="Q910" s="7"/>
      <c r="R910" s="7"/>
      <c r="S910" s="7"/>
      <c r="T910" s="7"/>
      <c r="U910" s="7"/>
      <c r="V910" s="7"/>
      <c r="W910" s="7"/>
      <c r="X910" s="7"/>
      <c r="Y910" s="7"/>
      <c r="Z910" s="7"/>
    </row>
    <row r="911" ht="13.5" customHeight="1">
      <c r="A911" s="288"/>
      <c r="B911" s="287"/>
      <c r="C911" s="203"/>
      <c r="D911" s="203"/>
      <c r="E911" s="281"/>
      <c r="F911" s="253"/>
      <c r="G911" s="7"/>
      <c r="H911" s="7"/>
      <c r="I911" s="7"/>
      <c r="J911" s="7"/>
      <c r="K911" s="7"/>
      <c r="L911" s="7"/>
      <c r="M911" s="7"/>
      <c r="N911" s="7"/>
      <c r="O911" s="7"/>
      <c r="P911" s="7"/>
      <c r="Q911" s="7"/>
      <c r="R911" s="7"/>
      <c r="S911" s="7"/>
      <c r="T911" s="7"/>
      <c r="U911" s="7"/>
      <c r="V911" s="7"/>
      <c r="W911" s="7"/>
      <c r="X911" s="7"/>
      <c r="Y911" s="7"/>
      <c r="Z911" s="7"/>
    </row>
    <row r="912" ht="13.5" customHeight="1">
      <c r="A912" s="288"/>
      <c r="B912" s="287"/>
      <c r="C912" s="203"/>
      <c r="D912" s="203"/>
      <c r="E912" s="281"/>
      <c r="F912" s="253"/>
      <c r="G912" s="7"/>
      <c r="H912" s="7"/>
      <c r="I912" s="7"/>
      <c r="J912" s="7"/>
      <c r="K912" s="7"/>
      <c r="L912" s="7"/>
      <c r="M912" s="7"/>
      <c r="N912" s="7"/>
      <c r="O912" s="7"/>
      <c r="P912" s="7"/>
      <c r="Q912" s="7"/>
      <c r="R912" s="7"/>
      <c r="S912" s="7"/>
      <c r="T912" s="7"/>
      <c r="U912" s="7"/>
      <c r="V912" s="7"/>
      <c r="W912" s="7"/>
      <c r="X912" s="7"/>
      <c r="Y912" s="7"/>
      <c r="Z912" s="7"/>
    </row>
    <row r="913" ht="13.5" customHeight="1">
      <c r="A913" s="288"/>
      <c r="B913" s="287"/>
      <c r="C913" s="203"/>
      <c r="D913" s="203"/>
      <c r="E913" s="281"/>
      <c r="F913" s="253"/>
      <c r="G913" s="7"/>
      <c r="H913" s="7"/>
      <c r="I913" s="7"/>
      <c r="J913" s="7"/>
      <c r="K913" s="7"/>
      <c r="L913" s="7"/>
      <c r="M913" s="7"/>
      <c r="N913" s="7"/>
      <c r="O913" s="7"/>
      <c r="P913" s="7"/>
      <c r="Q913" s="7"/>
      <c r="R913" s="7"/>
      <c r="S913" s="7"/>
      <c r="T913" s="7"/>
      <c r="U913" s="7"/>
      <c r="V913" s="7"/>
      <c r="W913" s="7"/>
      <c r="X913" s="7"/>
      <c r="Y913" s="7"/>
      <c r="Z913" s="7"/>
    </row>
    <row r="914" ht="13.5" customHeight="1">
      <c r="A914" s="288"/>
      <c r="B914" s="287"/>
      <c r="C914" s="203"/>
      <c r="D914" s="203"/>
      <c r="E914" s="281"/>
      <c r="F914" s="253"/>
      <c r="G914" s="7"/>
      <c r="H914" s="7"/>
      <c r="I914" s="7"/>
      <c r="J914" s="7"/>
      <c r="K914" s="7"/>
      <c r="L914" s="7"/>
      <c r="M914" s="7"/>
      <c r="N914" s="7"/>
      <c r="O914" s="7"/>
      <c r="P914" s="7"/>
      <c r="Q914" s="7"/>
      <c r="R914" s="7"/>
      <c r="S914" s="7"/>
      <c r="T914" s="7"/>
      <c r="U914" s="7"/>
      <c r="V914" s="7"/>
      <c r="W914" s="7"/>
      <c r="X914" s="7"/>
      <c r="Y914" s="7"/>
      <c r="Z914" s="7"/>
    </row>
    <row r="915" ht="13.5" customHeight="1">
      <c r="A915" s="288"/>
      <c r="B915" s="287"/>
      <c r="C915" s="203"/>
      <c r="D915" s="203"/>
      <c r="E915" s="281"/>
      <c r="F915" s="253"/>
      <c r="G915" s="7"/>
      <c r="H915" s="7"/>
      <c r="I915" s="7"/>
      <c r="J915" s="7"/>
      <c r="K915" s="7"/>
      <c r="L915" s="7"/>
      <c r="M915" s="7"/>
      <c r="N915" s="7"/>
      <c r="O915" s="7"/>
      <c r="P915" s="7"/>
      <c r="Q915" s="7"/>
      <c r="R915" s="7"/>
      <c r="S915" s="7"/>
      <c r="T915" s="7"/>
      <c r="U915" s="7"/>
      <c r="V915" s="7"/>
      <c r="W915" s="7"/>
      <c r="X915" s="7"/>
      <c r="Y915" s="7"/>
      <c r="Z915" s="7"/>
    </row>
    <row r="916" ht="13.5" customHeight="1">
      <c r="A916" s="288"/>
      <c r="B916" s="287"/>
      <c r="C916" s="203"/>
      <c r="D916" s="203"/>
      <c r="E916" s="281"/>
      <c r="F916" s="253"/>
      <c r="G916" s="7"/>
      <c r="H916" s="7"/>
      <c r="I916" s="7"/>
      <c r="J916" s="7"/>
      <c r="K916" s="7"/>
      <c r="L916" s="7"/>
      <c r="M916" s="7"/>
      <c r="N916" s="7"/>
      <c r="O916" s="7"/>
      <c r="P916" s="7"/>
      <c r="Q916" s="7"/>
      <c r="R916" s="7"/>
      <c r="S916" s="7"/>
      <c r="T916" s="7"/>
      <c r="U916" s="7"/>
      <c r="V916" s="7"/>
      <c r="W916" s="7"/>
      <c r="X916" s="7"/>
      <c r="Y916" s="7"/>
      <c r="Z916" s="7"/>
    </row>
    <row r="917" ht="13.5" customHeight="1">
      <c r="A917" s="288"/>
      <c r="B917" s="287"/>
      <c r="C917" s="203"/>
      <c r="D917" s="203"/>
      <c r="E917" s="281"/>
      <c r="F917" s="253"/>
      <c r="G917" s="7"/>
      <c r="H917" s="7"/>
      <c r="I917" s="7"/>
      <c r="J917" s="7"/>
      <c r="K917" s="7"/>
      <c r="L917" s="7"/>
      <c r="M917" s="7"/>
      <c r="N917" s="7"/>
      <c r="O917" s="7"/>
      <c r="P917" s="7"/>
      <c r="Q917" s="7"/>
      <c r="R917" s="7"/>
      <c r="S917" s="7"/>
      <c r="T917" s="7"/>
      <c r="U917" s="7"/>
      <c r="V917" s="7"/>
      <c r="W917" s="7"/>
      <c r="X917" s="7"/>
      <c r="Y917" s="7"/>
      <c r="Z917" s="7"/>
    </row>
    <row r="918" ht="13.5" customHeight="1">
      <c r="A918" s="288"/>
      <c r="B918" s="287"/>
      <c r="C918" s="203"/>
      <c r="D918" s="203"/>
      <c r="E918" s="281"/>
      <c r="F918" s="253"/>
      <c r="G918" s="7"/>
      <c r="H918" s="7"/>
      <c r="I918" s="7"/>
      <c r="J918" s="7"/>
      <c r="K918" s="7"/>
      <c r="L918" s="7"/>
      <c r="M918" s="7"/>
      <c r="N918" s="7"/>
      <c r="O918" s="7"/>
      <c r="P918" s="7"/>
      <c r="Q918" s="7"/>
      <c r="R918" s="7"/>
      <c r="S918" s="7"/>
      <c r="T918" s="7"/>
      <c r="U918" s="7"/>
      <c r="V918" s="7"/>
      <c r="W918" s="7"/>
      <c r="X918" s="7"/>
      <c r="Y918" s="7"/>
      <c r="Z918" s="7"/>
    </row>
    <row r="919" ht="13.5" customHeight="1">
      <c r="A919" s="288"/>
      <c r="B919" s="287"/>
      <c r="C919" s="203"/>
      <c r="D919" s="203"/>
      <c r="E919" s="281"/>
      <c r="F919" s="253"/>
      <c r="G919" s="7"/>
      <c r="H919" s="7"/>
      <c r="I919" s="7"/>
      <c r="J919" s="7"/>
      <c r="K919" s="7"/>
      <c r="L919" s="7"/>
      <c r="M919" s="7"/>
      <c r="N919" s="7"/>
      <c r="O919" s="7"/>
      <c r="P919" s="7"/>
      <c r="Q919" s="7"/>
      <c r="R919" s="7"/>
      <c r="S919" s="7"/>
      <c r="T919" s="7"/>
      <c r="U919" s="7"/>
      <c r="V919" s="7"/>
      <c r="W919" s="7"/>
      <c r="X919" s="7"/>
      <c r="Y919" s="7"/>
      <c r="Z919" s="7"/>
    </row>
    <row r="920" ht="13.5" customHeight="1">
      <c r="A920" s="288"/>
      <c r="B920" s="287"/>
      <c r="C920" s="203"/>
      <c r="D920" s="203"/>
      <c r="E920" s="281"/>
      <c r="F920" s="253"/>
      <c r="G920" s="7"/>
      <c r="H920" s="7"/>
      <c r="I920" s="7"/>
      <c r="J920" s="7"/>
      <c r="K920" s="7"/>
      <c r="L920" s="7"/>
      <c r="M920" s="7"/>
      <c r="N920" s="7"/>
      <c r="O920" s="7"/>
      <c r="P920" s="7"/>
      <c r="Q920" s="7"/>
      <c r="R920" s="7"/>
      <c r="S920" s="7"/>
      <c r="T920" s="7"/>
      <c r="U920" s="7"/>
      <c r="V920" s="7"/>
      <c r="W920" s="7"/>
      <c r="X920" s="7"/>
      <c r="Y920" s="7"/>
      <c r="Z920" s="7"/>
    </row>
    <row r="921" ht="13.5" customHeight="1">
      <c r="A921" s="288"/>
      <c r="B921" s="287"/>
      <c r="C921" s="203"/>
      <c r="D921" s="203"/>
      <c r="E921" s="281"/>
      <c r="F921" s="253"/>
      <c r="G921" s="7"/>
      <c r="H921" s="7"/>
      <c r="I921" s="7"/>
      <c r="J921" s="7"/>
      <c r="K921" s="7"/>
      <c r="L921" s="7"/>
      <c r="M921" s="7"/>
      <c r="N921" s="7"/>
      <c r="O921" s="7"/>
      <c r="P921" s="7"/>
      <c r="Q921" s="7"/>
      <c r="R921" s="7"/>
      <c r="S921" s="7"/>
      <c r="T921" s="7"/>
      <c r="U921" s="7"/>
      <c r="V921" s="7"/>
      <c r="W921" s="7"/>
      <c r="X921" s="7"/>
      <c r="Y921" s="7"/>
      <c r="Z921" s="7"/>
    </row>
    <row r="922" ht="13.5" customHeight="1">
      <c r="A922" s="288"/>
      <c r="B922" s="287"/>
      <c r="C922" s="203"/>
      <c r="D922" s="203"/>
      <c r="E922" s="281"/>
      <c r="F922" s="253"/>
      <c r="G922" s="7"/>
      <c r="H922" s="7"/>
      <c r="I922" s="7"/>
      <c r="J922" s="7"/>
      <c r="K922" s="7"/>
      <c r="L922" s="7"/>
      <c r="M922" s="7"/>
      <c r="N922" s="7"/>
      <c r="O922" s="7"/>
      <c r="P922" s="7"/>
      <c r="Q922" s="7"/>
      <c r="R922" s="7"/>
      <c r="S922" s="7"/>
      <c r="T922" s="7"/>
      <c r="U922" s="7"/>
      <c r="V922" s="7"/>
      <c r="W922" s="7"/>
      <c r="X922" s="7"/>
      <c r="Y922" s="7"/>
      <c r="Z922" s="7"/>
    </row>
    <row r="923" ht="13.5" customHeight="1">
      <c r="A923" s="288"/>
      <c r="B923" s="287"/>
      <c r="C923" s="203"/>
      <c r="D923" s="203"/>
      <c r="E923" s="281"/>
      <c r="F923" s="253"/>
      <c r="G923" s="7"/>
      <c r="H923" s="7"/>
      <c r="I923" s="7"/>
      <c r="J923" s="7"/>
      <c r="K923" s="7"/>
      <c r="L923" s="7"/>
      <c r="M923" s="7"/>
      <c r="N923" s="7"/>
      <c r="O923" s="7"/>
      <c r="P923" s="7"/>
      <c r="Q923" s="7"/>
      <c r="R923" s="7"/>
      <c r="S923" s="7"/>
      <c r="T923" s="7"/>
      <c r="U923" s="7"/>
      <c r="V923" s="7"/>
      <c r="W923" s="7"/>
      <c r="X923" s="7"/>
      <c r="Y923" s="7"/>
      <c r="Z923" s="7"/>
    </row>
    <row r="924" ht="13.5" customHeight="1">
      <c r="A924" s="288"/>
      <c r="B924" s="287"/>
      <c r="C924" s="203"/>
      <c r="D924" s="203"/>
      <c r="E924" s="281"/>
      <c r="F924" s="253"/>
      <c r="G924" s="7"/>
      <c r="H924" s="7"/>
      <c r="I924" s="7"/>
      <c r="J924" s="7"/>
      <c r="K924" s="7"/>
      <c r="L924" s="7"/>
      <c r="M924" s="7"/>
      <c r="N924" s="7"/>
      <c r="O924" s="7"/>
      <c r="P924" s="7"/>
      <c r="Q924" s="7"/>
      <c r="R924" s="7"/>
      <c r="S924" s="7"/>
      <c r="T924" s="7"/>
      <c r="U924" s="7"/>
      <c r="V924" s="7"/>
      <c r="W924" s="7"/>
      <c r="X924" s="7"/>
      <c r="Y924" s="7"/>
      <c r="Z924" s="7"/>
    </row>
    <row r="925" ht="13.5" customHeight="1">
      <c r="A925" s="288"/>
      <c r="B925" s="287"/>
      <c r="C925" s="203"/>
      <c r="D925" s="203"/>
      <c r="E925" s="281"/>
      <c r="F925" s="253"/>
      <c r="G925" s="7"/>
      <c r="H925" s="7"/>
      <c r="I925" s="7"/>
      <c r="J925" s="7"/>
      <c r="K925" s="7"/>
      <c r="L925" s="7"/>
      <c r="M925" s="7"/>
      <c r="N925" s="7"/>
      <c r="O925" s="7"/>
      <c r="P925" s="7"/>
      <c r="Q925" s="7"/>
      <c r="R925" s="7"/>
      <c r="S925" s="7"/>
      <c r="T925" s="7"/>
      <c r="U925" s="7"/>
      <c r="V925" s="7"/>
      <c r="W925" s="7"/>
      <c r="X925" s="7"/>
      <c r="Y925" s="7"/>
      <c r="Z925" s="7"/>
    </row>
    <row r="926" ht="13.5" customHeight="1">
      <c r="A926" s="288"/>
      <c r="B926" s="287"/>
      <c r="C926" s="203"/>
      <c r="D926" s="203"/>
      <c r="E926" s="281"/>
      <c r="F926" s="253"/>
      <c r="G926" s="7"/>
      <c r="H926" s="7"/>
      <c r="I926" s="7"/>
      <c r="J926" s="7"/>
      <c r="K926" s="7"/>
      <c r="L926" s="7"/>
      <c r="M926" s="7"/>
      <c r="N926" s="7"/>
      <c r="O926" s="7"/>
      <c r="P926" s="7"/>
      <c r="Q926" s="7"/>
      <c r="R926" s="7"/>
      <c r="S926" s="7"/>
      <c r="T926" s="7"/>
      <c r="U926" s="7"/>
      <c r="V926" s="7"/>
      <c r="W926" s="7"/>
      <c r="X926" s="7"/>
      <c r="Y926" s="7"/>
      <c r="Z926" s="7"/>
    </row>
    <row r="927" ht="13.5" customHeight="1">
      <c r="A927" s="288"/>
      <c r="B927" s="287"/>
      <c r="C927" s="203"/>
      <c r="D927" s="203"/>
      <c r="E927" s="281"/>
      <c r="F927" s="253"/>
      <c r="G927" s="7"/>
      <c r="H927" s="7"/>
      <c r="I927" s="7"/>
      <c r="J927" s="7"/>
      <c r="K927" s="7"/>
      <c r="L927" s="7"/>
      <c r="M927" s="7"/>
      <c r="N927" s="7"/>
      <c r="O927" s="7"/>
      <c r="P927" s="7"/>
      <c r="Q927" s="7"/>
      <c r="R927" s="7"/>
      <c r="S927" s="7"/>
      <c r="T927" s="7"/>
      <c r="U927" s="7"/>
      <c r="V927" s="7"/>
      <c r="W927" s="7"/>
      <c r="X927" s="7"/>
      <c r="Y927" s="7"/>
      <c r="Z927" s="7"/>
    </row>
    <row r="928" ht="13.5" customHeight="1">
      <c r="A928" s="288"/>
      <c r="B928" s="287"/>
      <c r="C928" s="203"/>
      <c r="D928" s="203"/>
      <c r="E928" s="281"/>
      <c r="F928" s="253"/>
      <c r="G928" s="7"/>
      <c r="H928" s="7"/>
      <c r="I928" s="7"/>
      <c r="J928" s="7"/>
      <c r="K928" s="7"/>
      <c r="L928" s="7"/>
      <c r="M928" s="7"/>
      <c r="N928" s="7"/>
      <c r="O928" s="7"/>
      <c r="P928" s="7"/>
      <c r="Q928" s="7"/>
      <c r="R928" s="7"/>
      <c r="S928" s="7"/>
      <c r="T928" s="7"/>
      <c r="U928" s="7"/>
      <c r="V928" s="7"/>
      <c r="W928" s="7"/>
      <c r="X928" s="7"/>
      <c r="Y928" s="7"/>
      <c r="Z928" s="7"/>
    </row>
    <row r="929" ht="13.5" customHeight="1">
      <c r="A929" s="288"/>
      <c r="B929" s="287"/>
      <c r="C929" s="203"/>
      <c r="D929" s="203"/>
      <c r="E929" s="281"/>
      <c r="F929" s="253"/>
      <c r="G929" s="7"/>
      <c r="H929" s="7"/>
      <c r="I929" s="7"/>
      <c r="J929" s="7"/>
      <c r="K929" s="7"/>
      <c r="L929" s="7"/>
      <c r="M929" s="7"/>
      <c r="N929" s="7"/>
      <c r="O929" s="7"/>
      <c r="P929" s="7"/>
      <c r="Q929" s="7"/>
      <c r="R929" s="7"/>
      <c r="S929" s="7"/>
      <c r="T929" s="7"/>
      <c r="U929" s="7"/>
      <c r="V929" s="7"/>
      <c r="W929" s="7"/>
      <c r="X929" s="7"/>
      <c r="Y929" s="7"/>
      <c r="Z929" s="7"/>
    </row>
    <row r="930" ht="13.5" customHeight="1">
      <c r="A930" s="288"/>
      <c r="B930" s="287"/>
      <c r="C930" s="203"/>
      <c r="D930" s="203"/>
      <c r="E930" s="281"/>
      <c r="F930" s="253"/>
      <c r="G930" s="7"/>
      <c r="H930" s="7"/>
      <c r="I930" s="7"/>
      <c r="J930" s="7"/>
      <c r="K930" s="7"/>
      <c r="L930" s="7"/>
      <c r="M930" s="7"/>
      <c r="N930" s="7"/>
      <c r="O930" s="7"/>
      <c r="P930" s="7"/>
      <c r="Q930" s="7"/>
      <c r="R930" s="7"/>
      <c r="S930" s="7"/>
      <c r="T930" s="7"/>
      <c r="U930" s="7"/>
      <c r="V930" s="7"/>
      <c r="W930" s="7"/>
      <c r="X930" s="7"/>
      <c r="Y930" s="7"/>
      <c r="Z930" s="7"/>
    </row>
    <row r="931" ht="13.5" customHeight="1">
      <c r="A931" s="288"/>
      <c r="B931" s="287"/>
      <c r="C931" s="203"/>
      <c r="D931" s="203"/>
      <c r="E931" s="281"/>
      <c r="F931" s="253"/>
      <c r="G931" s="7"/>
      <c r="H931" s="7"/>
      <c r="I931" s="7"/>
      <c r="J931" s="7"/>
      <c r="K931" s="7"/>
      <c r="L931" s="7"/>
      <c r="M931" s="7"/>
      <c r="N931" s="7"/>
      <c r="O931" s="7"/>
      <c r="P931" s="7"/>
      <c r="Q931" s="7"/>
      <c r="R931" s="7"/>
      <c r="S931" s="7"/>
      <c r="T931" s="7"/>
      <c r="U931" s="7"/>
      <c r="V931" s="7"/>
      <c r="W931" s="7"/>
      <c r="X931" s="7"/>
      <c r="Y931" s="7"/>
      <c r="Z931" s="7"/>
    </row>
    <row r="932" ht="13.5" customHeight="1">
      <c r="A932" s="288"/>
      <c r="B932" s="287"/>
      <c r="C932" s="203"/>
      <c r="D932" s="203"/>
      <c r="E932" s="281"/>
      <c r="F932" s="253"/>
      <c r="G932" s="7"/>
      <c r="H932" s="7"/>
      <c r="I932" s="7"/>
      <c r="J932" s="7"/>
      <c r="K932" s="7"/>
      <c r="L932" s="7"/>
      <c r="M932" s="7"/>
      <c r="N932" s="7"/>
      <c r="O932" s="7"/>
      <c r="P932" s="7"/>
      <c r="Q932" s="7"/>
      <c r="R932" s="7"/>
      <c r="S932" s="7"/>
      <c r="T932" s="7"/>
      <c r="U932" s="7"/>
      <c r="V932" s="7"/>
      <c r="W932" s="7"/>
      <c r="X932" s="7"/>
      <c r="Y932" s="7"/>
      <c r="Z932" s="7"/>
    </row>
    <row r="933" ht="13.5" customHeight="1">
      <c r="A933" s="288"/>
      <c r="B933" s="287"/>
      <c r="C933" s="203"/>
      <c r="D933" s="203"/>
      <c r="E933" s="281"/>
      <c r="F933" s="253"/>
      <c r="G933" s="7"/>
      <c r="H933" s="7"/>
      <c r="I933" s="7"/>
      <c r="J933" s="7"/>
      <c r="K933" s="7"/>
      <c r="L933" s="7"/>
      <c r="M933" s="7"/>
      <c r="N933" s="7"/>
      <c r="O933" s="7"/>
      <c r="P933" s="7"/>
      <c r="Q933" s="7"/>
      <c r="R933" s="7"/>
      <c r="S933" s="7"/>
      <c r="T933" s="7"/>
      <c r="U933" s="7"/>
      <c r="V933" s="7"/>
      <c r="W933" s="7"/>
      <c r="X933" s="7"/>
      <c r="Y933" s="7"/>
      <c r="Z933" s="7"/>
    </row>
    <row r="934" ht="13.5" customHeight="1">
      <c r="A934" s="288"/>
      <c r="B934" s="287"/>
      <c r="C934" s="203"/>
      <c r="D934" s="203"/>
      <c r="E934" s="281"/>
      <c r="F934" s="253"/>
      <c r="G934" s="7"/>
      <c r="H934" s="7"/>
      <c r="I934" s="7"/>
      <c r="J934" s="7"/>
      <c r="K934" s="7"/>
      <c r="L934" s="7"/>
      <c r="M934" s="7"/>
      <c r="N934" s="7"/>
      <c r="O934" s="7"/>
      <c r="P934" s="7"/>
      <c r="Q934" s="7"/>
      <c r="R934" s="7"/>
      <c r="S934" s="7"/>
      <c r="T934" s="7"/>
      <c r="U934" s="7"/>
      <c r="V934" s="7"/>
      <c r="W934" s="7"/>
      <c r="X934" s="7"/>
      <c r="Y934" s="7"/>
      <c r="Z934" s="7"/>
    </row>
    <row r="935" ht="13.5" customHeight="1">
      <c r="A935" s="288"/>
      <c r="B935" s="287"/>
      <c r="C935" s="203"/>
      <c r="D935" s="203"/>
      <c r="E935" s="281"/>
      <c r="F935" s="253"/>
      <c r="G935" s="7"/>
      <c r="H935" s="7"/>
      <c r="I935" s="7"/>
      <c r="J935" s="7"/>
      <c r="K935" s="7"/>
      <c r="L935" s="7"/>
      <c r="M935" s="7"/>
      <c r="N935" s="7"/>
      <c r="O935" s="7"/>
      <c r="P935" s="7"/>
      <c r="Q935" s="7"/>
      <c r="R935" s="7"/>
      <c r="S935" s="7"/>
      <c r="T935" s="7"/>
      <c r="U935" s="7"/>
      <c r="V935" s="7"/>
      <c r="W935" s="7"/>
      <c r="X935" s="7"/>
      <c r="Y935" s="7"/>
      <c r="Z935" s="7"/>
    </row>
    <row r="936" ht="13.5" customHeight="1">
      <c r="A936" s="288"/>
      <c r="B936" s="287"/>
      <c r="C936" s="203"/>
      <c r="D936" s="203"/>
      <c r="E936" s="281"/>
      <c r="F936" s="253"/>
      <c r="G936" s="7"/>
      <c r="H936" s="7"/>
      <c r="I936" s="7"/>
      <c r="J936" s="7"/>
      <c r="K936" s="7"/>
      <c r="L936" s="7"/>
      <c r="M936" s="7"/>
      <c r="N936" s="7"/>
      <c r="O936" s="7"/>
      <c r="P936" s="7"/>
      <c r="Q936" s="7"/>
      <c r="R936" s="7"/>
      <c r="S936" s="7"/>
      <c r="T936" s="7"/>
      <c r="U936" s="7"/>
      <c r="V936" s="7"/>
      <c r="W936" s="7"/>
      <c r="X936" s="7"/>
      <c r="Y936" s="7"/>
      <c r="Z936" s="7"/>
    </row>
    <row r="937" ht="13.5" customHeight="1">
      <c r="A937" s="288"/>
      <c r="B937" s="287"/>
      <c r="C937" s="203"/>
      <c r="D937" s="203"/>
      <c r="E937" s="281"/>
      <c r="F937" s="253"/>
      <c r="G937" s="7"/>
      <c r="H937" s="7"/>
      <c r="I937" s="7"/>
      <c r="J937" s="7"/>
      <c r="K937" s="7"/>
      <c r="L937" s="7"/>
      <c r="M937" s="7"/>
      <c r="N937" s="7"/>
      <c r="O937" s="7"/>
      <c r="P937" s="7"/>
      <c r="Q937" s="7"/>
      <c r="R937" s="7"/>
      <c r="S937" s="7"/>
      <c r="T937" s="7"/>
      <c r="U937" s="7"/>
      <c r="V937" s="7"/>
      <c r="W937" s="7"/>
      <c r="X937" s="7"/>
      <c r="Y937" s="7"/>
      <c r="Z937" s="7"/>
    </row>
    <row r="938" ht="13.5" customHeight="1">
      <c r="A938" s="288"/>
      <c r="B938" s="287"/>
      <c r="C938" s="203"/>
      <c r="D938" s="203"/>
      <c r="E938" s="281"/>
      <c r="F938" s="253"/>
      <c r="G938" s="7"/>
      <c r="H938" s="7"/>
      <c r="I938" s="7"/>
      <c r="J938" s="7"/>
      <c r="K938" s="7"/>
      <c r="L938" s="7"/>
      <c r="M938" s="7"/>
      <c r="N938" s="7"/>
      <c r="O938" s="7"/>
      <c r="P938" s="7"/>
      <c r="Q938" s="7"/>
      <c r="R938" s="7"/>
      <c r="S938" s="7"/>
      <c r="T938" s="7"/>
      <c r="U938" s="7"/>
      <c r="V938" s="7"/>
      <c r="W938" s="7"/>
      <c r="X938" s="7"/>
      <c r="Y938" s="7"/>
      <c r="Z938" s="7"/>
    </row>
    <row r="939" ht="13.5" customHeight="1">
      <c r="A939" s="288"/>
      <c r="B939" s="287"/>
      <c r="C939" s="203"/>
      <c r="D939" s="203"/>
      <c r="E939" s="281"/>
      <c r="F939" s="253"/>
      <c r="G939" s="7"/>
      <c r="H939" s="7"/>
      <c r="I939" s="7"/>
      <c r="J939" s="7"/>
      <c r="K939" s="7"/>
      <c r="L939" s="7"/>
      <c r="M939" s="7"/>
      <c r="N939" s="7"/>
      <c r="O939" s="7"/>
      <c r="P939" s="7"/>
      <c r="Q939" s="7"/>
      <c r="R939" s="7"/>
      <c r="S939" s="7"/>
      <c r="T939" s="7"/>
      <c r="U939" s="7"/>
      <c r="V939" s="7"/>
      <c r="W939" s="7"/>
      <c r="X939" s="7"/>
      <c r="Y939" s="7"/>
      <c r="Z939" s="7"/>
    </row>
    <row r="940" ht="13.5" customHeight="1">
      <c r="A940" s="288"/>
      <c r="B940" s="287"/>
      <c r="C940" s="203"/>
      <c r="D940" s="203"/>
      <c r="E940" s="281"/>
      <c r="F940" s="253"/>
      <c r="G940" s="7"/>
      <c r="H940" s="7"/>
      <c r="I940" s="7"/>
      <c r="J940" s="7"/>
      <c r="K940" s="7"/>
      <c r="L940" s="7"/>
      <c r="M940" s="7"/>
      <c r="N940" s="7"/>
      <c r="O940" s="7"/>
      <c r="P940" s="7"/>
      <c r="Q940" s="7"/>
      <c r="R940" s="7"/>
      <c r="S940" s="7"/>
      <c r="T940" s="7"/>
      <c r="U940" s="7"/>
      <c r="V940" s="7"/>
      <c r="W940" s="7"/>
      <c r="X940" s="7"/>
      <c r="Y940" s="7"/>
      <c r="Z940" s="7"/>
    </row>
    <row r="941" ht="13.5" customHeight="1">
      <c r="A941" s="288"/>
      <c r="B941" s="287"/>
      <c r="C941" s="203"/>
      <c r="D941" s="203"/>
      <c r="E941" s="281"/>
      <c r="F941" s="253"/>
      <c r="G941" s="7"/>
      <c r="H941" s="7"/>
      <c r="I941" s="7"/>
      <c r="J941" s="7"/>
      <c r="K941" s="7"/>
      <c r="L941" s="7"/>
      <c r="M941" s="7"/>
      <c r="N941" s="7"/>
      <c r="O941" s="7"/>
      <c r="P941" s="7"/>
      <c r="Q941" s="7"/>
      <c r="R941" s="7"/>
      <c r="S941" s="7"/>
      <c r="T941" s="7"/>
      <c r="U941" s="7"/>
      <c r="V941" s="7"/>
      <c r="W941" s="7"/>
      <c r="X941" s="7"/>
      <c r="Y941" s="7"/>
      <c r="Z941" s="7"/>
    </row>
    <row r="942" ht="13.5" customHeight="1">
      <c r="A942" s="288"/>
      <c r="B942" s="287"/>
      <c r="C942" s="203"/>
      <c r="D942" s="203"/>
      <c r="E942" s="281"/>
      <c r="F942" s="253"/>
      <c r="G942" s="7"/>
      <c r="H942" s="7"/>
      <c r="I942" s="7"/>
      <c r="J942" s="7"/>
      <c r="K942" s="7"/>
      <c r="L942" s="7"/>
      <c r="M942" s="7"/>
      <c r="N942" s="7"/>
      <c r="O942" s="7"/>
      <c r="P942" s="7"/>
      <c r="Q942" s="7"/>
      <c r="R942" s="7"/>
      <c r="S942" s="7"/>
      <c r="T942" s="7"/>
      <c r="U942" s="7"/>
      <c r="V942" s="7"/>
      <c r="W942" s="7"/>
      <c r="X942" s="7"/>
      <c r="Y942" s="7"/>
      <c r="Z942" s="7"/>
    </row>
    <row r="943" ht="13.5" customHeight="1">
      <c r="A943" s="288"/>
      <c r="B943" s="287"/>
      <c r="C943" s="203"/>
      <c r="D943" s="203"/>
      <c r="E943" s="281"/>
      <c r="F943" s="253"/>
      <c r="G943" s="7"/>
      <c r="H943" s="7"/>
      <c r="I943" s="7"/>
      <c r="J943" s="7"/>
      <c r="K943" s="7"/>
      <c r="L943" s="7"/>
      <c r="M943" s="7"/>
      <c r="N943" s="7"/>
      <c r="O943" s="7"/>
      <c r="P943" s="7"/>
      <c r="Q943" s="7"/>
      <c r="R943" s="7"/>
      <c r="S943" s="7"/>
      <c r="T943" s="7"/>
      <c r="U943" s="7"/>
      <c r="V943" s="7"/>
      <c r="W943" s="7"/>
      <c r="X943" s="7"/>
      <c r="Y943" s="7"/>
      <c r="Z943" s="7"/>
    </row>
    <row r="944" ht="13.5" customHeight="1">
      <c r="A944" s="288"/>
      <c r="B944" s="287"/>
      <c r="C944" s="203"/>
      <c r="D944" s="203"/>
      <c r="E944" s="281"/>
      <c r="F944" s="253"/>
      <c r="G944" s="7"/>
      <c r="H944" s="7"/>
      <c r="I944" s="7"/>
      <c r="J944" s="7"/>
      <c r="K944" s="7"/>
      <c r="L944" s="7"/>
      <c r="M944" s="7"/>
      <c r="N944" s="7"/>
      <c r="O944" s="7"/>
      <c r="P944" s="7"/>
      <c r="Q944" s="7"/>
      <c r="R944" s="7"/>
      <c r="S944" s="7"/>
      <c r="T944" s="7"/>
      <c r="U944" s="7"/>
      <c r="V944" s="7"/>
      <c r="W944" s="7"/>
      <c r="X944" s="7"/>
      <c r="Y944" s="7"/>
      <c r="Z944" s="7"/>
    </row>
    <row r="945" ht="13.5" customHeight="1">
      <c r="A945" s="288"/>
      <c r="B945" s="287"/>
      <c r="C945" s="203"/>
      <c r="D945" s="203"/>
      <c r="E945" s="281"/>
      <c r="F945" s="253"/>
      <c r="G945" s="7"/>
      <c r="H945" s="7"/>
      <c r="I945" s="7"/>
      <c r="J945" s="7"/>
      <c r="K945" s="7"/>
      <c r="L945" s="7"/>
      <c r="M945" s="7"/>
      <c r="N945" s="7"/>
      <c r="O945" s="7"/>
      <c r="P945" s="7"/>
      <c r="Q945" s="7"/>
      <c r="R945" s="7"/>
      <c r="S945" s="7"/>
      <c r="T945" s="7"/>
      <c r="U945" s="7"/>
      <c r="V945" s="7"/>
      <c r="W945" s="7"/>
      <c r="X945" s="7"/>
      <c r="Y945" s="7"/>
      <c r="Z945" s="7"/>
    </row>
    <row r="946" ht="13.5" customHeight="1">
      <c r="A946" s="288"/>
      <c r="B946" s="287"/>
      <c r="C946" s="203"/>
      <c r="D946" s="203"/>
      <c r="E946" s="281"/>
      <c r="F946" s="253"/>
      <c r="G946" s="7"/>
      <c r="H946" s="7"/>
      <c r="I946" s="7"/>
      <c r="J946" s="7"/>
      <c r="K946" s="7"/>
      <c r="L946" s="7"/>
      <c r="M946" s="7"/>
      <c r="N946" s="7"/>
      <c r="O946" s="7"/>
      <c r="P946" s="7"/>
      <c r="Q946" s="7"/>
      <c r="R946" s="7"/>
      <c r="S946" s="7"/>
      <c r="T946" s="7"/>
      <c r="U946" s="7"/>
      <c r="V946" s="7"/>
      <c r="W946" s="7"/>
      <c r="X946" s="7"/>
      <c r="Y946" s="7"/>
      <c r="Z946" s="7"/>
    </row>
    <row r="947" ht="13.5" customHeight="1">
      <c r="A947" s="288"/>
      <c r="B947" s="287"/>
      <c r="C947" s="203"/>
      <c r="D947" s="203"/>
      <c r="E947" s="281"/>
      <c r="F947" s="253"/>
      <c r="G947" s="7"/>
      <c r="H947" s="7"/>
      <c r="I947" s="7"/>
      <c r="J947" s="7"/>
      <c r="K947" s="7"/>
      <c r="L947" s="7"/>
      <c r="M947" s="7"/>
      <c r="N947" s="7"/>
      <c r="O947" s="7"/>
      <c r="P947" s="7"/>
      <c r="Q947" s="7"/>
      <c r="R947" s="7"/>
      <c r="S947" s="7"/>
      <c r="T947" s="7"/>
      <c r="U947" s="7"/>
      <c r="V947" s="7"/>
      <c r="W947" s="7"/>
      <c r="X947" s="7"/>
      <c r="Y947" s="7"/>
      <c r="Z947" s="7"/>
    </row>
    <row r="948" ht="13.5" customHeight="1">
      <c r="A948" s="288"/>
      <c r="B948" s="287"/>
      <c r="C948" s="203"/>
      <c r="D948" s="203"/>
      <c r="E948" s="281"/>
      <c r="F948" s="253"/>
      <c r="G948" s="7"/>
      <c r="H948" s="7"/>
      <c r="I948" s="7"/>
      <c r="J948" s="7"/>
      <c r="K948" s="7"/>
      <c r="L948" s="7"/>
      <c r="M948" s="7"/>
      <c r="N948" s="7"/>
      <c r="O948" s="7"/>
      <c r="P948" s="7"/>
      <c r="Q948" s="7"/>
      <c r="R948" s="7"/>
      <c r="S948" s="7"/>
      <c r="T948" s="7"/>
      <c r="U948" s="7"/>
      <c r="V948" s="7"/>
      <c r="W948" s="7"/>
      <c r="X948" s="7"/>
      <c r="Y948" s="7"/>
      <c r="Z948" s="7"/>
    </row>
    <row r="949" ht="13.5" customHeight="1">
      <c r="A949" s="288"/>
      <c r="B949" s="287"/>
      <c r="C949" s="203"/>
      <c r="D949" s="203"/>
      <c r="E949" s="281"/>
      <c r="F949" s="253"/>
      <c r="G949" s="7"/>
      <c r="H949" s="7"/>
      <c r="I949" s="7"/>
      <c r="J949" s="7"/>
      <c r="K949" s="7"/>
      <c r="L949" s="7"/>
      <c r="M949" s="7"/>
      <c r="N949" s="7"/>
      <c r="O949" s="7"/>
      <c r="P949" s="7"/>
      <c r="Q949" s="7"/>
      <c r="R949" s="7"/>
      <c r="S949" s="7"/>
      <c r="T949" s="7"/>
      <c r="U949" s="7"/>
      <c r="V949" s="7"/>
      <c r="W949" s="7"/>
      <c r="X949" s="7"/>
      <c r="Y949" s="7"/>
      <c r="Z949" s="7"/>
    </row>
    <row r="950" ht="13.5" customHeight="1">
      <c r="A950" s="288"/>
      <c r="B950" s="287"/>
      <c r="C950" s="203"/>
      <c r="D950" s="203"/>
      <c r="E950" s="281"/>
      <c r="F950" s="253"/>
      <c r="G950" s="7"/>
      <c r="H950" s="7"/>
      <c r="I950" s="7"/>
      <c r="J950" s="7"/>
      <c r="K950" s="7"/>
      <c r="L950" s="7"/>
      <c r="M950" s="7"/>
      <c r="N950" s="7"/>
      <c r="O950" s="7"/>
      <c r="P950" s="7"/>
      <c r="Q950" s="7"/>
      <c r="R950" s="7"/>
      <c r="S950" s="7"/>
      <c r="T950" s="7"/>
      <c r="U950" s="7"/>
      <c r="V950" s="7"/>
      <c r="W950" s="7"/>
      <c r="X950" s="7"/>
      <c r="Y950" s="7"/>
      <c r="Z950" s="7"/>
    </row>
    <row r="951" ht="13.5" customHeight="1">
      <c r="A951" s="288"/>
      <c r="B951" s="287"/>
      <c r="C951" s="203"/>
      <c r="D951" s="203"/>
      <c r="E951" s="281"/>
      <c r="F951" s="253"/>
      <c r="G951" s="7"/>
      <c r="H951" s="7"/>
      <c r="I951" s="7"/>
      <c r="J951" s="7"/>
      <c r="K951" s="7"/>
      <c r="L951" s="7"/>
      <c r="M951" s="7"/>
      <c r="N951" s="7"/>
      <c r="O951" s="7"/>
      <c r="P951" s="7"/>
      <c r="Q951" s="7"/>
      <c r="R951" s="7"/>
      <c r="S951" s="7"/>
      <c r="T951" s="7"/>
      <c r="U951" s="7"/>
      <c r="V951" s="7"/>
      <c r="W951" s="7"/>
      <c r="X951" s="7"/>
      <c r="Y951" s="7"/>
      <c r="Z951" s="7"/>
    </row>
    <row r="952" ht="13.5" customHeight="1">
      <c r="A952" s="288"/>
      <c r="B952" s="287"/>
      <c r="C952" s="203"/>
      <c r="D952" s="203"/>
      <c r="E952" s="281"/>
      <c r="F952" s="253"/>
      <c r="G952" s="7"/>
      <c r="H952" s="7"/>
      <c r="I952" s="7"/>
      <c r="J952" s="7"/>
      <c r="K952" s="7"/>
      <c r="L952" s="7"/>
      <c r="M952" s="7"/>
      <c r="N952" s="7"/>
      <c r="O952" s="7"/>
      <c r="P952" s="7"/>
      <c r="Q952" s="7"/>
      <c r="R952" s="7"/>
      <c r="S952" s="7"/>
      <c r="T952" s="7"/>
      <c r="U952" s="7"/>
      <c r="V952" s="7"/>
      <c r="W952" s="7"/>
      <c r="X952" s="7"/>
      <c r="Y952" s="7"/>
      <c r="Z952" s="7"/>
    </row>
    <row r="953" ht="13.5" customHeight="1">
      <c r="A953" s="288"/>
      <c r="B953" s="287"/>
      <c r="C953" s="203"/>
      <c r="D953" s="203"/>
      <c r="E953" s="281"/>
      <c r="F953" s="253"/>
      <c r="G953" s="7"/>
      <c r="H953" s="7"/>
      <c r="I953" s="7"/>
      <c r="J953" s="7"/>
      <c r="K953" s="7"/>
      <c r="L953" s="7"/>
      <c r="M953" s="7"/>
      <c r="N953" s="7"/>
      <c r="O953" s="7"/>
      <c r="P953" s="7"/>
      <c r="Q953" s="7"/>
      <c r="R953" s="7"/>
      <c r="S953" s="7"/>
      <c r="T953" s="7"/>
      <c r="U953" s="7"/>
      <c r="V953" s="7"/>
      <c r="W953" s="7"/>
      <c r="X953" s="7"/>
      <c r="Y953" s="7"/>
      <c r="Z953" s="7"/>
    </row>
    <row r="954" ht="13.5" customHeight="1">
      <c r="A954" s="288"/>
      <c r="B954" s="287"/>
      <c r="C954" s="203"/>
      <c r="D954" s="203"/>
      <c r="E954" s="281"/>
      <c r="F954" s="253"/>
      <c r="G954" s="7"/>
      <c r="H954" s="7"/>
      <c r="I954" s="7"/>
      <c r="J954" s="7"/>
      <c r="K954" s="7"/>
      <c r="L954" s="7"/>
      <c r="M954" s="7"/>
      <c r="N954" s="7"/>
      <c r="O954" s="7"/>
      <c r="P954" s="7"/>
      <c r="Q954" s="7"/>
      <c r="R954" s="7"/>
      <c r="S954" s="7"/>
      <c r="T954" s="7"/>
      <c r="U954" s="7"/>
      <c r="V954" s="7"/>
      <c r="W954" s="7"/>
      <c r="X954" s="7"/>
      <c r="Y954" s="7"/>
      <c r="Z954" s="7"/>
    </row>
    <row r="955" ht="13.5" customHeight="1">
      <c r="A955" s="288"/>
      <c r="B955" s="287"/>
      <c r="C955" s="203"/>
      <c r="D955" s="203"/>
      <c r="E955" s="281"/>
      <c r="F955" s="253"/>
      <c r="G955" s="7"/>
      <c r="H955" s="7"/>
      <c r="I955" s="7"/>
      <c r="J955" s="7"/>
      <c r="K955" s="7"/>
      <c r="L955" s="7"/>
      <c r="M955" s="7"/>
      <c r="N955" s="7"/>
      <c r="O955" s="7"/>
      <c r="P955" s="7"/>
      <c r="Q955" s="7"/>
      <c r="R955" s="7"/>
      <c r="S955" s="7"/>
      <c r="T955" s="7"/>
      <c r="U955" s="7"/>
      <c r="V955" s="7"/>
      <c r="W955" s="7"/>
      <c r="X955" s="7"/>
      <c r="Y955" s="7"/>
      <c r="Z955" s="7"/>
    </row>
    <row r="956" ht="13.5" customHeight="1">
      <c r="A956" s="288"/>
      <c r="B956" s="287"/>
      <c r="C956" s="203"/>
      <c r="D956" s="203"/>
      <c r="E956" s="281"/>
      <c r="F956" s="253"/>
      <c r="G956" s="7"/>
      <c r="H956" s="7"/>
      <c r="I956" s="7"/>
      <c r="J956" s="7"/>
      <c r="K956" s="7"/>
      <c r="L956" s="7"/>
      <c r="M956" s="7"/>
      <c r="N956" s="7"/>
      <c r="O956" s="7"/>
      <c r="P956" s="7"/>
      <c r="Q956" s="7"/>
      <c r="R956" s="7"/>
      <c r="S956" s="7"/>
      <c r="T956" s="7"/>
      <c r="U956" s="7"/>
      <c r="V956" s="7"/>
      <c r="W956" s="7"/>
      <c r="X956" s="7"/>
      <c r="Y956" s="7"/>
      <c r="Z956" s="7"/>
    </row>
    <row r="957" ht="13.5" customHeight="1">
      <c r="A957" s="288"/>
      <c r="B957" s="287"/>
      <c r="C957" s="203"/>
      <c r="D957" s="203"/>
      <c r="E957" s="281"/>
      <c r="F957" s="253"/>
      <c r="G957" s="7"/>
      <c r="H957" s="7"/>
      <c r="I957" s="7"/>
      <c r="J957" s="7"/>
      <c r="K957" s="7"/>
      <c r="L957" s="7"/>
      <c r="M957" s="7"/>
      <c r="N957" s="7"/>
      <c r="O957" s="7"/>
      <c r="P957" s="7"/>
      <c r="Q957" s="7"/>
      <c r="R957" s="7"/>
      <c r="S957" s="7"/>
      <c r="T957" s="7"/>
      <c r="U957" s="7"/>
      <c r="V957" s="7"/>
      <c r="W957" s="7"/>
      <c r="X957" s="7"/>
      <c r="Y957" s="7"/>
      <c r="Z957" s="7"/>
    </row>
    <row r="958" ht="13.5" customHeight="1">
      <c r="A958" s="288"/>
      <c r="B958" s="287"/>
      <c r="C958" s="203"/>
      <c r="D958" s="203"/>
      <c r="E958" s="281"/>
      <c r="F958" s="253"/>
      <c r="G958" s="7"/>
      <c r="H958" s="7"/>
      <c r="I958" s="7"/>
      <c r="J958" s="7"/>
      <c r="K958" s="7"/>
      <c r="L958" s="7"/>
      <c r="M958" s="7"/>
      <c r="N958" s="7"/>
      <c r="O958" s="7"/>
      <c r="P958" s="7"/>
      <c r="Q958" s="7"/>
      <c r="R958" s="7"/>
      <c r="S958" s="7"/>
      <c r="T958" s="7"/>
      <c r="U958" s="7"/>
      <c r="V958" s="7"/>
      <c r="W958" s="7"/>
      <c r="X958" s="7"/>
      <c r="Y958" s="7"/>
      <c r="Z958" s="7"/>
    </row>
    <row r="959" ht="13.5" customHeight="1">
      <c r="A959" s="288"/>
      <c r="B959" s="287"/>
      <c r="C959" s="203"/>
      <c r="D959" s="203"/>
      <c r="E959" s="281"/>
      <c r="F959" s="253"/>
      <c r="G959" s="7"/>
      <c r="H959" s="7"/>
      <c r="I959" s="7"/>
      <c r="J959" s="7"/>
      <c r="K959" s="7"/>
      <c r="L959" s="7"/>
      <c r="M959" s="7"/>
      <c r="N959" s="7"/>
      <c r="O959" s="7"/>
      <c r="P959" s="7"/>
      <c r="Q959" s="7"/>
      <c r="R959" s="7"/>
      <c r="S959" s="7"/>
      <c r="T959" s="7"/>
      <c r="U959" s="7"/>
      <c r="V959" s="7"/>
      <c r="W959" s="7"/>
      <c r="X959" s="7"/>
      <c r="Y959" s="7"/>
      <c r="Z959" s="7"/>
    </row>
    <row r="960" ht="13.5" customHeight="1">
      <c r="A960" s="288"/>
      <c r="B960" s="287"/>
      <c r="C960" s="203"/>
      <c r="D960" s="203"/>
      <c r="E960" s="281"/>
      <c r="F960" s="253"/>
      <c r="G960" s="7"/>
      <c r="H960" s="7"/>
      <c r="I960" s="7"/>
      <c r="J960" s="7"/>
      <c r="K960" s="7"/>
      <c r="L960" s="7"/>
      <c r="M960" s="7"/>
      <c r="N960" s="7"/>
      <c r="O960" s="7"/>
      <c r="P960" s="7"/>
      <c r="Q960" s="7"/>
      <c r="R960" s="7"/>
      <c r="S960" s="7"/>
      <c r="T960" s="7"/>
      <c r="U960" s="7"/>
      <c r="V960" s="7"/>
      <c r="W960" s="7"/>
      <c r="X960" s="7"/>
      <c r="Y960" s="7"/>
      <c r="Z960" s="7"/>
    </row>
    <row r="961" ht="13.5" customHeight="1">
      <c r="A961" s="288"/>
      <c r="B961" s="287"/>
      <c r="C961" s="203"/>
      <c r="D961" s="203"/>
      <c r="E961" s="281"/>
      <c r="F961" s="253"/>
      <c r="G961" s="7"/>
      <c r="H961" s="7"/>
      <c r="I961" s="7"/>
      <c r="J961" s="7"/>
      <c r="K961" s="7"/>
      <c r="L961" s="7"/>
      <c r="M961" s="7"/>
      <c r="N961" s="7"/>
      <c r="O961" s="7"/>
      <c r="P961" s="7"/>
      <c r="Q961" s="7"/>
      <c r="R961" s="7"/>
      <c r="S961" s="7"/>
      <c r="T961" s="7"/>
      <c r="U961" s="7"/>
      <c r="V961" s="7"/>
      <c r="W961" s="7"/>
      <c r="X961" s="7"/>
      <c r="Y961" s="7"/>
      <c r="Z961" s="7"/>
    </row>
    <row r="962" ht="13.5" customHeight="1">
      <c r="A962" s="288"/>
      <c r="B962" s="287"/>
      <c r="C962" s="203"/>
      <c r="D962" s="203"/>
      <c r="E962" s="281"/>
      <c r="F962" s="253"/>
      <c r="G962" s="7"/>
      <c r="H962" s="7"/>
      <c r="I962" s="7"/>
      <c r="J962" s="7"/>
      <c r="K962" s="7"/>
      <c r="L962" s="7"/>
      <c r="M962" s="7"/>
      <c r="N962" s="7"/>
      <c r="O962" s="7"/>
      <c r="P962" s="7"/>
      <c r="Q962" s="7"/>
      <c r="R962" s="7"/>
      <c r="S962" s="7"/>
      <c r="T962" s="7"/>
      <c r="U962" s="7"/>
      <c r="V962" s="7"/>
      <c r="W962" s="7"/>
      <c r="X962" s="7"/>
      <c r="Y962" s="7"/>
      <c r="Z962" s="7"/>
    </row>
    <row r="963" ht="13.5" customHeight="1">
      <c r="A963" s="288"/>
      <c r="B963" s="287"/>
      <c r="C963" s="203"/>
      <c r="D963" s="203"/>
      <c r="E963" s="281"/>
      <c r="F963" s="253"/>
      <c r="G963" s="7"/>
      <c r="H963" s="7"/>
      <c r="I963" s="7"/>
      <c r="J963" s="7"/>
      <c r="K963" s="7"/>
      <c r="L963" s="7"/>
      <c r="M963" s="7"/>
      <c r="N963" s="7"/>
      <c r="O963" s="7"/>
      <c r="P963" s="7"/>
      <c r="Q963" s="7"/>
      <c r="R963" s="7"/>
      <c r="S963" s="7"/>
      <c r="T963" s="7"/>
      <c r="U963" s="7"/>
      <c r="V963" s="7"/>
      <c r="W963" s="7"/>
      <c r="X963" s="7"/>
      <c r="Y963" s="7"/>
      <c r="Z963" s="7"/>
    </row>
    <row r="964" ht="13.5" customHeight="1">
      <c r="A964" s="288"/>
      <c r="B964" s="287"/>
      <c r="C964" s="203"/>
      <c r="D964" s="203"/>
      <c r="E964" s="281"/>
      <c r="F964" s="253"/>
      <c r="G964" s="7"/>
      <c r="H964" s="7"/>
      <c r="I964" s="7"/>
      <c r="J964" s="7"/>
      <c r="K964" s="7"/>
      <c r="L964" s="7"/>
      <c r="M964" s="7"/>
      <c r="N964" s="7"/>
      <c r="O964" s="7"/>
      <c r="P964" s="7"/>
      <c r="Q964" s="7"/>
      <c r="R964" s="7"/>
      <c r="S964" s="7"/>
      <c r="T964" s="7"/>
      <c r="U964" s="7"/>
      <c r="V964" s="7"/>
      <c r="W964" s="7"/>
      <c r="X964" s="7"/>
      <c r="Y964" s="7"/>
      <c r="Z964" s="7"/>
    </row>
    <row r="965" ht="13.5" customHeight="1">
      <c r="A965" s="288"/>
      <c r="B965" s="287"/>
      <c r="C965" s="203"/>
      <c r="D965" s="203"/>
      <c r="E965" s="281"/>
      <c r="F965" s="253"/>
      <c r="G965" s="7"/>
      <c r="H965" s="7"/>
      <c r="I965" s="7"/>
      <c r="J965" s="7"/>
      <c r="K965" s="7"/>
      <c r="L965" s="7"/>
      <c r="M965" s="7"/>
      <c r="N965" s="7"/>
      <c r="O965" s="7"/>
      <c r="P965" s="7"/>
      <c r="Q965" s="7"/>
      <c r="R965" s="7"/>
      <c r="S965" s="7"/>
      <c r="T965" s="7"/>
      <c r="U965" s="7"/>
      <c r="V965" s="7"/>
      <c r="W965" s="7"/>
      <c r="X965" s="7"/>
      <c r="Y965" s="7"/>
      <c r="Z965" s="7"/>
    </row>
    <row r="966" ht="13.5" customHeight="1">
      <c r="A966" s="288"/>
      <c r="B966" s="287"/>
      <c r="C966" s="203"/>
      <c r="D966" s="203"/>
      <c r="E966" s="281"/>
      <c r="F966" s="253"/>
      <c r="G966" s="7"/>
      <c r="H966" s="7"/>
      <c r="I966" s="7"/>
      <c r="J966" s="7"/>
      <c r="K966" s="7"/>
      <c r="L966" s="7"/>
      <c r="M966" s="7"/>
      <c r="N966" s="7"/>
      <c r="O966" s="7"/>
      <c r="P966" s="7"/>
      <c r="Q966" s="7"/>
      <c r="R966" s="7"/>
      <c r="S966" s="7"/>
      <c r="T966" s="7"/>
      <c r="U966" s="7"/>
      <c r="V966" s="7"/>
      <c r="W966" s="7"/>
      <c r="X966" s="7"/>
      <c r="Y966" s="7"/>
      <c r="Z966" s="7"/>
    </row>
    <row r="967" ht="13.5" customHeight="1">
      <c r="A967" s="288"/>
      <c r="B967" s="287"/>
      <c r="C967" s="203"/>
      <c r="D967" s="203"/>
      <c r="E967" s="281"/>
      <c r="F967" s="253"/>
      <c r="G967" s="7"/>
      <c r="H967" s="7"/>
      <c r="I967" s="7"/>
      <c r="J967" s="7"/>
      <c r="K967" s="7"/>
      <c r="L967" s="7"/>
      <c r="M967" s="7"/>
      <c r="N967" s="7"/>
      <c r="O967" s="7"/>
      <c r="P967" s="7"/>
      <c r="Q967" s="7"/>
      <c r="R967" s="7"/>
      <c r="S967" s="7"/>
      <c r="T967" s="7"/>
      <c r="U967" s="7"/>
      <c r="V967" s="7"/>
      <c r="W967" s="7"/>
      <c r="X967" s="7"/>
      <c r="Y967" s="7"/>
      <c r="Z967" s="7"/>
    </row>
    <row r="968" ht="13.5" customHeight="1">
      <c r="A968" s="288"/>
      <c r="B968" s="287"/>
      <c r="C968" s="203"/>
      <c r="D968" s="203"/>
      <c r="E968" s="281"/>
      <c r="F968" s="253"/>
      <c r="G968" s="7"/>
      <c r="H968" s="7"/>
      <c r="I968" s="7"/>
      <c r="J968" s="7"/>
      <c r="K968" s="7"/>
      <c r="L968" s="7"/>
      <c r="M968" s="7"/>
      <c r="N968" s="7"/>
      <c r="O968" s="7"/>
      <c r="P968" s="7"/>
      <c r="Q968" s="7"/>
      <c r="R968" s="7"/>
      <c r="S968" s="7"/>
      <c r="T968" s="7"/>
      <c r="U968" s="7"/>
      <c r="V968" s="7"/>
      <c r="W968" s="7"/>
      <c r="X968" s="7"/>
      <c r="Y968" s="7"/>
      <c r="Z968" s="7"/>
    </row>
    <row r="969" ht="13.5" customHeight="1">
      <c r="A969" s="288"/>
      <c r="B969" s="287"/>
      <c r="C969" s="203"/>
      <c r="D969" s="203"/>
      <c r="E969" s="281"/>
      <c r="F969" s="253"/>
      <c r="G969" s="7"/>
      <c r="H969" s="7"/>
      <c r="I969" s="7"/>
      <c r="J969" s="7"/>
      <c r="K969" s="7"/>
      <c r="L969" s="7"/>
      <c r="M969" s="7"/>
      <c r="N969" s="7"/>
      <c r="O969" s="7"/>
      <c r="P969" s="7"/>
      <c r="Q969" s="7"/>
      <c r="R969" s="7"/>
      <c r="S969" s="7"/>
      <c r="T969" s="7"/>
      <c r="U969" s="7"/>
      <c r="V969" s="7"/>
      <c r="W969" s="7"/>
      <c r="X969" s="7"/>
      <c r="Y969" s="7"/>
      <c r="Z969" s="7"/>
    </row>
    <row r="970" ht="13.5" customHeight="1">
      <c r="A970" s="288"/>
      <c r="B970" s="287"/>
      <c r="C970" s="203"/>
      <c r="D970" s="203"/>
      <c r="E970" s="281"/>
      <c r="F970" s="253"/>
      <c r="G970" s="7"/>
      <c r="H970" s="7"/>
      <c r="I970" s="7"/>
      <c r="J970" s="7"/>
      <c r="K970" s="7"/>
      <c r="L970" s="7"/>
      <c r="M970" s="7"/>
      <c r="N970" s="7"/>
      <c r="O970" s="7"/>
      <c r="P970" s="7"/>
      <c r="Q970" s="7"/>
      <c r="R970" s="7"/>
      <c r="S970" s="7"/>
      <c r="T970" s="7"/>
      <c r="U970" s="7"/>
      <c r="V970" s="7"/>
      <c r="W970" s="7"/>
      <c r="X970" s="7"/>
      <c r="Y970" s="7"/>
      <c r="Z970" s="7"/>
    </row>
    <row r="971" ht="13.5" customHeight="1">
      <c r="A971" s="288"/>
      <c r="B971" s="287"/>
      <c r="C971" s="203"/>
      <c r="D971" s="203"/>
      <c r="E971" s="281"/>
      <c r="F971" s="253"/>
      <c r="G971" s="7"/>
      <c r="H971" s="7"/>
      <c r="I971" s="7"/>
      <c r="J971" s="7"/>
      <c r="K971" s="7"/>
      <c r="L971" s="7"/>
      <c r="M971" s="7"/>
      <c r="N971" s="7"/>
      <c r="O971" s="7"/>
      <c r="P971" s="7"/>
      <c r="Q971" s="7"/>
      <c r="R971" s="7"/>
      <c r="S971" s="7"/>
      <c r="T971" s="7"/>
      <c r="U971" s="7"/>
      <c r="V971" s="7"/>
      <c r="W971" s="7"/>
      <c r="X971" s="7"/>
      <c r="Y971" s="7"/>
      <c r="Z971" s="7"/>
    </row>
    <row r="972" ht="13.5" customHeight="1">
      <c r="A972" s="288"/>
      <c r="B972" s="287"/>
      <c r="C972" s="203"/>
      <c r="D972" s="203"/>
      <c r="E972" s="281"/>
      <c r="F972" s="253"/>
      <c r="G972" s="7"/>
      <c r="H972" s="7"/>
      <c r="I972" s="7"/>
      <c r="J972" s="7"/>
      <c r="K972" s="7"/>
      <c r="L972" s="7"/>
      <c r="M972" s="7"/>
      <c r="N972" s="7"/>
      <c r="O972" s="7"/>
      <c r="P972" s="7"/>
      <c r="Q972" s="7"/>
      <c r="R972" s="7"/>
      <c r="S972" s="7"/>
      <c r="T972" s="7"/>
      <c r="U972" s="7"/>
      <c r="V972" s="7"/>
      <c r="W972" s="7"/>
      <c r="X972" s="7"/>
      <c r="Y972" s="7"/>
      <c r="Z972" s="7"/>
    </row>
    <row r="973" ht="13.5" customHeight="1">
      <c r="A973" s="288"/>
      <c r="B973" s="287"/>
      <c r="C973" s="203"/>
      <c r="D973" s="203"/>
      <c r="E973" s="281"/>
      <c r="F973" s="253"/>
      <c r="G973" s="7"/>
      <c r="H973" s="7"/>
      <c r="I973" s="7"/>
      <c r="J973" s="7"/>
      <c r="K973" s="7"/>
      <c r="L973" s="7"/>
      <c r="M973" s="7"/>
      <c r="N973" s="7"/>
      <c r="O973" s="7"/>
      <c r="P973" s="7"/>
      <c r="Q973" s="7"/>
      <c r="R973" s="7"/>
      <c r="S973" s="7"/>
      <c r="T973" s="7"/>
      <c r="U973" s="7"/>
      <c r="V973" s="7"/>
      <c r="W973" s="7"/>
      <c r="X973" s="7"/>
      <c r="Y973" s="7"/>
      <c r="Z973" s="7"/>
    </row>
    <row r="974" ht="13.5" customHeight="1">
      <c r="A974" s="288"/>
      <c r="B974" s="287"/>
      <c r="C974" s="203"/>
      <c r="D974" s="203"/>
      <c r="E974" s="281"/>
      <c r="F974" s="253"/>
      <c r="G974" s="7"/>
      <c r="H974" s="7"/>
      <c r="I974" s="7"/>
      <c r="J974" s="7"/>
      <c r="K974" s="7"/>
      <c r="L974" s="7"/>
      <c r="M974" s="7"/>
      <c r="N974" s="7"/>
      <c r="O974" s="7"/>
      <c r="P974" s="7"/>
      <c r="Q974" s="7"/>
      <c r="R974" s="7"/>
      <c r="S974" s="7"/>
      <c r="T974" s="7"/>
      <c r="U974" s="7"/>
      <c r="V974" s="7"/>
      <c r="W974" s="7"/>
      <c r="X974" s="7"/>
      <c r="Y974" s="7"/>
      <c r="Z974" s="7"/>
    </row>
    <row r="975" ht="13.5" customHeight="1">
      <c r="A975" s="288"/>
      <c r="B975" s="287"/>
      <c r="C975" s="203"/>
      <c r="D975" s="203"/>
      <c r="E975" s="281"/>
      <c r="F975" s="253"/>
      <c r="G975" s="7"/>
      <c r="H975" s="7"/>
      <c r="I975" s="7"/>
      <c r="J975" s="7"/>
      <c r="K975" s="7"/>
      <c r="L975" s="7"/>
      <c r="M975" s="7"/>
      <c r="N975" s="7"/>
      <c r="O975" s="7"/>
      <c r="P975" s="7"/>
      <c r="Q975" s="7"/>
      <c r="R975" s="7"/>
      <c r="S975" s="7"/>
      <c r="T975" s="7"/>
      <c r="U975" s="7"/>
      <c r="V975" s="7"/>
      <c r="W975" s="7"/>
      <c r="X975" s="7"/>
      <c r="Y975" s="7"/>
      <c r="Z975" s="7"/>
    </row>
    <row r="976" ht="13.5" customHeight="1">
      <c r="A976" s="288"/>
      <c r="B976" s="287"/>
      <c r="C976" s="203"/>
      <c r="D976" s="203"/>
      <c r="E976" s="281"/>
      <c r="F976" s="253"/>
      <c r="G976" s="7"/>
      <c r="H976" s="7"/>
      <c r="I976" s="7"/>
      <c r="J976" s="7"/>
      <c r="K976" s="7"/>
      <c r="L976" s="7"/>
      <c r="M976" s="7"/>
      <c r="N976" s="7"/>
      <c r="O976" s="7"/>
      <c r="P976" s="7"/>
      <c r="Q976" s="7"/>
      <c r="R976" s="7"/>
      <c r="S976" s="7"/>
      <c r="T976" s="7"/>
      <c r="U976" s="7"/>
      <c r="V976" s="7"/>
      <c r="W976" s="7"/>
      <c r="X976" s="7"/>
      <c r="Y976" s="7"/>
      <c r="Z976" s="7"/>
    </row>
    <row r="977" ht="13.5" customHeight="1">
      <c r="A977" s="288"/>
      <c r="B977" s="287"/>
      <c r="C977" s="203"/>
      <c r="D977" s="203"/>
      <c r="E977" s="281"/>
      <c r="F977" s="253"/>
      <c r="G977" s="7"/>
      <c r="H977" s="7"/>
      <c r="I977" s="7"/>
      <c r="J977" s="7"/>
      <c r="K977" s="7"/>
      <c r="L977" s="7"/>
      <c r="M977" s="7"/>
      <c r="N977" s="7"/>
      <c r="O977" s="7"/>
      <c r="P977" s="7"/>
      <c r="Q977" s="7"/>
      <c r="R977" s="7"/>
      <c r="S977" s="7"/>
      <c r="T977" s="7"/>
      <c r="U977" s="7"/>
      <c r="V977" s="7"/>
      <c r="W977" s="7"/>
      <c r="X977" s="7"/>
      <c r="Y977" s="7"/>
      <c r="Z977" s="7"/>
    </row>
    <row r="978" ht="13.5" customHeight="1">
      <c r="A978" s="288"/>
      <c r="B978" s="287"/>
      <c r="C978" s="203"/>
      <c r="D978" s="203"/>
      <c r="E978" s="281"/>
      <c r="F978" s="253"/>
      <c r="G978" s="7"/>
      <c r="H978" s="7"/>
      <c r="I978" s="7"/>
      <c r="J978" s="7"/>
      <c r="K978" s="7"/>
      <c r="L978" s="7"/>
      <c r="M978" s="7"/>
      <c r="N978" s="7"/>
      <c r="O978" s="7"/>
      <c r="P978" s="7"/>
      <c r="Q978" s="7"/>
      <c r="R978" s="7"/>
      <c r="S978" s="7"/>
      <c r="T978" s="7"/>
      <c r="U978" s="7"/>
      <c r="V978" s="7"/>
      <c r="W978" s="7"/>
      <c r="X978" s="7"/>
      <c r="Y978" s="7"/>
      <c r="Z978" s="7"/>
    </row>
    <row r="979" ht="13.5" customHeight="1">
      <c r="A979" s="288"/>
      <c r="B979" s="287"/>
      <c r="C979" s="203"/>
      <c r="D979" s="203"/>
      <c r="E979" s="281"/>
      <c r="F979" s="253"/>
      <c r="G979" s="7"/>
      <c r="H979" s="7"/>
      <c r="I979" s="7"/>
      <c r="J979" s="7"/>
      <c r="K979" s="7"/>
      <c r="L979" s="7"/>
      <c r="M979" s="7"/>
      <c r="N979" s="7"/>
      <c r="O979" s="7"/>
      <c r="P979" s="7"/>
      <c r="Q979" s="7"/>
      <c r="R979" s="7"/>
      <c r="S979" s="7"/>
      <c r="T979" s="7"/>
      <c r="U979" s="7"/>
      <c r="V979" s="7"/>
      <c r="W979" s="7"/>
      <c r="X979" s="7"/>
      <c r="Y979" s="7"/>
      <c r="Z979" s="7"/>
    </row>
    <row r="980" ht="13.5" customHeight="1">
      <c r="A980" s="288"/>
      <c r="B980" s="287"/>
      <c r="C980" s="203"/>
      <c r="D980" s="203"/>
      <c r="E980" s="281"/>
      <c r="F980" s="253"/>
      <c r="G980" s="7"/>
      <c r="H980" s="7"/>
      <c r="I980" s="7"/>
      <c r="J980" s="7"/>
      <c r="K980" s="7"/>
      <c r="L980" s="7"/>
      <c r="M980" s="7"/>
      <c r="N980" s="7"/>
      <c r="O980" s="7"/>
      <c r="P980" s="7"/>
      <c r="Q980" s="7"/>
      <c r="R980" s="7"/>
      <c r="S980" s="7"/>
      <c r="T980" s="7"/>
      <c r="U980" s="7"/>
      <c r="V980" s="7"/>
      <c r="W980" s="7"/>
      <c r="X980" s="7"/>
      <c r="Y980" s="7"/>
      <c r="Z980" s="7"/>
    </row>
    <row r="981" ht="13.5" customHeight="1">
      <c r="A981" s="288"/>
      <c r="B981" s="287"/>
      <c r="C981" s="203"/>
      <c r="D981" s="203"/>
      <c r="E981" s="281"/>
      <c r="F981" s="253"/>
      <c r="G981" s="7"/>
      <c r="H981" s="7"/>
      <c r="I981" s="7"/>
      <c r="J981" s="7"/>
      <c r="K981" s="7"/>
      <c r="L981" s="7"/>
      <c r="M981" s="7"/>
      <c r="N981" s="7"/>
      <c r="O981" s="7"/>
      <c r="P981" s="7"/>
      <c r="Q981" s="7"/>
      <c r="R981" s="7"/>
      <c r="S981" s="7"/>
      <c r="T981" s="7"/>
      <c r="U981" s="7"/>
      <c r="V981" s="7"/>
      <c r="W981" s="7"/>
      <c r="X981" s="7"/>
      <c r="Y981" s="7"/>
      <c r="Z981" s="7"/>
    </row>
    <row r="982" ht="13.5" customHeight="1">
      <c r="A982" s="288"/>
      <c r="B982" s="287"/>
      <c r="C982" s="203"/>
      <c r="D982" s="203"/>
      <c r="E982" s="281"/>
      <c r="F982" s="253"/>
      <c r="G982" s="7"/>
      <c r="H982" s="7"/>
      <c r="I982" s="7"/>
      <c r="J982" s="7"/>
      <c r="K982" s="7"/>
      <c r="L982" s="7"/>
      <c r="M982" s="7"/>
      <c r="N982" s="7"/>
      <c r="O982" s="7"/>
      <c r="P982" s="7"/>
      <c r="Q982" s="7"/>
      <c r="R982" s="7"/>
      <c r="S982" s="7"/>
      <c r="T982" s="7"/>
      <c r="U982" s="7"/>
      <c r="V982" s="7"/>
      <c r="W982" s="7"/>
      <c r="X982" s="7"/>
      <c r="Y982" s="7"/>
      <c r="Z982" s="7"/>
    </row>
    <row r="983" ht="13.5" customHeight="1">
      <c r="A983" s="288"/>
      <c r="B983" s="287"/>
      <c r="C983" s="203"/>
      <c r="D983" s="203"/>
      <c r="E983" s="281"/>
      <c r="F983" s="253"/>
      <c r="G983" s="7"/>
      <c r="H983" s="7"/>
      <c r="I983" s="7"/>
      <c r="J983" s="7"/>
      <c r="K983" s="7"/>
      <c r="L983" s="7"/>
      <c r="M983" s="7"/>
      <c r="N983" s="7"/>
      <c r="O983" s="7"/>
      <c r="P983" s="7"/>
      <c r="Q983" s="7"/>
      <c r="R983" s="7"/>
      <c r="S983" s="7"/>
      <c r="T983" s="7"/>
      <c r="U983" s="7"/>
      <c r="V983" s="7"/>
      <c r="W983" s="7"/>
      <c r="X983" s="7"/>
      <c r="Y983" s="7"/>
      <c r="Z983" s="7"/>
    </row>
    <row r="984" ht="13.5" customHeight="1">
      <c r="A984" s="288"/>
      <c r="B984" s="287"/>
      <c r="C984" s="203"/>
      <c r="D984" s="203"/>
      <c r="E984" s="281"/>
      <c r="F984" s="253"/>
      <c r="G984" s="7"/>
      <c r="H984" s="7"/>
      <c r="I984" s="7"/>
      <c r="J984" s="7"/>
      <c r="K984" s="7"/>
      <c r="L984" s="7"/>
      <c r="M984" s="7"/>
      <c r="N984" s="7"/>
      <c r="O984" s="7"/>
      <c r="P984" s="7"/>
      <c r="Q984" s="7"/>
      <c r="R984" s="7"/>
      <c r="S984" s="7"/>
      <c r="T984" s="7"/>
      <c r="U984" s="7"/>
      <c r="V984" s="7"/>
      <c r="W984" s="7"/>
      <c r="X984" s="7"/>
      <c r="Y984" s="7"/>
      <c r="Z984" s="7"/>
    </row>
    <row r="985" ht="13.5" customHeight="1">
      <c r="A985" s="288"/>
      <c r="B985" s="287"/>
      <c r="C985" s="203"/>
      <c r="D985" s="203"/>
      <c r="E985" s="281"/>
      <c r="F985" s="253"/>
      <c r="G985" s="7"/>
      <c r="H985" s="7"/>
      <c r="I985" s="7"/>
      <c r="J985" s="7"/>
      <c r="K985" s="7"/>
      <c r="L985" s="7"/>
      <c r="M985" s="7"/>
      <c r="N985" s="7"/>
      <c r="O985" s="7"/>
      <c r="P985" s="7"/>
      <c r="Q985" s="7"/>
      <c r="R985" s="7"/>
      <c r="S985" s="7"/>
      <c r="T985" s="7"/>
      <c r="U985" s="7"/>
      <c r="V985" s="7"/>
      <c r="W985" s="7"/>
      <c r="X985" s="7"/>
      <c r="Y985" s="7"/>
      <c r="Z985" s="7"/>
    </row>
    <row r="986" ht="13.5" customHeight="1">
      <c r="A986" s="288"/>
      <c r="B986" s="287"/>
      <c r="C986" s="203"/>
      <c r="D986" s="203"/>
      <c r="E986" s="281"/>
      <c r="F986" s="253"/>
      <c r="G986" s="7"/>
      <c r="H986" s="7"/>
      <c r="I986" s="7"/>
      <c r="J986" s="7"/>
      <c r="K986" s="7"/>
      <c r="L986" s="7"/>
      <c r="M986" s="7"/>
      <c r="N986" s="7"/>
      <c r="O986" s="7"/>
      <c r="P986" s="7"/>
      <c r="Q986" s="7"/>
      <c r="R986" s="7"/>
      <c r="S986" s="7"/>
      <c r="T986" s="7"/>
      <c r="U986" s="7"/>
      <c r="V986" s="7"/>
      <c r="W986" s="7"/>
      <c r="X986" s="7"/>
      <c r="Y986" s="7"/>
      <c r="Z986" s="7"/>
    </row>
    <row r="987" ht="13.5" customHeight="1">
      <c r="A987" s="288"/>
      <c r="B987" s="287"/>
      <c r="C987" s="203"/>
      <c r="D987" s="203"/>
      <c r="E987" s="281"/>
      <c r="F987" s="253"/>
      <c r="G987" s="7"/>
      <c r="H987" s="7"/>
      <c r="I987" s="7"/>
      <c r="J987" s="7"/>
      <c r="K987" s="7"/>
      <c r="L987" s="7"/>
      <c r="M987" s="7"/>
      <c r="N987" s="7"/>
      <c r="O987" s="7"/>
      <c r="P987" s="7"/>
      <c r="Q987" s="7"/>
      <c r="R987" s="7"/>
      <c r="S987" s="7"/>
      <c r="T987" s="7"/>
      <c r="U987" s="7"/>
      <c r="V987" s="7"/>
      <c r="W987" s="7"/>
      <c r="X987" s="7"/>
      <c r="Y987" s="7"/>
      <c r="Z987" s="7"/>
    </row>
    <row r="988" ht="13.5" customHeight="1">
      <c r="A988" s="288"/>
      <c r="B988" s="287"/>
      <c r="C988" s="203"/>
      <c r="D988" s="203"/>
      <c r="E988" s="281"/>
      <c r="F988" s="253"/>
      <c r="G988" s="7"/>
      <c r="H988" s="7"/>
      <c r="I988" s="7"/>
      <c r="J988" s="7"/>
      <c r="K988" s="7"/>
      <c r="L988" s="7"/>
      <c r="M988" s="7"/>
      <c r="N988" s="7"/>
      <c r="O988" s="7"/>
      <c r="P988" s="7"/>
      <c r="Q988" s="7"/>
      <c r="R988" s="7"/>
      <c r="S988" s="7"/>
      <c r="T988" s="7"/>
      <c r="U988" s="7"/>
      <c r="V988" s="7"/>
      <c r="W988" s="7"/>
      <c r="X988" s="7"/>
      <c r="Y988" s="7"/>
      <c r="Z988" s="7"/>
    </row>
    <row r="989" ht="13.5" customHeight="1">
      <c r="A989" s="288"/>
      <c r="B989" s="287"/>
      <c r="C989" s="203"/>
      <c r="D989" s="203"/>
      <c r="E989" s="281"/>
      <c r="F989" s="253"/>
      <c r="G989" s="7"/>
      <c r="H989" s="7"/>
      <c r="I989" s="7"/>
      <c r="J989" s="7"/>
      <c r="K989" s="7"/>
      <c r="L989" s="7"/>
      <c r="M989" s="7"/>
      <c r="N989" s="7"/>
      <c r="O989" s="7"/>
      <c r="P989" s="7"/>
      <c r="Q989" s="7"/>
      <c r="R989" s="7"/>
      <c r="S989" s="7"/>
      <c r="T989" s="7"/>
      <c r="U989" s="7"/>
      <c r="V989" s="7"/>
      <c r="W989" s="7"/>
      <c r="X989" s="7"/>
      <c r="Y989" s="7"/>
      <c r="Z989" s="7"/>
    </row>
    <row r="990" ht="13.5" customHeight="1">
      <c r="A990" s="288"/>
      <c r="B990" s="287"/>
      <c r="C990" s="203"/>
      <c r="D990" s="203"/>
      <c r="E990" s="281"/>
      <c r="F990" s="253"/>
      <c r="G990" s="7"/>
      <c r="H990" s="7"/>
      <c r="I990" s="7"/>
      <c r="J990" s="7"/>
      <c r="K990" s="7"/>
      <c r="L990" s="7"/>
      <c r="M990" s="7"/>
      <c r="N990" s="7"/>
      <c r="O990" s="7"/>
      <c r="P990" s="7"/>
      <c r="Q990" s="7"/>
      <c r="R990" s="7"/>
      <c r="S990" s="7"/>
      <c r="T990" s="7"/>
      <c r="U990" s="7"/>
      <c r="V990" s="7"/>
      <c r="W990" s="7"/>
      <c r="X990" s="7"/>
      <c r="Y990" s="7"/>
      <c r="Z990" s="7"/>
    </row>
    <row r="991" ht="13.5" customHeight="1">
      <c r="A991" s="288"/>
      <c r="B991" s="287"/>
      <c r="C991" s="203"/>
      <c r="D991" s="203"/>
      <c r="E991" s="281"/>
      <c r="F991" s="253"/>
      <c r="G991" s="7"/>
      <c r="H991" s="7"/>
      <c r="I991" s="7"/>
      <c r="J991" s="7"/>
      <c r="K991" s="7"/>
      <c r="L991" s="7"/>
      <c r="M991" s="7"/>
      <c r="N991" s="7"/>
      <c r="O991" s="7"/>
      <c r="P991" s="7"/>
      <c r="Q991" s="7"/>
      <c r="R991" s="7"/>
      <c r="S991" s="7"/>
      <c r="T991" s="7"/>
      <c r="U991" s="7"/>
      <c r="V991" s="7"/>
      <c r="W991" s="7"/>
      <c r="X991" s="7"/>
      <c r="Y991" s="7"/>
      <c r="Z991" s="7"/>
    </row>
    <row r="992" ht="13.5" customHeight="1">
      <c r="A992" s="288"/>
      <c r="B992" s="287"/>
      <c r="C992" s="203"/>
      <c r="D992" s="203"/>
      <c r="E992" s="281"/>
      <c r="F992" s="253"/>
      <c r="G992" s="7"/>
      <c r="H992" s="7"/>
      <c r="I992" s="7"/>
      <c r="J992" s="7"/>
      <c r="K992" s="7"/>
      <c r="L992" s="7"/>
      <c r="M992" s="7"/>
      <c r="N992" s="7"/>
      <c r="O992" s="7"/>
      <c r="P992" s="7"/>
      <c r="Q992" s="7"/>
      <c r="R992" s="7"/>
      <c r="S992" s="7"/>
      <c r="T992" s="7"/>
      <c r="U992" s="7"/>
      <c r="V992" s="7"/>
      <c r="W992" s="7"/>
      <c r="X992" s="7"/>
      <c r="Y992" s="7"/>
      <c r="Z992" s="7"/>
    </row>
    <row r="993" ht="13.5" customHeight="1">
      <c r="A993" s="288"/>
      <c r="B993" s="287"/>
      <c r="C993" s="203"/>
      <c r="D993" s="203"/>
      <c r="E993" s="281"/>
      <c r="F993" s="253"/>
      <c r="G993" s="7"/>
      <c r="H993" s="7"/>
      <c r="I993" s="7"/>
      <c r="J993" s="7"/>
      <c r="K993" s="7"/>
      <c r="L993" s="7"/>
      <c r="M993" s="7"/>
      <c r="N993" s="7"/>
      <c r="O993" s="7"/>
      <c r="P993" s="7"/>
      <c r="Q993" s="7"/>
      <c r="R993" s="7"/>
      <c r="S993" s="7"/>
      <c r="T993" s="7"/>
      <c r="U993" s="7"/>
      <c r="V993" s="7"/>
      <c r="W993" s="7"/>
      <c r="X993" s="7"/>
      <c r="Y993" s="7"/>
      <c r="Z993" s="7"/>
    </row>
    <row r="994" ht="13.5" customHeight="1">
      <c r="A994" s="288"/>
      <c r="B994" s="287"/>
      <c r="C994" s="203"/>
      <c r="D994" s="203"/>
      <c r="E994" s="281"/>
      <c r="F994" s="253"/>
      <c r="G994" s="7"/>
      <c r="H994" s="7"/>
      <c r="I994" s="7"/>
      <c r="J994" s="7"/>
      <c r="K994" s="7"/>
      <c r="L994" s="7"/>
      <c r="M994" s="7"/>
      <c r="N994" s="7"/>
      <c r="O994" s="7"/>
      <c r="P994" s="7"/>
      <c r="Q994" s="7"/>
      <c r="R994" s="7"/>
      <c r="S994" s="7"/>
      <c r="T994" s="7"/>
      <c r="U994" s="7"/>
      <c r="V994" s="7"/>
      <c r="W994" s="7"/>
      <c r="X994" s="7"/>
      <c r="Y994" s="7"/>
      <c r="Z994" s="7"/>
    </row>
    <row r="995" ht="13.5" customHeight="1">
      <c r="A995" s="288"/>
      <c r="B995" s="287"/>
      <c r="C995" s="203"/>
      <c r="D995" s="203"/>
      <c r="E995" s="281"/>
      <c r="F995" s="253"/>
      <c r="G995" s="7"/>
      <c r="H995" s="7"/>
      <c r="I995" s="7"/>
      <c r="J995" s="7"/>
      <c r="K995" s="7"/>
      <c r="L995" s="7"/>
      <c r="M995" s="7"/>
      <c r="N995" s="7"/>
      <c r="O995" s="7"/>
      <c r="P995" s="7"/>
      <c r="Q995" s="7"/>
      <c r="R995" s="7"/>
      <c r="S995" s="7"/>
      <c r="T995" s="7"/>
      <c r="U995" s="7"/>
      <c r="V995" s="7"/>
      <c r="W995" s="7"/>
      <c r="X995" s="7"/>
      <c r="Y995" s="7"/>
      <c r="Z995" s="7"/>
    </row>
    <row r="996" ht="13.5" customHeight="1">
      <c r="A996" s="288"/>
      <c r="B996" s="287"/>
      <c r="C996" s="203"/>
      <c r="D996" s="203"/>
      <c r="E996" s="281"/>
      <c r="F996" s="253"/>
      <c r="G996" s="7"/>
      <c r="H996" s="7"/>
      <c r="I996" s="7"/>
      <c r="J996" s="7"/>
      <c r="K996" s="7"/>
      <c r="L996" s="7"/>
      <c r="M996" s="7"/>
      <c r="N996" s="7"/>
      <c r="O996" s="7"/>
      <c r="P996" s="7"/>
      <c r="Q996" s="7"/>
      <c r="R996" s="7"/>
      <c r="S996" s="7"/>
      <c r="T996" s="7"/>
      <c r="U996" s="7"/>
      <c r="V996" s="7"/>
      <c r="W996" s="7"/>
      <c r="X996" s="7"/>
      <c r="Y996" s="7"/>
      <c r="Z996" s="7"/>
    </row>
    <row r="997" ht="13.5" customHeight="1">
      <c r="A997" s="288"/>
      <c r="B997" s="287"/>
      <c r="C997" s="203"/>
      <c r="D997" s="203"/>
      <c r="E997" s="281"/>
      <c r="F997" s="253"/>
      <c r="G997" s="7"/>
      <c r="H997" s="7"/>
      <c r="I997" s="7"/>
      <c r="J997" s="7"/>
      <c r="K997" s="7"/>
      <c r="L997" s="7"/>
      <c r="M997" s="7"/>
      <c r="N997" s="7"/>
      <c r="O997" s="7"/>
      <c r="P997" s="7"/>
      <c r="Q997" s="7"/>
      <c r="R997" s="7"/>
      <c r="S997" s="7"/>
      <c r="T997" s="7"/>
      <c r="U997" s="7"/>
      <c r="V997" s="7"/>
      <c r="W997" s="7"/>
      <c r="X997" s="7"/>
      <c r="Y997" s="7"/>
      <c r="Z997" s="7"/>
    </row>
    <row r="998" ht="13.5" customHeight="1">
      <c r="A998" s="288"/>
      <c r="B998" s="287"/>
      <c r="C998" s="203"/>
      <c r="D998" s="203"/>
      <c r="E998" s="281"/>
      <c r="F998" s="253"/>
      <c r="G998" s="7"/>
      <c r="H998" s="7"/>
      <c r="I998" s="7"/>
      <c r="J998" s="7"/>
      <c r="K998" s="7"/>
      <c r="L998" s="7"/>
      <c r="M998" s="7"/>
      <c r="N998" s="7"/>
      <c r="O998" s="7"/>
      <c r="P998" s="7"/>
      <c r="Q998" s="7"/>
      <c r="R998" s="7"/>
      <c r="S998" s="7"/>
      <c r="T998" s="7"/>
      <c r="U998" s="7"/>
      <c r="V998" s="7"/>
      <c r="W998" s="7"/>
      <c r="X998" s="7"/>
      <c r="Y998" s="7"/>
      <c r="Z998" s="7"/>
    </row>
    <row r="999" ht="13.5" customHeight="1">
      <c r="A999" s="288"/>
      <c r="B999" s="287"/>
      <c r="C999" s="203"/>
      <c r="D999" s="203"/>
      <c r="E999" s="281"/>
      <c r="F999" s="253"/>
      <c r="G999" s="7"/>
      <c r="H999" s="7"/>
      <c r="I999" s="7"/>
      <c r="J999" s="7"/>
      <c r="K999" s="7"/>
      <c r="L999" s="7"/>
      <c r="M999" s="7"/>
      <c r="N999" s="7"/>
      <c r="O999" s="7"/>
      <c r="P999" s="7"/>
      <c r="Q999" s="7"/>
      <c r="R999" s="7"/>
      <c r="S999" s="7"/>
      <c r="T999" s="7"/>
      <c r="U999" s="7"/>
      <c r="V999" s="7"/>
      <c r="W999" s="7"/>
      <c r="X999" s="7"/>
      <c r="Y999" s="7"/>
      <c r="Z999" s="7"/>
    </row>
    <row r="1000" ht="13.5" customHeight="1">
      <c r="A1000" s="288"/>
      <c r="B1000" s="287"/>
      <c r="C1000" s="203"/>
      <c r="D1000" s="203"/>
      <c r="E1000" s="281"/>
      <c r="F1000" s="253"/>
      <c r="G1000" s="7"/>
      <c r="H1000" s="7"/>
      <c r="I1000" s="7"/>
      <c r="J1000" s="7"/>
      <c r="K1000" s="7"/>
      <c r="L1000" s="7"/>
      <c r="M1000" s="7"/>
      <c r="N1000" s="7"/>
      <c r="O1000" s="7"/>
      <c r="P1000" s="7"/>
      <c r="Q1000" s="7"/>
      <c r="R1000" s="7"/>
      <c r="S1000" s="7"/>
      <c r="T1000" s="7"/>
      <c r="U1000" s="7"/>
      <c r="V1000" s="7"/>
      <c r="W1000" s="7"/>
      <c r="X1000" s="7"/>
      <c r="Y1000" s="7"/>
      <c r="Z1000" s="7"/>
    </row>
    <row r="1001" ht="13.5" customHeight="1">
      <c r="A1001" s="288"/>
      <c r="B1001" s="287"/>
      <c r="C1001" s="203"/>
      <c r="D1001" s="203"/>
      <c r="E1001" s="281"/>
      <c r="F1001" s="253"/>
      <c r="G1001" s="7"/>
      <c r="H1001" s="7"/>
      <c r="I1001" s="7"/>
      <c r="J1001" s="7"/>
      <c r="K1001" s="7"/>
      <c r="L1001" s="7"/>
      <c r="M1001" s="7"/>
      <c r="N1001" s="7"/>
      <c r="O1001" s="7"/>
      <c r="P1001" s="7"/>
      <c r="Q1001" s="7"/>
      <c r="R1001" s="7"/>
      <c r="S1001" s="7"/>
      <c r="T1001" s="7"/>
      <c r="U1001" s="7"/>
      <c r="V1001" s="7"/>
      <c r="W1001" s="7"/>
      <c r="X1001" s="7"/>
      <c r="Y1001" s="7"/>
      <c r="Z1001" s="7"/>
    </row>
    <row r="1002" ht="13.5" customHeight="1">
      <c r="A1002" s="288"/>
      <c r="B1002" s="287"/>
      <c r="C1002" s="203"/>
      <c r="D1002" s="203"/>
      <c r="E1002" s="281"/>
      <c r="F1002" s="253"/>
      <c r="G1002" s="7"/>
      <c r="H1002" s="7"/>
      <c r="I1002" s="7"/>
      <c r="J1002" s="7"/>
      <c r="K1002" s="7"/>
      <c r="L1002" s="7"/>
      <c r="M1002" s="7"/>
      <c r="N1002" s="7"/>
      <c r="O1002" s="7"/>
      <c r="P1002" s="7"/>
      <c r="Q1002" s="7"/>
      <c r="R1002" s="7"/>
      <c r="S1002" s="7"/>
      <c r="T1002" s="7"/>
      <c r="U1002" s="7"/>
      <c r="V1002" s="7"/>
      <c r="W1002" s="7"/>
      <c r="X1002" s="7"/>
      <c r="Y1002" s="7"/>
      <c r="Z1002" s="7"/>
    </row>
    <row r="1003" ht="13.5" customHeight="1">
      <c r="A1003" s="288"/>
      <c r="B1003" s="287"/>
      <c r="C1003" s="203"/>
      <c r="D1003" s="203"/>
      <c r="E1003" s="281"/>
      <c r="F1003" s="253"/>
      <c r="G1003" s="7"/>
      <c r="H1003" s="7"/>
      <c r="I1003" s="7"/>
      <c r="J1003" s="7"/>
      <c r="K1003" s="7"/>
      <c r="L1003" s="7"/>
      <c r="M1003" s="7"/>
      <c r="N1003" s="7"/>
      <c r="O1003" s="7"/>
      <c r="P1003" s="7"/>
      <c r="Q1003" s="7"/>
      <c r="R1003" s="7"/>
      <c r="S1003" s="7"/>
      <c r="T1003" s="7"/>
      <c r="U1003" s="7"/>
      <c r="V1003" s="7"/>
      <c r="W1003" s="7"/>
      <c r="X1003" s="7"/>
      <c r="Y1003" s="7"/>
      <c r="Z1003" s="7"/>
    </row>
    <row r="1004" ht="13.5" customHeight="1">
      <c r="A1004" s="288"/>
      <c r="B1004" s="287"/>
      <c r="C1004" s="203"/>
      <c r="D1004" s="203"/>
      <c r="E1004" s="281"/>
      <c r="F1004" s="253"/>
      <c r="G1004" s="7"/>
      <c r="H1004" s="7"/>
      <c r="I1004" s="7"/>
      <c r="J1004" s="7"/>
      <c r="K1004" s="7"/>
      <c r="L1004" s="7"/>
      <c r="M1004" s="7"/>
      <c r="N1004" s="7"/>
      <c r="O1004" s="7"/>
      <c r="P1004" s="7"/>
      <c r="Q1004" s="7"/>
      <c r="R1004" s="7"/>
      <c r="S1004" s="7"/>
      <c r="T1004" s="7"/>
      <c r="U1004" s="7"/>
      <c r="V1004" s="7"/>
      <c r="W1004" s="7"/>
      <c r="X1004" s="7"/>
      <c r="Y1004" s="7"/>
      <c r="Z1004" s="7"/>
    </row>
    <row r="1005" ht="13.5" customHeight="1">
      <c r="A1005" s="288"/>
      <c r="B1005" s="287"/>
      <c r="C1005" s="203"/>
      <c r="D1005" s="203"/>
      <c r="E1005" s="281"/>
      <c r="F1005" s="253"/>
      <c r="G1005" s="7"/>
      <c r="H1005" s="7"/>
      <c r="I1005" s="7"/>
      <c r="J1005" s="7"/>
      <c r="K1005" s="7"/>
      <c r="L1005" s="7"/>
      <c r="M1005" s="7"/>
      <c r="N1005" s="7"/>
      <c r="O1005" s="7"/>
      <c r="P1005" s="7"/>
      <c r="Q1005" s="7"/>
      <c r="R1005" s="7"/>
      <c r="S1005" s="7"/>
      <c r="T1005" s="7"/>
      <c r="U1005" s="7"/>
      <c r="V1005" s="7"/>
      <c r="W1005" s="7"/>
      <c r="X1005" s="7"/>
      <c r="Y1005" s="7"/>
      <c r="Z1005" s="7"/>
    </row>
    <row r="1006" ht="13.5" customHeight="1">
      <c r="A1006" s="288"/>
      <c r="B1006" s="287"/>
      <c r="C1006" s="203"/>
      <c r="D1006" s="203"/>
      <c r="E1006" s="281"/>
      <c r="F1006" s="253"/>
      <c r="G1006" s="7"/>
      <c r="H1006" s="7"/>
      <c r="I1006" s="7"/>
      <c r="J1006" s="7"/>
      <c r="K1006" s="7"/>
      <c r="L1006" s="7"/>
      <c r="M1006" s="7"/>
      <c r="N1006" s="7"/>
      <c r="O1006" s="7"/>
      <c r="P1006" s="7"/>
      <c r="Q1006" s="7"/>
      <c r="R1006" s="7"/>
      <c r="S1006" s="7"/>
      <c r="T1006" s="7"/>
      <c r="U1006" s="7"/>
      <c r="V1006" s="7"/>
      <c r="W1006" s="7"/>
      <c r="X1006" s="7"/>
      <c r="Y1006" s="7"/>
      <c r="Z1006" s="7"/>
    </row>
    <row r="1007" ht="13.5" customHeight="1">
      <c r="A1007" s="288"/>
      <c r="B1007" s="287"/>
      <c r="C1007" s="203"/>
      <c r="D1007" s="203"/>
      <c r="E1007" s="281"/>
      <c r="F1007" s="253"/>
      <c r="G1007" s="7"/>
      <c r="H1007" s="7"/>
      <c r="I1007" s="7"/>
      <c r="J1007" s="7"/>
      <c r="K1007" s="7"/>
      <c r="L1007" s="7"/>
      <c r="M1007" s="7"/>
      <c r="N1007" s="7"/>
      <c r="O1007" s="7"/>
      <c r="P1007" s="7"/>
      <c r="Q1007" s="7"/>
      <c r="R1007" s="7"/>
      <c r="S1007" s="7"/>
      <c r="T1007" s="7"/>
      <c r="U1007" s="7"/>
      <c r="V1007" s="7"/>
      <c r="W1007" s="7"/>
      <c r="X1007" s="7"/>
      <c r="Y1007" s="7"/>
      <c r="Z1007" s="7"/>
    </row>
    <row r="1008" ht="13.5" customHeight="1">
      <c r="A1008" s="288"/>
      <c r="B1008" s="287"/>
      <c r="C1008" s="203"/>
      <c r="D1008" s="203"/>
      <c r="E1008" s="281"/>
      <c r="F1008" s="253"/>
      <c r="G1008" s="7"/>
      <c r="H1008" s="7"/>
      <c r="I1008" s="7"/>
      <c r="J1008" s="7"/>
      <c r="K1008" s="7"/>
      <c r="L1008" s="7"/>
      <c r="M1008" s="7"/>
      <c r="N1008" s="7"/>
      <c r="O1008" s="7"/>
      <c r="P1008" s="7"/>
      <c r="Q1008" s="7"/>
      <c r="R1008" s="7"/>
      <c r="S1008" s="7"/>
      <c r="T1008" s="7"/>
      <c r="U1008" s="7"/>
      <c r="V1008" s="7"/>
      <c r="W1008" s="7"/>
      <c r="X1008" s="7"/>
      <c r="Y1008" s="7"/>
      <c r="Z1008" s="7"/>
    </row>
    <row r="1009" ht="13.5" customHeight="1">
      <c r="A1009" s="288"/>
      <c r="B1009" s="287"/>
      <c r="C1009" s="203"/>
      <c r="D1009" s="203"/>
      <c r="E1009" s="281"/>
      <c r="F1009" s="253"/>
      <c r="G1009" s="7"/>
      <c r="H1009" s="7"/>
      <c r="I1009" s="7"/>
      <c r="J1009" s="7"/>
      <c r="K1009" s="7"/>
      <c r="L1009" s="7"/>
      <c r="M1009" s="7"/>
      <c r="N1009" s="7"/>
      <c r="O1009" s="7"/>
      <c r="P1009" s="7"/>
      <c r="Q1009" s="7"/>
      <c r="R1009" s="7"/>
      <c r="S1009" s="7"/>
      <c r="T1009" s="7"/>
      <c r="U1009" s="7"/>
      <c r="V1009" s="7"/>
      <c r="W1009" s="7"/>
      <c r="X1009" s="7"/>
      <c r="Y1009" s="7"/>
      <c r="Z1009" s="7"/>
    </row>
    <row r="1010" ht="13.5" customHeight="1">
      <c r="A1010" s="288"/>
      <c r="B1010" s="287"/>
      <c r="C1010" s="203"/>
      <c r="D1010" s="203"/>
      <c r="E1010" s="281"/>
      <c r="F1010" s="253"/>
      <c r="G1010" s="7"/>
      <c r="H1010" s="7"/>
      <c r="I1010" s="7"/>
      <c r="J1010" s="7"/>
      <c r="K1010" s="7"/>
      <c r="L1010" s="7"/>
      <c r="M1010" s="7"/>
      <c r="N1010" s="7"/>
      <c r="O1010" s="7"/>
      <c r="P1010" s="7"/>
      <c r="Q1010" s="7"/>
      <c r="R1010" s="7"/>
      <c r="S1010" s="7"/>
      <c r="T1010" s="7"/>
      <c r="U1010" s="7"/>
      <c r="V1010" s="7"/>
      <c r="W1010" s="7"/>
      <c r="X1010" s="7"/>
      <c r="Y1010" s="7"/>
      <c r="Z1010" s="7"/>
    </row>
    <row r="1011" ht="13.5" customHeight="1">
      <c r="A1011" s="288"/>
      <c r="B1011" s="287"/>
      <c r="C1011" s="203"/>
      <c r="D1011" s="203"/>
      <c r="E1011" s="281"/>
      <c r="F1011" s="253"/>
      <c r="G1011" s="7"/>
      <c r="H1011" s="7"/>
      <c r="I1011" s="7"/>
      <c r="J1011" s="7"/>
      <c r="K1011" s="7"/>
      <c r="L1011" s="7"/>
      <c r="M1011" s="7"/>
      <c r="N1011" s="7"/>
      <c r="O1011" s="7"/>
      <c r="P1011" s="7"/>
      <c r="Q1011" s="7"/>
      <c r="R1011" s="7"/>
      <c r="S1011" s="7"/>
      <c r="T1011" s="7"/>
      <c r="U1011" s="7"/>
      <c r="V1011" s="7"/>
      <c r="W1011" s="7"/>
      <c r="X1011" s="7"/>
      <c r="Y1011" s="7"/>
      <c r="Z1011" s="7"/>
    </row>
    <row r="1012" ht="13.5" customHeight="1">
      <c r="A1012" s="288"/>
      <c r="B1012" s="287"/>
      <c r="C1012" s="203"/>
      <c r="D1012" s="203"/>
      <c r="E1012" s="281"/>
      <c r="F1012" s="253"/>
      <c r="G1012" s="7"/>
      <c r="H1012" s="7"/>
      <c r="I1012" s="7"/>
      <c r="J1012" s="7"/>
      <c r="K1012" s="7"/>
      <c r="L1012" s="7"/>
      <c r="M1012" s="7"/>
      <c r="N1012" s="7"/>
      <c r="O1012" s="7"/>
      <c r="P1012" s="7"/>
      <c r="Q1012" s="7"/>
      <c r="R1012" s="7"/>
      <c r="S1012" s="7"/>
      <c r="T1012" s="7"/>
      <c r="U1012" s="7"/>
      <c r="V1012" s="7"/>
      <c r="W1012" s="7"/>
      <c r="X1012" s="7"/>
      <c r="Y1012" s="7"/>
      <c r="Z1012" s="7"/>
    </row>
    <row r="1013" ht="13.5" customHeight="1">
      <c r="A1013" s="288"/>
      <c r="B1013" s="287"/>
      <c r="C1013" s="203"/>
      <c r="D1013" s="203"/>
      <c r="E1013" s="281"/>
      <c r="F1013" s="253"/>
      <c r="G1013" s="7"/>
      <c r="H1013" s="7"/>
      <c r="I1013" s="7"/>
      <c r="J1013" s="7"/>
      <c r="K1013" s="7"/>
      <c r="L1013" s="7"/>
      <c r="M1013" s="7"/>
      <c r="N1013" s="7"/>
      <c r="O1013" s="7"/>
      <c r="P1013" s="7"/>
      <c r="Q1013" s="7"/>
      <c r="R1013" s="7"/>
      <c r="S1013" s="7"/>
      <c r="T1013" s="7"/>
      <c r="U1013" s="7"/>
      <c r="V1013" s="7"/>
      <c r="W1013" s="7"/>
      <c r="X1013" s="7"/>
      <c r="Y1013" s="7"/>
      <c r="Z1013" s="7"/>
    </row>
    <row r="1014" ht="13.5" customHeight="1">
      <c r="A1014" s="288"/>
      <c r="B1014" s="287"/>
      <c r="C1014" s="203"/>
      <c r="D1014" s="203"/>
      <c r="E1014" s="281"/>
      <c r="F1014" s="253"/>
      <c r="G1014" s="7"/>
      <c r="H1014" s="7"/>
      <c r="I1014" s="7"/>
      <c r="J1014" s="7"/>
      <c r="K1014" s="7"/>
      <c r="L1014" s="7"/>
      <c r="M1014" s="7"/>
      <c r="N1014" s="7"/>
      <c r="O1014" s="7"/>
      <c r="P1014" s="7"/>
      <c r="Q1014" s="7"/>
      <c r="R1014" s="7"/>
      <c r="S1014" s="7"/>
      <c r="T1014" s="7"/>
      <c r="U1014" s="7"/>
      <c r="V1014" s="7"/>
      <c r="W1014" s="7"/>
      <c r="X1014" s="7"/>
      <c r="Y1014" s="7"/>
      <c r="Z1014" s="7"/>
    </row>
    <row r="1015" ht="13.5" customHeight="1">
      <c r="A1015" s="288"/>
      <c r="B1015" s="287"/>
      <c r="C1015" s="203"/>
      <c r="D1015" s="203"/>
      <c r="E1015" s="281"/>
      <c r="F1015" s="253"/>
      <c r="G1015" s="7"/>
      <c r="H1015" s="7"/>
      <c r="I1015" s="7"/>
      <c r="J1015" s="7"/>
      <c r="K1015" s="7"/>
      <c r="L1015" s="7"/>
      <c r="M1015" s="7"/>
      <c r="N1015" s="7"/>
      <c r="O1015" s="7"/>
      <c r="P1015" s="7"/>
      <c r="Q1015" s="7"/>
      <c r="R1015" s="7"/>
      <c r="S1015" s="7"/>
      <c r="T1015" s="7"/>
      <c r="U1015" s="7"/>
      <c r="V1015" s="7"/>
      <c r="W1015" s="7"/>
      <c r="X1015" s="7"/>
      <c r="Y1015" s="7"/>
      <c r="Z1015" s="7"/>
    </row>
    <row r="1016" ht="13.5" customHeight="1">
      <c r="A1016" s="288"/>
      <c r="B1016" s="287"/>
      <c r="C1016" s="203"/>
      <c r="D1016" s="203"/>
      <c r="E1016" s="281"/>
      <c r="F1016" s="253"/>
      <c r="G1016" s="7"/>
      <c r="H1016" s="7"/>
      <c r="I1016" s="7"/>
      <c r="J1016" s="7"/>
      <c r="K1016" s="7"/>
      <c r="L1016" s="7"/>
      <c r="M1016" s="7"/>
      <c r="N1016" s="7"/>
      <c r="O1016" s="7"/>
      <c r="P1016" s="7"/>
      <c r="Q1016" s="7"/>
      <c r="R1016" s="7"/>
      <c r="S1016" s="7"/>
      <c r="T1016" s="7"/>
      <c r="U1016" s="7"/>
      <c r="V1016" s="7"/>
      <c r="W1016" s="7"/>
      <c r="X1016" s="7"/>
      <c r="Y1016" s="7"/>
      <c r="Z1016" s="7"/>
    </row>
    <row r="1017" ht="13.5" customHeight="1">
      <c r="A1017" s="288"/>
      <c r="B1017" s="287"/>
      <c r="C1017" s="203"/>
      <c r="D1017" s="203"/>
      <c r="E1017" s="281"/>
      <c r="F1017" s="253"/>
      <c r="G1017" s="7"/>
      <c r="H1017" s="7"/>
      <c r="I1017" s="7"/>
      <c r="J1017" s="7"/>
      <c r="K1017" s="7"/>
      <c r="L1017" s="7"/>
      <c r="M1017" s="7"/>
      <c r="N1017" s="7"/>
      <c r="O1017" s="7"/>
      <c r="P1017" s="7"/>
      <c r="Q1017" s="7"/>
      <c r="R1017" s="7"/>
      <c r="S1017" s="7"/>
      <c r="T1017" s="7"/>
      <c r="U1017" s="7"/>
      <c r="V1017" s="7"/>
      <c r="W1017" s="7"/>
      <c r="X1017" s="7"/>
      <c r="Y1017" s="7"/>
      <c r="Z1017" s="7"/>
    </row>
    <row r="1018" ht="13.5" customHeight="1">
      <c r="A1018" s="288"/>
      <c r="B1018" s="287"/>
      <c r="C1018" s="203"/>
      <c r="D1018" s="203"/>
      <c r="E1018" s="281"/>
      <c r="F1018" s="253"/>
      <c r="G1018" s="7"/>
      <c r="H1018" s="7"/>
      <c r="I1018" s="7"/>
      <c r="J1018" s="7"/>
      <c r="K1018" s="7"/>
      <c r="L1018" s="7"/>
      <c r="M1018" s="7"/>
      <c r="N1018" s="7"/>
      <c r="O1018" s="7"/>
      <c r="P1018" s="7"/>
      <c r="Q1018" s="7"/>
      <c r="R1018" s="7"/>
      <c r="S1018" s="7"/>
      <c r="T1018" s="7"/>
      <c r="U1018" s="7"/>
      <c r="V1018" s="7"/>
      <c r="W1018" s="7"/>
      <c r="X1018" s="7"/>
      <c r="Y1018" s="7"/>
      <c r="Z1018" s="7"/>
    </row>
    <row r="1019" ht="13.5" customHeight="1">
      <c r="A1019" s="288"/>
      <c r="B1019" s="287"/>
      <c r="C1019" s="203"/>
      <c r="D1019" s="203"/>
      <c r="E1019" s="281"/>
      <c r="F1019" s="253"/>
      <c r="G1019" s="7"/>
      <c r="H1019" s="7"/>
      <c r="I1019" s="7"/>
      <c r="J1019" s="7"/>
      <c r="K1019" s="7"/>
      <c r="L1019" s="7"/>
      <c r="M1019" s="7"/>
      <c r="N1019" s="7"/>
      <c r="O1019" s="7"/>
      <c r="P1019" s="7"/>
      <c r="Q1019" s="7"/>
      <c r="R1019" s="7"/>
      <c r="S1019" s="7"/>
      <c r="T1019" s="7"/>
      <c r="U1019" s="7"/>
      <c r="V1019" s="7"/>
      <c r="W1019" s="7"/>
      <c r="X1019" s="7"/>
      <c r="Y1019" s="7"/>
      <c r="Z1019" s="7"/>
    </row>
    <row r="1020" ht="13.5" customHeight="1">
      <c r="A1020" s="288"/>
      <c r="B1020" s="287"/>
      <c r="C1020" s="203"/>
      <c r="D1020" s="203"/>
      <c r="E1020" s="281"/>
      <c r="F1020" s="253"/>
      <c r="G1020" s="7"/>
      <c r="H1020" s="7"/>
      <c r="I1020" s="7"/>
      <c r="J1020" s="7"/>
      <c r="K1020" s="7"/>
      <c r="L1020" s="7"/>
      <c r="M1020" s="7"/>
      <c r="N1020" s="7"/>
      <c r="O1020" s="7"/>
      <c r="P1020" s="7"/>
      <c r="Q1020" s="7"/>
      <c r="R1020" s="7"/>
      <c r="S1020" s="7"/>
      <c r="T1020" s="7"/>
      <c r="U1020" s="7"/>
      <c r="V1020" s="7"/>
      <c r="W1020" s="7"/>
      <c r="X1020" s="7"/>
      <c r="Y1020" s="7"/>
      <c r="Z1020" s="7"/>
    </row>
    <row r="1021" ht="13.5" customHeight="1">
      <c r="A1021" s="288"/>
      <c r="B1021" s="287"/>
      <c r="C1021" s="203"/>
      <c r="D1021" s="203"/>
      <c r="E1021" s="281"/>
      <c r="F1021" s="253"/>
      <c r="G1021" s="7"/>
      <c r="H1021" s="7"/>
      <c r="I1021" s="7"/>
      <c r="J1021" s="7"/>
      <c r="K1021" s="7"/>
      <c r="L1021" s="7"/>
      <c r="M1021" s="7"/>
      <c r="N1021" s="7"/>
      <c r="O1021" s="7"/>
      <c r="P1021" s="7"/>
      <c r="Q1021" s="7"/>
      <c r="R1021" s="7"/>
      <c r="S1021" s="7"/>
      <c r="T1021" s="7"/>
      <c r="U1021" s="7"/>
      <c r="V1021" s="7"/>
      <c r="W1021" s="7"/>
      <c r="X1021" s="7"/>
      <c r="Y1021" s="7"/>
      <c r="Z1021" s="7"/>
    </row>
    <row r="1022" ht="13.5" customHeight="1">
      <c r="A1022" s="288"/>
      <c r="B1022" s="287"/>
      <c r="C1022" s="203"/>
      <c r="D1022" s="203"/>
      <c r="E1022" s="281"/>
      <c r="F1022" s="253"/>
      <c r="G1022" s="7"/>
      <c r="H1022" s="7"/>
      <c r="I1022" s="7"/>
      <c r="J1022" s="7"/>
      <c r="K1022" s="7"/>
      <c r="L1022" s="7"/>
      <c r="M1022" s="7"/>
      <c r="N1022" s="7"/>
      <c r="O1022" s="7"/>
      <c r="P1022" s="7"/>
      <c r="Q1022" s="7"/>
      <c r="R1022" s="7"/>
      <c r="S1022" s="7"/>
      <c r="T1022" s="7"/>
      <c r="U1022" s="7"/>
      <c r="V1022" s="7"/>
      <c r="W1022" s="7"/>
      <c r="X1022" s="7"/>
      <c r="Y1022" s="7"/>
      <c r="Z1022" s="7"/>
    </row>
    <row r="1023" ht="13.5" customHeight="1">
      <c r="A1023" s="288"/>
      <c r="B1023" s="287"/>
      <c r="C1023" s="203"/>
      <c r="D1023" s="203"/>
      <c r="E1023" s="281"/>
      <c r="F1023" s="253"/>
      <c r="G1023" s="7"/>
      <c r="H1023" s="7"/>
      <c r="I1023" s="7"/>
      <c r="J1023" s="7"/>
      <c r="K1023" s="7"/>
      <c r="L1023" s="7"/>
      <c r="M1023" s="7"/>
      <c r="N1023" s="7"/>
      <c r="O1023" s="7"/>
      <c r="P1023" s="7"/>
      <c r="Q1023" s="7"/>
      <c r="R1023" s="7"/>
      <c r="S1023" s="7"/>
      <c r="T1023" s="7"/>
      <c r="U1023" s="7"/>
      <c r="V1023" s="7"/>
      <c r="W1023" s="7"/>
      <c r="X1023" s="7"/>
      <c r="Y1023" s="7"/>
      <c r="Z1023" s="7"/>
    </row>
    <row r="1024" ht="13.5" customHeight="1">
      <c r="A1024" s="288"/>
      <c r="B1024" s="287"/>
      <c r="C1024" s="203"/>
      <c r="D1024" s="203"/>
      <c r="E1024" s="281"/>
      <c r="F1024" s="253"/>
      <c r="G1024" s="7"/>
      <c r="H1024" s="7"/>
      <c r="I1024" s="7"/>
      <c r="J1024" s="7"/>
      <c r="K1024" s="7"/>
      <c r="L1024" s="7"/>
      <c r="M1024" s="7"/>
      <c r="N1024" s="7"/>
      <c r="O1024" s="7"/>
      <c r="P1024" s="7"/>
      <c r="Q1024" s="7"/>
      <c r="R1024" s="7"/>
      <c r="S1024" s="7"/>
      <c r="T1024" s="7"/>
      <c r="U1024" s="7"/>
      <c r="V1024" s="7"/>
      <c r="W1024" s="7"/>
      <c r="X1024" s="7"/>
      <c r="Y1024" s="7"/>
      <c r="Z1024" s="7"/>
    </row>
    <row r="1025" ht="13.5" customHeight="1">
      <c r="A1025" s="288"/>
      <c r="B1025" s="287"/>
      <c r="C1025" s="203"/>
      <c r="D1025" s="203"/>
      <c r="E1025" s="281"/>
      <c r="F1025" s="253"/>
      <c r="G1025" s="7"/>
      <c r="H1025" s="7"/>
      <c r="I1025" s="7"/>
      <c r="J1025" s="7"/>
      <c r="K1025" s="7"/>
      <c r="L1025" s="7"/>
      <c r="M1025" s="7"/>
      <c r="N1025" s="7"/>
      <c r="O1025" s="7"/>
      <c r="P1025" s="7"/>
      <c r="Q1025" s="7"/>
      <c r="R1025" s="7"/>
      <c r="S1025" s="7"/>
      <c r="T1025" s="7"/>
      <c r="U1025" s="7"/>
      <c r="V1025" s="7"/>
      <c r="W1025" s="7"/>
      <c r="X1025" s="7"/>
      <c r="Y1025" s="7"/>
      <c r="Z1025" s="7"/>
    </row>
    <row r="1026" ht="13.5" customHeight="1">
      <c r="A1026" s="288"/>
      <c r="B1026" s="287"/>
      <c r="C1026" s="203"/>
      <c r="D1026" s="203"/>
      <c r="E1026" s="281"/>
      <c r="F1026" s="253"/>
      <c r="G1026" s="7"/>
      <c r="H1026" s="7"/>
      <c r="I1026" s="7"/>
      <c r="J1026" s="7"/>
      <c r="K1026" s="7"/>
      <c r="L1026" s="7"/>
      <c r="M1026" s="7"/>
      <c r="N1026" s="7"/>
      <c r="O1026" s="7"/>
      <c r="P1026" s="7"/>
      <c r="Q1026" s="7"/>
      <c r="R1026" s="7"/>
      <c r="S1026" s="7"/>
      <c r="T1026" s="7"/>
      <c r="U1026" s="7"/>
      <c r="V1026" s="7"/>
      <c r="W1026" s="7"/>
      <c r="X1026" s="7"/>
      <c r="Y1026" s="7"/>
      <c r="Z1026" s="7"/>
    </row>
    <row r="1027" ht="13.5" customHeight="1">
      <c r="A1027" s="288"/>
      <c r="B1027" s="287"/>
      <c r="C1027" s="203"/>
      <c r="D1027" s="203"/>
      <c r="E1027" s="281"/>
      <c r="F1027" s="253"/>
      <c r="G1027" s="7"/>
      <c r="H1027" s="7"/>
      <c r="I1027" s="7"/>
      <c r="J1027" s="7"/>
      <c r="K1027" s="7"/>
      <c r="L1027" s="7"/>
      <c r="M1027" s="7"/>
      <c r="N1027" s="7"/>
      <c r="O1027" s="7"/>
      <c r="P1027" s="7"/>
      <c r="Q1027" s="7"/>
      <c r="R1027" s="7"/>
      <c r="S1027" s="7"/>
      <c r="T1027" s="7"/>
      <c r="U1027" s="7"/>
      <c r="V1027" s="7"/>
      <c r="W1027" s="7"/>
      <c r="X1027" s="7"/>
      <c r="Y1027" s="7"/>
      <c r="Z1027" s="7"/>
    </row>
    <row r="1028" ht="13.5" customHeight="1">
      <c r="A1028" s="288"/>
      <c r="B1028" s="287"/>
      <c r="C1028" s="203"/>
      <c r="D1028" s="203"/>
      <c r="E1028" s="281"/>
      <c r="F1028" s="253"/>
      <c r="G1028" s="7"/>
      <c r="H1028" s="7"/>
      <c r="I1028" s="7"/>
      <c r="J1028" s="7"/>
      <c r="K1028" s="7"/>
      <c r="L1028" s="7"/>
      <c r="M1028" s="7"/>
      <c r="N1028" s="7"/>
      <c r="O1028" s="7"/>
      <c r="P1028" s="7"/>
      <c r="Q1028" s="7"/>
      <c r="R1028" s="7"/>
      <c r="S1028" s="7"/>
      <c r="T1028" s="7"/>
      <c r="U1028" s="7"/>
      <c r="V1028" s="7"/>
      <c r="W1028" s="7"/>
      <c r="X1028" s="7"/>
      <c r="Y1028" s="7"/>
      <c r="Z1028" s="7"/>
    </row>
    <row r="1029" ht="13.5" customHeight="1">
      <c r="A1029" s="288"/>
      <c r="B1029" s="287"/>
      <c r="C1029" s="203"/>
      <c r="D1029" s="203"/>
      <c r="E1029" s="281"/>
      <c r="F1029" s="253"/>
      <c r="G1029" s="7"/>
      <c r="H1029" s="7"/>
      <c r="I1029" s="7"/>
      <c r="J1029" s="7"/>
      <c r="K1029" s="7"/>
      <c r="L1029" s="7"/>
      <c r="M1029" s="7"/>
      <c r="N1029" s="7"/>
      <c r="O1029" s="7"/>
      <c r="P1029" s="7"/>
      <c r="Q1029" s="7"/>
      <c r="R1029" s="7"/>
      <c r="S1029" s="7"/>
      <c r="T1029" s="7"/>
      <c r="U1029" s="7"/>
      <c r="V1029" s="7"/>
      <c r="W1029" s="7"/>
      <c r="X1029" s="7"/>
      <c r="Y1029" s="7"/>
      <c r="Z1029" s="7"/>
    </row>
    <row r="1030" ht="13.5" customHeight="1">
      <c r="A1030" s="288"/>
      <c r="B1030" s="287"/>
      <c r="C1030" s="203"/>
      <c r="D1030" s="203"/>
      <c r="E1030" s="281"/>
      <c r="F1030" s="253"/>
      <c r="G1030" s="7"/>
      <c r="H1030" s="7"/>
      <c r="I1030" s="7"/>
      <c r="J1030" s="7"/>
      <c r="K1030" s="7"/>
      <c r="L1030" s="7"/>
      <c r="M1030" s="7"/>
      <c r="N1030" s="7"/>
      <c r="O1030" s="7"/>
      <c r="P1030" s="7"/>
      <c r="Q1030" s="7"/>
      <c r="R1030" s="7"/>
      <c r="S1030" s="7"/>
      <c r="T1030" s="7"/>
      <c r="U1030" s="7"/>
      <c r="V1030" s="7"/>
      <c r="W1030" s="7"/>
      <c r="X1030" s="7"/>
      <c r="Y1030" s="7"/>
      <c r="Z1030" s="7"/>
    </row>
    <row r="1031" ht="13.5" customHeight="1">
      <c r="A1031" s="288"/>
      <c r="B1031" s="287"/>
      <c r="C1031" s="203"/>
      <c r="D1031" s="203"/>
      <c r="E1031" s="281"/>
      <c r="F1031" s="253"/>
      <c r="G1031" s="7"/>
      <c r="H1031" s="7"/>
      <c r="I1031" s="7"/>
      <c r="J1031" s="7"/>
      <c r="K1031" s="7"/>
      <c r="L1031" s="7"/>
      <c r="M1031" s="7"/>
      <c r="N1031" s="7"/>
      <c r="O1031" s="7"/>
      <c r="P1031" s="7"/>
      <c r="Q1031" s="7"/>
      <c r="R1031" s="7"/>
      <c r="S1031" s="7"/>
      <c r="T1031" s="7"/>
      <c r="U1031" s="7"/>
      <c r="V1031" s="7"/>
      <c r="W1031" s="7"/>
      <c r="X1031" s="7"/>
      <c r="Y1031" s="7"/>
      <c r="Z1031" s="7"/>
    </row>
    <row r="1032" ht="13.5" customHeight="1">
      <c r="A1032" s="288"/>
      <c r="B1032" s="287"/>
      <c r="C1032" s="203"/>
      <c r="D1032" s="203"/>
      <c r="E1032" s="281"/>
      <c r="F1032" s="253"/>
      <c r="G1032" s="7"/>
      <c r="H1032" s="7"/>
      <c r="I1032" s="7"/>
      <c r="J1032" s="7"/>
      <c r="K1032" s="7"/>
      <c r="L1032" s="7"/>
      <c r="M1032" s="7"/>
      <c r="N1032" s="7"/>
      <c r="O1032" s="7"/>
      <c r="P1032" s="7"/>
      <c r="Q1032" s="7"/>
      <c r="R1032" s="7"/>
      <c r="S1032" s="7"/>
      <c r="T1032" s="7"/>
      <c r="U1032" s="7"/>
      <c r="V1032" s="7"/>
      <c r="W1032" s="7"/>
      <c r="X1032" s="7"/>
      <c r="Y1032" s="7"/>
      <c r="Z1032" s="7"/>
    </row>
    <row r="1033" ht="13.5" customHeight="1">
      <c r="A1033" s="288"/>
      <c r="B1033" s="287"/>
      <c r="C1033" s="203"/>
      <c r="D1033" s="203"/>
      <c r="E1033" s="281"/>
      <c r="F1033" s="253"/>
      <c r="G1033" s="7"/>
      <c r="H1033" s="7"/>
      <c r="I1033" s="7"/>
      <c r="J1033" s="7"/>
      <c r="K1033" s="7"/>
      <c r="L1033" s="7"/>
      <c r="M1033" s="7"/>
      <c r="N1033" s="7"/>
      <c r="O1033" s="7"/>
      <c r="P1033" s="7"/>
      <c r="Q1033" s="7"/>
      <c r="R1033" s="7"/>
      <c r="S1033" s="7"/>
      <c r="T1033" s="7"/>
      <c r="U1033" s="7"/>
      <c r="V1033" s="7"/>
      <c r="W1033" s="7"/>
      <c r="X1033" s="7"/>
      <c r="Y1033" s="7"/>
      <c r="Z1033" s="7"/>
    </row>
    <row r="1034" ht="13.5" customHeight="1">
      <c r="A1034" s="288"/>
      <c r="B1034" s="287"/>
      <c r="C1034" s="203"/>
      <c r="D1034" s="203"/>
      <c r="E1034" s="281"/>
      <c r="F1034" s="253"/>
      <c r="G1034" s="7"/>
      <c r="H1034" s="7"/>
      <c r="I1034" s="7"/>
      <c r="J1034" s="7"/>
      <c r="K1034" s="7"/>
      <c r="L1034" s="7"/>
      <c r="M1034" s="7"/>
      <c r="N1034" s="7"/>
      <c r="O1034" s="7"/>
      <c r="P1034" s="7"/>
      <c r="Q1034" s="7"/>
      <c r="R1034" s="7"/>
      <c r="S1034" s="7"/>
      <c r="T1034" s="7"/>
      <c r="U1034" s="7"/>
      <c r="V1034" s="7"/>
      <c r="W1034" s="7"/>
      <c r="X1034" s="7"/>
      <c r="Y1034" s="7"/>
      <c r="Z1034" s="7"/>
    </row>
    <row r="1035" ht="13.5" customHeight="1">
      <c r="A1035" s="288"/>
      <c r="B1035" s="287"/>
      <c r="C1035" s="203"/>
      <c r="D1035" s="203"/>
      <c r="E1035" s="281"/>
      <c r="F1035" s="253"/>
      <c r="G1035" s="7"/>
      <c r="H1035" s="7"/>
      <c r="I1035" s="7"/>
      <c r="J1035" s="7"/>
      <c r="K1035" s="7"/>
      <c r="L1035" s="7"/>
      <c r="M1035" s="7"/>
      <c r="N1035" s="7"/>
      <c r="O1035" s="7"/>
      <c r="P1035" s="7"/>
      <c r="Q1035" s="7"/>
      <c r="R1035" s="7"/>
      <c r="S1035" s="7"/>
      <c r="T1035" s="7"/>
      <c r="U1035" s="7"/>
      <c r="V1035" s="7"/>
      <c r="W1035" s="7"/>
      <c r="X1035" s="7"/>
      <c r="Y1035" s="7"/>
      <c r="Z1035" s="7"/>
    </row>
    <row r="1036" ht="13.5" customHeight="1">
      <c r="A1036" s="288"/>
      <c r="B1036" s="287"/>
      <c r="C1036" s="203"/>
      <c r="D1036" s="203"/>
      <c r="E1036" s="281"/>
      <c r="F1036" s="253"/>
      <c r="G1036" s="7"/>
      <c r="H1036" s="7"/>
      <c r="I1036" s="7"/>
      <c r="J1036" s="7"/>
      <c r="K1036" s="7"/>
      <c r="L1036" s="7"/>
      <c r="M1036" s="7"/>
      <c r="N1036" s="7"/>
      <c r="O1036" s="7"/>
      <c r="P1036" s="7"/>
      <c r="Q1036" s="7"/>
      <c r="R1036" s="7"/>
      <c r="S1036" s="7"/>
      <c r="T1036" s="7"/>
      <c r="U1036" s="7"/>
      <c r="V1036" s="7"/>
      <c r="W1036" s="7"/>
      <c r="X1036" s="7"/>
      <c r="Y1036" s="7"/>
      <c r="Z1036" s="7"/>
    </row>
    <row r="1037" ht="13.5" customHeight="1">
      <c r="A1037" s="288"/>
      <c r="B1037" s="287"/>
      <c r="C1037" s="203"/>
      <c r="D1037" s="203"/>
      <c r="E1037" s="281"/>
      <c r="F1037" s="253"/>
      <c r="G1037" s="7"/>
      <c r="H1037" s="7"/>
      <c r="I1037" s="7"/>
      <c r="J1037" s="7"/>
      <c r="K1037" s="7"/>
      <c r="L1037" s="7"/>
      <c r="M1037" s="7"/>
      <c r="N1037" s="7"/>
      <c r="O1037" s="7"/>
      <c r="P1037" s="7"/>
      <c r="Q1037" s="7"/>
      <c r="R1037" s="7"/>
      <c r="S1037" s="7"/>
      <c r="T1037" s="7"/>
      <c r="U1037" s="7"/>
      <c r="V1037" s="7"/>
      <c r="W1037" s="7"/>
      <c r="X1037" s="7"/>
      <c r="Y1037" s="7"/>
      <c r="Z1037" s="7"/>
    </row>
    <row r="1038" ht="13.5" customHeight="1">
      <c r="A1038" s="288"/>
      <c r="B1038" s="287"/>
      <c r="C1038" s="203"/>
      <c r="D1038" s="203"/>
      <c r="E1038" s="281"/>
      <c r="F1038" s="253"/>
      <c r="G1038" s="7"/>
      <c r="H1038" s="7"/>
      <c r="I1038" s="7"/>
      <c r="J1038" s="7"/>
      <c r="K1038" s="7"/>
      <c r="L1038" s="7"/>
      <c r="M1038" s="7"/>
      <c r="N1038" s="7"/>
      <c r="O1038" s="7"/>
      <c r="P1038" s="7"/>
      <c r="Q1038" s="7"/>
      <c r="R1038" s="7"/>
      <c r="S1038" s="7"/>
      <c r="T1038" s="7"/>
      <c r="U1038" s="7"/>
      <c r="V1038" s="7"/>
      <c r="W1038" s="7"/>
      <c r="X1038" s="7"/>
      <c r="Y1038" s="7"/>
      <c r="Z1038" s="7"/>
    </row>
    <row r="1039" ht="13.5" customHeight="1">
      <c r="A1039" s="288"/>
      <c r="B1039" s="287"/>
      <c r="C1039" s="203"/>
      <c r="D1039" s="203"/>
      <c r="E1039" s="281"/>
      <c r="F1039" s="253"/>
      <c r="G1039" s="7"/>
      <c r="H1039" s="7"/>
      <c r="I1039" s="7"/>
      <c r="J1039" s="7"/>
      <c r="K1039" s="7"/>
      <c r="L1039" s="7"/>
      <c r="M1039" s="7"/>
      <c r="N1039" s="7"/>
      <c r="O1039" s="7"/>
      <c r="P1039" s="7"/>
      <c r="Q1039" s="7"/>
      <c r="R1039" s="7"/>
      <c r="S1039" s="7"/>
      <c r="T1039" s="7"/>
      <c r="U1039" s="7"/>
      <c r="V1039" s="7"/>
      <c r="W1039" s="7"/>
      <c r="X1039" s="7"/>
      <c r="Y1039" s="7"/>
      <c r="Z1039" s="7"/>
    </row>
    <row r="1040" ht="13.5" customHeight="1">
      <c r="A1040" s="288"/>
      <c r="B1040" s="287"/>
      <c r="C1040" s="203"/>
      <c r="D1040" s="203"/>
      <c r="E1040" s="281"/>
      <c r="F1040" s="253"/>
      <c r="G1040" s="7"/>
      <c r="H1040" s="7"/>
      <c r="I1040" s="7"/>
      <c r="J1040" s="7"/>
      <c r="K1040" s="7"/>
      <c r="L1040" s="7"/>
      <c r="M1040" s="7"/>
      <c r="N1040" s="7"/>
      <c r="O1040" s="7"/>
      <c r="P1040" s="7"/>
      <c r="Q1040" s="7"/>
      <c r="R1040" s="7"/>
      <c r="S1040" s="7"/>
      <c r="T1040" s="7"/>
      <c r="U1040" s="7"/>
      <c r="V1040" s="7"/>
      <c r="W1040" s="7"/>
      <c r="X1040" s="7"/>
      <c r="Y1040" s="7"/>
      <c r="Z1040" s="7"/>
    </row>
    <row r="1041" ht="13.5" customHeight="1">
      <c r="A1041" s="288"/>
      <c r="B1041" s="287"/>
      <c r="C1041" s="203"/>
      <c r="D1041" s="203"/>
      <c r="E1041" s="281"/>
      <c r="F1041" s="253"/>
      <c r="G1041" s="7"/>
      <c r="H1041" s="7"/>
      <c r="I1041" s="7"/>
      <c r="J1041" s="7"/>
      <c r="K1041" s="7"/>
      <c r="L1041" s="7"/>
      <c r="M1041" s="7"/>
      <c r="N1041" s="7"/>
      <c r="O1041" s="7"/>
      <c r="P1041" s="7"/>
      <c r="Q1041" s="7"/>
      <c r="R1041" s="7"/>
      <c r="S1041" s="7"/>
      <c r="T1041" s="7"/>
      <c r="U1041" s="7"/>
      <c r="V1041" s="7"/>
      <c r="W1041" s="7"/>
      <c r="X1041" s="7"/>
      <c r="Y1041" s="7"/>
      <c r="Z1041" s="7"/>
    </row>
    <row r="1042" ht="13.5" customHeight="1">
      <c r="A1042" s="288"/>
      <c r="B1042" s="287"/>
      <c r="C1042" s="203"/>
      <c r="D1042" s="203"/>
      <c r="E1042" s="281"/>
      <c r="F1042" s="253"/>
      <c r="G1042" s="7"/>
      <c r="H1042" s="7"/>
      <c r="I1042" s="7"/>
      <c r="J1042" s="7"/>
      <c r="K1042" s="7"/>
      <c r="L1042" s="7"/>
      <c r="M1042" s="7"/>
      <c r="N1042" s="7"/>
      <c r="O1042" s="7"/>
      <c r="P1042" s="7"/>
      <c r="Q1042" s="7"/>
      <c r="R1042" s="7"/>
      <c r="S1042" s="7"/>
      <c r="T1042" s="7"/>
      <c r="U1042" s="7"/>
      <c r="V1042" s="7"/>
      <c r="W1042" s="7"/>
      <c r="X1042" s="7"/>
      <c r="Y1042" s="7"/>
      <c r="Z1042" s="7"/>
    </row>
    <row r="1043" ht="13.5" customHeight="1">
      <c r="A1043" s="288"/>
      <c r="B1043" s="287"/>
      <c r="C1043" s="203"/>
      <c r="D1043" s="203"/>
      <c r="E1043" s="281"/>
      <c r="F1043" s="253"/>
      <c r="G1043" s="7"/>
      <c r="H1043" s="7"/>
      <c r="I1043" s="7"/>
      <c r="J1043" s="7"/>
      <c r="K1043" s="7"/>
      <c r="L1043" s="7"/>
      <c r="M1043" s="7"/>
      <c r="N1043" s="7"/>
      <c r="O1043" s="7"/>
      <c r="P1043" s="7"/>
      <c r="Q1043" s="7"/>
      <c r="R1043" s="7"/>
      <c r="S1043" s="7"/>
      <c r="T1043" s="7"/>
      <c r="U1043" s="7"/>
      <c r="V1043" s="7"/>
      <c r="W1043" s="7"/>
      <c r="X1043" s="7"/>
      <c r="Y1043" s="7"/>
      <c r="Z1043" s="7"/>
    </row>
    <row r="1044" ht="13.5" customHeight="1">
      <c r="A1044" s="288"/>
      <c r="B1044" s="287"/>
      <c r="C1044" s="203"/>
      <c r="D1044" s="203"/>
      <c r="E1044" s="281"/>
      <c r="F1044" s="253"/>
      <c r="G1044" s="7"/>
      <c r="H1044" s="7"/>
      <c r="I1044" s="7"/>
      <c r="J1044" s="7"/>
      <c r="K1044" s="7"/>
      <c r="L1044" s="7"/>
      <c r="M1044" s="7"/>
      <c r="N1044" s="7"/>
      <c r="O1044" s="7"/>
      <c r="P1044" s="7"/>
      <c r="Q1044" s="7"/>
      <c r="R1044" s="7"/>
      <c r="S1044" s="7"/>
      <c r="T1044" s="7"/>
      <c r="U1044" s="7"/>
      <c r="V1044" s="7"/>
      <c r="W1044" s="7"/>
      <c r="X1044" s="7"/>
      <c r="Y1044" s="7"/>
      <c r="Z1044" s="7"/>
    </row>
    <row r="1045" ht="13.5" customHeight="1">
      <c r="A1045" s="288"/>
      <c r="B1045" s="287"/>
      <c r="C1045" s="203"/>
      <c r="D1045" s="203"/>
      <c r="E1045" s="281"/>
      <c r="F1045" s="253"/>
      <c r="G1045" s="7"/>
      <c r="H1045" s="7"/>
      <c r="I1045" s="7"/>
      <c r="J1045" s="7"/>
      <c r="K1045" s="7"/>
      <c r="L1045" s="7"/>
      <c r="M1045" s="7"/>
      <c r="N1045" s="7"/>
      <c r="O1045" s="7"/>
      <c r="P1045" s="7"/>
      <c r="Q1045" s="7"/>
      <c r="R1045" s="7"/>
      <c r="S1045" s="7"/>
      <c r="T1045" s="7"/>
      <c r="U1045" s="7"/>
      <c r="V1045" s="7"/>
      <c r="W1045" s="7"/>
      <c r="X1045" s="7"/>
      <c r="Y1045" s="7"/>
      <c r="Z1045" s="7"/>
    </row>
    <row r="1046" ht="13.5" customHeight="1">
      <c r="A1046" s="288"/>
      <c r="B1046" s="287"/>
      <c r="C1046" s="203"/>
      <c r="D1046" s="203"/>
      <c r="E1046" s="281"/>
      <c r="F1046" s="253"/>
      <c r="G1046" s="7"/>
      <c r="H1046" s="7"/>
      <c r="I1046" s="7"/>
      <c r="J1046" s="7"/>
      <c r="K1046" s="7"/>
      <c r="L1046" s="7"/>
      <c r="M1046" s="7"/>
      <c r="N1046" s="7"/>
      <c r="O1046" s="7"/>
      <c r="P1046" s="7"/>
      <c r="Q1046" s="7"/>
      <c r="R1046" s="7"/>
      <c r="S1046" s="7"/>
      <c r="T1046" s="7"/>
      <c r="U1046" s="7"/>
      <c r="V1046" s="7"/>
      <c r="W1046" s="7"/>
      <c r="X1046" s="7"/>
      <c r="Y1046" s="7"/>
      <c r="Z1046" s="7"/>
    </row>
    <row r="1047" ht="13.5" customHeight="1">
      <c r="A1047" s="288"/>
      <c r="B1047" s="287"/>
      <c r="C1047" s="203"/>
      <c r="D1047" s="203"/>
      <c r="E1047" s="281"/>
      <c r="F1047" s="253"/>
      <c r="G1047" s="7"/>
      <c r="H1047" s="7"/>
      <c r="I1047" s="7"/>
      <c r="J1047" s="7"/>
      <c r="K1047" s="7"/>
      <c r="L1047" s="7"/>
      <c r="M1047" s="7"/>
      <c r="N1047" s="7"/>
      <c r="O1047" s="7"/>
      <c r="P1047" s="7"/>
      <c r="Q1047" s="7"/>
      <c r="R1047" s="7"/>
      <c r="S1047" s="7"/>
      <c r="T1047" s="7"/>
      <c r="U1047" s="7"/>
      <c r="V1047" s="7"/>
      <c r="W1047" s="7"/>
      <c r="X1047" s="7"/>
      <c r="Y1047" s="7"/>
      <c r="Z1047" s="7"/>
    </row>
    <row r="1048" ht="13.5" customHeight="1">
      <c r="A1048" s="288"/>
      <c r="B1048" s="287"/>
      <c r="C1048" s="203"/>
      <c r="D1048" s="203"/>
      <c r="E1048" s="281"/>
      <c r="F1048" s="253"/>
      <c r="G1048" s="7"/>
      <c r="H1048" s="7"/>
      <c r="I1048" s="7"/>
      <c r="J1048" s="7"/>
      <c r="K1048" s="7"/>
      <c r="L1048" s="7"/>
      <c r="M1048" s="7"/>
      <c r="N1048" s="7"/>
      <c r="O1048" s="7"/>
      <c r="P1048" s="7"/>
      <c r="Q1048" s="7"/>
      <c r="R1048" s="7"/>
      <c r="S1048" s="7"/>
      <c r="T1048" s="7"/>
      <c r="U1048" s="7"/>
      <c r="V1048" s="7"/>
      <c r="W1048" s="7"/>
      <c r="X1048" s="7"/>
      <c r="Y1048" s="7"/>
      <c r="Z1048" s="7"/>
    </row>
    <row r="1049" ht="13.5" customHeight="1">
      <c r="A1049" s="288"/>
      <c r="B1049" s="287"/>
      <c r="C1049" s="203"/>
      <c r="D1049" s="203"/>
      <c r="E1049" s="281"/>
      <c r="F1049" s="253"/>
      <c r="G1049" s="7"/>
      <c r="H1049" s="7"/>
      <c r="I1049" s="7"/>
      <c r="J1049" s="7"/>
      <c r="K1049" s="7"/>
      <c r="L1049" s="7"/>
      <c r="M1049" s="7"/>
      <c r="N1049" s="7"/>
      <c r="O1049" s="7"/>
      <c r="P1049" s="7"/>
      <c r="Q1049" s="7"/>
      <c r="R1049" s="7"/>
      <c r="S1049" s="7"/>
      <c r="T1049" s="7"/>
      <c r="U1049" s="7"/>
      <c r="V1049" s="7"/>
      <c r="W1049" s="7"/>
      <c r="X1049" s="7"/>
      <c r="Y1049" s="7"/>
      <c r="Z1049" s="7"/>
    </row>
    <row r="1050" ht="13.5" customHeight="1">
      <c r="A1050" s="288"/>
      <c r="B1050" s="287"/>
      <c r="C1050" s="203"/>
      <c r="D1050" s="203"/>
      <c r="E1050" s="281"/>
      <c r="F1050" s="253"/>
      <c r="G1050" s="7"/>
      <c r="H1050" s="7"/>
      <c r="I1050" s="7"/>
      <c r="J1050" s="7"/>
      <c r="K1050" s="7"/>
      <c r="L1050" s="7"/>
      <c r="M1050" s="7"/>
      <c r="N1050" s="7"/>
      <c r="O1050" s="7"/>
      <c r="P1050" s="7"/>
      <c r="Q1050" s="7"/>
      <c r="R1050" s="7"/>
      <c r="S1050" s="7"/>
      <c r="T1050" s="7"/>
      <c r="U1050" s="7"/>
      <c r="V1050" s="7"/>
      <c r="W1050" s="7"/>
      <c r="X1050" s="7"/>
      <c r="Y1050" s="7"/>
      <c r="Z1050" s="7"/>
    </row>
    <row r="1051" ht="13.5" customHeight="1">
      <c r="A1051" s="288"/>
      <c r="B1051" s="287"/>
      <c r="C1051" s="203"/>
      <c r="D1051" s="203"/>
      <c r="E1051" s="281"/>
      <c r="F1051" s="253"/>
      <c r="G1051" s="7"/>
      <c r="H1051" s="7"/>
      <c r="I1051" s="7"/>
      <c r="J1051" s="7"/>
      <c r="K1051" s="7"/>
      <c r="L1051" s="7"/>
      <c r="M1051" s="7"/>
      <c r="N1051" s="7"/>
      <c r="O1051" s="7"/>
      <c r="P1051" s="7"/>
      <c r="Q1051" s="7"/>
      <c r="R1051" s="7"/>
      <c r="S1051" s="7"/>
      <c r="T1051" s="7"/>
      <c r="U1051" s="7"/>
      <c r="V1051" s="7"/>
      <c r="W1051" s="7"/>
      <c r="X1051" s="7"/>
      <c r="Y1051" s="7"/>
      <c r="Z1051" s="7"/>
    </row>
    <row r="1052" ht="13.5" customHeight="1">
      <c r="A1052" s="288"/>
      <c r="B1052" s="287"/>
      <c r="C1052" s="203"/>
      <c r="D1052" s="203"/>
      <c r="E1052" s="281"/>
      <c r="F1052" s="253"/>
      <c r="G1052" s="7"/>
      <c r="H1052" s="7"/>
      <c r="I1052" s="7"/>
      <c r="J1052" s="7"/>
      <c r="K1052" s="7"/>
      <c r="L1052" s="7"/>
      <c r="M1052" s="7"/>
      <c r="N1052" s="7"/>
      <c r="O1052" s="7"/>
      <c r="P1052" s="7"/>
      <c r="Q1052" s="7"/>
      <c r="R1052" s="7"/>
      <c r="S1052" s="7"/>
      <c r="T1052" s="7"/>
      <c r="U1052" s="7"/>
      <c r="V1052" s="7"/>
      <c r="W1052" s="7"/>
      <c r="X1052" s="7"/>
      <c r="Y1052" s="7"/>
      <c r="Z1052" s="7"/>
    </row>
    <row r="1053" ht="13.5" customHeight="1">
      <c r="A1053" s="288"/>
      <c r="B1053" s="287"/>
      <c r="C1053" s="203"/>
      <c r="D1053" s="203"/>
      <c r="E1053" s="281"/>
      <c r="F1053" s="253"/>
      <c r="G1053" s="7"/>
      <c r="H1053" s="7"/>
      <c r="I1053" s="7"/>
      <c r="J1053" s="7"/>
      <c r="K1053" s="7"/>
      <c r="L1053" s="7"/>
      <c r="M1053" s="7"/>
      <c r="N1053" s="7"/>
      <c r="O1053" s="7"/>
      <c r="P1053" s="7"/>
      <c r="Q1053" s="7"/>
      <c r="R1053" s="7"/>
      <c r="S1053" s="7"/>
      <c r="T1053" s="7"/>
      <c r="U1053" s="7"/>
      <c r="V1053" s="7"/>
      <c r="W1053" s="7"/>
      <c r="X1053" s="7"/>
      <c r="Y1053" s="7"/>
      <c r="Z1053" s="7"/>
    </row>
    <row r="1054" ht="13.5" customHeight="1">
      <c r="A1054" s="288"/>
      <c r="B1054" s="287"/>
      <c r="C1054" s="203"/>
      <c r="D1054" s="203"/>
      <c r="E1054" s="281"/>
      <c r="F1054" s="253"/>
      <c r="G1054" s="7"/>
      <c r="H1054" s="7"/>
      <c r="I1054" s="7"/>
      <c r="J1054" s="7"/>
      <c r="K1054" s="7"/>
      <c r="L1054" s="7"/>
      <c r="M1054" s="7"/>
      <c r="N1054" s="7"/>
      <c r="O1054" s="7"/>
      <c r="P1054" s="7"/>
      <c r="Q1054" s="7"/>
      <c r="R1054" s="7"/>
      <c r="S1054" s="7"/>
      <c r="T1054" s="7"/>
      <c r="U1054" s="7"/>
      <c r="V1054" s="7"/>
      <c r="W1054" s="7"/>
      <c r="X1054" s="7"/>
      <c r="Y1054" s="7"/>
      <c r="Z1054" s="7"/>
    </row>
    <row r="1055" ht="13.5" customHeight="1">
      <c r="A1055" s="288"/>
      <c r="B1055" s="287"/>
      <c r="C1055" s="203"/>
      <c r="D1055" s="203"/>
      <c r="E1055" s="281"/>
      <c r="F1055" s="253"/>
      <c r="G1055" s="7"/>
      <c r="H1055" s="7"/>
      <c r="I1055" s="7"/>
      <c r="J1055" s="7"/>
      <c r="K1055" s="7"/>
      <c r="L1055" s="7"/>
      <c r="M1055" s="7"/>
      <c r="N1055" s="7"/>
      <c r="O1055" s="7"/>
      <c r="P1055" s="7"/>
      <c r="Q1055" s="7"/>
      <c r="R1055" s="7"/>
      <c r="S1055" s="7"/>
      <c r="T1055" s="7"/>
      <c r="U1055" s="7"/>
      <c r="V1055" s="7"/>
      <c r="W1055" s="7"/>
      <c r="X1055" s="7"/>
      <c r="Y1055" s="7"/>
      <c r="Z1055" s="7"/>
    </row>
    <row r="1056" ht="13.5" customHeight="1">
      <c r="A1056" s="288"/>
      <c r="B1056" s="287"/>
      <c r="C1056" s="203"/>
      <c r="D1056" s="203"/>
      <c r="E1056" s="281"/>
      <c r="F1056" s="253"/>
      <c r="G1056" s="7"/>
      <c r="H1056" s="7"/>
      <c r="I1056" s="7"/>
      <c r="J1056" s="7"/>
      <c r="K1056" s="7"/>
      <c r="L1056" s="7"/>
      <c r="M1056" s="7"/>
      <c r="N1056" s="7"/>
      <c r="O1056" s="7"/>
      <c r="P1056" s="7"/>
      <c r="Q1056" s="7"/>
      <c r="R1056" s="7"/>
      <c r="S1056" s="7"/>
      <c r="T1056" s="7"/>
      <c r="U1056" s="7"/>
      <c r="V1056" s="7"/>
      <c r="W1056" s="7"/>
      <c r="X1056" s="7"/>
      <c r="Y1056" s="7"/>
      <c r="Z1056" s="7"/>
    </row>
    <row r="1057" ht="13.5" customHeight="1">
      <c r="A1057" s="288"/>
      <c r="B1057" s="287"/>
      <c r="C1057" s="203"/>
      <c r="D1057" s="203"/>
      <c r="E1057" s="281"/>
      <c r="F1057" s="253"/>
      <c r="G1057" s="7"/>
      <c r="H1057" s="7"/>
      <c r="I1057" s="7"/>
      <c r="J1057" s="7"/>
      <c r="K1057" s="7"/>
      <c r="L1057" s="7"/>
      <c r="M1057" s="7"/>
      <c r="N1057" s="7"/>
      <c r="O1057" s="7"/>
      <c r="P1057" s="7"/>
      <c r="Q1057" s="7"/>
      <c r="R1057" s="7"/>
      <c r="S1057" s="7"/>
      <c r="T1057" s="7"/>
      <c r="U1057" s="7"/>
      <c r="V1057" s="7"/>
      <c r="W1057" s="7"/>
      <c r="X1057" s="7"/>
      <c r="Y1057" s="7"/>
      <c r="Z1057" s="7"/>
    </row>
    <row r="1058" ht="13.5" customHeight="1">
      <c r="A1058" s="288"/>
      <c r="B1058" s="287"/>
      <c r="C1058" s="203"/>
      <c r="D1058" s="203"/>
      <c r="E1058" s="281"/>
      <c r="F1058" s="253"/>
      <c r="G1058" s="7"/>
      <c r="H1058" s="7"/>
      <c r="I1058" s="7"/>
      <c r="J1058" s="7"/>
      <c r="K1058" s="7"/>
      <c r="L1058" s="7"/>
      <c r="M1058" s="7"/>
      <c r="N1058" s="7"/>
      <c r="O1058" s="7"/>
      <c r="P1058" s="7"/>
      <c r="Q1058" s="7"/>
      <c r="R1058" s="7"/>
      <c r="S1058" s="7"/>
      <c r="T1058" s="7"/>
      <c r="U1058" s="7"/>
      <c r="V1058" s="7"/>
      <c r="W1058" s="7"/>
      <c r="X1058" s="7"/>
      <c r="Y1058" s="7"/>
      <c r="Z1058" s="7"/>
    </row>
    <row r="1059" ht="13.5" customHeight="1">
      <c r="A1059" s="288"/>
      <c r="B1059" s="287"/>
      <c r="C1059" s="203"/>
      <c r="D1059" s="203"/>
      <c r="E1059" s="281"/>
      <c r="F1059" s="253"/>
      <c r="G1059" s="7"/>
      <c r="H1059" s="7"/>
      <c r="I1059" s="7"/>
      <c r="J1059" s="7"/>
      <c r="K1059" s="7"/>
      <c r="L1059" s="7"/>
      <c r="M1059" s="7"/>
      <c r="N1059" s="7"/>
      <c r="O1059" s="7"/>
      <c r="P1059" s="7"/>
      <c r="Q1059" s="7"/>
      <c r="R1059" s="7"/>
      <c r="S1059" s="7"/>
      <c r="T1059" s="7"/>
      <c r="U1059" s="7"/>
      <c r="V1059" s="7"/>
      <c r="W1059" s="7"/>
      <c r="X1059" s="7"/>
      <c r="Y1059" s="7"/>
      <c r="Z1059" s="7"/>
    </row>
    <row r="1060" ht="13.5" customHeight="1">
      <c r="A1060" s="288"/>
      <c r="B1060" s="287"/>
      <c r="C1060" s="203"/>
      <c r="D1060" s="203"/>
      <c r="E1060" s="281"/>
      <c r="F1060" s="253"/>
      <c r="G1060" s="7"/>
      <c r="H1060" s="7"/>
      <c r="I1060" s="7"/>
      <c r="J1060" s="7"/>
      <c r="K1060" s="7"/>
      <c r="L1060" s="7"/>
      <c r="M1060" s="7"/>
      <c r="N1060" s="7"/>
      <c r="O1060" s="7"/>
      <c r="P1060" s="7"/>
      <c r="Q1060" s="7"/>
      <c r="R1060" s="7"/>
      <c r="S1060" s="7"/>
      <c r="T1060" s="7"/>
      <c r="U1060" s="7"/>
      <c r="V1060" s="7"/>
      <c r="W1060" s="7"/>
      <c r="X1060" s="7"/>
      <c r="Y1060" s="7"/>
      <c r="Z1060" s="7"/>
    </row>
    <row r="1061" ht="13.5" customHeight="1">
      <c r="A1061" s="288"/>
      <c r="B1061" s="287"/>
      <c r="C1061" s="203"/>
      <c r="D1061" s="203"/>
      <c r="E1061" s="281"/>
      <c r="F1061" s="253"/>
      <c r="G1061" s="7"/>
      <c r="H1061" s="7"/>
      <c r="I1061" s="7"/>
      <c r="J1061" s="7"/>
      <c r="K1061" s="7"/>
      <c r="L1061" s="7"/>
      <c r="M1061" s="7"/>
      <c r="N1061" s="7"/>
      <c r="O1061" s="7"/>
      <c r="P1061" s="7"/>
      <c r="Q1061" s="7"/>
      <c r="R1061" s="7"/>
      <c r="S1061" s="7"/>
      <c r="T1061" s="7"/>
      <c r="U1061" s="7"/>
      <c r="V1061" s="7"/>
      <c r="W1061" s="7"/>
      <c r="X1061" s="7"/>
      <c r="Y1061" s="7"/>
      <c r="Z1061" s="7"/>
    </row>
    <row r="1062" ht="13.5" customHeight="1">
      <c r="A1062" s="288"/>
      <c r="B1062" s="287"/>
      <c r="C1062" s="203"/>
      <c r="D1062" s="203"/>
      <c r="E1062" s="281"/>
      <c r="F1062" s="253"/>
      <c r="G1062" s="7"/>
      <c r="H1062" s="7"/>
      <c r="I1062" s="7"/>
      <c r="J1062" s="7"/>
      <c r="K1062" s="7"/>
      <c r="L1062" s="7"/>
      <c r="M1062" s="7"/>
      <c r="N1062" s="7"/>
      <c r="O1062" s="7"/>
      <c r="P1062" s="7"/>
      <c r="Q1062" s="7"/>
      <c r="R1062" s="7"/>
      <c r="S1062" s="7"/>
      <c r="T1062" s="7"/>
      <c r="U1062" s="7"/>
      <c r="V1062" s="7"/>
      <c r="W1062" s="7"/>
      <c r="X1062" s="7"/>
      <c r="Y1062" s="7"/>
      <c r="Z1062" s="7"/>
    </row>
    <row r="1063" ht="13.5" customHeight="1">
      <c r="A1063" s="288"/>
      <c r="B1063" s="287"/>
      <c r="C1063" s="203"/>
      <c r="D1063" s="203"/>
      <c r="E1063" s="281"/>
      <c r="F1063" s="253"/>
      <c r="G1063" s="7"/>
      <c r="H1063" s="7"/>
      <c r="I1063" s="7"/>
      <c r="J1063" s="7"/>
      <c r="K1063" s="7"/>
      <c r="L1063" s="7"/>
      <c r="M1063" s="7"/>
      <c r="N1063" s="7"/>
      <c r="O1063" s="7"/>
      <c r="P1063" s="7"/>
      <c r="Q1063" s="7"/>
      <c r="R1063" s="7"/>
      <c r="S1063" s="7"/>
      <c r="T1063" s="7"/>
      <c r="U1063" s="7"/>
      <c r="V1063" s="7"/>
      <c r="W1063" s="7"/>
      <c r="X1063" s="7"/>
      <c r="Y1063" s="7"/>
      <c r="Z1063" s="7"/>
    </row>
    <row r="1064" ht="13.5" customHeight="1">
      <c r="A1064" s="288"/>
      <c r="B1064" s="287"/>
      <c r="C1064" s="203"/>
      <c r="D1064" s="203"/>
      <c r="E1064" s="281"/>
      <c r="F1064" s="253"/>
      <c r="G1064" s="7"/>
      <c r="H1064" s="7"/>
      <c r="I1064" s="7"/>
      <c r="J1064" s="7"/>
      <c r="K1064" s="7"/>
      <c r="L1064" s="7"/>
      <c r="M1064" s="7"/>
      <c r="N1064" s="7"/>
      <c r="O1064" s="7"/>
      <c r="P1064" s="7"/>
      <c r="Q1064" s="7"/>
      <c r="R1064" s="7"/>
      <c r="S1064" s="7"/>
      <c r="T1064" s="7"/>
      <c r="U1064" s="7"/>
      <c r="V1064" s="7"/>
      <c r="W1064" s="7"/>
      <c r="X1064" s="7"/>
      <c r="Y1064" s="7"/>
      <c r="Z1064" s="7"/>
    </row>
    <row r="1065" ht="13.5" customHeight="1">
      <c r="A1065" s="288"/>
      <c r="B1065" s="287"/>
      <c r="C1065" s="203"/>
      <c r="D1065" s="203"/>
      <c r="E1065" s="281"/>
      <c r="F1065" s="253"/>
      <c r="G1065" s="7"/>
      <c r="H1065" s="7"/>
      <c r="I1065" s="7"/>
      <c r="J1065" s="7"/>
      <c r="K1065" s="7"/>
      <c r="L1065" s="7"/>
      <c r="M1065" s="7"/>
      <c r="N1065" s="7"/>
      <c r="O1065" s="7"/>
      <c r="P1065" s="7"/>
      <c r="Q1065" s="7"/>
      <c r="R1065" s="7"/>
      <c r="S1065" s="7"/>
      <c r="T1065" s="7"/>
      <c r="U1065" s="7"/>
      <c r="V1065" s="7"/>
      <c r="W1065" s="7"/>
      <c r="X1065" s="7"/>
      <c r="Y1065" s="7"/>
      <c r="Z1065" s="7"/>
    </row>
    <row r="1066" ht="13.5" customHeight="1">
      <c r="A1066" s="288"/>
      <c r="B1066" s="287"/>
      <c r="C1066" s="203"/>
      <c r="D1066" s="203"/>
      <c r="E1066" s="281"/>
      <c r="F1066" s="253"/>
      <c r="G1066" s="7"/>
      <c r="H1066" s="7"/>
      <c r="I1066" s="7"/>
      <c r="J1066" s="7"/>
      <c r="K1066" s="7"/>
      <c r="L1066" s="7"/>
      <c r="M1066" s="7"/>
      <c r="N1066" s="7"/>
      <c r="O1066" s="7"/>
      <c r="P1066" s="7"/>
      <c r="Q1066" s="7"/>
      <c r="R1066" s="7"/>
      <c r="S1066" s="7"/>
      <c r="T1066" s="7"/>
      <c r="U1066" s="7"/>
      <c r="V1066" s="7"/>
      <c r="W1066" s="7"/>
      <c r="X1066" s="7"/>
      <c r="Y1066" s="7"/>
      <c r="Z1066" s="7"/>
    </row>
    <row r="1067" ht="13.5" customHeight="1">
      <c r="A1067" s="288"/>
      <c r="B1067" s="287"/>
      <c r="C1067" s="203"/>
      <c r="D1067" s="203"/>
      <c r="E1067" s="281"/>
      <c r="F1067" s="253"/>
      <c r="G1067" s="7"/>
      <c r="H1067" s="7"/>
      <c r="I1067" s="7"/>
      <c r="J1067" s="7"/>
      <c r="K1067" s="7"/>
      <c r="L1067" s="7"/>
      <c r="M1067" s="7"/>
      <c r="N1067" s="7"/>
      <c r="O1067" s="7"/>
      <c r="P1067" s="7"/>
      <c r="Q1067" s="7"/>
      <c r="R1067" s="7"/>
      <c r="S1067" s="7"/>
      <c r="T1067" s="7"/>
      <c r="U1067" s="7"/>
      <c r="V1067" s="7"/>
      <c r="W1067" s="7"/>
      <c r="X1067" s="7"/>
      <c r="Y1067" s="7"/>
      <c r="Z1067" s="7"/>
    </row>
    <row r="1068" ht="13.5" customHeight="1">
      <c r="A1068" s="288"/>
      <c r="B1068" s="287"/>
      <c r="C1068" s="203"/>
      <c r="D1068" s="203"/>
      <c r="E1068" s="281"/>
      <c r="F1068" s="253"/>
      <c r="G1068" s="7"/>
      <c r="H1068" s="7"/>
      <c r="I1068" s="7"/>
      <c r="J1068" s="7"/>
      <c r="K1068" s="7"/>
      <c r="L1068" s="7"/>
      <c r="M1068" s="7"/>
      <c r="N1068" s="7"/>
      <c r="O1068" s="7"/>
      <c r="P1068" s="7"/>
      <c r="Q1068" s="7"/>
      <c r="R1068" s="7"/>
      <c r="S1068" s="7"/>
      <c r="T1068" s="7"/>
      <c r="U1068" s="7"/>
      <c r="V1068" s="7"/>
      <c r="W1068" s="7"/>
      <c r="X1068" s="7"/>
      <c r="Y1068" s="7"/>
      <c r="Z1068" s="7"/>
    </row>
    <row r="1069" ht="13.5" customHeight="1">
      <c r="A1069" s="288"/>
      <c r="B1069" s="287"/>
      <c r="C1069" s="203"/>
      <c r="D1069" s="203"/>
      <c r="E1069" s="281"/>
      <c r="F1069" s="253"/>
      <c r="G1069" s="7"/>
      <c r="H1069" s="7"/>
      <c r="I1069" s="7"/>
      <c r="J1069" s="7"/>
      <c r="K1069" s="7"/>
      <c r="L1069" s="7"/>
      <c r="M1069" s="7"/>
      <c r="N1069" s="7"/>
      <c r="O1069" s="7"/>
      <c r="P1069" s="7"/>
      <c r="Q1069" s="7"/>
      <c r="R1069" s="7"/>
      <c r="S1069" s="7"/>
      <c r="T1069" s="7"/>
      <c r="U1069" s="7"/>
      <c r="V1069" s="7"/>
      <c r="W1069" s="7"/>
      <c r="X1069" s="7"/>
      <c r="Y1069" s="7"/>
      <c r="Z1069" s="7"/>
    </row>
    <row r="1070" ht="13.5" customHeight="1">
      <c r="A1070" s="288"/>
      <c r="B1070" s="287"/>
      <c r="C1070" s="203"/>
      <c r="D1070" s="203"/>
      <c r="E1070" s="281"/>
      <c r="F1070" s="253"/>
      <c r="G1070" s="7"/>
      <c r="H1070" s="7"/>
      <c r="I1070" s="7"/>
      <c r="J1070" s="7"/>
      <c r="K1070" s="7"/>
      <c r="L1070" s="7"/>
      <c r="M1070" s="7"/>
      <c r="N1070" s="7"/>
      <c r="O1070" s="7"/>
      <c r="P1070" s="7"/>
      <c r="Q1070" s="7"/>
      <c r="R1070" s="7"/>
      <c r="S1070" s="7"/>
      <c r="T1070" s="7"/>
      <c r="U1070" s="7"/>
      <c r="V1070" s="7"/>
      <c r="W1070" s="7"/>
      <c r="X1070" s="7"/>
      <c r="Y1070" s="7"/>
      <c r="Z1070" s="7"/>
    </row>
    <row r="1071" ht="13.5" customHeight="1">
      <c r="A1071" s="288"/>
      <c r="B1071" s="287"/>
      <c r="C1071" s="203"/>
      <c r="D1071" s="203"/>
      <c r="E1071" s="281"/>
      <c r="F1071" s="253"/>
      <c r="G1071" s="7"/>
      <c r="H1071" s="7"/>
      <c r="I1071" s="7"/>
      <c r="J1071" s="7"/>
      <c r="K1071" s="7"/>
      <c r="L1071" s="7"/>
      <c r="M1071" s="7"/>
      <c r="N1071" s="7"/>
      <c r="O1071" s="7"/>
      <c r="P1071" s="7"/>
      <c r="Q1071" s="7"/>
      <c r="R1071" s="7"/>
      <c r="S1071" s="7"/>
      <c r="T1071" s="7"/>
      <c r="U1071" s="7"/>
      <c r="V1071" s="7"/>
      <c r="W1071" s="7"/>
      <c r="X1071" s="7"/>
      <c r="Y1071" s="7"/>
      <c r="Z1071" s="7"/>
    </row>
    <row r="1072" ht="13.5" customHeight="1">
      <c r="A1072" s="288"/>
      <c r="B1072" s="287"/>
      <c r="C1072" s="203"/>
      <c r="D1072" s="203"/>
      <c r="E1072" s="281"/>
      <c r="F1072" s="253"/>
      <c r="G1072" s="7"/>
      <c r="H1072" s="7"/>
      <c r="I1072" s="7"/>
      <c r="J1072" s="7"/>
      <c r="K1072" s="7"/>
      <c r="L1072" s="7"/>
      <c r="M1072" s="7"/>
      <c r="N1072" s="7"/>
      <c r="O1072" s="7"/>
      <c r="P1072" s="7"/>
      <c r="Q1072" s="7"/>
      <c r="R1072" s="7"/>
      <c r="S1072" s="7"/>
      <c r="T1072" s="7"/>
      <c r="U1072" s="7"/>
      <c r="V1072" s="7"/>
      <c r="W1072" s="7"/>
      <c r="X1072" s="7"/>
      <c r="Y1072" s="7"/>
      <c r="Z1072" s="7"/>
    </row>
    <row r="1073" ht="13.5" customHeight="1">
      <c r="A1073" s="288"/>
      <c r="B1073" s="287"/>
      <c r="C1073" s="203"/>
      <c r="D1073" s="203"/>
      <c r="E1073" s="281"/>
      <c r="F1073" s="253"/>
      <c r="G1073" s="7"/>
      <c r="H1073" s="7"/>
      <c r="I1073" s="7"/>
      <c r="J1073" s="7"/>
      <c r="K1073" s="7"/>
      <c r="L1073" s="7"/>
      <c r="M1073" s="7"/>
      <c r="N1073" s="7"/>
      <c r="O1073" s="7"/>
      <c r="P1073" s="7"/>
      <c r="Q1073" s="7"/>
      <c r="R1073" s="7"/>
      <c r="S1073" s="7"/>
      <c r="T1073" s="7"/>
      <c r="U1073" s="7"/>
      <c r="V1073" s="7"/>
      <c r="W1073" s="7"/>
      <c r="X1073" s="7"/>
      <c r="Y1073" s="7"/>
      <c r="Z1073" s="7"/>
    </row>
    <row r="1074" ht="13.5" customHeight="1">
      <c r="A1074" s="288"/>
      <c r="B1074" s="287"/>
      <c r="C1074" s="203"/>
      <c r="D1074" s="203"/>
      <c r="E1074" s="281"/>
      <c r="F1074" s="253"/>
      <c r="G1074" s="7"/>
      <c r="H1074" s="7"/>
      <c r="I1074" s="7"/>
      <c r="J1074" s="7"/>
      <c r="K1074" s="7"/>
      <c r="L1074" s="7"/>
      <c r="M1074" s="7"/>
      <c r="N1074" s="7"/>
      <c r="O1074" s="7"/>
      <c r="P1074" s="7"/>
      <c r="Q1074" s="7"/>
      <c r="R1074" s="7"/>
      <c r="S1074" s="7"/>
      <c r="T1074" s="7"/>
      <c r="U1074" s="7"/>
      <c r="V1074" s="7"/>
      <c r="W1074" s="7"/>
      <c r="X1074" s="7"/>
      <c r="Y1074" s="7"/>
      <c r="Z1074" s="7"/>
    </row>
    <row r="1075" ht="13.5" customHeight="1">
      <c r="A1075" s="288"/>
      <c r="B1075" s="287"/>
      <c r="C1075" s="203"/>
      <c r="D1075" s="203"/>
      <c r="E1075" s="281"/>
      <c r="F1075" s="253"/>
      <c r="G1075" s="7"/>
      <c r="H1075" s="7"/>
      <c r="I1075" s="7"/>
      <c r="J1075" s="7"/>
      <c r="K1075" s="7"/>
      <c r="L1075" s="7"/>
      <c r="M1075" s="7"/>
      <c r="N1075" s="7"/>
      <c r="O1075" s="7"/>
      <c r="P1075" s="7"/>
      <c r="Q1075" s="7"/>
      <c r="R1075" s="7"/>
      <c r="S1075" s="7"/>
      <c r="T1075" s="7"/>
      <c r="U1075" s="7"/>
      <c r="V1075" s="7"/>
      <c r="W1075" s="7"/>
      <c r="X1075" s="7"/>
      <c r="Y1075" s="7"/>
      <c r="Z1075" s="7"/>
    </row>
    <row r="1076" ht="13.5" customHeight="1">
      <c r="A1076" s="288"/>
      <c r="B1076" s="287"/>
      <c r="C1076" s="203"/>
      <c r="D1076" s="203"/>
      <c r="E1076" s="281"/>
      <c r="F1076" s="253"/>
      <c r="G1076" s="7"/>
      <c r="H1076" s="7"/>
      <c r="I1076" s="7"/>
      <c r="J1076" s="7"/>
      <c r="K1076" s="7"/>
      <c r="L1076" s="7"/>
      <c r="M1076" s="7"/>
      <c r="N1076" s="7"/>
      <c r="O1076" s="7"/>
      <c r="P1076" s="7"/>
      <c r="Q1076" s="7"/>
      <c r="R1076" s="7"/>
      <c r="S1076" s="7"/>
      <c r="T1076" s="7"/>
      <c r="U1076" s="7"/>
      <c r="V1076" s="7"/>
      <c r="W1076" s="7"/>
      <c r="X1076" s="7"/>
      <c r="Y1076" s="7"/>
      <c r="Z1076" s="7"/>
    </row>
    <row r="1077" ht="13.5" customHeight="1">
      <c r="A1077" s="288"/>
      <c r="B1077" s="287"/>
      <c r="C1077" s="203"/>
      <c r="D1077" s="203"/>
      <c r="E1077" s="281"/>
      <c r="F1077" s="253"/>
      <c r="G1077" s="7"/>
      <c r="H1077" s="7"/>
      <c r="I1077" s="7"/>
      <c r="J1077" s="7"/>
      <c r="K1077" s="7"/>
      <c r="L1077" s="7"/>
      <c r="M1077" s="7"/>
      <c r="N1077" s="7"/>
      <c r="O1077" s="7"/>
      <c r="P1077" s="7"/>
      <c r="Q1077" s="7"/>
      <c r="R1077" s="7"/>
      <c r="S1077" s="7"/>
      <c r="T1077" s="7"/>
      <c r="U1077" s="7"/>
      <c r="V1077" s="7"/>
      <c r="W1077" s="7"/>
      <c r="X1077" s="7"/>
      <c r="Y1077" s="7"/>
      <c r="Z1077" s="7"/>
    </row>
    <row r="1078" ht="13.5" customHeight="1">
      <c r="A1078" s="288"/>
      <c r="B1078" s="287"/>
      <c r="C1078" s="203"/>
      <c r="D1078" s="203"/>
      <c r="E1078" s="281"/>
      <c r="F1078" s="253"/>
      <c r="G1078" s="7"/>
      <c r="H1078" s="7"/>
      <c r="I1078" s="7"/>
      <c r="J1078" s="7"/>
      <c r="K1078" s="7"/>
      <c r="L1078" s="7"/>
      <c r="M1078" s="7"/>
      <c r="N1078" s="7"/>
      <c r="O1078" s="7"/>
      <c r="P1078" s="7"/>
      <c r="Q1078" s="7"/>
      <c r="R1078" s="7"/>
      <c r="S1078" s="7"/>
      <c r="T1078" s="7"/>
      <c r="U1078" s="7"/>
      <c r="V1078" s="7"/>
      <c r="W1078" s="7"/>
      <c r="X1078" s="7"/>
      <c r="Y1078" s="7"/>
      <c r="Z1078" s="7"/>
    </row>
    <row r="1079" ht="13.5" customHeight="1">
      <c r="A1079" s="288"/>
      <c r="B1079" s="287"/>
      <c r="C1079" s="203"/>
      <c r="D1079" s="203"/>
      <c r="E1079" s="281"/>
      <c r="F1079" s="253"/>
      <c r="G1079" s="7"/>
      <c r="H1079" s="7"/>
      <c r="I1079" s="7"/>
      <c r="J1079" s="7"/>
      <c r="K1079" s="7"/>
      <c r="L1079" s="7"/>
      <c r="M1079" s="7"/>
      <c r="N1079" s="7"/>
      <c r="O1079" s="7"/>
      <c r="P1079" s="7"/>
      <c r="Q1079" s="7"/>
      <c r="R1079" s="7"/>
      <c r="S1079" s="7"/>
      <c r="T1079" s="7"/>
      <c r="U1079" s="7"/>
      <c r="V1079" s="7"/>
      <c r="W1079" s="7"/>
      <c r="X1079" s="7"/>
      <c r="Y1079" s="7"/>
      <c r="Z1079" s="7"/>
    </row>
    <row r="1080" ht="13.5" customHeight="1">
      <c r="A1080" s="288"/>
      <c r="B1080" s="287"/>
      <c r="C1080" s="203"/>
      <c r="D1080" s="203"/>
      <c r="E1080" s="281"/>
      <c r="F1080" s="253"/>
      <c r="G1080" s="7"/>
      <c r="H1080" s="7"/>
      <c r="I1080" s="7"/>
      <c r="J1080" s="7"/>
      <c r="K1080" s="7"/>
      <c r="L1080" s="7"/>
      <c r="M1080" s="7"/>
      <c r="N1080" s="7"/>
      <c r="O1080" s="7"/>
      <c r="P1080" s="7"/>
      <c r="Q1080" s="7"/>
      <c r="R1080" s="7"/>
      <c r="S1080" s="7"/>
      <c r="T1080" s="7"/>
      <c r="U1080" s="7"/>
      <c r="V1080" s="7"/>
      <c r="W1080" s="7"/>
      <c r="X1080" s="7"/>
      <c r="Y1080" s="7"/>
      <c r="Z1080" s="7"/>
    </row>
    <row r="1081" ht="13.5" customHeight="1">
      <c r="A1081" s="288"/>
      <c r="B1081" s="287"/>
      <c r="C1081" s="203"/>
      <c r="D1081" s="203"/>
      <c r="E1081" s="281"/>
      <c r="F1081" s="253"/>
      <c r="G1081" s="7"/>
      <c r="H1081" s="7"/>
      <c r="I1081" s="7"/>
      <c r="J1081" s="7"/>
      <c r="K1081" s="7"/>
      <c r="L1081" s="7"/>
      <c r="M1081" s="7"/>
      <c r="N1081" s="7"/>
      <c r="O1081" s="7"/>
      <c r="P1081" s="7"/>
      <c r="Q1081" s="7"/>
      <c r="R1081" s="7"/>
      <c r="S1081" s="7"/>
      <c r="T1081" s="7"/>
      <c r="U1081" s="7"/>
      <c r="V1081" s="7"/>
      <c r="W1081" s="7"/>
      <c r="X1081" s="7"/>
      <c r="Y1081" s="7"/>
      <c r="Z1081" s="7"/>
    </row>
    <row r="1082" ht="13.5" customHeight="1">
      <c r="A1082" s="288"/>
      <c r="B1082" s="287"/>
      <c r="C1082" s="203"/>
      <c r="D1082" s="203"/>
      <c r="E1082" s="281"/>
      <c r="F1082" s="253"/>
      <c r="G1082" s="7"/>
      <c r="H1082" s="7"/>
      <c r="I1082" s="7"/>
      <c r="J1082" s="7"/>
      <c r="K1082" s="7"/>
      <c r="L1082" s="7"/>
      <c r="M1082" s="7"/>
      <c r="N1082" s="7"/>
      <c r="O1082" s="7"/>
      <c r="P1082" s="7"/>
      <c r="Q1082" s="7"/>
      <c r="R1082" s="7"/>
      <c r="S1082" s="7"/>
      <c r="T1082" s="7"/>
      <c r="U1082" s="7"/>
      <c r="V1082" s="7"/>
      <c r="W1082" s="7"/>
      <c r="X1082" s="7"/>
      <c r="Y1082" s="7"/>
      <c r="Z1082" s="7"/>
    </row>
    <row r="1083" ht="13.5" customHeight="1">
      <c r="A1083" s="288"/>
      <c r="B1083" s="287"/>
      <c r="C1083" s="203"/>
      <c r="D1083" s="203"/>
      <c r="E1083" s="281"/>
      <c r="F1083" s="253"/>
      <c r="G1083" s="7"/>
      <c r="H1083" s="7"/>
      <c r="I1083" s="7"/>
      <c r="J1083" s="7"/>
      <c r="K1083" s="7"/>
      <c r="L1083" s="7"/>
      <c r="M1083" s="7"/>
      <c r="N1083" s="7"/>
      <c r="O1083" s="7"/>
      <c r="P1083" s="7"/>
      <c r="Q1083" s="7"/>
      <c r="R1083" s="7"/>
      <c r="S1083" s="7"/>
      <c r="T1083" s="7"/>
      <c r="U1083" s="7"/>
      <c r="V1083" s="7"/>
      <c r="W1083" s="7"/>
      <c r="X1083" s="7"/>
      <c r="Y1083" s="7"/>
      <c r="Z1083" s="7"/>
    </row>
    <row r="1084" ht="13.5" customHeight="1">
      <c r="A1084" s="288"/>
      <c r="B1084" s="287"/>
      <c r="C1084" s="203"/>
      <c r="D1084" s="203"/>
      <c r="E1084" s="281"/>
      <c r="F1084" s="253"/>
      <c r="G1084" s="7"/>
      <c r="H1084" s="7"/>
      <c r="I1084" s="7"/>
      <c r="J1084" s="7"/>
      <c r="K1084" s="7"/>
      <c r="L1084" s="7"/>
      <c r="M1084" s="7"/>
      <c r="N1084" s="7"/>
      <c r="O1084" s="7"/>
      <c r="P1084" s="7"/>
      <c r="Q1084" s="7"/>
      <c r="R1084" s="7"/>
      <c r="S1084" s="7"/>
      <c r="T1084" s="7"/>
      <c r="U1084" s="7"/>
      <c r="V1084" s="7"/>
      <c r="W1084" s="7"/>
      <c r="X1084" s="7"/>
      <c r="Y1084" s="7"/>
      <c r="Z1084" s="7"/>
    </row>
    <row r="1085" ht="13.5" customHeight="1">
      <c r="A1085" s="288"/>
      <c r="B1085" s="287"/>
      <c r="C1085" s="203"/>
      <c r="D1085" s="203"/>
      <c r="E1085" s="281"/>
      <c r="F1085" s="253"/>
      <c r="G1085" s="7"/>
      <c r="H1085" s="7"/>
      <c r="I1085" s="7"/>
      <c r="J1085" s="7"/>
      <c r="K1085" s="7"/>
      <c r="L1085" s="7"/>
      <c r="M1085" s="7"/>
      <c r="N1085" s="7"/>
      <c r="O1085" s="7"/>
      <c r="P1085" s="7"/>
      <c r="Q1085" s="7"/>
      <c r="R1085" s="7"/>
      <c r="S1085" s="7"/>
      <c r="T1085" s="7"/>
      <c r="U1085" s="7"/>
      <c r="V1085" s="7"/>
      <c r="W1085" s="7"/>
      <c r="X1085" s="7"/>
      <c r="Y1085" s="7"/>
      <c r="Z1085" s="7"/>
    </row>
    <row r="1086" ht="13.5" customHeight="1">
      <c r="A1086" s="288"/>
      <c r="B1086" s="287"/>
      <c r="C1086" s="203"/>
      <c r="D1086" s="203"/>
      <c r="E1086" s="281"/>
      <c r="F1086" s="253"/>
      <c r="G1086" s="7"/>
      <c r="H1086" s="7"/>
      <c r="I1086" s="7"/>
      <c r="J1086" s="7"/>
      <c r="K1086" s="7"/>
      <c r="L1086" s="7"/>
      <c r="M1086" s="7"/>
      <c r="N1086" s="7"/>
      <c r="O1086" s="7"/>
      <c r="P1086" s="7"/>
      <c r="Q1086" s="7"/>
      <c r="R1086" s="7"/>
      <c r="S1086" s="7"/>
      <c r="T1086" s="7"/>
      <c r="U1086" s="7"/>
      <c r="V1086" s="7"/>
      <c r="W1086" s="7"/>
      <c r="X1086" s="7"/>
      <c r="Y1086" s="7"/>
      <c r="Z1086" s="7"/>
    </row>
    <row r="1087" ht="13.5" customHeight="1">
      <c r="A1087" s="288"/>
      <c r="B1087" s="287"/>
      <c r="C1087" s="203"/>
      <c r="D1087" s="203"/>
      <c r="E1087" s="281"/>
      <c r="F1087" s="253"/>
      <c r="G1087" s="7"/>
      <c r="H1087" s="7"/>
      <c r="I1087" s="7"/>
      <c r="J1087" s="7"/>
      <c r="K1087" s="7"/>
      <c r="L1087" s="7"/>
      <c r="M1087" s="7"/>
      <c r="N1087" s="7"/>
      <c r="O1087" s="7"/>
      <c r="P1087" s="7"/>
      <c r="Q1087" s="7"/>
      <c r="R1087" s="7"/>
      <c r="S1087" s="7"/>
      <c r="T1087" s="7"/>
      <c r="U1087" s="7"/>
      <c r="V1087" s="7"/>
      <c r="W1087" s="7"/>
      <c r="X1087" s="7"/>
      <c r="Y1087" s="7"/>
      <c r="Z1087" s="7"/>
    </row>
    <row r="1088" ht="13.5" customHeight="1">
      <c r="A1088" s="288"/>
      <c r="B1088" s="287"/>
      <c r="C1088" s="203"/>
      <c r="D1088" s="203"/>
      <c r="E1088" s="281"/>
      <c r="F1088" s="253"/>
      <c r="G1088" s="7"/>
      <c r="H1088" s="7"/>
      <c r="I1088" s="7"/>
      <c r="J1088" s="7"/>
      <c r="K1088" s="7"/>
      <c r="L1088" s="7"/>
      <c r="M1088" s="7"/>
      <c r="N1088" s="7"/>
      <c r="O1088" s="7"/>
      <c r="P1088" s="7"/>
      <c r="Q1088" s="7"/>
      <c r="R1088" s="7"/>
      <c r="S1088" s="7"/>
      <c r="T1088" s="7"/>
      <c r="U1088" s="7"/>
      <c r="V1088" s="7"/>
      <c r="W1088" s="7"/>
      <c r="X1088" s="7"/>
      <c r="Y1088" s="7"/>
      <c r="Z1088" s="7"/>
    </row>
    <row r="1089" ht="13.5" customHeight="1">
      <c r="A1089" s="288"/>
      <c r="B1089" s="287"/>
      <c r="C1089" s="203"/>
      <c r="D1089" s="203"/>
      <c r="E1089" s="281"/>
      <c r="F1089" s="253"/>
      <c r="G1089" s="7"/>
      <c r="H1089" s="7"/>
      <c r="I1089" s="7"/>
      <c r="J1089" s="7"/>
      <c r="K1089" s="7"/>
      <c r="L1089" s="7"/>
      <c r="M1089" s="7"/>
      <c r="N1089" s="7"/>
      <c r="O1089" s="7"/>
      <c r="P1089" s="7"/>
      <c r="Q1089" s="7"/>
      <c r="R1089" s="7"/>
      <c r="S1089" s="7"/>
      <c r="T1089" s="7"/>
      <c r="U1089" s="7"/>
      <c r="V1089" s="7"/>
      <c r="W1089" s="7"/>
      <c r="X1089" s="7"/>
      <c r="Y1089" s="7"/>
      <c r="Z1089" s="7"/>
    </row>
    <row r="1090" ht="13.5" customHeight="1">
      <c r="A1090" s="288"/>
      <c r="B1090" s="287"/>
      <c r="C1090" s="203"/>
      <c r="D1090" s="203"/>
      <c r="E1090" s="281"/>
      <c r="F1090" s="253"/>
      <c r="G1090" s="7"/>
      <c r="H1090" s="7"/>
      <c r="I1090" s="7"/>
      <c r="J1090" s="7"/>
      <c r="K1090" s="7"/>
      <c r="L1090" s="7"/>
      <c r="M1090" s="7"/>
      <c r="N1090" s="7"/>
      <c r="O1090" s="7"/>
      <c r="P1090" s="7"/>
      <c r="Q1090" s="7"/>
      <c r="R1090" s="7"/>
      <c r="S1090" s="7"/>
      <c r="T1090" s="7"/>
      <c r="U1090" s="7"/>
      <c r="V1090" s="7"/>
      <c r="W1090" s="7"/>
      <c r="X1090" s="7"/>
      <c r="Y1090" s="7"/>
      <c r="Z1090" s="7"/>
    </row>
    <row r="1091" ht="13.5" customHeight="1">
      <c r="A1091" s="288"/>
      <c r="B1091" s="287"/>
      <c r="C1091" s="203"/>
      <c r="D1091" s="203"/>
      <c r="E1091" s="281"/>
      <c r="F1091" s="253"/>
      <c r="G1091" s="7"/>
      <c r="H1091" s="7"/>
      <c r="I1091" s="7"/>
      <c r="J1091" s="7"/>
      <c r="K1091" s="7"/>
      <c r="L1091" s="7"/>
      <c r="M1091" s="7"/>
      <c r="N1091" s="7"/>
      <c r="O1091" s="7"/>
      <c r="P1091" s="7"/>
      <c r="Q1091" s="7"/>
      <c r="R1091" s="7"/>
      <c r="S1091" s="7"/>
      <c r="T1091" s="7"/>
      <c r="U1091" s="7"/>
      <c r="V1091" s="7"/>
      <c r="W1091" s="7"/>
      <c r="X1091" s="7"/>
      <c r="Y1091" s="7"/>
      <c r="Z1091" s="7"/>
    </row>
    <row r="1092" ht="13.5" customHeight="1">
      <c r="A1092" s="288"/>
      <c r="B1092" s="287"/>
      <c r="C1092" s="203"/>
      <c r="D1092" s="203"/>
      <c r="E1092" s="281"/>
      <c r="F1092" s="253"/>
      <c r="G1092" s="7"/>
      <c r="H1092" s="7"/>
      <c r="I1092" s="7"/>
      <c r="J1092" s="7"/>
      <c r="K1092" s="7"/>
      <c r="L1092" s="7"/>
      <c r="M1092" s="7"/>
      <c r="N1092" s="7"/>
      <c r="O1092" s="7"/>
      <c r="P1092" s="7"/>
      <c r="Q1092" s="7"/>
      <c r="R1092" s="7"/>
      <c r="S1092" s="7"/>
      <c r="T1092" s="7"/>
      <c r="U1092" s="7"/>
      <c r="V1092" s="7"/>
      <c r="W1092" s="7"/>
      <c r="X1092" s="7"/>
      <c r="Y1092" s="7"/>
      <c r="Z1092" s="7"/>
    </row>
    <row r="1093" ht="13.5" customHeight="1">
      <c r="A1093" s="288"/>
      <c r="B1093" s="287"/>
      <c r="C1093" s="203"/>
      <c r="D1093" s="203"/>
      <c r="E1093" s="281"/>
      <c r="F1093" s="253"/>
      <c r="G1093" s="7"/>
      <c r="H1093" s="7"/>
      <c r="I1093" s="7"/>
      <c r="J1093" s="7"/>
      <c r="K1093" s="7"/>
      <c r="L1093" s="7"/>
      <c r="M1093" s="7"/>
      <c r="N1093" s="7"/>
      <c r="O1093" s="7"/>
      <c r="P1093" s="7"/>
      <c r="Q1093" s="7"/>
      <c r="R1093" s="7"/>
      <c r="S1093" s="7"/>
      <c r="T1093" s="7"/>
      <c r="U1093" s="7"/>
      <c r="V1093" s="7"/>
      <c r="W1093" s="7"/>
      <c r="X1093" s="7"/>
      <c r="Y1093" s="7"/>
      <c r="Z1093" s="7"/>
    </row>
    <row r="1094" ht="13.5" customHeight="1">
      <c r="A1094" s="288"/>
      <c r="B1094" s="287"/>
      <c r="C1094" s="203"/>
      <c r="D1094" s="203"/>
      <c r="E1094" s="281"/>
      <c r="F1094" s="253"/>
      <c r="G1094" s="7"/>
      <c r="H1094" s="7"/>
      <c r="I1094" s="7"/>
      <c r="J1094" s="7"/>
      <c r="K1094" s="7"/>
      <c r="L1094" s="7"/>
      <c r="M1094" s="7"/>
      <c r="N1094" s="7"/>
      <c r="O1094" s="7"/>
      <c r="P1094" s="7"/>
      <c r="Q1094" s="7"/>
      <c r="R1094" s="7"/>
      <c r="S1094" s="7"/>
      <c r="T1094" s="7"/>
      <c r="U1094" s="7"/>
      <c r="V1094" s="7"/>
      <c r="W1094" s="7"/>
      <c r="X1094" s="7"/>
      <c r="Y1094" s="7"/>
      <c r="Z1094" s="7"/>
    </row>
    <row r="1095" ht="13.5" customHeight="1">
      <c r="A1095" s="288"/>
      <c r="B1095" s="287"/>
      <c r="C1095" s="203"/>
      <c r="D1095" s="203"/>
      <c r="E1095" s="281"/>
      <c r="F1095" s="253"/>
      <c r="G1095" s="7"/>
      <c r="H1095" s="7"/>
      <c r="I1095" s="7"/>
      <c r="J1095" s="7"/>
      <c r="K1095" s="7"/>
      <c r="L1095" s="7"/>
      <c r="M1095" s="7"/>
      <c r="N1095" s="7"/>
      <c r="O1095" s="7"/>
      <c r="P1095" s="7"/>
      <c r="Q1095" s="7"/>
      <c r="R1095" s="7"/>
      <c r="S1095" s="7"/>
      <c r="T1095" s="7"/>
      <c r="U1095" s="7"/>
      <c r="V1095" s="7"/>
      <c r="W1095" s="7"/>
      <c r="X1095" s="7"/>
      <c r="Y1095" s="7"/>
      <c r="Z1095" s="7"/>
    </row>
    <row r="1096" ht="13.5" customHeight="1">
      <c r="A1096" s="288"/>
      <c r="B1096" s="287"/>
      <c r="C1096" s="203"/>
      <c r="D1096" s="203"/>
      <c r="E1096" s="281"/>
      <c r="F1096" s="253"/>
      <c r="G1096" s="7"/>
      <c r="H1096" s="7"/>
      <c r="I1096" s="7"/>
      <c r="J1096" s="7"/>
      <c r="K1096" s="7"/>
      <c r="L1096" s="7"/>
      <c r="M1096" s="7"/>
      <c r="N1096" s="7"/>
      <c r="O1096" s="7"/>
      <c r="P1096" s="7"/>
      <c r="Q1096" s="7"/>
      <c r="R1096" s="7"/>
      <c r="S1096" s="7"/>
      <c r="T1096" s="7"/>
      <c r="U1096" s="7"/>
      <c r="V1096" s="7"/>
      <c r="W1096" s="7"/>
      <c r="X1096" s="7"/>
      <c r="Y1096" s="7"/>
      <c r="Z1096" s="7"/>
    </row>
    <row r="1097" ht="13.5" customHeight="1">
      <c r="A1097" s="288"/>
      <c r="B1097" s="287"/>
      <c r="C1097" s="203"/>
      <c r="D1097" s="203"/>
      <c r="E1097" s="281"/>
      <c r="F1097" s="253"/>
      <c r="G1097" s="7"/>
      <c r="H1097" s="7"/>
      <c r="I1097" s="7"/>
      <c r="J1097" s="7"/>
      <c r="K1097" s="7"/>
      <c r="L1097" s="7"/>
      <c r="M1097" s="7"/>
      <c r="N1097" s="7"/>
      <c r="O1097" s="7"/>
      <c r="P1097" s="7"/>
      <c r="Q1097" s="7"/>
      <c r="R1097" s="7"/>
      <c r="S1097" s="7"/>
      <c r="T1097" s="7"/>
      <c r="U1097" s="7"/>
      <c r="V1097" s="7"/>
      <c r="W1097" s="7"/>
      <c r="X1097" s="7"/>
      <c r="Y1097" s="7"/>
      <c r="Z1097" s="7"/>
    </row>
    <row r="1098" ht="13.5" customHeight="1">
      <c r="A1098" s="288"/>
      <c r="B1098" s="287"/>
      <c r="C1098" s="203"/>
      <c r="D1098" s="203"/>
      <c r="E1098" s="281"/>
      <c r="F1098" s="253"/>
      <c r="G1098" s="7"/>
      <c r="H1098" s="7"/>
      <c r="I1098" s="7"/>
      <c r="J1098" s="7"/>
      <c r="K1098" s="7"/>
      <c r="L1098" s="7"/>
      <c r="M1098" s="7"/>
      <c r="N1098" s="7"/>
      <c r="O1098" s="7"/>
      <c r="P1098" s="7"/>
      <c r="Q1098" s="7"/>
      <c r="R1098" s="7"/>
      <c r="S1098" s="7"/>
      <c r="T1098" s="7"/>
      <c r="U1098" s="7"/>
      <c r="V1098" s="7"/>
      <c r="W1098" s="7"/>
      <c r="X1098" s="7"/>
      <c r="Y1098" s="7"/>
      <c r="Z1098" s="7"/>
    </row>
    <row r="1099" ht="13.5" customHeight="1">
      <c r="A1099" s="288"/>
      <c r="B1099" s="287"/>
      <c r="C1099" s="203"/>
      <c r="D1099" s="203"/>
      <c r="E1099" s="281"/>
      <c r="F1099" s="253"/>
      <c r="G1099" s="7"/>
      <c r="H1099" s="7"/>
      <c r="I1099" s="7"/>
      <c r="J1099" s="7"/>
      <c r="K1099" s="7"/>
      <c r="L1099" s="7"/>
      <c r="M1099" s="7"/>
      <c r="N1099" s="7"/>
      <c r="O1099" s="7"/>
      <c r="P1099" s="7"/>
      <c r="Q1099" s="7"/>
      <c r="R1099" s="7"/>
      <c r="S1099" s="7"/>
      <c r="T1099" s="7"/>
      <c r="U1099" s="7"/>
      <c r="V1099" s="7"/>
      <c r="W1099" s="7"/>
      <c r="X1099" s="7"/>
      <c r="Y1099" s="7"/>
      <c r="Z1099" s="7"/>
    </row>
    <row r="1100" ht="13.5" customHeight="1">
      <c r="A1100" s="288"/>
      <c r="B1100" s="287"/>
      <c r="C1100" s="203"/>
      <c r="D1100" s="203"/>
      <c r="E1100" s="281"/>
      <c r="F1100" s="253"/>
      <c r="G1100" s="7"/>
      <c r="H1100" s="7"/>
      <c r="I1100" s="7"/>
      <c r="J1100" s="7"/>
      <c r="K1100" s="7"/>
      <c r="L1100" s="7"/>
      <c r="M1100" s="7"/>
      <c r="N1100" s="7"/>
      <c r="O1100" s="7"/>
      <c r="P1100" s="7"/>
      <c r="Q1100" s="7"/>
      <c r="R1100" s="7"/>
      <c r="S1100" s="7"/>
      <c r="T1100" s="7"/>
      <c r="U1100" s="7"/>
      <c r="V1100" s="7"/>
      <c r="W1100" s="7"/>
      <c r="X1100" s="7"/>
      <c r="Y1100" s="7"/>
      <c r="Z1100" s="7"/>
    </row>
    <row r="1101" ht="13.5" customHeight="1">
      <c r="A1101" s="288"/>
      <c r="B1101" s="287"/>
      <c r="C1101" s="203"/>
      <c r="D1101" s="203"/>
      <c r="E1101" s="281"/>
      <c r="F1101" s="253"/>
      <c r="G1101" s="7"/>
      <c r="H1101" s="7"/>
      <c r="I1101" s="7"/>
      <c r="J1101" s="7"/>
      <c r="K1101" s="7"/>
      <c r="L1101" s="7"/>
      <c r="M1101" s="7"/>
      <c r="N1101" s="7"/>
      <c r="O1101" s="7"/>
      <c r="P1101" s="7"/>
      <c r="Q1101" s="7"/>
      <c r="R1101" s="7"/>
      <c r="S1101" s="7"/>
      <c r="T1101" s="7"/>
      <c r="U1101" s="7"/>
      <c r="V1101" s="7"/>
      <c r="W1101" s="7"/>
      <c r="X1101" s="7"/>
      <c r="Y1101" s="7"/>
      <c r="Z1101" s="7"/>
    </row>
    <row r="1102" ht="13.5" customHeight="1">
      <c r="A1102" s="288"/>
      <c r="B1102" s="287"/>
      <c r="C1102" s="203"/>
      <c r="D1102" s="203"/>
      <c r="E1102" s="281"/>
      <c r="F1102" s="253"/>
      <c r="G1102" s="7"/>
      <c r="H1102" s="7"/>
      <c r="I1102" s="7"/>
      <c r="J1102" s="7"/>
      <c r="K1102" s="7"/>
      <c r="L1102" s="7"/>
      <c r="M1102" s="7"/>
      <c r="N1102" s="7"/>
      <c r="O1102" s="7"/>
      <c r="P1102" s="7"/>
      <c r="Q1102" s="7"/>
      <c r="R1102" s="7"/>
      <c r="S1102" s="7"/>
      <c r="T1102" s="7"/>
      <c r="U1102" s="7"/>
      <c r="V1102" s="7"/>
      <c r="W1102" s="7"/>
      <c r="X1102" s="7"/>
      <c r="Y1102" s="7"/>
      <c r="Z1102" s="7"/>
    </row>
    <row r="1103" ht="13.5" customHeight="1">
      <c r="A1103" s="288"/>
      <c r="B1103" s="287"/>
      <c r="C1103" s="203"/>
      <c r="D1103" s="203"/>
      <c r="E1103" s="281"/>
      <c r="F1103" s="253"/>
      <c r="G1103" s="7"/>
      <c r="H1103" s="7"/>
      <c r="I1103" s="7"/>
      <c r="J1103" s="7"/>
      <c r="K1103" s="7"/>
      <c r="L1103" s="7"/>
      <c r="M1103" s="7"/>
      <c r="N1103" s="7"/>
      <c r="O1103" s="7"/>
      <c r="P1103" s="7"/>
      <c r="Q1103" s="7"/>
      <c r="R1103" s="7"/>
      <c r="S1103" s="7"/>
      <c r="T1103" s="7"/>
      <c r="U1103" s="7"/>
      <c r="V1103" s="7"/>
      <c r="W1103" s="7"/>
      <c r="X1103" s="7"/>
      <c r="Y1103" s="7"/>
      <c r="Z1103" s="7"/>
    </row>
    <row r="1104" ht="13.5" customHeight="1">
      <c r="A1104" s="288"/>
      <c r="B1104" s="287"/>
      <c r="C1104" s="203"/>
      <c r="D1104" s="203"/>
      <c r="E1104" s="281"/>
      <c r="F1104" s="253"/>
      <c r="G1104" s="7"/>
      <c r="H1104" s="7"/>
      <c r="I1104" s="7"/>
      <c r="J1104" s="7"/>
      <c r="K1104" s="7"/>
      <c r="L1104" s="7"/>
      <c r="M1104" s="7"/>
      <c r="N1104" s="7"/>
      <c r="O1104" s="7"/>
      <c r="P1104" s="7"/>
      <c r="Q1104" s="7"/>
      <c r="R1104" s="7"/>
      <c r="S1104" s="7"/>
      <c r="T1104" s="7"/>
      <c r="U1104" s="7"/>
      <c r="V1104" s="7"/>
      <c r="W1104" s="7"/>
      <c r="X1104" s="7"/>
      <c r="Y1104" s="7"/>
      <c r="Z1104" s="7"/>
    </row>
    <row r="1105" ht="13.5" customHeight="1">
      <c r="A1105" s="288"/>
      <c r="B1105" s="287"/>
      <c r="C1105" s="203"/>
      <c r="D1105" s="203"/>
      <c r="E1105" s="281"/>
      <c r="F1105" s="253"/>
      <c r="G1105" s="7"/>
      <c r="H1105" s="7"/>
      <c r="I1105" s="7"/>
      <c r="J1105" s="7"/>
      <c r="K1105" s="7"/>
      <c r="L1105" s="7"/>
      <c r="M1105" s="7"/>
      <c r="N1105" s="7"/>
      <c r="O1105" s="7"/>
      <c r="P1105" s="7"/>
      <c r="Q1105" s="7"/>
      <c r="R1105" s="7"/>
      <c r="S1105" s="7"/>
      <c r="T1105" s="7"/>
      <c r="U1105" s="7"/>
      <c r="V1105" s="7"/>
      <c r="W1105" s="7"/>
      <c r="X1105" s="7"/>
      <c r="Y1105" s="7"/>
      <c r="Z1105" s="7"/>
    </row>
    <row r="1106" ht="13.5" customHeight="1">
      <c r="A1106" s="288"/>
      <c r="B1106" s="287"/>
      <c r="C1106" s="203"/>
      <c r="D1106" s="203"/>
      <c r="E1106" s="281"/>
      <c r="F1106" s="253"/>
      <c r="G1106" s="7"/>
      <c r="H1106" s="7"/>
      <c r="I1106" s="7"/>
      <c r="J1106" s="7"/>
      <c r="K1106" s="7"/>
      <c r="L1106" s="7"/>
      <c r="M1106" s="7"/>
      <c r="N1106" s="7"/>
      <c r="O1106" s="7"/>
      <c r="P1106" s="7"/>
      <c r="Q1106" s="7"/>
      <c r="R1106" s="7"/>
      <c r="S1106" s="7"/>
      <c r="T1106" s="7"/>
      <c r="U1106" s="7"/>
      <c r="V1106" s="7"/>
      <c r="W1106" s="7"/>
      <c r="X1106" s="7"/>
      <c r="Y1106" s="7"/>
      <c r="Z1106" s="7"/>
    </row>
    <row r="1107" ht="13.5" customHeight="1">
      <c r="A1107" s="288"/>
      <c r="B1107" s="287"/>
      <c r="C1107" s="203"/>
      <c r="D1107" s="203"/>
      <c r="E1107" s="281"/>
      <c r="F1107" s="253"/>
      <c r="G1107" s="7"/>
      <c r="H1107" s="7"/>
      <c r="I1107" s="7"/>
      <c r="J1107" s="7"/>
      <c r="K1107" s="7"/>
      <c r="L1107" s="7"/>
      <c r="M1107" s="7"/>
      <c r="N1107" s="7"/>
      <c r="O1107" s="7"/>
      <c r="P1107" s="7"/>
      <c r="Q1107" s="7"/>
      <c r="R1107" s="7"/>
      <c r="S1107" s="7"/>
      <c r="T1107" s="7"/>
      <c r="U1107" s="7"/>
      <c r="V1107" s="7"/>
      <c r="W1107" s="7"/>
      <c r="X1107" s="7"/>
      <c r="Y1107" s="7"/>
      <c r="Z1107" s="7"/>
    </row>
    <row r="1108" ht="13.5" customHeight="1">
      <c r="A1108" s="288"/>
      <c r="B1108" s="287"/>
      <c r="C1108" s="203"/>
      <c r="D1108" s="203"/>
      <c r="E1108" s="281"/>
      <c r="F1108" s="253"/>
      <c r="G1108" s="7"/>
      <c r="H1108" s="7"/>
      <c r="I1108" s="7"/>
      <c r="J1108" s="7"/>
      <c r="K1108" s="7"/>
      <c r="L1108" s="7"/>
      <c r="M1108" s="7"/>
      <c r="N1108" s="7"/>
      <c r="O1108" s="7"/>
      <c r="P1108" s="7"/>
      <c r="Q1108" s="7"/>
      <c r="R1108" s="7"/>
      <c r="S1108" s="7"/>
      <c r="T1108" s="7"/>
      <c r="U1108" s="7"/>
      <c r="V1108" s="7"/>
      <c r="W1108" s="7"/>
      <c r="X1108" s="7"/>
      <c r="Y1108" s="7"/>
      <c r="Z1108" s="7"/>
    </row>
    <row r="1109" ht="13.5" customHeight="1">
      <c r="A1109" s="288"/>
      <c r="B1109" s="287"/>
      <c r="C1109" s="203"/>
      <c r="D1109" s="203"/>
      <c r="E1109" s="281"/>
      <c r="F1109" s="253"/>
      <c r="G1109" s="7"/>
      <c r="H1109" s="7"/>
      <c r="I1109" s="7"/>
      <c r="J1109" s="7"/>
      <c r="K1109" s="7"/>
      <c r="L1109" s="7"/>
      <c r="M1109" s="7"/>
      <c r="N1109" s="7"/>
      <c r="O1109" s="7"/>
      <c r="P1109" s="7"/>
      <c r="Q1109" s="7"/>
      <c r="R1109" s="7"/>
      <c r="S1109" s="7"/>
      <c r="T1109" s="7"/>
      <c r="U1109" s="7"/>
      <c r="V1109" s="7"/>
      <c r="W1109" s="7"/>
      <c r="X1109" s="7"/>
      <c r="Y1109" s="7"/>
      <c r="Z1109" s="7"/>
    </row>
    <row r="1110" ht="13.5" customHeight="1">
      <c r="A1110" s="288"/>
      <c r="B1110" s="287"/>
      <c r="C1110" s="203"/>
      <c r="D1110" s="203"/>
      <c r="E1110" s="281"/>
      <c r="F1110" s="253"/>
      <c r="G1110" s="7"/>
      <c r="H1110" s="7"/>
      <c r="I1110" s="7"/>
      <c r="J1110" s="7"/>
      <c r="K1110" s="7"/>
      <c r="L1110" s="7"/>
      <c r="M1110" s="7"/>
      <c r="N1110" s="7"/>
      <c r="O1110" s="7"/>
      <c r="P1110" s="7"/>
      <c r="Q1110" s="7"/>
      <c r="R1110" s="7"/>
      <c r="S1110" s="7"/>
      <c r="T1110" s="7"/>
      <c r="U1110" s="7"/>
      <c r="V1110" s="7"/>
      <c r="W1110" s="7"/>
      <c r="X1110" s="7"/>
      <c r="Y1110" s="7"/>
      <c r="Z1110" s="7"/>
    </row>
    <row r="1111" ht="13.5" customHeight="1">
      <c r="A1111" s="288"/>
      <c r="B1111" s="287"/>
      <c r="C1111" s="203"/>
      <c r="D1111" s="203"/>
      <c r="E1111" s="281"/>
      <c r="F1111" s="253"/>
      <c r="G1111" s="7"/>
      <c r="H1111" s="7"/>
      <c r="I1111" s="7"/>
      <c r="J1111" s="7"/>
      <c r="K1111" s="7"/>
      <c r="L1111" s="7"/>
      <c r="M1111" s="7"/>
      <c r="N1111" s="7"/>
      <c r="O1111" s="7"/>
      <c r="P1111" s="7"/>
      <c r="Q1111" s="7"/>
      <c r="R1111" s="7"/>
      <c r="S1111" s="7"/>
      <c r="T1111" s="7"/>
      <c r="U1111" s="7"/>
      <c r="V1111" s="7"/>
      <c r="W1111" s="7"/>
      <c r="X1111" s="7"/>
      <c r="Y1111" s="7"/>
      <c r="Z1111" s="7"/>
    </row>
    <row r="1112" ht="13.5" customHeight="1">
      <c r="A1112" s="288"/>
      <c r="B1112" s="287"/>
      <c r="C1112" s="203"/>
      <c r="D1112" s="203"/>
      <c r="E1112" s="281"/>
      <c r="F1112" s="253"/>
      <c r="G1112" s="7"/>
      <c r="H1112" s="7"/>
      <c r="I1112" s="7"/>
      <c r="J1112" s="7"/>
      <c r="K1112" s="7"/>
      <c r="L1112" s="7"/>
      <c r="M1112" s="7"/>
      <c r="N1112" s="7"/>
      <c r="O1112" s="7"/>
      <c r="P1112" s="7"/>
      <c r="Q1112" s="7"/>
      <c r="R1112" s="7"/>
      <c r="S1112" s="7"/>
      <c r="T1112" s="7"/>
      <c r="U1112" s="7"/>
      <c r="V1112" s="7"/>
      <c r="W1112" s="7"/>
      <c r="X1112" s="7"/>
      <c r="Y1112" s="7"/>
      <c r="Z1112" s="7"/>
    </row>
    <row r="1113" ht="13.5" customHeight="1">
      <c r="A1113" s="288"/>
      <c r="B1113" s="287"/>
      <c r="C1113" s="203"/>
      <c r="D1113" s="203"/>
      <c r="E1113" s="281"/>
      <c r="F1113" s="253"/>
      <c r="G1113" s="7"/>
      <c r="H1113" s="7"/>
      <c r="I1113" s="7"/>
      <c r="J1113" s="7"/>
      <c r="K1113" s="7"/>
      <c r="L1113" s="7"/>
      <c r="M1113" s="7"/>
      <c r="N1113" s="7"/>
      <c r="O1113" s="7"/>
      <c r="P1113" s="7"/>
      <c r="Q1113" s="7"/>
      <c r="R1113" s="7"/>
      <c r="S1113" s="7"/>
      <c r="T1113" s="7"/>
      <c r="U1113" s="7"/>
      <c r="V1113" s="7"/>
      <c r="W1113" s="7"/>
      <c r="X1113" s="7"/>
      <c r="Y1113" s="7"/>
      <c r="Z1113" s="7"/>
    </row>
    <row r="1114" ht="13.5" customHeight="1">
      <c r="A1114" s="288"/>
      <c r="B1114" s="287"/>
      <c r="C1114" s="203"/>
      <c r="D1114" s="203"/>
      <c r="E1114" s="281"/>
      <c r="F1114" s="253"/>
      <c r="G1114" s="7"/>
      <c r="H1114" s="7"/>
      <c r="I1114" s="7"/>
      <c r="J1114" s="7"/>
      <c r="K1114" s="7"/>
      <c r="L1114" s="7"/>
      <c r="M1114" s="7"/>
      <c r="N1114" s="7"/>
      <c r="O1114" s="7"/>
      <c r="P1114" s="7"/>
      <c r="Q1114" s="7"/>
      <c r="R1114" s="7"/>
      <c r="S1114" s="7"/>
      <c r="T1114" s="7"/>
      <c r="U1114" s="7"/>
      <c r="V1114" s="7"/>
      <c r="W1114" s="7"/>
      <c r="X1114" s="7"/>
      <c r="Y1114" s="7"/>
      <c r="Z1114" s="7"/>
    </row>
    <row r="1115" ht="13.5" customHeight="1">
      <c r="A1115" s="288"/>
      <c r="B1115" s="287"/>
      <c r="C1115" s="203"/>
      <c r="D1115" s="203"/>
      <c r="E1115" s="281"/>
      <c r="F1115" s="253"/>
      <c r="G1115" s="7"/>
      <c r="H1115" s="7"/>
      <c r="I1115" s="7"/>
      <c r="J1115" s="7"/>
      <c r="K1115" s="7"/>
      <c r="L1115" s="7"/>
      <c r="M1115" s="7"/>
      <c r="N1115" s="7"/>
      <c r="O1115" s="7"/>
      <c r="P1115" s="7"/>
      <c r="Q1115" s="7"/>
      <c r="R1115" s="7"/>
      <c r="S1115" s="7"/>
      <c r="T1115" s="7"/>
      <c r="U1115" s="7"/>
      <c r="V1115" s="7"/>
      <c r="W1115" s="7"/>
      <c r="X1115" s="7"/>
      <c r="Y1115" s="7"/>
      <c r="Z1115" s="7"/>
    </row>
    <row r="1116" ht="13.5" customHeight="1">
      <c r="A1116" s="288"/>
      <c r="B1116" s="287"/>
      <c r="C1116" s="203"/>
      <c r="D1116" s="203"/>
      <c r="E1116" s="281"/>
      <c r="F1116" s="253"/>
      <c r="G1116" s="7"/>
      <c r="H1116" s="7"/>
      <c r="I1116" s="7"/>
      <c r="J1116" s="7"/>
      <c r="K1116" s="7"/>
      <c r="L1116" s="7"/>
      <c r="M1116" s="7"/>
      <c r="N1116" s="7"/>
      <c r="O1116" s="7"/>
      <c r="P1116" s="7"/>
      <c r="Q1116" s="7"/>
      <c r="R1116" s="7"/>
      <c r="S1116" s="7"/>
      <c r="T1116" s="7"/>
      <c r="U1116" s="7"/>
      <c r="V1116" s="7"/>
      <c r="W1116" s="7"/>
      <c r="X1116" s="7"/>
      <c r="Y1116" s="7"/>
      <c r="Z1116" s="7"/>
    </row>
    <row r="1117" ht="13.5" customHeight="1">
      <c r="A1117" s="288"/>
      <c r="B1117" s="287"/>
      <c r="C1117" s="203"/>
      <c r="D1117" s="203"/>
      <c r="E1117" s="281"/>
      <c r="F1117" s="253"/>
      <c r="G1117" s="7"/>
      <c r="H1117" s="7"/>
      <c r="I1117" s="7"/>
      <c r="J1117" s="7"/>
      <c r="K1117" s="7"/>
      <c r="L1117" s="7"/>
      <c r="M1117" s="7"/>
      <c r="N1117" s="7"/>
      <c r="O1117" s="7"/>
      <c r="P1117" s="7"/>
      <c r="Q1117" s="7"/>
      <c r="R1117" s="7"/>
      <c r="S1117" s="7"/>
      <c r="T1117" s="7"/>
      <c r="U1117" s="7"/>
      <c r="V1117" s="7"/>
      <c r="W1117" s="7"/>
      <c r="X1117" s="7"/>
      <c r="Y1117" s="7"/>
      <c r="Z1117" s="7"/>
    </row>
    <row r="1118" ht="13.5" customHeight="1">
      <c r="A1118" s="288"/>
      <c r="B1118" s="287"/>
      <c r="C1118" s="203"/>
      <c r="D1118" s="203"/>
      <c r="E1118" s="281"/>
      <c r="F1118" s="253"/>
      <c r="G1118" s="7"/>
      <c r="H1118" s="7"/>
      <c r="I1118" s="7"/>
      <c r="J1118" s="7"/>
      <c r="K1118" s="7"/>
      <c r="L1118" s="7"/>
      <c r="M1118" s="7"/>
      <c r="N1118" s="7"/>
      <c r="O1118" s="7"/>
      <c r="P1118" s="7"/>
      <c r="Q1118" s="7"/>
      <c r="R1118" s="7"/>
      <c r="S1118" s="7"/>
      <c r="T1118" s="7"/>
      <c r="U1118" s="7"/>
      <c r="V1118" s="7"/>
      <c r="W1118" s="7"/>
      <c r="X1118" s="7"/>
      <c r="Y1118" s="7"/>
      <c r="Z1118" s="7"/>
    </row>
    <row r="1119" ht="13.5" customHeight="1">
      <c r="A1119" s="288"/>
      <c r="B1119" s="287"/>
      <c r="C1119" s="203"/>
      <c r="D1119" s="203"/>
      <c r="E1119" s="281"/>
      <c r="F1119" s="253"/>
      <c r="G1119" s="7"/>
      <c r="H1119" s="7"/>
      <c r="I1119" s="7"/>
      <c r="J1119" s="7"/>
      <c r="K1119" s="7"/>
      <c r="L1119" s="7"/>
      <c r="M1119" s="7"/>
      <c r="N1119" s="7"/>
      <c r="O1119" s="7"/>
      <c r="P1119" s="7"/>
      <c r="Q1119" s="7"/>
      <c r="R1119" s="7"/>
      <c r="S1119" s="7"/>
      <c r="T1119" s="7"/>
      <c r="U1119" s="7"/>
      <c r="V1119" s="7"/>
      <c r="W1119" s="7"/>
      <c r="X1119" s="7"/>
      <c r="Y1119" s="7"/>
      <c r="Z1119" s="7"/>
    </row>
    <row r="1120" ht="13.5" customHeight="1">
      <c r="A1120" s="288"/>
      <c r="B1120" s="287"/>
      <c r="C1120" s="203"/>
      <c r="D1120" s="203"/>
      <c r="E1120" s="281"/>
      <c r="F1120" s="253"/>
      <c r="G1120" s="7"/>
      <c r="H1120" s="7"/>
      <c r="I1120" s="7"/>
      <c r="J1120" s="7"/>
      <c r="K1120" s="7"/>
      <c r="L1120" s="7"/>
      <c r="M1120" s="7"/>
      <c r="N1120" s="7"/>
      <c r="O1120" s="7"/>
      <c r="P1120" s="7"/>
      <c r="Q1120" s="7"/>
      <c r="R1120" s="7"/>
      <c r="S1120" s="7"/>
      <c r="T1120" s="7"/>
      <c r="U1120" s="7"/>
      <c r="V1120" s="7"/>
      <c r="W1120" s="7"/>
      <c r="X1120" s="7"/>
      <c r="Y1120" s="7"/>
      <c r="Z1120" s="7"/>
    </row>
    <row r="1121" ht="13.5" customHeight="1">
      <c r="A1121" s="288"/>
      <c r="B1121" s="287"/>
      <c r="C1121" s="203"/>
      <c r="D1121" s="203"/>
      <c r="E1121" s="281"/>
      <c r="F1121" s="253"/>
      <c r="G1121" s="7"/>
      <c r="H1121" s="7"/>
      <c r="I1121" s="7"/>
      <c r="J1121" s="7"/>
      <c r="K1121" s="7"/>
      <c r="L1121" s="7"/>
      <c r="M1121" s="7"/>
      <c r="N1121" s="7"/>
      <c r="O1121" s="7"/>
      <c r="P1121" s="7"/>
      <c r="Q1121" s="7"/>
      <c r="R1121" s="7"/>
      <c r="S1121" s="7"/>
      <c r="T1121" s="7"/>
      <c r="U1121" s="7"/>
      <c r="V1121" s="7"/>
      <c r="W1121" s="7"/>
      <c r="X1121" s="7"/>
      <c r="Y1121" s="7"/>
      <c r="Z1121" s="7"/>
    </row>
    <row r="1122" ht="13.5" customHeight="1">
      <c r="A1122" s="288"/>
      <c r="B1122" s="287"/>
      <c r="C1122" s="203"/>
      <c r="D1122" s="203"/>
      <c r="E1122" s="281"/>
      <c r="F1122" s="253"/>
      <c r="G1122" s="7"/>
      <c r="H1122" s="7"/>
      <c r="I1122" s="7"/>
      <c r="J1122" s="7"/>
      <c r="K1122" s="7"/>
      <c r="L1122" s="7"/>
      <c r="M1122" s="7"/>
      <c r="N1122" s="7"/>
      <c r="O1122" s="7"/>
      <c r="P1122" s="7"/>
      <c r="Q1122" s="7"/>
      <c r="R1122" s="7"/>
      <c r="S1122" s="7"/>
      <c r="T1122" s="7"/>
      <c r="U1122" s="7"/>
      <c r="V1122" s="7"/>
      <c r="W1122" s="7"/>
      <c r="X1122" s="7"/>
      <c r="Y1122" s="7"/>
      <c r="Z1122" s="7"/>
    </row>
    <row r="1123" ht="13.5" customHeight="1">
      <c r="A1123" s="288"/>
      <c r="B1123" s="287"/>
      <c r="C1123" s="203"/>
      <c r="D1123" s="203"/>
      <c r="E1123" s="281"/>
      <c r="F1123" s="253"/>
      <c r="G1123" s="7"/>
      <c r="H1123" s="7"/>
      <c r="I1123" s="7"/>
      <c r="J1123" s="7"/>
      <c r="K1123" s="7"/>
      <c r="L1123" s="7"/>
      <c r="M1123" s="7"/>
      <c r="N1123" s="7"/>
      <c r="O1123" s="7"/>
      <c r="P1123" s="7"/>
      <c r="Q1123" s="7"/>
      <c r="R1123" s="7"/>
      <c r="S1123" s="7"/>
      <c r="T1123" s="7"/>
      <c r="U1123" s="7"/>
      <c r="V1123" s="7"/>
      <c r="W1123" s="7"/>
      <c r="X1123" s="7"/>
      <c r="Y1123" s="7"/>
      <c r="Z1123" s="7"/>
    </row>
    <row r="1124" ht="13.5" customHeight="1">
      <c r="A1124" s="288"/>
      <c r="B1124" s="287"/>
      <c r="C1124" s="203"/>
      <c r="D1124" s="203"/>
      <c r="E1124" s="281"/>
      <c r="F1124" s="253"/>
      <c r="G1124" s="7"/>
      <c r="H1124" s="7"/>
      <c r="I1124" s="7"/>
      <c r="J1124" s="7"/>
      <c r="K1124" s="7"/>
      <c r="L1124" s="7"/>
      <c r="M1124" s="7"/>
      <c r="N1124" s="7"/>
      <c r="O1124" s="7"/>
      <c r="P1124" s="7"/>
      <c r="Q1124" s="7"/>
      <c r="R1124" s="7"/>
      <c r="S1124" s="7"/>
      <c r="T1124" s="7"/>
      <c r="U1124" s="7"/>
      <c r="V1124" s="7"/>
      <c r="W1124" s="7"/>
      <c r="X1124" s="7"/>
      <c r="Y1124" s="7"/>
      <c r="Z1124" s="7"/>
    </row>
    <row r="1125" ht="13.5" customHeight="1">
      <c r="A1125" s="288"/>
      <c r="B1125" s="287"/>
      <c r="C1125" s="203"/>
      <c r="D1125" s="203"/>
      <c r="E1125" s="281"/>
      <c r="F1125" s="253"/>
      <c r="G1125" s="7"/>
      <c r="H1125" s="7"/>
      <c r="I1125" s="7"/>
      <c r="J1125" s="7"/>
      <c r="K1125" s="7"/>
      <c r="L1125" s="7"/>
      <c r="M1125" s="7"/>
      <c r="N1125" s="7"/>
      <c r="O1125" s="7"/>
      <c r="P1125" s="7"/>
      <c r="Q1125" s="7"/>
      <c r="R1125" s="7"/>
      <c r="S1125" s="7"/>
      <c r="T1125" s="7"/>
      <c r="U1125" s="7"/>
      <c r="V1125" s="7"/>
      <c r="W1125" s="7"/>
      <c r="X1125" s="7"/>
      <c r="Y1125" s="7"/>
      <c r="Z1125" s="7"/>
    </row>
    <row r="1126" ht="13.5" customHeight="1">
      <c r="A1126" s="288"/>
      <c r="B1126" s="287"/>
      <c r="C1126" s="203"/>
      <c r="D1126" s="203"/>
      <c r="E1126" s="281"/>
      <c r="F1126" s="253"/>
      <c r="G1126" s="7"/>
      <c r="H1126" s="7"/>
      <c r="I1126" s="7"/>
      <c r="J1126" s="7"/>
      <c r="K1126" s="7"/>
      <c r="L1126" s="7"/>
      <c r="M1126" s="7"/>
      <c r="N1126" s="7"/>
      <c r="O1126" s="7"/>
      <c r="P1126" s="7"/>
      <c r="Q1126" s="7"/>
      <c r="R1126" s="7"/>
      <c r="S1126" s="7"/>
      <c r="T1126" s="7"/>
      <c r="U1126" s="7"/>
      <c r="V1126" s="7"/>
      <c r="W1126" s="7"/>
      <c r="X1126" s="7"/>
      <c r="Y1126" s="7"/>
      <c r="Z1126" s="7"/>
    </row>
    <row r="1127" ht="13.5" customHeight="1">
      <c r="A1127" s="288"/>
      <c r="B1127" s="287"/>
      <c r="C1127" s="203"/>
      <c r="D1127" s="203"/>
      <c r="E1127" s="281"/>
      <c r="F1127" s="253"/>
      <c r="G1127" s="7"/>
      <c r="H1127" s="7"/>
      <c r="I1127" s="7"/>
      <c r="J1127" s="7"/>
      <c r="K1127" s="7"/>
      <c r="L1127" s="7"/>
      <c r="M1127" s="7"/>
      <c r="N1127" s="7"/>
      <c r="O1127" s="7"/>
      <c r="P1127" s="7"/>
      <c r="Q1127" s="7"/>
      <c r="R1127" s="7"/>
      <c r="S1127" s="7"/>
      <c r="T1127" s="7"/>
      <c r="U1127" s="7"/>
      <c r="V1127" s="7"/>
      <c r="W1127" s="7"/>
      <c r="X1127" s="7"/>
      <c r="Y1127" s="7"/>
      <c r="Z1127" s="7"/>
    </row>
    <row r="1128" ht="13.5" customHeight="1">
      <c r="A1128" s="288"/>
      <c r="B1128" s="287"/>
      <c r="C1128" s="203"/>
      <c r="D1128" s="203"/>
      <c r="E1128" s="281"/>
      <c r="F1128" s="253"/>
      <c r="G1128" s="7"/>
      <c r="H1128" s="7"/>
      <c r="I1128" s="7"/>
      <c r="J1128" s="7"/>
      <c r="K1128" s="7"/>
      <c r="L1128" s="7"/>
      <c r="M1128" s="7"/>
      <c r="N1128" s="7"/>
      <c r="O1128" s="7"/>
      <c r="P1128" s="7"/>
      <c r="Q1128" s="7"/>
      <c r="R1128" s="7"/>
      <c r="S1128" s="7"/>
      <c r="T1128" s="7"/>
      <c r="U1128" s="7"/>
      <c r="V1128" s="7"/>
      <c r="W1128" s="7"/>
      <c r="X1128" s="7"/>
      <c r="Y1128" s="7"/>
      <c r="Z1128" s="7"/>
    </row>
    <row r="1129" ht="13.5" customHeight="1">
      <c r="A1129" s="288"/>
      <c r="B1129" s="287"/>
      <c r="C1129" s="203"/>
      <c r="D1129" s="203"/>
      <c r="E1129" s="281"/>
      <c r="F1129" s="253"/>
      <c r="G1129" s="7"/>
      <c r="H1129" s="7"/>
      <c r="I1129" s="7"/>
      <c r="J1129" s="7"/>
      <c r="K1129" s="7"/>
      <c r="L1129" s="7"/>
      <c r="M1129" s="7"/>
      <c r="N1129" s="7"/>
      <c r="O1129" s="7"/>
      <c r="P1129" s="7"/>
      <c r="Q1129" s="7"/>
      <c r="R1129" s="7"/>
      <c r="S1129" s="7"/>
      <c r="T1129" s="7"/>
      <c r="U1129" s="7"/>
      <c r="V1129" s="7"/>
      <c r="W1129" s="7"/>
      <c r="X1129" s="7"/>
      <c r="Y1129" s="7"/>
      <c r="Z1129" s="7"/>
    </row>
    <row r="1130" ht="13.5" customHeight="1">
      <c r="A1130" s="288"/>
      <c r="B1130" s="287"/>
      <c r="C1130" s="203"/>
      <c r="D1130" s="203"/>
      <c r="E1130" s="281"/>
      <c r="F1130" s="253"/>
      <c r="G1130" s="7"/>
      <c r="H1130" s="7"/>
      <c r="I1130" s="7"/>
      <c r="J1130" s="7"/>
      <c r="K1130" s="7"/>
      <c r="L1130" s="7"/>
      <c r="M1130" s="7"/>
      <c r="N1130" s="7"/>
      <c r="O1130" s="7"/>
      <c r="P1130" s="7"/>
      <c r="Q1130" s="7"/>
      <c r="R1130" s="7"/>
      <c r="S1130" s="7"/>
      <c r="T1130" s="7"/>
      <c r="U1130" s="7"/>
      <c r="V1130" s="7"/>
      <c r="W1130" s="7"/>
      <c r="X1130" s="7"/>
      <c r="Y1130" s="7"/>
      <c r="Z1130" s="7"/>
    </row>
    <row r="1131" ht="13.5" customHeight="1">
      <c r="A1131" s="288"/>
      <c r="B1131" s="287"/>
      <c r="C1131" s="203"/>
      <c r="D1131" s="203"/>
      <c r="E1131" s="281"/>
      <c r="F1131" s="253"/>
      <c r="G1131" s="7"/>
      <c r="H1131" s="7"/>
      <c r="I1131" s="7"/>
      <c r="J1131" s="7"/>
      <c r="K1131" s="7"/>
      <c r="L1131" s="7"/>
      <c r="M1131" s="7"/>
      <c r="N1131" s="7"/>
      <c r="O1131" s="7"/>
      <c r="P1131" s="7"/>
      <c r="Q1131" s="7"/>
      <c r="R1131" s="7"/>
      <c r="S1131" s="7"/>
      <c r="T1131" s="7"/>
      <c r="U1131" s="7"/>
      <c r="V1131" s="7"/>
      <c r="W1131" s="7"/>
      <c r="X1131" s="7"/>
      <c r="Y1131" s="7"/>
      <c r="Z1131" s="7"/>
    </row>
    <row r="1132" ht="13.5" customHeight="1">
      <c r="A1132" s="288"/>
      <c r="B1132" s="287"/>
      <c r="C1132" s="203"/>
      <c r="D1132" s="203"/>
      <c r="E1132" s="281"/>
      <c r="F1132" s="253"/>
      <c r="G1132" s="7"/>
      <c r="H1132" s="7"/>
      <c r="I1132" s="7"/>
      <c r="J1132" s="7"/>
      <c r="K1132" s="7"/>
      <c r="L1132" s="7"/>
      <c r="M1132" s="7"/>
      <c r="N1132" s="7"/>
      <c r="O1132" s="7"/>
      <c r="P1132" s="7"/>
      <c r="Q1132" s="7"/>
      <c r="R1132" s="7"/>
      <c r="S1132" s="7"/>
      <c r="T1132" s="7"/>
      <c r="U1132" s="7"/>
      <c r="V1132" s="7"/>
      <c r="W1132" s="7"/>
      <c r="X1132" s="7"/>
      <c r="Y1132" s="7"/>
      <c r="Z1132" s="7"/>
    </row>
    <row r="1133" ht="13.5" customHeight="1">
      <c r="A1133" s="288"/>
      <c r="B1133" s="287"/>
      <c r="C1133" s="203"/>
      <c r="D1133" s="203"/>
      <c r="E1133" s="281"/>
      <c r="F1133" s="253"/>
      <c r="G1133" s="7"/>
      <c r="H1133" s="7"/>
      <c r="I1133" s="7"/>
      <c r="J1133" s="7"/>
      <c r="K1133" s="7"/>
      <c r="L1133" s="7"/>
      <c r="M1133" s="7"/>
      <c r="N1133" s="7"/>
      <c r="O1133" s="7"/>
      <c r="P1133" s="7"/>
      <c r="Q1133" s="7"/>
      <c r="R1133" s="7"/>
      <c r="S1133" s="7"/>
      <c r="T1133" s="7"/>
      <c r="U1133" s="7"/>
      <c r="V1133" s="7"/>
      <c r="W1133" s="7"/>
      <c r="X1133" s="7"/>
      <c r="Y1133" s="7"/>
      <c r="Z1133" s="7"/>
    </row>
    <row r="1134" ht="13.5" customHeight="1">
      <c r="A1134" s="288"/>
      <c r="B1134" s="287"/>
      <c r="C1134" s="203"/>
      <c r="D1134" s="203"/>
      <c r="E1134" s="281"/>
      <c r="F1134" s="253"/>
      <c r="G1134" s="7"/>
      <c r="H1134" s="7"/>
      <c r="I1134" s="7"/>
      <c r="J1134" s="7"/>
      <c r="K1134" s="7"/>
      <c r="L1134" s="7"/>
      <c r="M1134" s="7"/>
      <c r="N1134" s="7"/>
      <c r="O1134" s="7"/>
      <c r="P1134" s="7"/>
      <c r="Q1134" s="7"/>
      <c r="R1134" s="7"/>
      <c r="S1134" s="7"/>
      <c r="T1134" s="7"/>
      <c r="U1134" s="7"/>
      <c r="V1134" s="7"/>
      <c r="W1134" s="7"/>
      <c r="X1134" s="7"/>
      <c r="Y1134" s="7"/>
      <c r="Z1134" s="7"/>
    </row>
    <row r="1135" ht="13.5" customHeight="1">
      <c r="A1135" s="288"/>
      <c r="B1135" s="287"/>
      <c r="C1135" s="203"/>
      <c r="D1135" s="203"/>
      <c r="E1135" s="281"/>
      <c r="F1135" s="253"/>
      <c r="G1135" s="7"/>
      <c r="H1135" s="7"/>
      <c r="I1135" s="7"/>
      <c r="J1135" s="7"/>
      <c r="K1135" s="7"/>
      <c r="L1135" s="7"/>
      <c r="M1135" s="7"/>
      <c r="N1135" s="7"/>
      <c r="O1135" s="7"/>
      <c r="P1135" s="7"/>
      <c r="Q1135" s="7"/>
      <c r="R1135" s="7"/>
      <c r="S1135" s="7"/>
      <c r="T1135" s="7"/>
      <c r="U1135" s="7"/>
      <c r="V1135" s="7"/>
      <c r="W1135" s="7"/>
      <c r="X1135" s="7"/>
      <c r="Y1135" s="7"/>
      <c r="Z1135" s="7"/>
    </row>
    <row r="1136" ht="13.5" customHeight="1">
      <c r="A1136" s="288"/>
      <c r="B1136" s="287"/>
      <c r="C1136" s="203"/>
      <c r="D1136" s="203"/>
      <c r="E1136" s="281"/>
      <c r="F1136" s="253"/>
      <c r="G1136" s="7"/>
      <c r="H1136" s="7"/>
      <c r="I1136" s="7"/>
      <c r="J1136" s="7"/>
      <c r="K1136" s="7"/>
      <c r="L1136" s="7"/>
      <c r="M1136" s="7"/>
      <c r="N1136" s="7"/>
      <c r="O1136" s="7"/>
      <c r="P1136" s="7"/>
      <c r="Q1136" s="7"/>
      <c r="R1136" s="7"/>
      <c r="S1136" s="7"/>
      <c r="T1136" s="7"/>
      <c r="U1136" s="7"/>
      <c r="V1136" s="7"/>
      <c r="W1136" s="7"/>
      <c r="X1136" s="7"/>
      <c r="Y1136" s="7"/>
      <c r="Z1136" s="7"/>
    </row>
    <row r="1137" ht="13.5" customHeight="1">
      <c r="A1137" s="288"/>
      <c r="B1137" s="287"/>
      <c r="C1137" s="203"/>
      <c r="D1137" s="203"/>
      <c r="E1137" s="281"/>
      <c r="F1137" s="253"/>
      <c r="G1137" s="7"/>
      <c r="H1137" s="7"/>
      <c r="I1137" s="7"/>
      <c r="J1137" s="7"/>
      <c r="K1137" s="7"/>
      <c r="L1137" s="7"/>
      <c r="M1137" s="7"/>
      <c r="N1137" s="7"/>
      <c r="O1137" s="7"/>
      <c r="P1137" s="7"/>
      <c r="Q1137" s="7"/>
      <c r="R1137" s="7"/>
      <c r="S1137" s="7"/>
      <c r="T1137" s="7"/>
      <c r="U1137" s="7"/>
      <c r="V1137" s="7"/>
      <c r="W1137" s="7"/>
      <c r="X1137" s="7"/>
      <c r="Y1137" s="7"/>
      <c r="Z1137" s="7"/>
    </row>
    <row r="1138" ht="13.5" customHeight="1">
      <c r="A1138" s="288"/>
      <c r="B1138" s="287"/>
      <c r="C1138" s="203"/>
      <c r="D1138" s="203"/>
      <c r="E1138" s="281"/>
      <c r="F1138" s="253"/>
      <c r="G1138" s="7"/>
      <c r="H1138" s="7"/>
      <c r="I1138" s="7"/>
      <c r="J1138" s="7"/>
      <c r="K1138" s="7"/>
      <c r="L1138" s="7"/>
      <c r="M1138" s="7"/>
      <c r="N1138" s="7"/>
      <c r="O1138" s="7"/>
      <c r="P1138" s="7"/>
      <c r="Q1138" s="7"/>
      <c r="R1138" s="7"/>
      <c r="S1138" s="7"/>
      <c r="T1138" s="7"/>
      <c r="U1138" s="7"/>
      <c r="V1138" s="7"/>
      <c r="W1138" s="7"/>
      <c r="X1138" s="7"/>
      <c r="Y1138" s="7"/>
      <c r="Z1138" s="7"/>
    </row>
    <row r="1139" ht="13.5" customHeight="1">
      <c r="A1139" s="288"/>
      <c r="B1139" s="287"/>
      <c r="C1139" s="203"/>
      <c r="D1139" s="203"/>
      <c r="E1139" s="281"/>
      <c r="F1139" s="253"/>
      <c r="G1139" s="7"/>
      <c r="H1139" s="7"/>
      <c r="I1139" s="7"/>
      <c r="J1139" s="7"/>
      <c r="K1139" s="7"/>
      <c r="L1139" s="7"/>
      <c r="M1139" s="7"/>
      <c r="N1139" s="7"/>
      <c r="O1139" s="7"/>
      <c r="P1139" s="7"/>
      <c r="Q1139" s="7"/>
      <c r="R1139" s="7"/>
      <c r="S1139" s="7"/>
      <c r="T1139" s="7"/>
      <c r="U1139" s="7"/>
      <c r="V1139" s="7"/>
      <c r="W1139" s="7"/>
      <c r="X1139" s="7"/>
      <c r="Y1139" s="7"/>
      <c r="Z1139" s="7"/>
    </row>
    <row r="1140" ht="13.5" customHeight="1">
      <c r="A1140" s="288"/>
      <c r="B1140" s="287"/>
      <c r="C1140" s="203"/>
      <c r="D1140" s="203"/>
      <c r="E1140" s="281"/>
      <c r="F1140" s="253"/>
      <c r="G1140" s="7"/>
      <c r="H1140" s="7"/>
      <c r="I1140" s="7"/>
      <c r="J1140" s="7"/>
      <c r="K1140" s="7"/>
      <c r="L1140" s="7"/>
      <c r="M1140" s="7"/>
      <c r="N1140" s="7"/>
      <c r="O1140" s="7"/>
      <c r="P1140" s="7"/>
      <c r="Q1140" s="7"/>
      <c r="R1140" s="7"/>
      <c r="S1140" s="7"/>
      <c r="T1140" s="7"/>
      <c r="U1140" s="7"/>
      <c r="V1140" s="7"/>
      <c r="W1140" s="7"/>
      <c r="X1140" s="7"/>
      <c r="Y1140" s="7"/>
      <c r="Z1140" s="7"/>
    </row>
    <row r="1141" ht="13.5" customHeight="1">
      <c r="A1141" s="288"/>
      <c r="B1141" s="287"/>
      <c r="C1141" s="203"/>
      <c r="D1141" s="203"/>
      <c r="E1141" s="281"/>
      <c r="F1141" s="253"/>
      <c r="G1141" s="7"/>
      <c r="H1141" s="7"/>
      <c r="I1141" s="7"/>
      <c r="J1141" s="7"/>
      <c r="K1141" s="7"/>
      <c r="L1141" s="7"/>
      <c r="M1141" s="7"/>
      <c r="N1141" s="7"/>
      <c r="O1141" s="7"/>
      <c r="P1141" s="7"/>
      <c r="Q1141" s="7"/>
      <c r="R1141" s="7"/>
      <c r="S1141" s="7"/>
      <c r="T1141" s="7"/>
      <c r="U1141" s="7"/>
      <c r="V1141" s="7"/>
      <c r="W1141" s="7"/>
      <c r="X1141" s="7"/>
      <c r="Y1141" s="7"/>
      <c r="Z1141" s="7"/>
    </row>
    <row r="1142" ht="13.5" customHeight="1">
      <c r="A1142" s="288"/>
      <c r="B1142" s="287"/>
      <c r="C1142" s="203"/>
      <c r="D1142" s="203"/>
      <c r="E1142" s="281"/>
      <c r="F1142" s="253"/>
      <c r="G1142" s="7"/>
      <c r="H1142" s="7"/>
      <c r="I1142" s="7"/>
      <c r="J1142" s="7"/>
      <c r="K1142" s="7"/>
      <c r="L1142" s="7"/>
      <c r="M1142" s="7"/>
      <c r="N1142" s="7"/>
      <c r="O1142" s="7"/>
      <c r="P1142" s="7"/>
      <c r="Q1142" s="7"/>
      <c r="R1142" s="7"/>
      <c r="S1142" s="7"/>
      <c r="T1142" s="7"/>
      <c r="U1142" s="7"/>
      <c r="V1142" s="7"/>
      <c r="W1142" s="7"/>
      <c r="X1142" s="7"/>
      <c r="Y1142" s="7"/>
      <c r="Z1142" s="7"/>
    </row>
    <row r="1143" ht="13.5" customHeight="1">
      <c r="A1143" s="288"/>
      <c r="B1143" s="287"/>
      <c r="C1143" s="203"/>
      <c r="D1143" s="203"/>
      <c r="E1143" s="281"/>
      <c r="F1143" s="253"/>
      <c r="G1143" s="7"/>
      <c r="H1143" s="7"/>
      <c r="I1143" s="7"/>
      <c r="J1143" s="7"/>
      <c r="K1143" s="7"/>
      <c r="L1143" s="7"/>
      <c r="M1143" s="7"/>
      <c r="N1143" s="7"/>
      <c r="O1143" s="7"/>
      <c r="P1143" s="7"/>
      <c r="Q1143" s="7"/>
      <c r="R1143" s="7"/>
      <c r="S1143" s="7"/>
      <c r="T1143" s="7"/>
      <c r="U1143" s="7"/>
      <c r="V1143" s="7"/>
      <c r="W1143" s="7"/>
      <c r="X1143" s="7"/>
      <c r="Y1143" s="7"/>
      <c r="Z1143" s="7"/>
    </row>
    <row r="1144" ht="13.5" customHeight="1">
      <c r="A1144" s="288"/>
      <c r="B1144" s="287"/>
      <c r="C1144" s="203"/>
      <c r="D1144" s="203"/>
      <c r="E1144" s="281"/>
      <c r="F1144" s="253"/>
      <c r="G1144" s="7"/>
      <c r="H1144" s="7"/>
      <c r="I1144" s="7"/>
      <c r="J1144" s="7"/>
      <c r="K1144" s="7"/>
      <c r="L1144" s="7"/>
      <c r="M1144" s="7"/>
      <c r="N1144" s="7"/>
      <c r="O1144" s="7"/>
      <c r="P1144" s="7"/>
      <c r="Q1144" s="7"/>
      <c r="R1144" s="7"/>
      <c r="S1144" s="7"/>
      <c r="T1144" s="7"/>
      <c r="U1144" s="7"/>
      <c r="V1144" s="7"/>
      <c r="W1144" s="7"/>
      <c r="X1144" s="7"/>
      <c r="Y1144" s="7"/>
      <c r="Z1144" s="7"/>
    </row>
    <row r="1145" ht="13.5" customHeight="1">
      <c r="A1145" s="288"/>
      <c r="B1145" s="287"/>
      <c r="C1145" s="203"/>
      <c r="D1145" s="203"/>
      <c r="E1145" s="281"/>
      <c r="F1145" s="253"/>
      <c r="G1145" s="7"/>
      <c r="H1145" s="7"/>
      <c r="I1145" s="7"/>
      <c r="J1145" s="7"/>
      <c r="K1145" s="7"/>
      <c r="L1145" s="7"/>
      <c r="M1145" s="7"/>
      <c r="N1145" s="7"/>
      <c r="O1145" s="7"/>
      <c r="P1145" s="7"/>
      <c r="Q1145" s="7"/>
      <c r="R1145" s="7"/>
      <c r="S1145" s="7"/>
      <c r="T1145" s="7"/>
      <c r="U1145" s="7"/>
      <c r="V1145" s="7"/>
      <c r="W1145" s="7"/>
      <c r="X1145" s="7"/>
      <c r="Y1145" s="7"/>
      <c r="Z1145" s="7"/>
    </row>
    <row r="1146" ht="13.5" customHeight="1">
      <c r="A1146" s="288"/>
      <c r="B1146" s="287"/>
      <c r="C1146" s="203"/>
      <c r="D1146" s="203"/>
      <c r="E1146" s="281"/>
      <c r="F1146" s="253"/>
      <c r="G1146" s="7"/>
      <c r="H1146" s="7"/>
      <c r="I1146" s="7"/>
      <c r="J1146" s="7"/>
      <c r="K1146" s="7"/>
      <c r="L1146" s="7"/>
      <c r="M1146" s="7"/>
      <c r="N1146" s="7"/>
      <c r="O1146" s="7"/>
      <c r="P1146" s="7"/>
      <c r="Q1146" s="7"/>
      <c r="R1146" s="7"/>
      <c r="S1146" s="7"/>
      <c r="T1146" s="7"/>
      <c r="U1146" s="7"/>
      <c r="V1146" s="7"/>
      <c r="W1146" s="7"/>
      <c r="X1146" s="7"/>
      <c r="Y1146" s="7"/>
      <c r="Z1146" s="7"/>
    </row>
    <row r="1147" ht="13.5" customHeight="1">
      <c r="A1147" s="288"/>
      <c r="B1147" s="287"/>
      <c r="C1147" s="203"/>
      <c r="D1147" s="203"/>
      <c r="E1147" s="281"/>
      <c r="F1147" s="253"/>
      <c r="G1147" s="7"/>
      <c r="H1147" s="7"/>
      <c r="I1147" s="7"/>
      <c r="J1147" s="7"/>
      <c r="K1147" s="7"/>
      <c r="L1147" s="7"/>
      <c r="M1147" s="7"/>
      <c r="N1147" s="7"/>
      <c r="O1147" s="7"/>
      <c r="P1147" s="7"/>
      <c r="Q1147" s="7"/>
      <c r="R1147" s="7"/>
      <c r="S1147" s="7"/>
      <c r="T1147" s="7"/>
      <c r="U1147" s="7"/>
      <c r="V1147" s="7"/>
      <c r="W1147" s="7"/>
      <c r="X1147" s="7"/>
      <c r="Y1147" s="7"/>
      <c r="Z1147" s="7"/>
    </row>
    <row r="1148" ht="13.5" customHeight="1">
      <c r="A1148" s="288"/>
      <c r="B1148" s="287"/>
      <c r="C1148" s="203"/>
      <c r="D1148" s="203"/>
      <c r="E1148" s="281"/>
      <c r="F1148" s="253"/>
      <c r="G1148" s="7"/>
      <c r="H1148" s="7"/>
      <c r="I1148" s="7"/>
      <c r="J1148" s="7"/>
      <c r="K1148" s="7"/>
      <c r="L1148" s="7"/>
      <c r="M1148" s="7"/>
      <c r="N1148" s="7"/>
      <c r="O1148" s="7"/>
      <c r="P1148" s="7"/>
      <c r="Q1148" s="7"/>
      <c r="R1148" s="7"/>
      <c r="S1148" s="7"/>
      <c r="T1148" s="7"/>
      <c r="U1148" s="7"/>
      <c r="V1148" s="7"/>
      <c r="W1148" s="7"/>
      <c r="X1148" s="7"/>
      <c r="Y1148" s="7"/>
      <c r="Z1148" s="7"/>
    </row>
    <row r="1149" ht="13.5" customHeight="1">
      <c r="A1149" s="288"/>
      <c r="B1149" s="287"/>
      <c r="C1149" s="203"/>
      <c r="D1149" s="203"/>
      <c r="E1149" s="281"/>
      <c r="F1149" s="253"/>
      <c r="G1149" s="7"/>
      <c r="H1149" s="7"/>
      <c r="I1149" s="7"/>
      <c r="J1149" s="7"/>
      <c r="K1149" s="7"/>
      <c r="L1149" s="7"/>
      <c r="M1149" s="7"/>
      <c r="N1149" s="7"/>
      <c r="O1149" s="7"/>
      <c r="P1149" s="7"/>
      <c r="Q1149" s="7"/>
      <c r="R1149" s="7"/>
      <c r="S1149" s="7"/>
      <c r="T1149" s="7"/>
      <c r="U1149" s="7"/>
      <c r="V1149" s="7"/>
      <c r="W1149" s="7"/>
      <c r="X1149" s="7"/>
      <c r="Y1149" s="7"/>
      <c r="Z1149" s="7"/>
    </row>
    <row r="1150" ht="13.5" customHeight="1">
      <c r="A1150" s="288"/>
      <c r="B1150" s="287"/>
      <c r="C1150" s="203"/>
      <c r="D1150" s="203"/>
      <c r="E1150" s="281"/>
      <c r="F1150" s="253"/>
      <c r="G1150" s="7"/>
      <c r="H1150" s="7"/>
      <c r="I1150" s="7"/>
      <c r="J1150" s="7"/>
      <c r="K1150" s="7"/>
      <c r="L1150" s="7"/>
      <c r="M1150" s="7"/>
      <c r="N1150" s="7"/>
      <c r="O1150" s="7"/>
      <c r="P1150" s="7"/>
      <c r="Q1150" s="7"/>
      <c r="R1150" s="7"/>
      <c r="S1150" s="7"/>
      <c r="T1150" s="7"/>
      <c r="U1150" s="7"/>
      <c r="V1150" s="7"/>
      <c r="W1150" s="7"/>
      <c r="X1150" s="7"/>
      <c r="Y1150" s="7"/>
      <c r="Z1150" s="7"/>
    </row>
    <row r="1151" ht="13.5" customHeight="1">
      <c r="A1151" s="288"/>
      <c r="B1151" s="287"/>
      <c r="C1151" s="203"/>
      <c r="D1151" s="203"/>
      <c r="E1151" s="281"/>
      <c r="F1151" s="253"/>
      <c r="G1151" s="7"/>
      <c r="H1151" s="7"/>
      <c r="I1151" s="7"/>
      <c r="J1151" s="7"/>
      <c r="K1151" s="7"/>
      <c r="L1151" s="7"/>
      <c r="M1151" s="7"/>
      <c r="N1151" s="7"/>
      <c r="O1151" s="7"/>
      <c r="P1151" s="7"/>
      <c r="Q1151" s="7"/>
      <c r="R1151" s="7"/>
      <c r="S1151" s="7"/>
      <c r="T1151" s="7"/>
      <c r="U1151" s="7"/>
      <c r="V1151" s="7"/>
      <c r="W1151" s="7"/>
      <c r="X1151" s="7"/>
      <c r="Y1151" s="7"/>
      <c r="Z1151" s="7"/>
    </row>
    <row r="1152" ht="13.5" customHeight="1">
      <c r="A1152" s="288"/>
      <c r="B1152" s="287"/>
      <c r="C1152" s="203"/>
      <c r="D1152" s="203"/>
      <c r="E1152" s="281"/>
      <c r="F1152" s="253"/>
      <c r="G1152" s="7"/>
      <c r="H1152" s="7"/>
      <c r="I1152" s="7"/>
      <c r="J1152" s="7"/>
      <c r="K1152" s="7"/>
      <c r="L1152" s="7"/>
      <c r="M1152" s="7"/>
      <c r="N1152" s="7"/>
      <c r="O1152" s="7"/>
      <c r="P1152" s="7"/>
      <c r="Q1152" s="7"/>
      <c r="R1152" s="7"/>
      <c r="S1152" s="7"/>
      <c r="T1152" s="7"/>
      <c r="U1152" s="7"/>
      <c r="V1152" s="7"/>
      <c r="W1152" s="7"/>
      <c r="X1152" s="7"/>
      <c r="Y1152" s="7"/>
      <c r="Z1152" s="7"/>
    </row>
    <row r="1153" ht="13.5" customHeight="1">
      <c r="A1153" s="288"/>
      <c r="B1153" s="287"/>
      <c r="C1153" s="203"/>
      <c r="D1153" s="203"/>
      <c r="E1153" s="281"/>
      <c r="F1153" s="253"/>
      <c r="G1153" s="7"/>
      <c r="H1153" s="7"/>
      <c r="I1153" s="7"/>
      <c r="J1153" s="7"/>
      <c r="K1153" s="7"/>
      <c r="L1153" s="7"/>
      <c r="M1153" s="7"/>
      <c r="N1153" s="7"/>
      <c r="O1153" s="7"/>
      <c r="P1153" s="7"/>
      <c r="Q1153" s="7"/>
      <c r="R1153" s="7"/>
      <c r="S1153" s="7"/>
      <c r="T1153" s="7"/>
      <c r="U1153" s="7"/>
      <c r="V1153" s="7"/>
      <c r="W1153" s="7"/>
      <c r="X1153" s="7"/>
      <c r="Y1153" s="7"/>
      <c r="Z1153" s="7"/>
    </row>
    <row r="1154" ht="13.5" customHeight="1">
      <c r="A1154" s="288"/>
      <c r="B1154" s="287"/>
      <c r="C1154" s="203"/>
      <c r="D1154" s="203"/>
      <c r="E1154" s="281"/>
      <c r="F1154" s="253"/>
      <c r="G1154" s="7"/>
      <c r="H1154" s="7"/>
      <c r="I1154" s="7"/>
      <c r="J1154" s="7"/>
      <c r="K1154" s="7"/>
      <c r="L1154" s="7"/>
      <c r="M1154" s="7"/>
      <c r="N1154" s="7"/>
      <c r="O1154" s="7"/>
      <c r="P1154" s="7"/>
      <c r="Q1154" s="7"/>
      <c r="R1154" s="7"/>
      <c r="S1154" s="7"/>
      <c r="T1154" s="7"/>
      <c r="U1154" s="7"/>
      <c r="V1154" s="7"/>
      <c r="W1154" s="7"/>
      <c r="X1154" s="7"/>
      <c r="Y1154" s="7"/>
      <c r="Z1154" s="7"/>
    </row>
    <row r="1155" ht="13.5" customHeight="1">
      <c r="A1155" s="288"/>
      <c r="B1155" s="287"/>
      <c r="C1155" s="203"/>
      <c r="D1155" s="203"/>
      <c r="E1155" s="281"/>
      <c r="F1155" s="253"/>
      <c r="G1155" s="7"/>
      <c r="H1155" s="7"/>
      <c r="I1155" s="7"/>
      <c r="J1155" s="7"/>
      <c r="K1155" s="7"/>
      <c r="L1155" s="7"/>
      <c r="M1155" s="7"/>
      <c r="N1155" s="7"/>
      <c r="O1155" s="7"/>
      <c r="P1155" s="7"/>
      <c r="Q1155" s="7"/>
      <c r="R1155" s="7"/>
      <c r="S1155" s="7"/>
      <c r="T1155" s="7"/>
      <c r="U1155" s="7"/>
      <c r="V1155" s="7"/>
      <c r="W1155" s="7"/>
      <c r="X1155" s="7"/>
      <c r="Y1155" s="7"/>
      <c r="Z1155" s="7"/>
    </row>
    <row r="1156" ht="13.5" customHeight="1">
      <c r="A1156" s="288"/>
      <c r="B1156" s="287"/>
      <c r="C1156" s="203"/>
      <c r="D1156" s="203"/>
      <c r="E1156" s="281"/>
      <c r="F1156" s="253"/>
      <c r="G1156" s="7"/>
      <c r="H1156" s="7"/>
      <c r="I1156" s="7"/>
      <c r="J1156" s="7"/>
      <c r="K1156" s="7"/>
      <c r="L1156" s="7"/>
      <c r="M1156" s="7"/>
      <c r="N1156" s="7"/>
      <c r="O1156" s="7"/>
      <c r="P1156" s="7"/>
      <c r="Q1156" s="7"/>
      <c r="R1156" s="7"/>
      <c r="S1156" s="7"/>
      <c r="T1156" s="7"/>
      <c r="U1156" s="7"/>
      <c r="V1156" s="7"/>
      <c r="W1156" s="7"/>
      <c r="X1156" s="7"/>
      <c r="Y1156" s="7"/>
      <c r="Z1156" s="7"/>
    </row>
    <row r="1157" ht="13.5" customHeight="1">
      <c r="A1157" s="288"/>
      <c r="B1157" s="287"/>
      <c r="C1157" s="203"/>
      <c r="D1157" s="203"/>
      <c r="E1157" s="281"/>
      <c r="F1157" s="253"/>
      <c r="G1157" s="7"/>
      <c r="H1157" s="7"/>
      <c r="I1157" s="7"/>
      <c r="J1157" s="7"/>
      <c r="K1157" s="7"/>
      <c r="L1157" s="7"/>
      <c r="M1157" s="7"/>
      <c r="N1157" s="7"/>
      <c r="O1157" s="7"/>
      <c r="P1157" s="7"/>
      <c r="Q1157" s="7"/>
      <c r="R1157" s="7"/>
      <c r="S1157" s="7"/>
      <c r="T1157" s="7"/>
      <c r="U1157" s="7"/>
      <c r="V1157" s="7"/>
      <c r="W1157" s="7"/>
      <c r="X1157" s="7"/>
      <c r="Y1157" s="7"/>
      <c r="Z1157" s="7"/>
    </row>
    <row r="1158" ht="13.5" customHeight="1">
      <c r="A1158" s="288"/>
      <c r="B1158" s="287"/>
      <c r="C1158" s="203"/>
      <c r="D1158" s="203"/>
      <c r="E1158" s="281"/>
      <c r="F1158" s="253"/>
      <c r="G1158" s="7"/>
      <c r="H1158" s="7"/>
      <c r="I1158" s="7"/>
      <c r="J1158" s="7"/>
      <c r="K1158" s="7"/>
      <c r="L1158" s="7"/>
      <c r="M1158" s="7"/>
      <c r="N1158" s="7"/>
      <c r="O1158" s="7"/>
      <c r="P1158" s="7"/>
      <c r="Q1158" s="7"/>
      <c r="R1158" s="7"/>
      <c r="S1158" s="7"/>
      <c r="T1158" s="7"/>
      <c r="U1158" s="7"/>
      <c r="V1158" s="7"/>
      <c r="W1158" s="7"/>
      <c r="X1158" s="7"/>
      <c r="Y1158" s="7"/>
      <c r="Z1158" s="7"/>
    </row>
    <row r="1159" ht="13.5" customHeight="1">
      <c r="A1159" s="288"/>
      <c r="B1159" s="287"/>
      <c r="C1159" s="203"/>
      <c r="D1159" s="203"/>
      <c r="E1159" s="281"/>
      <c r="F1159" s="253"/>
      <c r="G1159" s="7"/>
      <c r="H1159" s="7"/>
      <c r="I1159" s="7"/>
      <c r="J1159" s="7"/>
      <c r="K1159" s="7"/>
      <c r="L1159" s="7"/>
      <c r="M1159" s="7"/>
      <c r="N1159" s="7"/>
      <c r="O1159" s="7"/>
      <c r="P1159" s="7"/>
      <c r="Q1159" s="7"/>
      <c r="R1159" s="7"/>
      <c r="S1159" s="7"/>
      <c r="T1159" s="7"/>
      <c r="U1159" s="7"/>
      <c r="V1159" s="7"/>
      <c r="W1159" s="7"/>
      <c r="X1159" s="7"/>
      <c r="Y1159" s="7"/>
      <c r="Z1159" s="7"/>
    </row>
    <row r="1160" ht="13.5" customHeight="1">
      <c r="A1160" s="288"/>
      <c r="B1160" s="287"/>
      <c r="C1160" s="203"/>
      <c r="D1160" s="203"/>
      <c r="E1160" s="281"/>
      <c r="F1160" s="253"/>
      <c r="G1160" s="7"/>
      <c r="H1160" s="7"/>
      <c r="I1160" s="7"/>
      <c r="J1160" s="7"/>
      <c r="K1160" s="7"/>
      <c r="L1160" s="7"/>
      <c r="M1160" s="7"/>
      <c r="N1160" s="7"/>
      <c r="O1160" s="7"/>
      <c r="P1160" s="7"/>
      <c r="Q1160" s="7"/>
      <c r="R1160" s="7"/>
      <c r="S1160" s="7"/>
      <c r="T1160" s="7"/>
      <c r="U1160" s="7"/>
      <c r="V1160" s="7"/>
      <c r="W1160" s="7"/>
      <c r="X1160" s="7"/>
      <c r="Y1160" s="7"/>
      <c r="Z1160" s="7"/>
    </row>
    <row r="1161" ht="13.5" customHeight="1">
      <c r="A1161" s="288"/>
      <c r="B1161" s="287"/>
      <c r="C1161" s="203"/>
      <c r="D1161" s="203"/>
      <c r="E1161" s="281"/>
      <c r="F1161" s="253"/>
      <c r="G1161" s="7"/>
      <c r="H1161" s="7"/>
      <c r="I1161" s="7"/>
      <c r="J1161" s="7"/>
      <c r="K1161" s="7"/>
      <c r="L1161" s="7"/>
      <c r="M1161" s="7"/>
      <c r="N1161" s="7"/>
      <c r="O1161" s="7"/>
      <c r="P1161" s="7"/>
      <c r="Q1161" s="7"/>
      <c r="R1161" s="7"/>
      <c r="S1161" s="7"/>
      <c r="T1161" s="7"/>
      <c r="U1161" s="7"/>
      <c r="V1161" s="7"/>
      <c r="W1161" s="7"/>
      <c r="X1161" s="7"/>
      <c r="Y1161" s="7"/>
      <c r="Z1161" s="7"/>
    </row>
    <row r="1162" ht="13.5" customHeight="1">
      <c r="A1162" s="288"/>
      <c r="B1162" s="287"/>
      <c r="C1162" s="203"/>
      <c r="D1162" s="203"/>
      <c r="E1162" s="281"/>
      <c r="F1162" s="253"/>
      <c r="G1162" s="7"/>
      <c r="H1162" s="7"/>
      <c r="I1162" s="7"/>
      <c r="J1162" s="7"/>
      <c r="K1162" s="7"/>
      <c r="L1162" s="7"/>
      <c r="M1162" s="7"/>
      <c r="N1162" s="7"/>
      <c r="O1162" s="7"/>
      <c r="P1162" s="7"/>
      <c r="Q1162" s="7"/>
      <c r="R1162" s="7"/>
      <c r="S1162" s="7"/>
      <c r="T1162" s="7"/>
      <c r="U1162" s="7"/>
      <c r="V1162" s="7"/>
      <c r="W1162" s="7"/>
      <c r="X1162" s="7"/>
      <c r="Y1162" s="7"/>
      <c r="Z1162" s="7"/>
    </row>
    <row r="1163" ht="13.5" customHeight="1">
      <c r="A1163" s="288"/>
      <c r="B1163" s="287"/>
      <c r="C1163" s="203"/>
      <c r="D1163" s="203"/>
      <c r="E1163" s="281"/>
      <c r="F1163" s="253"/>
      <c r="G1163" s="7"/>
      <c r="H1163" s="7"/>
      <c r="I1163" s="7"/>
      <c r="J1163" s="7"/>
      <c r="K1163" s="7"/>
      <c r="L1163" s="7"/>
      <c r="M1163" s="7"/>
      <c r="N1163" s="7"/>
      <c r="O1163" s="7"/>
      <c r="P1163" s="7"/>
      <c r="Q1163" s="7"/>
      <c r="R1163" s="7"/>
      <c r="S1163" s="7"/>
      <c r="T1163" s="7"/>
      <c r="U1163" s="7"/>
      <c r="V1163" s="7"/>
      <c r="W1163" s="7"/>
      <c r="X1163" s="7"/>
      <c r="Y1163" s="7"/>
      <c r="Z1163" s="7"/>
    </row>
    <row r="1164" ht="13.5" customHeight="1">
      <c r="A1164" s="288"/>
      <c r="B1164" s="287"/>
      <c r="C1164" s="203"/>
      <c r="D1164" s="203"/>
      <c r="E1164" s="281"/>
      <c r="F1164" s="253"/>
      <c r="G1164" s="7"/>
      <c r="H1164" s="7"/>
      <c r="I1164" s="7"/>
      <c r="J1164" s="7"/>
      <c r="K1164" s="7"/>
      <c r="L1164" s="7"/>
      <c r="M1164" s="7"/>
      <c r="N1164" s="7"/>
      <c r="O1164" s="7"/>
      <c r="P1164" s="7"/>
      <c r="Q1164" s="7"/>
      <c r="R1164" s="7"/>
      <c r="S1164" s="7"/>
      <c r="T1164" s="7"/>
      <c r="U1164" s="7"/>
      <c r="V1164" s="7"/>
      <c r="W1164" s="7"/>
      <c r="X1164" s="7"/>
      <c r="Y1164" s="7"/>
      <c r="Z1164" s="7"/>
    </row>
    <row r="1165" ht="13.5" customHeight="1">
      <c r="A1165" s="288"/>
      <c r="B1165" s="287"/>
      <c r="C1165" s="203"/>
      <c r="D1165" s="203"/>
      <c r="E1165" s="281"/>
      <c r="F1165" s="253"/>
      <c r="G1165" s="7"/>
      <c r="H1165" s="7"/>
      <c r="I1165" s="7"/>
      <c r="J1165" s="7"/>
      <c r="K1165" s="7"/>
      <c r="L1165" s="7"/>
      <c r="M1165" s="7"/>
      <c r="N1165" s="7"/>
      <c r="O1165" s="7"/>
      <c r="P1165" s="7"/>
      <c r="Q1165" s="7"/>
      <c r="R1165" s="7"/>
      <c r="S1165" s="7"/>
      <c r="T1165" s="7"/>
      <c r="U1165" s="7"/>
      <c r="V1165" s="7"/>
      <c r="W1165" s="7"/>
      <c r="X1165" s="7"/>
      <c r="Y1165" s="7"/>
      <c r="Z1165" s="7"/>
    </row>
    <row r="1166" ht="13.5" customHeight="1">
      <c r="A1166" s="288"/>
      <c r="B1166" s="287"/>
      <c r="C1166" s="203"/>
      <c r="D1166" s="203"/>
      <c r="E1166" s="281"/>
      <c r="F1166" s="253"/>
      <c r="G1166" s="7"/>
      <c r="H1166" s="7"/>
      <c r="I1166" s="7"/>
      <c r="J1166" s="7"/>
      <c r="K1166" s="7"/>
      <c r="L1166" s="7"/>
      <c r="M1166" s="7"/>
      <c r="N1166" s="7"/>
      <c r="O1166" s="7"/>
      <c r="P1166" s="7"/>
      <c r="Q1166" s="7"/>
      <c r="R1166" s="7"/>
      <c r="S1166" s="7"/>
      <c r="T1166" s="7"/>
      <c r="U1166" s="7"/>
      <c r="V1166" s="7"/>
      <c r="W1166" s="7"/>
      <c r="X1166" s="7"/>
      <c r="Y1166" s="7"/>
      <c r="Z1166" s="7"/>
    </row>
    <row r="1167" ht="13.5" customHeight="1">
      <c r="A1167" s="288"/>
      <c r="B1167" s="287"/>
      <c r="C1167" s="203"/>
      <c r="D1167" s="203"/>
      <c r="E1167" s="281"/>
      <c r="F1167" s="253"/>
      <c r="G1167" s="7"/>
      <c r="H1167" s="7"/>
      <c r="I1167" s="7"/>
      <c r="J1167" s="7"/>
      <c r="K1167" s="7"/>
      <c r="L1167" s="7"/>
      <c r="M1167" s="7"/>
      <c r="N1167" s="7"/>
      <c r="O1167" s="7"/>
      <c r="P1167" s="7"/>
      <c r="Q1167" s="7"/>
      <c r="R1167" s="7"/>
      <c r="S1167" s="7"/>
      <c r="T1167" s="7"/>
      <c r="U1167" s="7"/>
      <c r="V1167" s="7"/>
      <c r="W1167" s="7"/>
      <c r="X1167" s="7"/>
      <c r="Y1167" s="7"/>
      <c r="Z1167" s="7"/>
    </row>
    <row r="1168" ht="13.5" customHeight="1">
      <c r="A1168" s="288"/>
      <c r="B1168" s="287"/>
      <c r="C1168" s="203"/>
      <c r="D1168" s="203"/>
      <c r="E1168" s="281"/>
      <c r="F1168" s="253"/>
      <c r="G1168" s="7"/>
      <c r="H1168" s="7"/>
      <c r="I1168" s="7"/>
      <c r="J1168" s="7"/>
      <c r="K1168" s="7"/>
      <c r="L1168" s="7"/>
      <c r="M1168" s="7"/>
      <c r="N1168" s="7"/>
      <c r="O1168" s="7"/>
      <c r="P1168" s="7"/>
      <c r="Q1168" s="7"/>
      <c r="R1168" s="7"/>
      <c r="S1168" s="7"/>
      <c r="T1168" s="7"/>
      <c r="U1168" s="7"/>
      <c r="V1168" s="7"/>
      <c r="W1168" s="7"/>
      <c r="X1168" s="7"/>
      <c r="Y1168" s="7"/>
      <c r="Z1168" s="7"/>
    </row>
    <row r="1169" ht="13.5" customHeight="1">
      <c r="A1169" s="288"/>
      <c r="B1169" s="287"/>
      <c r="C1169" s="203"/>
      <c r="D1169" s="203"/>
      <c r="E1169" s="281"/>
      <c r="F1169" s="253"/>
      <c r="G1169" s="7"/>
      <c r="H1169" s="7"/>
      <c r="I1169" s="7"/>
      <c r="J1169" s="7"/>
      <c r="K1169" s="7"/>
      <c r="L1169" s="7"/>
      <c r="M1169" s="7"/>
      <c r="N1169" s="7"/>
      <c r="O1169" s="7"/>
      <c r="P1169" s="7"/>
      <c r="Q1169" s="7"/>
      <c r="R1169" s="7"/>
      <c r="S1169" s="7"/>
      <c r="T1169" s="7"/>
      <c r="U1169" s="7"/>
      <c r="V1169" s="7"/>
      <c r="W1169" s="7"/>
      <c r="X1169" s="7"/>
      <c r="Y1169" s="7"/>
      <c r="Z1169" s="7"/>
    </row>
    <row r="1170" ht="13.5" customHeight="1">
      <c r="A1170" s="288"/>
      <c r="B1170" s="287"/>
      <c r="C1170" s="203"/>
      <c r="D1170" s="203"/>
      <c r="E1170" s="281"/>
      <c r="F1170" s="253"/>
      <c r="G1170" s="7"/>
      <c r="H1170" s="7"/>
      <c r="I1170" s="7"/>
      <c r="J1170" s="7"/>
      <c r="K1170" s="7"/>
      <c r="L1170" s="7"/>
      <c r="M1170" s="7"/>
      <c r="N1170" s="7"/>
      <c r="O1170" s="7"/>
      <c r="P1170" s="7"/>
      <c r="Q1170" s="7"/>
      <c r="R1170" s="7"/>
      <c r="S1170" s="7"/>
      <c r="T1170" s="7"/>
      <c r="U1170" s="7"/>
      <c r="V1170" s="7"/>
      <c r="W1170" s="7"/>
      <c r="X1170" s="7"/>
      <c r="Y1170" s="7"/>
      <c r="Z1170" s="7"/>
    </row>
    <row r="1171" ht="13.5" customHeight="1">
      <c r="A1171" s="288"/>
      <c r="B1171" s="287"/>
      <c r="C1171" s="203"/>
      <c r="D1171" s="203"/>
      <c r="E1171" s="281"/>
      <c r="F1171" s="253"/>
      <c r="G1171" s="7"/>
      <c r="H1171" s="7"/>
      <c r="I1171" s="7"/>
      <c r="J1171" s="7"/>
      <c r="K1171" s="7"/>
      <c r="L1171" s="7"/>
      <c r="M1171" s="7"/>
      <c r="N1171" s="7"/>
      <c r="O1171" s="7"/>
      <c r="P1171" s="7"/>
      <c r="Q1171" s="7"/>
      <c r="R1171" s="7"/>
      <c r="S1171" s="7"/>
      <c r="T1171" s="7"/>
      <c r="U1171" s="7"/>
      <c r="V1171" s="7"/>
      <c r="W1171" s="7"/>
      <c r="X1171" s="7"/>
      <c r="Y1171" s="7"/>
      <c r="Z1171" s="7"/>
    </row>
    <row r="1172" ht="13.5" customHeight="1">
      <c r="A1172" s="288"/>
      <c r="B1172" s="287"/>
      <c r="C1172" s="203"/>
      <c r="D1172" s="203"/>
      <c r="E1172" s="281"/>
      <c r="F1172" s="253"/>
      <c r="G1172" s="7"/>
      <c r="H1172" s="7"/>
      <c r="I1172" s="7"/>
      <c r="J1172" s="7"/>
      <c r="K1172" s="7"/>
      <c r="L1172" s="7"/>
      <c r="M1172" s="7"/>
      <c r="N1172" s="7"/>
      <c r="O1172" s="7"/>
      <c r="P1172" s="7"/>
      <c r="Q1172" s="7"/>
      <c r="R1172" s="7"/>
      <c r="S1172" s="7"/>
      <c r="T1172" s="7"/>
      <c r="U1172" s="7"/>
      <c r="V1172" s="7"/>
      <c r="W1172" s="7"/>
      <c r="X1172" s="7"/>
      <c r="Y1172" s="7"/>
      <c r="Z1172" s="7"/>
    </row>
    <row r="1173" ht="13.5" customHeight="1">
      <c r="A1173" s="288"/>
      <c r="B1173" s="287"/>
      <c r="C1173" s="203"/>
      <c r="D1173" s="203"/>
      <c r="E1173" s="281"/>
      <c r="F1173" s="253"/>
      <c r="G1173" s="7"/>
      <c r="H1173" s="7"/>
      <c r="I1173" s="7"/>
      <c r="J1173" s="7"/>
      <c r="K1173" s="7"/>
      <c r="L1173" s="7"/>
      <c r="M1173" s="7"/>
      <c r="N1173" s="7"/>
      <c r="O1173" s="7"/>
      <c r="P1173" s="7"/>
      <c r="Q1173" s="7"/>
      <c r="R1173" s="7"/>
      <c r="S1173" s="7"/>
      <c r="T1173" s="7"/>
      <c r="U1173" s="7"/>
      <c r="V1173" s="7"/>
      <c r="W1173" s="7"/>
      <c r="X1173" s="7"/>
      <c r="Y1173" s="7"/>
      <c r="Z1173" s="7"/>
    </row>
    <row r="1174" ht="13.5" customHeight="1">
      <c r="A1174" s="288"/>
      <c r="B1174" s="287"/>
      <c r="C1174" s="203"/>
      <c r="D1174" s="203"/>
      <c r="E1174" s="281"/>
      <c r="F1174" s="253"/>
      <c r="G1174" s="7"/>
      <c r="H1174" s="7"/>
      <c r="I1174" s="7"/>
      <c r="J1174" s="7"/>
      <c r="K1174" s="7"/>
      <c r="L1174" s="7"/>
      <c r="M1174" s="7"/>
      <c r="N1174" s="7"/>
      <c r="O1174" s="7"/>
      <c r="P1174" s="7"/>
      <c r="Q1174" s="7"/>
      <c r="R1174" s="7"/>
      <c r="S1174" s="7"/>
      <c r="T1174" s="7"/>
      <c r="U1174" s="7"/>
      <c r="V1174" s="7"/>
      <c r="W1174" s="7"/>
      <c r="X1174" s="7"/>
      <c r="Y1174" s="7"/>
      <c r="Z1174" s="7"/>
    </row>
    <row r="1175" ht="13.5" customHeight="1">
      <c r="A1175" s="288"/>
      <c r="B1175" s="287"/>
      <c r="C1175" s="203"/>
      <c r="D1175" s="203"/>
      <c r="E1175" s="281"/>
      <c r="F1175" s="253"/>
      <c r="G1175" s="7"/>
      <c r="H1175" s="7"/>
      <c r="I1175" s="7"/>
      <c r="J1175" s="7"/>
      <c r="K1175" s="7"/>
      <c r="L1175" s="7"/>
      <c r="M1175" s="7"/>
      <c r="N1175" s="7"/>
      <c r="O1175" s="7"/>
      <c r="P1175" s="7"/>
      <c r="Q1175" s="7"/>
      <c r="R1175" s="7"/>
      <c r="S1175" s="7"/>
      <c r="T1175" s="7"/>
      <c r="U1175" s="7"/>
      <c r="V1175" s="7"/>
      <c r="W1175" s="7"/>
      <c r="X1175" s="7"/>
      <c r="Y1175" s="7"/>
      <c r="Z1175" s="7"/>
    </row>
    <row r="1176" ht="13.5" customHeight="1">
      <c r="A1176" s="288"/>
      <c r="B1176" s="287"/>
      <c r="C1176" s="203"/>
      <c r="D1176" s="203"/>
      <c r="E1176" s="281"/>
      <c r="F1176" s="253"/>
      <c r="G1176" s="7"/>
      <c r="H1176" s="7"/>
      <c r="I1176" s="7"/>
      <c r="J1176" s="7"/>
      <c r="K1176" s="7"/>
      <c r="L1176" s="7"/>
      <c r="M1176" s="7"/>
      <c r="N1176" s="7"/>
      <c r="O1176" s="7"/>
      <c r="P1176" s="7"/>
      <c r="Q1176" s="7"/>
      <c r="R1176" s="7"/>
      <c r="S1176" s="7"/>
      <c r="T1176" s="7"/>
      <c r="U1176" s="7"/>
      <c r="V1176" s="7"/>
      <c r="W1176" s="7"/>
      <c r="X1176" s="7"/>
      <c r="Y1176" s="7"/>
      <c r="Z1176" s="7"/>
    </row>
    <row r="1177" ht="13.5" customHeight="1">
      <c r="A1177" s="288"/>
      <c r="B1177" s="287"/>
      <c r="C1177" s="203"/>
      <c r="D1177" s="203"/>
      <c r="E1177" s="281"/>
      <c r="F1177" s="253"/>
      <c r="G1177" s="7"/>
      <c r="H1177" s="7"/>
      <c r="I1177" s="7"/>
      <c r="J1177" s="7"/>
      <c r="K1177" s="7"/>
      <c r="L1177" s="7"/>
      <c r="M1177" s="7"/>
      <c r="N1177" s="7"/>
      <c r="O1177" s="7"/>
      <c r="P1177" s="7"/>
      <c r="Q1177" s="7"/>
      <c r="R1177" s="7"/>
      <c r="S1177" s="7"/>
      <c r="T1177" s="7"/>
      <c r="U1177" s="7"/>
      <c r="V1177" s="7"/>
      <c r="W1177" s="7"/>
      <c r="X1177" s="7"/>
      <c r="Y1177" s="7"/>
      <c r="Z1177" s="7"/>
    </row>
    <row r="1178" ht="13.5" customHeight="1">
      <c r="A1178" s="288"/>
      <c r="B1178" s="287"/>
      <c r="C1178" s="203"/>
      <c r="D1178" s="203"/>
      <c r="E1178" s="281"/>
      <c r="F1178" s="253"/>
      <c r="G1178" s="7"/>
      <c r="H1178" s="7"/>
      <c r="I1178" s="7"/>
      <c r="J1178" s="7"/>
      <c r="K1178" s="7"/>
      <c r="L1178" s="7"/>
      <c r="M1178" s="7"/>
      <c r="N1178" s="7"/>
      <c r="O1178" s="7"/>
      <c r="P1178" s="7"/>
      <c r="Q1178" s="7"/>
      <c r="R1178" s="7"/>
      <c r="S1178" s="7"/>
      <c r="T1178" s="7"/>
      <c r="U1178" s="7"/>
      <c r="V1178" s="7"/>
      <c r="W1178" s="7"/>
      <c r="X1178" s="7"/>
      <c r="Y1178" s="7"/>
      <c r="Z1178" s="7"/>
    </row>
    <row r="1179" ht="13.5" customHeight="1">
      <c r="A1179" s="288"/>
      <c r="B1179" s="287"/>
      <c r="C1179" s="203"/>
      <c r="D1179" s="203"/>
      <c r="E1179" s="281"/>
      <c r="F1179" s="253"/>
      <c r="G1179" s="7"/>
      <c r="H1179" s="7"/>
      <c r="I1179" s="7"/>
      <c r="J1179" s="7"/>
      <c r="K1179" s="7"/>
      <c r="L1179" s="7"/>
      <c r="M1179" s="7"/>
      <c r="N1179" s="7"/>
      <c r="O1179" s="7"/>
      <c r="P1179" s="7"/>
      <c r="Q1179" s="7"/>
      <c r="R1179" s="7"/>
      <c r="S1179" s="7"/>
      <c r="T1179" s="7"/>
      <c r="U1179" s="7"/>
      <c r="V1179" s="7"/>
      <c r="W1179" s="7"/>
      <c r="X1179" s="7"/>
      <c r="Y1179" s="7"/>
      <c r="Z1179" s="7"/>
    </row>
    <row r="1180" ht="13.5" customHeight="1">
      <c r="A1180" s="288"/>
      <c r="B1180" s="287"/>
      <c r="C1180" s="203"/>
      <c r="D1180" s="203"/>
      <c r="E1180" s="281"/>
      <c r="F1180" s="253"/>
      <c r="G1180" s="7"/>
      <c r="H1180" s="7"/>
      <c r="I1180" s="7"/>
      <c r="J1180" s="7"/>
      <c r="K1180" s="7"/>
      <c r="L1180" s="7"/>
      <c r="M1180" s="7"/>
      <c r="N1180" s="7"/>
      <c r="O1180" s="7"/>
      <c r="P1180" s="7"/>
      <c r="Q1180" s="7"/>
      <c r="R1180" s="7"/>
      <c r="S1180" s="7"/>
      <c r="T1180" s="7"/>
      <c r="U1180" s="7"/>
      <c r="V1180" s="7"/>
      <c r="W1180" s="7"/>
      <c r="X1180" s="7"/>
      <c r="Y1180" s="7"/>
      <c r="Z1180" s="7"/>
    </row>
    <row r="1181" ht="13.5" customHeight="1">
      <c r="A1181" s="288"/>
      <c r="B1181" s="287"/>
      <c r="C1181" s="203"/>
      <c r="D1181" s="203"/>
      <c r="E1181" s="281"/>
      <c r="F1181" s="253"/>
      <c r="G1181" s="7"/>
      <c r="H1181" s="7"/>
      <c r="I1181" s="7"/>
      <c r="J1181" s="7"/>
      <c r="K1181" s="7"/>
      <c r="L1181" s="7"/>
      <c r="M1181" s="7"/>
      <c r="N1181" s="7"/>
      <c r="O1181" s="7"/>
      <c r="P1181" s="7"/>
      <c r="Q1181" s="7"/>
      <c r="R1181" s="7"/>
      <c r="S1181" s="7"/>
      <c r="T1181" s="7"/>
      <c r="U1181" s="7"/>
      <c r="V1181" s="7"/>
      <c r="W1181" s="7"/>
      <c r="X1181" s="7"/>
      <c r="Y1181" s="7"/>
      <c r="Z1181" s="7"/>
    </row>
    <row r="1182" ht="13.5" customHeight="1">
      <c r="A1182" s="288"/>
      <c r="B1182" s="287"/>
      <c r="C1182" s="203"/>
      <c r="D1182" s="203"/>
      <c r="E1182" s="281"/>
      <c r="F1182" s="253"/>
      <c r="G1182" s="7"/>
      <c r="H1182" s="7"/>
      <c r="I1182" s="7"/>
      <c r="J1182" s="7"/>
      <c r="K1182" s="7"/>
      <c r="L1182" s="7"/>
      <c r="M1182" s="7"/>
      <c r="N1182" s="7"/>
      <c r="O1182" s="7"/>
      <c r="P1182" s="7"/>
      <c r="Q1182" s="7"/>
      <c r="R1182" s="7"/>
      <c r="S1182" s="7"/>
      <c r="T1182" s="7"/>
      <c r="U1182" s="7"/>
      <c r="V1182" s="7"/>
      <c r="W1182" s="7"/>
      <c r="X1182" s="7"/>
      <c r="Y1182" s="7"/>
      <c r="Z1182" s="7"/>
    </row>
    <row r="1183" ht="13.5" customHeight="1">
      <c r="A1183" s="288"/>
      <c r="B1183" s="287"/>
      <c r="C1183" s="203"/>
      <c r="D1183" s="203"/>
      <c r="E1183" s="281"/>
      <c r="F1183" s="253"/>
      <c r="G1183" s="7"/>
      <c r="H1183" s="7"/>
      <c r="I1183" s="7"/>
      <c r="J1183" s="7"/>
      <c r="K1183" s="7"/>
      <c r="L1183" s="7"/>
      <c r="M1183" s="7"/>
      <c r="N1183" s="7"/>
      <c r="O1183" s="7"/>
      <c r="P1183" s="7"/>
      <c r="Q1183" s="7"/>
      <c r="R1183" s="7"/>
      <c r="S1183" s="7"/>
      <c r="T1183" s="7"/>
      <c r="U1183" s="7"/>
      <c r="V1183" s="7"/>
      <c r="W1183" s="7"/>
      <c r="X1183" s="7"/>
      <c r="Y1183" s="7"/>
      <c r="Z1183" s="7"/>
    </row>
    <row r="1184" ht="13.5" customHeight="1">
      <c r="A1184" s="288"/>
      <c r="B1184" s="287"/>
      <c r="C1184" s="203"/>
      <c r="D1184" s="203"/>
      <c r="E1184" s="281"/>
      <c r="F1184" s="253"/>
      <c r="G1184" s="7"/>
      <c r="H1184" s="7"/>
      <c r="I1184" s="7"/>
      <c r="J1184" s="7"/>
      <c r="K1184" s="7"/>
      <c r="L1184" s="7"/>
      <c r="M1184" s="7"/>
      <c r="N1184" s="7"/>
      <c r="O1184" s="7"/>
      <c r="P1184" s="7"/>
      <c r="Q1184" s="7"/>
      <c r="R1184" s="7"/>
      <c r="S1184" s="7"/>
      <c r="T1184" s="7"/>
      <c r="U1184" s="7"/>
      <c r="V1184" s="7"/>
      <c r="W1184" s="7"/>
      <c r="X1184" s="7"/>
      <c r="Y1184" s="7"/>
      <c r="Z1184" s="7"/>
    </row>
    <row r="1185" ht="13.5" customHeight="1">
      <c r="A1185" s="288"/>
      <c r="B1185" s="287"/>
      <c r="C1185" s="203"/>
      <c r="D1185" s="203"/>
      <c r="E1185" s="281"/>
      <c r="F1185" s="253"/>
      <c r="G1185" s="7"/>
      <c r="H1185" s="7"/>
      <c r="I1185" s="7"/>
      <c r="J1185" s="7"/>
      <c r="K1185" s="7"/>
      <c r="L1185" s="7"/>
      <c r="M1185" s="7"/>
      <c r="N1185" s="7"/>
      <c r="O1185" s="7"/>
      <c r="P1185" s="7"/>
      <c r="Q1185" s="7"/>
      <c r="R1185" s="7"/>
      <c r="S1185" s="7"/>
      <c r="T1185" s="7"/>
      <c r="U1185" s="7"/>
      <c r="V1185" s="7"/>
      <c r="W1185" s="7"/>
      <c r="X1185" s="7"/>
      <c r="Y1185" s="7"/>
      <c r="Z1185" s="7"/>
    </row>
    <row r="1186" ht="13.5" customHeight="1">
      <c r="A1186" s="288"/>
      <c r="B1186" s="287"/>
      <c r="C1186" s="203"/>
      <c r="D1186" s="203"/>
      <c r="E1186" s="281"/>
      <c r="F1186" s="253"/>
      <c r="G1186" s="7"/>
      <c r="H1186" s="7"/>
      <c r="I1186" s="7"/>
      <c r="J1186" s="7"/>
      <c r="K1186" s="7"/>
      <c r="L1186" s="7"/>
      <c r="M1186" s="7"/>
      <c r="N1186" s="7"/>
      <c r="O1186" s="7"/>
      <c r="P1186" s="7"/>
      <c r="Q1186" s="7"/>
      <c r="R1186" s="7"/>
      <c r="S1186" s="7"/>
      <c r="T1186" s="7"/>
      <c r="U1186" s="7"/>
      <c r="V1186" s="7"/>
      <c r="W1186" s="7"/>
      <c r="X1186" s="7"/>
      <c r="Y1186" s="7"/>
      <c r="Z1186" s="7"/>
    </row>
    <row r="1187" ht="13.5" customHeight="1">
      <c r="A1187" s="288"/>
      <c r="B1187" s="287"/>
      <c r="C1187" s="203"/>
      <c r="D1187" s="203"/>
      <c r="E1187" s="281"/>
      <c r="F1187" s="253"/>
      <c r="G1187" s="7"/>
      <c r="H1187" s="7"/>
      <c r="I1187" s="7"/>
      <c r="J1187" s="7"/>
      <c r="K1187" s="7"/>
      <c r="L1187" s="7"/>
      <c r="M1187" s="7"/>
      <c r="N1187" s="7"/>
      <c r="O1187" s="7"/>
      <c r="P1187" s="7"/>
      <c r="Q1187" s="7"/>
      <c r="R1187" s="7"/>
      <c r="S1187" s="7"/>
      <c r="T1187" s="7"/>
      <c r="U1187" s="7"/>
      <c r="V1187" s="7"/>
      <c r="W1187" s="7"/>
      <c r="X1187" s="7"/>
      <c r="Y1187" s="7"/>
      <c r="Z1187" s="7"/>
    </row>
    <row r="1188" ht="13.5" customHeight="1">
      <c r="A1188" s="288"/>
      <c r="B1188" s="287"/>
      <c r="C1188" s="203"/>
      <c r="D1188" s="203"/>
      <c r="E1188" s="281"/>
      <c r="F1188" s="253"/>
      <c r="G1188" s="7"/>
      <c r="H1188" s="7"/>
      <c r="I1188" s="7"/>
      <c r="J1188" s="7"/>
      <c r="K1188" s="7"/>
      <c r="L1188" s="7"/>
      <c r="M1188" s="7"/>
      <c r="N1188" s="7"/>
      <c r="O1188" s="7"/>
      <c r="P1188" s="7"/>
      <c r="Q1188" s="7"/>
      <c r="R1188" s="7"/>
      <c r="S1188" s="7"/>
      <c r="T1188" s="7"/>
      <c r="U1188" s="7"/>
      <c r="V1188" s="7"/>
      <c r="W1188" s="7"/>
      <c r="X1188" s="7"/>
      <c r="Y1188" s="7"/>
      <c r="Z1188" s="7"/>
    </row>
    <row r="1189" ht="13.5" customHeight="1">
      <c r="A1189" s="288"/>
      <c r="B1189" s="287"/>
      <c r="C1189" s="203"/>
      <c r="D1189" s="203"/>
      <c r="E1189" s="281"/>
      <c r="F1189" s="253"/>
      <c r="G1189" s="7"/>
      <c r="H1189" s="7"/>
      <c r="I1189" s="7"/>
      <c r="J1189" s="7"/>
      <c r="K1189" s="7"/>
      <c r="L1189" s="7"/>
      <c r="M1189" s="7"/>
      <c r="N1189" s="7"/>
      <c r="O1189" s="7"/>
      <c r="P1189" s="7"/>
      <c r="Q1189" s="7"/>
      <c r="R1189" s="7"/>
      <c r="S1189" s="7"/>
      <c r="T1189" s="7"/>
      <c r="U1189" s="7"/>
      <c r="V1189" s="7"/>
      <c r="W1189" s="7"/>
      <c r="X1189" s="7"/>
      <c r="Y1189" s="7"/>
      <c r="Z1189" s="7"/>
    </row>
    <row r="1190" ht="13.5" customHeight="1">
      <c r="A1190" s="288"/>
      <c r="B1190" s="287"/>
      <c r="C1190" s="203"/>
      <c r="D1190" s="203"/>
      <c r="E1190" s="281"/>
      <c r="F1190" s="253"/>
      <c r="G1190" s="7"/>
      <c r="H1190" s="7"/>
      <c r="I1190" s="7"/>
      <c r="J1190" s="7"/>
      <c r="K1190" s="7"/>
      <c r="L1190" s="7"/>
      <c r="M1190" s="7"/>
      <c r="N1190" s="7"/>
      <c r="O1190" s="7"/>
      <c r="P1190" s="7"/>
      <c r="Q1190" s="7"/>
      <c r="R1190" s="7"/>
      <c r="S1190" s="7"/>
      <c r="T1190" s="7"/>
      <c r="U1190" s="7"/>
      <c r="V1190" s="7"/>
      <c r="W1190" s="7"/>
      <c r="X1190" s="7"/>
      <c r="Y1190" s="7"/>
      <c r="Z1190" s="7"/>
    </row>
    <row r="1191" ht="13.5" customHeight="1">
      <c r="A1191" s="288"/>
      <c r="B1191" s="287"/>
      <c r="C1191" s="203"/>
      <c r="D1191" s="203"/>
      <c r="E1191" s="281"/>
      <c r="F1191" s="253"/>
      <c r="G1191" s="7"/>
      <c r="H1191" s="7"/>
      <c r="I1191" s="7"/>
      <c r="J1191" s="7"/>
      <c r="K1191" s="7"/>
      <c r="L1191" s="7"/>
      <c r="M1191" s="7"/>
      <c r="N1191" s="7"/>
      <c r="O1191" s="7"/>
      <c r="P1191" s="7"/>
      <c r="Q1191" s="7"/>
      <c r="R1191" s="7"/>
      <c r="S1191" s="7"/>
      <c r="T1191" s="7"/>
      <c r="U1191" s="7"/>
      <c r="V1191" s="7"/>
      <c r="W1191" s="7"/>
      <c r="X1191" s="7"/>
      <c r="Y1191" s="7"/>
      <c r="Z1191" s="7"/>
    </row>
    <row r="1192" ht="13.5" customHeight="1">
      <c r="A1192" s="288"/>
      <c r="B1192" s="287"/>
      <c r="C1192" s="203"/>
      <c r="D1192" s="203"/>
      <c r="E1192" s="281"/>
      <c r="F1192" s="253"/>
      <c r="G1192" s="7"/>
      <c r="H1192" s="7"/>
      <c r="I1192" s="7"/>
      <c r="J1192" s="7"/>
      <c r="K1192" s="7"/>
      <c r="L1192" s="7"/>
      <c r="M1192" s="7"/>
      <c r="N1192" s="7"/>
      <c r="O1192" s="7"/>
      <c r="P1192" s="7"/>
      <c r="Q1192" s="7"/>
      <c r="R1192" s="7"/>
      <c r="S1192" s="7"/>
      <c r="T1192" s="7"/>
      <c r="U1192" s="7"/>
      <c r="V1192" s="7"/>
      <c r="W1192" s="7"/>
      <c r="X1192" s="7"/>
      <c r="Y1192" s="7"/>
      <c r="Z1192" s="7"/>
    </row>
    <row r="1193" ht="13.5" customHeight="1">
      <c r="A1193" s="288"/>
      <c r="B1193" s="287"/>
      <c r="C1193" s="203"/>
      <c r="D1193" s="203"/>
      <c r="E1193" s="281"/>
      <c r="F1193" s="253"/>
      <c r="G1193" s="7"/>
      <c r="H1193" s="7"/>
      <c r="I1193" s="7"/>
      <c r="J1193" s="7"/>
      <c r="K1193" s="7"/>
      <c r="L1193" s="7"/>
      <c r="M1193" s="7"/>
      <c r="N1193" s="7"/>
      <c r="O1193" s="7"/>
      <c r="P1193" s="7"/>
      <c r="Q1193" s="7"/>
      <c r="R1193" s="7"/>
      <c r="S1193" s="7"/>
      <c r="T1193" s="7"/>
      <c r="U1193" s="7"/>
      <c r="V1193" s="7"/>
      <c r="W1193" s="7"/>
      <c r="X1193" s="7"/>
      <c r="Y1193" s="7"/>
      <c r="Z1193" s="7"/>
    </row>
    <row r="1194" ht="13.5" customHeight="1">
      <c r="A1194" s="288"/>
      <c r="B1194" s="287"/>
      <c r="C1194" s="203"/>
      <c r="D1194" s="203"/>
      <c r="E1194" s="281"/>
      <c r="F1194" s="253"/>
      <c r="G1194" s="7"/>
      <c r="H1194" s="7"/>
      <c r="I1194" s="7"/>
      <c r="J1194" s="7"/>
      <c r="K1194" s="7"/>
      <c r="L1194" s="7"/>
      <c r="M1194" s="7"/>
      <c r="N1194" s="7"/>
      <c r="O1194" s="7"/>
      <c r="P1194" s="7"/>
      <c r="Q1194" s="7"/>
      <c r="R1194" s="7"/>
      <c r="S1194" s="7"/>
      <c r="T1194" s="7"/>
      <c r="U1194" s="7"/>
      <c r="V1194" s="7"/>
      <c r="W1194" s="7"/>
      <c r="X1194" s="7"/>
      <c r="Y1194" s="7"/>
      <c r="Z1194" s="7"/>
    </row>
    <row r="1195" ht="13.5" customHeight="1">
      <c r="A1195" s="288"/>
      <c r="B1195" s="287"/>
      <c r="C1195" s="203"/>
      <c r="D1195" s="203"/>
      <c r="E1195" s="281"/>
      <c r="F1195" s="253"/>
      <c r="G1195" s="7"/>
      <c r="H1195" s="7"/>
      <c r="I1195" s="7"/>
      <c r="J1195" s="7"/>
      <c r="K1195" s="7"/>
      <c r="L1195" s="7"/>
      <c r="M1195" s="7"/>
      <c r="N1195" s="7"/>
      <c r="O1195" s="7"/>
      <c r="P1195" s="7"/>
      <c r="Q1195" s="7"/>
      <c r="R1195" s="7"/>
      <c r="S1195" s="7"/>
      <c r="T1195" s="7"/>
      <c r="U1195" s="7"/>
      <c r="V1195" s="7"/>
      <c r="W1195" s="7"/>
      <c r="X1195" s="7"/>
      <c r="Y1195" s="7"/>
      <c r="Z1195" s="7"/>
    </row>
    <row r="1196" ht="13.5" customHeight="1">
      <c r="A1196" s="288"/>
      <c r="B1196" s="287"/>
      <c r="C1196" s="203"/>
      <c r="D1196" s="203"/>
      <c r="E1196" s="281"/>
      <c r="F1196" s="253"/>
      <c r="G1196" s="7"/>
      <c r="H1196" s="7"/>
      <c r="I1196" s="7"/>
      <c r="J1196" s="7"/>
      <c r="K1196" s="7"/>
      <c r="L1196" s="7"/>
      <c r="M1196" s="7"/>
      <c r="N1196" s="7"/>
      <c r="O1196" s="7"/>
      <c r="P1196" s="7"/>
      <c r="Q1196" s="7"/>
      <c r="R1196" s="7"/>
      <c r="S1196" s="7"/>
      <c r="T1196" s="7"/>
      <c r="U1196" s="7"/>
      <c r="V1196" s="7"/>
      <c r="W1196" s="7"/>
      <c r="X1196" s="7"/>
      <c r="Y1196" s="7"/>
      <c r="Z1196" s="7"/>
    </row>
    <row r="1197" ht="13.5" customHeight="1">
      <c r="A1197" s="288"/>
      <c r="B1197" s="287"/>
      <c r="C1197" s="203"/>
      <c r="D1197" s="203"/>
      <c r="E1197" s="281"/>
      <c r="F1197" s="253"/>
      <c r="G1197" s="7"/>
      <c r="H1197" s="7"/>
      <c r="I1197" s="7"/>
      <c r="J1197" s="7"/>
      <c r="K1197" s="7"/>
      <c r="L1197" s="7"/>
      <c r="M1197" s="7"/>
      <c r="N1197" s="7"/>
      <c r="O1197" s="7"/>
      <c r="P1197" s="7"/>
      <c r="Q1197" s="7"/>
      <c r="R1197" s="7"/>
      <c r="S1197" s="7"/>
      <c r="T1197" s="7"/>
      <c r="U1197" s="7"/>
      <c r="V1197" s="7"/>
      <c r="W1197" s="7"/>
      <c r="X1197" s="7"/>
      <c r="Y1197" s="7"/>
      <c r="Z1197" s="7"/>
    </row>
    <row r="1198" ht="13.5" customHeight="1">
      <c r="A1198" s="288"/>
      <c r="B1198" s="287"/>
      <c r="C1198" s="203"/>
      <c r="D1198" s="203"/>
      <c r="E1198" s="281"/>
      <c r="F1198" s="253"/>
      <c r="G1198" s="7"/>
      <c r="H1198" s="7"/>
      <c r="I1198" s="7"/>
      <c r="J1198" s="7"/>
      <c r="K1198" s="7"/>
      <c r="L1198" s="7"/>
      <c r="M1198" s="7"/>
      <c r="N1198" s="7"/>
      <c r="O1198" s="7"/>
      <c r="P1198" s="7"/>
      <c r="Q1198" s="7"/>
      <c r="R1198" s="7"/>
      <c r="S1198" s="7"/>
      <c r="T1198" s="7"/>
      <c r="U1198" s="7"/>
      <c r="V1198" s="7"/>
      <c r="W1198" s="7"/>
      <c r="X1198" s="7"/>
      <c r="Y1198" s="7"/>
      <c r="Z1198" s="7"/>
    </row>
    <row r="1199" ht="13.5" customHeight="1">
      <c r="A1199" s="288"/>
      <c r="B1199" s="287"/>
      <c r="C1199" s="203"/>
      <c r="D1199" s="203"/>
      <c r="E1199" s="281"/>
      <c r="F1199" s="253"/>
      <c r="G1199" s="7"/>
      <c r="H1199" s="7"/>
      <c r="I1199" s="7"/>
      <c r="J1199" s="7"/>
      <c r="K1199" s="7"/>
      <c r="L1199" s="7"/>
      <c r="M1199" s="7"/>
      <c r="N1199" s="7"/>
      <c r="O1199" s="7"/>
      <c r="P1199" s="7"/>
      <c r="Q1199" s="7"/>
      <c r="R1199" s="7"/>
      <c r="S1199" s="7"/>
      <c r="T1199" s="7"/>
      <c r="U1199" s="7"/>
      <c r="V1199" s="7"/>
      <c r="W1199" s="7"/>
      <c r="X1199" s="7"/>
      <c r="Y1199" s="7"/>
      <c r="Z1199" s="7"/>
    </row>
    <row r="1200" ht="13.5" customHeight="1">
      <c r="A1200" s="288"/>
      <c r="B1200" s="287"/>
      <c r="C1200" s="203"/>
      <c r="D1200" s="203"/>
      <c r="E1200" s="281"/>
      <c r="F1200" s="253"/>
      <c r="G1200" s="7"/>
      <c r="H1200" s="7"/>
      <c r="I1200" s="7"/>
      <c r="J1200" s="7"/>
      <c r="K1200" s="7"/>
      <c r="L1200" s="7"/>
      <c r="M1200" s="7"/>
      <c r="N1200" s="7"/>
      <c r="O1200" s="7"/>
      <c r="P1200" s="7"/>
      <c r="Q1200" s="7"/>
      <c r="R1200" s="7"/>
      <c r="S1200" s="7"/>
      <c r="T1200" s="7"/>
      <c r="U1200" s="7"/>
      <c r="V1200" s="7"/>
      <c r="W1200" s="7"/>
      <c r="X1200" s="7"/>
      <c r="Y1200" s="7"/>
      <c r="Z1200" s="7"/>
    </row>
    <row r="1201" ht="13.5" customHeight="1">
      <c r="A1201" s="288"/>
      <c r="B1201" s="287"/>
      <c r="C1201" s="203"/>
      <c r="D1201" s="203"/>
      <c r="E1201" s="281"/>
      <c r="F1201" s="253"/>
      <c r="G1201" s="7"/>
      <c r="H1201" s="7"/>
      <c r="I1201" s="7"/>
      <c r="J1201" s="7"/>
      <c r="K1201" s="7"/>
      <c r="L1201" s="7"/>
      <c r="M1201" s="7"/>
      <c r="N1201" s="7"/>
      <c r="O1201" s="7"/>
      <c r="P1201" s="7"/>
      <c r="Q1201" s="7"/>
      <c r="R1201" s="7"/>
      <c r="S1201" s="7"/>
      <c r="T1201" s="7"/>
      <c r="U1201" s="7"/>
      <c r="V1201" s="7"/>
      <c r="W1201" s="7"/>
      <c r="X1201" s="7"/>
      <c r="Y1201" s="7"/>
      <c r="Z1201" s="7"/>
    </row>
    <row r="1202" ht="13.5" customHeight="1">
      <c r="A1202" s="288"/>
      <c r="B1202" s="287"/>
      <c r="C1202" s="203"/>
      <c r="D1202" s="203"/>
      <c r="E1202" s="281"/>
      <c r="F1202" s="253"/>
      <c r="G1202" s="7"/>
      <c r="H1202" s="7"/>
      <c r="I1202" s="7"/>
      <c r="J1202" s="7"/>
      <c r="K1202" s="7"/>
      <c r="L1202" s="7"/>
      <c r="M1202" s="7"/>
      <c r="N1202" s="7"/>
      <c r="O1202" s="7"/>
      <c r="P1202" s="7"/>
      <c r="Q1202" s="7"/>
      <c r="R1202" s="7"/>
      <c r="S1202" s="7"/>
      <c r="T1202" s="7"/>
      <c r="U1202" s="7"/>
      <c r="V1202" s="7"/>
      <c r="W1202" s="7"/>
      <c r="X1202" s="7"/>
      <c r="Y1202" s="7"/>
      <c r="Z1202" s="7"/>
    </row>
    <row r="1203" ht="13.5" customHeight="1">
      <c r="A1203" s="288"/>
      <c r="B1203" s="287"/>
      <c r="C1203" s="203"/>
      <c r="D1203" s="203"/>
      <c r="E1203" s="281"/>
      <c r="F1203" s="253"/>
      <c r="G1203" s="7"/>
      <c r="H1203" s="7"/>
      <c r="I1203" s="7"/>
      <c r="J1203" s="7"/>
      <c r="K1203" s="7"/>
      <c r="L1203" s="7"/>
      <c r="M1203" s="7"/>
      <c r="N1203" s="7"/>
      <c r="O1203" s="7"/>
      <c r="P1203" s="7"/>
      <c r="Q1203" s="7"/>
      <c r="R1203" s="7"/>
      <c r="S1203" s="7"/>
      <c r="T1203" s="7"/>
      <c r="U1203" s="7"/>
      <c r="V1203" s="7"/>
      <c r="W1203" s="7"/>
      <c r="X1203" s="7"/>
      <c r="Y1203" s="7"/>
      <c r="Z1203" s="7"/>
    </row>
    <row r="1204" ht="13.5" customHeight="1">
      <c r="A1204" s="288"/>
      <c r="B1204" s="287"/>
      <c r="C1204" s="203"/>
      <c r="D1204" s="203"/>
      <c r="E1204" s="281"/>
      <c r="F1204" s="253"/>
      <c r="G1204" s="7"/>
      <c r="H1204" s="7"/>
      <c r="I1204" s="7"/>
      <c r="J1204" s="7"/>
      <c r="K1204" s="7"/>
      <c r="L1204" s="7"/>
      <c r="M1204" s="7"/>
      <c r="N1204" s="7"/>
      <c r="O1204" s="7"/>
      <c r="P1204" s="7"/>
      <c r="Q1204" s="7"/>
      <c r="R1204" s="7"/>
      <c r="S1204" s="7"/>
      <c r="T1204" s="7"/>
      <c r="U1204" s="7"/>
      <c r="V1204" s="7"/>
      <c r="W1204" s="7"/>
      <c r="X1204" s="7"/>
      <c r="Y1204" s="7"/>
      <c r="Z1204" s="7"/>
    </row>
    <row r="1205" ht="13.5" customHeight="1">
      <c r="A1205" s="288"/>
      <c r="B1205" s="287"/>
      <c r="C1205" s="203"/>
      <c r="D1205" s="203"/>
      <c r="E1205" s="281"/>
      <c r="F1205" s="253"/>
      <c r="G1205" s="7"/>
      <c r="H1205" s="7"/>
      <c r="I1205" s="7"/>
      <c r="J1205" s="7"/>
      <c r="K1205" s="7"/>
      <c r="L1205" s="7"/>
      <c r="M1205" s="7"/>
      <c r="N1205" s="7"/>
      <c r="O1205" s="7"/>
      <c r="P1205" s="7"/>
      <c r="Q1205" s="7"/>
      <c r="R1205" s="7"/>
      <c r="S1205" s="7"/>
      <c r="T1205" s="7"/>
      <c r="U1205" s="7"/>
      <c r="V1205" s="7"/>
      <c r="W1205" s="7"/>
      <c r="X1205" s="7"/>
      <c r="Y1205" s="7"/>
      <c r="Z1205" s="7"/>
    </row>
    <row r="1206" ht="13.5" customHeight="1">
      <c r="A1206" s="288"/>
      <c r="B1206" s="287"/>
      <c r="C1206" s="203"/>
      <c r="D1206" s="203"/>
      <c r="E1206" s="281"/>
      <c r="F1206" s="253"/>
      <c r="G1206" s="7"/>
      <c r="H1206" s="7"/>
      <c r="I1206" s="7"/>
      <c r="J1206" s="7"/>
      <c r="K1206" s="7"/>
      <c r="L1206" s="7"/>
      <c r="M1206" s="7"/>
      <c r="N1206" s="7"/>
      <c r="O1206" s="7"/>
      <c r="P1206" s="7"/>
      <c r="Q1206" s="7"/>
      <c r="R1206" s="7"/>
      <c r="S1206" s="7"/>
      <c r="T1206" s="7"/>
      <c r="U1206" s="7"/>
      <c r="V1206" s="7"/>
      <c r="W1206" s="7"/>
      <c r="X1206" s="7"/>
      <c r="Y1206" s="7"/>
      <c r="Z1206" s="7"/>
    </row>
    <row r="1207" ht="13.5" customHeight="1">
      <c r="A1207" s="288"/>
      <c r="B1207" s="287"/>
      <c r="C1207" s="203"/>
      <c r="D1207" s="203"/>
      <c r="E1207" s="281"/>
      <c r="F1207" s="253"/>
      <c r="G1207" s="7"/>
      <c r="H1207" s="7"/>
      <c r="I1207" s="7"/>
      <c r="J1207" s="7"/>
      <c r="K1207" s="7"/>
      <c r="L1207" s="7"/>
      <c r="M1207" s="7"/>
      <c r="N1207" s="7"/>
      <c r="O1207" s="7"/>
      <c r="P1207" s="7"/>
      <c r="Q1207" s="7"/>
      <c r="R1207" s="7"/>
      <c r="S1207" s="7"/>
      <c r="T1207" s="7"/>
      <c r="U1207" s="7"/>
      <c r="V1207" s="7"/>
      <c r="W1207" s="7"/>
      <c r="X1207" s="7"/>
      <c r="Y1207" s="7"/>
      <c r="Z1207" s="7"/>
    </row>
    <row r="1208" ht="13.5" customHeight="1">
      <c r="A1208" s="288"/>
      <c r="B1208" s="287"/>
      <c r="C1208" s="203"/>
      <c r="D1208" s="203"/>
      <c r="E1208" s="281"/>
      <c r="F1208" s="253"/>
      <c r="G1208" s="7"/>
      <c r="H1208" s="7"/>
      <c r="I1208" s="7"/>
      <c r="J1208" s="7"/>
      <c r="K1208" s="7"/>
      <c r="L1208" s="7"/>
      <c r="M1208" s="7"/>
      <c r="N1208" s="7"/>
      <c r="O1208" s="7"/>
      <c r="P1208" s="7"/>
      <c r="Q1208" s="7"/>
      <c r="R1208" s="7"/>
      <c r="S1208" s="7"/>
      <c r="T1208" s="7"/>
      <c r="U1208" s="7"/>
      <c r="V1208" s="7"/>
      <c r="W1208" s="7"/>
      <c r="X1208" s="7"/>
      <c r="Y1208" s="7"/>
      <c r="Z1208" s="7"/>
    </row>
    <row r="1209" ht="13.5" customHeight="1">
      <c r="A1209" s="288"/>
      <c r="B1209" s="287"/>
      <c r="C1209" s="203"/>
      <c r="D1209" s="203"/>
      <c r="E1209" s="281"/>
      <c r="F1209" s="253"/>
      <c r="G1209" s="7"/>
      <c r="H1209" s="7"/>
      <c r="I1209" s="7"/>
      <c r="J1209" s="7"/>
      <c r="K1209" s="7"/>
      <c r="L1209" s="7"/>
      <c r="M1209" s="7"/>
      <c r="N1209" s="7"/>
      <c r="O1209" s="7"/>
      <c r="P1209" s="7"/>
      <c r="Q1209" s="7"/>
      <c r="R1209" s="7"/>
      <c r="S1209" s="7"/>
      <c r="T1209" s="7"/>
      <c r="U1209" s="7"/>
      <c r="V1209" s="7"/>
      <c r="W1209" s="7"/>
      <c r="X1209" s="7"/>
      <c r="Y1209" s="7"/>
      <c r="Z1209" s="7"/>
    </row>
    <row r="1210" ht="13.5" customHeight="1">
      <c r="A1210" s="288"/>
      <c r="B1210" s="287"/>
      <c r="C1210" s="203"/>
      <c r="D1210" s="203"/>
      <c r="E1210" s="281"/>
      <c r="F1210" s="253"/>
      <c r="G1210" s="7"/>
      <c r="H1210" s="7"/>
      <c r="I1210" s="7"/>
      <c r="J1210" s="7"/>
      <c r="K1210" s="7"/>
      <c r="L1210" s="7"/>
      <c r="M1210" s="7"/>
      <c r="N1210" s="7"/>
      <c r="O1210" s="7"/>
      <c r="P1210" s="7"/>
      <c r="Q1210" s="7"/>
      <c r="R1210" s="7"/>
      <c r="S1210" s="7"/>
      <c r="T1210" s="7"/>
      <c r="U1210" s="7"/>
      <c r="V1210" s="7"/>
      <c r="W1210" s="7"/>
      <c r="X1210" s="7"/>
      <c r="Y1210" s="7"/>
      <c r="Z1210" s="7"/>
    </row>
    <row r="1211" ht="13.5" customHeight="1">
      <c r="A1211" s="288"/>
      <c r="B1211" s="287"/>
      <c r="C1211" s="203"/>
      <c r="D1211" s="203"/>
      <c r="E1211" s="281"/>
      <c r="F1211" s="253"/>
      <c r="G1211" s="7"/>
      <c r="H1211" s="7"/>
      <c r="I1211" s="7"/>
      <c r="J1211" s="7"/>
      <c r="K1211" s="7"/>
      <c r="L1211" s="7"/>
      <c r="M1211" s="7"/>
      <c r="N1211" s="7"/>
      <c r="O1211" s="7"/>
      <c r="P1211" s="7"/>
      <c r="Q1211" s="7"/>
      <c r="R1211" s="7"/>
      <c r="S1211" s="7"/>
      <c r="T1211" s="7"/>
      <c r="U1211" s="7"/>
      <c r="V1211" s="7"/>
      <c r="W1211" s="7"/>
      <c r="X1211" s="7"/>
      <c r="Y1211" s="7"/>
      <c r="Z1211" s="7"/>
    </row>
    <row r="1212" ht="13.5" customHeight="1">
      <c r="A1212" s="288"/>
      <c r="B1212" s="287"/>
      <c r="C1212" s="203"/>
      <c r="D1212" s="203"/>
      <c r="E1212" s="281"/>
      <c r="F1212" s="253"/>
      <c r="G1212" s="7"/>
      <c r="H1212" s="7"/>
      <c r="I1212" s="7"/>
      <c r="J1212" s="7"/>
      <c r="K1212" s="7"/>
      <c r="L1212" s="7"/>
      <c r="M1212" s="7"/>
      <c r="N1212" s="7"/>
      <c r="O1212" s="7"/>
      <c r="P1212" s="7"/>
      <c r="Q1212" s="7"/>
      <c r="R1212" s="7"/>
      <c r="S1212" s="7"/>
      <c r="T1212" s="7"/>
      <c r="U1212" s="7"/>
      <c r="V1212" s="7"/>
      <c r="W1212" s="7"/>
      <c r="X1212" s="7"/>
      <c r="Y1212" s="7"/>
      <c r="Z1212" s="7"/>
    </row>
    <row r="1213" ht="13.5" customHeight="1">
      <c r="A1213" s="288"/>
      <c r="B1213" s="287"/>
      <c r="C1213" s="203"/>
      <c r="D1213" s="203"/>
      <c r="E1213" s="281"/>
      <c r="F1213" s="253"/>
      <c r="G1213" s="7"/>
      <c r="H1213" s="7"/>
      <c r="I1213" s="7"/>
      <c r="J1213" s="7"/>
      <c r="K1213" s="7"/>
      <c r="L1213" s="7"/>
      <c r="M1213" s="7"/>
      <c r="N1213" s="7"/>
      <c r="O1213" s="7"/>
      <c r="P1213" s="7"/>
      <c r="Q1213" s="7"/>
      <c r="R1213" s="7"/>
      <c r="S1213" s="7"/>
      <c r="T1213" s="7"/>
      <c r="U1213" s="7"/>
      <c r="V1213" s="7"/>
      <c r="W1213" s="7"/>
      <c r="X1213" s="7"/>
      <c r="Y1213" s="7"/>
      <c r="Z1213" s="7"/>
    </row>
    <row r="1214" ht="13.5" customHeight="1">
      <c r="A1214" s="288"/>
      <c r="B1214" s="287"/>
      <c r="C1214" s="203"/>
      <c r="D1214" s="203"/>
      <c r="E1214" s="281"/>
      <c r="F1214" s="253"/>
      <c r="G1214" s="7"/>
      <c r="H1214" s="7"/>
      <c r="I1214" s="7"/>
      <c r="J1214" s="7"/>
      <c r="K1214" s="7"/>
      <c r="L1214" s="7"/>
      <c r="M1214" s="7"/>
      <c r="N1214" s="7"/>
      <c r="O1214" s="7"/>
      <c r="P1214" s="7"/>
      <c r="Q1214" s="7"/>
      <c r="R1214" s="7"/>
      <c r="S1214" s="7"/>
      <c r="T1214" s="7"/>
      <c r="U1214" s="7"/>
      <c r="V1214" s="7"/>
      <c r="W1214" s="7"/>
      <c r="X1214" s="7"/>
      <c r="Y1214" s="7"/>
      <c r="Z1214" s="7"/>
    </row>
    <row r="1215" ht="13.5" customHeight="1">
      <c r="A1215" s="288"/>
      <c r="B1215" s="287"/>
      <c r="C1215" s="203"/>
      <c r="D1215" s="203"/>
      <c r="E1215" s="281"/>
      <c r="F1215" s="253"/>
      <c r="G1215" s="7"/>
      <c r="H1215" s="7"/>
      <c r="I1215" s="7"/>
      <c r="J1215" s="7"/>
      <c r="K1215" s="7"/>
      <c r="L1215" s="7"/>
      <c r="M1215" s="7"/>
      <c r="N1215" s="7"/>
      <c r="O1215" s="7"/>
      <c r="P1215" s="7"/>
      <c r="Q1215" s="7"/>
      <c r="R1215" s="7"/>
      <c r="S1215" s="7"/>
      <c r="T1215" s="7"/>
      <c r="U1215" s="7"/>
      <c r="V1215" s="7"/>
      <c r="W1215" s="7"/>
      <c r="X1215" s="7"/>
      <c r="Y1215" s="7"/>
      <c r="Z1215" s="7"/>
    </row>
    <row r="1216" ht="13.5" customHeight="1">
      <c r="A1216" s="288"/>
      <c r="B1216" s="287"/>
      <c r="C1216" s="203"/>
      <c r="D1216" s="203"/>
      <c r="E1216" s="281"/>
      <c r="F1216" s="253"/>
      <c r="G1216" s="7"/>
      <c r="H1216" s="7"/>
      <c r="I1216" s="7"/>
      <c r="J1216" s="7"/>
      <c r="K1216" s="7"/>
      <c r="L1216" s="7"/>
      <c r="M1216" s="7"/>
      <c r="N1216" s="7"/>
      <c r="O1216" s="7"/>
      <c r="P1216" s="7"/>
      <c r="Q1216" s="7"/>
      <c r="R1216" s="7"/>
      <c r="S1216" s="7"/>
      <c r="T1216" s="7"/>
      <c r="U1216" s="7"/>
      <c r="V1216" s="7"/>
      <c r="W1216" s="7"/>
      <c r="X1216" s="7"/>
      <c r="Y1216" s="7"/>
      <c r="Z1216" s="7"/>
    </row>
    <row r="1217" ht="13.5" customHeight="1">
      <c r="A1217" s="288"/>
      <c r="B1217" s="287"/>
      <c r="C1217" s="203"/>
      <c r="D1217" s="203"/>
      <c r="E1217" s="281"/>
      <c r="F1217" s="253"/>
      <c r="G1217" s="7"/>
      <c r="H1217" s="7"/>
      <c r="I1217" s="7"/>
      <c r="J1217" s="7"/>
      <c r="K1217" s="7"/>
      <c r="L1217" s="7"/>
      <c r="M1217" s="7"/>
      <c r="N1217" s="7"/>
      <c r="O1217" s="7"/>
      <c r="P1217" s="7"/>
      <c r="Q1217" s="7"/>
      <c r="R1217" s="7"/>
      <c r="S1217" s="7"/>
      <c r="T1217" s="7"/>
      <c r="U1217" s="7"/>
      <c r="V1217" s="7"/>
      <c r="W1217" s="7"/>
      <c r="X1217" s="7"/>
      <c r="Y1217" s="7"/>
      <c r="Z1217" s="7"/>
    </row>
    <row r="1218" ht="13.5" customHeight="1">
      <c r="A1218" s="288"/>
      <c r="B1218" s="287"/>
      <c r="C1218" s="203"/>
      <c r="D1218" s="203"/>
      <c r="E1218" s="281"/>
      <c r="F1218" s="253"/>
      <c r="G1218" s="7"/>
      <c r="H1218" s="7"/>
      <c r="I1218" s="7"/>
      <c r="J1218" s="7"/>
      <c r="K1218" s="7"/>
      <c r="L1218" s="7"/>
      <c r="M1218" s="7"/>
      <c r="N1218" s="7"/>
      <c r="O1218" s="7"/>
      <c r="P1218" s="7"/>
      <c r="Q1218" s="7"/>
      <c r="R1218" s="7"/>
      <c r="S1218" s="7"/>
      <c r="T1218" s="7"/>
      <c r="U1218" s="7"/>
      <c r="V1218" s="7"/>
      <c r="W1218" s="7"/>
      <c r="X1218" s="7"/>
      <c r="Y1218" s="7"/>
      <c r="Z1218" s="7"/>
    </row>
    <row r="1219" ht="13.5" customHeight="1">
      <c r="A1219" s="288"/>
      <c r="B1219" s="287"/>
      <c r="C1219" s="203"/>
      <c r="D1219" s="203"/>
      <c r="E1219" s="281"/>
      <c r="F1219" s="253"/>
      <c r="G1219" s="7"/>
      <c r="H1219" s="7"/>
      <c r="I1219" s="7"/>
      <c r="J1219" s="7"/>
      <c r="K1219" s="7"/>
      <c r="L1219" s="7"/>
      <c r="M1219" s="7"/>
      <c r="N1219" s="7"/>
      <c r="O1219" s="7"/>
      <c r="P1219" s="7"/>
      <c r="Q1219" s="7"/>
      <c r="R1219" s="7"/>
      <c r="S1219" s="7"/>
      <c r="T1219" s="7"/>
      <c r="U1219" s="7"/>
      <c r="V1219" s="7"/>
      <c r="W1219" s="7"/>
      <c r="X1219" s="7"/>
      <c r="Y1219" s="7"/>
      <c r="Z1219" s="7"/>
    </row>
    <row r="1220" ht="13.5" customHeight="1">
      <c r="A1220" s="288"/>
      <c r="B1220" s="287"/>
      <c r="C1220" s="203"/>
      <c r="D1220" s="203"/>
      <c r="E1220" s="281"/>
      <c r="F1220" s="253"/>
      <c r="G1220" s="7"/>
      <c r="H1220" s="7"/>
      <c r="I1220" s="7"/>
      <c r="J1220" s="7"/>
      <c r="K1220" s="7"/>
      <c r="L1220" s="7"/>
      <c r="M1220" s="7"/>
      <c r="N1220" s="7"/>
      <c r="O1220" s="7"/>
      <c r="P1220" s="7"/>
      <c r="Q1220" s="7"/>
      <c r="R1220" s="7"/>
      <c r="S1220" s="7"/>
      <c r="T1220" s="7"/>
      <c r="U1220" s="7"/>
      <c r="V1220" s="7"/>
      <c r="W1220" s="7"/>
      <c r="X1220" s="7"/>
      <c r="Y1220" s="7"/>
      <c r="Z1220" s="7"/>
    </row>
    <row r="1221" ht="13.5" customHeight="1">
      <c r="A1221" s="288"/>
      <c r="B1221" s="287"/>
      <c r="C1221" s="203"/>
      <c r="D1221" s="203"/>
      <c r="E1221" s="281"/>
      <c r="F1221" s="253"/>
      <c r="G1221" s="7"/>
      <c r="H1221" s="7"/>
      <c r="I1221" s="7"/>
      <c r="J1221" s="7"/>
      <c r="K1221" s="7"/>
      <c r="L1221" s="7"/>
      <c r="M1221" s="7"/>
      <c r="N1221" s="7"/>
      <c r="O1221" s="7"/>
      <c r="P1221" s="7"/>
      <c r="Q1221" s="7"/>
      <c r="R1221" s="7"/>
      <c r="S1221" s="7"/>
      <c r="T1221" s="7"/>
      <c r="U1221" s="7"/>
      <c r="V1221" s="7"/>
      <c r="W1221" s="7"/>
      <c r="X1221" s="7"/>
      <c r="Y1221" s="7"/>
      <c r="Z1221" s="7"/>
    </row>
    <row r="1222" ht="13.5" customHeight="1">
      <c r="A1222" s="288"/>
      <c r="B1222" s="287"/>
      <c r="C1222" s="203"/>
      <c r="D1222" s="203"/>
      <c r="E1222" s="281"/>
      <c r="F1222" s="253"/>
      <c r="G1222" s="7"/>
      <c r="H1222" s="7"/>
      <c r="I1222" s="7"/>
      <c r="J1222" s="7"/>
      <c r="K1222" s="7"/>
      <c r="L1222" s="7"/>
      <c r="M1222" s="7"/>
      <c r="N1222" s="7"/>
      <c r="O1222" s="7"/>
      <c r="P1222" s="7"/>
      <c r="Q1222" s="7"/>
      <c r="R1222" s="7"/>
      <c r="S1222" s="7"/>
      <c r="T1222" s="7"/>
      <c r="U1222" s="7"/>
      <c r="V1222" s="7"/>
      <c r="W1222" s="7"/>
      <c r="X1222" s="7"/>
      <c r="Y1222" s="7"/>
      <c r="Z1222" s="7"/>
    </row>
    <row r="1223" ht="13.5" customHeight="1">
      <c r="A1223" s="288"/>
      <c r="B1223" s="287"/>
      <c r="C1223" s="203"/>
      <c r="D1223" s="203"/>
      <c r="E1223" s="281"/>
      <c r="F1223" s="253"/>
      <c r="G1223" s="7"/>
      <c r="H1223" s="7"/>
      <c r="I1223" s="7"/>
      <c r="J1223" s="7"/>
      <c r="K1223" s="7"/>
      <c r="L1223" s="7"/>
      <c r="M1223" s="7"/>
      <c r="N1223" s="7"/>
      <c r="O1223" s="7"/>
      <c r="P1223" s="7"/>
      <c r="Q1223" s="7"/>
      <c r="R1223" s="7"/>
      <c r="S1223" s="7"/>
      <c r="T1223" s="7"/>
      <c r="U1223" s="7"/>
      <c r="V1223" s="7"/>
      <c r="W1223" s="7"/>
      <c r="X1223" s="7"/>
      <c r="Y1223" s="7"/>
      <c r="Z1223" s="7"/>
    </row>
    <row r="1224" ht="13.5" customHeight="1">
      <c r="A1224" s="288"/>
      <c r="B1224" s="287"/>
      <c r="C1224" s="203"/>
      <c r="D1224" s="203"/>
      <c r="E1224" s="281"/>
      <c r="F1224" s="253"/>
      <c r="G1224" s="7"/>
      <c r="H1224" s="7"/>
      <c r="I1224" s="7"/>
      <c r="J1224" s="7"/>
      <c r="K1224" s="7"/>
      <c r="L1224" s="7"/>
      <c r="M1224" s="7"/>
      <c r="N1224" s="7"/>
      <c r="O1224" s="7"/>
      <c r="P1224" s="7"/>
      <c r="Q1224" s="7"/>
      <c r="R1224" s="7"/>
      <c r="S1224" s="7"/>
      <c r="T1224" s="7"/>
      <c r="U1224" s="7"/>
      <c r="V1224" s="7"/>
      <c r="W1224" s="7"/>
      <c r="X1224" s="7"/>
      <c r="Y1224" s="7"/>
      <c r="Z1224" s="7"/>
    </row>
    <row r="1225" ht="13.5" customHeight="1">
      <c r="A1225" s="288"/>
      <c r="B1225" s="287"/>
      <c r="C1225" s="203"/>
      <c r="D1225" s="203"/>
      <c r="E1225" s="281"/>
      <c r="F1225" s="253"/>
      <c r="G1225" s="7"/>
      <c r="H1225" s="7"/>
      <c r="I1225" s="7"/>
      <c r="J1225" s="7"/>
      <c r="K1225" s="7"/>
      <c r="L1225" s="7"/>
      <c r="M1225" s="7"/>
      <c r="N1225" s="7"/>
      <c r="O1225" s="7"/>
      <c r="P1225" s="7"/>
      <c r="Q1225" s="7"/>
      <c r="R1225" s="7"/>
      <c r="S1225" s="7"/>
      <c r="T1225" s="7"/>
      <c r="U1225" s="7"/>
      <c r="V1225" s="7"/>
      <c r="W1225" s="7"/>
      <c r="X1225" s="7"/>
      <c r="Y1225" s="7"/>
      <c r="Z1225" s="7"/>
    </row>
    <row r="1226" ht="13.5" customHeight="1">
      <c r="A1226" s="288"/>
      <c r="B1226" s="287"/>
      <c r="C1226" s="203"/>
      <c r="D1226" s="203"/>
      <c r="E1226" s="281"/>
      <c r="F1226" s="253"/>
      <c r="G1226" s="7"/>
      <c r="H1226" s="7"/>
      <c r="I1226" s="7"/>
      <c r="J1226" s="7"/>
      <c r="K1226" s="7"/>
      <c r="L1226" s="7"/>
      <c r="M1226" s="7"/>
      <c r="N1226" s="7"/>
      <c r="O1226" s="7"/>
      <c r="P1226" s="7"/>
      <c r="Q1226" s="7"/>
      <c r="R1226" s="7"/>
      <c r="S1226" s="7"/>
      <c r="T1226" s="7"/>
      <c r="U1226" s="7"/>
      <c r="V1226" s="7"/>
      <c r="W1226" s="7"/>
      <c r="X1226" s="7"/>
      <c r="Y1226" s="7"/>
      <c r="Z1226" s="7"/>
    </row>
    <row r="1227" ht="13.5" customHeight="1">
      <c r="A1227" s="288"/>
      <c r="B1227" s="287"/>
      <c r="C1227" s="203"/>
      <c r="D1227" s="203"/>
      <c r="E1227" s="281"/>
      <c r="F1227" s="253"/>
      <c r="G1227" s="7"/>
      <c r="H1227" s="7"/>
      <c r="I1227" s="7"/>
      <c r="J1227" s="7"/>
      <c r="K1227" s="7"/>
      <c r="L1227" s="7"/>
      <c r="M1227" s="7"/>
      <c r="N1227" s="7"/>
      <c r="O1227" s="7"/>
      <c r="P1227" s="7"/>
      <c r="Q1227" s="7"/>
      <c r="R1227" s="7"/>
      <c r="S1227" s="7"/>
      <c r="T1227" s="7"/>
      <c r="U1227" s="7"/>
      <c r="V1227" s="7"/>
      <c r="W1227" s="7"/>
      <c r="X1227" s="7"/>
      <c r="Y1227" s="7"/>
      <c r="Z1227" s="7"/>
    </row>
    <row r="1228" ht="13.5" customHeight="1">
      <c r="A1228" s="288"/>
      <c r="B1228" s="287"/>
      <c r="C1228" s="203"/>
      <c r="D1228" s="203"/>
      <c r="E1228" s="281"/>
      <c r="F1228" s="253"/>
      <c r="G1228" s="7"/>
      <c r="H1228" s="7"/>
      <c r="I1228" s="7"/>
      <c r="J1228" s="7"/>
      <c r="K1228" s="7"/>
      <c r="L1228" s="7"/>
      <c r="M1228" s="7"/>
      <c r="N1228" s="7"/>
      <c r="O1228" s="7"/>
      <c r="P1228" s="7"/>
      <c r="Q1228" s="7"/>
      <c r="R1228" s="7"/>
      <c r="S1228" s="7"/>
      <c r="T1228" s="7"/>
      <c r="U1228" s="7"/>
      <c r="V1228" s="7"/>
      <c r="W1228" s="7"/>
      <c r="X1228" s="7"/>
      <c r="Y1228" s="7"/>
      <c r="Z1228" s="7"/>
    </row>
    <row r="1229" ht="13.5" customHeight="1">
      <c r="A1229" s="288"/>
      <c r="B1229" s="287"/>
      <c r="C1229" s="203"/>
      <c r="D1229" s="203"/>
      <c r="E1229" s="281"/>
      <c r="F1229" s="253"/>
      <c r="G1229" s="7"/>
      <c r="H1229" s="7"/>
      <c r="I1229" s="7"/>
      <c r="J1229" s="7"/>
      <c r="K1229" s="7"/>
      <c r="L1229" s="7"/>
      <c r="M1229" s="7"/>
      <c r="N1229" s="7"/>
      <c r="O1229" s="7"/>
      <c r="P1229" s="7"/>
      <c r="Q1229" s="7"/>
      <c r="R1229" s="7"/>
      <c r="S1229" s="7"/>
      <c r="T1229" s="7"/>
      <c r="U1229" s="7"/>
      <c r="V1229" s="7"/>
      <c r="W1229" s="7"/>
      <c r="X1229" s="7"/>
      <c r="Y1229" s="7"/>
      <c r="Z1229" s="7"/>
    </row>
    <row r="1230" ht="13.5" customHeight="1">
      <c r="A1230" s="288"/>
      <c r="B1230" s="287"/>
      <c r="C1230" s="203"/>
      <c r="D1230" s="203"/>
      <c r="E1230" s="281"/>
      <c r="F1230" s="253"/>
      <c r="G1230" s="7"/>
      <c r="H1230" s="7"/>
      <c r="I1230" s="7"/>
      <c r="J1230" s="7"/>
      <c r="K1230" s="7"/>
      <c r="L1230" s="7"/>
      <c r="M1230" s="7"/>
      <c r="N1230" s="7"/>
      <c r="O1230" s="7"/>
      <c r="P1230" s="7"/>
      <c r="Q1230" s="7"/>
      <c r="R1230" s="7"/>
      <c r="S1230" s="7"/>
      <c r="T1230" s="7"/>
      <c r="U1230" s="7"/>
      <c r="V1230" s="7"/>
      <c r="W1230" s="7"/>
      <c r="X1230" s="7"/>
      <c r="Y1230" s="7"/>
      <c r="Z1230" s="7"/>
    </row>
    <row r="1231" ht="13.5" customHeight="1">
      <c r="A1231" s="288"/>
      <c r="B1231" s="287"/>
      <c r="C1231" s="203"/>
      <c r="D1231" s="203"/>
      <c r="E1231" s="281"/>
      <c r="F1231" s="253"/>
      <c r="G1231" s="7"/>
      <c r="H1231" s="7"/>
      <c r="I1231" s="7"/>
      <c r="J1231" s="7"/>
      <c r="K1231" s="7"/>
      <c r="L1231" s="7"/>
      <c r="M1231" s="7"/>
      <c r="N1231" s="7"/>
      <c r="O1231" s="7"/>
      <c r="P1231" s="7"/>
      <c r="Q1231" s="7"/>
      <c r="R1231" s="7"/>
      <c r="S1231" s="7"/>
      <c r="T1231" s="7"/>
      <c r="U1231" s="7"/>
      <c r="V1231" s="7"/>
      <c r="W1231" s="7"/>
      <c r="X1231" s="7"/>
      <c r="Y1231" s="7"/>
      <c r="Z1231" s="7"/>
    </row>
    <row r="1232" ht="13.5" customHeight="1">
      <c r="A1232" s="288"/>
      <c r="B1232" s="287"/>
      <c r="C1232" s="203"/>
      <c r="D1232" s="203"/>
      <c r="E1232" s="281"/>
      <c r="F1232" s="253"/>
      <c r="G1232" s="7"/>
      <c r="H1232" s="7"/>
      <c r="I1232" s="7"/>
      <c r="J1232" s="7"/>
      <c r="K1232" s="7"/>
      <c r="L1232" s="7"/>
      <c r="M1232" s="7"/>
      <c r="N1232" s="7"/>
      <c r="O1232" s="7"/>
      <c r="P1232" s="7"/>
      <c r="Q1232" s="7"/>
      <c r="R1232" s="7"/>
      <c r="S1232" s="7"/>
      <c r="T1232" s="7"/>
      <c r="U1232" s="7"/>
      <c r="V1232" s="7"/>
      <c r="W1232" s="7"/>
      <c r="X1232" s="7"/>
      <c r="Y1232" s="7"/>
      <c r="Z1232" s="7"/>
    </row>
    <row r="1233" ht="13.5" customHeight="1">
      <c r="A1233" s="288"/>
      <c r="B1233" s="287"/>
      <c r="C1233" s="203"/>
      <c r="D1233" s="203"/>
      <c r="E1233" s="281"/>
      <c r="F1233" s="253"/>
      <c r="G1233" s="7"/>
      <c r="H1233" s="7"/>
      <c r="I1233" s="7"/>
      <c r="J1233" s="7"/>
      <c r="K1233" s="7"/>
      <c r="L1233" s="7"/>
      <c r="M1233" s="7"/>
      <c r="N1233" s="7"/>
      <c r="O1233" s="7"/>
      <c r="P1233" s="7"/>
      <c r="Q1233" s="7"/>
      <c r="R1233" s="7"/>
      <c r="S1233" s="7"/>
      <c r="T1233" s="7"/>
      <c r="U1233" s="7"/>
      <c r="V1233" s="7"/>
      <c r="W1233" s="7"/>
      <c r="X1233" s="7"/>
      <c r="Y1233" s="7"/>
      <c r="Z1233" s="7"/>
    </row>
    <row r="1234" ht="13.5" customHeight="1">
      <c r="A1234" s="288"/>
      <c r="B1234" s="287"/>
      <c r="C1234" s="203"/>
      <c r="D1234" s="203"/>
      <c r="E1234" s="281"/>
      <c r="F1234" s="253"/>
      <c r="G1234" s="7"/>
      <c r="H1234" s="7"/>
      <c r="I1234" s="7"/>
      <c r="J1234" s="7"/>
      <c r="K1234" s="7"/>
      <c r="L1234" s="7"/>
      <c r="M1234" s="7"/>
      <c r="N1234" s="7"/>
      <c r="O1234" s="7"/>
      <c r="P1234" s="7"/>
      <c r="Q1234" s="7"/>
      <c r="R1234" s="7"/>
      <c r="S1234" s="7"/>
      <c r="T1234" s="7"/>
      <c r="U1234" s="7"/>
      <c r="V1234" s="7"/>
      <c r="W1234" s="7"/>
      <c r="X1234" s="7"/>
      <c r="Y1234" s="7"/>
      <c r="Z1234" s="7"/>
    </row>
    <row r="1235" ht="13.5" customHeight="1">
      <c r="A1235" s="288"/>
      <c r="B1235" s="287"/>
      <c r="C1235" s="203"/>
      <c r="D1235" s="203"/>
      <c r="E1235" s="281"/>
      <c r="F1235" s="253"/>
      <c r="G1235" s="7"/>
      <c r="H1235" s="7"/>
      <c r="I1235" s="7"/>
      <c r="J1235" s="7"/>
      <c r="K1235" s="7"/>
      <c r="L1235" s="7"/>
      <c r="M1235" s="7"/>
      <c r="N1235" s="7"/>
      <c r="O1235" s="7"/>
      <c r="P1235" s="7"/>
      <c r="Q1235" s="7"/>
      <c r="R1235" s="7"/>
      <c r="S1235" s="7"/>
      <c r="T1235" s="7"/>
      <c r="U1235" s="7"/>
      <c r="V1235" s="7"/>
      <c r="W1235" s="7"/>
      <c r="X1235" s="7"/>
      <c r="Y1235" s="7"/>
      <c r="Z1235" s="7"/>
    </row>
    <row r="1236" ht="13.5" customHeight="1">
      <c r="A1236" s="288"/>
      <c r="B1236" s="287"/>
      <c r="C1236" s="203"/>
      <c r="D1236" s="203"/>
      <c r="E1236" s="281"/>
      <c r="F1236" s="253"/>
      <c r="G1236" s="7"/>
      <c r="H1236" s="7"/>
      <c r="I1236" s="7"/>
      <c r="J1236" s="7"/>
      <c r="K1236" s="7"/>
      <c r="L1236" s="7"/>
      <c r="M1236" s="7"/>
      <c r="N1236" s="7"/>
      <c r="O1236" s="7"/>
      <c r="P1236" s="7"/>
      <c r="Q1236" s="7"/>
      <c r="R1236" s="7"/>
      <c r="S1236" s="7"/>
      <c r="T1236" s="7"/>
      <c r="U1236" s="7"/>
      <c r="V1236" s="7"/>
      <c r="W1236" s="7"/>
      <c r="X1236" s="7"/>
      <c r="Y1236" s="7"/>
      <c r="Z1236" s="7"/>
    </row>
    <row r="1237" ht="13.5" customHeight="1">
      <c r="A1237" s="288"/>
      <c r="B1237" s="287"/>
      <c r="C1237" s="203"/>
      <c r="D1237" s="203"/>
      <c r="E1237" s="281"/>
      <c r="F1237" s="253"/>
      <c r="G1237" s="7"/>
      <c r="H1237" s="7"/>
      <c r="I1237" s="7"/>
      <c r="J1237" s="7"/>
      <c r="K1237" s="7"/>
      <c r="L1237" s="7"/>
      <c r="M1237" s="7"/>
      <c r="N1237" s="7"/>
      <c r="O1237" s="7"/>
      <c r="P1237" s="7"/>
      <c r="Q1237" s="7"/>
      <c r="R1237" s="7"/>
      <c r="S1237" s="7"/>
      <c r="T1237" s="7"/>
      <c r="U1237" s="7"/>
      <c r="V1237" s="7"/>
      <c r="W1237" s="7"/>
      <c r="X1237" s="7"/>
      <c r="Y1237" s="7"/>
      <c r="Z1237" s="7"/>
    </row>
    <row r="1238" ht="13.5" customHeight="1">
      <c r="A1238" s="288"/>
      <c r="B1238" s="287"/>
      <c r="C1238" s="203"/>
      <c r="D1238" s="203"/>
      <c r="E1238" s="281"/>
      <c r="F1238" s="253"/>
      <c r="G1238" s="7"/>
      <c r="H1238" s="7"/>
      <c r="I1238" s="7"/>
      <c r="J1238" s="7"/>
      <c r="K1238" s="7"/>
      <c r="L1238" s="7"/>
      <c r="M1238" s="7"/>
      <c r="N1238" s="7"/>
      <c r="O1238" s="7"/>
      <c r="P1238" s="7"/>
      <c r="Q1238" s="7"/>
      <c r="R1238" s="7"/>
      <c r="S1238" s="7"/>
      <c r="T1238" s="7"/>
      <c r="U1238" s="7"/>
      <c r="V1238" s="7"/>
      <c r="W1238" s="7"/>
      <c r="X1238" s="7"/>
      <c r="Y1238" s="7"/>
      <c r="Z1238" s="7"/>
    </row>
    <row r="1239" ht="13.5" customHeight="1">
      <c r="A1239" s="288"/>
      <c r="B1239" s="287"/>
      <c r="C1239" s="203"/>
      <c r="D1239" s="203"/>
      <c r="E1239" s="281"/>
      <c r="F1239" s="253"/>
      <c r="G1239" s="7"/>
      <c r="H1239" s="7"/>
      <c r="I1239" s="7"/>
      <c r="J1239" s="7"/>
      <c r="K1239" s="7"/>
      <c r="L1239" s="7"/>
      <c r="M1239" s="7"/>
      <c r="N1239" s="7"/>
      <c r="O1239" s="7"/>
      <c r="P1239" s="7"/>
      <c r="Q1239" s="7"/>
      <c r="R1239" s="7"/>
      <c r="S1239" s="7"/>
      <c r="T1239" s="7"/>
      <c r="U1239" s="7"/>
      <c r="V1239" s="7"/>
      <c r="W1239" s="7"/>
      <c r="X1239" s="7"/>
      <c r="Y1239" s="7"/>
      <c r="Z1239" s="7"/>
    </row>
    <row r="1240" ht="13.5" customHeight="1">
      <c r="A1240" s="288"/>
      <c r="B1240" s="287"/>
      <c r="C1240" s="203"/>
      <c r="D1240" s="203"/>
      <c r="E1240" s="281"/>
      <c r="F1240" s="253"/>
      <c r="G1240" s="7"/>
      <c r="H1240" s="7"/>
      <c r="I1240" s="7"/>
      <c r="J1240" s="7"/>
      <c r="K1240" s="7"/>
      <c r="L1240" s="7"/>
      <c r="M1240" s="7"/>
      <c r="N1240" s="7"/>
      <c r="O1240" s="7"/>
      <c r="P1240" s="7"/>
      <c r="Q1240" s="7"/>
      <c r="R1240" s="7"/>
      <c r="S1240" s="7"/>
      <c r="T1240" s="7"/>
      <c r="U1240" s="7"/>
      <c r="V1240" s="7"/>
      <c r="W1240" s="7"/>
      <c r="X1240" s="7"/>
      <c r="Y1240" s="7"/>
      <c r="Z1240" s="7"/>
    </row>
    <row r="1241" ht="13.5" customHeight="1">
      <c r="A1241" s="288"/>
      <c r="B1241" s="287"/>
      <c r="C1241" s="203"/>
      <c r="D1241" s="203"/>
      <c r="E1241" s="281"/>
      <c r="F1241" s="253"/>
      <c r="G1241" s="7"/>
      <c r="H1241" s="7"/>
      <c r="I1241" s="7"/>
      <c r="J1241" s="7"/>
      <c r="K1241" s="7"/>
      <c r="L1241" s="7"/>
      <c r="M1241" s="7"/>
      <c r="N1241" s="7"/>
      <c r="O1241" s="7"/>
      <c r="P1241" s="7"/>
      <c r="Q1241" s="7"/>
      <c r="R1241" s="7"/>
      <c r="S1241" s="7"/>
      <c r="T1241" s="7"/>
      <c r="U1241" s="7"/>
      <c r="V1241" s="7"/>
      <c r="W1241" s="7"/>
      <c r="X1241" s="7"/>
      <c r="Y1241" s="7"/>
      <c r="Z1241" s="7"/>
    </row>
    <row r="1242" ht="13.5" customHeight="1">
      <c r="A1242" s="288"/>
      <c r="B1242" s="287"/>
      <c r="C1242" s="203"/>
      <c r="D1242" s="203"/>
      <c r="E1242" s="281"/>
      <c r="F1242" s="253"/>
      <c r="G1242" s="7"/>
      <c r="H1242" s="7"/>
      <c r="I1242" s="7"/>
      <c r="J1242" s="7"/>
      <c r="K1242" s="7"/>
      <c r="L1242" s="7"/>
      <c r="M1242" s="7"/>
      <c r="N1242" s="7"/>
      <c r="O1242" s="7"/>
      <c r="P1242" s="7"/>
      <c r="Q1242" s="7"/>
      <c r="R1242" s="7"/>
      <c r="S1242" s="7"/>
      <c r="T1242" s="7"/>
      <c r="U1242" s="7"/>
      <c r="V1242" s="7"/>
      <c r="W1242" s="7"/>
      <c r="X1242" s="7"/>
      <c r="Y1242" s="7"/>
      <c r="Z1242" s="7"/>
    </row>
    <row r="1243" ht="13.5" customHeight="1">
      <c r="A1243" s="288"/>
      <c r="B1243" s="287"/>
      <c r="C1243" s="203"/>
      <c r="D1243" s="203"/>
      <c r="E1243" s="281"/>
      <c r="F1243" s="253"/>
      <c r="G1243" s="7"/>
      <c r="H1243" s="7"/>
      <c r="I1243" s="7"/>
      <c r="J1243" s="7"/>
      <c r="K1243" s="7"/>
      <c r="L1243" s="7"/>
      <c r="M1243" s="7"/>
      <c r="N1243" s="7"/>
      <c r="O1243" s="7"/>
      <c r="P1243" s="7"/>
      <c r="Q1243" s="7"/>
      <c r="R1243" s="7"/>
      <c r="S1243" s="7"/>
      <c r="T1243" s="7"/>
      <c r="U1243" s="7"/>
      <c r="V1243" s="7"/>
      <c r="W1243" s="7"/>
      <c r="X1243" s="7"/>
      <c r="Y1243" s="7"/>
      <c r="Z1243" s="7"/>
    </row>
    <row r="1244" ht="13.5" customHeight="1">
      <c r="A1244" s="288"/>
      <c r="B1244" s="287"/>
      <c r="C1244" s="203"/>
      <c r="D1244" s="203"/>
      <c r="E1244" s="281"/>
      <c r="F1244" s="253"/>
      <c r="G1244" s="7"/>
      <c r="H1244" s="7"/>
      <c r="I1244" s="7"/>
      <c r="J1244" s="7"/>
      <c r="K1244" s="7"/>
      <c r="L1244" s="7"/>
      <c r="M1244" s="7"/>
      <c r="N1244" s="7"/>
      <c r="O1244" s="7"/>
      <c r="P1244" s="7"/>
      <c r="Q1244" s="7"/>
      <c r="R1244" s="7"/>
      <c r="S1244" s="7"/>
      <c r="T1244" s="7"/>
      <c r="U1244" s="7"/>
      <c r="V1244" s="7"/>
      <c r="W1244" s="7"/>
      <c r="X1244" s="7"/>
      <c r="Y1244" s="7"/>
      <c r="Z1244" s="7"/>
    </row>
    <row r="1245" ht="13.5" customHeight="1">
      <c r="A1245" s="288"/>
      <c r="B1245" s="287"/>
      <c r="C1245" s="203"/>
      <c r="D1245" s="203"/>
      <c r="E1245" s="281"/>
      <c r="F1245" s="253"/>
      <c r="G1245" s="7"/>
      <c r="H1245" s="7"/>
      <c r="I1245" s="7"/>
      <c r="J1245" s="7"/>
      <c r="K1245" s="7"/>
      <c r="L1245" s="7"/>
      <c r="M1245" s="7"/>
      <c r="N1245" s="7"/>
      <c r="O1245" s="7"/>
      <c r="P1245" s="7"/>
      <c r="Q1245" s="7"/>
      <c r="R1245" s="7"/>
      <c r="S1245" s="7"/>
      <c r="T1245" s="7"/>
      <c r="U1245" s="7"/>
      <c r="V1245" s="7"/>
      <c r="W1245" s="7"/>
      <c r="X1245" s="7"/>
      <c r="Y1245" s="7"/>
      <c r="Z1245" s="7"/>
    </row>
    <row r="1246" ht="13.5" customHeight="1">
      <c r="A1246" s="288"/>
      <c r="B1246" s="287"/>
      <c r="C1246" s="203"/>
      <c r="D1246" s="203"/>
      <c r="E1246" s="281"/>
      <c r="F1246" s="253"/>
      <c r="G1246" s="7"/>
      <c r="H1246" s="7"/>
      <c r="I1246" s="7"/>
      <c r="J1246" s="7"/>
      <c r="K1246" s="7"/>
      <c r="L1246" s="7"/>
      <c r="M1246" s="7"/>
      <c r="N1246" s="7"/>
      <c r="O1246" s="7"/>
      <c r="P1246" s="7"/>
      <c r="Q1246" s="7"/>
      <c r="R1246" s="7"/>
      <c r="S1246" s="7"/>
      <c r="T1246" s="7"/>
      <c r="U1246" s="7"/>
      <c r="V1246" s="7"/>
      <c r="W1246" s="7"/>
      <c r="X1246" s="7"/>
      <c r="Y1246" s="7"/>
      <c r="Z1246" s="7"/>
    </row>
    <row r="1247" ht="13.5" customHeight="1">
      <c r="A1247" s="288"/>
      <c r="B1247" s="287"/>
      <c r="C1247" s="203"/>
      <c r="D1247" s="203"/>
      <c r="E1247" s="281"/>
      <c r="F1247" s="253"/>
      <c r="G1247" s="7"/>
      <c r="H1247" s="7"/>
      <c r="I1247" s="7"/>
      <c r="J1247" s="7"/>
      <c r="K1247" s="7"/>
      <c r="L1247" s="7"/>
      <c r="M1247" s="7"/>
      <c r="N1247" s="7"/>
      <c r="O1247" s="7"/>
      <c r="P1247" s="7"/>
      <c r="Q1247" s="7"/>
      <c r="R1247" s="7"/>
      <c r="S1247" s="7"/>
      <c r="T1247" s="7"/>
      <c r="U1247" s="7"/>
      <c r="V1247" s="7"/>
      <c r="W1247" s="7"/>
      <c r="X1247" s="7"/>
      <c r="Y1247" s="7"/>
      <c r="Z1247" s="7"/>
    </row>
    <row r="1248" ht="13.5" customHeight="1">
      <c r="A1248" s="288"/>
      <c r="B1248" s="287"/>
      <c r="C1248" s="203"/>
      <c r="D1248" s="203"/>
      <c r="E1248" s="281"/>
      <c r="F1248" s="253"/>
      <c r="G1248" s="7"/>
      <c r="H1248" s="7"/>
      <c r="I1248" s="7"/>
      <c r="J1248" s="7"/>
      <c r="K1248" s="7"/>
      <c r="L1248" s="7"/>
      <c r="M1248" s="7"/>
      <c r="N1248" s="7"/>
      <c r="O1248" s="7"/>
      <c r="P1248" s="7"/>
      <c r="Q1248" s="7"/>
      <c r="R1248" s="7"/>
      <c r="S1248" s="7"/>
      <c r="T1248" s="7"/>
      <c r="U1248" s="7"/>
      <c r="V1248" s="7"/>
      <c r="W1248" s="7"/>
      <c r="X1248" s="7"/>
      <c r="Y1248" s="7"/>
      <c r="Z1248" s="7"/>
    </row>
    <row r="1249" ht="13.5" customHeight="1">
      <c r="A1249" s="288"/>
      <c r="B1249" s="287"/>
      <c r="C1249" s="203"/>
      <c r="D1249" s="203"/>
      <c r="E1249" s="281"/>
      <c r="F1249" s="253"/>
      <c r="G1249" s="7"/>
      <c r="H1249" s="7"/>
      <c r="I1249" s="7"/>
      <c r="J1249" s="7"/>
      <c r="K1249" s="7"/>
      <c r="L1249" s="7"/>
      <c r="M1249" s="7"/>
      <c r="N1249" s="7"/>
      <c r="O1249" s="7"/>
      <c r="P1249" s="7"/>
      <c r="Q1249" s="7"/>
      <c r="R1249" s="7"/>
      <c r="S1249" s="7"/>
      <c r="T1249" s="7"/>
      <c r="U1249" s="7"/>
      <c r="V1249" s="7"/>
      <c r="W1249" s="7"/>
      <c r="X1249" s="7"/>
      <c r="Y1249" s="7"/>
      <c r="Z1249" s="7"/>
    </row>
    <row r="1250" ht="13.5" customHeight="1">
      <c r="A1250" s="288"/>
      <c r="B1250" s="287"/>
      <c r="C1250" s="203"/>
      <c r="D1250" s="203"/>
      <c r="E1250" s="281"/>
      <c r="F1250" s="253"/>
      <c r="G1250" s="7"/>
      <c r="H1250" s="7"/>
      <c r="I1250" s="7"/>
      <c r="J1250" s="7"/>
      <c r="K1250" s="7"/>
      <c r="L1250" s="7"/>
      <c r="M1250" s="7"/>
      <c r="N1250" s="7"/>
      <c r="O1250" s="7"/>
      <c r="P1250" s="7"/>
      <c r="Q1250" s="7"/>
      <c r="R1250" s="7"/>
      <c r="S1250" s="7"/>
      <c r="T1250" s="7"/>
      <c r="U1250" s="7"/>
      <c r="V1250" s="7"/>
      <c r="W1250" s="7"/>
      <c r="X1250" s="7"/>
      <c r="Y1250" s="7"/>
      <c r="Z1250" s="7"/>
    </row>
    <row r="1251" ht="13.5" customHeight="1">
      <c r="A1251" s="288"/>
      <c r="B1251" s="287"/>
      <c r="C1251" s="203"/>
      <c r="D1251" s="203"/>
      <c r="E1251" s="281"/>
      <c r="F1251" s="253"/>
      <c r="G1251" s="7"/>
      <c r="H1251" s="7"/>
      <c r="I1251" s="7"/>
      <c r="J1251" s="7"/>
      <c r="K1251" s="7"/>
      <c r="L1251" s="7"/>
      <c r="M1251" s="7"/>
      <c r="N1251" s="7"/>
      <c r="O1251" s="7"/>
      <c r="P1251" s="7"/>
      <c r="Q1251" s="7"/>
      <c r="R1251" s="7"/>
      <c r="S1251" s="7"/>
      <c r="T1251" s="7"/>
      <c r="U1251" s="7"/>
      <c r="V1251" s="7"/>
      <c r="W1251" s="7"/>
      <c r="X1251" s="7"/>
      <c r="Y1251" s="7"/>
      <c r="Z1251" s="7"/>
    </row>
    <row r="1252" ht="13.5" customHeight="1">
      <c r="A1252" s="288"/>
      <c r="B1252" s="287"/>
      <c r="C1252" s="203"/>
      <c r="D1252" s="203"/>
      <c r="E1252" s="281"/>
      <c r="F1252" s="253"/>
      <c r="G1252" s="7"/>
      <c r="H1252" s="7"/>
      <c r="I1252" s="7"/>
      <c r="J1252" s="7"/>
      <c r="K1252" s="7"/>
      <c r="L1252" s="7"/>
      <c r="M1252" s="7"/>
      <c r="N1252" s="7"/>
      <c r="O1252" s="7"/>
      <c r="P1252" s="7"/>
      <c r="Q1252" s="7"/>
      <c r="R1252" s="7"/>
      <c r="S1252" s="7"/>
      <c r="T1252" s="7"/>
      <c r="U1252" s="7"/>
      <c r="V1252" s="7"/>
      <c r="W1252" s="7"/>
      <c r="X1252" s="7"/>
      <c r="Y1252" s="7"/>
      <c r="Z1252" s="7"/>
    </row>
    <row r="1253" ht="13.5" customHeight="1">
      <c r="A1253" s="288"/>
      <c r="B1253" s="287"/>
      <c r="C1253" s="203"/>
      <c r="D1253" s="203"/>
      <c r="E1253" s="281"/>
      <c r="F1253" s="253"/>
      <c r="G1253" s="7"/>
      <c r="H1253" s="7"/>
      <c r="I1253" s="7"/>
      <c r="J1253" s="7"/>
      <c r="K1253" s="7"/>
      <c r="L1253" s="7"/>
      <c r="M1253" s="7"/>
      <c r="N1253" s="7"/>
      <c r="O1253" s="7"/>
      <c r="P1253" s="7"/>
      <c r="Q1253" s="7"/>
      <c r="R1253" s="7"/>
      <c r="S1253" s="7"/>
      <c r="T1253" s="7"/>
      <c r="U1253" s="7"/>
      <c r="V1253" s="7"/>
      <c r="W1253" s="7"/>
      <c r="X1253" s="7"/>
      <c r="Y1253" s="7"/>
      <c r="Z1253" s="7"/>
    </row>
    <row r="1254" ht="13.5" customHeight="1">
      <c r="A1254" s="288"/>
      <c r="B1254" s="287"/>
      <c r="C1254" s="203"/>
      <c r="D1254" s="203"/>
      <c r="E1254" s="281"/>
      <c r="F1254" s="253"/>
      <c r="G1254" s="7"/>
      <c r="H1254" s="7"/>
      <c r="I1254" s="7"/>
      <c r="J1254" s="7"/>
      <c r="K1254" s="7"/>
      <c r="L1254" s="7"/>
      <c r="M1254" s="7"/>
      <c r="N1254" s="7"/>
      <c r="O1254" s="7"/>
      <c r="P1254" s="7"/>
      <c r="Q1254" s="7"/>
      <c r="R1254" s="7"/>
      <c r="S1254" s="7"/>
      <c r="T1254" s="7"/>
      <c r="U1254" s="7"/>
      <c r="V1254" s="7"/>
      <c r="W1254" s="7"/>
      <c r="X1254" s="7"/>
      <c r="Y1254" s="7"/>
      <c r="Z1254" s="7"/>
    </row>
    <row r="1255" ht="13.5" customHeight="1">
      <c r="A1255" s="288"/>
      <c r="B1255" s="287"/>
      <c r="C1255" s="203"/>
      <c r="D1255" s="203"/>
      <c r="E1255" s="281"/>
      <c r="F1255" s="253"/>
      <c r="G1255" s="7"/>
      <c r="H1255" s="7"/>
      <c r="I1255" s="7"/>
      <c r="J1255" s="7"/>
      <c r="K1255" s="7"/>
      <c r="L1255" s="7"/>
      <c r="M1255" s="7"/>
      <c r="N1255" s="7"/>
      <c r="O1255" s="7"/>
      <c r="P1255" s="7"/>
      <c r="Q1255" s="7"/>
      <c r="R1255" s="7"/>
      <c r="S1255" s="7"/>
      <c r="T1255" s="7"/>
      <c r="U1255" s="7"/>
      <c r="V1255" s="7"/>
      <c r="W1255" s="7"/>
      <c r="X1255" s="7"/>
      <c r="Y1255" s="7"/>
      <c r="Z1255" s="7"/>
    </row>
    <row r="1256" ht="13.5" customHeight="1">
      <c r="A1256" s="288"/>
      <c r="B1256" s="287"/>
      <c r="C1256" s="203"/>
      <c r="D1256" s="203"/>
      <c r="E1256" s="281"/>
      <c r="F1256" s="253"/>
      <c r="G1256" s="7"/>
      <c r="H1256" s="7"/>
      <c r="I1256" s="7"/>
      <c r="J1256" s="7"/>
      <c r="K1256" s="7"/>
      <c r="L1256" s="7"/>
      <c r="M1256" s="7"/>
      <c r="N1256" s="7"/>
      <c r="O1256" s="7"/>
      <c r="P1256" s="7"/>
      <c r="Q1256" s="7"/>
      <c r="R1256" s="7"/>
      <c r="S1256" s="7"/>
      <c r="T1256" s="7"/>
      <c r="U1256" s="7"/>
      <c r="V1256" s="7"/>
      <c r="W1256" s="7"/>
      <c r="X1256" s="7"/>
      <c r="Y1256" s="7"/>
      <c r="Z1256" s="7"/>
    </row>
    <row r="1257" ht="13.5" customHeight="1">
      <c r="A1257" s="288"/>
      <c r="B1257" s="287"/>
      <c r="C1257" s="203"/>
      <c r="D1257" s="203"/>
      <c r="E1257" s="281"/>
      <c r="F1257" s="253"/>
      <c r="G1257" s="7"/>
      <c r="H1257" s="7"/>
      <c r="I1257" s="7"/>
      <c r="J1257" s="7"/>
      <c r="K1257" s="7"/>
      <c r="L1257" s="7"/>
      <c r="M1257" s="7"/>
      <c r="N1257" s="7"/>
      <c r="O1257" s="7"/>
      <c r="P1257" s="7"/>
      <c r="Q1257" s="7"/>
      <c r="R1257" s="7"/>
      <c r="S1257" s="7"/>
      <c r="T1257" s="7"/>
      <c r="U1257" s="7"/>
      <c r="V1257" s="7"/>
      <c r="W1257" s="7"/>
      <c r="X1257" s="7"/>
      <c r="Y1257" s="7"/>
      <c r="Z1257" s="7"/>
    </row>
    <row r="1258" ht="13.5" customHeight="1">
      <c r="A1258" s="288"/>
      <c r="B1258" s="287"/>
      <c r="C1258" s="203"/>
      <c r="D1258" s="203"/>
      <c r="E1258" s="281"/>
      <c r="F1258" s="253"/>
      <c r="G1258" s="7"/>
      <c r="H1258" s="7"/>
      <c r="I1258" s="7"/>
      <c r="J1258" s="7"/>
      <c r="K1258" s="7"/>
      <c r="L1258" s="7"/>
      <c r="M1258" s="7"/>
      <c r="N1258" s="7"/>
      <c r="O1258" s="7"/>
      <c r="P1258" s="7"/>
      <c r="Q1258" s="7"/>
      <c r="R1258" s="7"/>
      <c r="S1258" s="7"/>
      <c r="T1258" s="7"/>
      <c r="U1258" s="7"/>
      <c r="V1258" s="7"/>
      <c r="W1258" s="7"/>
      <c r="X1258" s="7"/>
      <c r="Y1258" s="7"/>
      <c r="Z1258" s="7"/>
    </row>
    <row r="1259" ht="13.5" customHeight="1">
      <c r="A1259" s="288"/>
      <c r="B1259" s="287"/>
      <c r="C1259" s="203"/>
      <c r="D1259" s="203"/>
      <c r="E1259" s="281"/>
      <c r="F1259" s="253"/>
      <c r="G1259" s="7"/>
      <c r="H1259" s="7"/>
      <c r="I1259" s="7"/>
      <c r="J1259" s="7"/>
      <c r="K1259" s="7"/>
      <c r="L1259" s="7"/>
      <c r="M1259" s="7"/>
      <c r="N1259" s="7"/>
      <c r="O1259" s="7"/>
      <c r="P1259" s="7"/>
      <c r="Q1259" s="7"/>
      <c r="R1259" s="7"/>
      <c r="S1259" s="7"/>
      <c r="T1259" s="7"/>
      <c r="U1259" s="7"/>
      <c r="V1259" s="7"/>
      <c r="W1259" s="7"/>
      <c r="X1259" s="7"/>
      <c r="Y1259" s="7"/>
      <c r="Z1259" s="7"/>
    </row>
    <row r="1260" ht="13.5" customHeight="1">
      <c r="A1260" s="288"/>
      <c r="B1260" s="287"/>
      <c r="C1260" s="203"/>
      <c r="D1260" s="203"/>
      <c r="E1260" s="281"/>
      <c r="F1260" s="253"/>
      <c r="G1260" s="7"/>
      <c r="H1260" s="7"/>
      <c r="I1260" s="7"/>
      <c r="J1260" s="7"/>
      <c r="K1260" s="7"/>
      <c r="L1260" s="7"/>
      <c r="M1260" s="7"/>
      <c r="N1260" s="7"/>
      <c r="O1260" s="7"/>
      <c r="P1260" s="7"/>
      <c r="Q1260" s="7"/>
      <c r="R1260" s="7"/>
      <c r="S1260" s="7"/>
      <c r="T1260" s="7"/>
      <c r="U1260" s="7"/>
      <c r="V1260" s="7"/>
      <c r="W1260" s="7"/>
      <c r="X1260" s="7"/>
      <c r="Y1260" s="7"/>
      <c r="Z1260" s="7"/>
    </row>
    <row r="1261" ht="13.5" customHeight="1">
      <c r="A1261" s="288"/>
      <c r="B1261" s="287"/>
      <c r="C1261" s="203"/>
      <c r="D1261" s="203"/>
      <c r="E1261" s="281"/>
      <c r="F1261" s="253"/>
      <c r="G1261" s="7"/>
      <c r="H1261" s="7"/>
      <c r="I1261" s="7"/>
      <c r="J1261" s="7"/>
      <c r="K1261" s="7"/>
      <c r="L1261" s="7"/>
      <c r="M1261" s="7"/>
      <c r="N1261" s="7"/>
      <c r="O1261" s="7"/>
      <c r="P1261" s="7"/>
      <c r="Q1261" s="7"/>
      <c r="R1261" s="7"/>
      <c r="S1261" s="7"/>
      <c r="T1261" s="7"/>
      <c r="U1261" s="7"/>
      <c r="V1261" s="7"/>
      <c r="W1261" s="7"/>
      <c r="X1261" s="7"/>
      <c r="Y1261" s="7"/>
      <c r="Z1261" s="7"/>
    </row>
    <row r="1262" ht="13.5" customHeight="1">
      <c r="A1262" s="288"/>
      <c r="B1262" s="287"/>
      <c r="C1262" s="203"/>
      <c r="D1262" s="203"/>
      <c r="E1262" s="281"/>
      <c r="F1262" s="253"/>
      <c r="G1262" s="7"/>
      <c r="H1262" s="7"/>
      <c r="I1262" s="7"/>
      <c r="J1262" s="7"/>
      <c r="K1262" s="7"/>
      <c r="L1262" s="7"/>
      <c r="M1262" s="7"/>
      <c r="N1262" s="7"/>
      <c r="O1262" s="7"/>
      <c r="P1262" s="7"/>
      <c r="Q1262" s="7"/>
      <c r="R1262" s="7"/>
      <c r="S1262" s="7"/>
      <c r="T1262" s="7"/>
      <c r="U1262" s="7"/>
      <c r="V1262" s="7"/>
      <c r="W1262" s="7"/>
      <c r="X1262" s="7"/>
      <c r="Y1262" s="7"/>
      <c r="Z1262" s="7"/>
    </row>
    <row r="1263" ht="13.5" customHeight="1">
      <c r="A1263" s="288"/>
      <c r="B1263" s="287"/>
      <c r="C1263" s="203"/>
      <c r="D1263" s="203"/>
      <c r="E1263" s="281"/>
      <c r="F1263" s="253"/>
      <c r="G1263" s="7"/>
      <c r="H1263" s="7"/>
      <c r="I1263" s="7"/>
      <c r="J1263" s="7"/>
      <c r="K1263" s="7"/>
      <c r="L1263" s="7"/>
      <c r="M1263" s="7"/>
      <c r="N1263" s="7"/>
      <c r="O1263" s="7"/>
      <c r="P1263" s="7"/>
      <c r="Q1263" s="7"/>
      <c r="R1263" s="7"/>
      <c r="S1263" s="7"/>
      <c r="T1263" s="7"/>
      <c r="U1263" s="7"/>
      <c r="V1263" s="7"/>
      <c r="W1263" s="7"/>
      <c r="X1263" s="7"/>
      <c r="Y1263" s="7"/>
      <c r="Z1263" s="7"/>
    </row>
    <row r="1264" ht="13.5" customHeight="1">
      <c r="A1264" s="288"/>
      <c r="B1264" s="287"/>
      <c r="C1264" s="203"/>
      <c r="D1264" s="203"/>
      <c r="E1264" s="281"/>
      <c r="F1264" s="253"/>
      <c r="G1264" s="7"/>
      <c r="H1264" s="7"/>
      <c r="I1264" s="7"/>
      <c r="J1264" s="7"/>
      <c r="K1264" s="7"/>
      <c r="L1264" s="7"/>
      <c r="M1264" s="7"/>
      <c r="N1264" s="7"/>
      <c r="O1264" s="7"/>
      <c r="P1264" s="7"/>
      <c r="Q1264" s="7"/>
      <c r="R1264" s="7"/>
      <c r="S1264" s="7"/>
      <c r="T1264" s="7"/>
      <c r="U1264" s="7"/>
      <c r="V1264" s="7"/>
      <c r="W1264" s="7"/>
      <c r="X1264" s="7"/>
      <c r="Y1264" s="7"/>
      <c r="Z1264" s="7"/>
    </row>
    <row r="1265" ht="13.5" customHeight="1">
      <c r="A1265" s="288"/>
      <c r="B1265" s="287"/>
      <c r="C1265" s="203"/>
      <c r="D1265" s="203"/>
      <c r="E1265" s="281"/>
      <c r="F1265" s="253"/>
      <c r="G1265" s="7"/>
      <c r="H1265" s="7"/>
      <c r="I1265" s="7"/>
      <c r="J1265" s="7"/>
      <c r="K1265" s="7"/>
      <c r="L1265" s="7"/>
      <c r="M1265" s="7"/>
      <c r="N1265" s="7"/>
      <c r="O1265" s="7"/>
      <c r="P1265" s="7"/>
      <c r="Q1265" s="7"/>
      <c r="R1265" s="7"/>
      <c r="S1265" s="7"/>
      <c r="T1265" s="7"/>
      <c r="U1265" s="7"/>
      <c r="V1265" s="7"/>
      <c r="W1265" s="7"/>
      <c r="X1265" s="7"/>
      <c r="Y1265" s="7"/>
      <c r="Z1265" s="7"/>
    </row>
    <row r="1266" ht="13.5" customHeight="1">
      <c r="A1266" s="288"/>
      <c r="B1266" s="287"/>
      <c r="C1266" s="203"/>
      <c r="D1266" s="203"/>
      <c r="E1266" s="281"/>
      <c r="F1266" s="253"/>
      <c r="G1266" s="7"/>
      <c r="H1266" s="7"/>
      <c r="I1266" s="7"/>
      <c r="J1266" s="7"/>
      <c r="K1266" s="7"/>
      <c r="L1266" s="7"/>
      <c r="M1266" s="7"/>
      <c r="N1266" s="7"/>
      <c r="O1266" s="7"/>
      <c r="P1266" s="7"/>
      <c r="Q1266" s="7"/>
      <c r="R1266" s="7"/>
      <c r="S1266" s="7"/>
      <c r="T1266" s="7"/>
      <c r="U1266" s="7"/>
      <c r="V1266" s="7"/>
      <c r="W1266" s="7"/>
      <c r="X1266" s="7"/>
      <c r="Y1266" s="7"/>
      <c r="Z1266" s="7"/>
    </row>
    <row r="1267" ht="13.5" customHeight="1">
      <c r="A1267" s="288"/>
      <c r="B1267" s="287"/>
      <c r="C1267" s="203"/>
      <c r="D1267" s="203"/>
      <c r="E1267" s="281"/>
      <c r="F1267" s="253"/>
      <c r="G1267" s="7"/>
      <c r="H1267" s="7"/>
      <c r="I1267" s="7"/>
      <c r="J1267" s="7"/>
      <c r="K1267" s="7"/>
      <c r="L1267" s="7"/>
      <c r="M1267" s="7"/>
      <c r="N1267" s="7"/>
      <c r="O1267" s="7"/>
      <c r="P1267" s="7"/>
      <c r="Q1267" s="7"/>
      <c r="R1267" s="7"/>
      <c r="S1267" s="7"/>
      <c r="T1267" s="7"/>
      <c r="U1267" s="7"/>
      <c r="V1267" s="7"/>
      <c r="W1267" s="7"/>
      <c r="X1267" s="7"/>
      <c r="Y1267" s="7"/>
      <c r="Z1267" s="7"/>
    </row>
    <row r="1268" ht="13.5" customHeight="1">
      <c r="A1268" s="288"/>
      <c r="B1268" s="287"/>
      <c r="C1268" s="203"/>
      <c r="D1268" s="203"/>
      <c r="E1268" s="281"/>
      <c r="F1268" s="253"/>
      <c r="G1268" s="7"/>
      <c r="H1268" s="7"/>
      <c r="I1268" s="7"/>
      <c r="J1268" s="7"/>
      <c r="K1268" s="7"/>
      <c r="L1268" s="7"/>
      <c r="M1268" s="7"/>
      <c r="N1268" s="7"/>
      <c r="O1268" s="7"/>
      <c r="P1268" s="7"/>
      <c r="Q1268" s="7"/>
      <c r="R1268" s="7"/>
      <c r="S1268" s="7"/>
      <c r="T1268" s="7"/>
      <c r="U1268" s="7"/>
      <c r="V1268" s="7"/>
      <c r="W1268" s="7"/>
      <c r="X1268" s="7"/>
      <c r="Y1268" s="7"/>
      <c r="Z1268" s="7"/>
    </row>
    <row r="1269" ht="13.5" customHeight="1">
      <c r="A1269" s="288"/>
      <c r="B1269" s="287"/>
      <c r="C1269" s="203"/>
      <c r="D1269" s="203"/>
      <c r="E1269" s="281"/>
      <c r="F1269" s="253"/>
      <c r="G1269" s="7"/>
      <c r="H1269" s="7"/>
      <c r="I1269" s="7"/>
      <c r="J1269" s="7"/>
      <c r="K1269" s="7"/>
      <c r="L1269" s="7"/>
      <c r="M1269" s="7"/>
      <c r="N1269" s="7"/>
      <c r="O1269" s="7"/>
      <c r="P1269" s="7"/>
      <c r="Q1269" s="7"/>
      <c r="R1269" s="7"/>
      <c r="S1269" s="7"/>
      <c r="T1269" s="7"/>
      <c r="U1269" s="7"/>
      <c r="V1269" s="7"/>
      <c r="W1269" s="7"/>
      <c r="X1269" s="7"/>
      <c r="Y1269" s="7"/>
      <c r="Z1269" s="7"/>
    </row>
    <row r="1270" ht="13.5" customHeight="1">
      <c r="A1270" s="288"/>
      <c r="B1270" s="287"/>
      <c r="C1270" s="203"/>
      <c r="D1270" s="203"/>
      <c r="E1270" s="281"/>
      <c r="F1270" s="253"/>
      <c r="G1270" s="7"/>
      <c r="H1270" s="7"/>
      <c r="I1270" s="7"/>
      <c r="J1270" s="7"/>
      <c r="K1270" s="7"/>
      <c r="L1270" s="7"/>
      <c r="M1270" s="7"/>
      <c r="N1270" s="7"/>
      <c r="O1270" s="7"/>
      <c r="P1270" s="7"/>
      <c r="Q1270" s="7"/>
      <c r="R1270" s="7"/>
      <c r="S1270" s="7"/>
      <c r="T1270" s="7"/>
      <c r="U1270" s="7"/>
      <c r="V1270" s="7"/>
      <c r="W1270" s="7"/>
      <c r="X1270" s="7"/>
      <c r="Y1270" s="7"/>
      <c r="Z1270" s="7"/>
    </row>
    <row r="1271" ht="13.5" customHeight="1">
      <c r="A1271" s="288"/>
      <c r="B1271" s="287"/>
      <c r="C1271" s="203"/>
      <c r="D1271" s="203"/>
      <c r="E1271" s="281"/>
      <c r="F1271" s="253"/>
      <c r="G1271" s="7"/>
      <c r="H1271" s="7"/>
      <c r="I1271" s="7"/>
      <c r="J1271" s="7"/>
      <c r="K1271" s="7"/>
      <c r="L1271" s="7"/>
      <c r="M1271" s="7"/>
      <c r="N1271" s="7"/>
      <c r="O1271" s="7"/>
      <c r="P1271" s="7"/>
      <c r="Q1271" s="7"/>
      <c r="R1271" s="7"/>
      <c r="S1271" s="7"/>
      <c r="T1271" s="7"/>
      <c r="U1271" s="7"/>
      <c r="V1271" s="7"/>
      <c r="W1271" s="7"/>
      <c r="X1271" s="7"/>
      <c r="Y1271" s="7"/>
      <c r="Z1271" s="7"/>
    </row>
    <row r="1272" ht="13.5" customHeight="1">
      <c r="A1272" s="288"/>
      <c r="B1272" s="287"/>
      <c r="C1272" s="203"/>
      <c r="D1272" s="203"/>
      <c r="E1272" s="281"/>
      <c r="F1272" s="253"/>
      <c r="G1272" s="7"/>
      <c r="H1272" s="7"/>
      <c r="I1272" s="7"/>
      <c r="J1272" s="7"/>
      <c r="K1272" s="7"/>
      <c r="L1272" s="7"/>
      <c r="M1272" s="7"/>
      <c r="N1272" s="7"/>
      <c r="O1272" s="7"/>
      <c r="P1272" s="7"/>
      <c r="Q1272" s="7"/>
      <c r="R1272" s="7"/>
      <c r="S1272" s="7"/>
      <c r="T1272" s="7"/>
      <c r="U1272" s="7"/>
      <c r="V1272" s="7"/>
      <c r="W1272" s="7"/>
      <c r="X1272" s="7"/>
      <c r="Y1272" s="7"/>
      <c r="Z1272" s="7"/>
    </row>
    <row r="1273" ht="13.5" customHeight="1">
      <c r="A1273" s="288"/>
      <c r="B1273" s="287"/>
      <c r="C1273" s="203"/>
      <c r="D1273" s="203"/>
      <c r="E1273" s="281"/>
      <c r="F1273" s="253"/>
      <c r="G1273" s="7"/>
      <c r="H1273" s="7"/>
      <c r="I1273" s="7"/>
      <c r="J1273" s="7"/>
      <c r="K1273" s="7"/>
      <c r="L1273" s="7"/>
      <c r="M1273" s="7"/>
      <c r="N1273" s="7"/>
      <c r="O1273" s="7"/>
      <c r="P1273" s="7"/>
      <c r="Q1273" s="7"/>
      <c r="R1273" s="7"/>
      <c r="S1273" s="7"/>
      <c r="T1273" s="7"/>
      <c r="U1273" s="7"/>
      <c r="V1273" s="7"/>
      <c r="W1273" s="7"/>
      <c r="X1273" s="7"/>
      <c r="Y1273" s="7"/>
      <c r="Z1273" s="7"/>
    </row>
    <row r="1274" ht="13.5" customHeight="1">
      <c r="A1274" s="288"/>
      <c r="B1274" s="287"/>
      <c r="C1274" s="203"/>
      <c r="D1274" s="203"/>
      <c r="E1274" s="281"/>
      <c r="F1274" s="253"/>
      <c r="G1274" s="7"/>
      <c r="H1274" s="7"/>
      <c r="I1274" s="7"/>
      <c r="J1274" s="7"/>
      <c r="K1274" s="7"/>
      <c r="L1274" s="7"/>
      <c r="M1274" s="7"/>
      <c r="N1274" s="7"/>
      <c r="O1274" s="7"/>
      <c r="P1274" s="7"/>
      <c r="Q1274" s="7"/>
      <c r="R1274" s="7"/>
      <c r="S1274" s="7"/>
      <c r="T1274" s="7"/>
      <c r="U1274" s="7"/>
      <c r="V1274" s="7"/>
      <c r="W1274" s="7"/>
      <c r="X1274" s="7"/>
      <c r="Y1274" s="7"/>
      <c r="Z1274" s="7"/>
    </row>
    <row r="1275" ht="13.5" customHeight="1">
      <c r="A1275" s="288"/>
      <c r="B1275" s="287"/>
      <c r="C1275" s="203"/>
      <c r="D1275" s="203"/>
      <c r="E1275" s="281"/>
      <c r="F1275" s="253"/>
      <c r="G1275" s="7"/>
      <c r="H1275" s="7"/>
      <c r="I1275" s="7"/>
      <c r="J1275" s="7"/>
      <c r="K1275" s="7"/>
      <c r="L1275" s="7"/>
      <c r="M1275" s="7"/>
      <c r="N1275" s="7"/>
      <c r="O1275" s="7"/>
      <c r="P1275" s="7"/>
      <c r="Q1275" s="7"/>
      <c r="R1275" s="7"/>
      <c r="S1275" s="7"/>
      <c r="T1275" s="7"/>
      <c r="U1275" s="7"/>
      <c r="V1275" s="7"/>
      <c r="W1275" s="7"/>
      <c r="X1275" s="7"/>
      <c r="Y1275" s="7"/>
      <c r="Z1275" s="7"/>
    </row>
    <row r="1276" ht="13.5" customHeight="1">
      <c r="A1276" s="288"/>
      <c r="B1276" s="287"/>
      <c r="C1276" s="203"/>
      <c r="D1276" s="203"/>
      <c r="E1276" s="281"/>
      <c r="F1276" s="253"/>
      <c r="G1276" s="7"/>
      <c r="H1276" s="7"/>
      <c r="I1276" s="7"/>
      <c r="J1276" s="7"/>
      <c r="K1276" s="7"/>
      <c r="L1276" s="7"/>
      <c r="M1276" s="7"/>
      <c r="N1276" s="7"/>
      <c r="O1276" s="7"/>
      <c r="P1276" s="7"/>
      <c r="Q1276" s="7"/>
      <c r="R1276" s="7"/>
      <c r="S1276" s="7"/>
      <c r="T1276" s="7"/>
      <c r="U1276" s="7"/>
      <c r="V1276" s="7"/>
      <c r="W1276" s="7"/>
      <c r="X1276" s="7"/>
      <c r="Y1276" s="7"/>
      <c r="Z1276" s="7"/>
    </row>
    <row r="1277" ht="13.5" customHeight="1">
      <c r="A1277" s="288"/>
      <c r="B1277" s="287"/>
      <c r="C1277" s="203"/>
      <c r="D1277" s="203"/>
      <c r="E1277" s="281"/>
      <c r="F1277" s="253"/>
      <c r="G1277" s="7"/>
      <c r="H1277" s="7"/>
      <c r="I1277" s="7"/>
      <c r="J1277" s="7"/>
      <c r="K1277" s="7"/>
      <c r="L1277" s="7"/>
      <c r="M1277" s="7"/>
      <c r="N1277" s="7"/>
      <c r="O1277" s="7"/>
      <c r="P1277" s="7"/>
      <c r="Q1277" s="7"/>
      <c r="R1277" s="7"/>
      <c r="S1277" s="7"/>
      <c r="T1277" s="7"/>
      <c r="U1277" s="7"/>
      <c r="V1277" s="7"/>
      <c r="W1277" s="7"/>
      <c r="X1277" s="7"/>
      <c r="Y1277" s="7"/>
      <c r="Z1277" s="7"/>
    </row>
    <row r="1278" ht="13.5" customHeight="1">
      <c r="A1278" s="288"/>
      <c r="B1278" s="287"/>
      <c r="C1278" s="203"/>
      <c r="D1278" s="203"/>
      <c r="E1278" s="281"/>
      <c r="F1278" s="253"/>
      <c r="G1278" s="7"/>
      <c r="H1278" s="7"/>
      <c r="I1278" s="7"/>
      <c r="J1278" s="7"/>
      <c r="K1278" s="7"/>
      <c r="L1278" s="7"/>
      <c r="M1278" s="7"/>
      <c r="N1278" s="7"/>
      <c r="O1278" s="7"/>
      <c r="P1278" s="7"/>
      <c r="Q1278" s="7"/>
      <c r="R1278" s="7"/>
      <c r="S1278" s="7"/>
      <c r="T1278" s="7"/>
      <c r="U1278" s="7"/>
      <c r="V1278" s="7"/>
      <c r="W1278" s="7"/>
      <c r="X1278" s="7"/>
      <c r="Y1278" s="7"/>
      <c r="Z1278" s="7"/>
    </row>
    <row r="1279" ht="13.5" customHeight="1">
      <c r="A1279" s="288"/>
      <c r="B1279" s="287"/>
      <c r="C1279" s="203"/>
      <c r="D1279" s="203"/>
      <c r="E1279" s="281"/>
      <c r="F1279" s="253"/>
      <c r="G1279" s="7"/>
      <c r="H1279" s="7"/>
      <c r="I1279" s="7"/>
      <c r="J1279" s="7"/>
      <c r="K1279" s="7"/>
      <c r="L1279" s="7"/>
      <c r="M1279" s="7"/>
      <c r="N1279" s="7"/>
      <c r="O1279" s="7"/>
      <c r="P1279" s="7"/>
      <c r="Q1279" s="7"/>
      <c r="R1279" s="7"/>
      <c r="S1279" s="7"/>
      <c r="T1279" s="7"/>
      <c r="U1279" s="7"/>
      <c r="V1279" s="7"/>
      <c r="W1279" s="7"/>
      <c r="X1279" s="7"/>
      <c r="Y1279" s="7"/>
      <c r="Z1279" s="7"/>
    </row>
    <row r="1280" ht="13.5" customHeight="1">
      <c r="A1280" s="288"/>
      <c r="B1280" s="287"/>
      <c r="C1280" s="203"/>
      <c r="D1280" s="203"/>
      <c r="E1280" s="281"/>
      <c r="F1280" s="253"/>
      <c r="G1280" s="7"/>
      <c r="H1280" s="7"/>
      <c r="I1280" s="7"/>
      <c r="J1280" s="7"/>
      <c r="K1280" s="7"/>
      <c r="L1280" s="7"/>
      <c r="M1280" s="7"/>
      <c r="N1280" s="7"/>
      <c r="O1280" s="7"/>
      <c r="P1280" s="7"/>
      <c r="Q1280" s="7"/>
      <c r="R1280" s="7"/>
      <c r="S1280" s="7"/>
      <c r="T1280" s="7"/>
      <c r="U1280" s="7"/>
      <c r="V1280" s="7"/>
      <c r="W1280" s="7"/>
      <c r="X1280" s="7"/>
      <c r="Y1280" s="7"/>
      <c r="Z1280" s="7"/>
    </row>
    <row r="1281" ht="13.5" customHeight="1">
      <c r="A1281" s="288"/>
      <c r="B1281" s="287"/>
      <c r="C1281" s="203"/>
      <c r="D1281" s="203"/>
      <c r="E1281" s="281"/>
      <c r="F1281" s="253"/>
      <c r="G1281" s="7"/>
      <c r="H1281" s="7"/>
      <c r="I1281" s="7"/>
      <c r="J1281" s="7"/>
      <c r="K1281" s="7"/>
      <c r="L1281" s="7"/>
      <c r="M1281" s="7"/>
      <c r="N1281" s="7"/>
      <c r="O1281" s="7"/>
      <c r="P1281" s="7"/>
      <c r="Q1281" s="7"/>
      <c r="R1281" s="7"/>
      <c r="S1281" s="7"/>
      <c r="T1281" s="7"/>
      <c r="U1281" s="7"/>
      <c r="V1281" s="7"/>
      <c r="W1281" s="7"/>
      <c r="X1281" s="7"/>
      <c r="Y1281" s="7"/>
      <c r="Z1281" s="7"/>
    </row>
    <row r="1282" ht="13.5" customHeight="1">
      <c r="A1282" s="288"/>
      <c r="B1282" s="287"/>
      <c r="C1282" s="203"/>
      <c r="D1282" s="203"/>
      <c r="E1282" s="281"/>
      <c r="F1282" s="253"/>
      <c r="G1282" s="7"/>
      <c r="H1282" s="7"/>
      <c r="I1282" s="7"/>
      <c r="J1282" s="7"/>
      <c r="K1282" s="7"/>
      <c r="L1282" s="7"/>
      <c r="M1282" s="7"/>
      <c r="N1282" s="7"/>
      <c r="O1282" s="7"/>
      <c r="P1282" s="7"/>
      <c r="Q1282" s="7"/>
      <c r="R1282" s="7"/>
      <c r="S1282" s="7"/>
      <c r="T1282" s="7"/>
      <c r="U1282" s="7"/>
      <c r="V1282" s="7"/>
      <c r="W1282" s="7"/>
      <c r="X1282" s="7"/>
      <c r="Y1282" s="7"/>
      <c r="Z1282" s="7"/>
    </row>
    <row r="1283" ht="13.5" customHeight="1">
      <c r="A1283" s="288"/>
      <c r="B1283" s="287"/>
      <c r="C1283" s="203"/>
      <c r="D1283" s="203"/>
      <c r="E1283" s="281"/>
      <c r="F1283" s="253"/>
      <c r="G1283" s="7"/>
      <c r="H1283" s="7"/>
      <c r="I1283" s="7"/>
      <c r="J1283" s="7"/>
      <c r="K1283" s="7"/>
      <c r="L1283" s="7"/>
      <c r="M1283" s="7"/>
      <c r="N1283" s="7"/>
      <c r="O1283" s="7"/>
      <c r="P1283" s="7"/>
      <c r="Q1283" s="7"/>
      <c r="R1283" s="7"/>
      <c r="S1283" s="7"/>
      <c r="T1283" s="7"/>
      <c r="U1283" s="7"/>
      <c r="V1283" s="7"/>
      <c r="W1283" s="7"/>
      <c r="X1283" s="7"/>
      <c r="Y1283" s="7"/>
      <c r="Z1283" s="7"/>
    </row>
    <row r="1284" ht="13.5" customHeight="1">
      <c r="A1284" s="288"/>
      <c r="B1284" s="287"/>
      <c r="C1284" s="203"/>
      <c r="D1284" s="203"/>
      <c r="E1284" s="281"/>
      <c r="F1284" s="253"/>
      <c r="G1284" s="7"/>
      <c r="H1284" s="7"/>
      <c r="I1284" s="7"/>
      <c r="J1284" s="7"/>
      <c r="K1284" s="7"/>
      <c r="L1284" s="7"/>
      <c r="M1284" s="7"/>
      <c r="N1284" s="7"/>
      <c r="O1284" s="7"/>
      <c r="P1284" s="7"/>
      <c r="Q1284" s="7"/>
      <c r="R1284" s="7"/>
      <c r="S1284" s="7"/>
      <c r="T1284" s="7"/>
      <c r="U1284" s="7"/>
      <c r="V1284" s="7"/>
      <c r="W1284" s="7"/>
      <c r="X1284" s="7"/>
      <c r="Y1284" s="7"/>
      <c r="Z1284" s="7"/>
    </row>
    <row r="1285" ht="13.5" customHeight="1">
      <c r="A1285" s="288"/>
      <c r="B1285" s="287"/>
      <c r="C1285" s="203"/>
      <c r="D1285" s="203"/>
      <c r="E1285" s="281"/>
      <c r="F1285" s="253"/>
      <c r="G1285" s="7"/>
      <c r="H1285" s="7"/>
      <c r="I1285" s="7"/>
      <c r="J1285" s="7"/>
      <c r="K1285" s="7"/>
      <c r="L1285" s="7"/>
      <c r="M1285" s="7"/>
      <c r="N1285" s="7"/>
      <c r="O1285" s="7"/>
      <c r="P1285" s="7"/>
      <c r="Q1285" s="7"/>
      <c r="R1285" s="7"/>
      <c r="S1285" s="7"/>
      <c r="T1285" s="7"/>
      <c r="U1285" s="7"/>
      <c r="V1285" s="7"/>
      <c r="W1285" s="7"/>
      <c r="X1285" s="7"/>
      <c r="Y1285" s="7"/>
      <c r="Z1285" s="7"/>
    </row>
    <row r="1286" ht="13.5" customHeight="1">
      <c r="A1286" s="288"/>
      <c r="B1286" s="287"/>
      <c r="C1286" s="203"/>
      <c r="D1286" s="203"/>
      <c r="E1286" s="281"/>
      <c r="F1286" s="253"/>
      <c r="G1286" s="7"/>
      <c r="H1286" s="7"/>
      <c r="I1286" s="7"/>
      <c r="J1286" s="7"/>
      <c r="K1286" s="7"/>
      <c r="L1286" s="7"/>
      <c r="M1286" s="7"/>
      <c r="N1286" s="7"/>
      <c r="O1286" s="7"/>
      <c r="P1286" s="7"/>
      <c r="Q1286" s="7"/>
      <c r="R1286" s="7"/>
      <c r="S1286" s="7"/>
      <c r="T1286" s="7"/>
      <c r="U1286" s="7"/>
      <c r="V1286" s="7"/>
      <c r="W1286" s="7"/>
      <c r="X1286" s="7"/>
      <c r="Y1286" s="7"/>
      <c r="Z1286" s="7"/>
    </row>
    <row r="1287" ht="13.5" customHeight="1">
      <c r="A1287" s="288"/>
      <c r="B1287" s="287"/>
      <c r="C1287" s="203"/>
      <c r="D1287" s="203"/>
      <c r="E1287" s="281"/>
      <c r="F1287" s="253"/>
      <c r="G1287" s="7"/>
      <c r="H1287" s="7"/>
      <c r="I1287" s="7"/>
      <c r="J1287" s="7"/>
      <c r="K1287" s="7"/>
      <c r="L1287" s="7"/>
      <c r="M1287" s="7"/>
      <c r="N1287" s="7"/>
      <c r="O1287" s="7"/>
      <c r="P1287" s="7"/>
      <c r="Q1287" s="7"/>
      <c r="R1287" s="7"/>
      <c r="S1287" s="7"/>
      <c r="T1287" s="7"/>
      <c r="U1287" s="7"/>
      <c r="V1287" s="7"/>
      <c r="W1287" s="7"/>
      <c r="X1287" s="7"/>
      <c r="Y1287" s="7"/>
      <c r="Z1287" s="7"/>
    </row>
    <row r="1288" ht="13.5" customHeight="1">
      <c r="A1288" s="288"/>
      <c r="B1288" s="287"/>
      <c r="C1288" s="203"/>
      <c r="D1288" s="203"/>
      <c r="E1288" s="281"/>
      <c r="F1288" s="253"/>
      <c r="G1288" s="7"/>
      <c r="H1288" s="7"/>
      <c r="I1288" s="7"/>
      <c r="J1288" s="7"/>
      <c r="K1288" s="7"/>
      <c r="L1288" s="7"/>
      <c r="M1288" s="7"/>
      <c r="N1288" s="7"/>
      <c r="O1288" s="7"/>
      <c r="P1288" s="7"/>
      <c r="Q1288" s="7"/>
      <c r="R1288" s="7"/>
      <c r="S1288" s="7"/>
      <c r="T1288" s="7"/>
      <c r="U1288" s="7"/>
      <c r="V1288" s="7"/>
      <c r="W1288" s="7"/>
      <c r="X1288" s="7"/>
      <c r="Y1288" s="7"/>
      <c r="Z1288" s="7"/>
    </row>
    <row r="1289" ht="13.5" customHeight="1">
      <c r="A1289" s="288"/>
      <c r="B1289" s="287"/>
      <c r="C1289" s="203"/>
      <c r="D1289" s="203"/>
      <c r="E1289" s="281"/>
      <c r="F1289" s="253"/>
      <c r="G1289" s="7"/>
      <c r="H1289" s="7"/>
      <c r="I1289" s="7"/>
      <c r="J1289" s="7"/>
      <c r="K1289" s="7"/>
      <c r="L1289" s="7"/>
      <c r="M1289" s="7"/>
      <c r="N1289" s="7"/>
      <c r="O1289" s="7"/>
      <c r="P1289" s="7"/>
      <c r="Q1289" s="7"/>
      <c r="R1289" s="7"/>
      <c r="S1289" s="7"/>
      <c r="T1289" s="7"/>
      <c r="U1289" s="7"/>
      <c r="V1289" s="7"/>
      <c r="W1289" s="7"/>
      <c r="X1289" s="7"/>
      <c r="Y1289" s="7"/>
      <c r="Z1289" s="7"/>
    </row>
    <row r="1290" ht="13.5" customHeight="1">
      <c r="A1290" s="288"/>
      <c r="B1290" s="287"/>
      <c r="C1290" s="203"/>
      <c r="D1290" s="203"/>
      <c r="E1290" s="281"/>
      <c r="F1290" s="253"/>
      <c r="G1290" s="7"/>
      <c r="H1290" s="7"/>
      <c r="I1290" s="7"/>
      <c r="J1290" s="7"/>
      <c r="K1290" s="7"/>
      <c r="L1290" s="7"/>
      <c r="M1290" s="7"/>
      <c r="N1290" s="7"/>
      <c r="O1290" s="7"/>
      <c r="P1290" s="7"/>
      <c r="Q1290" s="7"/>
      <c r="R1290" s="7"/>
      <c r="S1290" s="7"/>
      <c r="T1290" s="7"/>
      <c r="U1290" s="7"/>
      <c r="V1290" s="7"/>
      <c r="W1290" s="7"/>
      <c r="X1290" s="7"/>
      <c r="Y1290" s="7"/>
      <c r="Z1290" s="7"/>
    </row>
    <row r="1291" ht="13.5" customHeight="1">
      <c r="A1291" s="288"/>
      <c r="B1291" s="287"/>
      <c r="C1291" s="203"/>
      <c r="D1291" s="203"/>
      <c r="E1291" s="281"/>
      <c r="F1291" s="253"/>
      <c r="G1291" s="7"/>
      <c r="H1291" s="7"/>
      <c r="I1291" s="7"/>
      <c r="J1291" s="7"/>
      <c r="K1291" s="7"/>
      <c r="L1291" s="7"/>
      <c r="M1291" s="7"/>
      <c r="N1291" s="7"/>
      <c r="O1291" s="7"/>
      <c r="P1291" s="7"/>
      <c r="Q1291" s="7"/>
      <c r="R1291" s="7"/>
      <c r="S1291" s="7"/>
      <c r="T1291" s="7"/>
      <c r="U1291" s="7"/>
      <c r="V1291" s="7"/>
      <c r="W1291" s="7"/>
      <c r="X1291" s="7"/>
      <c r="Y1291" s="7"/>
      <c r="Z1291" s="7"/>
    </row>
    <row r="1292" ht="13.5" customHeight="1">
      <c r="A1292" s="288"/>
      <c r="B1292" s="287"/>
      <c r="C1292" s="203"/>
      <c r="D1292" s="203"/>
      <c r="E1292" s="281"/>
      <c r="F1292" s="253"/>
      <c r="G1292" s="7"/>
      <c r="H1292" s="7"/>
      <c r="I1292" s="7"/>
      <c r="J1292" s="7"/>
      <c r="K1292" s="7"/>
      <c r="L1292" s="7"/>
      <c r="M1292" s="7"/>
      <c r="N1292" s="7"/>
      <c r="O1292" s="7"/>
      <c r="P1292" s="7"/>
      <c r="Q1292" s="7"/>
      <c r="R1292" s="7"/>
      <c r="S1292" s="7"/>
      <c r="T1292" s="7"/>
      <c r="U1292" s="7"/>
      <c r="V1292" s="7"/>
      <c r="W1292" s="7"/>
      <c r="X1292" s="7"/>
      <c r="Y1292" s="7"/>
      <c r="Z1292" s="7"/>
    </row>
    <row r="1293" ht="13.5" customHeight="1">
      <c r="A1293" s="288"/>
      <c r="B1293" s="287"/>
      <c r="C1293" s="203"/>
      <c r="D1293" s="203"/>
      <c r="E1293" s="281"/>
      <c r="F1293" s="253"/>
      <c r="G1293" s="7"/>
      <c r="H1293" s="7"/>
      <c r="I1293" s="7"/>
      <c r="J1293" s="7"/>
      <c r="K1293" s="7"/>
      <c r="L1293" s="7"/>
      <c r="M1293" s="7"/>
      <c r="N1293" s="7"/>
      <c r="O1293" s="7"/>
      <c r="P1293" s="7"/>
      <c r="Q1293" s="7"/>
      <c r="R1293" s="7"/>
      <c r="S1293" s="7"/>
      <c r="T1293" s="7"/>
      <c r="U1293" s="7"/>
      <c r="V1293" s="7"/>
      <c r="W1293" s="7"/>
      <c r="X1293" s="7"/>
      <c r="Y1293" s="7"/>
      <c r="Z1293" s="7"/>
    </row>
    <row r="1294" ht="13.5" customHeight="1">
      <c r="A1294" s="288"/>
      <c r="B1294" s="287"/>
      <c r="C1294" s="203"/>
      <c r="D1294" s="203"/>
      <c r="E1294" s="281"/>
      <c r="F1294" s="253"/>
      <c r="G1294" s="7"/>
      <c r="H1294" s="7"/>
      <c r="I1294" s="7"/>
      <c r="J1294" s="7"/>
      <c r="K1294" s="7"/>
      <c r="L1294" s="7"/>
      <c r="M1294" s="7"/>
      <c r="N1294" s="7"/>
      <c r="O1294" s="7"/>
      <c r="P1294" s="7"/>
      <c r="Q1294" s="7"/>
      <c r="R1294" s="7"/>
      <c r="S1294" s="7"/>
      <c r="T1294" s="7"/>
      <c r="U1294" s="7"/>
      <c r="V1294" s="7"/>
      <c r="W1294" s="7"/>
      <c r="X1294" s="7"/>
      <c r="Y1294" s="7"/>
      <c r="Z1294" s="7"/>
    </row>
    <row r="1295" ht="13.5" customHeight="1">
      <c r="A1295" s="288"/>
      <c r="B1295" s="287"/>
      <c r="C1295" s="203"/>
      <c r="D1295" s="203"/>
      <c r="E1295" s="281"/>
      <c r="F1295" s="253"/>
      <c r="G1295" s="7"/>
      <c r="H1295" s="7"/>
      <c r="I1295" s="7"/>
      <c r="J1295" s="7"/>
      <c r="K1295" s="7"/>
      <c r="L1295" s="7"/>
      <c r="M1295" s="7"/>
      <c r="N1295" s="7"/>
      <c r="O1295" s="7"/>
      <c r="P1295" s="7"/>
      <c r="Q1295" s="7"/>
      <c r="R1295" s="7"/>
      <c r="S1295" s="7"/>
      <c r="T1295" s="7"/>
      <c r="U1295" s="7"/>
      <c r="V1295" s="7"/>
      <c r="W1295" s="7"/>
      <c r="X1295" s="7"/>
      <c r="Y1295" s="7"/>
      <c r="Z1295" s="7"/>
    </row>
    <row r="1296" ht="13.5" customHeight="1">
      <c r="A1296" s="288"/>
      <c r="B1296" s="287"/>
      <c r="C1296" s="203"/>
      <c r="D1296" s="203"/>
      <c r="E1296" s="281"/>
      <c r="F1296" s="253"/>
      <c r="G1296" s="7"/>
      <c r="H1296" s="7"/>
      <c r="I1296" s="7"/>
      <c r="J1296" s="7"/>
      <c r="K1296" s="7"/>
      <c r="L1296" s="7"/>
      <c r="M1296" s="7"/>
      <c r="N1296" s="7"/>
      <c r="O1296" s="7"/>
      <c r="P1296" s="7"/>
      <c r="Q1296" s="7"/>
      <c r="R1296" s="7"/>
      <c r="S1296" s="7"/>
      <c r="T1296" s="7"/>
      <c r="U1296" s="7"/>
      <c r="V1296" s="7"/>
      <c r="W1296" s="7"/>
      <c r="X1296" s="7"/>
      <c r="Y1296" s="7"/>
      <c r="Z1296" s="7"/>
    </row>
    <row r="1297" ht="13.5" customHeight="1">
      <c r="A1297" s="288"/>
      <c r="B1297" s="287"/>
      <c r="C1297" s="203"/>
      <c r="D1297" s="203"/>
      <c r="E1297" s="281"/>
      <c r="F1297" s="253"/>
      <c r="G1297" s="7"/>
      <c r="H1297" s="7"/>
      <c r="I1297" s="7"/>
      <c r="J1297" s="7"/>
      <c r="K1297" s="7"/>
      <c r="L1297" s="7"/>
      <c r="M1297" s="7"/>
      <c r="N1297" s="7"/>
      <c r="O1297" s="7"/>
      <c r="P1297" s="7"/>
      <c r="Q1297" s="7"/>
      <c r="R1297" s="7"/>
      <c r="S1297" s="7"/>
      <c r="T1297" s="7"/>
      <c r="U1297" s="7"/>
      <c r="V1297" s="7"/>
      <c r="W1297" s="7"/>
      <c r="X1297" s="7"/>
      <c r="Y1297" s="7"/>
      <c r="Z1297" s="7"/>
    </row>
    <row r="1298" ht="13.5" customHeight="1">
      <c r="A1298" s="288"/>
      <c r="B1298" s="287"/>
      <c r="C1298" s="203"/>
      <c r="D1298" s="203"/>
      <c r="E1298" s="281"/>
      <c r="F1298" s="253"/>
      <c r="G1298" s="7"/>
      <c r="H1298" s="7"/>
      <c r="I1298" s="7"/>
      <c r="J1298" s="7"/>
      <c r="K1298" s="7"/>
      <c r="L1298" s="7"/>
      <c r="M1298" s="7"/>
      <c r="N1298" s="7"/>
      <c r="O1298" s="7"/>
      <c r="P1298" s="7"/>
      <c r="Q1298" s="7"/>
      <c r="R1298" s="7"/>
      <c r="S1298" s="7"/>
      <c r="T1298" s="7"/>
      <c r="U1298" s="7"/>
      <c r="V1298" s="7"/>
      <c r="W1298" s="7"/>
      <c r="X1298" s="7"/>
      <c r="Y1298" s="7"/>
      <c r="Z1298" s="7"/>
    </row>
    <row r="1299" ht="13.5" customHeight="1">
      <c r="A1299" s="288"/>
      <c r="B1299" s="287"/>
      <c r="C1299" s="203"/>
      <c r="D1299" s="203"/>
      <c r="E1299" s="281"/>
      <c r="F1299" s="253"/>
      <c r="G1299" s="7"/>
      <c r="H1299" s="7"/>
      <c r="I1299" s="7"/>
      <c r="J1299" s="7"/>
      <c r="K1299" s="7"/>
      <c r="L1299" s="7"/>
      <c r="M1299" s="7"/>
      <c r="N1299" s="7"/>
      <c r="O1299" s="7"/>
      <c r="P1299" s="7"/>
      <c r="Q1299" s="7"/>
      <c r="R1299" s="7"/>
      <c r="S1299" s="7"/>
      <c r="T1299" s="7"/>
      <c r="U1299" s="7"/>
      <c r="V1299" s="7"/>
      <c r="W1299" s="7"/>
      <c r="X1299" s="7"/>
      <c r="Y1299" s="7"/>
      <c r="Z1299" s="7"/>
    </row>
    <row r="1300" ht="13.5" customHeight="1">
      <c r="A1300" s="288"/>
      <c r="B1300" s="287"/>
      <c r="C1300" s="203"/>
      <c r="D1300" s="203"/>
      <c r="E1300" s="281"/>
      <c r="F1300" s="253"/>
      <c r="G1300" s="7"/>
      <c r="H1300" s="7"/>
      <c r="I1300" s="7"/>
      <c r="J1300" s="7"/>
      <c r="K1300" s="7"/>
      <c r="L1300" s="7"/>
      <c r="M1300" s="7"/>
      <c r="N1300" s="7"/>
      <c r="O1300" s="7"/>
      <c r="P1300" s="7"/>
      <c r="Q1300" s="7"/>
      <c r="R1300" s="7"/>
      <c r="S1300" s="7"/>
      <c r="T1300" s="7"/>
      <c r="U1300" s="7"/>
      <c r="V1300" s="7"/>
      <c r="W1300" s="7"/>
      <c r="X1300" s="7"/>
      <c r="Y1300" s="7"/>
      <c r="Z1300" s="7"/>
    </row>
    <row r="1301" ht="13.5" customHeight="1">
      <c r="A1301" s="288"/>
      <c r="B1301" s="287"/>
      <c r="C1301" s="203"/>
      <c r="D1301" s="203"/>
      <c r="E1301" s="281"/>
      <c r="F1301" s="253"/>
      <c r="G1301" s="7"/>
      <c r="H1301" s="7"/>
      <c r="I1301" s="7"/>
      <c r="J1301" s="7"/>
      <c r="K1301" s="7"/>
      <c r="L1301" s="7"/>
      <c r="M1301" s="7"/>
      <c r="N1301" s="7"/>
      <c r="O1301" s="7"/>
      <c r="P1301" s="7"/>
      <c r="Q1301" s="7"/>
      <c r="R1301" s="7"/>
      <c r="S1301" s="7"/>
      <c r="T1301" s="7"/>
      <c r="U1301" s="7"/>
      <c r="V1301" s="7"/>
      <c r="W1301" s="7"/>
      <c r="X1301" s="7"/>
      <c r="Y1301" s="7"/>
      <c r="Z1301" s="7"/>
    </row>
    <row r="1302" ht="13.5" customHeight="1">
      <c r="A1302" s="288"/>
      <c r="B1302" s="287"/>
      <c r="C1302" s="203"/>
      <c r="D1302" s="203"/>
      <c r="E1302" s="281"/>
      <c r="F1302" s="253"/>
      <c r="G1302" s="7"/>
      <c r="H1302" s="7"/>
      <c r="I1302" s="7"/>
      <c r="J1302" s="7"/>
      <c r="K1302" s="7"/>
      <c r="L1302" s="7"/>
      <c r="M1302" s="7"/>
      <c r="N1302" s="7"/>
      <c r="O1302" s="7"/>
      <c r="P1302" s="7"/>
      <c r="Q1302" s="7"/>
      <c r="R1302" s="7"/>
      <c r="S1302" s="7"/>
      <c r="T1302" s="7"/>
      <c r="U1302" s="7"/>
      <c r="V1302" s="7"/>
      <c r="W1302" s="7"/>
      <c r="X1302" s="7"/>
      <c r="Y1302" s="7"/>
      <c r="Z1302" s="7"/>
    </row>
    <row r="1303" ht="13.5" customHeight="1">
      <c r="A1303" s="288"/>
      <c r="B1303" s="287"/>
      <c r="C1303" s="203"/>
      <c r="D1303" s="203"/>
      <c r="E1303" s="281"/>
      <c r="F1303" s="253"/>
      <c r="G1303" s="7"/>
      <c r="H1303" s="7"/>
      <c r="I1303" s="7"/>
      <c r="J1303" s="7"/>
      <c r="K1303" s="7"/>
      <c r="L1303" s="7"/>
      <c r="M1303" s="7"/>
      <c r="N1303" s="7"/>
      <c r="O1303" s="7"/>
      <c r="P1303" s="7"/>
      <c r="Q1303" s="7"/>
      <c r="R1303" s="7"/>
      <c r="S1303" s="7"/>
      <c r="T1303" s="7"/>
      <c r="U1303" s="7"/>
      <c r="V1303" s="7"/>
      <c r="W1303" s="7"/>
      <c r="X1303" s="7"/>
      <c r="Y1303" s="7"/>
      <c r="Z1303" s="7"/>
    </row>
    <row r="1304" ht="13.5" customHeight="1">
      <c r="A1304" s="288"/>
      <c r="B1304" s="287"/>
      <c r="C1304" s="203"/>
      <c r="D1304" s="203"/>
      <c r="E1304" s="281"/>
      <c r="F1304" s="253"/>
      <c r="G1304" s="7"/>
      <c r="H1304" s="7"/>
      <c r="I1304" s="7"/>
      <c r="J1304" s="7"/>
      <c r="K1304" s="7"/>
      <c r="L1304" s="7"/>
      <c r="M1304" s="7"/>
      <c r="N1304" s="7"/>
      <c r="O1304" s="7"/>
      <c r="P1304" s="7"/>
      <c r="Q1304" s="7"/>
      <c r="R1304" s="7"/>
      <c r="S1304" s="7"/>
      <c r="T1304" s="7"/>
      <c r="U1304" s="7"/>
      <c r="V1304" s="7"/>
      <c r="W1304" s="7"/>
      <c r="X1304" s="7"/>
      <c r="Y1304" s="7"/>
      <c r="Z1304" s="7"/>
    </row>
    <row r="1305" ht="13.5" customHeight="1">
      <c r="A1305" s="288"/>
      <c r="B1305" s="287"/>
      <c r="C1305" s="203"/>
      <c r="D1305" s="203"/>
      <c r="E1305" s="281"/>
      <c r="F1305" s="253"/>
      <c r="G1305" s="7"/>
      <c r="H1305" s="7"/>
      <c r="I1305" s="7"/>
      <c r="J1305" s="7"/>
      <c r="K1305" s="7"/>
      <c r="L1305" s="7"/>
      <c r="M1305" s="7"/>
      <c r="N1305" s="7"/>
      <c r="O1305" s="7"/>
      <c r="P1305" s="7"/>
      <c r="Q1305" s="7"/>
      <c r="R1305" s="7"/>
      <c r="S1305" s="7"/>
      <c r="T1305" s="7"/>
      <c r="U1305" s="7"/>
      <c r="V1305" s="7"/>
      <c r="W1305" s="7"/>
      <c r="X1305" s="7"/>
      <c r="Y1305" s="7"/>
      <c r="Z1305" s="7"/>
    </row>
    <row r="1306" ht="13.5" customHeight="1">
      <c r="A1306" s="288"/>
      <c r="B1306" s="287"/>
      <c r="C1306" s="203"/>
      <c r="D1306" s="203"/>
      <c r="E1306" s="281"/>
      <c r="F1306" s="253"/>
      <c r="G1306" s="7"/>
      <c r="H1306" s="7"/>
      <c r="I1306" s="7"/>
      <c r="J1306" s="7"/>
      <c r="K1306" s="7"/>
      <c r="L1306" s="7"/>
      <c r="M1306" s="7"/>
      <c r="N1306" s="7"/>
      <c r="O1306" s="7"/>
      <c r="P1306" s="7"/>
      <c r="Q1306" s="7"/>
      <c r="R1306" s="7"/>
      <c r="S1306" s="7"/>
      <c r="T1306" s="7"/>
      <c r="U1306" s="7"/>
      <c r="V1306" s="7"/>
      <c r="W1306" s="7"/>
      <c r="X1306" s="7"/>
      <c r="Y1306" s="7"/>
      <c r="Z1306" s="7"/>
    </row>
    <row r="1307" ht="13.5" customHeight="1">
      <c r="A1307" s="288"/>
      <c r="B1307" s="287"/>
      <c r="C1307" s="203"/>
      <c r="D1307" s="203"/>
      <c r="E1307" s="281"/>
      <c r="F1307" s="253"/>
      <c r="G1307" s="7"/>
      <c r="H1307" s="7"/>
      <c r="I1307" s="7"/>
      <c r="J1307" s="7"/>
      <c r="K1307" s="7"/>
      <c r="L1307" s="7"/>
      <c r="M1307" s="7"/>
      <c r="N1307" s="7"/>
      <c r="O1307" s="7"/>
      <c r="P1307" s="7"/>
      <c r="Q1307" s="7"/>
      <c r="R1307" s="7"/>
      <c r="S1307" s="7"/>
      <c r="T1307" s="7"/>
      <c r="U1307" s="7"/>
      <c r="V1307" s="7"/>
      <c r="W1307" s="7"/>
      <c r="X1307" s="7"/>
      <c r="Y1307" s="7"/>
      <c r="Z1307" s="7"/>
    </row>
    <row r="1308" ht="13.5" customHeight="1">
      <c r="A1308" s="288"/>
      <c r="B1308" s="287"/>
      <c r="C1308" s="203"/>
      <c r="D1308" s="203"/>
      <c r="E1308" s="281"/>
      <c r="F1308" s="253"/>
      <c r="G1308" s="7"/>
      <c r="H1308" s="7"/>
      <c r="I1308" s="7"/>
      <c r="J1308" s="7"/>
      <c r="K1308" s="7"/>
      <c r="L1308" s="7"/>
      <c r="M1308" s="7"/>
      <c r="N1308" s="7"/>
      <c r="O1308" s="7"/>
      <c r="P1308" s="7"/>
      <c r="Q1308" s="7"/>
      <c r="R1308" s="7"/>
      <c r="S1308" s="7"/>
      <c r="T1308" s="7"/>
      <c r="U1308" s="7"/>
      <c r="V1308" s="7"/>
      <c r="W1308" s="7"/>
      <c r="X1308" s="7"/>
      <c r="Y1308" s="7"/>
      <c r="Z1308" s="7"/>
    </row>
    <row r="1309" ht="13.5" customHeight="1">
      <c r="A1309" s="288"/>
      <c r="B1309" s="287"/>
      <c r="C1309" s="203"/>
      <c r="D1309" s="203"/>
      <c r="E1309" s="281"/>
      <c r="F1309" s="253"/>
      <c r="G1309" s="7"/>
      <c r="H1309" s="7"/>
      <c r="I1309" s="7"/>
      <c r="J1309" s="7"/>
      <c r="K1309" s="7"/>
      <c r="L1309" s="7"/>
      <c r="M1309" s="7"/>
      <c r="N1309" s="7"/>
      <c r="O1309" s="7"/>
      <c r="P1309" s="7"/>
      <c r="Q1309" s="7"/>
      <c r="R1309" s="7"/>
      <c r="S1309" s="7"/>
      <c r="T1309" s="7"/>
      <c r="U1309" s="7"/>
      <c r="V1309" s="7"/>
      <c r="W1309" s="7"/>
      <c r="X1309" s="7"/>
      <c r="Y1309" s="7"/>
      <c r="Z1309" s="7"/>
    </row>
    <row r="1310" ht="13.5" customHeight="1">
      <c r="A1310" s="288"/>
      <c r="B1310" s="287"/>
      <c r="C1310" s="203"/>
      <c r="D1310" s="203"/>
      <c r="E1310" s="281"/>
      <c r="F1310" s="253"/>
      <c r="G1310" s="7"/>
      <c r="H1310" s="7"/>
      <c r="I1310" s="7"/>
      <c r="J1310" s="7"/>
      <c r="K1310" s="7"/>
      <c r="L1310" s="7"/>
      <c r="M1310" s="7"/>
      <c r="N1310" s="7"/>
      <c r="O1310" s="7"/>
      <c r="P1310" s="7"/>
      <c r="Q1310" s="7"/>
      <c r="R1310" s="7"/>
      <c r="S1310" s="7"/>
      <c r="T1310" s="7"/>
      <c r="U1310" s="7"/>
      <c r="V1310" s="7"/>
      <c r="W1310" s="7"/>
      <c r="X1310" s="7"/>
      <c r="Y1310" s="7"/>
      <c r="Z1310" s="7"/>
    </row>
    <row r="1311" ht="13.5" customHeight="1">
      <c r="A1311" s="288"/>
      <c r="B1311" s="287"/>
      <c r="C1311" s="203"/>
      <c r="D1311" s="203"/>
      <c r="E1311" s="281"/>
      <c r="F1311" s="253"/>
      <c r="G1311" s="7"/>
      <c r="H1311" s="7"/>
      <c r="I1311" s="7"/>
      <c r="J1311" s="7"/>
      <c r="K1311" s="7"/>
      <c r="L1311" s="7"/>
      <c r="M1311" s="7"/>
      <c r="N1311" s="7"/>
      <c r="O1311" s="7"/>
      <c r="P1311" s="7"/>
      <c r="Q1311" s="7"/>
      <c r="R1311" s="7"/>
      <c r="S1311" s="7"/>
      <c r="T1311" s="7"/>
      <c r="U1311" s="7"/>
      <c r="V1311" s="7"/>
      <c r="W1311" s="7"/>
      <c r="X1311" s="7"/>
      <c r="Y1311" s="7"/>
      <c r="Z1311" s="7"/>
    </row>
    <row r="1312" ht="13.5" customHeight="1">
      <c r="A1312" s="288"/>
      <c r="B1312" s="287"/>
      <c r="C1312" s="203"/>
      <c r="D1312" s="203"/>
      <c r="E1312" s="281"/>
      <c r="F1312" s="253"/>
      <c r="G1312" s="7"/>
      <c r="H1312" s="7"/>
      <c r="I1312" s="7"/>
      <c r="J1312" s="7"/>
      <c r="K1312" s="7"/>
      <c r="L1312" s="7"/>
      <c r="M1312" s="7"/>
      <c r="N1312" s="7"/>
      <c r="O1312" s="7"/>
      <c r="P1312" s="7"/>
      <c r="Q1312" s="7"/>
      <c r="R1312" s="7"/>
      <c r="S1312" s="7"/>
      <c r="T1312" s="7"/>
      <c r="U1312" s="7"/>
      <c r="V1312" s="7"/>
      <c r="W1312" s="7"/>
      <c r="X1312" s="7"/>
      <c r="Y1312" s="7"/>
      <c r="Z1312" s="7"/>
    </row>
    <row r="1313" ht="13.5" customHeight="1">
      <c r="A1313" s="288"/>
      <c r="B1313" s="287"/>
      <c r="C1313" s="203"/>
      <c r="D1313" s="203"/>
      <c r="E1313" s="281"/>
      <c r="F1313" s="253"/>
      <c r="G1313" s="7"/>
      <c r="H1313" s="7"/>
      <c r="I1313" s="7"/>
      <c r="J1313" s="7"/>
      <c r="K1313" s="7"/>
      <c r="L1313" s="7"/>
      <c r="M1313" s="7"/>
      <c r="N1313" s="7"/>
      <c r="O1313" s="7"/>
      <c r="P1313" s="7"/>
      <c r="Q1313" s="7"/>
      <c r="R1313" s="7"/>
      <c r="S1313" s="7"/>
      <c r="T1313" s="7"/>
      <c r="U1313" s="7"/>
      <c r="V1313" s="7"/>
      <c r="W1313" s="7"/>
      <c r="X1313" s="7"/>
      <c r="Y1313" s="7"/>
      <c r="Z1313" s="7"/>
    </row>
    <row r="1314" ht="13.5" customHeight="1">
      <c r="A1314" s="288"/>
      <c r="B1314" s="287"/>
      <c r="C1314" s="203"/>
      <c r="D1314" s="203"/>
      <c r="E1314" s="281"/>
      <c r="F1314" s="253"/>
      <c r="G1314" s="7"/>
      <c r="H1314" s="7"/>
      <c r="I1314" s="7"/>
      <c r="J1314" s="7"/>
      <c r="K1314" s="7"/>
      <c r="L1314" s="7"/>
      <c r="M1314" s="7"/>
      <c r="N1314" s="7"/>
      <c r="O1314" s="7"/>
      <c r="P1314" s="7"/>
      <c r="Q1314" s="7"/>
      <c r="R1314" s="7"/>
      <c r="S1314" s="7"/>
      <c r="T1314" s="7"/>
      <c r="U1314" s="7"/>
      <c r="V1314" s="7"/>
      <c r="W1314" s="7"/>
      <c r="X1314" s="7"/>
      <c r="Y1314" s="7"/>
      <c r="Z1314" s="7"/>
    </row>
    <row r="1315" ht="13.5" customHeight="1">
      <c r="A1315" s="288"/>
      <c r="B1315" s="287"/>
      <c r="C1315" s="203"/>
      <c r="D1315" s="203"/>
      <c r="E1315" s="281"/>
      <c r="F1315" s="253"/>
      <c r="G1315" s="7"/>
      <c r="H1315" s="7"/>
      <c r="I1315" s="7"/>
      <c r="J1315" s="7"/>
      <c r="K1315" s="7"/>
      <c r="L1315" s="7"/>
      <c r="M1315" s="7"/>
      <c r="N1315" s="7"/>
      <c r="O1315" s="7"/>
      <c r="P1315" s="7"/>
      <c r="Q1315" s="7"/>
      <c r="R1315" s="7"/>
      <c r="S1315" s="7"/>
      <c r="T1315" s="7"/>
      <c r="U1315" s="7"/>
      <c r="V1315" s="7"/>
      <c r="W1315" s="7"/>
      <c r="X1315" s="7"/>
      <c r="Y1315" s="7"/>
      <c r="Z1315" s="7"/>
    </row>
    <row r="1316" ht="13.5" customHeight="1">
      <c r="A1316" s="288"/>
      <c r="B1316" s="287"/>
      <c r="C1316" s="203"/>
      <c r="D1316" s="203"/>
      <c r="E1316" s="281"/>
      <c r="F1316" s="253"/>
      <c r="G1316" s="7"/>
      <c r="H1316" s="7"/>
      <c r="I1316" s="7"/>
      <c r="J1316" s="7"/>
      <c r="K1316" s="7"/>
      <c r="L1316" s="7"/>
      <c r="M1316" s="7"/>
      <c r="N1316" s="7"/>
      <c r="O1316" s="7"/>
      <c r="P1316" s="7"/>
      <c r="Q1316" s="7"/>
      <c r="R1316" s="7"/>
      <c r="S1316" s="7"/>
      <c r="T1316" s="7"/>
      <c r="U1316" s="7"/>
      <c r="V1316" s="7"/>
      <c r="W1316" s="7"/>
      <c r="X1316" s="7"/>
      <c r="Y1316" s="7"/>
      <c r="Z1316" s="7"/>
    </row>
    <row r="1317" ht="13.5" customHeight="1">
      <c r="A1317" s="288"/>
      <c r="B1317" s="287"/>
      <c r="C1317" s="203"/>
      <c r="D1317" s="203"/>
      <c r="E1317" s="281"/>
      <c r="F1317" s="253"/>
      <c r="G1317" s="7"/>
      <c r="H1317" s="7"/>
      <c r="I1317" s="7"/>
      <c r="J1317" s="7"/>
      <c r="K1317" s="7"/>
      <c r="L1317" s="7"/>
      <c r="M1317" s="7"/>
      <c r="N1317" s="7"/>
      <c r="O1317" s="7"/>
      <c r="P1317" s="7"/>
      <c r="Q1317" s="7"/>
      <c r="R1317" s="7"/>
      <c r="S1317" s="7"/>
      <c r="T1317" s="7"/>
      <c r="U1317" s="7"/>
      <c r="V1317" s="7"/>
      <c r="W1317" s="7"/>
      <c r="X1317" s="7"/>
      <c r="Y1317" s="7"/>
      <c r="Z1317" s="7"/>
    </row>
    <row r="1318" ht="13.5" customHeight="1">
      <c r="A1318" s="288"/>
      <c r="B1318" s="287"/>
      <c r="C1318" s="203"/>
      <c r="D1318" s="203"/>
      <c r="E1318" s="281"/>
      <c r="F1318" s="253"/>
      <c r="G1318" s="7"/>
      <c r="H1318" s="7"/>
      <c r="I1318" s="7"/>
      <c r="J1318" s="7"/>
      <c r="K1318" s="7"/>
      <c r="L1318" s="7"/>
      <c r="M1318" s="7"/>
      <c r="N1318" s="7"/>
      <c r="O1318" s="7"/>
      <c r="P1318" s="7"/>
      <c r="Q1318" s="7"/>
      <c r="R1318" s="7"/>
      <c r="S1318" s="7"/>
      <c r="T1318" s="7"/>
      <c r="U1318" s="7"/>
      <c r="V1318" s="7"/>
      <c r="W1318" s="7"/>
      <c r="X1318" s="7"/>
      <c r="Y1318" s="7"/>
      <c r="Z1318" s="7"/>
    </row>
    <row r="1319" ht="13.5" customHeight="1">
      <c r="A1319" s="288"/>
      <c r="B1319" s="287"/>
      <c r="C1319" s="203"/>
      <c r="D1319" s="203"/>
      <c r="E1319" s="281"/>
      <c r="F1319" s="253"/>
      <c r="G1319" s="7"/>
      <c r="H1319" s="7"/>
      <c r="I1319" s="7"/>
      <c r="J1319" s="7"/>
      <c r="K1319" s="7"/>
      <c r="L1319" s="7"/>
      <c r="M1319" s="7"/>
      <c r="N1319" s="7"/>
      <c r="O1319" s="7"/>
      <c r="P1319" s="7"/>
      <c r="Q1319" s="7"/>
      <c r="R1319" s="7"/>
      <c r="S1319" s="7"/>
      <c r="T1319" s="7"/>
      <c r="U1319" s="7"/>
      <c r="V1319" s="7"/>
      <c r="W1319" s="7"/>
      <c r="X1319" s="7"/>
      <c r="Y1319" s="7"/>
      <c r="Z1319" s="7"/>
    </row>
    <row r="1320" ht="13.5" customHeight="1">
      <c r="A1320" s="288"/>
      <c r="B1320" s="287"/>
      <c r="C1320" s="203"/>
      <c r="D1320" s="203"/>
      <c r="E1320" s="281"/>
      <c r="F1320" s="253"/>
      <c r="G1320" s="7"/>
      <c r="H1320" s="7"/>
      <c r="I1320" s="7"/>
      <c r="J1320" s="7"/>
      <c r="K1320" s="7"/>
      <c r="L1320" s="7"/>
      <c r="M1320" s="7"/>
      <c r="N1320" s="7"/>
      <c r="O1320" s="7"/>
      <c r="P1320" s="7"/>
      <c r="Q1320" s="7"/>
      <c r="R1320" s="7"/>
      <c r="S1320" s="7"/>
      <c r="T1320" s="7"/>
      <c r="U1320" s="7"/>
      <c r="V1320" s="7"/>
      <c r="W1320" s="7"/>
      <c r="X1320" s="7"/>
      <c r="Y1320" s="7"/>
      <c r="Z1320" s="7"/>
    </row>
    <row r="1321" ht="13.5" customHeight="1">
      <c r="A1321" s="288"/>
      <c r="B1321" s="287"/>
      <c r="C1321" s="203"/>
      <c r="D1321" s="203"/>
      <c r="E1321" s="281"/>
      <c r="F1321" s="253"/>
      <c r="G1321" s="7"/>
      <c r="H1321" s="7"/>
      <c r="I1321" s="7"/>
      <c r="J1321" s="7"/>
      <c r="K1321" s="7"/>
      <c r="L1321" s="7"/>
      <c r="M1321" s="7"/>
      <c r="N1321" s="7"/>
      <c r="O1321" s="7"/>
      <c r="P1321" s="7"/>
      <c r="Q1321" s="7"/>
      <c r="R1321" s="7"/>
      <c r="S1321" s="7"/>
      <c r="T1321" s="7"/>
      <c r="U1321" s="7"/>
      <c r="V1321" s="7"/>
      <c r="W1321" s="7"/>
      <c r="X1321" s="7"/>
      <c r="Y1321" s="7"/>
      <c r="Z1321" s="7"/>
    </row>
    <row r="1322" ht="13.5" customHeight="1">
      <c r="A1322" s="288"/>
      <c r="B1322" s="287"/>
      <c r="C1322" s="203"/>
      <c r="D1322" s="203"/>
      <c r="E1322" s="281"/>
      <c r="F1322" s="253"/>
      <c r="G1322" s="7"/>
      <c r="H1322" s="7"/>
      <c r="I1322" s="7"/>
      <c r="J1322" s="7"/>
      <c r="K1322" s="7"/>
      <c r="L1322" s="7"/>
      <c r="M1322" s="7"/>
      <c r="N1322" s="7"/>
      <c r="O1322" s="7"/>
      <c r="P1322" s="7"/>
      <c r="Q1322" s="7"/>
      <c r="R1322" s="7"/>
      <c r="S1322" s="7"/>
      <c r="T1322" s="7"/>
      <c r="U1322" s="7"/>
      <c r="V1322" s="7"/>
      <c r="W1322" s="7"/>
      <c r="X1322" s="7"/>
      <c r="Y1322" s="7"/>
      <c r="Z1322" s="7"/>
    </row>
    <row r="1323" ht="13.5" customHeight="1">
      <c r="A1323" s="288"/>
      <c r="B1323" s="287"/>
      <c r="C1323" s="203"/>
      <c r="D1323" s="203"/>
      <c r="E1323" s="281"/>
      <c r="F1323" s="253"/>
      <c r="G1323" s="7"/>
      <c r="H1323" s="7"/>
      <c r="I1323" s="7"/>
      <c r="J1323" s="7"/>
      <c r="K1323" s="7"/>
      <c r="L1323" s="7"/>
      <c r="M1323" s="7"/>
      <c r="N1323" s="7"/>
      <c r="O1323" s="7"/>
      <c r="P1323" s="7"/>
      <c r="Q1323" s="7"/>
      <c r="R1323" s="7"/>
      <c r="S1323" s="7"/>
      <c r="T1323" s="7"/>
      <c r="U1323" s="7"/>
      <c r="V1323" s="7"/>
      <c r="W1323" s="7"/>
      <c r="X1323" s="7"/>
      <c r="Y1323" s="7"/>
      <c r="Z1323" s="7"/>
    </row>
    <row r="1324" ht="13.5" customHeight="1">
      <c r="A1324" s="288"/>
      <c r="B1324" s="287"/>
      <c r="C1324" s="203"/>
      <c r="D1324" s="203"/>
      <c r="E1324" s="281"/>
      <c r="F1324" s="253"/>
      <c r="G1324" s="7"/>
      <c r="H1324" s="7"/>
      <c r="I1324" s="7"/>
      <c r="J1324" s="7"/>
      <c r="K1324" s="7"/>
      <c r="L1324" s="7"/>
      <c r="M1324" s="7"/>
      <c r="N1324" s="7"/>
      <c r="O1324" s="7"/>
      <c r="P1324" s="7"/>
      <c r="Q1324" s="7"/>
      <c r="R1324" s="7"/>
      <c r="S1324" s="7"/>
      <c r="T1324" s="7"/>
      <c r="U1324" s="7"/>
      <c r="V1324" s="7"/>
      <c r="W1324" s="7"/>
      <c r="X1324" s="7"/>
      <c r="Y1324" s="7"/>
      <c r="Z1324" s="7"/>
    </row>
    <row r="1325" ht="13.5" customHeight="1">
      <c r="A1325" s="288"/>
      <c r="B1325" s="287"/>
      <c r="C1325" s="203"/>
      <c r="D1325" s="203"/>
      <c r="E1325" s="281"/>
      <c r="F1325" s="253"/>
      <c r="G1325" s="7"/>
      <c r="H1325" s="7"/>
      <c r="I1325" s="7"/>
      <c r="J1325" s="7"/>
      <c r="K1325" s="7"/>
      <c r="L1325" s="7"/>
      <c r="M1325" s="7"/>
      <c r="N1325" s="7"/>
      <c r="O1325" s="7"/>
      <c r="P1325" s="7"/>
      <c r="Q1325" s="7"/>
      <c r="R1325" s="7"/>
      <c r="S1325" s="7"/>
      <c r="T1325" s="7"/>
      <c r="U1325" s="7"/>
      <c r="V1325" s="7"/>
      <c r="W1325" s="7"/>
      <c r="X1325" s="7"/>
      <c r="Y1325" s="7"/>
      <c r="Z1325" s="7"/>
    </row>
    <row r="1326" ht="13.5" customHeight="1">
      <c r="A1326" s="288"/>
      <c r="B1326" s="287"/>
      <c r="C1326" s="203"/>
      <c r="D1326" s="203"/>
      <c r="E1326" s="281"/>
      <c r="F1326" s="253"/>
      <c r="G1326" s="7"/>
      <c r="H1326" s="7"/>
      <c r="I1326" s="7"/>
      <c r="J1326" s="7"/>
      <c r="K1326" s="7"/>
      <c r="L1326" s="7"/>
      <c r="M1326" s="7"/>
      <c r="N1326" s="7"/>
      <c r="O1326" s="7"/>
      <c r="P1326" s="7"/>
      <c r="Q1326" s="7"/>
      <c r="R1326" s="7"/>
      <c r="S1326" s="7"/>
      <c r="T1326" s="7"/>
      <c r="U1326" s="7"/>
      <c r="V1326" s="7"/>
      <c r="W1326" s="7"/>
      <c r="X1326" s="7"/>
      <c r="Y1326" s="7"/>
      <c r="Z1326" s="7"/>
    </row>
    <row r="1327" ht="13.5" customHeight="1">
      <c r="A1327" s="288"/>
      <c r="B1327" s="287"/>
      <c r="C1327" s="203"/>
      <c r="D1327" s="203"/>
      <c r="E1327" s="281"/>
      <c r="F1327" s="253"/>
      <c r="G1327" s="7"/>
      <c r="H1327" s="7"/>
      <c r="I1327" s="7"/>
      <c r="J1327" s="7"/>
      <c r="K1327" s="7"/>
      <c r="L1327" s="7"/>
      <c r="M1327" s="7"/>
      <c r="N1327" s="7"/>
      <c r="O1327" s="7"/>
      <c r="P1327" s="7"/>
      <c r="Q1327" s="7"/>
      <c r="R1327" s="7"/>
      <c r="S1327" s="7"/>
      <c r="T1327" s="7"/>
      <c r="U1327" s="7"/>
      <c r="V1327" s="7"/>
      <c r="W1327" s="7"/>
      <c r="X1327" s="7"/>
      <c r="Y1327" s="7"/>
      <c r="Z1327" s="7"/>
    </row>
    <row r="1328" ht="13.5" customHeight="1">
      <c r="A1328" s="288"/>
      <c r="B1328" s="287"/>
      <c r="C1328" s="203"/>
      <c r="D1328" s="203"/>
      <c r="E1328" s="281"/>
      <c r="F1328" s="253"/>
      <c r="G1328" s="7"/>
      <c r="H1328" s="7"/>
      <c r="I1328" s="7"/>
      <c r="J1328" s="7"/>
      <c r="K1328" s="7"/>
      <c r="L1328" s="7"/>
      <c r="M1328" s="7"/>
      <c r="N1328" s="7"/>
      <c r="O1328" s="7"/>
      <c r="P1328" s="7"/>
      <c r="Q1328" s="7"/>
      <c r="R1328" s="7"/>
      <c r="S1328" s="7"/>
      <c r="T1328" s="7"/>
      <c r="U1328" s="7"/>
      <c r="V1328" s="7"/>
      <c r="W1328" s="7"/>
      <c r="X1328" s="7"/>
      <c r="Y1328" s="7"/>
      <c r="Z1328" s="7"/>
    </row>
    <row r="1329" ht="13.5" customHeight="1">
      <c r="A1329" s="288"/>
      <c r="B1329" s="287"/>
      <c r="C1329" s="203"/>
      <c r="D1329" s="203"/>
      <c r="E1329" s="281"/>
      <c r="F1329" s="253"/>
      <c r="G1329" s="7"/>
      <c r="H1329" s="7"/>
      <c r="I1329" s="7"/>
      <c r="J1329" s="7"/>
      <c r="K1329" s="7"/>
      <c r="L1329" s="7"/>
      <c r="M1329" s="7"/>
      <c r="N1329" s="7"/>
      <c r="O1329" s="7"/>
      <c r="P1329" s="7"/>
      <c r="Q1329" s="7"/>
      <c r="R1329" s="7"/>
      <c r="S1329" s="7"/>
      <c r="T1329" s="7"/>
      <c r="U1329" s="7"/>
      <c r="V1329" s="7"/>
      <c r="W1329" s="7"/>
      <c r="X1329" s="7"/>
      <c r="Y1329" s="7"/>
      <c r="Z1329" s="7"/>
    </row>
    <row r="1330" ht="13.5" customHeight="1">
      <c r="A1330" s="288"/>
      <c r="B1330" s="287"/>
      <c r="C1330" s="203"/>
      <c r="D1330" s="203"/>
      <c r="E1330" s="281"/>
      <c r="F1330" s="253"/>
      <c r="G1330" s="7"/>
      <c r="H1330" s="7"/>
      <c r="I1330" s="7"/>
      <c r="J1330" s="7"/>
      <c r="K1330" s="7"/>
      <c r="L1330" s="7"/>
      <c r="M1330" s="7"/>
      <c r="N1330" s="7"/>
      <c r="O1330" s="7"/>
      <c r="P1330" s="7"/>
      <c r="Q1330" s="7"/>
      <c r="R1330" s="7"/>
      <c r="S1330" s="7"/>
      <c r="T1330" s="7"/>
      <c r="U1330" s="7"/>
      <c r="V1330" s="7"/>
      <c r="W1330" s="7"/>
      <c r="X1330" s="7"/>
      <c r="Y1330" s="7"/>
      <c r="Z1330" s="7"/>
    </row>
    <row r="1331" ht="13.5" customHeight="1">
      <c r="A1331" s="288"/>
      <c r="B1331" s="287"/>
      <c r="C1331" s="203"/>
      <c r="D1331" s="203"/>
      <c r="E1331" s="281"/>
      <c r="F1331" s="253"/>
      <c r="G1331" s="7"/>
      <c r="H1331" s="7"/>
      <c r="I1331" s="7"/>
      <c r="J1331" s="7"/>
      <c r="K1331" s="7"/>
      <c r="L1331" s="7"/>
      <c r="M1331" s="7"/>
      <c r="N1331" s="7"/>
      <c r="O1331" s="7"/>
      <c r="P1331" s="7"/>
      <c r="Q1331" s="7"/>
      <c r="R1331" s="7"/>
      <c r="S1331" s="7"/>
      <c r="T1331" s="7"/>
      <c r="U1331" s="7"/>
      <c r="V1331" s="7"/>
      <c r="W1331" s="7"/>
      <c r="X1331" s="7"/>
      <c r="Y1331" s="7"/>
      <c r="Z1331" s="7"/>
    </row>
    <row r="1332" ht="13.5" customHeight="1">
      <c r="A1332" s="288"/>
      <c r="B1332" s="287"/>
      <c r="C1332" s="203"/>
      <c r="D1332" s="203"/>
      <c r="E1332" s="281"/>
      <c r="F1332" s="253"/>
      <c r="G1332" s="7"/>
      <c r="H1332" s="7"/>
      <c r="I1332" s="7"/>
      <c r="J1332" s="7"/>
      <c r="K1332" s="7"/>
      <c r="L1332" s="7"/>
      <c r="M1332" s="7"/>
      <c r="N1332" s="7"/>
      <c r="O1332" s="7"/>
      <c r="P1332" s="7"/>
      <c r="Q1332" s="7"/>
      <c r="R1332" s="7"/>
      <c r="S1332" s="7"/>
      <c r="T1332" s="7"/>
      <c r="U1332" s="7"/>
      <c r="V1332" s="7"/>
      <c r="W1332" s="7"/>
      <c r="X1332" s="7"/>
      <c r="Y1332" s="7"/>
      <c r="Z1332" s="7"/>
    </row>
    <row r="1333" ht="13.5" customHeight="1">
      <c r="A1333" s="288"/>
      <c r="B1333" s="287"/>
      <c r="C1333" s="203"/>
      <c r="D1333" s="203"/>
      <c r="E1333" s="281"/>
      <c r="F1333" s="253"/>
      <c r="G1333" s="7"/>
      <c r="H1333" s="7"/>
      <c r="I1333" s="7"/>
      <c r="J1333" s="7"/>
      <c r="K1333" s="7"/>
      <c r="L1333" s="7"/>
      <c r="M1333" s="7"/>
      <c r="N1333" s="7"/>
      <c r="O1333" s="7"/>
      <c r="P1333" s="7"/>
      <c r="Q1333" s="7"/>
      <c r="R1333" s="7"/>
      <c r="S1333" s="7"/>
      <c r="T1333" s="7"/>
      <c r="U1333" s="7"/>
      <c r="V1333" s="7"/>
      <c r="W1333" s="7"/>
      <c r="X1333" s="7"/>
      <c r="Y1333" s="7"/>
      <c r="Z1333" s="7"/>
    </row>
    <row r="1334" ht="13.5" customHeight="1">
      <c r="A1334" s="288"/>
      <c r="B1334" s="287"/>
      <c r="C1334" s="203"/>
      <c r="D1334" s="203"/>
      <c r="E1334" s="281"/>
      <c r="F1334" s="253"/>
      <c r="G1334" s="7"/>
      <c r="H1334" s="7"/>
      <c r="I1334" s="7"/>
      <c r="J1334" s="7"/>
      <c r="K1334" s="7"/>
      <c r="L1334" s="7"/>
      <c r="M1334" s="7"/>
      <c r="N1334" s="7"/>
      <c r="O1334" s="7"/>
      <c r="P1334" s="7"/>
      <c r="Q1334" s="7"/>
      <c r="R1334" s="7"/>
      <c r="S1334" s="7"/>
      <c r="T1334" s="7"/>
      <c r="U1334" s="7"/>
      <c r="V1334" s="7"/>
      <c r="W1334" s="7"/>
      <c r="X1334" s="7"/>
      <c r="Y1334" s="7"/>
      <c r="Z1334" s="7"/>
    </row>
    <row r="1335" ht="13.5" customHeight="1">
      <c r="A1335" s="288"/>
      <c r="B1335" s="287"/>
      <c r="C1335" s="203"/>
      <c r="D1335" s="203"/>
      <c r="E1335" s="281"/>
      <c r="F1335" s="253"/>
      <c r="G1335" s="7"/>
      <c r="H1335" s="7"/>
      <c r="I1335" s="7"/>
      <c r="J1335" s="7"/>
      <c r="K1335" s="7"/>
      <c r="L1335" s="7"/>
      <c r="M1335" s="7"/>
      <c r="N1335" s="7"/>
      <c r="O1335" s="7"/>
      <c r="P1335" s="7"/>
      <c r="Q1335" s="7"/>
      <c r="R1335" s="7"/>
      <c r="S1335" s="7"/>
      <c r="T1335" s="7"/>
      <c r="U1335" s="7"/>
      <c r="V1335" s="7"/>
      <c r="W1335" s="7"/>
      <c r="X1335" s="7"/>
      <c r="Y1335" s="7"/>
      <c r="Z1335" s="7"/>
    </row>
    <row r="1336" ht="13.5" customHeight="1">
      <c r="A1336" s="288"/>
      <c r="B1336" s="287"/>
      <c r="C1336" s="203"/>
      <c r="D1336" s="203"/>
      <c r="E1336" s="281"/>
      <c r="F1336" s="253"/>
      <c r="G1336" s="7"/>
      <c r="H1336" s="7"/>
      <c r="I1336" s="7"/>
      <c r="J1336" s="7"/>
      <c r="K1336" s="7"/>
      <c r="L1336" s="7"/>
      <c r="M1336" s="7"/>
      <c r="N1336" s="7"/>
      <c r="O1336" s="7"/>
      <c r="P1336" s="7"/>
      <c r="Q1336" s="7"/>
      <c r="R1336" s="7"/>
      <c r="S1336" s="7"/>
      <c r="T1336" s="7"/>
      <c r="U1336" s="7"/>
      <c r="V1336" s="7"/>
      <c r="W1336" s="7"/>
      <c r="X1336" s="7"/>
      <c r="Y1336" s="7"/>
      <c r="Z1336" s="7"/>
    </row>
    <row r="1337" ht="13.5" customHeight="1">
      <c r="A1337" s="288"/>
      <c r="B1337" s="287"/>
      <c r="C1337" s="203"/>
      <c r="D1337" s="203"/>
      <c r="E1337" s="281"/>
      <c r="F1337" s="253"/>
      <c r="G1337" s="7"/>
      <c r="H1337" s="7"/>
      <c r="I1337" s="7"/>
      <c r="J1337" s="7"/>
      <c r="K1337" s="7"/>
      <c r="L1337" s="7"/>
      <c r="M1337" s="7"/>
      <c r="N1337" s="7"/>
      <c r="O1337" s="7"/>
      <c r="P1337" s="7"/>
      <c r="Q1337" s="7"/>
      <c r="R1337" s="7"/>
      <c r="S1337" s="7"/>
      <c r="T1337" s="7"/>
      <c r="U1337" s="7"/>
      <c r="V1337" s="7"/>
      <c r="W1337" s="7"/>
      <c r="X1337" s="7"/>
      <c r="Y1337" s="7"/>
      <c r="Z1337" s="7"/>
    </row>
    <row r="1338" ht="13.5" customHeight="1">
      <c r="A1338" s="288"/>
      <c r="B1338" s="287"/>
      <c r="C1338" s="203"/>
      <c r="D1338" s="203"/>
      <c r="E1338" s="281"/>
      <c r="F1338" s="253"/>
      <c r="G1338" s="7"/>
      <c r="H1338" s="7"/>
      <c r="I1338" s="7"/>
      <c r="J1338" s="7"/>
      <c r="K1338" s="7"/>
      <c r="L1338" s="7"/>
      <c r="M1338" s="7"/>
      <c r="N1338" s="7"/>
      <c r="O1338" s="7"/>
      <c r="P1338" s="7"/>
      <c r="Q1338" s="7"/>
      <c r="R1338" s="7"/>
      <c r="S1338" s="7"/>
      <c r="T1338" s="7"/>
      <c r="U1338" s="7"/>
      <c r="V1338" s="7"/>
      <c r="W1338" s="7"/>
      <c r="X1338" s="7"/>
      <c r="Y1338" s="7"/>
      <c r="Z1338" s="7"/>
    </row>
    <row r="1339" ht="13.5" customHeight="1">
      <c r="A1339" s="288"/>
      <c r="B1339" s="287"/>
      <c r="C1339" s="203"/>
      <c r="D1339" s="203"/>
      <c r="E1339" s="281"/>
      <c r="F1339" s="253"/>
      <c r="G1339" s="7"/>
      <c r="H1339" s="7"/>
      <c r="I1339" s="7"/>
      <c r="J1339" s="7"/>
      <c r="K1339" s="7"/>
      <c r="L1339" s="7"/>
      <c r="M1339" s="7"/>
      <c r="N1339" s="7"/>
      <c r="O1339" s="7"/>
      <c r="P1339" s="7"/>
      <c r="Q1339" s="7"/>
      <c r="R1339" s="7"/>
      <c r="S1339" s="7"/>
      <c r="T1339" s="7"/>
      <c r="U1339" s="7"/>
      <c r="V1339" s="7"/>
      <c r="W1339" s="7"/>
      <c r="X1339" s="7"/>
      <c r="Y1339" s="7"/>
      <c r="Z1339" s="7"/>
    </row>
    <row r="1340" ht="13.5" customHeight="1">
      <c r="A1340" s="288"/>
      <c r="B1340" s="287"/>
      <c r="C1340" s="203"/>
      <c r="D1340" s="203"/>
      <c r="E1340" s="281"/>
      <c r="F1340" s="253"/>
      <c r="G1340" s="7"/>
      <c r="H1340" s="7"/>
      <c r="I1340" s="7"/>
      <c r="J1340" s="7"/>
      <c r="K1340" s="7"/>
      <c r="L1340" s="7"/>
      <c r="M1340" s="7"/>
      <c r="N1340" s="7"/>
      <c r="O1340" s="7"/>
      <c r="P1340" s="7"/>
      <c r="Q1340" s="7"/>
      <c r="R1340" s="7"/>
      <c r="S1340" s="7"/>
      <c r="T1340" s="7"/>
      <c r="U1340" s="7"/>
      <c r="V1340" s="7"/>
      <c r="W1340" s="7"/>
      <c r="X1340" s="7"/>
      <c r="Y1340" s="7"/>
      <c r="Z1340" s="7"/>
    </row>
    <row r="1341" ht="13.5" customHeight="1">
      <c r="A1341" s="288"/>
      <c r="B1341" s="287"/>
      <c r="C1341" s="203"/>
      <c r="D1341" s="203"/>
      <c r="E1341" s="281"/>
      <c r="F1341" s="253"/>
      <c r="G1341" s="7"/>
      <c r="H1341" s="7"/>
      <c r="I1341" s="7"/>
      <c r="J1341" s="7"/>
      <c r="K1341" s="7"/>
      <c r="L1341" s="7"/>
      <c r="M1341" s="7"/>
      <c r="N1341" s="7"/>
      <c r="O1341" s="7"/>
      <c r="P1341" s="7"/>
      <c r="Q1341" s="7"/>
      <c r="R1341" s="7"/>
      <c r="S1341" s="7"/>
      <c r="T1341" s="7"/>
      <c r="U1341" s="7"/>
      <c r="V1341" s="7"/>
      <c r="W1341" s="7"/>
      <c r="X1341" s="7"/>
      <c r="Y1341" s="7"/>
      <c r="Z1341" s="7"/>
    </row>
    <row r="1342" ht="13.5" customHeight="1">
      <c r="A1342" s="288"/>
      <c r="B1342" s="287"/>
      <c r="C1342" s="203"/>
      <c r="D1342" s="203"/>
      <c r="E1342" s="281"/>
      <c r="F1342" s="253"/>
      <c r="G1342" s="7"/>
      <c r="H1342" s="7"/>
      <c r="I1342" s="7"/>
      <c r="J1342" s="7"/>
      <c r="K1342" s="7"/>
      <c r="L1342" s="7"/>
      <c r="M1342" s="7"/>
      <c r="N1342" s="7"/>
      <c r="O1342" s="7"/>
      <c r="P1342" s="7"/>
      <c r="Q1342" s="7"/>
      <c r="R1342" s="7"/>
      <c r="S1342" s="7"/>
      <c r="T1342" s="7"/>
      <c r="U1342" s="7"/>
      <c r="V1342" s="7"/>
      <c r="W1342" s="7"/>
      <c r="X1342" s="7"/>
      <c r="Y1342" s="7"/>
      <c r="Z1342" s="7"/>
    </row>
    <row r="1343" ht="13.5" customHeight="1">
      <c r="A1343" s="288"/>
      <c r="B1343" s="287"/>
      <c r="C1343" s="203"/>
      <c r="D1343" s="203"/>
      <c r="E1343" s="281"/>
      <c r="F1343" s="253"/>
      <c r="G1343" s="7"/>
      <c r="H1343" s="7"/>
      <c r="I1343" s="7"/>
      <c r="J1343" s="7"/>
      <c r="K1343" s="7"/>
      <c r="L1343" s="7"/>
      <c r="M1343" s="7"/>
      <c r="N1343" s="7"/>
      <c r="O1343" s="7"/>
      <c r="P1343" s="7"/>
      <c r="Q1343" s="7"/>
      <c r="R1343" s="7"/>
      <c r="S1343" s="7"/>
      <c r="T1343" s="7"/>
      <c r="U1343" s="7"/>
      <c r="V1343" s="7"/>
      <c r="W1343" s="7"/>
      <c r="X1343" s="7"/>
      <c r="Y1343" s="7"/>
      <c r="Z1343" s="7"/>
    </row>
    <row r="1344" ht="13.5" customHeight="1">
      <c r="A1344" s="288"/>
      <c r="B1344" s="287"/>
      <c r="C1344" s="203"/>
      <c r="D1344" s="203"/>
      <c r="E1344" s="281"/>
      <c r="F1344" s="253"/>
      <c r="G1344" s="7"/>
      <c r="H1344" s="7"/>
      <c r="I1344" s="7"/>
      <c r="J1344" s="7"/>
      <c r="K1344" s="7"/>
      <c r="L1344" s="7"/>
      <c r="M1344" s="7"/>
      <c r="N1344" s="7"/>
      <c r="O1344" s="7"/>
      <c r="P1344" s="7"/>
      <c r="Q1344" s="7"/>
      <c r="R1344" s="7"/>
      <c r="S1344" s="7"/>
      <c r="T1344" s="7"/>
      <c r="U1344" s="7"/>
      <c r="V1344" s="7"/>
      <c r="W1344" s="7"/>
      <c r="X1344" s="7"/>
      <c r="Y1344" s="7"/>
      <c r="Z1344" s="7"/>
    </row>
    <row r="1345" ht="13.5" customHeight="1">
      <c r="A1345" s="288"/>
      <c r="B1345" s="287"/>
      <c r="C1345" s="203"/>
      <c r="D1345" s="203"/>
      <c r="E1345" s="281"/>
      <c r="F1345" s="253"/>
      <c r="G1345" s="7"/>
      <c r="H1345" s="7"/>
      <c r="I1345" s="7"/>
      <c r="J1345" s="7"/>
      <c r="K1345" s="7"/>
      <c r="L1345" s="7"/>
      <c r="M1345" s="7"/>
      <c r="N1345" s="7"/>
      <c r="O1345" s="7"/>
      <c r="P1345" s="7"/>
      <c r="Q1345" s="7"/>
      <c r="R1345" s="7"/>
      <c r="S1345" s="7"/>
      <c r="T1345" s="7"/>
      <c r="U1345" s="7"/>
      <c r="V1345" s="7"/>
      <c r="W1345" s="7"/>
      <c r="X1345" s="7"/>
      <c r="Y1345" s="7"/>
      <c r="Z1345" s="7"/>
    </row>
    <row r="1346" ht="13.5" customHeight="1">
      <c r="A1346" s="288"/>
      <c r="B1346" s="287"/>
      <c r="C1346" s="203"/>
      <c r="D1346" s="203"/>
      <c r="E1346" s="281"/>
      <c r="F1346" s="253"/>
      <c r="G1346" s="7"/>
      <c r="H1346" s="7"/>
      <c r="I1346" s="7"/>
      <c r="J1346" s="7"/>
      <c r="K1346" s="7"/>
      <c r="L1346" s="7"/>
      <c r="M1346" s="7"/>
      <c r="N1346" s="7"/>
      <c r="O1346" s="7"/>
      <c r="P1346" s="7"/>
      <c r="Q1346" s="7"/>
      <c r="R1346" s="7"/>
      <c r="S1346" s="7"/>
      <c r="T1346" s="7"/>
      <c r="U1346" s="7"/>
      <c r="V1346" s="7"/>
      <c r="W1346" s="7"/>
      <c r="X1346" s="7"/>
      <c r="Y1346" s="7"/>
      <c r="Z1346" s="7"/>
    </row>
    <row r="1347" ht="13.5" customHeight="1">
      <c r="A1347" s="288"/>
      <c r="B1347" s="287"/>
      <c r="C1347" s="203"/>
      <c r="D1347" s="203"/>
      <c r="E1347" s="281"/>
      <c r="F1347" s="253"/>
      <c r="G1347" s="7"/>
      <c r="H1347" s="7"/>
      <c r="I1347" s="7"/>
      <c r="J1347" s="7"/>
      <c r="K1347" s="7"/>
      <c r="L1347" s="7"/>
      <c r="M1347" s="7"/>
      <c r="N1347" s="7"/>
      <c r="O1347" s="7"/>
      <c r="P1347" s="7"/>
      <c r="Q1347" s="7"/>
      <c r="R1347" s="7"/>
      <c r="S1347" s="7"/>
      <c r="T1347" s="7"/>
      <c r="U1347" s="7"/>
      <c r="V1347" s="7"/>
      <c r="W1347" s="7"/>
      <c r="X1347" s="7"/>
      <c r="Y1347" s="7"/>
      <c r="Z1347" s="7"/>
    </row>
    <row r="1348" ht="13.5" customHeight="1">
      <c r="A1348" s="288"/>
      <c r="B1348" s="287"/>
      <c r="C1348" s="203"/>
      <c r="D1348" s="203"/>
      <c r="E1348" s="281"/>
      <c r="F1348" s="253"/>
      <c r="G1348" s="7"/>
      <c r="H1348" s="7"/>
      <c r="I1348" s="7"/>
      <c r="J1348" s="7"/>
      <c r="K1348" s="7"/>
      <c r="L1348" s="7"/>
      <c r="M1348" s="7"/>
      <c r="N1348" s="7"/>
      <c r="O1348" s="7"/>
      <c r="P1348" s="7"/>
      <c r="Q1348" s="7"/>
      <c r="R1348" s="7"/>
      <c r="S1348" s="7"/>
      <c r="T1348" s="7"/>
      <c r="U1348" s="7"/>
      <c r="V1348" s="7"/>
      <c r="W1348" s="7"/>
      <c r="X1348" s="7"/>
      <c r="Y1348" s="7"/>
      <c r="Z1348" s="7"/>
    </row>
    <row r="1349" ht="13.5" customHeight="1">
      <c r="A1349" s="288"/>
      <c r="B1349" s="287"/>
      <c r="C1349" s="203"/>
      <c r="D1349" s="203"/>
      <c r="E1349" s="281"/>
      <c r="F1349" s="253"/>
      <c r="G1349" s="7"/>
      <c r="H1349" s="7"/>
      <c r="I1349" s="7"/>
      <c r="J1349" s="7"/>
      <c r="K1349" s="7"/>
      <c r="L1349" s="7"/>
      <c r="M1349" s="7"/>
      <c r="N1349" s="7"/>
      <c r="O1349" s="7"/>
      <c r="P1349" s="7"/>
      <c r="Q1349" s="7"/>
      <c r="R1349" s="7"/>
      <c r="S1349" s="7"/>
      <c r="T1349" s="7"/>
      <c r="U1349" s="7"/>
      <c r="V1349" s="7"/>
      <c r="W1349" s="7"/>
      <c r="X1349" s="7"/>
      <c r="Y1349" s="7"/>
      <c r="Z1349" s="7"/>
    </row>
    <row r="1350" ht="13.5" customHeight="1">
      <c r="A1350" s="288"/>
      <c r="B1350" s="287"/>
      <c r="C1350" s="203"/>
      <c r="D1350" s="203"/>
      <c r="E1350" s="281"/>
      <c r="F1350" s="253"/>
      <c r="G1350" s="7"/>
      <c r="H1350" s="7"/>
      <c r="I1350" s="7"/>
      <c r="J1350" s="7"/>
      <c r="K1350" s="7"/>
      <c r="L1350" s="7"/>
      <c r="M1350" s="7"/>
      <c r="N1350" s="7"/>
      <c r="O1350" s="7"/>
      <c r="P1350" s="7"/>
      <c r="Q1350" s="7"/>
      <c r="R1350" s="7"/>
      <c r="S1350" s="7"/>
      <c r="T1350" s="7"/>
      <c r="U1350" s="7"/>
      <c r="V1350" s="7"/>
      <c r="W1350" s="7"/>
      <c r="X1350" s="7"/>
      <c r="Y1350" s="7"/>
      <c r="Z1350" s="7"/>
    </row>
    <row r="1351" ht="13.5" customHeight="1">
      <c r="A1351" s="288"/>
      <c r="B1351" s="287"/>
      <c r="C1351" s="203"/>
      <c r="D1351" s="203"/>
      <c r="E1351" s="281"/>
      <c r="F1351" s="253"/>
      <c r="G1351" s="7"/>
      <c r="H1351" s="7"/>
      <c r="I1351" s="7"/>
      <c r="J1351" s="7"/>
      <c r="K1351" s="7"/>
      <c r="L1351" s="7"/>
      <c r="M1351" s="7"/>
      <c r="N1351" s="7"/>
      <c r="O1351" s="7"/>
      <c r="P1351" s="7"/>
      <c r="Q1351" s="7"/>
      <c r="R1351" s="7"/>
      <c r="S1351" s="7"/>
      <c r="T1351" s="7"/>
      <c r="U1351" s="7"/>
      <c r="V1351" s="7"/>
      <c r="W1351" s="7"/>
      <c r="X1351" s="7"/>
      <c r="Y1351" s="7"/>
      <c r="Z1351" s="7"/>
    </row>
    <row r="1352" ht="13.5" customHeight="1">
      <c r="A1352" s="288"/>
      <c r="B1352" s="287"/>
      <c r="C1352" s="203"/>
      <c r="D1352" s="203"/>
      <c r="E1352" s="281"/>
      <c r="F1352" s="253"/>
      <c r="G1352" s="7"/>
      <c r="H1352" s="7"/>
      <c r="I1352" s="7"/>
      <c r="J1352" s="7"/>
      <c r="K1352" s="7"/>
      <c r="L1352" s="7"/>
      <c r="M1352" s="7"/>
      <c r="N1352" s="7"/>
      <c r="O1352" s="7"/>
      <c r="P1352" s="7"/>
      <c r="Q1352" s="7"/>
      <c r="R1352" s="7"/>
      <c r="S1352" s="7"/>
      <c r="T1352" s="7"/>
      <c r="U1352" s="7"/>
      <c r="V1352" s="7"/>
      <c r="W1352" s="7"/>
      <c r="X1352" s="7"/>
      <c r="Y1352" s="7"/>
      <c r="Z1352" s="7"/>
    </row>
    <row r="1353" ht="13.5" customHeight="1">
      <c r="A1353" s="288"/>
      <c r="B1353" s="287"/>
      <c r="C1353" s="203"/>
      <c r="D1353" s="203"/>
      <c r="E1353" s="281"/>
      <c r="F1353" s="253"/>
      <c r="G1353" s="7"/>
      <c r="H1353" s="7"/>
      <c r="I1353" s="7"/>
      <c r="J1353" s="7"/>
      <c r="K1353" s="7"/>
      <c r="L1353" s="7"/>
      <c r="M1353" s="7"/>
      <c r="N1353" s="7"/>
      <c r="O1353" s="7"/>
      <c r="P1353" s="7"/>
      <c r="Q1353" s="7"/>
      <c r="R1353" s="7"/>
      <c r="S1353" s="7"/>
      <c r="T1353" s="7"/>
      <c r="U1353" s="7"/>
      <c r="V1353" s="7"/>
      <c r="W1353" s="7"/>
      <c r="X1353" s="7"/>
      <c r="Y1353" s="7"/>
      <c r="Z1353" s="7"/>
    </row>
    <row r="1354" ht="13.5" customHeight="1">
      <c r="A1354" s="288"/>
      <c r="B1354" s="287"/>
      <c r="C1354" s="203"/>
      <c r="D1354" s="203"/>
      <c r="E1354" s="281"/>
      <c r="F1354" s="253"/>
      <c r="G1354" s="7"/>
      <c r="H1354" s="7"/>
      <c r="I1354" s="7"/>
      <c r="J1354" s="7"/>
      <c r="K1354" s="7"/>
      <c r="L1354" s="7"/>
      <c r="M1354" s="7"/>
      <c r="N1354" s="7"/>
      <c r="O1354" s="7"/>
      <c r="P1354" s="7"/>
      <c r="Q1354" s="7"/>
      <c r="R1354" s="7"/>
      <c r="S1354" s="7"/>
      <c r="T1354" s="7"/>
      <c r="U1354" s="7"/>
      <c r="V1354" s="7"/>
      <c r="W1354" s="7"/>
      <c r="X1354" s="7"/>
      <c r="Y1354" s="7"/>
      <c r="Z1354" s="7"/>
    </row>
    <row r="1355" ht="13.5" customHeight="1">
      <c r="A1355" s="288"/>
      <c r="B1355" s="287"/>
      <c r="C1355" s="203"/>
      <c r="D1355" s="203"/>
      <c r="E1355" s="281"/>
      <c r="F1355" s="253"/>
      <c r="G1355" s="7"/>
      <c r="H1355" s="7"/>
      <c r="I1355" s="7"/>
      <c r="J1355" s="7"/>
      <c r="K1355" s="7"/>
      <c r="L1355" s="7"/>
      <c r="M1355" s="7"/>
      <c r="N1355" s="7"/>
      <c r="O1355" s="7"/>
      <c r="P1355" s="7"/>
      <c r="Q1355" s="7"/>
      <c r="R1355" s="7"/>
      <c r="S1355" s="7"/>
      <c r="T1355" s="7"/>
      <c r="U1355" s="7"/>
      <c r="V1355" s="7"/>
      <c r="W1355" s="7"/>
      <c r="X1355" s="7"/>
      <c r="Y1355" s="7"/>
      <c r="Z1355" s="7"/>
    </row>
    <row r="1356" ht="13.5" customHeight="1">
      <c r="A1356" s="288"/>
      <c r="B1356" s="287"/>
      <c r="C1356" s="203"/>
      <c r="D1356" s="203"/>
      <c r="E1356" s="281"/>
      <c r="F1356" s="253"/>
      <c r="G1356" s="7"/>
      <c r="H1356" s="7"/>
      <c r="I1356" s="7"/>
      <c r="J1356" s="7"/>
      <c r="K1356" s="7"/>
      <c r="L1356" s="7"/>
      <c r="M1356" s="7"/>
      <c r="N1356" s="7"/>
      <c r="O1356" s="7"/>
      <c r="P1356" s="7"/>
      <c r="Q1356" s="7"/>
      <c r="R1356" s="7"/>
      <c r="S1356" s="7"/>
      <c r="T1356" s="7"/>
      <c r="U1356" s="7"/>
      <c r="V1356" s="7"/>
      <c r="W1356" s="7"/>
      <c r="X1356" s="7"/>
      <c r="Y1356" s="7"/>
      <c r="Z1356" s="7"/>
    </row>
    <row r="1357" ht="13.5" customHeight="1">
      <c r="A1357" s="288"/>
      <c r="B1357" s="287"/>
      <c r="C1357" s="203"/>
      <c r="D1357" s="203"/>
      <c r="E1357" s="281"/>
      <c r="F1357" s="253"/>
      <c r="G1357" s="7"/>
      <c r="H1357" s="7"/>
      <c r="I1357" s="7"/>
      <c r="J1357" s="7"/>
      <c r="K1357" s="7"/>
      <c r="L1357" s="7"/>
      <c r="M1357" s="7"/>
      <c r="N1357" s="7"/>
      <c r="O1357" s="7"/>
      <c r="P1357" s="7"/>
      <c r="Q1357" s="7"/>
      <c r="R1357" s="7"/>
      <c r="S1357" s="7"/>
      <c r="T1357" s="7"/>
      <c r="U1357" s="7"/>
      <c r="V1357" s="7"/>
      <c r="W1357" s="7"/>
      <c r="X1357" s="7"/>
      <c r="Y1357" s="7"/>
      <c r="Z1357" s="7"/>
    </row>
    <row r="1358" ht="13.5" customHeight="1">
      <c r="A1358" s="288"/>
      <c r="B1358" s="287"/>
      <c r="C1358" s="203"/>
      <c r="D1358" s="203"/>
      <c r="E1358" s="281"/>
      <c r="F1358" s="253"/>
      <c r="G1358" s="7"/>
      <c r="H1358" s="7"/>
      <c r="I1358" s="7"/>
      <c r="J1358" s="7"/>
      <c r="K1358" s="7"/>
      <c r="L1358" s="7"/>
      <c r="M1358" s="7"/>
      <c r="N1358" s="7"/>
      <c r="O1358" s="7"/>
      <c r="P1358" s="7"/>
      <c r="Q1358" s="7"/>
      <c r="R1358" s="7"/>
      <c r="S1358" s="7"/>
      <c r="T1358" s="7"/>
      <c r="U1358" s="7"/>
      <c r="V1358" s="7"/>
      <c r="W1358" s="7"/>
      <c r="X1358" s="7"/>
      <c r="Y1358" s="7"/>
      <c r="Z1358" s="7"/>
    </row>
    <row r="1359" ht="13.5" customHeight="1">
      <c r="A1359" s="288"/>
      <c r="B1359" s="287"/>
      <c r="C1359" s="203"/>
      <c r="D1359" s="203"/>
      <c r="E1359" s="281"/>
      <c r="F1359" s="253"/>
      <c r="G1359" s="7"/>
      <c r="H1359" s="7"/>
      <c r="I1359" s="7"/>
      <c r="J1359" s="7"/>
      <c r="K1359" s="7"/>
      <c r="L1359" s="7"/>
      <c r="M1359" s="7"/>
      <c r="N1359" s="7"/>
      <c r="O1359" s="7"/>
      <c r="P1359" s="7"/>
      <c r="Q1359" s="7"/>
      <c r="R1359" s="7"/>
      <c r="S1359" s="7"/>
      <c r="T1359" s="7"/>
      <c r="U1359" s="7"/>
      <c r="V1359" s="7"/>
      <c r="W1359" s="7"/>
      <c r="X1359" s="7"/>
      <c r="Y1359" s="7"/>
      <c r="Z1359" s="7"/>
    </row>
    <row r="1360" ht="13.5" customHeight="1">
      <c r="A1360" s="288"/>
      <c r="B1360" s="287"/>
      <c r="C1360" s="203"/>
      <c r="D1360" s="203"/>
      <c r="E1360" s="281"/>
      <c r="F1360" s="253"/>
      <c r="G1360" s="7"/>
      <c r="H1360" s="7"/>
      <c r="I1360" s="7"/>
      <c r="J1360" s="7"/>
      <c r="K1360" s="7"/>
      <c r="L1360" s="7"/>
      <c r="M1360" s="7"/>
      <c r="N1360" s="7"/>
      <c r="O1360" s="7"/>
      <c r="P1360" s="7"/>
      <c r="Q1360" s="7"/>
      <c r="R1360" s="7"/>
      <c r="S1360" s="7"/>
      <c r="T1360" s="7"/>
      <c r="U1360" s="7"/>
      <c r="V1360" s="7"/>
      <c r="W1360" s="7"/>
      <c r="X1360" s="7"/>
      <c r="Y1360" s="7"/>
      <c r="Z1360" s="7"/>
    </row>
    <row r="1361" ht="13.5" customHeight="1">
      <c r="A1361" s="288"/>
      <c r="B1361" s="287"/>
      <c r="C1361" s="203"/>
      <c r="D1361" s="203"/>
      <c r="E1361" s="281"/>
      <c r="F1361" s="253"/>
      <c r="G1361" s="7"/>
      <c r="H1361" s="7"/>
      <c r="I1361" s="7"/>
      <c r="J1361" s="7"/>
      <c r="K1361" s="7"/>
      <c r="L1361" s="7"/>
      <c r="M1361" s="7"/>
      <c r="N1361" s="7"/>
      <c r="O1361" s="7"/>
      <c r="P1361" s="7"/>
      <c r="Q1361" s="7"/>
      <c r="R1361" s="7"/>
      <c r="S1361" s="7"/>
      <c r="T1361" s="7"/>
      <c r="U1361" s="7"/>
      <c r="V1361" s="7"/>
      <c r="W1361" s="7"/>
      <c r="X1361" s="7"/>
      <c r="Y1361" s="7"/>
      <c r="Z1361" s="7"/>
    </row>
    <row r="1362" ht="13.5" customHeight="1">
      <c r="A1362" s="288"/>
      <c r="B1362" s="287"/>
      <c r="C1362" s="203"/>
      <c r="D1362" s="203"/>
      <c r="E1362" s="281"/>
      <c r="F1362" s="253"/>
      <c r="G1362" s="7"/>
      <c r="H1362" s="7"/>
      <c r="I1362" s="7"/>
      <c r="J1362" s="7"/>
      <c r="K1362" s="7"/>
      <c r="L1362" s="7"/>
      <c r="M1362" s="7"/>
      <c r="N1362" s="7"/>
      <c r="O1362" s="7"/>
      <c r="P1362" s="7"/>
      <c r="Q1362" s="7"/>
      <c r="R1362" s="7"/>
      <c r="S1362" s="7"/>
      <c r="T1362" s="7"/>
      <c r="U1362" s="7"/>
      <c r="V1362" s="7"/>
      <c r="W1362" s="7"/>
      <c r="X1362" s="7"/>
      <c r="Y1362" s="7"/>
      <c r="Z1362" s="7"/>
    </row>
    <row r="1363" ht="13.5" customHeight="1">
      <c r="A1363" s="288"/>
      <c r="B1363" s="287"/>
      <c r="C1363" s="203"/>
      <c r="D1363" s="203"/>
      <c r="E1363" s="281"/>
      <c r="F1363" s="253"/>
      <c r="G1363" s="7"/>
      <c r="H1363" s="7"/>
      <c r="I1363" s="7"/>
      <c r="J1363" s="7"/>
      <c r="K1363" s="7"/>
      <c r="L1363" s="7"/>
      <c r="M1363" s="7"/>
      <c r="N1363" s="7"/>
      <c r="O1363" s="7"/>
      <c r="P1363" s="7"/>
      <c r="Q1363" s="7"/>
      <c r="R1363" s="7"/>
      <c r="S1363" s="7"/>
      <c r="T1363" s="7"/>
      <c r="U1363" s="7"/>
      <c r="V1363" s="7"/>
      <c r="W1363" s="7"/>
      <c r="X1363" s="7"/>
      <c r="Y1363" s="7"/>
      <c r="Z1363" s="7"/>
    </row>
    <row r="1364" ht="13.5" customHeight="1">
      <c r="A1364" s="288"/>
      <c r="B1364" s="287"/>
      <c r="C1364" s="203"/>
      <c r="D1364" s="203"/>
      <c r="E1364" s="281"/>
      <c r="F1364" s="253"/>
      <c r="G1364" s="7"/>
      <c r="H1364" s="7"/>
      <c r="I1364" s="7"/>
      <c r="J1364" s="7"/>
      <c r="K1364" s="7"/>
      <c r="L1364" s="7"/>
      <c r="M1364" s="7"/>
      <c r="N1364" s="7"/>
      <c r="O1364" s="7"/>
      <c r="P1364" s="7"/>
      <c r="Q1364" s="7"/>
      <c r="R1364" s="7"/>
      <c r="S1364" s="7"/>
      <c r="T1364" s="7"/>
      <c r="U1364" s="7"/>
      <c r="V1364" s="7"/>
      <c r="W1364" s="7"/>
      <c r="X1364" s="7"/>
      <c r="Y1364" s="7"/>
      <c r="Z1364" s="7"/>
    </row>
    <row r="1365" ht="13.5" customHeight="1">
      <c r="A1365" s="288"/>
      <c r="B1365" s="287"/>
      <c r="C1365" s="203"/>
      <c r="D1365" s="203"/>
      <c r="E1365" s="281"/>
      <c r="F1365" s="253"/>
      <c r="G1365" s="7"/>
      <c r="H1365" s="7"/>
      <c r="I1365" s="7"/>
      <c r="J1365" s="7"/>
      <c r="K1365" s="7"/>
      <c r="L1365" s="7"/>
      <c r="M1365" s="7"/>
      <c r="N1365" s="7"/>
      <c r="O1365" s="7"/>
      <c r="P1365" s="7"/>
      <c r="Q1365" s="7"/>
      <c r="R1365" s="7"/>
      <c r="S1365" s="7"/>
      <c r="T1365" s="7"/>
      <c r="U1365" s="7"/>
      <c r="V1365" s="7"/>
      <c r="W1365" s="7"/>
      <c r="X1365" s="7"/>
      <c r="Y1365" s="7"/>
      <c r="Z1365" s="7"/>
    </row>
    <row r="1366" ht="13.5" customHeight="1">
      <c r="A1366" s="288"/>
      <c r="B1366" s="287"/>
      <c r="C1366" s="203"/>
      <c r="D1366" s="203"/>
      <c r="E1366" s="281"/>
      <c r="F1366" s="253"/>
      <c r="G1366" s="7"/>
      <c r="H1366" s="7"/>
      <c r="I1366" s="7"/>
      <c r="J1366" s="7"/>
      <c r="K1366" s="7"/>
      <c r="L1366" s="7"/>
      <c r="M1366" s="7"/>
      <c r="N1366" s="7"/>
      <c r="O1366" s="7"/>
      <c r="P1366" s="7"/>
      <c r="Q1366" s="7"/>
      <c r="R1366" s="7"/>
      <c r="S1366" s="7"/>
      <c r="T1366" s="7"/>
      <c r="U1366" s="7"/>
      <c r="V1366" s="7"/>
      <c r="W1366" s="7"/>
      <c r="X1366" s="7"/>
      <c r="Y1366" s="7"/>
      <c r="Z1366" s="7"/>
    </row>
    <row r="1367" ht="13.5" customHeight="1">
      <c r="A1367" s="288"/>
      <c r="B1367" s="287"/>
      <c r="C1367" s="203"/>
      <c r="D1367" s="203"/>
      <c r="E1367" s="281"/>
      <c r="F1367" s="253"/>
      <c r="G1367" s="7"/>
      <c r="H1367" s="7"/>
      <c r="I1367" s="7"/>
      <c r="J1367" s="7"/>
      <c r="K1367" s="7"/>
      <c r="L1367" s="7"/>
      <c r="M1367" s="7"/>
      <c r="N1367" s="7"/>
      <c r="O1367" s="7"/>
      <c r="P1367" s="7"/>
      <c r="Q1367" s="7"/>
      <c r="R1367" s="7"/>
      <c r="S1367" s="7"/>
      <c r="T1367" s="7"/>
      <c r="U1367" s="7"/>
      <c r="V1367" s="7"/>
      <c r="W1367" s="7"/>
      <c r="X1367" s="7"/>
      <c r="Y1367" s="7"/>
      <c r="Z1367" s="7"/>
    </row>
    <row r="1368" ht="13.5" customHeight="1">
      <c r="A1368" s="288"/>
      <c r="B1368" s="287"/>
      <c r="C1368" s="203"/>
      <c r="D1368" s="203"/>
      <c r="E1368" s="281"/>
      <c r="F1368" s="253"/>
      <c r="G1368" s="7"/>
      <c r="H1368" s="7"/>
      <c r="I1368" s="7"/>
      <c r="J1368" s="7"/>
      <c r="K1368" s="7"/>
      <c r="L1368" s="7"/>
      <c r="M1368" s="7"/>
      <c r="N1368" s="7"/>
      <c r="O1368" s="7"/>
      <c r="P1368" s="7"/>
      <c r="Q1368" s="7"/>
      <c r="R1368" s="7"/>
      <c r="S1368" s="7"/>
      <c r="T1368" s="7"/>
      <c r="U1368" s="7"/>
      <c r="V1368" s="7"/>
      <c r="W1368" s="7"/>
      <c r="X1368" s="7"/>
      <c r="Y1368" s="7"/>
      <c r="Z1368" s="7"/>
    </row>
    <row r="1369" ht="13.5" customHeight="1">
      <c r="A1369" s="288"/>
      <c r="B1369" s="287"/>
      <c r="C1369" s="203"/>
      <c r="D1369" s="203"/>
      <c r="E1369" s="281"/>
      <c r="F1369" s="253"/>
      <c r="G1369" s="7"/>
      <c r="H1369" s="7"/>
      <c r="I1369" s="7"/>
      <c r="J1369" s="7"/>
      <c r="K1369" s="7"/>
      <c r="L1369" s="7"/>
      <c r="M1369" s="7"/>
      <c r="N1369" s="7"/>
      <c r="O1369" s="7"/>
      <c r="P1369" s="7"/>
      <c r="Q1369" s="7"/>
      <c r="R1369" s="7"/>
      <c r="S1369" s="7"/>
      <c r="T1369" s="7"/>
      <c r="U1369" s="7"/>
      <c r="V1369" s="7"/>
      <c r="W1369" s="7"/>
      <c r="X1369" s="7"/>
      <c r="Y1369" s="7"/>
      <c r="Z1369" s="7"/>
    </row>
    <row r="1370" ht="13.5" customHeight="1">
      <c r="A1370" s="288"/>
      <c r="B1370" s="287"/>
      <c r="C1370" s="203"/>
      <c r="D1370" s="203"/>
      <c r="E1370" s="281"/>
      <c r="F1370" s="253"/>
      <c r="G1370" s="7"/>
      <c r="H1370" s="7"/>
      <c r="I1370" s="7"/>
      <c r="J1370" s="7"/>
      <c r="K1370" s="7"/>
      <c r="L1370" s="7"/>
      <c r="M1370" s="7"/>
      <c r="N1370" s="7"/>
      <c r="O1370" s="7"/>
      <c r="P1370" s="7"/>
      <c r="Q1370" s="7"/>
      <c r="R1370" s="7"/>
      <c r="S1370" s="7"/>
      <c r="T1370" s="7"/>
      <c r="U1370" s="7"/>
      <c r="V1370" s="7"/>
      <c r="W1370" s="7"/>
      <c r="X1370" s="7"/>
      <c r="Y1370" s="7"/>
      <c r="Z1370" s="7"/>
    </row>
    <row r="1371" ht="13.5" customHeight="1">
      <c r="A1371" s="288"/>
      <c r="B1371" s="287"/>
      <c r="C1371" s="203"/>
      <c r="D1371" s="203"/>
      <c r="E1371" s="281"/>
      <c r="F1371" s="253"/>
      <c r="G1371" s="7"/>
      <c r="H1371" s="7"/>
      <c r="I1371" s="7"/>
      <c r="J1371" s="7"/>
      <c r="K1371" s="7"/>
      <c r="L1371" s="7"/>
      <c r="M1371" s="7"/>
      <c r="N1371" s="7"/>
      <c r="O1371" s="7"/>
      <c r="P1371" s="7"/>
      <c r="Q1371" s="7"/>
      <c r="R1371" s="7"/>
      <c r="S1371" s="7"/>
      <c r="T1371" s="7"/>
      <c r="U1371" s="7"/>
      <c r="V1371" s="7"/>
      <c r="W1371" s="7"/>
      <c r="X1371" s="7"/>
      <c r="Y1371" s="7"/>
      <c r="Z1371" s="7"/>
    </row>
    <row r="1372" ht="13.5" customHeight="1">
      <c r="A1372" s="288"/>
      <c r="B1372" s="287"/>
      <c r="C1372" s="203"/>
      <c r="D1372" s="203"/>
      <c r="E1372" s="281"/>
      <c r="F1372" s="253"/>
      <c r="G1372" s="7"/>
      <c r="H1372" s="7"/>
      <c r="I1372" s="7"/>
      <c r="J1372" s="7"/>
      <c r="K1372" s="7"/>
      <c r="L1372" s="7"/>
      <c r="M1372" s="7"/>
      <c r="N1372" s="7"/>
      <c r="O1372" s="7"/>
      <c r="P1372" s="7"/>
      <c r="Q1372" s="7"/>
      <c r="R1372" s="7"/>
      <c r="S1372" s="7"/>
      <c r="T1372" s="7"/>
      <c r="U1372" s="7"/>
      <c r="V1372" s="7"/>
      <c r="W1372" s="7"/>
      <c r="X1372" s="7"/>
      <c r="Y1372" s="7"/>
      <c r="Z1372" s="7"/>
    </row>
    <row r="1373" ht="13.5" customHeight="1">
      <c r="A1373" s="288"/>
      <c r="B1373" s="287"/>
      <c r="C1373" s="203"/>
      <c r="D1373" s="203"/>
      <c r="E1373" s="281"/>
      <c r="F1373" s="253"/>
      <c r="G1373" s="7"/>
      <c r="H1373" s="7"/>
      <c r="I1373" s="7"/>
      <c r="J1373" s="7"/>
      <c r="K1373" s="7"/>
      <c r="L1373" s="7"/>
      <c r="M1373" s="7"/>
      <c r="N1373" s="7"/>
      <c r="O1373" s="7"/>
      <c r="P1373" s="7"/>
      <c r="Q1373" s="7"/>
      <c r="R1373" s="7"/>
      <c r="S1373" s="7"/>
      <c r="T1373" s="7"/>
      <c r="U1373" s="7"/>
      <c r="V1373" s="7"/>
      <c r="W1373" s="7"/>
      <c r="X1373" s="7"/>
      <c r="Y1373" s="7"/>
      <c r="Z1373" s="7"/>
    </row>
    <row r="1374" ht="13.5" customHeight="1">
      <c r="A1374" s="288"/>
      <c r="B1374" s="287"/>
      <c r="C1374" s="203"/>
      <c r="D1374" s="203"/>
      <c r="E1374" s="281"/>
      <c r="F1374" s="253"/>
      <c r="G1374" s="7"/>
      <c r="H1374" s="7"/>
      <c r="I1374" s="7"/>
      <c r="J1374" s="7"/>
      <c r="K1374" s="7"/>
      <c r="L1374" s="7"/>
      <c r="M1374" s="7"/>
      <c r="N1374" s="7"/>
      <c r="O1374" s="7"/>
      <c r="P1374" s="7"/>
      <c r="Q1374" s="7"/>
      <c r="R1374" s="7"/>
      <c r="S1374" s="7"/>
      <c r="T1374" s="7"/>
      <c r="U1374" s="7"/>
      <c r="V1374" s="7"/>
      <c r="W1374" s="7"/>
      <c r="X1374" s="7"/>
      <c r="Y1374" s="7"/>
      <c r="Z1374" s="7"/>
    </row>
    <row r="1375" ht="13.5" customHeight="1">
      <c r="A1375" s="288"/>
      <c r="B1375" s="287"/>
      <c r="C1375" s="203"/>
      <c r="D1375" s="203"/>
      <c r="E1375" s="281"/>
      <c r="F1375" s="253"/>
      <c r="G1375" s="7"/>
      <c r="H1375" s="7"/>
      <c r="I1375" s="7"/>
      <c r="J1375" s="7"/>
      <c r="K1375" s="7"/>
      <c r="L1375" s="7"/>
      <c r="M1375" s="7"/>
      <c r="N1375" s="7"/>
      <c r="O1375" s="7"/>
      <c r="P1375" s="7"/>
      <c r="Q1375" s="7"/>
      <c r="R1375" s="7"/>
      <c r="S1375" s="7"/>
      <c r="T1375" s="7"/>
      <c r="U1375" s="7"/>
      <c r="V1375" s="7"/>
      <c r="W1375" s="7"/>
      <c r="X1375" s="7"/>
      <c r="Y1375" s="7"/>
      <c r="Z1375" s="7"/>
    </row>
    <row r="1376" ht="13.5" customHeight="1">
      <c r="A1376" s="288"/>
      <c r="B1376" s="287"/>
      <c r="C1376" s="203"/>
      <c r="D1376" s="203"/>
      <c r="E1376" s="281"/>
      <c r="F1376" s="253"/>
      <c r="G1376" s="7"/>
      <c r="H1376" s="7"/>
      <c r="I1376" s="7"/>
      <c r="J1376" s="7"/>
      <c r="K1376" s="7"/>
      <c r="L1376" s="7"/>
      <c r="M1376" s="7"/>
      <c r="N1376" s="7"/>
      <c r="O1376" s="7"/>
      <c r="P1376" s="7"/>
      <c r="Q1376" s="7"/>
      <c r="R1376" s="7"/>
      <c r="S1376" s="7"/>
      <c r="T1376" s="7"/>
      <c r="U1376" s="7"/>
      <c r="V1376" s="7"/>
      <c r="W1376" s="7"/>
      <c r="X1376" s="7"/>
      <c r="Y1376" s="7"/>
      <c r="Z1376" s="7"/>
    </row>
    <row r="1377" ht="13.5" customHeight="1">
      <c r="A1377" s="288"/>
      <c r="B1377" s="287"/>
      <c r="C1377" s="203"/>
      <c r="D1377" s="203"/>
      <c r="E1377" s="281"/>
      <c r="F1377" s="253"/>
      <c r="G1377" s="7"/>
      <c r="H1377" s="7"/>
      <c r="I1377" s="7"/>
      <c r="J1377" s="7"/>
      <c r="K1377" s="7"/>
      <c r="L1377" s="7"/>
      <c r="M1377" s="7"/>
      <c r="N1377" s="7"/>
      <c r="O1377" s="7"/>
      <c r="P1377" s="7"/>
      <c r="Q1377" s="7"/>
      <c r="R1377" s="7"/>
      <c r="S1377" s="7"/>
      <c r="T1377" s="7"/>
      <c r="U1377" s="7"/>
      <c r="V1377" s="7"/>
      <c r="W1377" s="7"/>
      <c r="X1377" s="7"/>
      <c r="Y1377" s="7"/>
      <c r="Z1377" s="7"/>
    </row>
    <row r="1378" ht="13.5" customHeight="1">
      <c r="A1378" s="288"/>
      <c r="B1378" s="287"/>
      <c r="C1378" s="203"/>
      <c r="D1378" s="203"/>
      <c r="E1378" s="281"/>
      <c r="F1378" s="253"/>
      <c r="G1378" s="7"/>
      <c r="H1378" s="7"/>
      <c r="I1378" s="7"/>
      <c r="J1378" s="7"/>
      <c r="K1378" s="7"/>
      <c r="L1378" s="7"/>
      <c r="M1378" s="7"/>
      <c r="N1378" s="7"/>
      <c r="O1378" s="7"/>
      <c r="P1378" s="7"/>
      <c r="Q1378" s="7"/>
      <c r="R1378" s="7"/>
      <c r="S1378" s="7"/>
      <c r="T1378" s="7"/>
      <c r="U1378" s="7"/>
      <c r="V1378" s="7"/>
      <c r="W1378" s="7"/>
      <c r="X1378" s="7"/>
      <c r="Y1378" s="7"/>
      <c r="Z1378" s="7"/>
    </row>
    <row r="1379" ht="13.5" customHeight="1">
      <c r="A1379" s="288"/>
      <c r="B1379" s="287"/>
      <c r="C1379" s="203"/>
      <c r="D1379" s="203"/>
      <c r="E1379" s="281"/>
      <c r="F1379" s="253"/>
      <c r="G1379" s="7"/>
      <c r="H1379" s="7"/>
      <c r="I1379" s="7"/>
      <c r="J1379" s="7"/>
      <c r="K1379" s="7"/>
      <c r="L1379" s="7"/>
      <c r="M1379" s="7"/>
      <c r="N1379" s="7"/>
      <c r="O1379" s="7"/>
      <c r="P1379" s="7"/>
      <c r="Q1379" s="7"/>
      <c r="R1379" s="7"/>
      <c r="S1379" s="7"/>
      <c r="T1379" s="7"/>
      <c r="U1379" s="7"/>
      <c r="V1379" s="7"/>
      <c r="W1379" s="7"/>
      <c r="X1379" s="7"/>
      <c r="Y1379" s="7"/>
      <c r="Z1379" s="7"/>
    </row>
    <row r="1380" ht="13.5" customHeight="1">
      <c r="A1380" s="288"/>
      <c r="B1380" s="287"/>
      <c r="C1380" s="203"/>
      <c r="D1380" s="203"/>
      <c r="E1380" s="281"/>
      <c r="F1380" s="253"/>
      <c r="G1380" s="7"/>
      <c r="H1380" s="7"/>
      <c r="I1380" s="7"/>
      <c r="J1380" s="7"/>
      <c r="K1380" s="7"/>
      <c r="L1380" s="7"/>
      <c r="M1380" s="7"/>
      <c r="N1380" s="7"/>
      <c r="O1380" s="7"/>
      <c r="P1380" s="7"/>
      <c r="Q1380" s="7"/>
      <c r="R1380" s="7"/>
      <c r="S1380" s="7"/>
      <c r="T1380" s="7"/>
      <c r="U1380" s="7"/>
      <c r="V1380" s="7"/>
      <c r="W1380" s="7"/>
      <c r="X1380" s="7"/>
      <c r="Y1380" s="7"/>
      <c r="Z1380" s="7"/>
    </row>
    <row r="1381" ht="13.5" customHeight="1">
      <c r="A1381" s="288"/>
      <c r="B1381" s="287"/>
      <c r="C1381" s="203"/>
      <c r="D1381" s="203"/>
      <c r="E1381" s="281"/>
      <c r="F1381" s="253"/>
      <c r="G1381" s="7"/>
      <c r="H1381" s="7"/>
      <c r="I1381" s="7"/>
      <c r="J1381" s="7"/>
      <c r="K1381" s="7"/>
      <c r="L1381" s="7"/>
      <c r="M1381" s="7"/>
      <c r="N1381" s="7"/>
      <c r="O1381" s="7"/>
      <c r="P1381" s="7"/>
      <c r="Q1381" s="7"/>
      <c r="R1381" s="7"/>
      <c r="S1381" s="7"/>
      <c r="T1381" s="7"/>
      <c r="U1381" s="7"/>
      <c r="V1381" s="7"/>
      <c r="W1381" s="7"/>
      <c r="X1381" s="7"/>
      <c r="Y1381" s="7"/>
      <c r="Z1381" s="7"/>
    </row>
    <row r="1382" ht="13.5" customHeight="1">
      <c r="A1382" s="288"/>
      <c r="B1382" s="287"/>
      <c r="C1382" s="203"/>
      <c r="D1382" s="203"/>
      <c r="E1382" s="281"/>
      <c r="F1382" s="253"/>
      <c r="G1382" s="7"/>
      <c r="H1382" s="7"/>
      <c r="I1382" s="7"/>
      <c r="J1382" s="7"/>
      <c r="K1382" s="7"/>
      <c r="L1382" s="7"/>
      <c r="M1382" s="7"/>
      <c r="N1382" s="7"/>
      <c r="O1382" s="7"/>
      <c r="P1382" s="7"/>
      <c r="Q1382" s="7"/>
      <c r="R1382" s="7"/>
      <c r="S1382" s="7"/>
      <c r="T1382" s="7"/>
      <c r="U1382" s="7"/>
      <c r="V1382" s="7"/>
      <c r="W1382" s="7"/>
      <c r="X1382" s="7"/>
      <c r="Y1382" s="7"/>
      <c r="Z1382" s="7"/>
    </row>
    <row r="1383" ht="13.5" customHeight="1">
      <c r="A1383" s="288"/>
      <c r="B1383" s="287"/>
      <c r="C1383" s="203"/>
      <c r="D1383" s="203"/>
      <c r="E1383" s="281"/>
      <c r="F1383" s="253"/>
      <c r="G1383" s="7"/>
      <c r="H1383" s="7"/>
      <c r="I1383" s="7"/>
      <c r="J1383" s="7"/>
      <c r="K1383" s="7"/>
      <c r="L1383" s="7"/>
      <c r="M1383" s="7"/>
      <c r="N1383" s="7"/>
      <c r="O1383" s="7"/>
      <c r="P1383" s="7"/>
      <c r="Q1383" s="7"/>
      <c r="R1383" s="7"/>
      <c r="S1383" s="7"/>
      <c r="T1383" s="7"/>
      <c r="U1383" s="7"/>
      <c r="V1383" s="7"/>
      <c r="W1383" s="7"/>
      <c r="X1383" s="7"/>
      <c r="Y1383" s="7"/>
      <c r="Z1383" s="7"/>
    </row>
    <row r="1384" ht="13.5" customHeight="1">
      <c r="A1384" s="288"/>
      <c r="B1384" s="287"/>
      <c r="C1384" s="203"/>
      <c r="D1384" s="203"/>
      <c r="E1384" s="281"/>
      <c r="F1384" s="253"/>
      <c r="G1384" s="7"/>
      <c r="H1384" s="7"/>
      <c r="I1384" s="7"/>
      <c r="J1384" s="7"/>
      <c r="K1384" s="7"/>
      <c r="L1384" s="7"/>
      <c r="M1384" s="7"/>
      <c r="N1384" s="7"/>
      <c r="O1384" s="7"/>
      <c r="P1384" s="7"/>
      <c r="Q1384" s="7"/>
      <c r="R1384" s="7"/>
      <c r="S1384" s="7"/>
      <c r="T1384" s="7"/>
      <c r="U1384" s="7"/>
      <c r="V1384" s="7"/>
      <c r="W1384" s="7"/>
      <c r="X1384" s="7"/>
      <c r="Y1384" s="7"/>
      <c r="Z1384" s="7"/>
    </row>
    <row r="1385" ht="13.5" customHeight="1">
      <c r="A1385" s="288"/>
      <c r="B1385" s="287"/>
      <c r="C1385" s="203"/>
      <c r="D1385" s="203"/>
      <c r="E1385" s="281"/>
      <c r="F1385" s="253"/>
      <c r="G1385" s="7"/>
      <c r="H1385" s="7"/>
      <c r="I1385" s="7"/>
      <c r="J1385" s="7"/>
      <c r="K1385" s="7"/>
      <c r="L1385" s="7"/>
      <c r="M1385" s="7"/>
      <c r="N1385" s="7"/>
      <c r="O1385" s="7"/>
      <c r="P1385" s="7"/>
      <c r="Q1385" s="7"/>
      <c r="R1385" s="7"/>
      <c r="S1385" s="7"/>
      <c r="T1385" s="7"/>
      <c r="U1385" s="7"/>
      <c r="V1385" s="7"/>
      <c r="W1385" s="7"/>
      <c r="X1385" s="7"/>
      <c r="Y1385" s="7"/>
      <c r="Z1385" s="7"/>
    </row>
    <row r="1386" ht="13.5" customHeight="1">
      <c r="A1386" s="288"/>
      <c r="B1386" s="287"/>
      <c r="C1386" s="203"/>
      <c r="D1386" s="203"/>
      <c r="E1386" s="281"/>
      <c r="F1386" s="253"/>
      <c r="G1386" s="7"/>
      <c r="H1386" s="7"/>
      <c r="I1386" s="7"/>
      <c r="J1386" s="7"/>
      <c r="K1386" s="7"/>
      <c r="L1386" s="7"/>
      <c r="M1386" s="7"/>
      <c r="N1386" s="7"/>
      <c r="O1386" s="7"/>
      <c r="P1386" s="7"/>
      <c r="Q1386" s="7"/>
      <c r="R1386" s="7"/>
      <c r="S1386" s="7"/>
      <c r="T1386" s="7"/>
      <c r="U1386" s="7"/>
      <c r="V1386" s="7"/>
      <c r="W1386" s="7"/>
      <c r="X1386" s="7"/>
      <c r="Y1386" s="7"/>
      <c r="Z1386" s="7"/>
    </row>
    <row r="1387" ht="13.5" customHeight="1">
      <c r="A1387" s="288"/>
      <c r="B1387" s="287"/>
      <c r="C1387" s="203"/>
      <c r="D1387" s="203"/>
      <c r="E1387" s="281"/>
      <c r="F1387" s="253"/>
      <c r="G1387" s="7"/>
      <c r="H1387" s="7"/>
      <c r="I1387" s="7"/>
      <c r="J1387" s="7"/>
      <c r="K1387" s="7"/>
      <c r="L1387" s="7"/>
      <c r="M1387" s="7"/>
      <c r="N1387" s="7"/>
      <c r="O1387" s="7"/>
      <c r="P1387" s="7"/>
      <c r="Q1387" s="7"/>
      <c r="R1387" s="7"/>
      <c r="S1387" s="7"/>
      <c r="T1387" s="7"/>
      <c r="U1387" s="7"/>
      <c r="V1387" s="7"/>
      <c r="W1387" s="7"/>
      <c r="X1387" s="7"/>
      <c r="Y1387" s="7"/>
      <c r="Z1387" s="7"/>
    </row>
    <row r="1388" ht="13.5" customHeight="1">
      <c r="A1388" s="288"/>
      <c r="B1388" s="287"/>
      <c r="C1388" s="203"/>
      <c r="D1388" s="203"/>
      <c r="E1388" s="281"/>
      <c r="F1388" s="253"/>
      <c r="G1388" s="7"/>
      <c r="H1388" s="7"/>
      <c r="I1388" s="7"/>
      <c r="J1388" s="7"/>
      <c r="K1388" s="7"/>
      <c r="L1388" s="7"/>
      <c r="M1388" s="7"/>
      <c r="N1388" s="7"/>
      <c r="O1388" s="7"/>
      <c r="P1388" s="7"/>
      <c r="Q1388" s="7"/>
      <c r="R1388" s="7"/>
      <c r="S1388" s="7"/>
      <c r="T1388" s="7"/>
      <c r="U1388" s="7"/>
      <c r="V1388" s="7"/>
      <c r="W1388" s="7"/>
      <c r="X1388" s="7"/>
      <c r="Y1388" s="7"/>
      <c r="Z1388" s="7"/>
    </row>
    <row r="1389" ht="13.5" customHeight="1">
      <c r="A1389" s="288"/>
      <c r="B1389" s="287"/>
      <c r="C1389" s="203"/>
      <c r="D1389" s="203"/>
      <c r="E1389" s="281"/>
      <c r="F1389" s="253"/>
      <c r="G1389" s="7"/>
      <c r="H1389" s="7"/>
      <c r="I1389" s="7"/>
      <c r="J1389" s="7"/>
      <c r="K1389" s="7"/>
      <c r="L1389" s="7"/>
      <c r="M1389" s="7"/>
      <c r="N1389" s="7"/>
      <c r="O1389" s="7"/>
      <c r="P1389" s="7"/>
      <c r="Q1389" s="7"/>
      <c r="R1389" s="7"/>
      <c r="S1389" s="7"/>
      <c r="T1389" s="7"/>
      <c r="U1389" s="7"/>
      <c r="V1389" s="7"/>
      <c r="W1389" s="7"/>
      <c r="X1389" s="7"/>
      <c r="Y1389" s="7"/>
      <c r="Z1389" s="7"/>
    </row>
    <row r="1390" ht="13.5" customHeight="1">
      <c r="A1390" s="288"/>
      <c r="B1390" s="287"/>
      <c r="C1390" s="203"/>
      <c r="D1390" s="203"/>
      <c r="E1390" s="281"/>
      <c r="F1390" s="253"/>
      <c r="G1390" s="7"/>
      <c r="H1390" s="7"/>
      <c r="I1390" s="7"/>
      <c r="J1390" s="7"/>
      <c r="K1390" s="7"/>
      <c r="L1390" s="7"/>
      <c r="M1390" s="7"/>
      <c r="N1390" s="7"/>
      <c r="O1390" s="7"/>
      <c r="P1390" s="7"/>
      <c r="Q1390" s="7"/>
      <c r="R1390" s="7"/>
      <c r="S1390" s="7"/>
      <c r="T1390" s="7"/>
      <c r="U1390" s="7"/>
      <c r="V1390" s="7"/>
      <c r="W1390" s="7"/>
      <c r="X1390" s="7"/>
      <c r="Y1390" s="7"/>
      <c r="Z1390" s="7"/>
    </row>
    <row r="1391" ht="13.5" customHeight="1">
      <c r="A1391" s="288"/>
      <c r="B1391" s="287"/>
      <c r="C1391" s="203"/>
      <c r="D1391" s="203"/>
      <c r="E1391" s="281"/>
      <c r="F1391" s="253"/>
      <c r="G1391" s="7"/>
      <c r="H1391" s="7"/>
      <c r="I1391" s="7"/>
      <c r="J1391" s="7"/>
      <c r="K1391" s="7"/>
      <c r="L1391" s="7"/>
      <c r="M1391" s="7"/>
      <c r="N1391" s="7"/>
      <c r="O1391" s="7"/>
      <c r="P1391" s="7"/>
      <c r="Q1391" s="7"/>
      <c r="R1391" s="7"/>
      <c r="S1391" s="7"/>
      <c r="T1391" s="7"/>
      <c r="U1391" s="7"/>
      <c r="V1391" s="7"/>
      <c r="W1391" s="7"/>
      <c r="X1391" s="7"/>
      <c r="Y1391" s="7"/>
      <c r="Z1391" s="7"/>
    </row>
    <row r="1392" ht="13.5" customHeight="1">
      <c r="A1392" s="288"/>
      <c r="B1392" s="287"/>
      <c r="C1392" s="203"/>
      <c r="D1392" s="203"/>
      <c r="E1392" s="281"/>
      <c r="F1392" s="253"/>
      <c r="G1392" s="7"/>
      <c r="H1392" s="7"/>
      <c r="I1392" s="7"/>
      <c r="J1392" s="7"/>
      <c r="K1392" s="7"/>
      <c r="L1392" s="7"/>
      <c r="M1392" s="7"/>
      <c r="N1392" s="7"/>
      <c r="O1392" s="7"/>
      <c r="P1392" s="7"/>
      <c r="Q1392" s="7"/>
      <c r="R1392" s="7"/>
      <c r="S1392" s="7"/>
      <c r="T1392" s="7"/>
      <c r="U1392" s="7"/>
      <c r="V1392" s="7"/>
      <c r="W1392" s="7"/>
      <c r="X1392" s="7"/>
      <c r="Y1392" s="7"/>
      <c r="Z1392" s="7"/>
    </row>
    <row r="1393" ht="13.5" customHeight="1">
      <c r="A1393" s="288"/>
      <c r="B1393" s="287"/>
      <c r="C1393" s="203"/>
      <c r="D1393" s="203"/>
      <c r="E1393" s="281"/>
      <c r="F1393" s="253"/>
      <c r="G1393" s="7"/>
      <c r="H1393" s="7"/>
      <c r="I1393" s="7"/>
      <c r="J1393" s="7"/>
      <c r="K1393" s="7"/>
      <c r="L1393" s="7"/>
      <c r="M1393" s="7"/>
      <c r="N1393" s="7"/>
      <c r="O1393" s="7"/>
      <c r="P1393" s="7"/>
      <c r="Q1393" s="7"/>
      <c r="R1393" s="7"/>
      <c r="S1393" s="7"/>
      <c r="T1393" s="7"/>
      <c r="U1393" s="7"/>
      <c r="V1393" s="7"/>
      <c r="W1393" s="7"/>
      <c r="X1393" s="7"/>
      <c r="Y1393" s="7"/>
      <c r="Z1393" s="7"/>
    </row>
    <row r="1394" ht="13.5" customHeight="1">
      <c r="A1394" s="288"/>
      <c r="B1394" s="287"/>
      <c r="C1394" s="203"/>
      <c r="D1394" s="203"/>
      <c r="E1394" s="281"/>
      <c r="F1394" s="253"/>
      <c r="G1394" s="7"/>
      <c r="H1394" s="7"/>
      <c r="I1394" s="7"/>
      <c r="J1394" s="7"/>
      <c r="K1394" s="7"/>
      <c r="L1394" s="7"/>
      <c r="M1394" s="7"/>
      <c r="N1394" s="7"/>
      <c r="O1394" s="7"/>
      <c r="P1394" s="7"/>
      <c r="Q1394" s="7"/>
      <c r="R1394" s="7"/>
      <c r="S1394" s="7"/>
      <c r="T1394" s="7"/>
      <c r="U1394" s="7"/>
      <c r="V1394" s="7"/>
      <c r="W1394" s="7"/>
      <c r="X1394" s="7"/>
      <c r="Y1394" s="7"/>
      <c r="Z1394" s="7"/>
    </row>
    <row r="1395" ht="13.5" customHeight="1">
      <c r="A1395" s="288"/>
      <c r="B1395" s="287"/>
      <c r="C1395" s="203"/>
      <c r="D1395" s="203"/>
      <c r="E1395" s="281"/>
      <c r="F1395" s="253"/>
      <c r="G1395" s="7"/>
      <c r="H1395" s="7"/>
      <c r="I1395" s="7"/>
      <c r="J1395" s="7"/>
      <c r="K1395" s="7"/>
      <c r="L1395" s="7"/>
      <c r="M1395" s="7"/>
      <c r="N1395" s="7"/>
      <c r="O1395" s="7"/>
      <c r="P1395" s="7"/>
      <c r="Q1395" s="7"/>
      <c r="R1395" s="7"/>
      <c r="S1395" s="7"/>
      <c r="T1395" s="7"/>
      <c r="U1395" s="7"/>
      <c r="V1395" s="7"/>
      <c r="W1395" s="7"/>
      <c r="X1395" s="7"/>
      <c r="Y1395" s="7"/>
      <c r="Z1395" s="7"/>
    </row>
    <row r="1396" ht="13.5" customHeight="1">
      <c r="A1396" s="288"/>
      <c r="B1396" s="287"/>
      <c r="C1396" s="203"/>
      <c r="D1396" s="203"/>
      <c r="E1396" s="281"/>
      <c r="F1396" s="253"/>
      <c r="G1396" s="7"/>
      <c r="H1396" s="7"/>
      <c r="I1396" s="7"/>
      <c r="J1396" s="7"/>
      <c r="K1396" s="7"/>
      <c r="L1396" s="7"/>
      <c r="M1396" s="7"/>
      <c r="N1396" s="7"/>
      <c r="O1396" s="7"/>
      <c r="P1396" s="7"/>
      <c r="Q1396" s="7"/>
      <c r="R1396" s="7"/>
      <c r="S1396" s="7"/>
      <c r="T1396" s="7"/>
      <c r="U1396" s="7"/>
      <c r="V1396" s="7"/>
      <c r="W1396" s="7"/>
      <c r="X1396" s="7"/>
      <c r="Y1396" s="7"/>
      <c r="Z1396" s="7"/>
    </row>
    <row r="1397" ht="13.5" customHeight="1">
      <c r="A1397" s="288"/>
      <c r="B1397" s="287"/>
      <c r="C1397" s="203"/>
      <c r="D1397" s="203"/>
      <c r="E1397" s="281"/>
      <c r="F1397" s="253"/>
      <c r="G1397" s="7"/>
      <c r="H1397" s="7"/>
      <c r="I1397" s="7"/>
      <c r="J1397" s="7"/>
      <c r="K1397" s="7"/>
      <c r="L1397" s="7"/>
      <c r="M1397" s="7"/>
      <c r="N1397" s="7"/>
      <c r="O1397" s="7"/>
      <c r="P1397" s="7"/>
      <c r="Q1397" s="7"/>
      <c r="R1397" s="7"/>
      <c r="S1397" s="7"/>
      <c r="T1397" s="7"/>
      <c r="U1397" s="7"/>
      <c r="V1397" s="7"/>
      <c r="W1397" s="7"/>
      <c r="X1397" s="7"/>
      <c r="Y1397" s="7"/>
      <c r="Z1397" s="7"/>
    </row>
    <row r="1398" ht="13.5" customHeight="1">
      <c r="A1398" s="288"/>
      <c r="B1398" s="287"/>
      <c r="C1398" s="203"/>
      <c r="D1398" s="203"/>
      <c r="E1398" s="281"/>
      <c r="F1398" s="253"/>
      <c r="G1398" s="7"/>
      <c r="H1398" s="7"/>
      <c r="I1398" s="7"/>
      <c r="J1398" s="7"/>
      <c r="K1398" s="7"/>
      <c r="L1398" s="7"/>
      <c r="M1398" s="7"/>
      <c r="N1398" s="7"/>
      <c r="O1398" s="7"/>
      <c r="P1398" s="7"/>
      <c r="Q1398" s="7"/>
      <c r="R1398" s="7"/>
      <c r="S1398" s="7"/>
      <c r="T1398" s="7"/>
      <c r="U1398" s="7"/>
      <c r="V1398" s="7"/>
      <c r="W1398" s="7"/>
      <c r="X1398" s="7"/>
      <c r="Y1398" s="7"/>
      <c r="Z1398" s="7"/>
    </row>
    <row r="1399" ht="13.5" customHeight="1">
      <c r="A1399" s="288"/>
      <c r="B1399" s="287"/>
      <c r="C1399" s="203"/>
      <c r="D1399" s="203"/>
      <c r="E1399" s="281"/>
      <c r="F1399" s="253"/>
      <c r="G1399" s="7"/>
      <c r="H1399" s="7"/>
      <c r="I1399" s="7"/>
      <c r="J1399" s="7"/>
      <c r="K1399" s="7"/>
      <c r="L1399" s="7"/>
      <c r="M1399" s="7"/>
      <c r="N1399" s="7"/>
      <c r="O1399" s="7"/>
      <c r="P1399" s="7"/>
      <c r="Q1399" s="7"/>
      <c r="R1399" s="7"/>
      <c r="S1399" s="7"/>
      <c r="T1399" s="7"/>
      <c r="U1399" s="7"/>
      <c r="V1399" s="7"/>
      <c r="W1399" s="7"/>
      <c r="X1399" s="7"/>
      <c r="Y1399" s="7"/>
      <c r="Z1399" s="7"/>
    </row>
    <row r="1400" ht="13.5" customHeight="1">
      <c r="A1400" s="288"/>
      <c r="B1400" s="287"/>
      <c r="C1400" s="203"/>
      <c r="D1400" s="203"/>
      <c r="E1400" s="281"/>
      <c r="F1400" s="253"/>
      <c r="G1400" s="7"/>
      <c r="H1400" s="7"/>
      <c r="I1400" s="7"/>
      <c r="J1400" s="7"/>
      <c r="K1400" s="7"/>
      <c r="L1400" s="7"/>
      <c r="M1400" s="7"/>
      <c r="N1400" s="7"/>
      <c r="O1400" s="7"/>
      <c r="P1400" s="7"/>
      <c r="Q1400" s="7"/>
      <c r="R1400" s="7"/>
      <c r="S1400" s="7"/>
      <c r="T1400" s="7"/>
      <c r="U1400" s="7"/>
      <c r="V1400" s="7"/>
      <c r="W1400" s="7"/>
      <c r="X1400" s="7"/>
      <c r="Y1400" s="7"/>
      <c r="Z1400" s="7"/>
    </row>
    <row r="1401" ht="13.5" customHeight="1">
      <c r="A1401" s="288"/>
      <c r="B1401" s="287"/>
      <c r="C1401" s="203"/>
      <c r="D1401" s="203"/>
      <c r="E1401" s="281"/>
      <c r="F1401" s="253"/>
      <c r="G1401" s="7"/>
      <c r="H1401" s="7"/>
      <c r="I1401" s="7"/>
      <c r="J1401" s="7"/>
      <c r="K1401" s="7"/>
      <c r="L1401" s="7"/>
      <c r="M1401" s="7"/>
      <c r="N1401" s="7"/>
      <c r="O1401" s="7"/>
      <c r="P1401" s="7"/>
      <c r="Q1401" s="7"/>
      <c r="R1401" s="7"/>
      <c r="S1401" s="7"/>
      <c r="T1401" s="7"/>
      <c r="U1401" s="7"/>
      <c r="V1401" s="7"/>
      <c r="W1401" s="7"/>
      <c r="X1401" s="7"/>
      <c r="Y1401" s="7"/>
      <c r="Z1401" s="7"/>
    </row>
    <row r="1402" ht="13.5" customHeight="1">
      <c r="A1402" s="288"/>
      <c r="B1402" s="287"/>
      <c r="C1402" s="203"/>
      <c r="D1402" s="203"/>
      <c r="E1402" s="281"/>
      <c r="F1402" s="253"/>
      <c r="G1402" s="7"/>
      <c r="H1402" s="7"/>
      <c r="I1402" s="7"/>
      <c r="J1402" s="7"/>
      <c r="K1402" s="7"/>
      <c r="L1402" s="7"/>
      <c r="M1402" s="7"/>
      <c r="N1402" s="7"/>
      <c r="O1402" s="7"/>
      <c r="P1402" s="7"/>
      <c r="Q1402" s="7"/>
      <c r="R1402" s="7"/>
      <c r="S1402" s="7"/>
      <c r="T1402" s="7"/>
      <c r="U1402" s="7"/>
      <c r="V1402" s="7"/>
      <c r="W1402" s="7"/>
      <c r="X1402" s="7"/>
      <c r="Y1402" s="7"/>
      <c r="Z1402" s="7"/>
    </row>
    <row r="1403" ht="13.5" customHeight="1">
      <c r="A1403" s="288"/>
      <c r="B1403" s="287"/>
      <c r="C1403" s="203"/>
      <c r="D1403" s="203"/>
      <c r="E1403" s="281"/>
      <c r="F1403" s="253"/>
      <c r="G1403" s="7"/>
      <c r="H1403" s="7"/>
      <c r="I1403" s="7"/>
      <c r="J1403" s="7"/>
      <c r="K1403" s="7"/>
      <c r="L1403" s="7"/>
      <c r="M1403" s="7"/>
      <c r="N1403" s="7"/>
      <c r="O1403" s="7"/>
      <c r="P1403" s="7"/>
      <c r="Q1403" s="7"/>
      <c r="R1403" s="7"/>
      <c r="S1403" s="7"/>
      <c r="T1403" s="7"/>
      <c r="U1403" s="7"/>
      <c r="V1403" s="7"/>
      <c r="W1403" s="7"/>
      <c r="X1403" s="7"/>
      <c r="Y1403" s="7"/>
      <c r="Z1403" s="7"/>
    </row>
    <row r="1404" ht="13.5" customHeight="1">
      <c r="A1404" s="288"/>
      <c r="B1404" s="287"/>
      <c r="C1404" s="203"/>
      <c r="D1404" s="203"/>
      <c r="E1404" s="281"/>
      <c r="F1404" s="253"/>
      <c r="G1404" s="7"/>
      <c r="H1404" s="7"/>
      <c r="I1404" s="7"/>
      <c r="J1404" s="7"/>
      <c r="K1404" s="7"/>
      <c r="L1404" s="7"/>
      <c r="M1404" s="7"/>
      <c r="N1404" s="7"/>
      <c r="O1404" s="7"/>
      <c r="P1404" s="7"/>
      <c r="Q1404" s="7"/>
      <c r="R1404" s="7"/>
      <c r="S1404" s="7"/>
      <c r="T1404" s="7"/>
      <c r="U1404" s="7"/>
      <c r="V1404" s="7"/>
      <c r="W1404" s="7"/>
      <c r="X1404" s="7"/>
      <c r="Y1404" s="7"/>
      <c r="Z1404" s="7"/>
    </row>
    <row r="1405" ht="13.5" customHeight="1">
      <c r="A1405" s="288"/>
      <c r="B1405" s="287"/>
      <c r="C1405" s="203"/>
      <c r="D1405" s="203"/>
      <c r="E1405" s="281"/>
      <c r="F1405" s="253"/>
      <c r="G1405" s="7"/>
      <c r="H1405" s="7"/>
      <c r="I1405" s="7"/>
      <c r="J1405" s="7"/>
      <c r="K1405" s="7"/>
      <c r="L1405" s="7"/>
      <c r="M1405" s="7"/>
      <c r="N1405" s="7"/>
      <c r="O1405" s="7"/>
      <c r="P1405" s="7"/>
      <c r="Q1405" s="7"/>
      <c r="R1405" s="7"/>
      <c r="S1405" s="7"/>
      <c r="T1405" s="7"/>
      <c r="U1405" s="7"/>
      <c r="V1405" s="7"/>
      <c r="W1405" s="7"/>
      <c r="X1405" s="7"/>
      <c r="Y1405" s="7"/>
      <c r="Z1405" s="7"/>
    </row>
    <row r="1406" ht="13.5" customHeight="1">
      <c r="A1406" s="288"/>
      <c r="B1406" s="287"/>
      <c r="C1406" s="203"/>
      <c r="D1406" s="203"/>
      <c r="E1406" s="281"/>
      <c r="F1406" s="253"/>
      <c r="G1406" s="7"/>
      <c r="H1406" s="7"/>
      <c r="I1406" s="7"/>
      <c r="J1406" s="7"/>
      <c r="K1406" s="7"/>
      <c r="L1406" s="7"/>
      <c r="M1406" s="7"/>
      <c r="N1406" s="7"/>
      <c r="O1406" s="7"/>
      <c r="P1406" s="7"/>
      <c r="Q1406" s="7"/>
      <c r="R1406" s="7"/>
      <c r="S1406" s="7"/>
      <c r="T1406" s="7"/>
      <c r="U1406" s="7"/>
      <c r="V1406" s="7"/>
      <c r="W1406" s="7"/>
      <c r="X1406" s="7"/>
      <c r="Y1406" s="7"/>
      <c r="Z1406" s="7"/>
    </row>
    <row r="1407" ht="13.5" customHeight="1">
      <c r="A1407" s="288"/>
      <c r="B1407" s="287"/>
      <c r="C1407" s="203"/>
      <c r="D1407" s="203"/>
      <c r="E1407" s="281"/>
      <c r="F1407" s="253"/>
      <c r="G1407" s="7"/>
      <c r="H1407" s="7"/>
      <c r="I1407" s="7"/>
      <c r="J1407" s="7"/>
      <c r="K1407" s="7"/>
      <c r="L1407" s="7"/>
      <c r="M1407" s="7"/>
      <c r="N1407" s="7"/>
      <c r="O1407" s="7"/>
      <c r="P1407" s="7"/>
      <c r="Q1407" s="7"/>
      <c r="R1407" s="7"/>
      <c r="S1407" s="7"/>
      <c r="T1407" s="7"/>
      <c r="U1407" s="7"/>
      <c r="V1407" s="7"/>
      <c r="W1407" s="7"/>
      <c r="X1407" s="7"/>
      <c r="Y1407" s="7"/>
      <c r="Z1407" s="7"/>
    </row>
    <row r="1408" ht="13.5" customHeight="1">
      <c r="A1408" s="288"/>
      <c r="B1408" s="287"/>
      <c r="C1408" s="203"/>
      <c r="D1408" s="203"/>
      <c r="E1408" s="281"/>
      <c r="F1408" s="253"/>
      <c r="G1408" s="7"/>
      <c r="H1408" s="7"/>
      <c r="I1408" s="7"/>
      <c r="J1408" s="7"/>
      <c r="K1408" s="7"/>
      <c r="L1408" s="7"/>
      <c r="M1408" s="7"/>
      <c r="N1408" s="7"/>
      <c r="O1408" s="7"/>
      <c r="P1408" s="7"/>
      <c r="Q1408" s="7"/>
      <c r="R1408" s="7"/>
      <c r="S1408" s="7"/>
      <c r="T1408" s="7"/>
      <c r="U1408" s="7"/>
      <c r="V1408" s="7"/>
      <c r="W1408" s="7"/>
      <c r="X1408" s="7"/>
      <c r="Y1408" s="7"/>
      <c r="Z1408" s="7"/>
    </row>
    <row r="1409" ht="13.5" customHeight="1">
      <c r="A1409" s="288"/>
      <c r="B1409" s="287"/>
      <c r="C1409" s="203"/>
      <c r="D1409" s="203"/>
      <c r="E1409" s="281"/>
      <c r="F1409" s="253"/>
      <c r="G1409" s="7"/>
      <c r="H1409" s="7"/>
      <c r="I1409" s="7"/>
      <c r="J1409" s="7"/>
      <c r="K1409" s="7"/>
      <c r="L1409" s="7"/>
      <c r="M1409" s="7"/>
      <c r="N1409" s="7"/>
      <c r="O1409" s="7"/>
      <c r="P1409" s="7"/>
      <c r="Q1409" s="7"/>
      <c r="R1409" s="7"/>
      <c r="S1409" s="7"/>
      <c r="T1409" s="7"/>
      <c r="U1409" s="7"/>
      <c r="V1409" s="7"/>
      <c r="W1409" s="7"/>
      <c r="X1409" s="7"/>
      <c r="Y1409" s="7"/>
      <c r="Z1409" s="7"/>
    </row>
    <row r="1410" ht="13.5" customHeight="1">
      <c r="A1410" s="288"/>
      <c r="B1410" s="287"/>
      <c r="C1410" s="203"/>
      <c r="D1410" s="203"/>
      <c r="E1410" s="281"/>
      <c r="F1410" s="253"/>
      <c r="G1410" s="7"/>
      <c r="H1410" s="7"/>
      <c r="I1410" s="7"/>
      <c r="J1410" s="7"/>
      <c r="K1410" s="7"/>
      <c r="L1410" s="7"/>
      <c r="M1410" s="7"/>
      <c r="N1410" s="7"/>
      <c r="O1410" s="7"/>
      <c r="P1410" s="7"/>
      <c r="Q1410" s="7"/>
      <c r="R1410" s="7"/>
      <c r="S1410" s="7"/>
      <c r="T1410" s="7"/>
      <c r="U1410" s="7"/>
      <c r="V1410" s="7"/>
      <c r="W1410" s="7"/>
      <c r="X1410" s="7"/>
      <c r="Y1410" s="7"/>
      <c r="Z1410" s="7"/>
    </row>
    <row r="1411" ht="13.5" customHeight="1">
      <c r="A1411" s="288"/>
      <c r="B1411" s="287"/>
      <c r="C1411" s="203"/>
      <c r="D1411" s="203"/>
      <c r="E1411" s="281"/>
      <c r="F1411" s="253"/>
      <c r="G1411" s="7"/>
      <c r="H1411" s="7"/>
      <c r="I1411" s="7"/>
      <c r="J1411" s="7"/>
      <c r="K1411" s="7"/>
      <c r="L1411" s="7"/>
      <c r="M1411" s="7"/>
      <c r="N1411" s="7"/>
      <c r="O1411" s="7"/>
      <c r="P1411" s="7"/>
      <c r="Q1411" s="7"/>
      <c r="R1411" s="7"/>
      <c r="S1411" s="7"/>
      <c r="T1411" s="7"/>
      <c r="U1411" s="7"/>
      <c r="V1411" s="7"/>
      <c r="W1411" s="7"/>
      <c r="X1411" s="7"/>
      <c r="Y1411" s="7"/>
      <c r="Z1411" s="7"/>
    </row>
    <row r="1412" ht="13.5" customHeight="1">
      <c r="A1412" s="288"/>
      <c r="B1412" s="287"/>
      <c r="C1412" s="203"/>
      <c r="D1412" s="203"/>
      <c r="E1412" s="281"/>
      <c r="F1412" s="253"/>
      <c r="G1412" s="7"/>
      <c r="H1412" s="7"/>
      <c r="I1412" s="7"/>
      <c r="J1412" s="7"/>
      <c r="K1412" s="7"/>
      <c r="L1412" s="7"/>
      <c r="M1412" s="7"/>
      <c r="N1412" s="7"/>
      <c r="O1412" s="7"/>
      <c r="P1412" s="7"/>
      <c r="Q1412" s="7"/>
      <c r="R1412" s="7"/>
      <c r="S1412" s="7"/>
      <c r="T1412" s="7"/>
      <c r="U1412" s="7"/>
      <c r="V1412" s="7"/>
      <c r="W1412" s="7"/>
      <c r="X1412" s="7"/>
      <c r="Y1412" s="7"/>
      <c r="Z1412" s="7"/>
    </row>
    <row r="1413" ht="13.5" customHeight="1">
      <c r="A1413" s="288"/>
      <c r="B1413" s="287"/>
      <c r="C1413" s="203"/>
      <c r="D1413" s="203"/>
      <c r="E1413" s="281"/>
      <c r="F1413" s="253"/>
      <c r="G1413" s="7"/>
      <c r="H1413" s="7"/>
      <c r="I1413" s="7"/>
      <c r="J1413" s="7"/>
      <c r="K1413" s="7"/>
      <c r="L1413" s="7"/>
      <c r="M1413" s="7"/>
      <c r="N1413" s="7"/>
      <c r="O1413" s="7"/>
      <c r="P1413" s="7"/>
      <c r="Q1413" s="7"/>
      <c r="R1413" s="7"/>
      <c r="S1413" s="7"/>
      <c r="T1413" s="7"/>
      <c r="U1413" s="7"/>
      <c r="V1413" s="7"/>
      <c r="W1413" s="7"/>
      <c r="X1413" s="7"/>
      <c r="Y1413" s="7"/>
      <c r="Z1413" s="7"/>
    </row>
    <row r="1414" ht="13.5" customHeight="1">
      <c r="A1414" s="288"/>
      <c r="B1414" s="287"/>
      <c r="C1414" s="203"/>
      <c r="D1414" s="203"/>
      <c r="E1414" s="281"/>
      <c r="F1414" s="253"/>
      <c r="G1414" s="7"/>
      <c r="H1414" s="7"/>
      <c r="I1414" s="7"/>
      <c r="J1414" s="7"/>
      <c r="K1414" s="7"/>
      <c r="L1414" s="7"/>
      <c r="M1414" s="7"/>
      <c r="N1414" s="7"/>
      <c r="O1414" s="7"/>
      <c r="P1414" s="7"/>
      <c r="Q1414" s="7"/>
      <c r="R1414" s="7"/>
      <c r="S1414" s="7"/>
      <c r="T1414" s="7"/>
      <c r="U1414" s="7"/>
      <c r="V1414" s="7"/>
      <c r="W1414" s="7"/>
      <c r="X1414" s="7"/>
      <c r="Y1414" s="7"/>
      <c r="Z1414" s="7"/>
    </row>
    <row r="1415" ht="13.5" customHeight="1">
      <c r="A1415" s="288"/>
      <c r="B1415" s="287"/>
      <c r="C1415" s="203"/>
      <c r="D1415" s="203"/>
      <c r="E1415" s="281"/>
      <c r="F1415" s="253"/>
      <c r="G1415" s="7"/>
      <c r="H1415" s="7"/>
      <c r="I1415" s="7"/>
      <c r="J1415" s="7"/>
      <c r="K1415" s="7"/>
      <c r="L1415" s="7"/>
      <c r="M1415" s="7"/>
      <c r="N1415" s="7"/>
      <c r="O1415" s="7"/>
      <c r="P1415" s="7"/>
      <c r="Q1415" s="7"/>
      <c r="R1415" s="7"/>
      <c r="S1415" s="7"/>
      <c r="T1415" s="7"/>
      <c r="U1415" s="7"/>
      <c r="V1415" s="7"/>
      <c r="W1415" s="7"/>
      <c r="X1415" s="7"/>
      <c r="Y1415" s="7"/>
      <c r="Z1415" s="7"/>
    </row>
    <row r="1416" ht="13.5" customHeight="1">
      <c r="A1416" s="288"/>
      <c r="B1416" s="287"/>
      <c r="C1416" s="203"/>
      <c r="D1416" s="203"/>
      <c r="E1416" s="281"/>
      <c r="F1416" s="253"/>
      <c r="G1416" s="7"/>
      <c r="H1416" s="7"/>
      <c r="I1416" s="7"/>
      <c r="J1416" s="7"/>
      <c r="K1416" s="7"/>
      <c r="L1416" s="7"/>
      <c r="M1416" s="7"/>
      <c r="N1416" s="7"/>
      <c r="O1416" s="7"/>
      <c r="P1416" s="7"/>
      <c r="Q1416" s="7"/>
      <c r="R1416" s="7"/>
      <c r="S1416" s="7"/>
      <c r="T1416" s="7"/>
      <c r="U1416" s="7"/>
      <c r="V1416" s="7"/>
      <c r="W1416" s="7"/>
      <c r="X1416" s="7"/>
      <c r="Y1416" s="7"/>
      <c r="Z1416" s="7"/>
    </row>
    <row r="1417" ht="13.5" customHeight="1">
      <c r="A1417" s="288"/>
      <c r="B1417" s="287"/>
      <c r="C1417" s="203"/>
      <c r="D1417" s="203"/>
      <c r="E1417" s="281"/>
      <c r="F1417" s="253"/>
      <c r="G1417" s="7"/>
      <c r="H1417" s="7"/>
      <c r="I1417" s="7"/>
      <c r="J1417" s="7"/>
      <c r="K1417" s="7"/>
      <c r="L1417" s="7"/>
      <c r="M1417" s="7"/>
      <c r="N1417" s="7"/>
      <c r="O1417" s="7"/>
      <c r="P1417" s="7"/>
      <c r="Q1417" s="7"/>
      <c r="R1417" s="7"/>
      <c r="S1417" s="7"/>
      <c r="T1417" s="7"/>
      <c r="U1417" s="7"/>
      <c r="V1417" s="7"/>
      <c r="W1417" s="7"/>
      <c r="X1417" s="7"/>
      <c r="Y1417" s="7"/>
      <c r="Z1417" s="7"/>
    </row>
    <row r="1418" ht="13.5" customHeight="1">
      <c r="A1418" s="288"/>
      <c r="B1418" s="287"/>
      <c r="C1418" s="203"/>
      <c r="D1418" s="203"/>
      <c r="E1418" s="281"/>
      <c r="F1418" s="253"/>
      <c r="G1418" s="7"/>
      <c r="H1418" s="7"/>
      <c r="I1418" s="7"/>
      <c r="J1418" s="7"/>
      <c r="K1418" s="7"/>
      <c r="L1418" s="7"/>
      <c r="M1418" s="7"/>
      <c r="N1418" s="7"/>
      <c r="O1418" s="7"/>
      <c r="P1418" s="7"/>
      <c r="Q1418" s="7"/>
      <c r="R1418" s="7"/>
      <c r="S1418" s="7"/>
      <c r="T1418" s="7"/>
      <c r="U1418" s="7"/>
      <c r="V1418" s="7"/>
      <c r="W1418" s="7"/>
      <c r="X1418" s="7"/>
      <c r="Y1418" s="7"/>
      <c r="Z1418" s="7"/>
    </row>
    <row r="1419" ht="13.5" customHeight="1">
      <c r="A1419" s="288"/>
      <c r="B1419" s="287"/>
      <c r="C1419" s="203"/>
      <c r="D1419" s="203"/>
      <c r="E1419" s="281"/>
      <c r="F1419" s="253"/>
      <c r="G1419" s="7"/>
      <c r="H1419" s="7"/>
      <c r="I1419" s="7"/>
      <c r="J1419" s="7"/>
      <c r="K1419" s="7"/>
      <c r="L1419" s="7"/>
      <c r="M1419" s="7"/>
      <c r="N1419" s="7"/>
      <c r="O1419" s="7"/>
      <c r="P1419" s="7"/>
      <c r="Q1419" s="7"/>
      <c r="R1419" s="7"/>
      <c r="S1419" s="7"/>
      <c r="T1419" s="7"/>
      <c r="U1419" s="7"/>
      <c r="V1419" s="7"/>
      <c r="W1419" s="7"/>
      <c r="X1419" s="7"/>
      <c r="Y1419" s="7"/>
      <c r="Z1419" s="7"/>
    </row>
    <row r="1420" ht="13.5" customHeight="1">
      <c r="A1420" s="288"/>
      <c r="B1420" s="287"/>
      <c r="C1420" s="203"/>
      <c r="D1420" s="203"/>
      <c r="E1420" s="281"/>
      <c r="F1420" s="253"/>
      <c r="G1420" s="7"/>
      <c r="H1420" s="7"/>
      <c r="I1420" s="7"/>
      <c r="J1420" s="7"/>
      <c r="K1420" s="7"/>
      <c r="L1420" s="7"/>
      <c r="M1420" s="7"/>
      <c r="N1420" s="7"/>
      <c r="O1420" s="7"/>
      <c r="P1420" s="7"/>
      <c r="Q1420" s="7"/>
      <c r="R1420" s="7"/>
      <c r="S1420" s="7"/>
      <c r="T1420" s="7"/>
      <c r="U1420" s="7"/>
      <c r="V1420" s="7"/>
      <c r="W1420" s="7"/>
      <c r="X1420" s="7"/>
      <c r="Y1420" s="7"/>
      <c r="Z1420" s="7"/>
    </row>
    <row r="1421" ht="13.5" customHeight="1">
      <c r="A1421" s="288"/>
      <c r="B1421" s="287"/>
      <c r="C1421" s="203"/>
      <c r="D1421" s="203"/>
      <c r="E1421" s="281"/>
      <c r="F1421" s="253"/>
      <c r="G1421" s="7"/>
      <c r="H1421" s="7"/>
      <c r="I1421" s="7"/>
      <c r="J1421" s="7"/>
      <c r="K1421" s="7"/>
      <c r="L1421" s="7"/>
      <c r="M1421" s="7"/>
      <c r="N1421" s="7"/>
      <c r="O1421" s="7"/>
      <c r="P1421" s="7"/>
      <c r="Q1421" s="7"/>
      <c r="R1421" s="7"/>
      <c r="S1421" s="7"/>
      <c r="T1421" s="7"/>
      <c r="U1421" s="7"/>
      <c r="V1421" s="7"/>
      <c r="W1421" s="7"/>
      <c r="X1421" s="7"/>
      <c r="Y1421" s="7"/>
      <c r="Z1421" s="7"/>
    </row>
    <row r="1422" ht="13.5" customHeight="1">
      <c r="A1422" s="288"/>
      <c r="B1422" s="287"/>
      <c r="C1422" s="203"/>
      <c r="D1422" s="203"/>
      <c r="E1422" s="281"/>
      <c r="F1422" s="253"/>
      <c r="G1422" s="7"/>
      <c r="H1422" s="7"/>
      <c r="I1422" s="7"/>
      <c r="J1422" s="7"/>
      <c r="K1422" s="7"/>
      <c r="L1422" s="7"/>
      <c r="M1422" s="7"/>
      <c r="N1422" s="7"/>
      <c r="O1422" s="7"/>
      <c r="P1422" s="7"/>
      <c r="Q1422" s="7"/>
      <c r="R1422" s="7"/>
      <c r="S1422" s="7"/>
      <c r="T1422" s="7"/>
      <c r="U1422" s="7"/>
      <c r="V1422" s="7"/>
      <c r="W1422" s="7"/>
      <c r="X1422" s="7"/>
      <c r="Y1422" s="7"/>
      <c r="Z1422" s="7"/>
    </row>
    <row r="1423" ht="13.5" customHeight="1">
      <c r="A1423" s="288"/>
      <c r="B1423" s="287"/>
      <c r="C1423" s="203"/>
      <c r="D1423" s="203"/>
      <c r="E1423" s="281"/>
      <c r="F1423" s="253"/>
      <c r="G1423" s="7"/>
      <c r="H1423" s="7"/>
      <c r="I1423" s="7"/>
      <c r="J1423" s="7"/>
      <c r="K1423" s="7"/>
      <c r="L1423" s="7"/>
      <c r="M1423" s="7"/>
      <c r="N1423" s="7"/>
      <c r="O1423" s="7"/>
      <c r="P1423" s="7"/>
      <c r="Q1423" s="7"/>
      <c r="R1423" s="7"/>
      <c r="S1423" s="7"/>
      <c r="T1423" s="7"/>
      <c r="U1423" s="7"/>
      <c r="V1423" s="7"/>
      <c r="W1423" s="7"/>
      <c r="X1423" s="7"/>
      <c r="Y1423" s="7"/>
      <c r="Z1423" s="7"/>
    </row>
    <row r="1424" ht="13.5" customHeight="1">
      <c r="A1424" s="288"/>
      <c r="B1424" s="287"/>
      <c r="C1424" s="203"/>
      <c r="D1424" s="203"/>
      <c r="E1424" s="281"/>
      <c r="F1424" s="253"/>
      <c r="G1424" s="7"/>
      <c r="H1424" s="7"/>
      <c r="I1424" s="7"/>
      <c r="J1424" s="7"/>
      <c r="K1424" s="7"/>
      <c r="L1424" s="7"/>
      <c r="M1424" s="7"/>
      <c r="N1424" s="7"/>
      <c r="O1424" s="7"/>
      <c r="P1424" s="7"/>
      <c r="Q1424" s="7"/>
      <c r="R1424" s="7"/>
      <c r="S1424" s="7"/>
      <c r="T1424" s="7"/>
      <c r="U1424" s="7"/>
      <c r="V1424" s="7"/>
      <c r="W1424" s="7"/>
      <c r="X1424" s="7"/>
      <c r="Y1424" s="7"/>
      <c r="Z1424" s="7"/>
    </row>
    <row r="1425" ht="13.5" customHeight="1">
      <c r="A1425" s="288"/>
      <c r="B1425" s="287"/>
      <c r="C1425" s="203"/>
      <c r="D1425" s="203"/>
      <c r="E1425" s="281"/>
      <c r="F1425" s="253"/>
      <c r="G1425" s="7"/>
      <c r="H1425" s="7"/>
      <c r="I1425" s="7"/>
      <c r="J1425" s="7"/>
      <c r="K1425" s="7"/>
      <c r="L1425" s="7"/>
      <c r="M1425" s="7"/>
      <c r="N1425" s="7"/>
      <c r="O1425" s="7"/>
      <c r="P1425" s="7"/>
      <c r="Q1425" s="7"/>
      <c r="R1425" s="7"/>
      <c r="S1425" s="7"/>
      <c r="T1425" s="7"/>
      <c r="U1425" s="7"/>
      <c r="V1425" s="7"/>
      <c r="W1425" s="7"/>
      <c r="X1425" s="7"/>
      <c r="Y1425" s="7"/>
      <c r="Z1425" s="7"/>
    </row>
    <row r="1426" ht="13.5" customHeight="1">
      <c r="A1426" s="288"/>
      <c r="B1426" s="287"/>
      <c r="C1426" s="203"/>
      <c r="D1426" s="203"/>
      <c r="E1426" s="281"/>
      <c r="F1426" s="253"/>
      <c r="G1426" s="7"/>
      <c r="H1426" s="7"/>
      <c r="I1426" s="7"/>
      <c r="J1426" s="7"/>
      <c r="K1426" s="7"/>
      <c r="L1426" s="7"/>
      <c r="M1426" s="7"/>
      <c r="N1426" s="7"/>
      <c r="O1426" s="7"/>
      <c r="P1426" s="7"/>
      <c r="Q1426" s="7"/>
      <c r="R1426" s="7"/>
      <c r="S1426" s="7"/>
      <c r="T1426" s="7"/>
      <c r="U1426" s="7"/>
      <c r="V1426" s="7"/>
      <c r="W1426" s="7"/>
      <c r="X1426" s="7"/>
      <c r="Y1426" s="7"/>
      <c r="Z1426" s="7"/>
    </row>
    <row r="1427" ht="13.5" customHeight="1">
      <c r="A1427" s="288"/>
      <c r="B1427" s="287"/>
      <c r="C1427" s="203"/>
      <c r="D1427" s="203"/>
      <c r="E1427" s="281"/>
      <c r="F1427" s="253"/>
      <c r="G1427" s="7"/>
      <c r="H1427" s="7"/>
      <c r="I1427" s="7"/>
      <c r="J1427" s="7"/>
      <c r="K1427" s="7"/>
      <c r="L1427" s="7"/>
      <c r="M1427" s="7"/>
      <c r="N1427" s="7"/>
      <c r="O1427" s="7"/>
      <c r="P1427" s="7"/>
      <c r="Q1427" s="7"/>
      <c r="R1427" s="7"/>
      <c r="S1427" s="7"/>
      <c r="T1427" s="7"/>
      <c r="U1427" s="7"/>
      <c r="V1427" s="7"/>
      <c r="W1427" s="7"/>
      <c r="X1427" s="7"/>
      <c r="Y1427" s="7"/>
      <c r="Z1427" s="7"/>
    </row>
    <row r="1428" ht="13.5" customHeight="1">
      <c r="A1428" s="288"/>
      <c r="B1428" s="287"/>
      <c r="C1428" s="203"/>
      <c r="D1428" s="203"/>
      <c r="E1428" s="281"/>
      <c r="F1428" s="253"/>
      <c r="G1428" s="7"/>
      <c r="H1428" s="7"/>
      <c r="I1428" s="7"/>
      <c r="J1428" s="7"/>
      <c r="K1428" s="7"/>
      <c r="L1428" s="7"/>
      <c r="M1428" s="7"/>
      <c r="N1428" s="7"/>
      <c r="O1428" s="7"/>
      <c r="P1428" s="7"/>
      <c r="Q1428" s="7"/>
      <c r="R1428" s="7"/>
      <c r="S1428" s="7"/>
      <c r="T1428" s="7"/>
      <c r="U1428" s="7"/>
      <c r="V1428" s="7"/>
      <c r="W1428" s="7"/>
      <c r="X1428" s="7"/>
      <c r="Y1428" s="7"/>
      <c r="Z1428" s="7"/>
    </row>
    <row r="1429" ht="13.5" customHeight="1">
      <c r="A1429" s="288"/>
      <c r="B1429" s="287"/>
      <c r="C1429" s="203"/>
      <c r="D1429" s="203"/>
      <c r="E1429" s="281"/>
      <c r="F1429" s="253"/>
      <c r="G1429" s="7"/>
      <c r="H1429" s="7"/>
      <c r="I1429" s="7"/>
      <c r="J1429" s="7"/>
      <c r="K1429" s="7"/>
      <c r="L1429" s="7"/>
      <c r="M1429" s="7"/>
      <c r="N1429" s="7"/>
      <c r="O1429" s="7"/>
      <c r="P1429" s="7"/>
      <c r="Q1429" s="7"/>
      <c r="R1429" s="7"/>
      <c r="S1429" s="7"/>
      <c r="T1429" s="7"/>
      <c r="U1429" s="7"/>
      <c r="V1429" s="7"/>
      <c r="W1429" s="7"/>
      <c r="X1429" s="7"/>
      <c r="Y1429" s="7"/>
      <c r="Z1429" s="7"/>
    </row>
    <row r="1430" ht="13.5" customHeight="1">
      <c r="A1430" s="288"/>
      <c r="B1430" s="287"/>
      <c r="C1430" s="203"/>
      <c r="D1430" s="203"/>
      <c r="E1430" s="281"/>
      <c r="F1430" s="253"/>
      <c r="G1430" s="7"/>
      <c r="H1430" s="7"/>
      <c r="I1430" s="7"/>
      <c r="J1430" s="7"/>
      <c r="K1430" s="7"/>
      <c r="L1430" s="7"/>
      <c r="M1430" s="7"/>
      <c r="N1430" s="7"/>
      <c r="O1430" s="7"/>
      <c r="P1430" s="7"/>
      <c r="Q1430" s="7"/>
      <c r="R1430" s="7"/>
      <c r="S1430" s="7"/>
      <c r="T1430" s="7"/>
      <c r="U1430" s="7"/>
      <c r="V1430" s="7"/>
      <c r="W1430" s="7"/>
      <c r="X1430" s="7"/>
      <c r="Y1430" s="7"/>
      <c r="Z1430" s="7"/>
    </row>
    <row r="1431" ht="13.5" customHeight="1">
      <c r="A1431" s="288"/>
      <c r="B1431" s="287"/>
      <c r="C1431" s="203"/>
      <c r="D1431" s="203"/>
      <c r="E1431" s="281"/>
      <c r="F1431" s="253"/>
      <c r="G1431" s="7"/>
      <c r="H1431" s="7"/>
      <c r="I1431" s="7"/>
      <c r="J1431" s="7"/>
      <c r="K1431" s="7"/>
      <c r="L1431" s="7"/>
      <c r="M1431" s="7"/>
      <c r="N1431" s="7"/>
      <c r="O1431" s="7"/>
      <c r="P1431" s="7"/>
      <c r="Q1431" s="7"/>
      <c r="R1431" s="7"/>
      <c r="S1431" s="7"/>
      <c r="T1431" s="7"/>
      <c r="U1431" s="7"/>
      <c r="V1431" s="7"/>
      <c r="W1431" s="7"/>
      <c r="X1431" s="7"/>
      <c r="Y1431" s="7"/>
      <c r="Z1431" s="7"/>
    </row>
    <row r="1432" ht="13.5" customHeight="1">
      <c r="A1432" s="288"/>
      <c r="B1432" s="287"/>
      <c r="C1432" s="203"/>
      <c r="D1432" s="203"/>
      <c r="E1432" s="281"/>
      <c r="F1432" s="253"/>
      <c r="G1432" s="7"/>
      <c r="H1432" s="7"/>
      <c r="I1432" s="7"/>
      <c r="J1432" s="7"/>
      <c r="K1432" s="7"/>
      <c r="L1432" s="7"/>
      <c r="M1432" s="7"/>
      <c r="N1432" s="7"/>
      <c r="O1432" s="7"/>
      <c r="P1432" s="7"/>
      <c r="Q1432" s="7"/>
      <c r="R1432" s="7"/>
      <c r="S1432" s="7"/>
      <c r="T1432" s="7"/>
      <c r="U1432" s="7"/>
      <c r="V1432" s="7"/>
      <c r="W1432" s="7"/>
      <c r="X1432" s="7"/>
      <c r="Y1432" s="7"/>
      <c r="Z1432" s="7"/>
    </row>
    <row r="1433" ht="13.5" customHeight="1">
      <c r="A1433" s="288"/>
      <c r="B1433" s="287"/>
      <c r="C1433" s="203"/>
      <c r="D1433" s="203"/>
      <c r="E1433" s="281"/>
      <c r="F1433" s="253"/>
      <c r="G1433" s="7"/>
      <c r="H1433" s="7"/>
      <c r="I1433" s="7"/>
      <c r="J1433" s="7"/>
      <c r="K1433" s="7"/>
      <c r="L1433" s="7"/>
      <c r="M1433" s="7"/>
      <c r="N1433" s="7"/>
      <c r="O1433" s="7"/>
      <c r="P1433" s="7"/>
      <c r="Q1433" s="7"/>
      <c r="R1433" s="7"/>
      <c r="S1433" s="7"/>
      <c r="T1433" s="7"/>
      <c r="U1433" s="7"/>
      <c r="V1433" s="7"/>
      <c r="W1433" s="7"/>
      <c r="X1433" s="7"/>
      <c r="Y1433" s="7"/>
      <c r="Z1433" s="7"/>
    </row>
    <row r="1434" ht="13.5" customHeight="1">
      <c r="A1434" s="288"/>
      <c r="B1434" s="287"/>
      <c r="C1434" s="203"/>
      <c r="D1434" s="203"/>
      <c r="E1434" s="281"/>
      <c r="F1434" s="253"/>
      <c r="G1434" s="7"/>
      <c r="H1434" s="7"/>
      <c r="I1434" s="7"/>
      <c r="J1434" s="7"/>
      <c r="K1434" s="7"/>
      <c r="L1434" s="7"/>
      <c r="M1434" s="7"/>
      <c r="N1434" s="7"/>
      <c r="O1434" s="7"/>
      <c r="P1434" s="7"/>
      <c r="Q1434" s="7"/>
      <c r="R1434" s="7"/>
      <c r="S1434" s="7"/>
      <c r="T1434" s="7"/>
      <c r="U1434" s="7"/>
      <c r="V1434" s="7"/>
      <c r="W1434" s="7"/>
      <c r="X1434" s="7"/>
      <c r="Y1434" s="7"/>
      <c r="Z1434" s="7"/>
    </row>
    <row r="1435" ht="13.5" customHeight="1">
      <c r="A1435" s="288"/>
      <c r="B1435" s="287"/>
      <c r="C1435" s="203"/>
      <c r="D1435" s="203"/>
      <c r="E1435" s="281"/>
      <c r="F1435" s="253"/>
      <c r="G1435" s="7"/>
      <c r="H1435" s="7"/>
      <c r="I1435" s="7"/>
      <c r="J1435" s="7"/>
      <c r="K1435" s="7"/>
      <c r="L1435" s="7"/>
      <c r="M1435" s="7"/>
      <c r="N1435" s="7"/>
      <c r="O1435" s="7"/>
      <c r="P1435" s="7"/>
      <c r="Q1435" s="7"/>
      <c r="R1435" s="7"/>
      <c r="S1435" s="7"/>
      <c r="T1435" s="7"/>
      <c r="U1435" s="7"/>
      <c r="V1435" s="7"/>
      <c r="W1435" s="7"/>
      <c r="X1435" s="7"/>
      <c r="Y1435" s="7"/>
      <c r="Z1435" s="7"/>
    </row>
    <row r="1436" ht="13.5" customHeight="1">
      <c r="A1436" s="288"/>
      <c r="B1436" s="287"/>
      <c r="C1436" s="203"/>
      <c r="D1436" s="203"/>
      <c r="E1436" s="281"/>
      <c r="F1436" s="253"/>
      <c r="G1436" s="7"/>
      <c r="H1436" s="7"/>
      <c r="I1436" s="7"/>
      <c r="J1436" s="7"/>
      <c r="K1436" s="7"/>
      <c r="L1436" s="7"/>
      <c r="M1436" s="7"/>
      <c r="N1436" s="7"/>
      <c r="O1436" s="7"/>
      <c r="P1436" s="7"/>
      <c r="Q1436" s="7"/>
      <c r="R1436" s="7"/>
      <c r="S1436" s="7"/>
      <c r="T1436" s="7"/>
      <c r="U1436" s="7"/>
      <c r="V1436" s="7"/>
      <c r="W1436" s="7"/>
      <c r="X1436" s="7"/>
      <c r="Y1436" s="7"/>
      <c r="Z1436" s="7"/>
    </row>
    <row r="1437" ht="13.5" customHeight="1">
      <c r="A1437" s="288"/>
      <c r="B1437" s="287"/>
      <c r="C1437" s="203"/>
      <c r="D1437" s="203"/>
      <c r="E1437" s="281"/>
      <c r="F1437" s="253"/>
      <c r="G1437" s="7"/>
      <c r="H1437" s="7"/>
      <c r="I1437" s="7"/>
      <c r="J1437" s="7"/>
      <c r="K1437" s="7"/>
      <c r="L1437" s="7"/>
      <c r="M1437" s="7"/>
      <c r="N1437" s="7"/>
      <c r="O1437" s="7"/>
      <c r="P1437" s="7"/>
      <c r="Q1437" s="7"/>
      <c r="R1437" s="7"/>
      <c r="S1437" s="7"/>
      <c r="T1437" s="7"/>
      <c r="U1437" s="7"/>
      <c r="V1437" s="7"/>
      <c r="W1437" s="7"/>
      <c r="X1437" s="7"/>
      <c r="Y1437" s="7"/>
      <c r="Z1437" s="7"/>
    </row>
    <row r="1438" ht="13.5" customHeight="1">
      <c r="A1438" s="288"/>
      <c r="B1438" s="287"/>
      <c r="C1438" s="203"/>
      <c r="D1438" s="203"/>
      <c r="E1438" s="281"/>
      <c r="F1438" s="253"/>
      <c r="G1438" s="7"/>
      <c r="H1438" s="7"/>
      <c r="I1438" s="7"/>
      <c r="J1438" s="7"/>
      <c r="K1438" s="7"/>
      <c r="L1438" s="7"/>
      <c r="M1438" s="7"/>
      <c r="N1438" s="7"/>
      <c r="O1438" s="7"/>
      <c r="P1438" s="7"/>
      <c r="Q1438" s="7"/>
      <c r="R1438" s="7"/>
      <c r="S1438" s="7"/>
      <c r="T1438" s="7"/>
      <c r="U1438" s="7"/>
      <c r="V1438" s="7"/>
      <c r="W1438" s="7"/>
      <c r="X1438" s="7"/>
      <c r="Y1438" s="7"/>
      <c r="Z1438" s="7"/>
    </row>
    <row r="1439" ht="13.5" customHeight="1">
      <c r="A1439" s="288"/>
      <c r="B1439" s="287"/>
      <c r="C1439" s="203"/>
      <c r="D1439" s="203"/>
      <c r="E1439" s="281"/>
      <c r="F1439" s="253"/>
      <c r="G1439" s="7"/>
      <c r="H1439" s="7"/>
      <c r="I1439" s="7"/>
      <c r="J1439" s="7"/>
      <c r="K1439" s="7"/>
      <c r="L1439" s="7"/>
      <c r="M1439" s="7"/>
      <c r="N1439" s="7"/>
      <c r="O1439" s="7"/>
      <c r="P1439" s="7"/>
      <c r="Q1439" s="7"/>
      <c r="R1439" s="7"/>
      <c r="S1439" s="7"/>
      <c r="T1439" s="7"/>
      <c r="U1439" s="7"/>
      <c r="V1439" s="7"/>
      <c r="W1439" s="7"/>
      <c r="X1439" s="7"/>
      <c r="Y1439" s="7"/>
      <c r="Z1439" s="7"/>
    </row>
    <row r="1440" ht="13.5" customHeight="1">
      <c r="A1440" s="288"/>
      <c r="B1440" s="287"/>
      <c r="C1440" s="203"/>
      <c r="D1440" s="203"/>
      <c r="E1440" s="281"/>
      <c r="F1440" s="253"/>
      <c r="G1440" s="7"/>
      <c r="H1440" s="7"/>
      <c r="I1440" s="7"/>
      <c r="J1440" s="7"/>
      <c r="K1440" s="7"/>
      <c r="L1440" s="7"/>
      <c r="M1440" s="7"/>
      <c r="N1440" s="7"/>
      <c r="O1440" s="7"/>
      <c r="P1440" s="7"/>
      <c r="Q1440" s="7"/>
      <c r="R1440" s="7"/>
      <c r="S1440" s="7"/>
      <c r="T1440" s="7"/>
      <c r="U1440" s="7"/>
      <c r="V1440" s="7"/>
      <c r="W1440" s="7"/>
      <c r="X1440" s="7"/>
      <c r="Y1440" s="7"/>
      <c r="Z1440" s="7"/>
    </row>
    <row r="1441" ht="13.5" customHeight="1">
      <c r="A1441" s="288"/>
      <c r="B1441" s="287"/>
      <c r="C1441" s="203"/>
      <c r="D1441" s="203"/>
      <c r="E1441" s="281"/>
      <c r="F1441" s="253"/>
      <c r="G1441" s="7"/>
      <c r="H1441" s="7"/>
      <c r="I1441" s="7"/>
      <c r="J1441" s="7"/>
      <c r="K1441" s="7"/>
      <c r="L1441" s="7"/>
      <c r="M1441" s="7"/>
      <c r="N1441" s="7"/>
      <c r="O1441" s="7"/>
      <c r="P1441" s="7"/>
      <c r="Q1441" s="7"/>
      <c r="R1441" s="7"/>
      <c r="S1441" s="7"/>
      <c r="T1441" s="7"/>
      <c r="U1441" s="7"/>
      <c r="V1441" s="7"/>
      <c r="W1441" s="7"/>
      <c r="X1441" s="7"/>
      <c r="Y1441" s="7"/>
      <c r="Z1441" s="7"/>
    </row>
    <row r="1442" ht="13.5" customHeight="1">
      <c r="A1442" s="288"/>
      <c r="B1442" s="287"/>
      <c r="C1442" s="203"/>
      <c r="D1442" s="203"/>
      <c r="E1442" s="281"/>
      <c r="F1442" s="253"/>
      <c r="G1442" s="7"/>
      <c r="H1442" s="7"/>
      <c r="I1442" s="7"/>
      <c r="J1442" s="7"/>
      <c r="K1442" s="7"/>
      <c r="L1442" s="7"/>
      <c r="M1442" s="7"/>
      <c r="N1442" s="7"/>
      <c r="O1442" s="7"/>
      <c r="P1442" s="7"/>
      <c r="Q1442" s="7"/>
      <c r="R1442" s="7"/>
      <c r="S1442" s="7"/>
      <c r="T1442" s="7"/>
      <c r="U1442" s="7"/>
      <c r="V1442" s="7"/>
      <c r="W1442" s="7"/>
      <c r="X1442" s="7"/>
      <c r="Y1442" s="7"/>
      <c r="Z1442" s="7"/>
    </row>
    <row r="1443" ht="13.5" customHeight="1">
      <c r="A1443" s="288"/>
      <c r="B1443" s="287"/>
      <c r="C1443" s="203"/>
      <c r="D1443" s="203"/>
      <c r="E1443" s="281"/>
      <c r="F1443" s="253"/>
      <c r="G1443" s="7"/>
      <c r="H1443" s="7"/>
      <c r="I1443" s="7"/>
      <c r="J1443" s="7"/>
      <c r="K1443" s="7"/>
      <c r="L1443" s="7"/>
      <c r="M1443" s="7"/>
      <c r="N1443" s="7"/>
      <c r="O1443" s="7"/>
      <c r="P1443" s="7"/>
      <c r="Q1443" s="7"/>
      <c r="R1443" s="7"/>
      <c r="S1443" s="7"/>
      <c r="T1443" s="7"/>
      <c r="U1443" s="7"/>
      <c r="V1443" s="7"/>
      <c r="W1443" s="7"/>
      <c r="X1443" s="7"/>
      <c r="Y1443" s="7"/>
      <c r="Z1443" s="7"/>
    </row>
    <row r="1444" ht="13.5" customHeight="1">
      <c r="A1444" s="288"/>
      <c r="B1444" s="287"/>
      <c r="C1444" s="203"/>
      <c r="D1444" s="203"/>
      <c r="E1444" s="281"/>
      <c r="F1444" s="253"/>
      <c r="G1444" s="7"/>
      <c r="H1444" s="7"/>
      <c r="I1444" s="7"/>
      <c r="J1444" s="7"/>
      <c r="K1444" s="7"/>
      <c r="L1444" s="7"/>
      <c r="M1444" s="7"/>
      <c r="N1444" s="7"/>
      <c r="O1444" s="7"/>
      <c r="P1444" s="7"/>
      <c r="Q1444" s="7"/>
      <c r="R1444" s="7"/>
      <c r="S1444" s="7"/>
      <c r="T1444" s="7"/>
      <c r="U1444" s="7"/>
      <c r="V1444" s="7"/>
      <c r="W1444" s="7"/>
      <c r="X1444" s="7"/>
      <c r="Y1444" s="7"/>
      <c r="Z1444" s="7"/>
    </row>
    <row r="1445" ht="13.5" customHeight="1">
      <c r="A1445" s="288"/>
      <c r="B1445" s="287"/>
      <c r="C1445" s="203"/>
      <c r="D1445" s="203"/>
      <c r="E1445" s="281"/>
      <c r="F1445" s="253"/>
      <c r="G1445" s="7"/>
      <c r="H1445" s="7"/>
      <c r="I1445" s="7"/>
      <c r="J1445" s="7"/>
      <c r="K1445" s="7"/>
      <c r="L1445" s="7"/>
      <c r="M1445" s="7"/>
      <c r="N1445" s="7"/>
      <c r="O1445" s="7"/>
      <c r="P1445" s="7"/>
      <c r="Q1445" s="7"/>
      <c r="R1445" s="7"/>
      <c r="S1445" s="7"/>
      <c r="T1445" s="7"/>
      <c r="U1445" s="7"/>
      <c r="V1445" s="7"/>
      <c r="W1445" s="7"/>
      <c r="X1445" s="7"/>
      <c r="Y1445" s="7"/>
      <c r="Z1445" s="7"/>
    </row>
    <row r="1446" ht="13.5" customHeight="1">
      <c r="A1446" s="288"/>
      <c r="B1446" s="287"/>
      <c r="C1446" s="203"/>
      <c r="D1446" s="203"/>
      <c r="E1446" s="281"/>
      <c r="F1446" s="253"/>
      <c r="G1446" s="7"/>
      <c r="H1446" s="7"/>
      <c r="I1446" s="7"/>
      <c r="J1446" s="7"/>
      <c r="K1446" s="7"/>
      <c r="L1446" s="7"/>
      <c r="M1446" s="7"/>
      <c r="N1446" s="7"/>
      <c r="O1446" s="7"/>
      <c r="P1446" s="7"/>
      <c r="Q1446" s="7"/>
      <c r="R1446" s="7"/>
      <c r="S1446" s="7"/>
      <c r="T1446" s="7"/>
      <c r="U1446" s="7"/>
      <c r="V1446" s="7"/>
      <c r="W1446" s="7"/>
      <c r="X1446" s="7"/>
      <c r="Y1446" s="7"/>
      <c r="Z1446" s="7"/>
    </row>
    <row r="1447" ht="13.5" customHeight="1">
      <c r="A1447" s="288"/>
      <c r="B1447" s="287"/>
      <c r="C1447" s="203"/>
      <c r="D1447" s="203"/>
      <c r="E1447" s="281"/>
      <c r="F1447" s="253"/>
      <c r="G1447" s="7"/>
      <c r="H1447" s="7"/>
      <c r="I1447" s="7"/>
      <c r="J1447" s="7"/>
      <c r="K1447" s="7"/>
      <c r="L1447" s="7"/>
      <c r="M1447" s="7"/>
      <c r="N1447" s="7"/>
      <c r="O1447" s="7"/>
      <c r="P1447" s="7"/>
      <c r="Q1447" s="7"/>
      <c r="R1447" s="7"/>
      <c r="S1447" s="7"/>
      <c r="T1447" s="7"/>
      <c r="U1447" s="7"/>
      <c r="V1447" s="7"/>
      <c r="W1447" s="7"/>
      <c r="X1447" s="7"/>
      <c r="Y1447" s="7"/>
      <c r="Z1447" s="7"/>
    </row>
    <row r="1448" ht="13.5" customHeight="1">
      <c r="A1448" s="288"/>
      <c r="B1448" s="287"/>
      <c r="C1448" s="203"/>
      <c r="D1448" s="203"/>
      <c r="E1448" s="281"/>
      <c r="F1448" s="253"/>
      <c r="G1448" s="7"/>
      <c r="H1448" s="7"/>
      <c r="I1448" s="7"/>
      <c r="J1448" s="7"/>
      <c r="K1448" s="7"/>
      <c r="L1448" s="7"/>
      <c r="M1448" s="7"/>
      <c r="N1448" s="7"/>
      <c r="O1448" s="7"/>
      <c r="P1448" s="7"/>
      <c r="Q1448" s="7"/>
      <c r="R1448" s="7"/>
      <c r="S1448" s="7"/>
      <c r="T1448" s="7"/>
      <c r="U1448" s="7"/>
      <c r="V1448" s="7"/>
      <c r="W1448" s="7"/>
      <c r="X1448" s="7"/>
      <c r="Y1448" s="7"/>
      <c r="Z1448" s="7"/>
    </row>
    <row r="1449" ht="13.5" customHeight="1">
      <c r="A1449" s="288"/>
      <c r="B1449" s="287"/>
      <c r="C1449" s="203"/>
      <c r="D1449" s="203"/>
      <c r="E1449" s="281"/>
      <c r="F1449" s="253"/>
      <c r="G1449" s="7"/>
      <c r="H1449" s="7"/>
      <c r="I1449" s="7"/>
      <c r="J1449" s="7"/>
      <c r="K1449" s="7"/>
      <c r="L1449" s="7"/>
      <c r="M1449" s="7"/>
      <c r="N1449" s="7"/>
      <c r="O1449" s="7"/>
      <c r="P1449" s="7"/>
      <c r="Q1449" s="7"/>
      <c r="R1449" s="7"/>
      <c r="S1449" s="7"/>
      <c r="T1449" s="7"/>
      <c r="U1449" s="7"/>
      <c r="V1449" s="7"/>
      <c r="W1449" s="7"/>
      <c r="X1449" s="7"/>
      <c r="Y1449" s="7"/>
      <c r="Z1449" s="7"/>
    </row>
    <row r="1450" ht="13.5" customHeight="1">
      <c r="A1450" s="288"/>
      <c r="B1450" s="287"/>
      <c r="C1450" s="203"/>
      <c r="D1450" s="203"/>
      <c r="E1450" s="281"/>
      <c r="F1450" s="253"/>
      <c r="G1450" s="7"/>
      <c r="H1450" s="7"/>
      <c r="I1450" s="7"/>
      <c r="J1450" s="7"/>
      <c r="K1450" s="7"/>
      <c r="L1450" s="7"/>
      <c r="M1450" s="7"/>
      <c r="N1450" s="7"/>
      <c r="O1450" s="7"/>
      <c r="P1450" s="7"/>
      <c r="Q1450" s="7"/>
      <c r="R1450" s="7"/>
      <c r="S1450" s="7"/>
      <c r="T1450" s="7"/>
      <c r="U1450" s="7"/>
      <c r="V1450" s="7"/>
      <c r="W1450" s="7"/>
      <c r="X1450" s="7"/>
      <c r="Y1450" s="7"/>
      <c r="Z1450" s="7"/>
    </row>
    <row r="1451" ht="13.5" customHeight="1">
      <c r="A1451" s="288"/>
      <c r="B1451" s="287"/>
      <c r="C1451" s="203"/>
      <c r="D1451" s="203"/>
      <c r="E1451" s="281"/>
      <c r="F1451" s="253"/>
      <c r="G1451" s="7"/>
      <c r="H1451" s="7"/>
      <c r="I1451" s="7"/>
      <c r="J1451" s="7"/>
      <c r="K1451" s="7"/>
      <c r="L1451" s="7"/>
      <c r="M1451" s="7"/>
      <c r="N1451" s="7"/>
      <c r="O1451" s="7"/>
      <c r="P1451" s="7"/>
      <c r="Q1451" s="7"/>
      <c r="R1451" s="7"/>
      <c r="S1451" s="7"/>
      <c r="T1451" s="7"/>
      <c r="U1451" s="7"/>
      <c r="V1451" s="7"/>
      <c r="W1451" s="7"/>
      <c r="X1451" s="7"/>
      <c r="Y1451" s="7"/>
      <c r="Z1451" s="7"/>
    </row>
    <row r="1452" ht="13.5" customHeight="1">
      <c r="A1452" s="288"/>
      <c r="B1452" s="287"/>
      <c r="C1452" s="203"/>
      <c r="D1452" s="203"/>
      <c r="E1452" s="281"/>
      <c r="F1452" s="253"/>
      <c r="G1452" s="7"/>
      <c r="H1452" s="7"/>
      <c r="I1452" s="7"/>
      <c r="J1452" s="7"/>
      <c r="K1452" s="7"/>
      <c r="L1452" s="7"/>
      <c r="M1452" s="7"/>
      <c r="N1452" s="7"/>
      <c r="O1452" s="7"/>
      <c r="P1452" s="7"/>
      <c r="Q1452" s="7"/>
      <c r="R1452" s="7"/>
      <c r="S1452" s="7"/>
      <c r="T1452" s="7"/>
      <c r="U1452" s="7"/>
      <c r="V1452" s="7"/>
      <c r="W1452" s="7"/>
      <c r="X1452" s="7"/>
      <c r="Y1452" s="7"/>
      <c r="Z1452" s="7"/>
    </row>
    <row r="1453" ht="13.5" customHeight="1">
      <c r="A1453" s="288"/>
      <c r="B1453" s="287"/>
      <c r="C1453" s="203"/>
      <c r="D1453" s="203"/>
      <c r="E1453" s="281"/>
      <c r="F1453" s="253"/>
      <c r="G1453" s="7"/>
      <c r="H1453" s="7"/>
      <c r="I1453" s="7"/>
      <c r="J1453" s="7"/>
      <c r="K1453" s="7"/>
      <c r="L1453" s="7"/>
      <c r="M1453" s="7"/>
      <c r="N1453" s="7"/>
      <c r="O1453" s="7"/>
      <c r="P1453" s="7"/>
      <c r="Q1453" s="7"/>
      <c r="R1453" s="7"/>
      <c r="S1453" s="7"/>
      <c r="T1453" s="7"/>
      <c r="U1453" s="7"/>
      <c r="V1453" s="7"/>
      <c r="W1453" s="7"/>
      <c r="X1453" s="7"/>
      <c r="Y1453" s="7"/>
      <c r="Z1453" s="7"/>
    </row>
    <row r="1454" ht="13.5" customHeight="1">
      <c r="A1454" s="288"/>
      <c r="B1454" s="287"/>
      <c r="C1454" s="203"/>
      <c r="D1454" s="203"/>
      <c r="E1454" s="281"/>
      <c r="F1454" s="253"/>
      <c r="G1454" s="7"/>
      <c r="H1454" s="7"/>
      <c r="I1454" s="7"/>
      <c r="J1454" s="7"/>
      <c r="K1454" s="7"/>
      <c r="L1454" s="7"/>
      <c r="M1454" s="7"/>
      <c r="N1454" s="7"/>
      <c r="O1454" s="7"/>
      <c r="P1454" s="7"/>
      <c r="Q1454" s="7"/>
      <c r="R1454" s="7"/>
      <c r="S1454" s="7"/>
      <c r="T1454" s="7"/>
      <c r="U1454" s="7"/>
      <c r="V1454" s="7"/>
      <c r="W1454" s="7"/>
      <c r="X1454" s="7"/>
      <c r="Y1454" s="7"/>
      <c r="Z1454" s="7"/>
    </row>
    <row r="1455" ht="13.5" customHeight="1">
      <c r="A1455" s="288"/>
      <c r="B1455" s="287"/>
      <c r="C1455" s="203"/>
      <c r="D1455" s="203"/>
      <c r="E1455" s="281"/>
      <c r="F1455" s="253"/>
      <c r="G1455" s="7"/>
      <c r="H1455" s="7"/>
      <c r="I1455" s="7"/>
      <c r="J1455" s="7"/>
      <c r="K1455" s="7"/>
      <c r="L1455" s="7"/>
      <c r="M1455" s="7"/>
      <c r="N1455" s="7"/>
      <c r="O1455" s="7"/>
      <c r="P1455" s="7"/>
      <c r="Q1455" s="7"/>
      <c r="R1455" s="7"/>
      <c r="S1455" s="7"/>
      <c r="T1455" s="7"/>
      <c r="U1455" s="7"/>
      <c r="V1455" s="7"/>
      <c r="W1455" s="7"/>
      <c r="X1455" s="7"/>
      <c r="Y1455" s="7"/>
      <c r="Z1455" s="7"/>
    </row>
    <row r="1456" ht="13.5" customHeight="1">
      <c r="A1456" s="288"/>
      <c r="B1456" s="287"/>
      <c r="C1456" s="203"/>
      <c r="D1456" s="203"/>
      <c r="E1456" s="281"/>
      <c r="F1456" s="253"/>
      <c r="G1456" s="7"/>
      <c r="H1456" s="7"/>
      <c r="I1456" s="7"/>
      <c r="J1456" s="7"/>
      <c r="K1456" s="7"/>
      <c r="L1456" s="7"/>
      <c r="M1456" s="7"/>
      <c r="N1456" s="7"/>
      <c r="O1456" s="7"/>
      <c r="P1456" s="7"/>
      <c r="Q1456" s="7"/>
      <c r="R1456" s="7"/>
      <c r="S1456" s="7"/>
      <c r="T1456" s="7"/>
      <c r="U1456" s="7"/>
      <c r="V1456" s="7"/>
      <c r="W1456" s="7"/>
      <c r="X1456" s="7"/>
      <c r="Y1456" s="7"/>
      <c r="Z1456" s="7"/>
    </row>
    <row r="1457" ht="13.5" customHeight="1">
      <c r="A1457" s="288"/>
      <c r="B1457" s="287"/>
      <c r="C1457" s="203"/>
      <c r="D1457" s="203"/>
      <c r="E1457" s="281"/>
      <c r="F1457" s="253"/>
      <c r="G1457" s="7"/>
      <c r="H1457" s="7"/>
      <c r="I1457" s="7"/>
      <c r="J1457" s="7"/>
      <c r="K1457" s="7"/>
      <c r="L1457" s="7"/>
      <c r="M1457" s="7"/>
      <c r="N1457" s="7"/>
      <c r="O1457" s="7"/>
      <c r="P1457" s="7"/>
      <c r="Q1457" s="7"/>
      <c r="R1457" s="7"/>
      <c r="S1457" s="7"/>
      <c r="T1457" s="7"/>
      <c r="U1457" s="7"/>
      <c r="V1457" s="7"/>
      <c r="W1457" s="7"/>
      <c r="X1457" s="7"/>
      <c r="Y1457" s="7"/>
      <c r="Z1457" s="7"/>
    </row>
    <row r="1458" ht="13.5" customHeight="1">
      <c r="A1458" s="288"/>
      <c r="B1458" s="287"/>
      <c r="C1458" s="203"/>
      <c r="D1458" s="203"/>
      <c r="E1458" s="281"/>
      <c r="F1458" s="253"/>
      <c r="G1458" s="7"/>
      <c r="H1458" s="7"/>
      <c r="I1458" s="7"/>
      <c r="J1458" s="7"/>
      <c r="K1458" s="7"/>
      <c r="L1458" s="7"/>
      <c r="M1458" s="7"/>
      <c r="N1458" s="7"/>
      <c r="O1458" s="7"/>
      <c r="P1458" s="7"/>
      <c r="Q1458" s="7"/>
      <c r="R1458" s="7"/>
      <c r="S1458" s="7"/>
      <c r="T1458" s="7"/>
      <c r="U1458" s="7"/>
      <c r="V1458" s="7"/>
      <c r="W1458" s="7"/>
      <c r="X1458" s="7"/>
      <c r="Y1458" s="7"/>
      <c r="Z1458" s="7"/>
    </row>
    <row r="1459" ht="13.5" customHeight="1">
      <c r="A1459" s="288"/>
      <c r="B1459" s="287"/>
      <c r="C1459" s="203"/>
      <c r="D1459" s="203"/>
      <c r="E1459" s="281"/>
      <c r="F1459" s="253"/>
      <c r="G1459" s="7"/>
      <c r="H1459" s="7"/>
      <c r="I1459" s="7"/>
      <c r="J1459" s="7"/>
      <c r="K1459" s="7"/>
      <c r="L1459" s="7"/>
      <c r="M1459" s="7"/>
      <c r="N1459" s="7"/>
      <c r="O1459" s="7"/>
      <c r="P1459" s="7"/>
      <c r="Q1459" s="7"/>
      <c r="R1459" s="7"/>
      <c r="S1459" s="7"/>
      <c r="T1459" s="7"/>
      <c r="U1459" s="7"/>
      <c r="V1459" s="7"/>
      <c r="W1459" s="7"/>
      <c r="X1459" s="7"/>
      <c r="Y1459" s="7"/>
      <c r="Z1459" s="7"/>
    </row>
    <row r="1460" ht="13.5" customHeight="1">
      <c r="A1460" s="288"/>
      <c r="B1460" s="287"/>
      <c r="C1460" s="203"/>
      <c r="D1460" s="203"/>
      <c r="E1460" s="281"/>
      <c r="F1460" s="253"/>
      <c r="G1460" s="7"/>
      <c r="H1460" s="7"/>
      <c r="I1460" s="7"/>
      <c r="J1460" s="7"/>
      <c r="K1460" s="7"/>
      <c r="L1460" s="7"/>
      <c r="M1460" s="7"/>
      <c r="N1460" s="7"/>
      <c r="O1460" s="7"/>
      <c r="P1460" s="7"/>
      <c r="Q1460" s="7"/>
      <c r="R1460" s="7"/>
      <c r="S1460" s="7"/>
      <c r="T1460" s="7"/>
      <c r="U1460" s="7"/>
      <c r="V1460" s="7"/>
      <c r="W1460" s="7"/>
      <c r="X1460" s="7"/>
      <c r="Y1460" s="7"/>
      <c r="Z1460" s="7"/>
    </row>
    <row r="1461" ht="13.5" customHeight="1">
      <c r="A1461" s="288"/>
      <c r="B1461" s="287"/>
      <c r="C1461" s="203"/>
      <c r="D1461" s="203"/>
      <c r="E1461" s="281"/>
      <c r="F1461" s="253"/>
      <c r="G1461" s="7"/>
      <c r="H1461" s="7"/>
      <c r="I1461" s="7"/>
      <c r="J1461" s="7"/>
      <c r="K1461" s="7"/>
      <c r="L1461" s="7"/>
      <c r="M1461" s="7"/>
      <c r="N1461" s="7"/>
      <c r="O1461" s="7"/>
      <c r="P1461" s="7"/>
      <c r="Q1461" s="7"/>
      <c r="R1461" s="7"/>
      <c r="S1461" s="7"/>
      <c r="T1461" s="7"/>
      <c r="U1461" s="7"/>
      <c r="V1461" s="7"/>
      <c r="W1461" s="7"/>
      <c r="X1461" s="7"/>
      <c r="Y1461" s="7"/>
      <c r="Z1461" s="7"/>
    </row>
    <row r="1462" ht="13.5" customHeight="1">
      <c r="A1462" s="288"/>
      <c r="B1462" s="287"/>
      <c r="C1462" s="203"/>
      <c r="D1462" s="203"/>
      <c r="E1462" s="281"/>
      <c r="F1462" s="253"/>
      <c r="G1462" s="7"/>
      <c r="H1462" s="7"/>
      <c r="I1462" s="7"/>
      <c r="J1462" s="7"/>
      <c r="K1462" s="7"/>
      <c r="L1462" s="7"/>
      <c r="M1462" s="7"/>
      <c r="N1462" s="7"/>
      <c r="O1462" s="7"/>
      <c r="P1462" s="7"/>
      <c r="Q1462" s="7"/>
      <c r="R1462" s="7"/>
      <c r="S1462" s="7"/>
      <c r="T1462" s="7"/>
      <c r="U1462" s="7"/>
      <c r="V1462" s="7"/>
      <c r="W1462" s="7"/>
      <c r="X1462" s="7"/>
      <c r="Y1462" s="7"/>
      <c r="Z1462" s="7"/>
    </row>
    <row r="1463" ht="13.5" customHeight="1">
      <c r="A1463" s="288"/>
      <c r="B1463" s="287"/>
      <c r="C1463" s="203"/>
      <c r="D1463" s="203"/>
      <c r="E1463" s="281"/>
      <c r="F1463" s="253"/>
      <c r="G1463" s="7"/>
      <c r="H1463" s="7"/>
      <c r="I1463" s="7"/>
      <c r="J1463" s="7"/>
      <c r="K1463" s="7"/>
      <c r="L1463" s="7"/>
      <c r="M1463" s="7"/>
      <c r="N1463" s="7"/>
      <c r="O1463" s="7"/>
      <c r="P1463" s="7"/>
      <c r="Q1463" s="7"/>
      <c r="R1463" s="7"/>
      <c r="S1463" s="7"/>
      <c r="T1463" s="7"/>
      <c r="U1463" s="7"/>
      <c r="V1463" s="7"/>
      <c r="W1463" s="7"/>
      <c r="X1463" s="7"/>
      <c r="Y1463" s="7"/>
      <c r="Z1463" s="7"/>
    </row>
    <row r="1464" ht="13.5" customHeight="1">
      <c r="A1464" s="288"/>
      <c r="B1464" s="287"/>
      <c r="C1464" s="203"/>
      <c r="D1464" s="203"/>
      <c r="E1464" s="281"/>
      <c r="F1464" s="253"/>
      <c r="G1464" s="7"/>
      <c r="H1464" s="7"/>
      <c r="I1464" s="7"/>
      <c r="J1464" s="7"/>
      <c r="K1464" s="7"/>
      <c r="L1464" s="7"/>
      <c r="M1464" s="7"/>
      <c r="N1464" s="7"/>
      <c r="O1464" s="7"/>
      <c r="P1464" s="7"/>
      <c r="Q1464" s="7"/>
      <c r="R1464" s="7"/>
      <c r="S1464" s="7"/>
      <c r="T1464" s="7"/>
      <c r="U1464" s="7"/>
      <c r="V1464" s="7"/>
      <c r="W1464" s="7"/>
      <c r="X1464" s="7"/>
      <c r="Y1464" s="7"/>
      <c r="Z1464" s="7"/>
    </row>
    <row r="1465" ht="13.5" customHeight="1">
      <c r="A1465" s="288"/>
      <c r="B1465" s="287"/>
      <c r="C1465" s="203"/>
      <c r="D1465" s="203"/>
      <c r="E1465" s="281"/>
      <c r="F1465" s="253"/>
      <c r="G1465" s="7"/>
      <c r="H1465" s="7"/>
      <c r="I1465" s="7"/>
      <c r="J1465" s="7"/>
      <c r="K1465" s="7"/>
      <c r="L1465" s="7"/>
      <c r="M1465" s="7"/>
      <c r="N1465" s="7"/>
      <c r="O1465" s="7"/>
      <c r="P1465" s="7"/>
      <c r="Q1465" s="7"/>
      <c r="R1465" s="7"/>
      <c r="S1465" s="7"/>
      <c r="T1465" s="7"/>
      <c r="U1465" s="7"/>
      <c r="V1465" s="7"/>
      <c r="W1465" s="7"/>
      <c r="X1465" s="7"/>
      <c r="Y1465" s="7"/>
      <c r="Z1465" s="7"/>
    </row>
    <row r="1466" ht="13.5" customHeight="1">
      <c r="A1466" s="288"/>
      <c r="B1466" s="287"/>
      <c r="C1466" s="203"/>
      <c r="D1466" s="203"/>
      <c r="E1466" s="281"/>
      <c r="F1466" s="253"/>
      <c r="G1466" s="7"/>
      <c r="H1466" s="7"/>
      <c r="I1466" s="7"/>
      <c r="J1466" s="7"/>
      <c r="K1466" s="7"/>
      <c r="L1466" s="7"/>
      <c r="M1466" s="7"/>
      <c r="N1466" s="7"/>
      <c r="O1466" s="7"/>
      <c r="P1466" s="7"/>
      <c r="Q1466" s="7"/>
      <c r="R1466" s="7"/>
      <c r="S1466" s="7"/>
      <c r="T1466" s="7"/>
      <c r="U1466" s="7"/>
      <c r="V1466" s="7"/>
      <c r="W1466" s="7"/>
      <c r="X1466" s="7"/>
      <c r="Y1466" s="7"/>
      <c r="Z1466" s="7"/>
    </row>
    <row r="1467" ht="13.5" customHeight="1">
      <c r="A1467" s="288"/>
      <c r="B1467" s="287"/>
      <c r="C1467" s="203"/>
      <c r="D1467" s="203"/>
      <c r="E1467" s="281"/>
      <c r="F1467" s="253"/>
      <c r="G1467" s="7"/>
      <c r="H1467" s="7"/>
      <c r="I1467" s="7"/>
      <c r="J1467" s="7"/>
      <c r="K1467" s="7"/>
      <c r="L1467" s="7"/>
      <c r="M1467" s="7"/>
      <c r="N1467" s="7"/>
      <c r="O1467" s="7"/>
      <c r="P1467" s="7"/>
      <c r="Q1467" s="7"/>
      <c r="R1467" s="7"/>
      <c r="S1467" s="7"/>
      <c r="T1467" s="7"/>
      <c r="U1467" s="7"/>
      <c r="V1467" s="7"/>
      <c r="W1467" s="7"/>
      <c r="X1467" s="7"/>
      <c r="Y1467" s="7"/>
      <c r="Z1467" s="7"/>
    </row>
    <row r="1468" ht="13.5" customHeight="1">
      <c r="A1468" s="288"/>
      <c r="B1468" s="287"/>
      <c r="C1468" s="203"/>
      <c r="D1468" s="203"/>
      <c r="E1468" s="281"/>
      <c r="F1468" s="253"/>
      <c r="G1468" s="7"/>
      <c r="H1468" s="7"/>
      <c r="I1468" s="7"/>
      <c r="J1468" s="7"/>
      <c r="K1468" s="7"/>
      <c r="L1468" s="7"/>
      <c r="M1468" s="7"/>
      <c r="N1468" s="7"/>
      <c r="O1468" s="7"/>
      <c r="P1468" s="7"/>
      <c r="Q1468" s="7"/>
      <c r="R1468" s="7"/>
      <c r="S1468" s="7"/>
      <c r="T1468" s="7"/>
      <c r="U1468" s="7"/>
      <c r="V1468" s="7"/>
      <c r="W1468" s="7"/>
      <c r="X1468" s="7"/>
      <c r="Y1468" s="7"/>
      <c r="Z1468" s="7"/>
    </row>
    <row r="1469" ht="13.5" customHeight="1">
      <c r="A1469" s="288"/>
      <c r="B1469" s="287"/>
      <c r="C1469" s="203"/>
      <c r="D1469" s="203"/>
      <c r="E1469" s="281"/>
      <c r="F1469" s="253"/>
      <c r="G1469" s="7"/>
      <c r="H1469" s="7"/>
      <c r="I1469" s="7"/>
      <c r="J1469" s="7"/>
      <c r="K1469" s="7"/>
      <c r="L1469" s="7"/>
      <c r="M1469" s="7"/>
      <c r="N1469" s="7"/>
      <c r="O1469" s="7"/>
      <c r="P1469" s="7"/>
      <c r="Q1469" s="7"/>
      <c r="R1469" s="7"/>
      <c r="S1469" s="7"/>
      <c r="T1469" s="7"/>
      <c r="U1469" s="7"/>
      <c r="V1469" s="7"/>
      <c r="W1469" s="7"/>
      <c r="X1469" s="7"/>
      <c r="Y1469" s="7"/>
      <c r="Z1469" s="7"/>
    </row>
    <row r="1470" ht="13.5" customHeight="1">
      <c r="A1470" s="288"/>
      <c r="B1470" s="287"/>
      <c r="C1470" s="203"/>
      <c r="D1470" s="203"/>
      <c r="E1470" s="281"/>
      <c r="F1470" s="253"/>
      <c r="G1470" s="7"/>
      <c r="H1470" s="7"/>
      <c r="I1470" s="7"/>
      <c r="J1470" s="7"/>
      <c r="K1470" s="7"/>
      <c r="L1470" s="7"/>
      <c r="M1470" s="7"/>
      <c r="N1470" s="7"/>
      <c r="O1470" s="7"/>
      <c r="P1470" s="7"/>
      <c r="Q1470" s="7"/>
      <c r="R1470" s="7"/>
      <c r="S1470" s="7"/>
      <c r="T1470" s="7"/>
      <c r="U1470" s="7"/>
      <c r="V1470" s="7"/>
      <c r="W1470" s="7"/>
      <c r="X1470" s="7"/>
      <c r="Y1470" s="7"/>
      <c r="Z1470" s="7"/>
    </row>
    <row r="1471" ht="13.5" customHeight="1">
      <c r="A1471" s="288"/>
      <c r="B1471" s="287"/>
      <c r="C1471" s="203"/>
      <c r="D1471" s="203"/>
      <c r="E1471" s="281"/>
      <c r="F1471" s="253"/>
      <c r="G1471" s="7"/>
      <c r="H1471" s="7"/>
      <c r="I1471" s="7"/>
      <c r="J1471" s="7"/>
      <c r="K1471" s="7"/>
      <c r="L1471" s="7"/>
      <c r="M1471" s="7"/>
      <c r="N1471" s="7"/>
      <c r="O1471" s="7"/>
      <c r="P1471" s="7"/>
      <c r="Q1471" s="7"/>
      <c r="R1471" s="7"/>
      <c r="S1471" s="7"/>
      <c r="T1471" s="7"/>
      <c r="U1471" s="7"/>
      <c r="V1471" s="7"/>
      <c r="W1471" s="7"/>
      <c r="X1471" s="7"/>
      <c r="Y1471" s="7"/>
      <c r="Z1471" s="7"/>
    </row>
    <row r="1472" ht="13.5" customHeight="1">
      <c r="A1472" s="288"/>
      <c r="B1472" s="287"/>
      <c r="C1472" s="203"/>
      <c r="D1472" s="203"/>
      <c r="E1472" s="281"/>
      <c r="F1472" s="253"/>
      <c r="G1472" s="7"/>
      <c r="H1472" s="7"/>
      <c r="I1472" s="7"/>
      <c r="J1472" s="7"/>
      <c r="K1472" s="7"/>
      <c r="L1472" s="7"/>
      <c r="M1472" s="7"/>
      <c r="N1472" s="7"/>
      <c r="O1472" s="7"/>
      <c r="P1472" s="7"/>
      <c r="Q1472" s="7"/>
      <c r="R1472" s="7"/>
      <c r="S1472" s="7"/>
      <c r="T1472" s="7"/>
      <c r="U1472" s="7"/>
      <c r="V1472" s="7"/>
      <c r="W1472" s="7"/>
      <c r="X1472" s="7"/>
      <c r="Y1472" s="7"/>
      <c r="Z1472" s="7"/>
    </row>
    <row r="1473" ht="13.5" customHeight="1">
      <c r="A1473" s="288"/>
      <c r="B1473" s="287"/>
      <c r="C1473" s="203"/>
      <c r="D1473" s="203"/>
      <c r="E1473" s="281"/>
      <c r="F1473" s="253"/>
      <c r="G1473" s="7"/>
      <c r="H1473" s="7"/>
      <c r="I1473" s="7"/>
      <c r="J1473" s="7"/>
      <c r="K1473" s="7"/>
      <c r="L1473" s="7"/>
      <c r="M1473" s="7"/>
      <c r="N1473" s="7"/>
      <c r="O1473" s="7"/>
      <c r="P1473" s="7"/>
      <c r="Q1473" s="7"/>
      <c r="R1473" s="7"/>
      <c r="S1473" s="7"/>
      <c r="T1473" s="7"/>
      <c r="U1473" s="7"/>
      <c r="V1473" s="7"/>
      <c r="W1473" s="7"/>
      <c r="X1473" s="7"/>
      <c r="Y1473" s="7"/>
      <c r="Z1473" s="7"/>
    </row>
    <row r="1474" ht="13.5" customHeight="1">
      <c r="A1474" s="288"/>
      <c r="B1474" s="287"/>
      <c r="C1474" s="203"/>
      <c r="D1474" s="203"/>
      <c r="E1474" s="281"/>
      <c r="F1474" s="253"/>
      <c r="G1474" s="7"/>
      <c r="H1474" s="7"/>
      <c r="I1474" s="7"/>
      <c r="J1474" s="7"/>
      <c r="K1474" s="7"/>
      <c r="L1474" s="7"/>
      <c r="M1474" s="7"/>
      <c r="N1474" s="7"/>
      <c r="O1474" s="7"/>
      <c r="P1474" s="7"/>
      <c r="Q1474" s="7"/>
      <c r="R1474" s="7"/>
      <c r="S1474" s="7"/>
      <c r="T1474" s="7"/>
      <c r="U1474" s="7"/>
      <c r="V1474" s="7"/>
      <c r="W1474" s="7"/>
      <c r="X1474" s="7"/>
      <c r="Y1474" s="7"/>
      <c r="Z1474" s="7"/>
    </row>
    <row r="1475" ht="13.5" customHeight="1">
      <c r="A1475" s="288"/>
      <c r="B1475" s="287"/>
      <c r="C1475" s="203"/>
      <c r="D1475" s="203"/>
      <c r="E1475" s="281"/>
      <c r="F1475" s="253"/>
      <c r="G1475" s="7"/>
      <c r="H1475" s="7"/>
      <c r="I1475" s="7"/>
      <c r="J1475" s="7"/>
      <c r="K1475" s="7"/>
      <c r="L1475" s="7"/>
      <c r="M1475" s="7"/>
      <c r="N1475" s="7"/>
      <c r="O1475" s="7"/>
      <c r="P1475" s="7"/>
      <c r="Q1475" s="7"/>
      <c r="R1475" s="7"/>
      <c r="S1475" s="7"/>
      <c r="T1475" s="7"/>
      <c r="U1475" s="7"/>
      <c r="V1475" s="7"/>
      <c r="W1475" s="7"/>
      <c r="X1475" s="7"/>
      <c r="Y1475" s="7"/>
      <c r="Z1475" s="7"/>
    </row>
    <row r="1476" ht="13.5" customHeight="1">
      <c r="A1476" s="288"/>
      <c r="B1476" s="287"/>
      <c r="C1476" s="203"/>
      <c r="D1476" s="203"/>
      <c r="E1476" s="281"/>
      <c r="F1476" s="253"/>
      <c r="G1476" s="7"/>
      <c r="H1476" s="7"/>
      <c r="I1476" s="7"/>
      <c r="J1476" s="7"/>
      <c r="K1476" s="7"/>
      <c r="L1476" s="7"/>
      <c r="M1476" s="7"/>
      <c r="N1476" s="7"/>
      <c r="O1476" s="7"/>
      <c r="P1476" s="7"/>
      <c r="Q1476" s="7"/>
      <c r="R1476" s="7"/>
      <c r="S1476" s="7"/>
      <c r="T1476" s="7"/>
      <c r="U1476" s="7"/>
      <c r="V1476" s="7"/>
      <c r="W1476" s="7"/>
      <c r="X1476" s="7"/>
      <c r="Y1476" s="7"/>
      <c r="Z1476" s="7"/>
    </row>
    <row r="1477" ht="13.5" customHeight="1">
      <c r="A1477" s="288"/>
      <c r="B1477" s="287"/>
      <c r="C1477" s="203"/>
      <c r="D1477" s="203"/>
      <c r="E1477" s="281"/>
      <c r="F1477" s="253"/>
      <c r="G1477" s="7"/>
      <c r="H1477" s="7"/>
      <c r="I1477" s="7"/>
      <c r="J1477" s="7"/>
      <c r="K1477" s="7"/>
      <c r="L1477" s="7"/>
      <c r="M1477" s="7"/>
      <c r="N1477" s="7"/>
      <c r="O1477" s="7"/>
      <c r="P1477" s="7"/>
      <c r="Q1477" s="7"/>
      <c r="R1477" s="7"/>
      <c r="S1477" s="7"/>
      <c r="T1477" s="7"/>
      <c r="U1477" s="7"/>
      <c r="V1477" s="7"/>
      <c r="W1477" s="7"/>
      <c r="X1477" s="7"/>
      <c r="Y1477" s="7"/>
      <c r="Z1477" s="7"/>
    </row>
    <row r="1478" ht="13.5" customHeight="1">
      <c r="A1478" s="288"/>
      <c r="B1478" s="287"/>
      <c r="C1478" s="203"/>
      <c r="D1478" s="203"/>
      <c r="E1478" s="281"/>
      <c r="F1478" s="253"/>
      <c r="G1478" s="7"/>
      <c r="H1478" s="7"/>
      <c r="I1478" s="7"/>
      <c r="J1478" s="7"/>
      <c r="K1478" s="7"/>
      <c r="L1478" s="7"/>
      <c r="M1478" s="7"/>
      <c r="N1478" s="7"/>
      <c r="O1478" s="7"/>
      <c r="P1478" s="7"/>
      <c r="Q1478" s="7"/>
      <c r="R1478" s="7"/>
      <c r="S1478" s="7"/>
      <c r="T1478" s="7"/>
      <c r="U1478" s="7"/>
      <c r="V1478" s="7"/>
      <c r="W1478" s="7"/>
      <c r="X1478" s="7"/>
      <c r="Y1478" s="7"/>
      <c r="Z1478" s="7"/>
    </row>
    <row r="1479" ht="13.5" customHeight="1">
      <c r="A1479" s="288"/>
      <c r="B1479" s="287"/>
      <c r="C1479" s="203"/>
      <c r="D1479" s="203"/>
      <c r="E1479" s="281"/>
      <c r="F1479" s="253"/>
      <c r="G1479" s="7"/>
      <c r="H1479" s="7"/>
      <c r="I1479" s="7"/>
      <c r="J1479" s="7"/>
      <c r="K1479" s="7"/>
      <c r="L1479" s="7"/>
      <c r="M1479" s="7"/>
      <c r="N1479" s="7"/>
      <c r="O1479" s="7"/>
      <c r="P1479" s="7"/>
      <c r="Q1479" s="7"/>
      <c r="R1479" s="7"/>
      <c r="S1479" s="7"/>
      <c r="T1479" s="7"/>
      <c r="U1479" s="7"/>
      <c r="V1479" s="7"/>
      <c r="W1479" s="7"/>
      <c r="X1479" s="7"/>
      <c r="Y1479" s="7"/>
      <c r="Z1479" s="7"/>
    </row>
    <row r="1480" ht="13.5" customHeight="1">
      <c r="A1480" s="288"/>
      <c r="B1480" s="287"/>
      <c r="C1480" s="203"/>
      <c r="D1480" s="203"/>
      <c r="E1480" s="281"/>
      <c r="F1480" s="253"/>
      <c r="G1480" s="7"/>
      <c r="H1480" s="7"/>
      <c r="I1480" s="7"/>
      <c r="J1480" s="7"/>
      <c r="K1480" s="7"/>
      <c r="L1480" s="7"/>
      <c r="M1480" s="7"/>
      <c r="N1480" s="7"/>
      <c r="O1480" s="7"/>
      <c r="P1480" s="7"/>
      <c r="Q1480" s="7"/>
      <c r="R1480" s="7"/>
      <c r="S1480" s="7"/>
      <c r="T1480" s="7"/>
      <c r="U1480" s="7"/>
      <c r="V1480" s="7"/>
      <c r="W1480" s="7"/>
      <c r="X1480" s="7"/>
      <c r="Y1480" s="7"/>
      <c r="Z1480" s="7"/>
    </row>
    <row r="1481" ht="13.5" customHeight="1">
      <c r="A1481" s="288"/>
      <c r="B1481" s="287"/>
      <c r="C1481" s="203"/>
      <c r="D1481" s="203"/>
      <c r="E1481" s="281"/>
      <c r="F1481" s="253"/>
      <c r="G1481" s="7"/>
      <c r="H1481" s="7"/>
      <c r="I1481" s="7"/>
      <c r="J1481" s="7"/>
      <c r="K1481" s="7"/>
      <c r="L1481" s="7"/>
      <c r="M1481" s="7"/>
      <c r="N1481" s="7"/>
      <c r="O1481" s="7"/>
      <c r="P1481" s="7"/>
      <c r="Q1481" s="7"/>
      <c r="R1481" s="7"/>
      <c r="S1481" s="7"/>
      <c r="T1481" s="7"/>
      <c r="U1481" s="7"/>
      <c r="V1481" s="7"/>
      <c r="W1481" s="7"/>
      <c r="X1481" s="7"/>
      <c r="Y1481" s="7"/>
      <c r="Z1481" s="7"/>
    </row>
    <row r="1482" ht="13.5" customHeight="1">
      <c r="A1482" s="288"/>
      <c r="B1482" s="287"/>
      <c r="C1482" s="203"/>
      <c r="D1482" s="203"/>
      <c r="E1482" s="281"/>
      <c r="F1482" s="253"/>
      <c r="G1482" s="7"/>
      <c r="H1482" s="7"/>
      <c r="I1482" s="7"/>
      <c r="J1482" s="7"/>
      <c r="K1482" s="7"/>
      <c r="L1482" s="7"/>
      <c r="M1482" s="7"/>
      <c r="N1482" s="7"/>
      <c r="O1482" s="7"/>
      <c r="P1482" s="7"/>
      <c r="Q1482" s="7"/>
      <c r="R1482" s="7"/>
      <c r="S1482" s="7"/>
      <c r="T1482" s="7"/>
      <c r="U1482" s="7"/>
      <c r="V1482" s="7"/>
      <c r="W1482" s="7"/>
      <c r="X1482" s="7"/>
      <c r="Y1482" s="7"/>
      <c r="Z1482" s="7"/>
    </row>
    <row r="1483" ht="13.5" customHeight="1">
      <c r="A1483" s="288"/>
      <c r="B1483" s="287"/>
      <c r="C1483" s="203"/>
      <c r="D1483" s="203"/>
      <c r="E1483" s="281"/>
      <c r="F1483" s="253"/>
      <c r="G1483" s="7"/>
      <c r="H1483" s="7"/>
      <c r="I1483" s="7"/>
      <c r="J1483" s="7"/>
      <c r="K1483" s="7"/>
      <c r="L1483" s="7"/>
      <c r="M1483" s="7"/>
      <c r="N1483" s="7"/>
      <c r="O1483" s="7"/>
      <c r="P1483" s="7"/>
      <c r="Q1483" s="7"/>
      <c r="R1483" s="7"/>
      <c r="S1483" s="7"/>
      <c r="T1483" s="7"/>
      <c r="U1483" s="7"/>
      <c r="V1483" s="7"/>
      <c r="W1483" s="7"/>
      <c r="X1483" s="7"/>
      <c r="Y1483" s="7"/>
      <c r="Z1483" s="7"/>
    </row>
    <row r="1484" ht="13.5" customHeight="1">
      <c r="A1484" s="288"/>
      <c r="B1484" s="287"/>
      <c r="C1484" s="203"/>
      <c r="D1484" s="203"/>
      <c r="E1484" s="281"/>
      <c r="F1484" s="253"/>
      <c r="G1484" s="7"/>
      <c r="H1484" s="7"/>
      <c r="I1484" s="7"/>
      <c r="J1484" s="7"/>
      <c r="K1484" s="7"/>
      <c r="L1484" s="7"/>
      <c r="M1484" s="7"/>
      <c r="N1484" s="7"/>
      <c r="O1484" s="7"/>
      <c r="P1484" s="7"/>
      <c r="Q1484" s="7"/>
      <c r="R1484" s="7"/>
      <c r="S1484" s="7"/>
      <c r="T1484" s="7"/>
      <c r="U1484" s="7"/>
      <c r="V1484" s="7"/>
      <c r="W1484" s="7"/>
      <c r="X1484" s="7"/>
      <c r="Y1484" s="7"/>
      <c r="Z1484" s="7"/>
    </row>
    <row r="1485" ht="13.5" customHeight="1">
      <c r="A1485" s="288"/>
      <c r="B1485" s="287"/>
      <c r="C1485" s="203"/>
      <c r="D1485" s="203"/>
      <c r="E1485" s="281"/>
      <c r="F1485" s="253"/>
      <c r="G1485" s="7"/>
      <c r="H1485" s="7"/>
      <c r="I1485" s="7"/>
      <c r="J1485" s="7"/>
      <c r="K1485" s="7"/>
      <c r="L1485" s="7"/>
      <c r="M1485" s="7"/>
      <c r="N1485" s="7"/>
      <c r="O1485" s="7"/>
      <c r="P1485" s="7"/>
      <c r="Q1485" s="7"/>
      <c r="R1485" s="7"/>
      <c r="S1485" s="7"/>
      <c r="T1485" s="7"/>
      <c r="U1485" s="7"/>
      <c r="V1485" s="7"/>
      <c r="W1485" s="7"/>
      <c r="X1485" s="7"/>
      <c r="Y1485" s="7"/>
      <c r="Z1485" s="7"/>
    </row>
    <row r="1486" ht="13.5" customHeight="1">
      <c r="A1486" s="288"/>
      <c r="B1486" s="287"/>
      <c r="C1486" s="203"/>
      <c r="D1486" s="203"/>
      <c r="E1486" s="281"/>
      <c r="F1486" s="253"/>
      <c r="G1486" s="7"/>
      <c r="H1486" s="7"/>
      <c r="I1486" s="7"/>
      <c r="J1486" s="7"/>
      <c r="K1486" s="7"/>
      <c r="L1486" s="7"/>
      <c r="M1486" s="7"/>
      <c r="N1486" s="7"/>
      <c r="O1486" s="7"/>
      <c r="P1486" s="7"/>
      <c r="Q1486" s="7"/>
      <c r="R1486" s="7"/>
      <c r="S1486" s="7"/>
      <c r="T1486" s="7"/>
      <c r="U1486" s="7"/>
      <c r="V1486" s="7"/>
      <c r="W1486" s="7"/>
      <c r="X1486" s="7"/>
      <c r="Y1486" s="7"/>
      <c r="Z1486" s="7"/>
    </row>
    <row r="1487" ht="13.5" customHeight="1">
      <c r="A1487" s="288"/>
      <c r="B1487" s="287"/>
      <c r="C1487" s="203"/>
      <c r="D1487" s="203"/>
      <c r="E1487" s="281"/>
      <c r="F1487" s="253"/>
      <c r="G1487" s="7"/>
      <c r="H1487" s="7"/>
      <c r="I1487" s="7"/>
      <c r="J1487" s="7"/>
      <c r="K1487" s="7"/>
      <c r="L1487" s="7"/>
      <c r="M1487" s="7"/>
      <c r="N1487" s="7"/>
      <c r="O1487" s="7"/>
      <c r="P1487" s="7"/>
      <c r="Q1487" s="7"/>
      <c r="R1487" s="7"/>
      <c r="S1487" s="7"/>
      <c r="T1487" s="7"/>
      <c r="U1487" s="7"/>
      <c r="V1487" s="7"/>
      <c r="W1487" s="7"/>
      <c r="X1487" s="7"/>
      <c r="Y1487" s="7"/>
      <c r="Z1487" s="7"/>
    </row>
    <row r="1488" ht="13.5" customHeight="1">
      <c r="A1488" s="288"/>
      <c r="B1488" s="287"/>
      <c r="C1488" s="203"/>
      <c r="D1488" s="203"/>
      <c r="E1488" s="281"/>
      <c r="F1488" s="253"/>
      <c r="G1488" s="7"/>
      <c r="H1488" s="7"/>
      <c r="I1488" s="7"/>
      <c r="J1488" s="7"/>
      <c r="K1488" s="7"/>
      <c r="L1488" s="7"/>
      <c r="M1488" s="7"/>
      <c r="N1488" s="7"/>
      <c r="O1488" s="7"/>
      <c r="P1488" s="7"/>
      <c r="Q1488" s="7"/>
      <c r="R1488" s="7"/>
      <c r="S1488" s="7"/>
      <c r="T1488" s="7"/>
      <c r="U1488" s="7"/>
      <c r="V1488" s="7"/>
      <c r="W1488" s="7"/>
      <c r="X1488" s="7"/>
      <c r="Y1488" s="7"/>
      <c r="Z1488" s="7"/>
    </row>
    <row r="1489" ht="13.5" customHeight="1">
      <c r="A1489" s="288"/>
      <c r="B1489" s="287"/>
      <c r="C1489" s="203"/>
      <c r="D1489" s="203"/>
      <c r="E1489" s="281"/>
      <c r="F1489" s="253"/>
      <c r="G1489" s="7"/>
      <c r="H1489" s="7"/>
      <c r="I1489" s="7"/>
      <c r="J1489" s="7"/>
      <c r="K1489" s="7"/>
      <c r="L1489" s="7"/>
      <c r="M1489" s="7"/>
      <c r="N1489" s="7"/>
      <c r="O1489" s="7"/>
      <c r="P1489" s="7"/>
      <c r="Q1489" s="7"/>
      <c r="R1489" s="7"/>
      <c r="S1489" s="7"/>
      <c r="T1489" s="7"/>
      <c r="U1489" s="7"/>
      <c r="V1489" s="7"/>
      <c r="W1489" s="7"/>
      <c r="X1489" s="7"/>
      <c r="Y1489" s="7"/>
      <c r="Z1489" s="7"/>
    </row>
    <row r="1490" ht="13.5" customHeight="1">
      <c r="A1490" s="288"/>
      <c r="B1490" s="287"/>
      <c r="C1490" s="203"/>
      <c r="D1490" s="203"/>
      <c r="E1490" s="281"/>
      <c r="F1490" s="253"/>
      <c r="G1490" s="7"/>
      <c r="H1490" s="7"/>
      <c r="I1490" s="7"/>
      <c r="J1490" s="7"/>
      <c r="K1490" s="7"/>
      <c r="L1490" s="7"/>
      <c r="M1490" s="7"/>
      <c r="N1490" s="7"/>
      <c r="O1490" s="7"/>
      <c r="P1490" s="7"/>
      <c r="Q1490" s="7"/>
      <c r="R1490" s="7"/>
      <c r="S1490" s="7"/>
      <c r="T1490" s="7"/>
      <c r="U1490" s="7"/>
      <c r="V1490" s="7"/>
      <c r="W1490" s="7"/>
      <c r="X1490" s="7"/>
      <c r="Y1490" s="7"/>
      <c r="Z1490" s="7"/>
    </row>
    <row r="1491" ht="13.5" customHeight="1">
      <c r="A1491" s="288"/>
      <c r="B1491" s="287"/>
      <c r="C1491" s="203"/>
      <c r="D1491" s="203"/>
      <c r="E1491" s="281"/>
      <c r="F1491" s="253"/>
      <c r="G1491" s="7"/>
      <c r="H1491" s="7"/>
      <c r="I1491" s="7"/>
      <c r="J1491" s="7"/>
      <c r="K1491" s="7"/>
      <c r="L1491" s="7"/>
      <c r="M1491" s="7"/>
      <c r="N1491" s="7"/>
      <c r="O1491" s="7"/>
      <c r="P1491" s="7"/>
      <c r="Q1491" s="7"/>
      <c r="R1491" s="7"/>
      <c r="S1491" s="7"/>
      <c r="T1491" s="7"/>
      <c r="U1491" s="7"/>
      <c r="V1491" s="7"/>
      <c r="W1491" s="7"/>
      <c r="X1491" s="7"/>
      <c r="Y1491" s="7"/>
      <c r="Z1491" s="7"/>
    </row>
    <row r="1492" ht="13.5" customHeight="1">
      <c r="A1492" s="288"/>
      <c r="B1492" s="287"/>
      <c r="C1492" s="203"/>
      <c r="D1492" s="203"/>
      <c r="E1492" s="281"/>
      <c r="F1492" s="253"/>
      <c r="G1492" s="7"/>
      <c r="H1492" s="7"/>
      <c r="I1492" s="7"/>
      <c r="J1492" s="7"/>
      <c r="K1492" s="7"/>
      <c r="L1492" s="7"/>
      <c r="M1492" s="7"/>
      <c r="N1492" s="7"/>
      <c r="O1492" s="7"/>
      <c r="P1492" s="7"/>
      <c r="Q1492" s="7"/>
      <c r="R1492" s="7"/>
      <c r="S1492" s="7"/>
      <c r="T1492" s="7"/>
      <c r="U1492" s="7"/>
      <c r="V1492" s="7"/>
      <c r="W1492" s="7"/>
      <c r="X1492" s="7"/>
      <c r="Y1492" s="7"/>
      <c r="Z1492" s="7"/>
    </row>
    <row r="1493" ht="13.5" customHeight="1">
      <c r="A1493" s="288"/>
      <c r="B1493" s="287"/>
      <c r="C1493" s="203"/>
      <c r="D1493" s="203"/>
      <c r="E1493" s="281"/>
      <c r="F1493" s="253"/>
      <c r="G1493" s="7"/>
      <c r="H1493" s="7"/>
      <c r="I1493" s="7"/>
      <c r="J1493" s="7"/>
      <c r="K1493" s="7"/>
      <c r="L1493" s="7"/>
      <c r="M1493" s="7"/>
      <c r="N1493" s="7"/>
      <c r="O1493" s="7"/>
      <c r="P1493" s="7"/>
      <c r="Q1493" s="7"/>
      <c r="R1493" s="7"/>
      <c r="S1493" s="7"/>
      <c r="T1493" s="7"/>
      <c r="U1493" s="7"/>
      <c r="V1493" s="7"/>
      <c r="W1493" s="7"/>
      <c r="X1493" s="7"/>
      <c r="Y1493" s="7"/>
      <c r="Z1493" s="7"/>
    </row>
    <row r="1494" ht="13.5" customHeight="1">
      <c r="A1494" s="288"/>
      <c r="B1494" s="287"/>
      <c r="C1494" s="203"/>
      <c r="D1494" s="203"/>
      <c r="E1494" s="281"/>
      <c r="F1494" s="253"/>
      <c r="G1494" s="7"/>
      <c r="H1494" s="7"/>
      <c r="I1494" s="7"/>
      <c r="J1494" s="7"/>
      <c r="K1494" s="7"/>
      <c r="L1494" s="7"/>
      <c r="M1494" s="7"/>
      <c r="N1494" s="7"/>
      <c r="O1494" s="7"/>
      <c r="P1494" s="7"/>
      <c r="Q1494" s="7"/>
      <c r="R1494" s="7"/>
      <c r="S1494" s="7"/>
      <c r="T1494" s="7"/>
      <c r="U1494" s="7"/>
      <c r="V1494" s="7"/>
      <c r="W1494" s="7"/>
      <c r="X1494" s="7"/>
      <c r="Y1494" s="7"/>
      <c r="Z1494" s="7"/>
    </row>
    <row r="1495" ht="13.5" customHeight="1">
      <c r="A1495" s="288"/>
      <c r="B1495" s="287"/>
      <c r="C1495" s="203"/>
      <c r="D1495" s="203"/>
      <c r="E1495" s="281"/>
      <c r="F1495" s="253"/>
      <c r="G1495" s="7"/>
      <c r="H1495" s="7"/>
      <c r="I1495" s="7"/>
      <c r="J1495" s="7"/>
      <c r="K1495" s="7"/>
      <c r="L1495" s="7"/>
      <c r="M1495" s="7"/>
      <c r="N1495" s="7"/>
      <c r="O1495" s="7"/>
      <c r="P1495" s="7"/>
      <c r="Q1495" s="7"/>
      <c r="R1495" s="7"/>
      <c r="S1495" s="7"/>
      <c r="T1495" s="7"/>
      <c r="U1495" s="7"/>
      <c r="V1495" s="7"/>
      <c r="W1495" s="7"/>
      <c r="X1495" s="7"/>
      <c r="Y1495" s="7"/>
      <c r="Z1495" s="7"/>
    </row>
    <row r="1496" ht="13.5" customHeight="1">
      <c r="A1496" s="288"/>
      <c r="B1496" s="287"/>
      <c r="C1496" s="203"/>
      <c r="D1496" s="203"/>
      <c r="E1496" s="281"/>
      <c r="F1496" s="253"/>
      <c r="G1496" s="7"/>
      <c r="H1496" s="7"/>
      <c r="I1496" s="7"/>
      <c r="J1496" s="7"/>
      <c r="K1496" s="7"/>
      <c r="L1496" s="7"/>
      <c r="M1496" s="7"/>
      <c r="N1496" s="7"/>
      <c r="O1496" s="7"/>
      <c r="P1496" s="7"/>
      <c r="Q1496" s="7"/>
      <c r="R1496" s="7"/>
      <c r="S1496" s="7"/>
      <c r="T1496" s="7"/>
      <c r="U1496" s="7"/>
      <c r="V1496" s="7"/>
      <c r="W1496" s="7"/>
      <c r="X1496" s="7"/>
      <c r="Y1496" s="7"/>
      <c r="Z1496" s="7"/>
    </row>
    <row r="1497" ht="13.5" customHeight="1">
      <c r="A1497" s="288"/>
      <c r="B1497" s="287"/>
      <c r="C1497" s="203"/>
      <c r="D1497" s="203"/>
      <c r="E1497" s="281"/>
      <c r="F1497" s="253"/>
      <c r="G1497" s="7"/>
      <c r="H1497" s="7"/>
      <c r="I1497" s="7"/>
      <c r="J1497" s="7"/>
      <c r="K1497" s="7"/>
      <c r="L1497" s="7"/>
      <c r="M1497" s="7"/>
      <c r="N1497" s="7"/>
      <c r="O1497" s="7"/>
      <c r="P1497" s="7"/>
      <c r="Q1497" s="7"/>
      <c r="R1497" s="7"/>
      <c r="S1497" s="7"/>
      <c r="T1497" s="7"/>
      <c r="U1497" s="7"/>
      <c r="V1497" s="7"/>
      <c r="W1497" s="7"/>
      <c r="X1497" s="7"/>
      <c r="Y1497" s="7"/>
      <c r="Z1497" s="7"/>
    </row>
    <row r="1498" ht="13.5" customHeight="1">
      <c r="A1498" s="288"/>
      <c r="B1498" s="287"/>
      <c r="C1498" s="203"/>
      <c r="D1498" s="203"/>
      <c r="E1498" s="281"/>
      <c r="F1498" s="253"/>
      <c r="G1498" s="7"/>
      <c r="H1498" s="7"/>
      <c r="I1498" s="7"/>
      <c r="J1498" s="7"/>
      <c r="K1498" s="7"/>
      <c r="L1498" s="7"/>
      <c r="M1498" s="7"/>
      <c r="N1498" s="7"/>
      <c r="O1498" s="7"/>
      <c r="P1498" s="7"/>
      <c r="Q1498" s="7"/>
      <c r="R1498" s="7"/>
      <c r="S1498" s="7"/>
      <c r="T1498" s="7"/>
      <c r="U1498" s="7"/>
      <c r="V1498" s="7"/>
      <c r="W1498" s="7"/>
      <c r="X1498" s="7"/>
      <c r="Y1498" s="7"/>
      <c r="Z1498" s="7"/>
    </row>
    <row r="1499" ht="13.5" customHeight="1">
      <c r="A1499" s="288"/>
      <c r="B1499" s="287"/>
      <c r="C1499" s="203"/>
      <c r="D1499" s="203"/>
      <c r="E1499" s="281"/>
      <c r="F1499" s="253"/>
      <c r="G1499" s="7"/>
      <c r="H1499" s="7"/>
      <c r="I1499" s="7"/>
      <c r="J1499" s="7"/>
      <c r="K1499" s="7"/>
      <c r="L1499" s="7"/>
      <c r="M1499" s="7"/>
      <c r="N1499" s="7"/>
      <c r="O1499" s="7"/>
      <c r="P1499" s="7"/>
      <c r="Q1499" s="7"/>
      <c r="R1499" s="7"/>
      <c r="S1499" s="7"/>
      <c r="T1499" s="7"/>
      <c r="U1499" s="7"/>
      <c r="V1499" s="7"/>
      <c r="W1499" s="7"/>
      <c r="X1499" s="7"/>
      <c r="Y1499" s="7"/>
      <c r="Z1499" s="7"/>
    </row>
    <row r="1500" ht="13.5" customHeight="1">
      <c r="A1500" s="288"/>
      <c r="B1500" s="287"/>
      <c r="C1500" s="203"/>
      <c r="D1500" s="203"/>
      <c r="E1500" s="281"/>
      <c r="F1500" s="253"/>
      <c r="G1500" s="7"/>
      <c r="H1500" s="7"/>
      <c r="I1500" s="7"/>
      <c r="J1500" s="7"/>
      <c r="K1500" s="7"/>
      <c r="L1500" s="7"/>
      <c r="M1500" s="7"/>
      <c r="N1500" s="7"/>
      <c r="O1500" s="7"/>
      <c r="P1500" s="7"/>
      <c r="Q1500" s="7"/>
      <c r="R1500" s="7"/>
      <c r="S1500" s="7"/>
      <c r="T1500" s="7"/>
      <c r="U1500" s="7"/>
      <c r="V1500" s="7"/>
      <c r="W1500" s="7"/>
      <c r="X1500" s="7"/>
      <c r="Y1500" s="7"/>
      <c r="Z1500" s="7"/>
    </row>
    <row r="1501" ht="13.5" customHeight="1">
      <c r="A1501" s="288"/>
      <c r="B1501" s="287"/>
      <c r="C1501" s="203"/>
      <c r="D1501" s="203"/>
      <c r="E1501" s="281"/>
      <c r="F1501" s="253"/>
      <c r="G1501" s="7"/>
      <c r="H1501" s="7"/>
      <c r="I1501" s="7"/>
      <c r="J1501" s="7"/>
      <c r="K1501" s="7"/>
      <c r="L1501" s="7"/>
      <c r="M1501" s="7"/>
      <c r="N1501" s="7"/>
      <c r="O1501" s="7"/>
      <c r="P1501" s="7"/>
      <c r="Q1501" s="7"/>
      <c r="R1501" s="7"/>
      <c r="S1501" s="7"/>
      <c r="T1501" s="7"/>
      <c r="U1501" s="7"/>
      <c r="V1501" s="7"/>
      <c r="W1501" s="7"/>
      <c r="X1501" s="7"/>
      <c r="Y1501" s="7"/>
      <c r="Z1501" s="7"/>
    </row>
    <row r="1502" ht="13.5" customHeight="1">
      <c r="A1502" s="288"/>
      <c r="B1502" s="287"/>
      <c r="C1502" s="203"/>
      <c r="D1502" s="203"/>
      <c r="E1502" s="281"/>
      <c r="F1502" s="253"/>
      <c r="G1502" s="7"/>
      <c r="H1502" s="7"/>
      <c r="I1502" s="7"/>
      <c r="J1502" s="7"/>
      <c r="K1502" s="7"/>
      <c r="L1502" s="7"/>
      <c r="M1502" s="7"/>
      <c r="N1502" s="7"/>
      <c r="O1502" s="7"/>
      <c r="P1502" s="7"/>
      <c r="Q1502" s="7"/>
      <c r="R1502" s="7"/>
      <c r="S1502" s="7"/>
      <c r="T1502" s="7"/>
      <c r="U1502" s="7"/>
      <c r="V1502" s="7"/>
      <c r="W1502" s="7"/>
      <c r="X1502" s="7"/>
      <c r="Y1502" s="7"/>
      <c r="Z1502" s="7"/>
    </row>
    <row r="1503" ht="13.5" customHeight="1">
      <c r="A1503" s="288"/>
      <c r="B1503" s="287"/>
      <c r="C1503" s="203"/>
      <c r="D1503" s="203"/>
      <c r="E1503" s="281"/>
      <c r="F1503" s="253"/>
      <c r="G1503" s="7"/>
      <c r="H1503" s="7"/>
      <c r="I1503" s="7"/>
      <c r="J1503" s="7"/>
      <c r="K1503" s="7"/>
      <c r="L1503" s="7"/>
      <c r="M1503" s="7"/>
      <c r="N1503" s="7"/>
      <c r="O1503" s="7"/>
      <c r="P1503" s="7"/>
      <c r="Q1503" s="7"/>
      <c r="R1503" s="7"/>
      <c r="S1503" s="7"/>
      <c r="T1503" s="7"/>
      <c r="U1503" s="7"/>
      <c r="V1503" s="7"/>
      <c r="W1503" s="7"/>
      <c r="X1503" s="7"/>
      <c r="Y1503" s="7"/>
      <c r="Z1503" s="7"/>
    </row>
    <row r="1504" ht="13.5" customHeight="1">
      <c r="A1504" s="288"/>
      <c r="B1504" s="287"/>
      <c r="C1504" s="203"/>
      <c r="D1504" s="203"/>
      <c r="E1504" s="281"/>
      <c r="F1504" s="253"/>
      <c r="G1504" s="7"/>
      <c r="H1504" s="7"/>
      <c r="I1504" s="7"/>
      <c r="J1504" s="7"/>
      <c r="K1504" s="7"/>
      <c r="L1504" s="7"/>
      <c r="M1504" s="7"/>
      <c r="N1504" s="7"/>
      <c r="O1504" s="7"/>
      <c r="P1504" s="7"/>
      <c r="Q1504" s="7"/>
      <c r="R1504" s="7"/>
      <c r="S1504" s="7"/>
      <c r="T1504" s="7"/>
      <c r="U1504" s="7"/>
      <c r="V1504" s="7"/>
      <c r="W1504" s="7"/>
      <c r="X1504" s="7"/>
      <c r="Y1504" s="7"/>
      <c r="Z1504" s="7"/>
    </row>
    <row r="1505" ht="13.5" customHeight="1">
      <c r="A1505" s="288"/>
      <c r="B1505" s="287"/>
      <c r="C1505" s="203"/>
      <c r="D1505" s="203"/>
      <c r="E1505" s="281"/>
      <c r="F1505" s="253"/>
      <c r="G1505" s="7"/>
      <c r="H1505" s="7"/>
      <c r="I1505" s="7"/>
      <c r="J1505" s="7"/>
      <c r="K1505" s="7"/>
      <c r="L1505" s="7"/>
      <c r="M1505" s="7"/>
      <c r="N1505" s="7"/>
      <c r="O1505" s="7"/>
      <c r="P1505" s="7"/>
      <c r="Q1505" s="7"/>
      <c r="R1505" s="7"/>
      <c r="S1505" s="7"/>
      <c r="T1505" s="7"/>
      <c r="U1505" s="7"/>
      <c r="V1505" s="7"/>
      <c r="W1505" s="7"/>
      <c r="X1505" s="7"/>
      <c r="Y1505" s="7"/>
      <c r="Z1505" s="7"/>
    </row>
    <row r="1506" ht="13.5" customHeight="1">
      <c r="A1506" s="288"/>
      <c r="B1506" s="287"/>
      <c r="C1506" s="203"/>
      <c r="D1506" s="203"/>
      <c r="E1506" s="281"/>
      <c r="F1506" s="253"/>
      <c r="G1506" s="7"/>
      <c r="H1506" s="7"/>
      <c r="I1506" s="7"/>
      <c r="J1506" s="7"/>
      <c r="K1506" s="7"/>
      <c r="L1506" s="7"/>
      <c r="M1506" s="7"/>
      <c r="N1506" s="7"/>
      <c r="O1506" s="7"/>
      <c r="P1506" s="7"/>
      <c r="Q1506" s="7"/>
      <c r="R1506" s="7"/>
      <c r="S1506" s="7"/>
      <c r="T1506" s="7"/>
      <c r="U1506" s="7"/>
      <c r="V1506" s="7"/>
      <c r="W1506" s="7"/>
      <c r="X1506" s="7"/>
      <c r="Y1506" s="7"/>
      <c r="Z1506" s="7"/>
    </row>
    <row r="1507" ht="13.5" customHeight="1">
      <c r="A1507" s="288"/>
      <c r="B1507" s="287"/>
      <c r="C1507" s="203"/>
      <c r="D1507" s="203"/>
      <c r="E1507" s="281"/>
      <c r="F1507" s="253"/>
      <c r="G1507" s="7"/>
      <c r="H1507" s="7"/>
      <c r="I1507" s="7"/>
      <c r="J1507" s="7"/>
      <c r="K1507" s="7"/>
      <c r="L1507" s="7"/>
      <c r="M1507" s="7"/>
      <c r="N1507" s="7"/>
      <c r="O1507" s="7"/>
      <c r="P1507" s="7"/>
      <c r="Q1507" s="7"/>
      <c r="R1507" s="7"/>
      <c r="S1507" s="7"/>
      <c r="T1507" s="7"/>
      <c r="U1507" s="7"/>
      <c r="V1507" s="7"/>
      <c r="W1507" s="7"/>
      <c r="X1507" s="7"/>
      <c r="Y1507" s="7"/>
      <c r="Z1507" s="7"/>
    </row>
    <row r="1508" ht="13.5" customHeight="1">
      <c r="A1508" s="288"/>
      <c r="B1508" s="287"/>
      <c r="C1508" s="203"/>
      <c r="D1508" s="203"/>
      <c r="E1508" s="281"/>
      <c r="F1508" s="253"/>
      <c r="G1508" s="7"/>
      <c r="H1508" s="7"/>
      <c r="I1508" s="7"/>
      <c r="J1508" s="7"/>
      <c r="K1508" s="7"/>
      <c r="L1508" s="7"/>
      <c r="M1508" s="7"/>
      <c r="N1508" s="7"/>
      <c r="O1508" s="7"/>
      <c r="P1508" s="7"/>
      <c r="Q1508" s="7"/>
      <c r="R1508" s="7"/>
      <c r="S1508" s="7"/>
      <c r="T1508" s="7"/>
      <c r="U1508" s="7"/>
      <c r="V1508" s="7"/>
      <c r="W1508" s="7"/>
      <c r="X1508" s="7"/>
      <c r="Y1508" s="7"/>
      <c r="Z1508" s="7"/>
    </row>
    <row r="1509" ht="13.5" customHeight="1">
      <c r="A1509" s="288"/>
      <c r="B1509" s="287"/>
      <c r="C1509" s="203"/>
      <c r="D1509" s="203"/>
      <c r="E1509" s="281"/>
      <c r="F1509" s="253"/>
      <c r="G1509" s="7"/>
      <c r="H1509" s="7"/>
      <c r="I1509" s="7"/>
      <c r="J1509" s="7"/>
      <c r="K1509" s="7"/>
      <c r="L1509" s="7"/>
      <c r="M1509" s="7"/>
      <c r="N1509" s="7"/>
      <c r="O1509" s="7"/>
      <c r="P1509" s="7"/>
      <c r="Q1509" s="7"/>
      <c r="R1509" s="7"/>
      <c r="S1509" s="7"/>
      <c r="T1509" s="7"/>
      <c r="U1509" s="7"/>
      <c r="V1509" s="7"/>
      <c r="W1509" s="7"/>
      <c r="X1509" s="7"/>
      <c r="Y1509" s="7"/>
      <c r="Z1509" s="7"/>
    </row>
    <row r="1510" ht="13.5" customHeight="1">
      <c r="A1510" s="288"/>
      <c r="B1510" s="287"/>
      <c r="C1510" s="203"/>
      <c r="D1510" s="203"/>
      <c r="E1510" s="281"/>
      <c r="F1510" s="253"/>
      <c r="G1510" s="7"/>
      <c r="H1510" s="7"/>
      <c r="I1510" s="7"/>
      <c r="J1510" s="7"/>
      <c r="K1510" s="7"/>
      <c r="L1510" s="7"/>
      <c r="M1510" s="7"/>
      <c r="N1510" s="7"/>
      <c r="O1510" s="7"/>
      <c r="P1510" s="7"/>
      <c r="Q1510" s="7"/>
      <c r="R1510" s="7"/>
      <c r="S1510" s="7"/>
      <c r="T1510" s="7"/>
      <c r="U1510" s="7"/>
      <c r="V1510" s="7"/>
      <c r="W1510" s="7"/>
      <c r="X1510" s="7"/>
      <c r="Y1510" s="7"/>
      <c r="Z1510" s="7"/>
    </row>
    <row r="1511" ht="13.5" customHeight="1">
      <c r="A1511" s="288"/>
      <c r="B1511" s="287"/>
      <c r="C1511" s="203"/>
      <c r="D1511" s="203"/>
      <c r="E1511" s="281"/>
      <c r="F1511" s="253"/>
      <c r="G1511" s="7"/>
      <c r="H1511" s="7"/>
      <c r="I1511" s="7"/>
      <c r="J1511" s="7"/>
      <c r="K1511" s="7"/>
      <c r="L1511" s="7"/>
      <c r="M1511" s="7"/>
      <c r="N1511" s="7"/>
      <c r="O1511" s="7"/>
      <c r="P1511" s="7"/>
      <c r="Q1511" s="7"/>
      <c r="R1511" s="7"/>
      <c r="S1511" s="7"/>
      <c r="T1511" s="7"/>
      <c r="U1511" s="7"/>
      <c r="V1511" s="7"/>
      <c r="W1511" s="7"/>
      <c r="X1511" s="7"/>
      <c r="Y1511" s="7"/>
      <c r="Z1511" s="7"/>
    </row>
    <row r="1512" ht="13.5" customHeight="1">
      <c r="A1512" s="288"/>
      <c r="B1512" s="287"/>
      <c r="C1512" s="203"/>
      <c r="D1512" s="203"/>
      <c r="E1512" s="281"/>
      <c r="F1512" s="253"/>
      <c r="G1512" s="7"/>
      <c r="H1512" s="7"/>
      <c r="I1512" s="7"/>
      <c r="J1512" s="7"/>
      <c r="K1512" s="7"/>
      <c r="L1512" s="7"/>
      <c r="M1512" s="7"/>
      <c r="N1512" s="7"/>
      <c r="O1512" s="7"/>
      <c r="P1512" s="7"/>
      <c r="Q1512" s="7"/>
      <c r="R1512" s="7"/>
      <c r="S1512" s="7"/>
      <c r="T1512" s="7"/>
      <c r="U1512" s="7"/>
      <c r="V1512" s="7"/>
      <c r="W1512" s="7"/>
      <c r="X1512" s="7"/>
      <c r="Y1512" s="7"/>
      <c r="Z1512" s="7"/>
    </row>
    <row r="1513" ht="13.5" customHeight="1">
      <c r="A1513" s="288"/>
      <c r="B1513" s="287"/>
      <c r="C1513" s="203"/>
      <c r="D1513" s="203"/>
      <c r="E1513" s="281"/>
      <c r="F1513" s="253"/>
      <c r="G1513" s="7"/>
      <c r="H1513" s="7"/>
      <c r="I1513" s="7"/>
      <c r="J1513" s="7"/>
      <c r="K1513" s="7"/>
      <c r="L1513" s="7"/>
      <c r="M1513" s="7"/>
      <c r="N1513" s="7"/>
      <c r="O1513" s="7"/>
      <c r="P1513" s="7"/>
      <c r="Q1513" s="7"/>
      <c r="R1513" s="7"/>
      <c r="S1513" s="7"/>
      <c r="T1513" s="7"/>
      <c r="U1513" s="7"/>
      <c r="V1513" s="7"/>
      <c r="W1513" s="7"/>
      <c r="X1513" s="7"/>
      <c r="Y1513" s="7"/>
      <c r="Z1513" s="7"/>
    </row>
    <row r="1514" ht="13.5" customHeight="1">
      <c r="A1514" s="288"/>
      <c r="B1514" s="287"/>
      <c r="C1514" s="203"/>
      <c r="D1514" s="203"/>
      <c r="E1514" s="281"/>
      <c r="F1514" s="253"/>
      <c r="G1514" s="7"/>
      <c r="H1514" s="7"/>
      <c r="I1514" s="7"/>
      <c r="J1514" s="7"/>
      <c r="K1514" s="7"/>
      <c r="L1514" s="7"/>
      <c r="M1514" s="7"/>
      <c r="N1514" s="7"/>
      <c r="O1514" s="7"/>
      <c r="P1514" s="7"/>
      <c r="Q1514" s="7"/>
      <c r="R1514" s="7"/>
      <c r="S1514" s="7"/>
      <c r="T1514" s="7"/>
      <c r="U1514" s="7"/>
      <c r="V1514" s="7"/>
      <c r="W1514" s="7"/>
      <c r="X1514" s="7"/>
      <c r="Y1514" s="7"/>
      <c r="Z1514" s="7"/>
    </row>
    <row r="1515" ht="13.5" customHeight="1">
      <c r="A1515" s="288"/>
      <c r="B1515" s="287"/>
      <c r="C1515" s="203"/>
      <c r="D1515" s="203"/>
      <c r="E1515" s="281"/>
      <c r="F1515" s="253"/>
      <c r="G1515" s="7"/>
      <c r="H1515" s="7"/>
      <c r="I1515" s="7"/>
      <c r="J1515" s="7"/>
      <c r="K1515" s="7"/>
      <c r="L1515" s="7"/>
      <c r="M1515" s="7"/>
      <c r="N1515" s="7"/>
      <c r="O1515" s="7"/>
      <c r="P1515" s="7"/>
      <c r="Q1515" s="7"/>
      <c r="R1515" s="7"/>
      <c r="S1515" s="7"/>
      <c r="T1515" s="7"/>
      <c r="U1515" s="7"/>
      <c r="V1515" s="7"/>
      <c r="W1515" s="7"/>
      <c r="X1515" s="7"/>
      <c r="Y1515" s="7"/>
      <c r="Z1515" s="7"/>
    </row>
    <row r="1516" ht="13.5" customHeight="1">
      <c r="A1516" s="288"/>
      <c r="B1516" s="287"/>
      <c r="C1516" s="203"/>
      <c r="D1516" s="203"/>
      <c r="E1516" s="281"/>
      <c r="F1516" s="253"/>
      <c r="G1516" s="7"/>
      <c r="H1516" s="7"/>
      <c r="I1516" s="7"/>
      <c r="J1516" s="7"/>
      <c r="K1516" s="7"/>
      <c r="L1516" s="7"/>
      <c r="M1516" s="7"/>
      <c r="N1516" s="7"/>
      <c r="O1516" s="7"/>
      <c r="P1516" s="7"/>
      <c r="Q1516" s="7"/>
      <c r="R1516" s="7"/>
      <c r="S1516" s="7"/>
      <c r="T1516" s="7"/>
      <c r="U1516" s="7"/>
      <c r="V1516" s="7"/>
      <c r="W1516" s="7"/>
      <c r="X1516" s="7"/>
      <c r="Y1516" s="7"/>
      <c r="Z1516" s="7"/>
    </row>
    <row r="1517" ht="13.5" customHeight="1">
      <c r="A1517" s="288"/>
      <c r="B1517" s="287"/>
      <c r="C1517" s="203"/>
      <c r="D1517" s="203"/>
      <c r="E1517" s="281"/>
      <c r="F1517" s="253"/>
      <c r="G1517" s="7"/>
      <c r="H1517" s="7"/>
      <c r="I1517" s="7"/>
      <c r="J1517" s="7"/>
      <c r="K1517" s="7"/>
      <c r="L1517" s="7"/>
      <c r="M1517" s="7"/>
      <c r="N1517" s="7"/>
      <c r="O1517" s="7"/>
      <c r="P1517" s="7"/>
      <c r="Q1517" s="7"/>
      <c r="R1517" s="7"/>
      <c r="S1517" s="7"/>
      <c r="T1517" s="7"/>
      <c r="U1517" s="7"/>
      <c r="V1517" s="7"/>
      <c r="W1517" s="7"/>
      <c r="X1517" s="7"/>
      <c r="Y1517" s="7"/>
      <c r="Z1517" s="7"/>
    </row>
    <row r="1518" ht="13.5" customHeight="1">
      <c r="A1518" s="288"/>
      <c r="B1518" s="287"/>
      <c r="C1518" s="203"/>
      <c r="D1518" s="203"/>
      <c r="E1518" s="281"/>
      <c r="F1518" s="253"/>
      <c r="G1518" s="7"/>
      <c r="H1518" s="7"/>
      <c r="I1518" s="7"/>
      <c r="J1518" s="7"/>
      <c r="K1518" s="7"/>
      <c r="L1518" s="7"/>
      <c r="M1518" s="7"/>
      <c r="N1518" s="7"/>
      <c r="O1518" s="7"/>
      <c r="P1518" s="7"/>
      <c r="Q1518" s="7"/>
      <c r="R1518" s="7"/>
      <c r="S1518" s="7"/>
      <c r="T1518" s="7"/>
      <c r="U1518" s="7"/>
      <c r="V1518" s="7"/>
      <c r="W1518" s="7"/>
      <c r="X1518" s="7"/>
      <c r="Y1518" s="7"/>
      <c r="Z1518" s="7"/>
    </row>
    <row r="1519" ht="13.5" customHeight="1">
      <c r="A1519" s="288"/>
      <c r="B1519" s="287"/>
      <c r="C1519" s="203"/>
      <c r="D1519" s="203"/>
      <c r="E1519" s="281"/>
      <c r="F1519" s="253"/>
      <c r="G1519" s="7"/>
      <c r="H1519" s="7"/>
      <c r="I1519" s="7"/>
      <c r="J1519" s="7"/>
      <c r="K1519" s="7"/>
      <c r="L1519" s="7"/>
      <c r="M1519" s="7"/>
      <c r="N1519" s="7"/>
      <c r="O1519" s="7"/>
      <c r="P1519" s="7"/>
      <c r="Q1519" s="7"/>
      <c r="R1519" s="7"/>
      <c r="S1519" s="7"/>
      <c r="T1519" s="7"/>
      <c r="U1519" s="7"/>
      <c r="V1519" s="7"/>
      <c r="W1519" s="7"/>
      <c r="X1519" s="7"/>
      <c r="Y1519" s="7"/>
      <c r="Z1519" s="7"/>
    </row>
    <row r="1520" ht="13.5" customHeight="1">
      <c r="A1520" s="288"/>
      <c r="B1520" s="287"/>
      <c r="C1520" s="203"/>
      <c r="D1520" s="203"/>
      <c r="E1520" s="281"/>
      <c r="F1520" s="253"/>
      <c r="G1520" s="7"/>
      <c r="H1520" s="7"/>
      <c r="I1520" s="7"/>
      <c r="J1520" s="7"/>
      <c r="K1520" s="7"/>
      <c r="L1520" s="7"/>
      <c r="M1520" s="7"/>
      <c r="N1520" s="7"/>
      <c r="O1520" s="7"/>
      <c r="P1520" s="7"/>
      <c r="Q1520" s="7"/>
      <c r="R1520" s="7"/>
      <c r="S1520" s="7"/>
      <c r="T1520" s="7"/>
      <c r="U1520" s="7"/>
      <c r="V1520" s="7"/>
      <c r="W1520" s="7"/>
      <c r="X1520" s="7"/>
      <c r="Y1520" s="7"/>
      <c r="Z1520" s="7"/>
    </row>
    <row r="1521" ht="13.5" customHeight="1">
      <c r="A1521" s="288"/>
      <c r="B1521" s="287"/>
      <c r="C1521" s="203"/>
      <c r="D1521" s="203"/>
      <c r="E1521" s="281"/>
      <c r="F1521" s="253"/>
      <c r="G1521" s="7"/>
      <c r="H1521" s="7"/>
      <c r="I1521" s="7"/>
      <c r="J1521" s="7"/>
      <c r="K1521" s="7"/>
      <c r="L1521" s="7"/>
      <c r="M1521" s="7"/>
      <c r="N1521" s="7"/>
      <c r="O1521" s="7"/>
      <c r="P1521" s="7"/>
      <c r="Q1521" s="7"/>
      <c r="R1521" s="7"/>
      <c r="S1521" s="7"/>
      <c r="T1521" s="7"/>
      <c r="U1521" s="7"/>
      <c r="V1521" s="7"/>
      <c r="W1521" s="7"/>
      <c r="X1521" s="7"/>
      <c r="Y1521" s="7"/>
      <c r="Z1521" s="7"/>
    </row>
    <row r="1522" ht="13.5" customHeight="1">
      <c r="A1522" s="288"/>
      <c r="B1522" s="287"/>
      <c r="C1522" s="203"/>
      <c r="D1522" s="203"/>
      <c r="E1522" s="281"/>
      <c r="F1522" s="253"/>
      <c r="G1522" s="7"/>
      <c r="H1522" s="7"/>
      <c r="I1522" s="7"/>
      <c r="J1522" s="7"/>
      <c r="K1522" s="7"/>
      <c r="L1522" s="7"/>
      <c r="M1522" s="7"/>
      <c r="N1522" s="7"/>
      <c r="O1522" s="7"/>
      <c r="P1522" s="7"/>
      <c r="Q1522" s="7"/>
      <c r="R1522" s="7"/>
      <c r="S1522" s="7"/>
      <c r="T1522" s="7"/>
      <c r="U1522" s="7"/>
      <c r="V1522" s="7"/>
      <c r="W1522" s="7"/>
      <c r="X1522" s="7"/>
      <c r="Y1522" s="7"/>
      <c r="Z1522" s="7"/>
    </row>
    <row r="1523" ht="13.5" customHeight="1">
      <c r="A1523" s="288"/>
      <c r="B1523" s="287"/>
      <c r="C1523" s="203"/>
      <c r="D1523" s="203"/>
      <c r="E1523" s="281"/>
      <c r="F1523" s="253"/>
      <c r="G1523" s="7"/>
      <c r="H1523" s="7"/>
      <c r="I1523" s="7"/>
      <c r="J1523" s="7"/>
      <c r="K1523" s="7"/>
      <c r="L1523" s="7"/>
      <c r="M1523" s="7"/>
      <c r="N1523" s="7"/>
      <c r="O1523" s="7"/>
      <c r="P1523" s="7"/>
      <c r="Q1523" s="7"/>
      <c r="R1523" s="7"/>
      <c r="S1523" s="7"/>
      <c r="T1523" s="7"/>
      <c r="U1523" s="7"/>
      <c r="V1523" s="7"/>
      <c r="W1523" s="7"/>
      <c r="X1523" s="7"/>
      <c r="Y1523" s="7"/>
      <c r="Z1523" s="7"/>
    </row>
    <row r="1524" ht="13.5" customHeight="1">
      <c r="A1524" s="288"/>
      <c r="B1524" s="287"/>
      <c r="C1524" s="203"/>
      <c r="D1524" s="203"/>
      <c r="E1524" s="281"/>
      <c r="F1524" s="253"/>
      <c r="G1524" s="7"/>
      <c r="H1524" s="7"/>
      <c r="I1524" s="7"/>
      <c r="J1524" s="7"/>
      <c r="K1524" s="7"/>
      <c r="L1524" s="7"/>
      <c r="M1524" s="7"/>
      <c r="N1524" s="7"/>
      <c r="O1524" s="7"/>
      <c r="P1524" s="7"/>
      <c r="Q1524" s="7"/>
      <c r="R1524" s="7"/>
      <c r="S1524" s="7"/>
      <c r="T1524" s="7"/>
      <c r="U1524" s="7"/>
      <c r="V1524" s="7"/>
      <c r="W1524" s="7"/>
      <c r="X1524" s="7"/>
      <c r="Y1524" s="7"/>
      <c r="Z1524" s="7"/>
    </row>
    <row r="1525" ht="13.5" customHeight="1">
      <c r="A1525" s="288"/>
      <c r="B1525" s="287"/>
      <c r="C1525" s="203"/>
      <c r="D1525" s="203"/>
      <c r="E1525" s="281"/>
      <c r="F1525" s="253"/>
      <c r="G1525" s="7"/>
      <c r="H1525" s="7"/>
      <c r="I1525" s="7"/>
      <c r="J1525" s="7"/>
      <c r="K1525" s="7"/>
      <c r="L1525" s="7"/>
      <c r="M1525" s="7"/>
      <c r="N1525" s="7"/>
      <c r="O1525" s="7"/>
      <c r="P1525" s="7"/>
      <c r="Q1525" s="7"/>
      <c r="R1525" s="7"/>
      <c r="S1525" s="7"/>
      <c r="T1525" s="7"/>
      <c r="U1525" s="7"/>
      <c r="V1525" s="7"/>
      <c r="W1525" s="7"/>
      <c r="X1525" s="7"/>
      <c r="Y1525" s="7"/>
      <c r="Z1525" s="7"/>
    </row>
    <row r="1526" ht="13.5" customHeight="1">
      <c r="A1526" s="288"/>
      <c r="B1526" s="287"/>
      <c r="C1526" s="203"/>
      <c r="D1526" s="203"/>
      <c r="E1526" s="281"/>
      <c r="F1526" s="253"/>
      <c r="G1526" s="7"/>
      <c r="H1526" s="7"/>
      <c r="I1526" s="7"/>
      <c r="J1526" s="7"/>
      <c r="K1526" s="7"/>
      <c r="L1526" s="7"/>
      <c r="M1526" s="7"/>
      <c r="N1526" s="7"/>
      <c r="O1526" s="7"/>
      <c r="P1526" s="7"/>
      <c r="Q1526" s="7"/>
      <c r="R1526" s="7"/>
      <c r="S1526" s="7"/>
      <c r="T1526" s="7"/>
      <c r="U1526" s="7"/>
      <c r="V1526" s="7"/>
      <c r="W1526" s="7"/>
      <c r="X1526" s="7"/>
      <c r="Y1526" s="7"/>
      <c r="Z1526" s="7"/>
    </row>
    <row r="1527" ht="13.5" customHeight="1">
      <c r="A1527" s="288"/>
      <c r="B1527" s="287"/>
      <c r="C1527" s="203"/>
      <c r="D1527" s="203"/>
      <c r="E1527" s="281"/>
      <c r="F1527" s="253"/>
      <c r="G1527" s="7"/>
      <c r="H1527" s="7"/>
      <c r="I1527" s="7"/>
      <c r="J1527" s="7"/>
      <c r="K1527" s="7"/>
      <c r="L1527" s="7"/>
      <c r="M1527" s="7"/>
      <c r="N1527" s="7"/>
      <c r="O1527" s="7"/>
      <c r="P1527" s="7"/>
      <c r="Q1527" s="7"/>
      <c r="R1527" s="7"/>
      <c r="S1527" s="7"/>
      <c r="T1527" s="7"/>
      <c r="U1527" s="7"/>
      <c r="V1527" s="7"/>
      <c r="W1527" s="7"/>
      <c r="X1527" s="7"/>
      <c r="Y1527" s="7"/>
      <c r="Z1527" s="7"/>
    </row>
    <row r="1528" ht="13.5" customHeight="1">
      <c r="A1528" s="288"/>
      <c r="B1528" s="287"/>
      <c r="C1528" s="203"/>
      <c r="D1528" s="203"/>
      <c r="E1528" s="281"/>
      <c r="F1528" s="253"/>
      <c r="G1528" s="7"/>
      <c r="H1528" s="7"/>
      <c r="I1528" s="7"/>
      <c r="J1528" s="7"/>
      <c r="K1528" s="7"/>
      <c r="L1528" s="7"/>
      <c r="M1528" s="7"/>
      <c r="N1528" s="7"/>
      <c r="O1528" s="7"/>
      <c r="P1528" s="7"/>
      <c r="Q1528" s="7"/>
      <c r="R1528" s="7"/>
      <c r="S1528" s="7"/>
      <c r="T1528" s="7"/>
      <c r="U1528" s="7"/>
      <c r="V1528" s="7"/>
      <c r="W1528" s="7"/>
      <c r="X1528" s="7"/>
      <c r="Y1528" s="7"/>
      <c r="Z1528" s="7"/>
    </row>
    <row r="1529" ht="13.5" customHeight="1">
      <c r="A1529" s="288"/>
      <c r="B1529" s="287"/>
      <c r="C1529" s="203"/>
      <c r="D1529" s="203"/>
      <c r="E1529" s="281"/>
      <c r="F1529" s="253"/>
      <c r="G1529" s="7"/>
      <c r="H1529" s="7"/>
      <c r="I1529" s="7"/>
      <c r="J1529" s="7"/>
      <c r="K1529" s="7"/>
      <c r="L1529" s="7"/>
      <c r="M1529" s="7"/>
      <c r="N1529" s="7"/>
      <c r="O1529" s="7"/>
      <c r="P1529" s="7"/>
      <c r="Q1529" s="7"/>
      <c r="R1529" s="7"/>
      <c r="S1529" s="7"/>
      <c r="T1529" s="7"/>
      <c r="U1529" s="7"/>
      <c r="V1529" s="7"/>
      <c r="W1529" s="7"/>
      <c r="X1529" s="7"/>
      <c r="Y1529" s="7"/>
      <c r="Z1529" s="7"/>
    </row>
    <row r="1530" ht="13.5" customHeight="1">
      <c r="A1530" s="288"/>
      <c r="B1530" s="287"/>
      <c r="C1530" s="203"/>
      <c r="D1530" s="203"/>
      <c r="E1530" s="281"/>
      <c r="F1530" s="253"/>
      <c r="G1530" s="7"/>
      <c r="H1530" s="7"/>
      <c r="I1530" s="7"/>
      <c r="J1530" s="7"/>
      <c r="K1530" s="7"/>
      <c r="L1530" s="7"/>
      <c r="M1530" s="7"/>
      <c r="N1530" s="7"/>
      <c r="O1530" s="7"/>
      <c r="P1530" s="7"/>
      <c r="Q1530" s="7"/>
      <c r="R1530" s="7"/>
      <c r="S1530" s="7"/>
      <c r="T1530" s="7"/>
      <c r="U1530" s="7"/>
      <c r="V1530" s="7"/>
      <c r="W1530" s="7"/>
      <c r="X1530" s="7"/>
      <c r="Y1530" s="7"/>
      <c r="Z1530" s="7"/>
    </row>
    <row r="1531" ht="13.5" customHeight="1">
      <c r="A1531" s="288"/>
      <c r="B1531" s="287"/>
      <c r="C1531" s="203"/>
      <c r="D1531" s="203"/>
      <c r="E1531" s="281"/>
      <c r="F1531" s="253"/>
      <c r="G1531" s="7"/>
      <c r="H1531" s="7"/>
      <c r="I1531" s="7"/>
      <c r="J1531" s="7"/>
      <c r="K1531" s="7"/>
      <c r="L1531" s="7"/>
      <c r="M1531" s="7"/>
      <c r="N1531" s="7"/>
      <c r="O1531" s="7"/>
      <c r="P1531" s="7"/>
      <c r="Q1531" s="7"/>
      <c r="R1531" s="7"/>
      <c r="S1531" s="7"/>
      <c r="T1531" s="7"/>
      <c r="U1531" s="7"/>
      <c r="V1531" s="7"/>
      <c r="W1531" s="7"/>
      <c r="X1531" s="7"/>
      <c r="Y1531" s="7"/>
      <c r="Z1531" s="7"/>
    </row>
    <row r="1532" ht="13.5" customHeight="1">
      <c r="A1532" s="288"/>
      <c r="B1532" s="287"/>
      <c r="C1532" s="203"/>
      <c r="D1532" s="203"/>
      <c r="E1532" s="281"/>
      <c r="F1532" s="253"/>
      <c r="G1532" s="7"/>
      <c r="H1532" s="7"/>
      <c r="I1532" s="7"/>
      <c r="J1532" s="7"/>
      <c r="K1532" s="7"/>
      <c r="L1532" s="7"/>
      <c r="M1532" s="7"/>
      <c r="N1532" s="7"/>
      <c r="O1532" s="7"/>
      <c r="P1532" s="7"/>
      <c r="Q1532" s="7"/>
      <c r="R1532" s="7"/>
      <c r="S1532" s="7"/>
      <c r="T1532" s="7"/>
      <c r="U1532" s="7"/>
      <c r="V1532" s="7"/>
      <c r="W1532" s="7"/>
      <c r="X1532" s="7"/>
      <c r="Y1532" s="7"/>
      <c r="Z1532" s="7"/>
    </row>
    <row r="1533" ht="13.5" customHeight="1">
      <c r="A1533" s="288"/>
      <c r="B1533" s="287"/>
      <c r="C1533" s="203"/>
      <c r="D1533" s="203"/>
      <c r="E1533" s="281"/>
      <c r="F1533" s="253"/>
      <c r="G1533" s="7"/>
      <c r="H1533" s="7"/>
      <c r="I1533" s="7"/>
      <c r="J1533" s="7"/>
      <c r="K1533" s="7"/>
      <c r="L1533" s="7"/>
      <c r="M1533" s="7"/>
      <c r="N1533" s="7"/>
      <c r="O1533" s="7"/>
      <c r="P1533" s="7"/>
      <c r="Q1533" s="7"/>
      <c r="R1533" s="7"/>
      <c r="S1533" s="7"/>
      <c r="T1533" s="7"/>
      <c r="U1533" s="7"/>
      <c r="V1533" s="7"/>
      <c r="W1533" s="7"/>
      <c r="X1533" s="7"/>
      <c r="Y1533" s="7"/>
      <c r="Z1533" s="7"/>
    </row>
    <row r="1534" ht="13.5" customHeight="1">
      <c r="A1534" s="288"/>
      <c r="B1534" s="287"/>
      <c r="C1534" s="203"/>
      <c r="D1534" s="203"/>
      <c r="E1534" s="281"/>
      <c r="F1534" s="253"/>
      <c r="G1534" s="7"/>
      <c r="H1534" s="7"/>
      <c r="I1534" s="7"/>
      <c r="J1534" s="7"/>
      <c r="K1534" s="7"/>
      <c r="L1534" s="7"/>
      <c r="M1534" s="7"/>
      <c r="N1534" s="7"/>
      <c r="O1534" s="7"/>
      <c r="P1534" s="7"/>
      <c r="Q1534" s="7"/>
      <c r="R1534" s="7"/>
      <c r="S1534" s="7"/>
      <c r="T1534" s="7"/>
      <c r="U1534" s="7"/>
      <c r="V1534" s="7"/>
      <c r="W1534" s="7"/>
      <c r="X1534" s="7"/>
      <c r="Y1534" s="7"/>
      <c r="Z1534" s="7"/>
    </row>
    <row r="1535" ht="13.5" customHeight="1">
      <c r="A1535" s="288"/>
      <c r="B1535" s="287"/>
      <c r="C1535" s="203"/>
      <c r="D1535" s="203"/>
      <c r="E1535" s="281"/>
      <c r="F1535" s="253"/>
      <c r="G1535" s="7"/>
      <c r="H1535" s="7"/>
      <c r="I1535" s="7"/>
      <c r="J1535" s="7"/>
      <c r="K1535" s="7"/>
      <c r="L1535" s="7"/>
      <c r="M1535" s="7"/>
      <c r="N1535" s="7"/>
      <c r="O1535" s="7"/>
      <c r="P1535" s="7"/>
      <c r="Q1535" s="7"/>
      <c r="R1535" s="7"/>
      <c r="S1535" s="7"/>
      <c r="T1535" s="7"/>
      <c r="U1535" s="7"/>
      <c r="V1535" s="7"/>
      <c r="W1535" s="7"/>
      <c r="X1535" s="7"/>
      <c r="Y1535" s="7"/>
      <c r="Z1535" s="7"/>
    </row>
    <row r="1536" ht="13.5" customHeight="1">
      <c r="A1536" s="288"/>
      <c r="B1536" s="287"/>
      <c r="C1536" s="203"/>
      <c r="D1536" s="203"/>
      <c r="E1536" s="281"/>
      <c r="F1536" s="253"/>
      <c r="G1536" s="7"/>
      <c r="H1536" s="7"/>
      <c r="I1536" s="7"/>
      <c r="J1536" s="7"/>
      <c r="K1536" s="7"/>
      <c r="L1536" s="7"/>
      <c r="M1536" s="7"/>
      <c r="N1536" s="7"/>
      <c r="O1536" s="7"/>
      <c r="P1536" s="7"/>
      <c r="Q1536" s="7"/>
      <c r="R1536" s="7"/>
      <c r="S1536" s="7"/>
      <c r="T1536" s="7"/>
      <c r="U1536" s="7"/>
      <c r="V1536" s="7"/>
      <c r="W1536" s="7"/>
      <c r="X1536" s="7"/>
      <c r="Y1536" s="7"/>
      <c r="Z1536" s="7"/>
    </row>
    <row r="1537" ht="13.5" customHeight="1">
      <c r="A1537" s="288"/>
      <c r="B1537" s="287"/>
      <c r="C1537" s="203"/>
      <c r="D1537" s="203"/>
      <c r="E1537" s="281"/>
      <c r="F1537" s="253"/>
      <c r="G1537" s="7"/>
      <c r="H1537" s="7"/>
      <c r="I1537" s="7"/>
      <c r="J1537" s="7"/>
      <c r="K1537" s="7"/>
      <c r="L1537" s="7"/>
      <c r="M1537" s="7"/>
      <c r="N1537" s="7"/>
      <c r="O1537" s="7"/>
      <c r="P1537" s="7"/>
      <c r="Q1537" s="7"/>
      <c r="R1537" s="7"/>
      <c r="S1537" s="7"/>
      <c r="T1537" s="7"/>
      <c r="U1537" s="7"/>
      <c r="V1537" s="7"/>
      <c r="W1537" s="7"/>
      <c r="X1537" s="7"/>
      <c r="Y1537" s="7"/>
      <c r="Z1537" s="7"/>
    </row>
    <row r="1538" ht="13.5" customHeight="1">
      <c r="A1538" s="288"/>
      <c r="B1538" s="287"/>
      <c r="C1538" s="203"/>
      <c r="D1538" s="203"/>
      <c r="E1538" s="281"/>
      <c r="F1538" s="253"/>
      <c r="G1538" s="7"/>
      <c r="H1538" s="7"/>
      <c r="I1538" s="7"/>
      <c r="J1538" s="7"/>
      <c r="K1538" s="7"/>
      <c r="L1538" s="7"/>
      <c r="M1538" s="7"/>
      <c r="N1538" s="7"/>
      <c r="O1538" s="7"/>
      <c r="P1538" s="7"/>
      <c r="Q1538" s="7"/>
      <c r="R1538" s="7"/>
      <c r="S1538" s="7"/>
      <c r="T1538" s="7"/>
      <c r="U1538" s="7"/>
      <c r="V1538" s="7"/>
      <c r="W1538" s="7"/>
      <c r="X1538" s="7"/>
      <c r="Y1538" s="7"/>
      <c r="Z1538" s="7"/>
    </row>
    <row r="1539" ht="13.5" customHeight="1">
      <c r="A1539" s="288"/>
      <c r="B1539" s="287"/>
      <c r="C1539" s="203"/>
      <c r="D1539" s="203"/>
      <c r="E1539" s="281"/>
      <c r="F1539" s="253"/>
      <c r="G1539" s="7"/>
      <c r="H1539" s="7"/>
      <c r="I1539" s="7"/>
      <c r="J1539" s="7"/>
      <c r="K1539" s="7"/>
      <c r="L1539" s="7"/>
      <c r="M1539" s="7"/>
      <c r="N1539" s="7"/>
      <c r="O1539" s="7"/>
      <c r="P1539" s="7"/>
      <c r="Q1539" s="7"/>
      <c r="R1539" s="7"/>
      <c r="S1539" s="7"/>
      <c r="T1539" s="7"/>
      <c r="U1539" s="7"/>
      <c r="V1539" s="7"/>
      <c r="W1539" s="7"/>
      <c r="X1539" s="7"/>
      <c r="Y1539" s="7"/>
      <c r="Z1539" s="7"/>
    </row>
    <row r="1540" ht="13.5" customHeight="1">
      <c r="A1540" s="288"/>
      <c r="B1540" s="287"/>
      <c r="C1540" s="203"/>
      <c r="D1540" s="203"/>
      <c r="E1540" s="281"/>
      <c r="F1540" s="253"/>
      <c r="G1540" s="7"/>
      <c r="H1540" s="7"/>
      <c r="I1540" s="7"/>
      <c r="J1540" s="7"/>
      <c r="K1540" s="7"/>
      <c r="L1540" s="7"/>
      <c r="M1540" s="7"/>
      <c r="N1540" s="7"/>
      <c r="O1540" s="7"/>
      <c r="P1540" s="7"/>
      <c r="Q1540" s="7"/>
      <c r="R1540" s="7"/>
      <c r="S1540" s="7"/>
      <c r="T1540" s="7"/>
      <c r="U1540" s="7"/>
      <c r="V1540" s="7"/>
      <c r="W1540" s="7"/>
      <c r="X1540" s="7"/>
      <c r="Y1540" s="7"/>
      <c r="Z1540" s="7"/>
    </row>
    <row r="1541" ht="13.5" customHeight="1">
      <c r="A1541" s="288"/>
      <c r="B1541" s="287"/>
      <c r="C1541" s="203"/>
      <c r="D1541" s="203"/>
      <c r="E1541" s="281"/>
      <c r="F1541" s="253"/>
      <c r="G1541" s="7"/>
      <c r="H1541" s="7"/>
      <c r="I1541" s="7"/>
      <c r="J1541" s="7"/>
      <c r="K1541" s="7"/>
      <c r="L1541" s="7"/>
      <c r="M1541" s="7"/>
      <c r="N1541" s="7"/>
      <c r="O1541" s="7"/>
      <c r="P1541" s="7"/>
      <c r="Q1541" s="7"/>
      <c r="R1541" s="7"/>
      <c r="S1541" s="7"/>
      <c r="T1541" s="7"/>
      <c r="U1541" s="7"/>
      <c r="V1541" s="7"/>
      <c r="W1541" s="7"/>
      <c r="X1541" s="7"/>
      <c r="Y1541" s="7"/>
      <c r="Z1541" s="7"/>
    </row>
    <row r="1542" ht="13.5" customHeight="1">
      <c r="A1542" s="288"/>
      <c r="B1542" s="287"/>
      <c r="C1542" s="203"/>
      <c r="D1542" s="203"/>
      <c r="E1542" s="281"/>
      <c r="F1542" s="253"/>
      <c r="G1542" s="7"/>
      <c r="H1542" s="7"/>
      <c r="I1542" s="7"/>
      <c r="J1542" s="7"/>
      <c r="K1542" s="7"/>
      <c r="L1542" s="7"/>
      <c r="M1542" s="7"/>
      <c r="N1542" s="7"/>
      <c r="O1542" s="7"/>
      <c r="P1542" s="7"/>
      <c r="Q1542" s="7"/>
      <c r="R1542" s="7"/>
      <c r="S1542" s="7"/>
      <c r="T1542" s="7"/>
      <c r="U1542" s="7"/>
      <c r="V1542" s="7"/>
      <c r="W1542" s="7"/>
      <c r="X1542" s="7"/>
      <c r="Y1542" s="7"/>
      <c r="Z1542" s="7"/>
    </row>
    <row r="1543" ht="13.5" customHeight="1">
      <c r="A1543" s="288"/>
      <c r="B1543" s="287"/>
      <c r="C1543" s="203"/>
      <c r="D1543" s="203"/>
      <c r="E1543" s="281"/>
      <c r="F1543" s="253"/>
      <c r="G1543" s="7"/>
      <c r="H1543" s="7"/>
      <c r="I1543" s="7"/>
      <c r="J1543" s="7"/>
      <c r="K1543" s="7"/>
      <c r="L1543" s="7"/>
      <c r="M1543" s="7"/>
      <c r="N1543" s="7"/>
      <c r="O1543" s="7"/>
      <c r="P1543" s="7"/>
      <c r="Q1543" s="7"/>
      <c r="R1543" s="7"/>
      <c r="S1543" s="7"/>
      <c r="T1543" s="7"/>
      <c r="U1543" s="7"/>
      <c r="V1543" s="7"/>
      <c r="W1543" s="7"/>
      <c r="X1543" s="7"/>
      <c r="Y1543" s="7"/>
      <c r="Z1543" s="7"/>
    </row>
    <row r="1544" ht="13.5" customHeight="1">
      <c r="A1544" s="288"/>
      <c r="B1544" s="287"/>
      <c r="C1544" s="203"/>
      <c r="D1544" s="203"/>
      <c r="E1544" s="281"/>
      <c r="F1544" s="253"/>
      <c r="G1544" s="7"/>
      <c r="H1544" s="7"/>
      <c r="I1544" s="7"/>
      <c r="J1544" s="7"/>
      <c r="K1544" s="7"/>
      <c r="L1544" s="7"/>
      <c r="M1544" s="7"/>
      <c r="N1544" s="7"/>
      <c r="O1544" s="7"/>
      <c r="P1544" s="7"/>
      <c r="Q1544" s="7"/>
      <c r="R1544" s="7"/>
      <c r="S1544" s="7"/>
      <c r="T1544" s="7"/>
      <c r="U1544" s="7"/>
      <c r="V1544" s="7"/>
      <c r="W1544" s="7"/>
      <c r="X1544" s="7"/>
      <c r="Y1544" s="7"/>
      <c r="Z1544" s="7"/>
    </row>
    <row r="1545" ht="13.5" customHeight="1">
      <c r="A1545" s="288"/>
      <c r="B1545" s="287"/>
      <c r="C1545" s="203"/>
      <c r="D1545" s="203"/>
      <c r="E1545" s="281"/>
      <c r="F1545" s="253"/>
      <c r="G1545" s="7"/>
      <c r="H1545" s="7"/>
      <c r="I1545" s="7"/>
      <c r="J1545" s="7"/>
      <c r="K1545" s="7"/>
      <c r="L1545" s="7"/>
      <c r="M1545" s="7"/>
      <c r="N1545" s="7"/>
      <c r="O1545" s="7"/>
      <c r="P1545" s="7"/>
      <c r="Q1545" s="7"/>
      <c r="R1545" s="7"/>
      <c r="S1545" s="7"/>
      <c r="T1545" s="7"/>
      <c r="U1545" s="7"/>
      <c r="V1545" s="7"/>
      <c r="W1545" s="7"/>
      <c r="X1545" s="7"/>
      <c r="Y1545" s="7"/>
      <c r="Z1545" s="7"/>
    </row>
    <row r="1546" ht="13.5" customHeight="1">
      <c r="A1546" s="288"/>
      <c r="B1546" s="287"/>
      <c r="C1546" s="203"/>
      <c r="D1546" s="203"/>
      <c r="E1546" s="281"/>
      <c r="F1546" s="253"/>
      <c r="G1546" s="7"/>
      <c r="H1546" s="7"/>
      <c r="I1546" s="7"/>
      <c r="J1546" s="7"/>
      <c r="K1546" s="7"/>
      <c r="L1546" s="7"/>
      <c r="M1546" s="7"/>
      <c r="N1546" s="7"/>
      <c r="O1546" s="7"/>
      <c r="P1546" s="7"/>
      <c r="Q1546" s="7"/>
      <c r="R1546" s="7"/>
      <c r="S1546" s="7"/>
      <c r="T1546" s="7"/>
      <c r="U1546" s="7"/>
      <c r="V1546" s="7"/>
      <c r="W1546" s="7"/>
      <c r="X1546" s="7"/>
      <c r="Y1546" s="7"/>
      <c r="Z1546" s="7"/>
    </row>
    <row r="1547" ht="13.5" customHeight="1">
      <c r="A1547" s="288"/>
      <c r="B1547" s="287"/>
      <c r="C1547" s="203"/>
      <c r="D1547" s="203"/>
      <c r="E1547" s="281"/>
      <c r="F1547" s="253"/>
      <c r="G1547" s="7"/>
      <c r="H1547" s="7"/>
      <c r="I1547" s="7"/>
      <c r="J1547" s="7"/>
      <c r="K1547" s="7"/>
      <c r="L1547" s="7"/>
      <c r="M1547" s="7"/>
      <c r="N1547" s="7"/>
      <c r="O1547" s="7"/>
      <c r="P1547" s="7"/>
      <c r="Q1547" s="7"/>
      <c r="R1547" s="7"/>
      <c r="S1547" s="7"/>
      <c r="T1547" s="7"/>
      <c r="U1547" s="7"/>
      <c r="V1547" s="7"/>
      <c r="W1547" s="7"/>
      <c r="X1547" s="7"/>
      <c r="Y1547" s="7"/>
      <c r="Z1547" s="7"/>
    </row>
    <row r="1548" ht="13.5" customHeight="1">
      <c r="A1548" s="288"/>
      <c r="B1548" s="287"/>
      <c r="C1548" s="203"/>
      <c r="D1548" s="203"/>
      <c r="E1548" s="281"/>
      <c r="F1548" s="253"/>
      <c r="G1548" s="7"/>
      <c r="H1548" s="7"/>
      <c r="I1548" s="7"/>
      <c r="J1548" s="7"/>
      <c r="K1548" s="7"/>
      <c r="L1548" s="7"/>
      <c r="M1548" s="7"/>
      <c r="N1548" s="7"/>
      <c r="O1548" s="7"/>
      <c r="P1548" s="7"/>
      <c r="Q1548" s="7"/>
      <c r="R1548" s="7"/>
      <c r="S1548" s="7"/>
      <c r="T1548" s="7"/>
      <c r="U1548" s="7"/>
      <c r="V1548" s="7"/>
      <c r="W1548" s="7"/>
      <c r="X1548" s="7"/>
      <c r="Y1548" s="7"/>
      <c r="Z1548" s="7"/>
    </row>
    <row r="1549" ht="13.5" customHeight="1">
      <c r="A1549" s="288"/>
      <c r="B1549" s="287"/>
      <c r="C1549" s="203"/>
      <c r="D1549" s="203"/>
      <c r="E1549" s="281"/>
      <c r="F1549" s="253"/>
      <c r="G1549" s="7"/>
      <c r="H1549" s="7"/>
      <c r="I1549" s="7"/>
      <c r="J1549" s="7"/>
      <c r="K1549" s="7"/>
      <c r="L1549" s="7"/>
      <c r="M1549" s="7"/>
      <c r="N1549" s="7"/>
      <c r="O1549" s="7"/>
      <c r="P1549" s="7"/>
      <c r="Q1549" s="7"/>
      <c r="R1549" s="7"/>
      <c r="S1549" s="7"/>
      <c r="T1549" s="7"/>
      <c r="U1549" s="7"/>
      <c r="V1549" s="7"/>
      <c r="W1549" s="7"/>
      <c r="X1549" s="7"/>
      <c r="Y1549" s="7"/>
      <c r="Z1549" s="7"/>
    </row>
    <row r="1550" ht="13.5" customHeight="1">
      <c r="A1550" s="288"/>
      <c r="B1550" s="287"/>
      <c r="C1550" s="203"/>
      <c r="D1550" s="203"/>
      <c r="E1550" s="281"/>
      <c r="F1550" s="253"/>
      <c r="G1550" s="7"/>
      <c r="H1550" s="7"/>
      <c r="I1550" s="7"/>
      <c r="J1550" s="7"/>
      <c r="K1550" s="7"/>
      <c r="L1550" s="7"/>
      <c r="M1550" s="7"/>
      <c r="N1550" s="7"/>
      <c r="O1550" s="7"/>
      <c r="P1550" s="7"/>
      <c r="Q1550" s="7"/>
      <c r="R1550" s="7"/>
      <c r="S1550" s="7"/>
      <c r="T1550" s="7"/>
      <c r="U1550" s="7"/>
      <c r="V1550" s="7"/>
      <c r="W1550" s="7"/>
      <c r="X1550" s="7"/>
      <c r="Y1550" s="7"/>
      <c r="Z1550" s="7"/>
    </row>
    <row r="1551" ht="13.5" customHeight="1">
      <c r="A1551" s="288"/>
      <c r="B1551" s="287"/>
      <c r="C1551" s="203"/>
      <c r="D1551" s="203"/>
      <c r="E1551" s="281"/>
      <c r="F1551" s="253"/>
      <c r="G1551" s="7"/>
      <c r="H1551" s="7"/>
      <c r="I1551" s="7"/>
      <c r="J1551" s="7"/>
      <c r="K1551" s="7"/>
      <c r="L1551" s="7"/>
      <c r="M1551" s="7"/>
      <c r="N1551" s="7"/>
      <c r="O1551" s="7"/>
      <c r="P1551" s="7"/>
      <c r="Q1551" s="7"/>
      <c r="R1551" s="7"/>
      <c r="S1551" s="7"/>
      <c r="T1551" s="7"/>
      <c r="U1551" s="7"/>
      <c r="V1551" s="7"/>
      <c r="W1551" s="7"/>
      <c r="X1551" s="7"/>
      <c r="Y1551" s="7"/>
      <c r="Z1551" s="7"/>
    </row>
    <row r="1552" ht="13.5" customHeight="1">
      <c r="A1552" s="288"/>
      <c r="B1552" s="287"/>
      <c r="C1552" s="203"/>
      <c r="D1552" s="203"/>
      <c r="E1552" s="281"/>
      <c r="F1552" s="253"/>
      <c r="G1552" s="7"/>
      <c r="H1552" s="7"/>
      <c r="I1552" s="7"/>
      <c r="J1552" s="7"/>
      <c r="K1552" s="7"/>
      <c r="L1552" s="7"/>
      <c r="M1552" s="7"/>
      <c r="N1552" s="7"/>
      <c r="O1552" s="7"/>
      <c r="P1552" s="7"/>
      <c r="Q1552" s="7"/>
      <c r="R1552" s="7"/>
      <c r="S1552" s="7"/>
      <c r="T1552" s="7"/>
      <c r="U1552" s="7"/>
      <c r="V1552" s="7"/>
      <c r="W1552" s="7"/>
      <c r="X1552" s="7"/>
      <c r="Y1552" s="7"/>
      <c r="Z1552" s="7"/>
    </row>
    <row r="1553" ht="13.5" customHeight="1">
      <c r="A1553" s="288"/>
      <c r="B1553" s="287"/>
      <c r="C1553" s="203"/>
      <c r="D1553" s="203"/>
      <c r="E1553" s="281"/>
      <c r="F1553" s="253"/>
      <c r="G1553" s="7"/>
      <c r="H1553" s="7"/>
      <c r="I1553" s="7"/>
      <c r="J1553" s="7"/>
      <c r="K1553" s="7"/>
      <c r="L1553" s="7"/>
      <c r="M1553" s="7"/>
      <c r="N1553" s="7"/>
      <c r="O1553" s="7"/>
      <c r="P1553" s="7"/>
      <c r="Q1553" s="7"/>
      <c r="R1553" s="7"/>
      <c r="S1553" s="7"/>
      <c r="T1553" s="7"/>
      <c r="U1553" s="7"/>
      <c r="V1553" s="7"/>
      <c r="W1553" s="7"/>
      <c r="X1553" s="7"/>
      <c r="Y1553" s="7"/>
      <c r="Z1553" s="7"/>
    </row>
    <row r="1554" ht="13.5" customHeight="1">
      <c r="A1554" s="288"/>
      <c r="B1554" s="287"/>
      <c r="C1554" s="203"/>
      <c r="D1554" s="203"/>
      <c r="E1554" s="281"/>
      <c r="F1554" s="253"/>
      <c r="G1554" s="7"/>
      <c r="H1554" s="7"/>
      <c r="I1554" s="7"/>
      <c r="J1554" s="7"/>
      <c r="K1554" s="7"/>
      <c r="L1554" s="7"/>
      <c r="M1554" s="7"/>
      <c r="N1554" s="7"/>
      <c r="O1554" s="7"/>
      <c r="P1554" s="7"/>
      <c r="Q1554" s="7"/>
      <c r="R1554" s="7"/>
      <c r="S1554" s="7"/>
      <c r="T1554" s="7"/>
      <c r="U1554" s="7"/>
      <c r="V1554" s="7"/>
      <c r="W1554" s="7"/>
      <c r="X1554" s="7"/>
      <c r="Y1554" s="7"/>
      <c r="Z1554" s="7"/>
    </row>
    <row r="1555" ht="13.5" customHeight="1">
      <c r="A1555" s="288"/>
      <c r="B1555" s="287"/>
      <c r="C1555" s="203"/>
      <c r="D1555" s="203"/>
      <c r="E1555" s="281"/>
      <c r="F1555" s="253"/>
      <c r="G1555" s="7"/>
      <c r="H1555" s="7"/>
      <c r="I1555" s="7"/>
      <c r="J1555" s="7"/>
      <c r="K1555" s="7"/>
      <c r="L1555" s="7"/>
      <c r="M1555" s="7"/>
      <c r="N1555" s="7"/>
      <c r="O1555" s="7"/>
      <c r="P1555" s="7"/>
      <c r="Q1555" s="7"/>
      <c r="R1555" s="7"/>
      <c r="S1555" s="7"/>
      <c r="T1555" s="7"/>
      <c r="U1555" s="7"/>
      <c r="V1555" s="7"/>
      <c r="W1555" s="7"/>
      <c r="X1555" s="7"/>
      <c r="Y1555" s="7"/>
      <c r="Z1555" s="7"/>
    </row>
    <row r="1556" ht="13.5" customHeight="1">
      <c r="A1556" s="288"/>
      <c r="B1556" s="287"/>
      <c r="C1556" s="203"/>
      <c r="D1556" s="203"/>
      <c r="E1556" s="281"/>
      <c r="F1556" s="253"/>
      <c r="G1556" s="7"/>
      <c r="H1556" s="7"/>
      <c r="I1556" s="7"/>
      <c r="J1556" s="7"/>
      <c r="K1556" s="7"/>
      <c r="L1556" s="7"/>
      <c r="M1556" s="7"/>
      <c r="N1556" s="7"/>
      <c r="O1556" s="7"/>
      <c r="P1556" s="7"/>
      <c r="Q1556" s="7"/>
      <c r="R1556" s="7"/>
      <c r="S1556" s="7"/>
      <c r="T1556" s="7"/>
      <c r="U1556" s="7"/>
      <c r="V1556" s="7"/>
      <c r="W1556" s="7"/>
      <c r="X1556" s="7"/>
      <c r="Y1556" s="7"/>
      <c r="Z1556" s="7"/>
    </row>
    <row r="1557" ht="13.5" customHeight="1">
      <c r="A1557" s="288"/>
      <c r="B1557" s="287"/>
      <c r="C1557" s="203"/>
      <c r="D1557" s="203"/>
      <c r="E1557" s="281"/>
      <c r="F1557" s="253"/>
      <c r="G1557" s="7"/>
      <c r="H1557" s="7"/>
      <c r="I1557" s="7"/>
      <c r="J1557" s="7"/>
      <c r="K1557" s="7"/>
      <c r="L1557" s="7"/>
      <c r="M1557" s="7"/>
      <c r="N1557" s="7"/>
      <c r="O1557" s="7"/>
      <c r="P1557" s="7"/>
      <c r="Q1557" s="7"/>
      <c r="R1557" s="7"/>
      <c r="S1557" s="7"/>
      <c r="T1557" s="7"/>
      <c r="U1557" s="7"/>
      <c r="V1557" s="7"/>
      <c r="W1557" s="7"/>
      <c r="X1557" s="7"/>
      <c r="Y1557" s="7"/>
      <c r="Z1557" s="7"/>
    </row>
    <row r="1558" ht="13.5" customHeight="1">
      <c r="A1558" s="288"/>
      <c r="B1558" s="287"/>
      <c r="C1558" s="203"/>
      <c r="D1558" s="203"/>
      <c r="E1558" s="281"/>
      <c r="F1558" s="253"/>
      <c r="G1558" s="7"/>
      <c r="H1558" s="7"/>
      <c r="I1558" s="7"/>
      <c r="J1558" s="7"/>
      <c r="K1558" s="7"/>
      <c r="L1558" s="7"/>
      <c r="M1558" s="7"/>
      <c r="N1558" s="7"/>
      <c r="O1558" s="7"/>
      <c r="P1558" s="7"/>
      <c r="Q1558" s="7"/>
      <c r="R1558" s="7"/>
      <c r="S1558" s="7"/>
      <c r="T1558" s="7"/>
      <c r="U1558" s="7"/>
      <c r="V1558" s="7"/>
      <c r="W1558" s="7"/>
      <c r="X1558" s="7"/>
      <c r="Y1558" s="7"/>
      <c r="Z1558" s="7"/>
    </row>
    <row r="1559" ht="13.5" customHeight="1">
      <c r="A1559" s="288"/>
      <c r="B1559" s="287"/>
      <c r="C1559" s="203"/>
      <c r="D1559" s="203"/>
      <c r="E1559" s="281"/>
      <c r="F1559" s="253"/>
      <c r="G1559" s="7"/>
      <c r="H1559" s="7"/>
      <c r="I1559" s="7"/>
      <c r="J1559" s="7"/>
      <c r="K1559" s="7"/>
      <c r="L1559" s="7"/>
      <c r="M1559" s="7"/>
      <c r="N1559" s="7"/>
      <c r="O1559" s="7"/>
      <c r="P1559" s="7"/>
      <c r="Q1559" s="7"/>
      <c r="R1559" s="7"/>
      <c r="S1559" s="7"/>
      <c r="T1559" s="7"/>
      <c r="U1559" s="7"/>
      <c r="V1559" s="7"/>
      <c r="W1559" s="7"/>
      <c r="X1559" s="7"/>
      <c r="Y1559" s="7"/>
      <c r="Z1559" s="7"/>
    </row>
    <row r="1560" ht="13.5" customHeight="1">
      <c r="A1560" s="288"/>
      <c r="B1560" s="287"/>
      <c r="C1560" s="203"/>
      <c r="D1560" s="203"/>
      <c r="E1560" s="281"/>
      <c r="F1560" s="253"/>
      <c r="G1560" s="7"/>
      <c r="H1560" s="7"/>
      <c r="I1560" s="7"/>
      <c r="J1560" s="7"/>
      <c r="K1560" s="7"/>
      <c r="L1560" s="7"/>
      <c r="M1560" s="7"/>
      <c r="N1560" s="7"/>
      <c r="O1560" s="7"/>
      <c r="P1560" s="7"/>
      <c r="Q1560" s="7"/>
      <c r="R1560" s="7"/>
      <c r="S1560" s="7"/>
      <c r="T1560" s="7"/>
      <c r="U1560" s="7"/>
      <c r="V1560" s="7"/>
      <c r="W1560" s="7"/>
      <c r="X1560" s="7"/>
      <c r="Y1560" s="7"/>
      <c r="Z1560" s="7"/>
    </row>
    <row r="1561" ht="13.5" customHeight="1">
      <c r="A1561" s="288"/>
      <c r="B1561" s="287"/>
      <c r="C1561" s="203"/>
      <c r="D1561" s="203"/>
      <c r="E1561" s="281"/>
      <c r="F1561" s="253"/>
      <c r="G1561" s="7"/>
      <c r="H1561" s="7"/>
      <c r="I1561" s="7"/>
      <c r="J1561" s="7"/>
      <c r="K1561" s="7"/>
      <c r="L1561" s="7"/>
      <c r="M1561" s="7"/>
      <c r="N1561" s="7"/>
      <c r="O1561" s="7"/>
      <c r="P1561" s="7"/>
      <c r="Q1561" s="7"/>
      <c r="R1561" s="7"/>
      <c r="S1561" s="7"/>
      <c r="T1561" s="7"/>
      <c r="U1561" s="7"/>
      <c r="V1561" s="7"/>
      <c r="W1561" s="7"/>
      <c r="X1561" s="7"/>
      <c r="Y1561" s="7"/>
      <c r="Z1561" s="7"/>
    </row>
    <row r="1562" ht="13.5" customHeight="1">
      <c r="A1562" s="288"/>
      <c r="B1562" s="287"/>
      <c r="C1562" s="203"/>
      <c r="D1562" s="203"/>
      <c r="E1562" s="281"/>
      <c r="F1562" s="253"/>
      <c r="G1562" s="7"/>
      <c r="H1562" s="7"/>
      <c r="I1562" s="7"/>
      <c r="J1562" s="7"/>
      <c r="K1562" s="7"/>
      <c r="L1562" s="7"/>
      <c r="M1562" s="7"/>
      <c r="N1562" s="7"/>
      <c r="O1562" s="7"/>
      <c r="P1562" s="7"/>
      <c r="Q1562" s="7"/>
      <c r="R1562" s="7"/>
      <c r="S1562" s="7"/>
      <c r="T1562" s="7"/>
      <c r="U1562" s="7"/>
      <c r="V1562" s="7"/>
      <c r="W1562" s="7"/>
      <c r="X1562" s="7"/>
      <c r="Y1562" s="7"/>
      <c r="Z1562" s="7"/>
    </row>
    <row r="1563" ht="13.5" customHeight="1">
      <c r="A1563" s="288"/>
      <c r="B1563" s="287"/>
      <c r="C1563" s="203"/>
      <c r="D1563" s="203"/>
      <c r="E1563" s="281"/>
      <c r="F1563" s="253"/>
      <c r="G1563" s="7"/>
      <c r="H1563" s="7"/>
      <c r="I1563" s="7"/>
      <c r="J1563" s="7"/>
      <c r="K1563" s="7"/>
      <c r="L1563" s="7"/>
      <c r="M1563" s="7"/>
      <c r="N1563" s="7"/>
      <c r="O1563" s="7"/>
      <c r="P1563" s="7"/>
      <c r="Q1563" s="7"/>
      <c r="R1563" s="7"/>
      <c r="S1563" s="7"/>
      <c r="T1563" s="7"/>
      <c r="U1563" s="7"/>
      <c r="V1563" s="7"/>
      <c r="W1563" s="7"/>
      <c r="X1563" s="7"/>
      <c r="Y1563" s="7"/>
      <c r="Z1563" s="7"/>
    </row>
    <row r="1564" ht="13.5" customHeight="1">
      <c r="A1564" s="288"/>
      <c r="B1564" s="287"/>
      <c r="C1564" s="203"/>
      <c r="D1564" s="203"/>
      <c r="E1564" s="281"/>
      <c r="F1564" s="253"/>
      <c r="G1564" s="7"/>
      <c r="H1564" s="7"/>
      <c r="I1564" s="7"/>
      <c r="J1564" s="7"/>
      <c r="K1564" s="7"/>
      <c r="L1564" s="7"/>
      <c r="M1564" s="7"/>
      <c r="N1564" s="7"/>
      <c r="O1564" s="7"/>
      <c r="P1564" s="7"/>
      <c r="Q1564" s="7"/>
      <c r="R1564" s="7"/>
      <c r="S1564" s="7"/>
      <c r="T1564" s="7"/>
      <c r="U1564" s="7"/>
      <c r="V1564" s="7"/>
      <c r="W1564" s="7"/>
      <c r="X1564" s="7"/>
      <c r="Y1564" s="7"/>
      <c r="Z1564" s="7"/>
    </row>
    <row r="1565" ht="13.5" customHeight="1">
      <c r="A1565" s="288"/>
      <c r="B1565" s="287"/>
      <c r="C1565" s="203"/>
      <c r="D1565" s="203"/>
      <c r="E1565" s="281"/>
      <c r="F1565" s="253"/>
      <c r="G1565" s="7"/>
      <c r="H1565" s="7"/>
      <c r="I1565" s="7"/>
      <c r="J1565" s="7"/>
      <c r="K1565" s="7"/>
      <c r="L1565" s="7"/>
      <c r="M1565" s="7"/>
      <c r="N1565" s="7"/>
      <c r="O1565" s="7"/>
      <c r="P1565" s="7"/>
      <c r="Q1565" s="7"/>
      <c r="R1565" s="7"/>
      <c r="S1565" s="7"/>
      <c r="T1565" s="7"/>
      <c r="U1565" s="7"/>
      <c r="V1565" s="7"/>
      <c r="W1565" s="7"/>
      <c r="X1565" s="7"/>
      <c r="Y1565" s="7"/>
      <c r="Z1565" s="7"/>
    </row>
    <row r="1566" ht="13.5" customHeight="1">
      <c r="A1566" s="288"/>
      <c r="B1566" s="287"/>
      <c r="C1566" s="203"/>
      <c r="D1566" s="203"/>
      <c r="E1566" s="281"/>
      <c r="F1566" s="253"/>
      <c r="G1566" s="7"/>
      <c r="H1566" s="7"/>
      <c r="I1566" s="7"/>
      <c r="J1566" s="7"/>
      <c r="K1566" s="7"/>
      <c r="L1566" s="7"/>
      <c r="M1566" s="7"/>
      <c r="N1566" s="7"/>
      <c r="O1566" s="7"/>
      <c r="P1566" s="7"/>
      <c r="Q1566" s="7"/>
      <c r="R1566" s="7"/>
      <c r="S1566" s="7"/>
      <c r="T1566" s="7"/>
      <c r="U1566" s="7"/>
      <c r="V1566" s="7"/>
      <c r="W1566" s="7"/>
      <c r="X1566" s="7"/>
      <c r="Y1566" s="7"/>
      <c r="Z1566" s="7"/>
    </row>
    <row r="1567" ht="13.5" customHeight="1">
      <c r="A1567" s="288"/>
      <c r="B1567" s="287"/>
      <c r="C1567" s="203"/>
      <c r="D1567" s="203"/>
      <c r="E1567" s="281"/>
      <c r="F1567" s="253"/>
      <c r="G1567" s="7"/>
      <c r="H1567" s="7"/>
      <c r="I1567" s="7"/>
      <c r="J1567" s="7"/>
      <c r="K1567" s="7"/>
      <c r="L1567" s="7"/>
      <c r="M1567" s="7"/>
      <c r="N1567" s="7"/>
      <c r="O1567" s="7"/>
      <c r="P1567" s="7"/>
      <c r="Q1567" s="7"/>
      <c r="R1567" s="7"/>
      <c r="S1567" s="7"/>
      <c r="T1567" s="7"/>
      <c r="U1567" s="7"/>
      <c r="V1567" s="7"/>
      <c r="W1567" s="7"/>
      <c r="X1567" s="7"/>
      <c r="Y1567" s="7"/>
      <c r="Z1567" s="7"/>
    </row>
    <row r="1568" ht="13.5" customHeight="1">
      <c r="A1568" s="288"/>
      <c r="B1568" s="287"/>
      <c r="C1568" s="203"/>
      <c r="D1568" s="203"/>
      <c r="E1568" s="281"/>
      <c r="F1568" s="253"/>
      <c r="G1568" s="7"/>
      <c r="H1568" s="7"/>
      <c r="I1568" s="7"/>
      <c r="J1568" s="7"/>
      <c r="K1568" s="7"/>
      <c r="L1568" s="7"/>
      <c r="M1568" s="7"/>
      <c r="N1568" s="7"/>
      <c r="O1568" s="7"/>
      <c r="P1568" s="7"/>
      <c r="Q1568" s="7"/>
      <c r="R1568" s="7"/>
      <c r="S1568" s="7"/>
      <c r="T1568" s="7"/>
      <c r="U1568" s="7"/>
      <c r="V1568" s="7"/>
      <c r="W1568" s="7"/>
      <c r="X1568" s="7"/>
      <c r="Y1568" s="7"/>
      <c r="Z1568" s="7"/>
    </row>
    <row r="1569" ht="13.5" customHeight="1">
      <c r="A1569" s="288"/>
      <c r="B1569" s="287"/>
      <c r="C1569" s="203"/>
      <c r="D1569" s="203"/>
      <c r="E1569" s="281"/>
      <c r="F1569" s="253"/>
      <c r="G1569" s="7"/>
      <c r="H1569" s="7"/>
      <c r="I1569" s="7"/>
      <c r="J1569" s="7"/>
      <c r="K1569" s="7"/>
      <c r="L1569" s="7"/>
      <c r="M1569" s="7"/>
      <c r="N1569" s="7"/>
      <c r="O1569" s="7"/>
      <c r="P1569" s="7"/>
      <c r="Q1569" s="7"/>
      <c r="R1569" s="7"/>
      <c r="S1569" s="7"/>
      <c r="T1569" s="7"/>
      <c r="U1569" s="7"/>
      <c r="V1569" s="7"/>
      <c r="W1569" s="7"/>
      <c r="X1569" s="7"/>
      <c r="Y1569" s="7"/>
      <c r="Z1569" s="7"/>
    </row>
    <row r="1570" ht="13.5" customHeight="1">
      <c r="A1570" s="288"/>
      <c r="B1570" s="287"/>
      <c r="C1570" s="203"/>
      <c r="D1570" s="203"/>
      <c r="E1570" s="281"/>
      <c r="F1570" s="253"/>
      <c r="G1570" s="7"/>
      <c r="H1570" s="7"/>
      <c r="I1570" s="7"/>
      <c r="J1570" s="7"/>
      <c r="K1570" s="7"/>
      <c r="L1570" s="7"/>
      <c r="M1570" s="7"/>
      <c r="N1570" s="7"/>
      <c r="O1570" s="7"/>
      <c r="P1570" s="7"/>
      <c r="Q1570" s="7"/>
      <c r="R1570" s="7"/>
      <c r="S1570" s="7"/>
      <c r="T1570" s="7"/>
      <c r="U1570" s="7"/>
      <c r="V1570" s="7"/>
      <c r="W1570" s="7"/>
      <c r="X1570" s="7"/>
      <c r="Y1570" s="7"/>
      <c r="Z1570" s="7"/>
    </row>
    <row r="1571" ht="13.5" customHeight="1">
      <c r="A1571" s="288"/>
      <c r="B1571" s="287"/>
      <c r="C1571" s="203"/>
      <c r="D1571" s="203"/>
      <c r="E1571" s="281"/>
      <c r="F1571" s="253"/>
      <c r="G1571" s="7"/>
      <c r="H1571" s="7"/>
      <c r="I1571" s="7"/>
      <c r="J1571" s="7"/>
      <c r="K1571" s="7"/>
      <c r="L1571" s="7"/>
      <c r="M1571" s="7"/>
      <c r="N1571" s="7"/>
      <c r="O1571" s="7"/>
      <c r="P1571" s="7"/>
      <c r="Q1571" s="7"/>
      <c r="R1571" s="7"/>
      <c r="S1571" s="7"/>
      <c r="T1571" s="7"/>
      <c r="U1571" s="7"/>
      <c r="V1571" s="7"/>
      <c r="W1571" s="7"/>
      <c r="X1571" s="7"/>
      <c r="Y1571" s="7"/>
      <c r="Z1571" s="7"/>
    </row>
    <row r="1572" ht="13.5" customHeight="1">
      <c r="A1572" s="288"/>
      <c r="B1572" s="287"/>
      <c r="C1572" s="203"/>
      <c r="D1572" s="203"/>
      <c r="E1572" s="281"/>
      <c r="F1572" s="253"/>
      <c r="G1572" s="7"/>
      <c r="H1572" s="7"/>
      <c r="I1572" s="7"/>
      <c r="J1572" s="7"/>
      <c r="K1572" s="7"/>
      <c r="L1572" s="7"/>
      <c r="M1572" s="7"/>
      <c r="N1572" s="7"/>
      <c r="O1572" s="7"/>
      <c r="P1572" s="7"/>
      <c r="Q1572" s="7"/>
      <c r="R1572" s="7"/>
      <c r="S1572" s="7"/>
      <c r="T1572" s="7"/>
      <c r="U1572" s="7"/>
      <c r="V1572" s="7"/>
      <c r="W1572" s="7"/>
      <c r="X1572" s="7"/>
      <c r="Y1572" s="7"/>
      <c r="Z1572" s="7"/>
    </row>
    <row r="1573" ht="13.5" customHeight="1">
      <c r="A1573" s="288"/>
      <c r="B1573" s="287"/>
      <c r="C1573" s="203"/>
      <c r="D1573" s="203"/>
      <c r="E1573" s="281"/>
      <c r="F1573" s="253"/>
      <c r="G1573" s="7"/>
      <c r="H1573" s="7"/>
      <c r="I1573" s="7"/>
      <c r="J1573" s="7"/>
      <c r="K1573" s="7"/>
      <c r="L1573" s="7"/>
      <c r="M1573" s="7"/>
      <c r="N1573" s="7"/>
      <c r="O1573" s="7"/>
      <c r="P1573" s="7"/>
      <c r="Q1573" s="7"/>
      <c r="R1573" s="7"/>
      <c r="S1573" s="7"/>
      <c r="T1573" s="7"/>
      <c r="U1573" s="7"/>
      <c r="V1573" s="7"/>
      <c r="W1573" s="7"/>
      <c r="X1573" s="7"/>
      <c r="Y1573" s="7"/>
      <c r="Z1573" s="7"/>
    </row>
    <row r="1574" ht="13.5" customHeight="1">
      <c r="A1574" s="288"/>
      <c r="B1574" s="287"/>
      <c r="C1574" s="203"/>
      <c r="D1574" s="203"/>
      <c r="E1574" s="281"/>
      <c r="F1574" s="253"/>
      <c r="G1574" s="7"/>
      <c r="H1574" s="7"/>
      <c r="I1574" s="7"/>
      <c r="J1574" s="7"/>
      <c r="K1574" s="7"/>
      <c r="L1574" s="7"/>
      <c r="M1574" s="7"/>
      <c r="N1574" s="7"/>
      <c r="O1574" s="7"/>
      <c r="P1574" s="7"/>
      <c r="Q1574" s="7"/>
      <c r="R1574" s="7"/>
      <c r="S1574" s="7"/>
      <c r="T1574" s="7"/>
      <c r="U1574" s="7"/>
      <c r="V1574" s="7"/>
      <c r="W1574" s="7"/>
      <c r="X1574" s="7"/>
      <c r="Y1574" s="7"/>
      <c r="Z1574" s="7"/>
    </row>
    <row r="1575" ht="13.5" customHeight="1">
      <c r="A1575" s="288"/>
      <c r="B1575" s="287"/>
      <c r="C1575" s="203"/>
      <c r="D1575" s="203"/>
      <c r="E1575" s="281"/>
      <c r="F1575" s="253"/>
      <c r="G1575" s="7"/>
      <c r="H1575" s="7"/>
      <c r="I1575" s="7"/>
      <c r="J1575" s="7"/>
      <c r="K1575" s="7"/>
      <c r="L1575" s="7"/>
      <c r="M1575" s="7"/>
      <c r="N1575" s="7"/>
      <c r="O1575" s="7"/>
      <c r="P1575" s="7"/>
      <c r="Q1575" s="7"/>
      <c r="R1575" s="7"/>
      <c r="S1575" s="7"/>
      <c r="T1575" s="7"/>
      <c r="U1575" s="7"/>
      <c r="V1575" s="7"/>
      <c r="W1575" s="7"/>
      <c r="X1575" s="7"/>
      <c r="Y1575" s="7"/>
      <c r="Z1575" s="7"/>
    </row>
    <row r="1576" ht="13.5" customHeight="1">
      <c r="A1576" s="288"/>
      <c r="B1576" s="287"/>
      <c r="C1576" s="203"/>
      <c r="D1576" s="203"/>
      <c r="E1576" s="281"/>
      <c r="F1576" s="253"/>
      <c r="G1576" s="7"/>
      <c r="H1576" s="7"/>
      <c r="I1576" s="7"/>
      <c r="J1576" s="7"/>
      <c r="K1576" s="7"/>
      <c r="L1576" s="7"/>
      <c r="M1576" s="7"/>
      <c r="N1576" s="7"/>
      <c r="O1576" s="7"/>
      <c r="P1576" s="7"/>
      <c r="Q1576" s="7"/>
      <c r="R1576" s="7"/>
      <c r="S1576" s="7"/>
      <c r="T1576" s="7"/>
      <c r="U1576" s="7"/>
      <c r="V1576" s="7"/>
      <c r="W1576" s="7"/>
      <c r="X1576" s="7"/>
      <c r="Y1576" s="7"/>
      <c r="Z1576" s="7"/>
    </row>
    <row r="1577" ht="13.5" customHeight="1">
      <c r="A1577" s="288"/>
      <c r="B1577" s="287"/>
      <c r="C1577" s="203"/>
      <c r="D1577" s="203"/>
      <c r="E1577" s="281"/>
      <c r="F1577" s="253"/>
      <c r="G1577" s="7"/>
      <c r="H1577" s="7"/>
      <c r="I1577" s="7"/>
      <c r="J1577" s="7"/>
      <c r="K1577" s="7"/>
      <c r="L1577" s="7"/>
      <c r="M1577" s="7"/>
      <c r="N1577" s="7"/>
      <c r="O1577" s="7"/>
      <c r="P1577" s="7"/>
      <c r="Q1577" s="7"/>
      <c r="R1577" s="7"/>
      <c r="S1577" s="7"/>
      <c r="T1577" s="7"/>
      <c r="U1577" s="7"/>
      <c r="V1577" s="7"/>
      <c r="W1577" s="7"/>
      <c r="X1577" s="7"/>
      <c r="Y1577" s="7"/>
      <c r="Z1577" s="7"/>
    </row>
    <row r="1578" ht="13.5" customHeight="1">
      <c r="A1578" s="288"/>
      <c r="B1578" s="287"/>
      <c r="C1578" s="203"/>
      <c r="D1578" s="203"/>
      <c r="E1578" s="281"/>
      <c r="F1578" s="253"/>
      <c r="G1578" s="7"/>
      <c r="H1578" s="7"/>
      <c r="I1578" s="7"/>
      <c r="J1578" s="7"/>
      <c r="K1578" s="7"/>
      <c r="L1578" s="7"/>
      <c r="M1578" s="7"/>
      <c r="N1578" s="7"/>
      <c r="O1578" s="7"/>
      <c r="P1578" s="7"/>
      <c r="Q1578" s="7"/>
      <c r="R1578" s="7"/>
      <c r="S1578" s="7"/>
      <c r="T1578" s="7"/>
      <c r="U1578" s="7"/>
      <c r="V1578" s="7"/>
      <c r="W1578" s="7"/>
      <c r="X1578" s="7"/>
      <c r="Y1578" s="7"/>
      <c r="Z1578" s="7"/>
    </row>
    <row r="1579" ht="13.5" customHeight="1">
      <c r="A1579" s="288"/>
      <c r="B1579" s="287"/>
      <c r="C1579" s="203"/>
      <c r="D1579" s="203"/>
      <c r="E1579" s="281"/>
      <c r="F1579" s="253"/>
      <c r="G1579" s="7"/>
      <c r="H1579" s="7"/>
      <c r="I1579" s="7"/>
      <c r="J1579" s="7"/>
      <c r="K1579" s="7"/>
      <c r="L1579" s="7"/>
      <c r="M1579" s="7"/>
      <c r="N1579" s="7"/>
      <c r="O1579" s="7"/>
      <c r="P1579" s="7"/>
      <c r="Q1579" s="7"/>
      <c r="R1579" s="7"/>
      <c r="S1579" s="7"/>
      <c r="T1579" s="7"/>
      <c r="U1579" s="7"/>
      <c r="V1579" s="7"/>
      <c r="W1579" s="7"/>
      <c r="X1579" s="7"/>
      <c r="Y1579" s="7"/>
      <c r="Z1579" s="7"/>
    </row>
    <row r="1580" ht="13.5" customHeight="1">
      <c r="A1580" s="288"/>
      <c r="B1580" s="287"/>
      <c r="C1580" s="203"/>
      <c r="D1580" s="203"/>
      <c r="E1580" s="281"/>
      <c r="F1580" s="253"/>
      <c r="G1580" s="7"/>
      <c r="H1580" s="7"/>
      <c r="I1580" s="7"/>
      <c r="J1580" s="7"/>
      <c r="K1580" s="7"/>
      <c r="L1580" s="7"/>
      <c r="M1580" s="7"/>
      <c r="N1580" s="7"/>
      <c r="O1580" s="7"/>
      <c r="P1580" s="7"/>
      <c r="Q1580" s="7"/>
      <c r="R1580" s="7"/>
      <c r="S1580" s="7"/>
      <c r="T1580" s="7"/>
      <c r="U1580" s="7"/>
      <c r="V1580" s="7"/>
      <c r="W1580" s="7"/>
      <c r="X1580" s="7"/>
      <c r="Y1580" s="7"/>
      <c r="Z1580" s="7"/>
    </row>
    <row r="1581" ht="13.5" customHeight="1">
      <c r="A1581" s="288"/>
      <c r="B1581" s="287"/>
      <c r="C1581" s="203"/>
      <c r="D1581" s="203"/>
      <c r="E1581" s="281"/>
      <c r="F1581" s="253"/>
      <c r="G1581" s="7"/>
      <c r="H1581" s="7"/>
      <c r="I1581" s="7"/>
      <c r="J1581" s="7"/>
      <c r="K1581" s="7"/>
      <c r="L1581" s="7"/>
      <c r="M1581" s="7"/>
      <c r="N1581" s="7"/>
      <c r="O1581" s="7"/>
      <c r="P1581" s="7"/>
      <c r="Q1581" s="7"/>
      <c r="R1581" s="7"/>
      <c r="S1581" s="7"/>
      <c r="T1581" s="7"/>
      <c r="U1581" s="7"/>
      <c r="V1581" s="7"/>
      <c r="W1581" s="7"/>
      <c r="X1581" s="7"/>
      <c r="Y1581" s="7"/>
      <c r="Z1581" s="7"/>
    </row>
    <row r="1582" ht="13.5" customHeight="1">
      <c r="A1582" s="288"/>
      <c r="B1582" s="287"/>
      <c r="C1582" s="203"/>
      <c r="D1582" s="203"/>
      <c r="E1582" s="281"/>
      <c r="F1582" s="253"/>
      <c r="G1582" s="7"/>
      <c r="H1582" s="7"/>
      <c r="I1582" s="7"/>
      <c r="J1582" s="7"/>
      <c r="K1582" s="7"/>
      <c r="L1582" s="7"/>
      <c r="M1582" s="7"/>
      <c r="N1582" s="7"/>
      <c r="O1582" s="7"/>
      <c r="P1582" s="7"/>
      <c r="Q1582" s="7"/>
      <c r="R1582" s="7"/>
      <c r="S1582" s="7"/>
      <c r="T1582" s="7"/>
      <c r="U1582" s="7"/>
      <c r="V1582" s="7"/>
      <c r="W1582" s="7"/>
      <c r="X1582" s="7"/>
      <c r="Y1582" s="7"/>
      <c r="Z1582" s="7"/>
    </row>
    <row r="1583" ht="13.5" customHeight="1">
      <c r="A1583" s="288"/>
      <c r="B1583" s="287"/>
      <c r="C1583" s="203"/>
      <c r="D1583" s="203"/>
      <c r="E1583" s="281"/>
      <c r="F1583" s="253"/>
      <c r="G1583" s="7"/>
      <c r="H1583" s="7"/>
      <c r="I1583" s="7"/>
      <c r="J1583" s="7"/>
      <c r="K1583" s="7"/>
      <c r="L1583" s="7"/>
      <c r="M1583" s="7"/>
      <c r="N1583" s="7"/>
      <c r="O1583" s="7"/>
      <c r="P1583" s="7"/>
      <c r="Q1583" s="7"/>
      <c r="R1583" s="7"/>
      <c r="S1583" s="7"/>
      <c r="T1583" s="7"/>
      <c r="U1583" s="7"/>
      <c r="V1583" s="7"/>
      <c r="W1583" s="7"/>
      <c r="X1583" s="7"/>
      <c r="Y1583" s="7"/>
      <c r="Z1583" s="7"/>
    </row>
    <row r="1584" ht="13.5" customHeight="1">
      <c r="A1584" s="288"/>
      <c r="B1584" s="287"/>
      <c r="C1584" s="203"/>
      <c r="D1584" s="203"/>
      <c r="E1584" s="281"/>
      <c r="F1584" s="253"/>
      <c r="G1584" s="7"/>
      <c r="H1584" s="7"/>
      <c r="I1584" s="7"/>
      <c r="J1584" s="7"/>
      <c r="K1584" s="7"/>
      <c r="L1584" s="7"/>
      <c r="M1584" s="7"/>
      <c r="N1584" s="7"/>
      <c r="O1584" s="7"/>
      <c r="P1584" s="7"/>
      <c r="Q1584" s="7"/>
      <c r="R1584" s="7"/>
      <c r="S1584" s="7"/>
      <c r="T1584" s="7"/>
      <c r="U1584" s="7"/>
      <c r="V1584" s="7"/>
      <c r="W1584" s="7"/>
      <c r="X1584" s="7"/>
      <c r="Y1584" s="7"/>
      <c r="Z1584" s="7"/>
    </row>
    <row r="1585" ht="13.5" customHeight="1">
      <c r="A1585" s="288"/>
      <c r="B1585" s="287"/>
      <c r="C1585" s="203"/>
      <c r="D1585" s="203"/>
      <c r="E1585" s="281"/>
      <c r="F1585" s="253"/>
      <c r="G1585" s="7"/>
      <c r="H1585" s="7"/>
      <c r="I1585" s="7"/>
      <c r="J1585" s="7"/>
      <c r="K1585" s="7"/>
      <c r="L1585" s="7"/>
      <c r="M1585" s="7"/>
      <c r="N1585" s="7"/>
      <c r="O1585" s="7"/>
      <c r="P1585" s="7"/>
      <c r="Q1585" s="7"/>
      <c r="R1585" s="7"/>
      <c r="S1585" s="7"/>
      <c r="T1585" s="7"/>
      <c r="U1585" s="7"/>
      <c r="V1585" s="7"/>
      <c r="W1585" s="7"/>
      <c r="X1585" s="7"/>
      <c r="Y1585" s="7"/>
      <c r="Z1585" s="7"/>
    </row>
    <row r="1586" ht="13.5" customHeight="1">
      <c r="A1586" s="288"/>
      <c r="B1586" s="287"/>
      <c r="C1586" s="203"/>
      <c r="D1586" s="203"/>
      <c r="E1586" s="281"/>
      <c r="F1586" s="253"/>
      <c r="G1586" s="7"/>
      <c r="H1586" s="7"/>
      <c r="I1586" s="7"/>
      <c r="J1586" s="7"/>
      <c r="K1586" s="7"/>
      <c r="L1586" s="7"/>
      <c r="M1586" s="7"/>
      <c r="N1586" s="7"/>
      <c r="O1586" s="7"/>
      <c r="P1586" s="7"/>
      <c r="Q1586" s="7"/>
      <c r="R1586" s="7"/>
      <c r="S1586" s="7"/>
      <c r="T1586" s="7"/>
      <c r="U1586" s="7"/>
      <c r="V1586" s="7"/>
      <c r="W1586" s="7"/>
      <c r="X1586" s="7"/>
      <c r="Y1586" s="7"/>
      <c r="Z1586" s="7"/>
    </row>
    <row r="1587" ht="13.5" customHeight="1">
      <c r="A1587" s="288"/>
      <c r="B1587" s="287"/>
      <c r="C1587" s="203"/>
      <c r="D1587" s="203"/>
      <c r="E1587" s="281"/>
      <c r="F1587" s="253"/>
      <c r="G1587" s="7"/>
      <c r="H1587" s="7"/>
      <c r="I1587" s="7"/>
      <c r="J1587" s="7"/>
      <c r="K1587" s="7"/>
      <c r="L1587" s="7"/>
      <c r="M1587" s="7"/>
      <c r="N1587" s="7"/>
      <c r="O1587" s="7"/>
      <c r="P1587" s="7"/>
      <c r="Q1587" s="7"/>
      <c r="R1587" s="7"/>
      <c r="S1587" s="7"/>
      <c r="T1587" s="7"/>
      <c r="U1587" s="7"/>
      <c r="V1587" s="7"/>
      <c r="W1587" s="7"/>
      <c r="X1587" s="7"/>
      <c r="Y1587" s="7"/>
      <c r="Z1587" s="7"/>
    </row>
    <row r="1588" ht="13.5" customHeight="1">
      <c r="A1588" s="288"/>
      <c r="B1588" s="287"/>
      <c r="C1588" s="203"/>
      <c r="D1588" s="203"/>
      <c r="E1588" s="281"/>
      <c r="F1588" s="253"/>
      <c r="G1588" s="7"/>
      <c r="H1588" s="7"/>
      <c r="I1588" s="7"/>
      <c r="J1588" s="7"/>
      <c r="K1588" s="7"/>
      <c r="L1588" s="7"/>
      <c r="M1588" s="7"/>
      <c r="N1588" s="7"/>
      <c r="O1588" s="7"/>
      <c r="P1588" s="7"/>
      <c r="Q1588" s="7"/>
      <c r="R1588" s="7"/>
      <c r="S1588" s="7"/>
      <c r="T1588" s="7"/>
      <c r="U1588" s="7"/>
      <c r="V1588" s="7"/>
      <c r="W1588" s="7"/>
      <c r="X1588" s="7"/>
      <c r="Y1588" s="7"/>
      <c r="Z1588" s="7"/>
    </row>
    <row r="1589" ht="13.5" customHeight="1">
      <c r="A1589" s="288"/>
      <c r="B1589" s="287"/>
      <c r="C1589" s="203"/>
      <c r="D1589" s="203"/>
      <c r="E1589" s="281"/>
      <c r="F1589" s="253"/>
      <c r="G1589" s="7"/>
      <c r="H1589" s="7"/>
      <c r="I1589" s="7"/>
      <c r="J1589" s="7"/>
      <c r="K1589" s="7"/>
      <c r="L1589" s="7"/>
      <c r="M1589" s="7"/>
      <c r="N1589" s="7"/>
      <c r="O1589" s="7"/>
      <c r="P1589" s="7"/>
      <c r="Q1589" s="7"/>
      <c r="R1589" s="7"/>
      <c r="S1589" s="7"/>
      <c r="T1589" s="7"/>
      <c r="U1589" s="7"/>
      <c r="V1589" s="7"/>
      <c r="W1589" s="7"/>
      <c r="X1589" s="7"/>
      <c r="Y1589" s="7"/>
      <c r="Z1589" s="7"/>
    </row>
    <row r="1590" ht="13.5" customHeight="1">
      <c r="A1590" s="288"/>
      <c r="B1590" s="287"/>
      <c r="C1590" s="203"/>
      <c r="D1590" s="203"/>
      <c r="E1590" s="281"/>
      <c r="F1590" s="253"/>
      <c r="G1590" s="7"/>
      <c r="H1590" s="7"/>
      <c r="I1590" s="7"/>
      <c r="J1590" s="7"/>
      <c r="K1590" s="7"/>
      <c r="L1590" s="7"/>
      <c r="M1590" s="7"/>
      <c r="N1590" s="7"/>
      <c r="O1590" s="7"/>
      <c r="P1590" s="7"/>
      <c r="Q1590" s="7"/>
      <c r="R1590" s="7"/>
      <c r="S1590" s="7"/>
      <c r="T1590" s="7"/>
      <c r="U1590" s="7"/>
      <c r="V1590" s="7"/>
      <c r="W1590" s="7"/>
      <c r="X1590" s="7"/>
      <c r="Y1590" s="7"/>
      <c r="Z1590" s="7"/>
    </row>
    <row r="1591" ht="13.5" customHeight="1">
      <c r="A1591" s="288"/>
      <c r="B1591" s="287"/>
      <c r="C1591" s="203"/>
      <c r="D1591" s="203"/>
      <c r="E1591" s="281"/>
      <c r="F1591" s="253"/>
      <c r="G1591" s="7"/>
      <c r="H1591" s="7"/>
      <c r="I1591" s="7"/>
      <c r="J1591" s="7"/>
      <c r="K1591" s="7"/>
      <c r="L1591" s="7"/>
      <c r="M1591" s="7"/>
      <c r="N1591" s="7"/>
      <c r="O1591" s="7"/>
      <c r="P1591" s="7"/>
      <c r="Q1591" s="7"/>
      <c r="R1591" s="7"/>
      <c r="S1591" s="7"/>
      <c r="T1591" s="7"/>
      <c r="U1591" s="7"/>
      <c r="V1591" s="7"/>
      <c r="W1591" s="7"/>
      <c r="X1591" s="7"/>
      <c r="Y1591" s="7"/>
      <c r="Z1591" s="7"/>
    </row>
    <row r="1592" ht="13.5" customHeight="1">
      <c r="A1592" s="288"/>
      <c r="B1592" s="287"/>
      <c r="C1592" s="203"/>
      <c r="D1592" s="203"/>
      <c r="E1592" s="281"/>
      <c r="F1592" s="253"/>
      <c r="G1592" s="7"/>
      <c r="H1592" s="7"/>
      <c r="I1592" s="7"/>
      <c r="J1592" s="7"/>
      <c r="K1592" s="7"/>
      <c r="L1592" s="7"/>
      <c r="M1592" s="7"/>
      <c r="N1592" s="7"/>
      <c r="O1592" s="7"/>
      <c r="P1592" s="7"/>
      <c r="Q1592" s="7"/>
      <c r="R1592" s="7"/>
      <c r="S1592" s="7"/>
      <c r="T1592" s="7"/>
      <c r="U1592" s="7"/>
      <c r="V1592" s="7"/>
      <c r="W1592" s="7"/>
      <c r="X1592" s="7"/>
      <c r="Y1592" s="7"/>
      <c r="Z1592" s="7"/>
    </row>
    <row r="1593" ht="13.5" customHeight="1">
      <c r="A1593" s="288"/>
      <c r="B1593" s="287"/>
      <c r="C1593" s="203"/>
      <c r="D1593" s="203"/>
      <c r="E1593" s="281"/>
      <c r="F1593" s="253"/>
      <c r="G1593" s="7"/>
      <c r="H1593" s="7"/>
      <c r="I1593" s="7"/>
      <c r="J1593" s="7"/>
      <c r="K1593" s="7"/>
      <c r="L1593" s="7"/>
      <c r="M1593" s="7"/>
      <c r="N1593" s="7"/>
      <c r="O1593" s="7"/>
      <c r="P1593" s="7"/>
      <c r="Q1593" s="7"/>
      <c r="R1593" s="7"/>
      <c r="S1593" s="7"/>
      <c r="T1593" s="7"/>
      <c r="U1593" s="7"/>
      <c r="V1593" s="7"/>
      <c r="W1593" s="7"/>
      <c r="X1593" s="7"/>
      <c r="Y1593" s="7"/>
      <c r="Z1593" s="7"/>
    </row>
    <row r="1594" ht="13.5" customHeight="1">
      <c r="A1594" s="288"/>
      <c r="B1594" s="287"/>
      <c r="C1594" s="203"/>
      <c r="D1594" s="203"/>
      <c r="E1594" s="281"/>
      <c r="F1594" s="253"/>
      <c r="G1594" s="7"/>
      <c r="H1594" s="7"/>
      <c r="I1594" s="7"/>
      <c r="J1594" s="7"/>
      <c r="K1594" s="7"/>
      <c r="L1594" s="7"/>
      <c r="M1594" s="7"/>
      <c r="N1594" s="7"/>
      <c r="O1594" s="7"/>
      <c r="P1594" s="7"/>
      <c r="Q1594" s="7"/>
      <c r="R1594" s="7"/>
      <c r="S1594" s="7"/>
      <c r="T1594" s="7"/>
      <c r="U1594" s="7"/>
      <c r="V1594" s="7"/>
      <c r="W1594" s="7"/>
      <c r="X1594" s="7"/>
      <c r="Y1594" s="7"/>
      <c r="Z1594" s="7"/>
    </row>
    <row r="1595" ht="13.5" customHeight="1">
      <c r="A1595" s="288"/>
      <c r="B1595" s="287"/>
      <c r="C1595" s="203"/>
      <c r="D1595" s="203"/>
      <c r="E1595" s="281"/>
      <c r="F1595" s="253"/>
      <c r="G1595" s="7"/>
      <c r="H1595" s="7"/>
      <c r="I1595" s="7"/>
      <c r="J1595" s="7"/>
      <c r="K1595" s="7"/>
      <c r="L1595" s="7"/>
      <c r="M1595" s="7"/>
      <c r="N1595" s="7"/>
      <c r="O1595" s="7"/>
      <c r="P1595" s="7"/>
      <c r="Q1595" s="7"/>
      <c r="R1595" s="7"/>
      <c r="S1595" s="7"/>
      <c r="T1595" s="7"/>
      <c r="U1595" s="7"/>
      <c r="V1595" s="7"/>
      <c r="W1595" s="7"/>
      <c r="X1595" s="7"/>
      <c r="Y1595" s="7"/>
      <c r="Z1595" s="7"/>
    </row>
    <row r="1596" ht="13.5" customHeight="1">
      <c r="A1596" s="288"/>
      <c r="B1596" s="287"/>
      <c r="C1596" s="203"/>
      <c r="D1596" s="203"/>
      <c r="E1596" s="281"/>
      <c r="F1596" s="253"/>
      <c r="G1596" s="7"/>
      <c r="H1596" s="7"/>
      <c r="I1596" s="7"/>
      <c r="J1596" s="7"/>
      <c r="K1596" s="7"/>
      <c r="L1596" s="7"/>
      <c r="M1596" s="7"/>
      <c r="N1596" s="7"/>
      <c r="O1596" s="7"/>
      <c r="P1596" s="7"/>
      <c r="Q1596" s="7"/>
      <c r="R1596" s="7"/>
      <c r="S1596" s="7"/>
      <c r="T1596" s="7"/>
      <c r="U1596" s="7"/>
      <c r="V1596" s="7"/>
      <c r="W1596" s="7"/>
      <c r="X1596" s="7"/>
      <c r="Y1596" s="7"/>
      <c r="Z1596" s="7"/>
    </row>
    <row r="1597" ht="13.5" customHeight="1">
      <c r="A1597" s="288"/>
      <c r="B1597" s="287"/>
      <c r="C1597" s="203"/>
      <c r="D1597" s="203"/>
      <c r="E1597" s="281"/>
      <c r="F1597" s="253"/>
      <c r="G1597" s="7"/>
      <c r="H1597" s="7"/>
      <c r="I1597" s="7"/>
      <c r="J1597" s="7"/>
      <c r="K1597" s="7"/>
      <c r="L1597" s="7"/>
      <c r="M1597" s="7"/>
      <c r="N1597" s="7"/>
      <c r="O1597" s="7"/>
      <c r="P1597" s="7"/>
      <c r="Q1597" s="7"/>
      <c r="R1597" s="7"/>
      <c r="S1597" s="7"/>
      <c r="T1597" s="7"/>
      <c r="U1597" s="7"/>
      <c r="V1597" s="7"/>
      <c r="W1597" s="7"/>
      <c r="X1597" s="7"/>
      <c r="Y1597" s="7"/>
      <c r="Z1597" s="7"/>
    </row>
    <row r="1598" ht="13.5" customHeight="1">
      <c r="A1598" s="288"/>
      <c r="B1598" s="287"/>
      <c r="C1598" s="203"/>
      <c r="D1598" s="203"/>
      <c r="E1598" s="281"/>
      <c r="F1598" s="253"/>
      <c r="G1598" s="7"/>
      <c r="H1598" s="7"/>
      <c r="I1598" s="7"/>
      <c r="J1598" s="7"/>
      <c r="K1598" s="7"/>
      <c r="L1598" s="7"/>
      <c r="M1598" s="7"/>
      <c r="N1598" s="7"/>
      <c r="O1598" s="7"/>
      <c r="P1598" s="7"/>
      <c r="Q1598" s="7"/>
      <c r="R1598" s="7"/>
      <c r="S1598" s="7"/>
      <c r="T1598" s="7"/>
      <c r="U1598" s="7"/>
      <c r="V1598" s="7"/>
      <c r="W1598" s="7"/>
      <c r="X1598" s="7"/>
      <c r="Y1598" s="7"/>
      <c r="Z1598" s="7"/>
    </row>
    <row r="1599" ht="13.5" customHeight="1">
      <c r="A1599" s="288"/>
      <c r="B1599" s="287"/>
      <c r="C1599" s="203"/>
      <c r="D1599" s="203"/>
      <c r="E1599" s="281"/>
      <c r="F1599" s="253"/>
      <c r="G1599" s="7"/>
      <c r="H1599" s="7"/>
      <c r="I1599" s="7"/>
      <c r="J1599" s="7"/>
      <c r="K1599" s="7"/>
      <c r="L1599" s="7"/>
      <c r="M1599" s="7"/>
      <c r="N1599" s="7"/>
      <c r="O1599" s="7"/>
      <c r="P1599" s="7"/>
      <c r="Q1599" s="7"/>
      <c r="R1599" s="7"/>
      <c r="S1599" s="7"/>
      <c r="T1599" s="7"/>
      <c r="U1599" s="7"/>
      <c r="V1599" s="7"/>
      <c r="W1599" s="7"/>
      <c r="X1599" s="7"/>
      <c r="Y1599" s="7"/>
      <c r="Z1599" s="7"/>
    </row>
    <row r="1600" ht="13.5" customHeight="1">
      <c r="A1600" s="288"/>
      <c r="B1600" s="287"/>
      <c r="C1600" s="203"/>
      <c r="D1600" s="203"/>
      <c r="E1600" s="281"/>
      <c r="F1600" s="253"/>
      <c r="G1600" s="7"/>
      <c r="H1600" s="7"/>
      <c r="I1600" s="7"/>
      <c r="J1600" s="7"/>
      <c r="K1600" s="7"/>
      <c r="L1600" s="7"/>
      <c r="M1600" s="7"/>
      <c r="N1600" s="7"/>
      <c r="O1600" s="7"/>
      <c r="P1600" s="7"/>
      <c r="Q1600" s="7"/>
      <c r="R1600" s="7"/>
      <c r="S1600" s="7"/>
      <c r="T1600" s="7"/>
      <c r="U1600" s="7"/>
      <c r="V1600" s="7"/>
      <c r="W1600" s="7"/>
      <c r="X1600" s="7"/>
      <c r="Y1600" s="7"/>
      <c r="Z1600" s="7"/>
    </row>
    <row r="1601" ht="13.5" customHeight="1">
      <c r="A1601" s="288"/>
      <c r="B1601" s="287"/>
      <c r="C1601" s="203"/>
      <c r="D1601" s="203"/>
      <c r="E1601" s="281"/>
      <c r="F1601" s="253"/>
      <c r="G1601" s="7"/>
      <c r="H1601" s="7"/>
      <c r="I1601" s="7"/>
      <c r="J1601" s="7"/>
      <c r="K1601" s="7"/>
      <c r="L1601" s="7"/>
      <c r="M1601" s="7"/>
      <c r="N1601" s="7"/>
      <c r="O1601" s="7"/>
      <c r="P1601" s="7"/>
      <c r="Q1601" s="7"/>
      <c r="R1601" s="7"/>
      <c r="S1601" s="7"/>
      <c r="T1601" s="7"/>
      <c r="U1601" s="7"/>
      <c r="V1601" s="7"/>
      <c r="W1601" s="7"/>
      <c r="X1601" s="7"/>
      <c r="Y1601" s="7"/>
      <c r="Z1601" s="7"/>
    </row>
    <row r="1602" ht="13.5" customHeight="1">
      <c r="A1602" s="288"/>
      <c r="B1602" s="287"/>
      <c r="C1602" s="203"/>
      <c r="D1602" s="203"/>
      <c r="E1602" s="281"/>
      <c r="F1602" s="253"/>
      <c r="G1602" s="7"/>
      <c r="H1602" s="7"/>
      <c r="I1602" s="7"/>
      <c r="J1602" s="7"/>
      <c r="K1602" s="7"/>
      <c r="L1602" s="7"/>
      <c r="M1602" s="7"/>
      <c r="N1602" s="7"/>
      <c r="O1602" s="7"/>
      <c r="P1602" s="7"/>
      <c r="Q1602" s="7"/>
      <c r="R1602" s="7"/>
      <c r="S1602" s="7"/>
      <c r="T1602" s="7"/>
      <c r="U1602" s="7"/>
      <c r="V1602" s="7"/>
      <c r="W1602" s="7"/>
      <c r="X1602" s="7"/>
      <c r="Y1602" s="7"/>
      <c r="Z1602" s="7"/>
    </row>
    <row r="1603" ht="13.5" customHeight="1">
      <c r="A1603" s="288"/>
      <c r="B1603" s="287"/>
      <c r="C1603" s="203"/>
      <c r="D1603" s="203"/>
      <c r="E1603" s="281"/>
      <c r="F1603" s="253"/>
      <c r="G1603" s="7"/>
      <c r="H1603" s="7"/>
      <c r="I1603" s="7"/>
      <c r="J1603" s="7"/>
      <c r="K1603" s="7"/>
      <c r="L1603" s="7"/>
      <c r="M1603" s="7"/>
      <c r="N1603" s="7"/>
      <c r="O1603" s="7"/>
      <c r="P1603" s="7"/>
      <c r="Q1603" s="7"/>
      <c r="R1603" s="7"/>
      <c r="S1603" s="7"/>
      <c r="T1603" s="7"/>
      <c r="U1603" s="7"/>
      <c r="V1603" s="7"/>
      <c r="W1603" s="7"/>
      <c r="X1603" s="7"/>
      <c r="Y1603" s="7"/>
      <c r="Z1603" s="7"/>
    </row>
    <row r="1604" ht="13.5" customHeight="1">
      <c r="A1604" s="288"/>
      <c r="B1604" s="287"/>
      <c r="C1604" s="203"/>
      <c r="D1604" s="203"/>
      <c r="E1604" s="281"/>
      <c r="F1604" s="253"/>
      <c r="G1604" s="7"/>
      <c r="H1604" s="7"/>
      <c r="I1604" s="7"/>
      <c r="J1604" s="7"/>
      <c r="K1604" s="7"/>
      <c r="L1604" s="7"/>
      <c r="M1604" s="7"/>
      <c r="N1604" s="7"/>
      <c r="O1604" s="7"/>
      <c r="P1604" s="7"/>
      <c r="Q1604" s="7"/>
      <c r="R1604" s="7"/>
      <c r="S1604" s="7"/>
      <c r="T1604" s="7"/>
      <c r="U1604" s="7"/>
      <c r="V1604" s="7"/>
      <c r="W1604" s="7"/>
      <c r="X1604" s="7"/>
      <c r="Y1604" s="7"/>
      <c r="Z1604" s="7"/>
    </row>
    <row r="1605" ht="13.5" customHeight="1">
      <c r="A1605" s="288"/>
      <c r="B1605" s="287"/>
      <c r="C1605" s="203"/>
      <c r="D1605" s="203"/>
      <c r="E1605" s="281"/>
      <c r="F1605" s="253"/>
      <c r="G1605" s="7"/>
      <c r="H1605" s="7"/>
      <c r="I1605" s="7"/>
      <c r="J1605" s="7"/>
      <c r="K1605" s="7"/>
      <c r="L1605" s="7"/>
      <c r="M1605" s="7"/>
      <c r="N1605" s="7"/>
      <c r="O1605" s="7"/>
      <c r="P1605" s="7"/>
      <c r="Q1605" s="7"/>
      <c r="R1605" s="7"/>
      <c r="S1605" s="7"/>
      <c r="T1605" s="7"/>
      <c r="U1605" s="7"/>
      <c r="V1605" s="7"/>
      <c r="W1605" s="7"/>
      <c r="X1605" s="7"/>
      <c r="Y1605" s="7"/>
      <c r="Z1605" s="7"/>
    </row>
    <row r="1606" ht="13.5" customHeight="1">
      <c r="A1606" s="288"/>
      <c r="B1606" s="287"/>
      <c r="C1606" s="203"/>
      <c r="D1606" s="203"/>
      <c r="E1606" s="281"/>
      <c r="F1606" s="253"/>
      <c r="G1606" s="7"/>
      <c r="H1606" s="7"/>
      <c r="I1606" s="7"/>
      <c r="J1606" s="7"/>
      <c r="K1606" s="7"/>
      <c r="L1606" s="7"/>
      <c r="M1606" s="7"/>
      <c r="N1606" s="7"/>
      <c r="O1606" s="7"/>
      <c r="P1606" s="7"/>
      <c r="Q1606" s="7"/>
      <c r="R1606" s="7"/>
      <c r="S1606" s="7"/>
      <c r="T1606" s="7"/>
      <c r="U1606" s="7"/>
      <c r="V1606" s="7"/>
      <c r="W1606" s="7"/>
      <c r="X1606" s="7"/>
      <c r="Y1606" s="7"/>
      <c r="Z1606" s="7"/>
    </row>
    <row r="1607" ht="13.5" customHeight="1">
      <c r="A1607" s="288"/>
      <c r="B1607" s="287"/>
      <c r="C1607" s="203"/>
      <c r="D1607" s="203"/>
      <c r="E1607" s="281"/>
      <c r="F1607" s="253"/>
      <c r="G1607" s="7"/>
      <c r="H1607" s="7"/>
      <c r="I1607" s="7"/>
      <c r="J1607" s="7"/>
      <c r="K1607" s="7"/>
      <c r="L1607" s="7"/>
      <c r="M1607" s="7"/>
      <c r="N1607" s="7"/>
      <c r="O1607" s="7"/>
      <c r="P1607" s="7"/>
      <c r="Q1607" s="7"/>
      <c r="R1607" s="7"/>
      <c r="S1607" s="7"/>
      <c r="T1607" s="7"/>
      <c r="U1607" s="7"/>
      <c r="V1607" s="7"/>
      <c r="W1607" s="7"/>
      <c r="X1607" s="7"/>
      <c r="Y1607" s="7"/>
      <c r="Z1607" s="7"/>
    </row>
    <row r="1608" ht="13.5" customHeight="1">
      <c r="A1608" s="288"/>
      <c r="B1608" s="287"/>
      <c r="C1608" s="203"/>
      <c r="D1608" s="203"/>
      <c r="E1608" s="281"/>
      <c r="F1608" s="253"/>
      <c r="G1608" s="7"/>
      <c r="H1608" s="7"/>
      <c r="I1608" s="7"/>
      <c r="J1608" s="7"/>
      <c r="K1608" s="7"/>
      <c r="L1608" s="7"/>
      <c r="M1608" s="7"/>
      <c r="N1608" s="7"/>
      <c r="O1608" s="7"/>
      <c r="P1608" s="7"/>
      <c r="Q1608" s="7"/>
      <c r="R1608" s="7"/>
      <c r="S1608" s="7"/>
      <c r="T1608" s="7"/>
      <c r="U1608" s="7"/>
      <c r="V1608" s="7"/>
      <c r="W1608" s="7"/>
      <c r="X1608" s="7"/>
      <c r="Y1608" s="7"/>
      <c r="Z1608" s="7"/>
    </row>
    <row r="1609" ht="13.5" customHeight="1">
      <c r="A1609" s="288"/>
      <c r="B1609" s="287"/>
      <c r="C1609" s="203"/>
      <c r="D1609" s="203"/>
      <c r="E1609" s="281"/>
      <c r="F1609" s="253"/>
      <c r="G1609" s="7"/>
      <c r="H1609" s="7"/>
      <c r="I1609" s="7"/>
      <c r="J1609" s="7"/>
      <c r="K1609" s="7"/>
      <c r="L1609" s="7"/>
      <c r="M1609" s="7"/>
      <c r="N1609" s="7"/>
      <c r="O1609" s="7"/>
      <c r="P1609" s="7"/>
      <c r="Q1609" s="7"/>
      <c r="R1609" s="7"/>
      <c r="S1609" s="7"/>
      <c r="T1609" s="7"/>
      <c r="U1609" s="7"/>
      <c r="V1609" s="7"/>
      <c r="W1609" s="7"/>
      <c r="X1609" s="7"/>
      <c r="Y1609" s="7"/>
      <c r="Z1609" s="7"/>
    </row>
    <row r="1610" ht="13.5" customHeight="1">
      <c r="A1610" s="288"/>
      <c r="B1610" s="287"/>
      <c r="C1610" s="203"/>
      <c r="D1610" s="203"/>
      <c r="E1610" s="281"/>
      <c r="F1610" s="253"/>
      <c r="G1610" s="7"/>
      <c r="H1610" s="7"/>
      <c r="I1610" s="7"/>
      <c r="J1610" s="7"/>
      <c r="K1610" s="7"/>
      <c r="L1610" s="7"/>
      <c r="M1610" s="7"/>
      <c r="N1610" s="7"/>
      <c r="O1610" s="7"/>
      <c r="P1610" s="7"/>
      <c r="Q1610" s="7"/>
      <c r="R1610" s="7"/>
      <c r="S1610" s="7"/>
      <c r="T1610" s="7"/>
      <c r="U1610" s="7"/>
      <c r="V1610" s="7"/>
      <c r="W1610" s="7"/>
      <c r="X1610" s="7"/>
      <c r="Y1610" s="7"/>
      <c r="Z1610" s="7"/>
    </row>
    <row r="1611" ht="13.5" customHeight="1">
      <c r="A1611" s="288"/>
      <c r="B1611" s="287"/>
      <c r="C1611" s="203"/>
      <c r="D1611" s="203"/>
      <c r="E1611" s="281"/>
      <c r="F1611" s="253"/>
      <c r="G1611" s="7"/>
      <c r="H1611" s="7"/>
      <c r="I1611" s="7"/>
      <c r="J1611" s="7"/>
      <c r="K1611" s="7"/>
      <c r="L1611" s="7"/>
      <c r="M1611" s="7"/>
      <c r="N1611" s="7"/>
      <c r="O1611" s="7"/>
      <c r="P1611" s="7"/>
      <c r="Q1611" s="7"/>
      <c r="R1611" s="7"/>
      <c r="S1611" s="7"/>
      <c r="T1611" s="7"/>
      <c r="U1611" s="7"/>
      <c r="V1611" s="7"/>
      <c r="W1611" s="7"/>
      <c r="X1611" s="7"/>
      <c r="Y1611" s="7"/>
      <c r="Z1611" s="7"/>
    </row>
    <row r="1612" ht="13.5" customHeight="1">
      <c r="A1612" s="288"/>
      <c r="B1612" s="287"/>
      <c r="C1612" s="203"/>
      <c r="D1612" s="203"/>
      <c r="E1612" s="281"/>
      <c r="F1612" s="253"/>
      <c r="G1612" s="7"/>
      <c r="H1612" s="7"/>
      <c r="I1612" s="7"/>
      <c r="J1612" s="7"/>
      <c r="K1612" s="7"/>
      <c r="L1612" s="7"/>
      <c r="M1612" s="7"/>
      <c r="N1612" s="7"/>
      <c r="O1612" s="7"/>
      <c r="P1612" s="7"/>
      <c r="Q1612" s="7"/>
      <c r="R1612" s="7"/>
      <c r="S1612" s="7"/>
      <c r="T1612" s="7"/>
      <c r="U1612" s="7"/>
      <c r="V1612" s="7"/>
      <c r="W1612" s="7"/>
      <c r="X1612" s="7"/>
      <c r="Y1612" s="7"/>
      <c r="Z1612" s="7"/>
    </row>
    <row r="1613" ht="13.5" customHeight="1">
      <c r="A1613" s="288"/>
      <c r="B1613" s="287"/>
      <c r="C1613" s="203"/>
      <c r="D1613" s="203"/>
      <c r="E1613" s="281"/>
      <c r="F1613" s="253"/>
      <c r="G1613" s="7"/>
      <c r="H1613" s="7"/>
      <c r="I1613" s="7"/>
      <c r="J1613" s="7"/>
      <c r="K1613" s="7"/>
      <c r="L1613" s="7"/>
      <c r="M1613" s="7"/>
      <c r="N1613" s="7"/>
      <c r="O1613" s="7"/>
      <c r="P1613" s="7"/>
      <c r="Q1613" s="7"/>
      <c r="R1613" s="7"/>
      <c r="S1613" s="7"/>
      <c r="T1613" s="7"/>
      <c r="U1613" s="7"/>
      <c r="V1613" s="7"/>
      <c r="W1613" s="7"/>
      <c r="X1613" s="7"/>
      <c r="Y1613" s="7"/>
      <c r="Z1613" s="7"/>
    </row>
    <row r="1614" ht="13.5" customHeight="1">
      <c r="A1614" s="288"/>
      <c r="B1614" s="287"/>
      <c r="C1614" s="203"/>
      <c r="D1614" s="203"/>
      <c r="E1614" s="281"/>
      <c r="F1614" s="253"/>
      <c r="G1614" s="7"/>
      <c r="H1614" s="7"/>
      <c r="I1614" s="7"/>
      <c r="J1614" s="7"/>
      <c r="K1614" s="7"/>
      <c r="L1614" s="7"/>
      <c r="M1614" s="7"/>
      <c r="N1614" s="7"/>
      <c r="O1614" s="7"/>
      <c r="P1614" s="7"/>
      <c r="Q1614" s="7"/>
      <c r="R1614" s="7"/>
      <c r="S1614" s="7"/>
      <c r="T1614" s="7"/>
      <c r="U1614" s="7"/>
      <c r="V1614" s="7"/>
      <c r="W1614" s="7"/>
      <c r="X1614" s="7"/>
      <c r="Y1614" s="7"/>
      <c r="Z1614" s="7"/>
    </row>
    <row r="1615" ht="13.5" customHeight="1">
      <c r="A1615" s="288"/>
      <c r="B1615" s="287"/>
      <c r="C1615" s="203"/>
      <c r="D1615" s="203"/>
      <c r="E1615" s="281"/>
      <c r="F1615" s="253"/>
      <c r="G1615" s="7"/>
      <c r="H1615" s="7"/>
      <c r="I1615" s="7"/>
      <c r="J1615" s="7"/>
      <c r="K1615" s="7"/>
      <c r="L1615" s="7"/>
      <c r="M1615" s="7"/>
      <c r="N1615" s="7"/>
      <c r="O1615" s="7"/>
      <c r="P1615" s="7"/>
      <c r="Q1615" s="7"/>
      <c r="R1615" s="7"/>
      <c r="S1615" s="7"/>
      <c r="T1615" s="7"/>
      <c r="U1615" s="7"/>
      <c r="V1615" s="7"/>
      <c r="W1615" s="7"/>
      <c r="X1615" s="7"/>
      <c r="Y1615" s="7"/>
      <c r="Z1615" s="7"/>
    </row>
    <row r="1616" ht="13.5" customHeight="1">
      <c r="A1616" s="288"/>
      <c r="B1616" s="287"/>
      <c r="C1616" s="203"/>
      <c r="D1616" s="203"/>
      <c r="E1616" s="281"/>
      <c r="F1616" s="253"/>
      <c r="G1616" s="7"/>
      <c r="H1616" s="7"/>
      <c r="I1616" s="7"/>
      <c r="J1616" s="7"/>
      <c r="K1616" s="7"/>
      <c r="L1616" s="7"/>
      <c r="M1616" s="7"/>
      <c r="N1616" s="7"/>
      <c r="O1616" s="7"/>
      <c r="P1616" s="7"/>
      <c r="Q1616" s="7"/>
      <c r="R1616" s="7"/>
      <c r="S1616" s="7"/>
      <c r="T1616" s="7"/>
      <c r="U1616" s="7"/>
      <c r="V1616" s="7"/>
      <c r="W1616" s="7"/>
      <c r="X1616" s="7"/>
      <c r="Y1616" s="7"/>
      <c r="Z1616" s="7"/>
    </row>
    <row r="1617" ht="13.5" customHeight="1">
      <c r="A1617" s="288"/>
      <c r="B1617" s="287"/>
      <c r="C1617" s="203"/>
      <c r="D1617" s="203"/>
      <c r="E1617" s="281"/>
      <c r="F1617" s="253"/>
      <c r="G1617" s="7"/>
      <c r="H1617" s="7"/>
      <c r="I1617" s="7"/>
      <c r="J1617" s="7"/>
      <c r="K1617" s="7"/>
      <c r="L1617" s="7"/>
      <c r="M1617" s="7"/>
      <c r="N1617" s="7"/>
      <c r="O1617" s="7"/>
      <c r="P1617" s="7"/>
      <c r="Q1617" s="7"/>
      <c r="R1617" s="7"/>
      <c r="S1617" s="7"/>
      <c r="T1617" s="7"/>
      <c r="U1617" s="7"/>
      <c r="V1617" s="7"/>
      <c r="W1617" s="7"/>
      <c r="X1617" s="7"/>
      <c r="Y1617" s="7"/>
      <c r="Z1617" s="7"/>
    </row>
    <row r="1618" ht="13.5" customHeight="1">
      <c r="A1618" s="288"/>
      <c r="B1618" s="287"/>
      <c r="C1618" s="203"/>
      <c r="D1618" s="203"/>
      <c r="E1618" s="281"/>
      <c r="F1618" s="253"/>
      <c r="G1618" s="7"/>
      <c r="H1618" s="7"/>
      <c r="I1618" s="7"/>
      <c r="J1618" s="7"/>
      <c r="K1618" s="7"/>
      <c r="L1618" s="7"/>
      <c r="M1618" s="7"/>
      <c r="N1618" s="7"/>
      <c r="O1618" s="7"/>
      <c r="P1618" s="7"/>
      <c r="Q1618" s="7"/>
      <c r="R1618" s="7"/>
      <c r="S1618" s="7"/>
      <c r="T1618" s="7"/>
      <c r="U1618" s="7"/>
      <c r="V1618" s="7"/>
      <c r="W1618" s="7"/>
      <c r="X1618" s="7"/>
      <c r="Y1618" s="7"/>
      <c r="Z1618" s="7"/>
    </row>
    <row r="1619" ht="13.5" customHeight="1">
      <c r="A1619" s="288"/>
      <c r="B1619" s="287"/>
      <c r="C1619" s="203"/>
      <c r="D1619" s="203"/>
      <c r="E1619" s="281"/>
      <c r="F1619" s="253"/>
      <c r="G1619" s="7"/>
      <c r="H1619" s="7"/>
      <c r="I1619" s="7"/>
      <c r="J1619" s="7"/>
      <c r="K1619" s="7"/>
      <c r="L1619" s="7"/>
      <c r="M1619" s="7"/>
      <c r="N1619" s="7"/>
      <c r="O1619" s="7"/>
      <c r="P1619" s="7"/>
      <c r="Q1619" s="7"/>
      <c r="R1619" s="7"/>
      <c r="S1619" s="7"/>
      <c r="T1619" s="7"/>
      <c r="U1619" s="7"/>
      <c r="V1619" s="7"/>
      <c r="W1619" s="7"/>
      <c r="X1619" s="7"/>
      <c r="Y1619" s="7"/>
      <c r="Z1619" s="7"/>
    </row>
    <row r="1620" ht="13.5" customHeight="1">
      <c r="A1620" s="288"/>
      <c r="B1620" s="287"/>
      <c r="C1620" s="203"/>
      <c r="D1620" s="203"/>
      <c r="E1620" s="281"/>
      <c r="F1620" s="253"/>
      <c r="G1620" s="7"/>
      <c r="H1620" s="7"/>
      <c r="I1620" s="7"/>
      <c r="J1620" s="7"/>
      <c r="K1620" s="7"/>
      <c r="L1620" s="7"/>
      <c r="M1620" s="7"/>
      <c r="N1620" s="7"/>
      <c r="O1620" s="7"/>
      <c r="P1620" s="7"/>
      <c r="Q1620" s="7"/>
      <c r="R1620" s="7"/>
      <c r="S1620" s="7"/>
      <c r="T1620" s="7"/>
      <c r="U1620" s="7"/>
      <c r="V1620" s="7"/>
      <c r="W1620" s="7"/>
      <c r="X1620" s="7"/>
      <c r="Y1620" s="7"/>
      <c r="Z1620" s="7"/>
    </row>
    <row r="1621" ht="13.5" customHeight="1">
      <c r="A1621" s="288"/>
      <c r="B1621" s="287"/>
      <c r="C1621" s="203"/>
      <c r="D1621" s="203"/>
      <c r="E1621" s="281"/>
      <c r="F1621" s="253"/>
      <c r="G1621" s="7"/>
      <c r="H1621" s="7"/>
      <c r="I1621" s="7"/>
      <c r="J1621" s="7"/>
      <c r="K1621" s="7"/>
      <c r="L1621" s="7"/>
      <c r="M1621" s="7"/>
      <c r="N1621" s="7"/>
      <c r="O1621" s="7"/>
      <c r="P1621" s="7"/>
      <c r="Q1621" s="7"/>
      <c r="R1621" s="7"/>
      <c r="S1621" s="7"/>
      <c r="T1621" s="7"/>
      <c r="U1621" s="7"/>
      <c r="V1621" s="7"/>
      <c r="W1621" s="7"/>
      <c r="X1621" s="7"/>
      <c r="Y1621" s="7"/>
      <c r="Z1621" s="7"/>
    </row>
    <row r="1622" ht="13.5" customHeight="1">
      <c r="A1622" s="288"/>
      <c r="B1622" s="287"/>
      <c r="C1622" s="203"/>
      <c r="D1622" s="203"/>
      <c r="E1622" s="281"/>
      <c r="F1622" s="253"/>
      <c r="G1622" s="7"/>
      <c r="H1622" s="7"/>
      <c r="I1622" s="7"/>
      <c r="J1622" s="7"/>
      <c r="K1622" s="7"/>
      <c r="L1622" s="7"/>
      <c r="M1622" s="7"/>
      <c r="N1622" s="7"/>
      <c r="O1622" s="7"/>
      <c r="P1622" s="7"/>
      <c r="Q1622" s="7"/>
      <c r="R1622" s="7"/>
      <c r="S1622" s="7"/>
      <c r="T1622" s="7"/>
      <c r="U1622" s="7"/>
      <c r="V1622" s="7"/>
      <c r="W1622" s="7"/>
      <c r="X1622" s="7"/>
      <c r="Y1622" s="7"/>
      <c r="Z1622" s="7"/>
    </row>
    <row r="1623" ht="13.5" customHeight="1">
      <c r="A1623" s="288"/>
      <c r="B1623" s="287"/>
      <c r="C1623" s="203"/>
      <c r="D1623" s="203"/>
      <c r="E1623" s="281"/>
      <c r="F1623" s="253"/>
      <c r="G1623" s="7"/>
      <c r="H1623" s="7"/>
      <c r="I1623" s="7"/>
      <c r="J1623" s="7"/>
      <c r="K1623" s="7"/>
      <c r="L1623" s="7"/>
      <c r="M1623" s="7"/>
      <c r="N1623" s="7"/>
      <c r="O1623" s="7"/>
      <c r="P1623" s="7"/>
      <c r="Q1623" s="7"/>
      <c r="R1623" s="7"/>
      <c r="S1623" s="7"/>
      <c r="T1623" s="7"/>
      <c r="U1623" s="7"/>
      <c r="V1623" s="7"/>
      <c r="W1623" s="7"/>
      <c r="X1623" s="7"/>
      <c r="Y1623" s="7"/>
      <c r="Z1623" s="7"/>
    </row>
    <row r="1624" ht="13.5" customHeight="1">
      <c r="A1624" s="288"/>
      <c r="B1624" s="287"/>
      <c r="C1624" s="203"/>
      <c r="D1624" s="203"/>
      <c r="E1624" s="281"/>
      <c r="F1624" s="253"/>
      <c r="G1624" s="7"/>
      <c r="H1624" s="7"/>
      <c r="I1624" s="7"/>
      <c r="J1624" s="7"/>
      <c r="K1624" s="7"/>
      <c r="L1624" s="7"/>
      <c r="M1624" s="7"/>
      <c r="N1624" s="7"/>
      <c r="O1624" s="7"/>
      <c r="P1624" s="7"/>
      <c r="Q1624" s="7"/>
      <c r="R1624" s="7"/>
      <c r="S1624" s="7"/>
      <c r="T1624" s="7"/>
      <c r="U1624" s="7"/>
      <c r="V1624" s="7"/>
      <c r="W1624" s="7"/>
      <c r="X1624" s="7"/>
      <c r="Y1624" s="7"/>
      <c r="Z1624" s="7"/>
    </row>
    <row r="1625" ht="13.5" customHeight="1">
      <c r="A1625" s="288"/>
      <c r="B1625" s="287"/>
      <c r="C1625" s="203"/>
      <c r="D1625" s="203"/>
      <c r="E1625" s="281"/>
      <c r="F1625" s="253"/>
      <c r="G1625" s="7"/>
      <c r="H1625" s="7"/>
      <c r="I1625" s="7"/>
      <c r="J1625" s="7"/>
      <c r="K1625" s="7"/>
      <c r="L1625" s="7"/>
      <c r="M1625" s="7"/>
      <c r="N1625" s="7"/>
      <c r="O1625" s="7"/>
      <c r="P1625" s="7"/>
      <c r="Q1625" s="7"/>
      <c r="R1625" s="7"/>
      <c r="S1625" s="7"/>
      <c r="T1625" s="7"/>
      <c r="U1625" s="7"/>
      <c r="V1625" s="7"/>
      <c r="W1625" s="7"/>
      <c r="X1625" s="7"/>
      <c r="Y1625" s="7"/>
      <c r="Z1625" s="7"/>
    </row>
    <row r="1626" ht="13.5" customHeight="1">
      <c r="A1626" s="288"/>
      <c r="B1626" s="287"/>
      <c r="C1626" s="203"/>
      <c r="D1626" s="203"/>
      <c r="E1626" s="281"/>
      <c r="F1626" s="253"/>
      <c r="G1626" s="7"/>
      <c r="H1626" s="7"/>
      <c r="I1626" s="7"/>
      <c r="J1626" s="7"/>
      <c r="K1626" s="7"/>
      <c r="L1626" s="7"/>
      <c r="M1626" s="7"/>
      <c r="N1626" s="7"/>
      <c r="O1626" s="7"/>
      <c r="P1626" s="7"/>
      <c r="Q1626" s="7"/>
      <c r="R1626" s="7"/>
      <c r="S1626" s="7"/>
      <c r="T1626" s="7"/>
      <c r="U1626" s="7"/>
      <c r="V1626" s="7"/>
      <c r="W1626" s="7"/>
      <c r="X1626" s="7"/>
      <c r="Y1626" s="7"/>
      <c r="Z1626" s="7"/>
    </row>
    <row r="1627" ht="13.5" customHeight="1">
      <c r="A1627" s="288"/>
      <c r="B1627" s="287"/>
      <c r="C1627" s="203"/>
      <c r="D1627" s="203"/>
      <c r="E1627" s="281"/>
      <c r="F1627" s="253"/>
      <c r="G1627" s="7"/>
      <c r="H1627" s="7"/>
      <c r="I1627" s="7"/>
      <c r="J1627" s="7"/>
      <c r="K1627" s="7"/>
      <c r="L1627" s="7"/>
      <c r="M1627" s="7"/>
      <c r="N1627" s="7"/>
      <c r="O1627" s="7"/>
      <c r="P1627" s="7"/>
      <c r="Q1627" s="7"/>
      <c r="R1627" s="7"/>
      <c r="S1627" s="7"/>
      <c r="T1627" s="7"/>
      <c r="U1627" s="7"/>
      <c r="V1627" s="7"/>
      <c r="W1627" s="7"/>
      <c r="X1627" s="7"/>
      <c r="Y1627" s="7"/>
      <c r="Z1627" s="7"/>
    </row>
    <row r="1628" ht="13.5" customHeight="1">
      <c r="A1628" s="288"/>
      <c r="B1628" s="287"/>
      <c r="C1628" s="203"/>
      <c r="D1628" s="203"/>
      <c r="E1628" s="281"/>
      <c r="F1628" s="253"/>
      <c r="G1628" s="7"/>
      <c r="H1628" s="7"/>
      <c r="I1628" s="7"/>
      <c r="J1628" s="7"/>
      <c r="K1628" s="7"/>
      <c r="L1628" s="7"/>
      <c r="M1628" s="7"/>
      <c r="N1628" s="7"/>
      <c r="O1628" s="7"/>
      <c r="P1628" s="7"/>
      <c r="Q1628" s="7"/>
      <c r="R1628" s="7"/>
      <c r="S1628" s="7"/>
      <c r="T1628" s="7"/>
      <c r="U1628" s="7"/>
      <c r="V1628" s="7"/>
      <c r="W1628" s="7"/>
      <c r="X1628" s="7"/>
      <c r="Y1628" s="7"/>
      <c r="Z1628" s="7"/>
    </row>
    <row r="1629" ht="13.5" customHeight="1">
      <c r="A1629" s="288"/>
      <c r="B1629" s="287"/>
      <c r="C1629" s="203"/>
      <c r="D1629" s="203"/>
      <c r="E1629" s="281"/>
      <c r="F1629" s="253"/>
      <c r="G1629" s="7"/>
      <c r="H1629" s="7"/>
      <c r="I1629" s="7"/>
      <c r="J1629" s="7"/>
      <c r="K1629" s="7"/>
      <c r="L1629" s="7"/>
      <c r="M1629" s="7"/>
      <c r="N1629" s="7"/>
      <c r="O1629" s="7"/>
      <c r="P1629" s="7"/>
      <c r="Q1629" s="7"/>
      <c r="R1629" s="7"/>
      <c r="S1629" s="7"/>
      <c r="T1629" s="7"/>
      <c r="U1629" s="7"/>
      <c r="V1629" s="7"/>
      <c r="W1629" s="7"/>
      <c r="X1629" s="7"/>
      <c r="Y1629" s="7"/>
      <c r="Z1629" s="7"/>
    </row>
    <row r="1630" ht="13.5" customHeight="1">
      <c r="A1630" s="288"/>
      <c r="B1630" s="287"/>
      <c r="C1630" s="203"/>
      <c r="D1630" s="203"/>
      <c r="E1630" s="281"/>
      <c r="F1630" s="253"/>
      <c r="G1630" s="7"/>
      <c r="H1630" s="7"/>
      <c r="I1630" s="7"/>
      <c r="J1630" s="7"/>
      <c r="K1630" s="7"/>
      <c r="L1630" s="7"/>
      <c r="M1630" s="7"/>
      <c r="N1630" s="7"/>
      <c r="O1630" s="7"/>
      <c r="P1630" s="7"/>
      <c r="Q1630" s="7"/>
      <c r="R1630" s="7"/>
      <c r="S1630" s="7"/>
      <c r="T1630" s="7"/>
      <c r="U1630" s="7"/>
      <c r="V1630" s="7"/>
      <c r="W1630" s="7"/>
      <c r="X1630" s="7"/>
      <c r="Y1630" s="7"/>
      <c r="Z1630" s="7"/>
    </row>
    <row r="1631" ht="13.5" customHeight="1">
      <c r="A1631" s="288"/>
      <c r="B1631" s="287"/>
      <c r="C1631" s="203"/>
      <c r="D1631" s="203"/>
      <c r="E1631" s="281"/>
      <c r="F1631" s="253"/>
      <c r="G1631" s="7"/>
      <c r="H1631" s="7"/>
      <c r="I1631" s="7"/>
      <c r="J1631" s="7"/>
      <c r="K1631" s="7"/>
      <c r="L1631" s="7"/>
      <c r="M1631" s="7"/>
      <c r="N1631" s="7"/>
      <c r="O1631" s="7"/>
      <c r="P1631" s="7"/>
      <c r="Q1631" s="7"/>
      <c r="R1631" s="7"/>
      <c r="S1631" s="7"/>
      <c r="T1631" s="7"/>
      <c r="U1631" s="7"/>
      <c r="V1631" s="7"/>
      <c r="W1631" s="7"/>
      <c r="X1631" s="7"/>
      <c r="Y1631" s="7"/>
      <c r="Z1631" s="7"/>
    </row>
    <row r="1632" ht="13.5" customHeight="1">
      <c r="A1632" s="288"/>
      <c r="B1632" s="287"/>
      <c r="C1632" s="203"/>
      <c r="D1632" s="203"/>
      <c r="E1632" s="281"/>
      <c r="F1632" s="253"/>
      <c r="G1632" s="7"/>
      <c r="H1632" s="7"/>
      <c r="I1632" s="7"/>
      <c r="J1632" s="7"/>
      <c r="K1632" s="7"/>
      <c r="L1632" s="7"/>
      <c r="M1632" s="7"/>
      <c r="N1632" s="7"/>
      <c r="O1632" s="7"/>
      <c r="P1632" s="7"/>
      <c r="Q1632" s="7"/>
      <c r="R1632" s="7"/>
      <c r="S1632" s="7"/>
      <c r="T1632" s="7"/>
      <c r="U1632" s="7"/>
      <c r="V1632" s="7"/>
      <c r="W1632" s="7"/>
      <c r="X1632" s="7"/>
      <c r="Y1632" s="7"/>
      <c r="Z1632" s="7"/>
    </row>
    <row r="1633" ht="13.5" customHeight="1">
      <c r="A1633" s="288"/>
      <c r="B1633" s="287"/>
      <c r="C1633" s="203"/>
      <c r="D1633" s="203"/>
      <c r="E1633" s="281"/>
      <c r="F1633" s="253"/>
      <c r="G1633" s="7"/>
      <c r="H1633" s="7"/>
      <c r="I1633" s="7"/>
      <c r="J1633" s="7"/>
      <c r="K1633" s="7"/>
      <c r="L1633" s="7"/>
      <c r="M1633" s="7"/>
      <c r="N1633" s="7"/>
      <c r="O1633" s="7"/>
      <c r="P1633" s="7"/>
      <c r="Q1633" s="7"/>
      <c r="R1633" s="7"/>
      <c r="S1633" s="7"/>
      <c r="T1633" s="7"/>
      <c r="U1633" s="7"/>
      <c r="V1633" s="7"/>
      <c r="W1633" s="7"/>
      <c r="X1633" s="7"/>
      <c r="Y1633" s="7"/>
      <c r="Z1633" s="7"/>
    </row>
    <row r="1634" ht="13.5" customHeight="1">
      <c r="A1634" s="288"/>
      <c r="B1634" s="287"/>
      <c r="C1634" s="203"/>
      <c r="D1634" s="203"/>
      <c r="E1634" s="281"/>
      <c r="F1634" s="253"/>
      <c r="G1634" s="7"/>
      <c r="H1634" s="7"/>
      <c r="I1634" s="7"/>
      <c r="J1634" s="7"/>
      <c r="K1634" s="7"/>
      <c r="L1634" s="7"/>
      <c r="M1634" s="7"/>
      <c r="N1634" s="7"/>
      <c r="O1634" s="7"/>
      <c r="P1634" s="7"/>
      <c r="Q1634" s="7"/>
      <c r="R1634" s="7"/>
      <c r="S1634" s="7"/>
      <c r="T1634" s="7"/>
      <c r="U1634" s="7"/>
      <c r="V1634" s="7"/>
      <c r="W1634" s="7"/>
      <c r="X1634" s="7"/>
      <c r="Y1634" s="7"/>
      <c r="Z1634" s="7"/>
    </row>
    <row r="1635" ht="13.5" customHeight="1">
      <c r="A1635" s="288"/>
      <c r="B1635" s="287"/>
      <c r="C1635" s="203"/>
      <c r="D1635" s="203"/>
      <c r="E1635" s="281"/>
      <c r="F1635" s="253"/>
      <c r="G1635" s="7"/>
      <c r="H1635" s="7"/>
      <c r="I1635" s="7"/>
      <c r="J1635" s="7"/>
      <c r="K1635" s="7"/>
      <c r="L1635" s="7"/>
      <c r="M1635" s="7"/>
      <c r="N1635" s="7"/>
      <c r="O1635" s="7"/>
      <c r="P1635" s="7"/>
      <c r="Q1635" s="7"/>
      <c r="R1635" s="7"/>
      <c r="S1635" s="7"/>
      <c r="T1635" s="7"/>
      <c r="U1635" s="7"/>
      <c r="V1635" s="7"/>
      <c r="W1635" s="7"/>
      <c r="X1635" s="7"/>
      <c r="Y1635" s="7"/>
      <c r="Z1635" s="7"/>
    </row>
    <row r="1636" ht="13.5" customHeight="1">
      <c r="A1636" s="288"/>
      <c r="B1636" s="287"/>
      <c r="C1636" s="203"/>
      <c r="D1636" s="203"/>
      <c r="E1636" s="281"/>
      <c r="F1636" s="253"/>
      <c r="G1636" s="7"/>
      <c r="H1636" s="7"/>
      <c r="I1636" s="7"/>
      <c r="J1636" s="7"/>
      <c r="K1636" s="7"/>
      <c r="L1636" s="7"/>
      <c r="M1636" s="7"/>
      <c r="N1636" s="7"/>
      <c r="O1636" s="7"/>
      <c r="P1636" s="7"/>
      <c r="Q1636" s="7"/>
      <c r="R1636" s="7"/>
      <c r="S1636" s="7"/>
      <c r="T1636" s="7"/>
      <c r="U1636" s="7"/>
      <c r="V1636" s="7"/>
      <c r="W1636" s="7"/>
      <c r="X1636" s="7"/>
      <c r="Y1636" s="7"/>
      <c r="Z1636" s="7"/>
    </row>
    <row r="1637" ht="13.5" customHeight="1">
      <c r="A1637" s="288"/>
      <c r="B1637" s="287"/>
      <c r="C1637" s="203"/>
      <c r="D1637" s="203"/>
      <c r="E1637" s="281"/>
      <c r="F1637" s="253"/>
      <c r="G1637" s="7"/>
      <c r="H1637" s="7"/>
      <c r="I1637" s="7"/>
      <c r="J1637" s="7"/>
      <c r="K1637" s="7"/>
      <c r="L1637" s="7"/>
      <c r="M1637" s="7"/>
      <c r="N1637" s="7"/>
      <c r="O1637" s="7"/>
      <c r="P1637" s="7"/>
      <c r="Q1637" s="7"/>
      <c r="R1637" s="7"/>
      <c r="S1637" s="7"/>
      <c r="T1637" s="7"/>
      <c r="U1637" s="7"/>
      <c r="V1637" s="7"/>
      <c r="W1637" s="7"/>
      <c r="X1637" s="7"/>
      <c r="Y1637" s="7"/>
      <c r="Z1637" s="7"/>
    </row>
    <row r="1638" ht="13.5" customHeight="1">
      <c r="A1638" s="288"/>
      <c r="B1638" s="287"/>
      <c r="C1638" s="203"/>
      <c r="D1638" s="203"/>
      <c r="E1638" s="281"/>
      <c r="F1638" s="253"/>
      <c r="G1638" s="7"/>
      <c r="H1638" s="7"/>
      <c r="I1638" s="7"/>
      <c r="J1638" s="7"/>
      <c r="K1638" s="7"/>
      <c r="L1638" s="7"/>
      <c r="M1638" s="7"/>
      <c r="N1638" s="7"/>
      <c r="O1638" s="7"/>
      <c r="P1638" s="7"/>
      <c r="Q1638" s="7"/>
      <c r="R1638" s="7"/>
      <c r="S1638" s="7"/>
      <c r="T1638" s="7"/>
      <c r="U1638" s="7"/>
      <c r="V1638" s="7"/>
      <c r="W1638" s="7"/>
      <c r="X1638" s="7"/>
      <c r="Y1638" s="7"/>
      <c r="Z1638" s="7"/>
    </row>
    <row r="1639" ht="13.5" customHeight="1">
      <c r="A1639" s="288"/>
      <c r="B1639" s="287"/>
      <c r="C1639" s="203"/>
      <c r="D1639" s="203"/>
      <c r="E1639" s="281"/>
      <c r="F1639" s="253"/>
      <c r="G1639" s="7"/>
      <c r="H1639" s="7"/>
      <c r="I1639" s="7"/>
      <c r="J1639" s="7"/>
      <c r="K1639" s="7"/>
      <c r="L1639" s="7"/>
      <c r="M1639" s="7"/>
      <c r="N1639" s="7"/>
      <c r="O1639" s="7"/>
      <c r="P1639" s="7"/>
      <c r="Q1639" s="7"/>
      <c r="R1639" s="7"/>
      <c r="S1639" s="7"/>
      <c r="T1639" s="7"/>
      <c r="U1639" s="7"/>
      <c r="V1639" s="7"/>
      <c r="W1639" s="7"/>
      <c r="X1639" s="7"/>
      <c r="Y1639" s="7"/>
      <c r="Z1639" s="7"/>
    </row>
    <row r="1640" ht="13.5" customHeight="1">
      <c r="A1640" s="288"/>
      <c r="B1640" s="287"/>
      <c r="C1640" s="203"/>
      <c r="D1640" s="203"/>
      <c r="E1640" s="281"/>
      <c r="F1640" s="253"/>
      <c r="G1640" s="7"/>
      <c r="H1640" s="7"/>
      <c r="I1640" s="7"/>
      <c r="J1640" s="7"/>
      <c r="K1640" s="7"/>
      <c r="L1640" s="7"/>
      <c r="M1640" s="7"/>
      <c r="N1640" s="7"/>
      <c r="O1640" s="7"/>
      <c r="P1640" s="7"/>
      <c r="Q1640" s="7"/>
      <c r="R1640" s="7"/>
      <c r="S1640" s="7"/>
      <c r="T1640" s="7"/>
      <c r="U1640" s="7"/>
      <c r="V1640" s="7"/>
      <c r="W1640" s="7"/>
      <c r="X1640" s="7"/>
      <c r="Y1640" s="7"/>
      <c r="Z1640" s="7"/>
    </row>
    <row r="1641" ht="13.5" customHeight="1">
      <c r="A1641" s="288"/>
      <c r="B1641" s="287"/>
      <c r="C1641" s="203"/>
      <c r="D1641" s="203"/>
      <c r="E1641" s="281"/>
      <c r="F1641" s="253"/>
      <c r="G1641" s="7"/>
      <c r="H1641" s="7"/>
      <c r="I1641" s="7"/>
      <c r="J1641" s="7"/>
      <c r="K1641" s="7"/>
      <c r="L1641" s="7"/>
      <c r="M1641" s="7"/>
      <c r="N1641" s="7"/>
      <c r="O1641" s="7"/>
      <c r="P1641" s="7"/>
      <c r="Q1641" s="7"/>
      <c r="R1641" s="7"/>
      <c r="S1641" s="7"/>
      <c r="T1641" s="7"/>
      <c r="U1641" s="7"/>
      <c r="V1641" s="7"/>
      <c r="W1641" s="7"/>
      <c r="X1641" s="7"/>
      <c r="Y1641" s="7"/>
      <c r="Z1641" s="7"/>
    </row>
    <row r="1642" ht="13.5" customHeight="1">
      <c r="A1642" s="288"/>
      <c r="B1642" s="287"/>
      <c r="C1642" s="203"/>
      <c r="D1642" s="203"/>
      <c r="E1642" s="281"/>
      <c r="F1642" s="253"/>
      <c r="G1642" s="7"/>
      <c r="H1642" s="7"/>
      <c r="I1642" s="7"/>
      <c r="J1642" s="7"/>
      <c r="K1642" s="7"/>
      <c r="L1642" s="7"/>
      <c r="M1642" s="7"/>
      <c r="N1642" s="7"/>
      <c r="O1642" s="7"/>
      <c r="P1642" s="7"/>
      <c r="Q1642" s="7"/>
      <c r="R1642" s="7"/>
      <c r="S1642" s="7"/>
      <c r="T1642" s="7"/>
      <c r="U1642" s="7"/>
      <c r="V1642" s="7"/>
      <c r="W1642" s="7"/>
      <c r="X1642" s="7"/>
      <c r="Y1642" s="7"/>
      <c r="Z1642" s="7"/>
    </row>
    <row r="1643" ht="13.5" customHeight="1">
      <c r="A1643" s="288"/>
      <c r="B1643" s="287"/>
      <c r="C1643" s="203"/>
      <c r="D1643" s="203"/>
      <c r="E1643" s="281"/>
      <c r="F1643" s="253"/>
      <c r="G1643" s="7"/>
      <c r="H1643" s="7"/>
      <c r="I1643" s="7"/>
      <c r="J1643" s="7"/>
      <c r="K1643" s="7"/>
      <c r="L1643" s="7"/>
      <c r="M1643" s="7"/>
      <c r="N1643" s="7"/>
      <c r="O1643" s="7"/>
      <c r="P1643" s="7"/>
      <c r="Q1643" s="7"/>
      <c r="R1643" s="7"/>
      <c r="S1643" s="7"/>
      <c r="T1643" s="7"/>
      <c r="U1643" s="7"/>
      <c r="V1643" s="7"/>
      <c r="W1643" s="7"/>
      <c r="X1643" s="7"/>
      <c r="Y1643" s="7"/>
      <c r="Z1643" s="7"/>
    </row>
    <row r="1644" ht="13.5" customHeight="1">
      <c r="A1644" s="288"/>
      <c r="B1644" s="287"/>
      <c r="C1644" s="203"/>
      <c r="D1644" s="203"/>
      <c r="E1644" s="281"/>
      <c r="F1644" s="253"/>
      <c r="G1644" s="7"/>
      <c r="H1644" s="7"/>
      <c r="I1644" s="7"/>
      <c r="J1644" s="7"/>
      <c r="K1644" s="7"/>
      <c r="L1644" s="7"/>
      <c r="M1644" s="7"/>
      <c r="N1644" s="7"/>
      <c r="O1644" s="7"/>
      <c r="P1644" s="7"/>
      <c r="Q1644" s="7"/>
      <c r="R1644" s="7"/>
      <c r="S1644" s="7"/>
      <c r="T1644" s="7"/>
      <c r="U1644" s="7"/>
      <c r="V1644" s="7"/>
      <c r="W1644" s="7"/>
      <c r="X1644" s="7"/>
      <c r="Y1644" s="7"/>
      <c r="Z1644" s="7"/>
    </row>
    <row r="1645" ht="13.5" customHeight="1">
      <c r="A1645" s="288"/>
      <c r="B1645" s="287"/>
      <c r="C1645" s="203"/>
      <c r="D1645" s="203"/>
      <c r="E1645" s="281"/>
      <c r="F1645" s="253"/>
      <c r="G1645" s="7"/>
      <c r="H1645" s="7"/>
      <c r="I1645" s="7"/>
      <c r="J1645" s="7"/>
      <c r="K1645" s="7"/>
      <c r="L1645" s="7"/>
      <c r="M1645" s="7"/>
      <c r="N1645" s="7"/>
      <c r="O1645" s="7"/>
      <c r="P1645" s="7"/>
      <c r="Q1645" s="7"/>
      <c r="R1645" s="7"/>
      <c r="S1645" s="7"/>
      <c r="T1645" s="7"/>
      <c r="U1645" s="7"/>
      <c r="V1645" s="7"/>
      <c r="W1645" s="7"/>
      <c r="X1645" s="7"/>
      <c r="Y1645" s="7"/>
      <c r="Z1645" s="7"/>
    </row>
    <row r="1646" ht="13.5" customHeight="1">
      <c r="A1646" s="288"/>
      <c r="B1646" s="287"/>
      <c r="C1646" s="203"/>
      <c r="D1646" s="203"/>
      <c r="E1646" s="281"/>
      <c r="F1646" s="253"/>
      <c r="G1646" s="7"/>
      <c r="H1646" s="7"/>
      <c r="I1646" s="7"/>
      <c r="J1646" s="7"/>
      <c r="K1646" s="7"/>
      <c r="L1646" s="7"/>
      <c r="M1646" s="7"/>
      <c r="N1646" s="7"/>
      <c r="O1646" s="7"/>
      <c r="P1646" s="7"/>
      <c r="Q1646" s="7"/>
      <c r="R1646" s="7"/>
      <c r="S1646" s="7"/>
      <c r="T1646" s="7"/>
      <c r="U1646" s="7"/>
      <c r="V1646" s="7"/>
      <c r="W1646" s="7"/>
      <c r="X1646" s="7"/>
      <c r="Y1646" s="7"/>
      <c r="Z1646" s="7"/>
    </row>
    <row r="1647" ht="13.5" customHeight="1">
      <c r="A1647" s="288"/>
      <c r="B1647" s="287"/>
      <c r="C1647" s="203"/>
      <c r="D1647" s="203"/>
      <c r="E1647" s="281"/>
      <c r="F1647" s="253"/>
      <c r="G1647" s="7"/>
      <c r="H1647" s="7"/>
      <c r="I1647" s="7"/>
      <c r="J1647" s="7"/>
      <c r="K1647" s="7"/>
      <c r="L1647" s="7"/>
      <c r="M1647" s="7"/>
      <c r="N1647" s="7"/>
      <c r="O1647" s="7"/>
      <c r="P1647" s="7"/>
      <c r="Q1647" s="7"/>
      <c r="R1647" s="7"/>
      <c r="S1647" s="7"/>
      <c r="T1647" s="7"/>
      <c r="U1647" s="7"/>
      <c r="V1647" s="7"/>
      <c r="W1647" s="7"/>
      <c r="X1647" s="7"/>
      <c r="Y1647" s="7"/>
      <c r="Z1647" s="7"/>
    </row>
    <row r="1648" ht="13.5" customHeight="1">
      <c r="A1648" s="288"/>
      <c r="B1648" s="287"/>
      <c r="C1648" s="203"/>
      <c r="D1648" s="203"/>
      <c r="E1648" s="281"/>
      <c r="F1648" s="253"/>
      <c r="G1648" s="7"/>
      <c r="H1648" s="7"/>
      <c r="I1648" s="7"/>
      <c r="J1648" s="7"/>
      <c r="K1648" s="7"/>
      <c r="L1648" s="7"/>
      <c r="M1648" s="7"/>
      <c r="N1648" s="7"/>
      <c r="O1648" s="7"/>
      <c r="P1648" s="7"/>
      <c r="Q1648" s="7"/>
      <c r="R1648" s="7"/>
      <c r="S1648" s="7"/>
      <c r="T1648" s="7"/>
      <c r="U1648" s="7"/>
      <c r="V1648" s="7"/>
      <c r="W1648" s="7"/>
      <c r="X1648" s="7"/>
      <c r="Y1648" s="7"/>
      <c r="Z1648" s="7"/>
    </row>
    <row r="1649" ht="13.5" customHeight="1">
      <c r="A1649" s="288"/>
      <c r="B1649" s="287"/>
      <c r="C1649" s="203"/>
      <c r="D1649" s="203"/>
      <c r="E1649" s="281"/>
      <c r="F1649" s="253"/>
      <c r="G1649" s="7"/>
      <c r="H1649" s="7"/>
      <c r="I1649" s="7"/>
      <c r="J1649" s="7"/>
      <c r="K1649" s="7"/>
      <c r="L1649" s="7"/>
      <c r="M1649" s="7"/>
      <c r="N1649" s="7"/>
      <c r="O1649" s="7"/>
      <c r="P1649" s="7"/>
      <c r="Q1649" s="7"/>
      <c r="R1649" s="7"/>
      <c r="S1649" s="7"/>
      <c r="T1649" s="7"/>
      <c r="U1649" s="7"/>
      <c r="V1649" s="7"/>
      <c r="W1649" s="7"/>
      <c r="X1649" s="7"/>
      <c r="Y1649" s="7"/>
      <c r="Z1649" s="7"/>
    </row>
    <row r="1650" ht="13.5" customHeight="1">
      <c r="A1650" s="288"/>
      <c r="B1650" s="287"/>
      <c r="C1650" s="203"/>
      <c r="D1650" s="203"/>
      <c r="E1650" s="281"/>
      <c r="F1650" s="253"/>
      <c r="G1650" s="7"/>
      <c r="H1650" s="7"/>
      <c r="I1650" s="7"/>
      <c r="J1650" s="7"/>
      <c r="K1650" s="7"/>
      <c r="L1650" s="7"/>
      <c r="M1650" s="7"/>
      <c r="N1650" s="7"/>
      <c r="O1650" s="7"/>
      <c r="P1650" s="7"/>
      <c r="Q1650" s="7"/>
      <c r="R1650" s="7"/>
      <c r="S1650" s="7"/>
      <c r="T1650" s="7"/>
      <c r="U1650" s="7"/>
      <c r="V1650" s="7"/>
      <c r="W1650" s="7"/>
      <c r="X1650" s="7"/>
      <c r="Y1650" s="7"/>
      <c r="Z1650" s="7"/>
    </row>
    <row r="1651" ht="13.5" customHeight="1">
      <c r="A1651" s="288"/>
      <c r="B1651" s="287"/>
      <c r="C1651" s="203"/>
      <c r="D1651" s="203"/>
      <c r="E1651" s="281"/>
      <c r="F1651" s="253"/>
      <c r="G1651" s="7"/>
      <c r="H1651" s="7"/>
      <c r="I1651" s="7"/>
      <c r="J1651" s="7"/>
      <c r="K1651" s="7"/>
      <c r="L1651" s="7"/>
      <c r="M1651" s="7"/>
      <c r="N1651" s="7"/>
      <c r="O1651" s="7"/>
      <c r="P1651" s="7"/>
      <c r="Q1651" s="7"/>
      <c r="R1651" s="7"/>
      <c r="S1651" s="7"/>
      <c r="T1651" s="7"/>
      <c r="U1651" s="7"/>
      <c r="V1651" s="7"/>
      <c r="W1651" s="7"/>
      <c r="X1651" s="7"/>
      <c r="Y1651" s="7"/>
      <c r="Z1651" s="7"/>
    </row>
    <row r="1652" ht="13.5" customHeight="1">
      <c r="A1652" s="288"/>
      <c r="B1652" s="287"/>
      <c r="C1652" s="203"/>
      <c r="D1652" s="203"/>
      <c r="E1652" s="281"/>
      <c r="F1652" s="253"/>
      <c r="G1652" s="7"/>
      <c r="H1652" s="7"/>
      <c r="I1652" s="7"/>
      <c r="J1652" s="7"/>
      <c r="K1652" s="7"/>
      <c r="L1652" s="7"/>
      <c r="M1652" s="7"/>
      <c r="N1652" s="7"/>
      <c r="O1652" s="7"/>
      <c r="P1652" s="7"/>
      <c r="Q1652" s="7"/>
      <c r="R1652" s="7"/>
      <c r="S1652" s="7"/>
      <c r="T1652" s="7"/>
      <c r="U1652" s="7"/>
      <c r="V1652" s="7"/>
      <c r="W1652" s="7"/>
      <c r="X1652" s="7"/>
      <c r="Y1652" s="7"/>
      <c r="Z1652" s="7"/>
    </row>
    <row r="1653" ht="13.5" customHeight="1">
      <c r="A1653" s="288"/>
      <c r="B1653" s="287"/>
      <c r="C1653" s="203"/>
      <c r="D1653" s="203"/>
      <c r="E1653" s="281"/>
      <c r="F1653" s="253"/>
      <c r="G1653" s="7"/>
      <c r="H1653" s="7"/>
      <c r="I1653" s="7"/>
      <c r="J1653" s="7"/>
      <c r="K1653" s="7"/>
      <c r="L1653" s="7"/>
      <c r="M1653" s="7"/>
      <c r="N1653" s="7"/>
      <c r="O1653" s="7"/>
      <c r="P1653" s="7"/>
      <c r="Q1653" s="7"/>
      <c r="R1653" s="7"/>
      <c r="S1653" s="7"/>
      <c r="T1653" s="7"/>
      <c r="U1653" s="7"/>
      <c r="V1653" s="7"/>
      <c r="W1653" s="7"/>
      <c r="X1653" s="7"/>
      <c r="Y1653" s="7"/>
      <c r="Z1653" s="7"/>
    </row>
    <row r="1654" ht="13.5" customHeight="1">
      <c r="A1654" s="288"/>
      <c r="B1654" s="287"/>
      <c r="C1654" s="203"/>
      <c r="D1654" s="203"/>
      <c r="E1654" s="281"/>
      <c r="F1654" s="253"/>
      <c r="G1654" s="7"/>
      <c r="H1654" s="7"/>
      <c r="I1654" s="7"/>
      <c r="J1654" s="7"/>
      <c r="K1654" s="7"/>
      <c r="L1654" s="7"/>
      <c r="M1654" s="7"/>
      <c r="N1654" s="7"/>
      <c r="O1654" s="7"/>
      <c r="P1654" s="7"/>
      <c r="Q1654" s="7"/>
      <c r="R1654" s="7"/>
      <c r="S1654" s="7"/>
      <c r="T1654" s="7"/>
      <c r="U1654" s="7"/>
      <c r="V1654" s="7"/>
      <c r="W1654" s="7"/>
      <c r="X1654" s="7"/>
      <c r="Y1654" s="7"/>
      <c r="Z1654" s="7"/>
    </row>
    <row r="1655" ht="13.5" customHeight="1">
      <c r="A1655" s="288"/>
      <c r="B1655" s="287"/>
      <c r="C1655" s="203"/>
      <c r="D1655" s="203"/>
      <c r="E1655" s="281"/>
      <c r="F1655" s="253"/>
      <c r="G1655" s="7"/>
      <c r="H1655" s="7"/>
      <c r="I1655" s="7"/>
      <c r="J1655" s="7"/>
      <c r="K1655" s="7"/>
      <c r="L1655" s="7"/>
      <c r="M1655" s="7"/>
      <c r="N1655" s="7"/>
      <c r="O1655" s="7"/>
      <c r="P1655" s="7"/>
      <c r="Q1655" s="7"/>
      <c r="R1655" s="7"/>
      <c r="S1655" s="7"/>
      <c r="T1655" s="7"/>
      <c r="U1655" s="7"/>
      <c r="V1655" s="7"/>
      <c r="W1655" s="7"/>
      <c r="X1655" s="7"/>
      <c r="Y1655" s="7"/>
      <c r="Z1655" s="7"/>
    </row>
    <row r="1656" ht="13.5" customHeight="1">
      <c r="A1656" s="288"/>
      <c r="B1656" s="287"/>
      <c r="C1656" s="203"/>
      <c r="D1656" s="203"/>
      <c r="E1656" s="281"/>
      <c r="F1656" s="253"/>
      <c r="G1656" s="7"/>
      <c r="H1656" s="7"/>
      <c r="I1656" s="7"/>
      <c r="J1656" s="7"/>
      <c r="K1656" s="7"/>
      <c r="L1656" s="7"/>
      <c r="M1656" s="7"/>
      <c r="N1656" s="7"/>
      <c r="O1656" s="7"/>
      <c r="P1656" s="7"/>
      <c r="Q1656" s="7"/>
      <c r="R1656" s="7"/>
      <c r="S1656" s="7"/>
      <c r="T1656" s="7"/>
      <c r="U1656" s="7"/>
      <c r="V1656" s="7"/>
      <c r="W1656" s="7"/>
      <c r="X1656" s="7"/>
      <c r="Y1656" s="7"/>
      <c r="Z1656" s="7"/>
    </row>
    <row r="1657" ht="13.5" customHeight="1">
      <c r="A1657" s="288"/>
      <c r="B1657" s="287"/>
      <c r="C1657" s="203"/>
      <c r="D1657" s="203"/>
      <c r="E1657" s="281"/>
      <c r="F1657" s="253"/>
      <c r="G1657" s="7"/>
      <c r="H1657" s="7"/>
      <c r="I1657" s="7"/>
      <c r="J1657" s="7"/>
      <c r="K1657" s="7"/>
      <c r="L1657" s="7"/>
      <c r="M1657" s="7"/>
      <c r="N1657" s="7"/>
      <c r="O1657" s="7"/>
      <c r="P1657" s="7"/>
      <c r="Q1657" s="7"/>
      <c r="R1657" s="7"/>
      <c r="S1657" s="7"/>
      <c r="T1657" s="7"/>
      <c r="U1657" s="7"/>
      <c r="V1657" s="7"/>
      <c r="W1657" s="7"/>
      <c r="X1657" s="7"/>
      <c r="Y1657" s="7"/>
      <c r="Z1657" s="7"/>
    </row>
    <row r="1658" ht="13.5" customHeight="1">
      <c r="A1658" s="288"/>
      <c r="B1658" s="287"/>
      <c r="C1658" s="203"/>
      <c r="D1658" s="203"/>
      <c r="E1658" s="281"/>
      <c r="F1658" s="253"/>
      <c r="G1658" s="7"/>
      <c r="H1658" s="7"/>
      <c r="I1658" s="7"/>
      <c r="J1658" s="7"/>
      <c r="K1658" s="7"/>
      <c r="L1658" s="7"/>
      <c r="M1658" s="7"/>
      <c r="N1658" s="7"/>
      <c r="O1658" s="7"/>
      <c r="P1658" s="7"/>
      <c r="Q1658" s="7"/>
      <c r="R1658" s="7"/>
      <c r="S1658" s="7"/>
      <c r="T1658" s="7"/>
      <c r="U1658" s="7"/>
      <c r="V1658" s="7"/>
      <c r="W1658" s="7"/>
      <c r="X1658" s="7"/>
      <c r="Y1658" s="7"/>
      <c r="Z1658" s="7"/>
    </row>
    <row r="1659" ht="13.5" customHeight="1">
      <c r="A1659" s="288"/>
      <c r="B1659" s="287"/>
      <c r="C1659" s="203"/>
      <c r="D1659" s="203"/>
      <c r="E1659" s="281"/>
      <c r="F1659" s="253"/>
      <c r="G1659" s="7"/>
      <c r="H1659" s="7"/>
      <c r="I1659" s="7"/>
      <c r="J1659" s="7"/>
      <c r="K1659" s="7"/>
      <c r="L1659" s="7"/>
      <c r="M1659" s="7"/>
      <c r="N1659" s="7"/>
      <c r="O1659" s="7"/>
      <c r="P1659" s="7"/>
      <c r="Q1659" s="7"/>
      <c r="R1659" s="7"/>
      <c r="S1659" s="7"/>
      <c r="T1659" s="7"/>
      <c r="U1659" s="7"/>
      <c r="V1659" s="7"/>
      <c r="W1659" s="7"/>
      <c r="X1659" s="7"/>
      <c r="Y1659" s="7"/>
      <c r="Z1659" s="7"/>
    </row>
    <row r="1660" ht="13.5" customHeight="1">
      <c r="A1660" s="288"/>
      <c r="B1660" s="287"/>
      <c r="C1660" s="203"/>
      <c r="D1660" s="203"/>
      <c r="E1660" s="281"/>
      <c r="F1660" s="253"/>
      <c r="G1660" s="7"/>
      <c r="H1660" s="7"/>
      <c r="I1660" s="7"/>
      <c r="J1660" s="7"/>
      <c r="K1660" s="7"/>
      <c r="L1660" s="7"/>
      <c r="M1660" s="7"/>
      <c r="N1660" s="7"/>
      <c r="O1660" s="7"/>
      <c r="P1660" s="7"/>
      <c r="Q1660" s="7"/>
      <c r="R1660" s="7"/>
      <c r="S1660" s="7"/>
      <c r="T1660" s="7"/>
      <c r="U1660" s="7"/>
      <c r="V1660" s="7"/>
      <c r="W1660" s="7"/>
      <c r="X1660" s="7"/>
      <c r="Y1660" s="7"/>
      <c r="Z1660" s="7"/>
    </row>
    <row r="1661" ht="13.5" customHeight="1">
      <c r="A1661" s="288"/>
      <c r="B1661" s="287"/>
      <c r="C1661" s="203"/>
      <c r="D1661" s="203"/>
      <c r="E1661" s="281"/>
      <c r="F1661" s="253"/>
      <c r="G1661" s="7"/>
      <c r="H1661" s="7"/>
      <c r="I1661" s="7"/>
      <c r="J1661" s="7"/>
      <c r="K1661" s="7"/>
      <c r="L1661" s="7"/>
      <c r="M1661" s="7"/>
      <c r="N1661" s="7"/>
      <c r="O1661" s="7"/>
      <c r="P1661" s="7"/>
      <c r="Q1661" s="7"/>
      <c r="R1661" s="7"/>
      <c r="S1661" s="7"/>
      <c r="T1661" s="7"/>
      <c r="U1661" s="7"/>
      <c r="V1661" s="7"/>
      <c r="W1661" s="7"/>
      <c r="X1661" s="7"/>
      <c r="Y1661" s="7"/>
      <c r="Z1661" s="7"/>
    </row>
    <row r="1662" ht="13.5" customHeight="1">
      <c r="A1662" s="288"/>
      <c r="B1662" s="287"/>
      <c r="C1662" s="203"/>
      <c r="D1662" s="203"/>
      <c r="E1662" s="281"/>
      <c r="F1662" s="253"/>
      <c r="G1662" s="7"/>
      <c r="H1662" s="7"/>
      <c r="I1662" s="7"/>
      <c r="J1662" s="7"/>
      <c r="K1662" s="7"/>
      <c r="L1662" s="7"/>
      <c r="M1662" s="7"/>
      <c r="N1662" s="7"/>
      <c r="O1662" s="7"/>
      <c r="P1662" s="7"/>
      <c r="Q1662" s="7"/>
      <c r="R1662" s="7"/>
      <c r="S1662" s="7"/>
      <c r="T1662" s="7"/>
      <c r="U1662" s="7"/>
      <c r="V1662" s="7"/>
      <c r="W1662" s="7"/>
      <c r="X1662" s="7"/>
      <c r="Y1662" s="7"/>
      <c r="Z1662" s="7"/>
    </row>
    <row r="1663" ht="13.5" customHeight="1">
      <c r="A1663" s="288"/>
      <c r="B1663" s="287"/>
      <c r="C1663" s="203"/>
      <c r="D1663" s="203"/>
      <c r="E1663" s="281"/>
      <c r="F1663" s="253"/>
      <c r="G1663" s="7"/>
      <c r="H1663" s="7"/>
      <c r="I1663" s="7"/>
      <c r="J1663" s="7"/>
      <c r="K1663" s="7"/>
      <c r="L1663" s="7"/>
      <c r="M1663" s="7"/>
      <c r="N1663" s="7"/>
      <c r="O1663" s="7"/>
      <c r="P1663" s="7"/>
      <c r="Q1663" s="7"/>
      <c r="R1663" s="7"/>
      <c r="S1663" s="7"/>
      <c r="T1663" s="7"/>
      <c r="U1663" s="7"/>
      <c r="V1663" s="7"/>
      <c r="W1663" s="7"/>
      <c r="X1663" s="7"/>
      <c r="Y1663" s="7"/>
      <c r="Z1663" s="7"/>
    </row>
    <row r="1664" ht="13.5" customHeight="1">
      <c r="A1664" s="288"/>
      <c r="B1664" s="287"/>
      <c r="C1664" s="203"/>
      <c r="D1664" s="203"/>
      <c r="E1664" s="281"/>
      <c r="F1664" s="253"/>
      <c r="G1664" s="7"/>
      <c r="H1664" s="7"/>
      <c r="I1664" s="7"/>
      <c r="J1664" s="7"/>
      <c r="K1664" s="7"/>
      <c r="L1664" s="7"/>
      <c r="M1664" s="7"/>
      <c r="N1664" s="7"/>
      <c r="O1664" s="7"/>
      <c r="P1664" s="7"/>
      <c r="Q1664" s="7"/>
      <c r="R1664" s="7"/>
      <c r="S1664" s="7"/>
      <c r="T1664" s="7"/>
      <c r="U1664" s="7"/>
      <c r="V1664" s="7"/>
      <c r="W1664" s="7"/>
      <c r="X1664" s="7"/>
      <c r="Y1664" s="7"/>
      <c r="Z1664" s="7"/>
    </row>
    <row r="1665" ht="13.5" customHeight="1">
      <c r="A1665" s="288"/>
      <c r="B1665" s="287"/>
      <c r="C1665" s="203"/>
      <c r="D1665" s="203"/>
      <c r="E1665" s="281"/>
      <c r="F1665" s="253"/>
      <c r="G1665" s="7"/>
      <c r="H1665" s="7"/>
      <c r="I1665" s="7"/>
      <c r="J1665" s="7"/>
      <c r="K1665" s="7"/>
      <c r="L1665" s="7"/>
      <c r="M1665" s="7"/>
      <c r="N1665" s="7"/>
      <c r="O1665" s="7"/>
      <c r="P1665" s="7"/>
      <c r="Q1665" s="7"/>
      <c r="R1665" s="7"/>
      <c r="S1665" s="7"/>
      <c r="T1665" s="7"/>
      <c r="U1665" s="7"/>
      <c r="V1665" s="7"/>
      <c r="W1665" s="7"/>
      <c r="X1665" s="7"/>
      <c r="Y1665" s="7"/>
      <c r="Z1665" s="7"/>
    </row>
    <row r="1666" ht="13.5" customHeight="1">
      <c r="A1666" s="288"/>
      <c r="B1666" s="287"/>
      <c r="C1666" s="203"/>
      <c r="D1666" s="203"/>
      <c r="E1666" s="281"/>
      <c r="F1666" s="253"/>
      <c r="G1666" s="7"/>
      <c r="H1666" s="7"/>
      <c r="I1666" s="7"/>
      <c r="J1666" s="7"/>
      <c r="K1666" s="7"/>
      <c r="L1666" s="7"/>
      <c r="M1666" s="7"/>
      <c r="N1666" s="7"/>
      <c r="O1666" s="7"/>
      <c r="P1666" s="7"/>
      <c r="Q1666" s="7"/>
      <c r="R1666" s="7"/>
      <c r="S1666" s="7"/>
      <c r="T1666" s="7"/>
      <c r="U1666" s="7"/>
      <c r="V1666" s="7"/>
      <c r="W1666" s="7"/>
      <c r="X1666" s="7"/>
      <c r="Y1666" s="7"/>
      <c r="Z1666" s="7"/>
    </row>
    <row r="1667" ht="13.5" customHeight="1">
      <c r="A1667" s="288"/>
      <c r="B1667" s="287"/>
      <c r="C1667" s="203"/>
      <c r="D1667" s="203"/>
      <c r="E1667" s="281"/>
      <c r="F1667" s="253"/>
      <c r="G1667" s="7"/>
      <c r="H1667" s="7"/>
      <c r="I1667" s="7"/>
      <c r="J1667" s="7"/>
      <c r="K1667" s="7"/>
      <c r="L1667" s="7"/>
      <c r="M1667" s="7"/>
      <c r="N1667" s="7"/>
      <c r="O1667" s="7"/>
      <c r="P1667" s="7"/>
      <c r="Q1667" s="7"/>
      <c r="R1667" s="7"/>
      <c r="S1667" s="7"/>
      <c r="T1667" s="7"/>
      <c r="U1667" s="7"/>
      <c r="V1667" s="7"/>
      <c r="W1667" s="7"/>
      <c r="X1667" s="7"/>
      <c r="Y1667" s="7"/>
      <c r="Z1667" s="7"/>
    </row>
    <row r="1668" ht="13.5" customHeight="1">
      <c r="A1668" s="288"/>
      <c r="B1668" s="287"/>
      <c r="C1668" s="203"/>
      <c r="D1668" s="203"/>
      <c r="E1668" s="281"/>
      <c r="F1668" s="253"/>
      <c r="G1668" s="7"/>
      <c r="H1668" s="7"/>
      <c r="I1668" s="7"/>
      <c r="J1668" s="7"/>
      <c r="K1668" s="7"/>
      <c r="L1668" s="7"/>
      <c r="M1668" s="7"/>
      <c r="N1668" s="7"/>
      <c r="O1668" s="7"/>
      <c r="P1668" s="7"/>
      <c r="Q1668" s="7"/>
      <c r="R1668" s="7"/>
      <c r="S1668" s="7"/>
      <c r="T1668" s="7"/>
      <c r="U1668" s="7"/>
      <c r="V1668" s="7"/>
      <c r="W1668" s="7"/>
      <c r="X1668" s="7"/>
      <c r="Y1668" s="7"/>
      <c r="Z1668" s="7"/>
    </row>
    <row r="1669" ht="13.5" customHeight="1">
      <c r="A1669" s="288"/>
      <c r="B1669" s="287"/>
      <c r="C1669" s="203"/>
      <c r="D1669" s="203"/>
      <c r="E1669" s="281"/>
      <c r="F1669" s="253"/>
      <c r="G1669" s="7"/>
      <c r="H1669" s="7"/>
      <c r="I1669" s="7"/>
      <c r="J1669" s="7"/>
      <c r="K1669" s="7"/>
      <c r="L1669" s="7"/>
      <c r="M1669" s="7"/>
      <c r="N1669" s="7"/>
      <c r="O1669" s="7"/>
      <c r="P1669" s="7"/>
      <c r="Q1669" s="7"/>
      <c r="R1669" s="7"/>
      <c r="S1669" s="7"/>
      <c r="T1669" s="7"/>
      <c r="U1669" s="7"/>
      <c r="V1669" s="7"/>
      <c r="W1669" s="7"/>
      <c r="X1669" s="7"/>
      <c r="Y1669" s="7"/>
      <c r="Z1669" s="7"/>
    </row>
    <row r="1670" ht="13.5" customHeight="1">
      <c r="A1670" s="288"/>
      <c r="B1670" s="287"/>
      <c r="C1670" s="203"/>
      <c r="D1670" s="203"/>
      <c r="E1670" s="281"/>
      <c r="F1670" s="253"/>
      <c r="G1670" s="7"/>
      <c r="H1670" s="7"/>
      <c r="I1670" s="7"/>
      <c r="J1670" s="7"/>
      <c r="K1670" s="7"/>
      <c r="L1670" s="7"/>
      <c r="M1670" s="7"/>
      <c r="N1670" s="7"/>
      <c r="O1670" s="7"/>
      <c r="P1670" s="7"/>
      <c r="Q1670" s="7"/>
      <c r="R1670" s="7"/>
      <c r="S1670" s="7"/>
      <c r="T1670" s="7"/>
      <c r="U1670" s="7"/>
      <c r="V1670" s="7"/>
      <c r="W1670" s="7"/>
      <c r="X1670" s="7"/>
      <c r="Y1670" s="7"/>
      <c r="Z1670" s="7"/>
    </row>
    <row r="1671" ht="13.5" customHeight="1">
      <c r="A1671" s="288"/>
      <c r="B1671" s="287"/>
      <c r="C1671" s="203"/>
      <c r="D1671" s="203"/>
      <c r="E1671" s="281"/>
      <c r="F1671" s="253"/>
      <c r="G1671" s="7"/>
      <c r="H1671" s="7"/>
      <c r="I1671" s="7"/>
      <c r="J1671" s="7"/>
      <c r="K1671" s="7"/>
      <c r="L1671" s="7"/>
      <c r="M1671" s="7"/>
      <c r="N1671" s="7"/>
      <c r="O1671" s="7"/>
      <c r="P1671" s="7"/>
      <c r="Q1671" s="7"/>
      <c r="R1671" s="7"/>
      <c r="S1671" s="7"/>
      <c r="T1671" s="7"/>
      <c r="U1671" s="7"/>
      <c r="V1671" s="7"/>
      <c r="W1671" s="7"/>
      <c r="X1671" s="7"/>
      <c r="Y1671" s="7"/>
      <c r="Z1671" s="7"/>
    </row>
    <row r="1672" ht="13.5" customHeight="1">
      <c r="A1672" s="288"/>
      <c r="B1672" s="287"/>
      <c r="C1672" s="203"/>
      <c r="D1672" s="203"/>
      <c r="E1672" s="281"/>
      <c r="F1672" s="253"/>
      <c r="G1672" s="7"/>
      <c r="H1672" s="7"/>
      <c r="I1672" s="7"/>
      <c r="J1672" s="7"/>
      <c r="K1672" s="7"/>
      <c r="L1672" s="7"/>
      <c r="M1672" s="7"/>
      <c r="N1672" s="7"/>
      <c r="O1672" s="7"/>
      <c r="P1672" s="7"/>
      <c r="Q1672" s="7"/>
      <c r="R1672" s="7"/>
      <c r="S1672" s="7"/>
      <c r="T1672" s="7"/>
      <c r="U1672" s="7"/>
      <c r="V1672" s="7"/>
      <c r="W1672" s="7"/>
      <c r="X1672" s="7"/>
      <c r="Y1672" s="7"/>
      <c r="Z1672" s="7"/>
    </row>
    <row r="1673" ht="13.5" customHeight="1">
      <c r="A1673" s="288"/>
      <c r="B1673" s="287"/>
      <c r="C1673" s="203"/>
      <c r="D1673" s="203"/>
      <c r="E1673" s="281"/>
      <c r="F1673" s="253"/>
      <c r="G1673" s="7"/>
      <c r="H1673" s="7"/>
      <c r="I1673" s="7"/>
      <c r="J1673" s="7"/>
      <c r="K1673" s="7"/>
      <c r="L1673" s="7"/>
      <c r="M1673" s="7"/>
      <c r="N1673" s="7"/>
      <c r="O1673" s="7"/>
      <c r="P1673" s="7"/>
      <c r="Q1673" s="7"/>
      <c r="R1673" s="7"/>
      <c r="S1673" s="7"/>
      <c r="T1673" s="7"/>
      <c r="U1673" s="7"/>
      <c r="V1673" s="7"/>
      <c r="W1673" s="7"/>
      <c r="X1673" s="7"/>
      <c r="Y1673" s="7"/>
      <c r="Z1673" s="7"/>
    </row>
    <row r="1674" ht="13.5" customHeight="1">
      <c r="A1674" s="288"/>
      <c r="B1674" s="287"/>
      <c r="C1674" s="203"/>
      <c r="D1674" s="203"/>
      <c r="E1674" s="281"/>
      <c r="F1674" s="253"/>
      <c r="G1674" s="7"/>
      <c r="H1674" s="7"/>
      <c r="I1674" s="7"/>
      <c r="J1674" s="7"/>
      <c r="K1674" s="7"/>
      <c r="L1674" s="7"/>
      <c r="M1674" s="7"/>
      <c r="N1674" s="7"/>
      <c r="O1674" s="7"/>
      <c r="P1674" s="7"/>
      <c r="Q1674" s="7"/>
      <c r="R1674" s="7"/>
      <c r="S1674" s="7"/>
      <c r="T1674" s="7"/>
      <c r="U1674" s="7"/>
      <c r="V1674" s="7"/>
      <c r="W1674" s="7"/>
      <c r="X1674" s="7"/>
      <c r="Y1674" s="7"/>
      <c r="Z1674" s="7"/>
    </row>
    <row r="1675" ht="13.5" customHeight="1">
      <c r="A1675" s="288"/>
      <c r="B1675" s="287"/>
      <c r="C1675" s="203"/>
      <c r="D1675" s="203"/>
      <c r="E1675" s="281"/>
      <c r="F1675" s="253"/>
      <c r="G1675" s="7"/>
      <c r="H1675" s="7"/>
      <c r="I1675" s="7"/>
      <c r="J1675" s="7"/>
      <c r="K1675" s="7"/>
      <c r="L1675" s="7"/>
      <c r="M1675" s="7"/>
      <c r="N1675" s="7"/>
      <c r="O1675" s="7"/>
      <c r="P1675" s="7"/>
      <c r="Q1675" s="7"/>
      <c r="R1675" s="7"/>
      <c r="S1675" s="7"/>
      <c r="T1675" s="7"/>
      <c r="U1675" s="7"/>
      <c r="V1675" s="7"/>
      <c r="W1675" s="7"/>
      <c r="X1675" s="7"/>
      <c r="Y1675" s="7"/>
      <c r="Z1675" s="7"/>
    </row>
    <row r="1676" ht="13.5" customHeight="1">
      <c r="A1676" s="288"/>
      <c r="B1676" s="287"/>
      <c r="C1676" s="203"/>
      <c r="D1676" s="203"/>
      <c r="E1676" s="281"/>
      <c r="F1676" s="253"/>
      <c r="G1676" s="7"/>
      <c r="H1676" s="7"/>
      <c r="I1676" s="7"/>
      <c r="J1676" s="7"/>
      <c r="K1676" s="7"/>
      <c r="L1676" s="7"/>
      <c r="M1676" s="7"/>
      <c r="N1676" s="7"/>
      <c r="O1676" s="7"/>
      <c r="P1676" s="7"/>
      <c r="Q1676" s="7"/>
      <c r="R1676" s="7"/>
      <c r="S1676" s="7"/>
      <c r="T1676" s="7"/>
      <c r="U1676" s="7"/>
      <c r="V1676" s="7"/>
      <c r="W1676" s="7"/>
      <c r="X1676" s="7"/>
      <c r="Y1676" s="7"/>
      <c r="Z1676" s="7"/>
    </row>
    <row r="1677" ht="13.5" customHeight="1">
      <c r="A1677" s="288"/>
      <c r="B1677" s="287"/>
      <c r="C1677" s="203"/>
      <c r="D1677" s="203"/>
      <c r="E1677" s="281"/>
      <c r="F1677" s="253"/>
      <c r="G1677" s="7"/>
      <c r="H1677" s="7"/>
      <c r="I1677" s="7"/>
      <c r="J1677" s="7"/>
      <c r="K1677" s="7"/>
      <c r="L1677" s="7"/>
      <c r="M1677" s="7"/>
      <c r="N1677" s="7"/>
      <c r="O1677" s="7"/>
      <c r="P1677" s="7"/>
      <c r="Q1677" s="7"/>
      <c r="R1677" s="7"/>
      <c r="S1677" s="7"/>
      <c r="T1677" s="7"/>
      <c r="U1677" s="7"/>
      <c r="V1677" s="7"/>
      <c r="W1677" s="7"/>
      <c r="X1677" s="7"/>
      <c r="Y1677" s="7"/>
      <c r="Z1677" s="7"/>
    </row>
    <row r="1678" ht="13.5" customHeight="1">
      <c r="A1678" s="288"/>
      <c r="B1678" s="287"/>
      <c r="C1678" s="203"/>
      <c r="D1678" s="203"/>
      <c r="E1678" s="281"/>
      <c r="F1678" s="253"/>
      <c r="G1678" s="7"/>
      <c r="H1678" s="7"/>
      <c r="I1678" s="7"/>
      <c r="J1678" s="7"/>
      <c r="K1678" s="7"/>
      <c r="L1678" s="7"/>
      <c r="M1678" s="7"/>
      <c r="N1678" s="7"/>
      <c r="O1678" s="7"/>
      <c r="P1678" s="7"/>
      <c r="Q1678" s="7"/>
      <c r="R1678" s="7"/>
      <c r="S1678" s="7"/>
      <c r="T1678" s="7"/>
      <c r="U1678" s="7"/>
      <c r="V1678" s="7"/>
      <c r="W1678" s="7"/>
      <c r="X1678" s="7"/>
      <c r="Y1678" s="7"/>
      <c r="Z1678" s="7"/>
    </row>
    <row r="1679" ht="13.5" customHeight="1">
      <c r="A1679" s="288"/>
      <c r="B1679" s="287"/>
      <c r="C1679" s="203"/>
      <c r="D1679" s="203"/>
      <c r="E1679" s="281"/>
      <c r="F1679" s="253"/>
      <c r="G1679" s="7"/>
      <c r="H1679" s="7"/>
      <c r="I1679" s="7"/>
      <c r="J1679" s="7"/>
      <c r="K1679" s="7"/>
      <c r="L1679" s="7"/>
      <c r="M1679" s="7"/>
      <c r="N1679" s="7"/>
      <c r="O1679" s="7"/>
      <c r="P1679" s="7"/>
      <c r="Q1679" s="7"/>
      <c r="R1679" s="7"/>
      <c r="S1679" s="7"/>
      <c r="T1679" s="7"/>
      <c r="U1679" s="7"/>
      <c r="V1679" s="7"/>
      <c r="W1679" s="7"/>
      <c r="X1679" s="7"/>
      <c r="Y1679" s="7"/>
      <c r="Z1679" s="7"/>
    </row>
    <row r="1680" ht="13.5" customHeight="1">
      <c r="A1680" s="288"/>
      <c r="B1680" s="287"/>
      <c r="C1680" s="203"/>
      <c r="D1680" s="203"/>
      <c r="E1680" s="281"/>
      <c r="F1680" s="253"/>
      <c r="G1680" s="7"/>
      <c r="H1680" s="7"/>
      <c r="I1680" s="7"/>
      <c r="J1680" s="7"/>
      <c r="K1680" s="7"/>
      <c r="L1680" s="7"/>
      <c r="M1680" s="7"/>
      <c r="N1680" s="7"/>
      <c r="O1680" s="7"/>
      <c r="P1680" s="7"/>
      <c r="Q1680" s="7"/>
      <c r="R1680" s="7"/>
      <c r="S1680" s="7"/>
      <c r="T1680" s="7"/>
      <c r="U1680" s="7"/>
      <c r="V1680" s="7"/>
      <c r="W1680" s="7"/>
      <c r="X1680" s="7"/>
      <c r="Y1680" s="7"/>
      <c r="Z1680" s="7"/>
    </row>
    <row r="1681" ht="13.5" customHeight="1">
      <c r="A1681" s="288"/>
      <c r="B1681" s="287"/>
      <c r="C1681" s="203"/>
      <c r="D1681" s="203"/>
      <c r="E1681" s="281"/>
      <c r="F1681" s="253"/>
      <c r="G1681" s="7"/>
      <c r="H1681" s="7"/>
      <c r="I1681" s="7"/>
      <c r="J1681" s="7"/>
      <c r="K1681" s="7"/>
      <c r="L1681" s="7"/>
      <c r="M1681" s="7"/>
      <c r="N1681" s="7"/>
      <c r="O1681" s="7"/>
      <c r="P1681" s="7"/>
      <c r="Q1681" s="7"/>
      <c r="R1681" s="7"/>
      <c r="S1681" s="7"/>
      <c r="T1681" s="7"/>
      <c r="U1681" s="7"/>
      <c r="V1681" s="7"/>
      <c r="W1681" s="7"/>
      <c r="X1681" s="7"/>
      <c r="Y1681" s="7"/>
      <c r="Z1681" s="7"/>
    </row>
    <row r="1682" ht="13.5" customHeight="1">
      <c r="A1682" s="288"/>
      <c r="B1682" s="287"/>
      <c r="C1682" s="203"/>
      <c r="D1682" s="203"/>
      <c r="E1682" s="281"/>
      <c r="F1682" s="253"/>
      <c r="G1682" s="7"/>
      <c r="H1682" s="7"/>
      <c r="I1682" s="7"/>
      <c r="J1682" s="7"/>
      <c r="K1682" s="7"/>
      <c r="L1682" s="7"/>
      <c r="M1682" s="7"/>
      <c r="N1682" s="7"/>
      <c r="O1682" s="7"/>
      <c r="P1682" s="7"/>
      <c r="Q1682" s="7"/>
      <c r="R1682" s="7"/>
      <c r="S1682" s="7"/>
      <c r="T1682" s="7"/>
      <c r="U1682" s="7"/>
      <c r="V1682" s="7"/>
      <c r="W1682" s="7"/>
      <c r="X1682" s="7"/>
      <c r="Y1682" s="7"/>
      <c r="Z1682" s="7"/>
    </row>
    <row r="1683" ht="13.5" customHeight="1">
      <c r="A1683" s="288"/>
      <c r="B1683" s="287"/>
      <c r="C1683" s="203"/>
      <c r="D1683" s="203"/>
      <c r="E1683" s="281"/>
      <c r="F1683" s="253"/>
      <c r="G1683" s="7"/>
      <c r="H1683" s="7"/>
      <c r="I1683" s="7"/>
      <c r="J1683" s="7"/>
      <c r="K1683" s="7"/>
      <c r="L1683" s="7"/>
      <c r="M1683" s="7"/>
      <c r="N1683" s="7"/>
      <c r="O1683" s="7"/>
      <c r="P1683" s="7"/>
      <c r="Q1683" s="7"/>
      <c r="R1683" s="7"/>
      <c r="S1683" s="7"/>
      <c r="T1683" s="7"/>
      <c r="U1683" s="7"/>
      <c r="V1683" s="7"/>
      <c r="W1683" s="7"/>
      <c r="X1683" s="7"/>
      <c r="Y1683" s="7"/>
      <c r="Z1683" s="7"/>
    </row>
    <row r="1684" ht="13.5" customHeight="1">
      <c r="A1684" s="288"/>
      <c r="B1684" s="287"/>
      <c r="C1684" s="203"/>
      <c r="D1684" s="203"/>
      <c r="E1684" s="281"/>
      <c r="F1684" s="253"/>
      <c r="G1684" s="7"/>
      <c r="H1684" s="7"/>
      <c r="I1684" s="7"/>
      <c r="J1684" s="7"/>
      <c r="K1684" s="7"/>
      <c r="L1684" s="7"/>
      <c r="M1684" s="7"/>
      <c r="N1684" s="7"/>
      <c r="O1684" s="7"/>
      <c r="P1684" s="7"/>
      <c r="Q1684" s="7"/>
      <c r="R1684" s="7"/>
      <c r="S1684" s="7"/>
      <c r="T1684" s="7"/>
      <c r="U1684" s="7"/>
      <c r="V1684" s="7"/>
      <c r="W1684" s="7"/>
      <c r="X1684" s="7"/>
      <c r="Y1684" s="7"/>
      <c r="Z1684" s="7"/>
    </row>
    <row r="1685" ht="13.5" customHeight="1">
      <c r="A1685" s="288"/>
      <c r="B1685" s="287"/>
      <c r="C1685" s="203"/>
      <c r="D1685" s="203"/>
      <c r="E1685" s="281"/>
      <c r="F1685" s="253"/>
      <c r="G1685" s="7"/>
      <c r="H1685" s="7"/>
      <c r="I1685" s="7"/>
      <c r="J1685" s="7"/>
      <c r="K1685" s="7"/>
      <c r="L1685" s="7"/>
      <c r="M1685" s="7"/>
      <c r="N1685" s="7"/>
      <c r="O1685" s="7"/>
      <c r="P1685" s="7"/>
      <c r="Q1685" s="7"/>
      <c r="R1685" s="7"/>
      <c r="S1685" s="7"/>
      <c r="T1685" s="7"/>
      <c r="U1685" s="7"/>
      <c r="V1685" s="7"/>
      <c r="W1685" s="7"/>
      <c r="X1685" s="7"/>
      <c r="Y1685" s="7"/>
      <c r="Z1685" s="7"/>
    </row>
    <row r="1686" ht="13.5" customHeight="1">
      <c r="A1686" s="288"/>
      <c r="B1686" s="287"/>
      <c r="C1686" s="203"/>
      <c r="D1686" s="203"/>
      <c r="E1686" s="281"/>
      <c r="F1686" s="253"/>
      <c r="G1686" s="7"/>
      <c r="H1686" s="7"/>
      <c r="I1686" s="7"/>
      <c r="J1686" s="7"/>
      <c r="K1686" s="7"/>
      <c r="L1686" s="7"/>
      <c r="M1686" s="7"/>
      <c r="N1686" s="7"/>
      <c r="O1686" s="7"/>
      <c r="P1686" s="7"/>
      <c r="Q1686" s="7"/>
      <c r="R1686" s="7"/>
      <c r="S1686" s="7"/>
      <c r="T1686" s="7"/>
      <c r="U1686" s="7"/>
      <c r="V1686" s="7"/>
      <c r="W1686" s="7"/>
      <c r="X1686" s="7"/>
      <c r="Y1686" s="7"/>
      <c r="Z1686" s="7"/>
    </row>
    <row r="1687" ht="13.5" customHeight="1">
      <c r="A1687" s="288"/>
      <c r="B1687" s="287"/>
      <c r="C1687" s="203"/>
      <c r="D1687" s="203"/>
      <c r="E1687" s="281"/>
      <c r="F1687" s="253"/>
      <c r="G1687" s="7"/>
      <c r="H1687" s="7"/>
      <c r="I1687" s="7"/>
      <c r="J1687" s="7"/>
      <c r="K1687" s="7"/>
      <c r="L1687" s="7"/>
      <c r="M1687" s="7"/>
      <c r="N1687" s="7"/>
      <c r="O1687" s="7"/>
      <c r="P1687" s="7"/>
      <c r="Q1687" s="7"/>
      <c r="R1687" s="7"/>
      <c r="S1687" s="7"/>
      <c r="T1687" s="7"/>
      <c r="U1687" s="7"/>
      <c r="V1687" s="7"/>
      <c r="W1687" s="7"/>
      <c r="X1687" s="7"/>
      <c r="Y1687" s="7"/>
      <c r="Z1687" s="7"/>
    </row>
    <row r="1688" ht="13.5" customHeight="1">
      <c r="A1688" s="288"/>
      <c r="B1688" s="287"/>
      <c r="C1688" s="203"/>
      <c r="D1688" s="203"/>
      <c r="E1688" s="281"/>
      <c r="F1688" s="253"/>
      <c r="G1688" s="7"/>
      <c r="H1688" s="7"/>
      <c r="I1688" s="7"/>
      <c r="J1688" s="7"/>
      <c r="K1688" s="7"/>
      <c r="L1688" s="7"/>
      <c r="M1688" s="7"/>
      <c r="N1688" s="7"/>
      <c r="O1688" s="7"/>
      <c r="P1688" s="7"/>
      <c r="Q1688" s="7"/>
      <c r="R1688" s="7"/>
      <c r="S1688" s="7"/>
      <c r="T1688" s="7"/>
      <c r="U1688" s="7"/>
      <c r="V1688" s="7"/>
      <c r="W1688" s="7"/>
      <c r="X1688" s="7"/>
      <c r="Y1688" s="7"/>
      <c r="Z1688" s="7"/>
    </row>
    <row r="1689" ht="13.5" customHeight="1">
      <c r="A1689" s="288"/>
      <c r="B1689" s="287"/>
      <c r="C1689" s="203"/>
      <c r="D1689" s="203"/>
      <c r="E1689" s="281"/>
      <c r="F1689" s="253"/>
      <c r="G1689" s="7"/>
      <c r="H1689" s="7"/>
      <c r="I1689" s="7"/>
      <c r="J1689" s="7"/>
      <c r="K1689" s="7"/>
      <c r="L1689" s="7"/>
      <c r="M1689" s="7"/>
      <c r="N1689" s="7"/>
      <c r="O1689" s="7"/>
      <c r="P1689" s="7"/>
      <c r="Q1689" s="7"/>
      <c r="R1689" s="7"/>
      <c r="S1689" s="7"/>
      <c r="T1689" s="7"/>
      <c r="U1689" s="7"/>
      <c r="V1689" s="7"/>
      <c r="W1689" s="7"/>
      <c r="X1689" s="7"/>
      <c r="Y1689" s="7"/>
      <c r="Z1689" s="7"/>
    </row>
    <row r="1690" ht="13.5" customHeight="1">
      <c r="A1690" s="288"/>
      <c r="B1690" s="287"/>
      <c r="C1690" s="203"/>
      <c r="D1690" s="203"/>
      <c r="E1690" s="281"/>
      <c r="F1690" s="253"/>
      <c r="G1690" s="7"/>
      <c r="H1690" s="7"/>
      <c r="I1690" s="7"/>
      <c r="J1690" s="7"/>
      <c r="K1690" s="7"/>
      <c r="L1690" s="7"/>
      <c r="M1690" s="7"/>
      <c r="N1690" s="7"/>
      <c r="O1690" s="7"/>
      <c r="P1690" s="7"/>
      <c r="Q1690" s="7"/>
      <c r="R1690" s="7"/>
      <c r="S1690" s="7"/>
      <c r="T1690" s="7"/>
      <c r="U1690" s="7"/>
      <c r="V1690" s="7"/>
      <c r="W1690" s="7"/>
      <c r="X1690" s="7"/>
      <c r="Y1690" s="7"/>
      <c r="Z1690" s="7"/>
    </row>
    <row r="1691" ht="13.5" customHeight="1">
      <c r="A1691" s="288"/>
      <c r="B1691" s="287"/>
      <c r="C1691" s="203"/>
      <c r="D1691" s="203"/>
      <c r="E1691" s="281"/>
      <c r="F1691" s="253"/>
      <c r="G1691" s="7"/>
      <c r="H1691" s="7"/>
      <c r="I1691" s="7"/>
      <c r="J1691" s="7"/>
      <c r="K1691" s="7"/>
      <c r="L1691" s="7"/>
      <c r="M1691" s="7"/>
      <c r="N1691" s="7"/>
      <c r="O1691" s="7"/>
      <c r="P1691" s="7"/>
      <c r="Q1691" s="7"/>
      <c r="R1691" s="7"/>
      <c r="S1691" s="7"/>
      <c r="T1691" s="7"/>
      <c r="U1691" s="7"/>
      <c r="V1691" s="7"/>
      <c r="W1691" s="7"/>
      <c r="X1691" s="7"/>
      <c r="Y1691" s="7"/>
      <c r="Z1691" s="7"/>
    </row>
    <row r="1692" ht="13.5" customHeight="1">
      <c r="A1692" s="288"/>
      <c r="B1692" s="287"/>
      <c r="C1692" s="203"/>
      <c r="D1692" s="203"/>
      <c r="E1692" s="281"/>
      <c r="F1692" s="253"/>
      <c r="G1692" s="7"/>
      <c r="H1692" s="7"/>
      <c r="I1692" s="7"/>
      <c r="J1692" s="7"/>
      <c r="K1692" s="7"/>
      <c r="L1692" s="7"/>
      <c r="M1692" s="7"/>
      <c r="N1692" s="7"/>
      <c r="O1692" s="7"/>
      <c r="P1692" s="7"/>
      <c r="Q1692" s="7"/>
      <c r="R1692" s="7"/>
      <c r="S1692" s="7"/>
      <c r="T1692" s="7"/>
      <c r="U1692" s="7"/>
      <c r="V1692" s="7"/>
      <c r="W1692" s="7"/>
      <c r="X1692" s="7"/>
      <c r="Y1692" s="7"/>
      <c r="Z1692" s="7"/>
    </row>
    <row r="1693" ht="13.5" customHeight="1">
      <c r="A1693" s="288"/>
      <c r="B1693" s="287"/>
      <c r="C1693" s="203"/>
      <c r="D1693" s="203"/>
      <c r="E1693" s="281"/>
      <c r="F1693" s="253"/>
      <c r="G1693" s="7"/>
      <c r="H1693" s="7"/>
      <c r="I1693" s="7"/>
      <c r="J1693" s="7"/>
      <c r="K1693" s="7"/>
      <c r="L1693" s="7"/>
      <c r="M1693" s="7"/>
      <c r="N1693" s="7"/>
      <c r="O1693" s="7"/>
      <c r="P1693" s="7"/>
      <c r="Q1693" s="7"/>
      <c r="R1693" s="7"/>
      <c r="S1693" s="7"/>
      <c r="T1693" s="7"/>
      <c r="U1693" s="7"/>
      <c r="V1693" s="7"/>
      <c r="W1693" s="7"/>
      <c r="X1693" s="7"/>
      <c r="Y1693" s="7"/>
      <c r="Z1693" s="7"/>
    </row>
    <row r="1694" ht="13.5" customHeight="1">
      <c r="A1694" s="288"/>
      <c r="B1694" s="287"/>
      <c r="C1694" s="203"/>
      <c r="D1694" s="203"/>
      <c r="E1694" s="281"/>
      <c r="F1694" s="253"/>
      <c r="G1694" s="7"/>
      <c r="H1694" s="7"/>
      <c r="I1694" s="7"/>
      <c r="J1694" s="7"/>
      <c r="K1694" s="7"/>
      <c r="L1694" s="7"/>
      <c r="M1694" s="7"/>
      <c r="N1694" s="7"/>
      <c r="O1694" s="7"/>
      <c r="P1694" s="7"/>
      <c r="Q1694" s="7"/>
      <c r="R1694" s="7"/>
      <c r="S1694" s="7"/>
      <c r="T1694" s="7"/>
      <c r="U1694" s="7"/>
      <c r="V1694" s="7"/>
      <c r="W1694" s="7"/>
      <c r="X1694" s="7"/>
      <c r="Y1694" s="7"/>
      <c r="Z1694" s="7"/>
    </row>
    <row r="1695" ht="13.5" customHeight="1">
      <c r="A1695" s="288"/>
      <c r="B1695" s="287"/>
      <c r="C1695" s="203"/>
      <c r="D1695" s="203"/>
      <c r="E1695" s="281"/>
      <c r="F1695" s="253"/>
      <c r="G1695" s="7"/>
      <c r="H1695" s="7"/>
      <c r="I1695" s="7"/>
      <c r="J1695" s="7"/>
      <c r="K1695" s="7"/>
      <c r="L1695" s="7"/>
      <c r="M1695" s="7"/>
      <c r="N1695" s="7"/>
      <c r="O1695" s="7"/>
      <c r="P1695" s="7"/>
      <c r="Q1695" s="7"/>
      <c r="R1695" s="7"/>
      <c r="S1695" s="7"/>
      <c r="T1695" s="7"/>
      <c r="U1695" s="7"/>
      <c r="V1695" s="7"/>
      <c r="W1695" s="7"/>
      <c r="X1695" s="7"/>
      <c r="Y1695" s="7"/>
      <c r="Z1695" s="7"/>
    </row>
    <row r="1696" ht="13.5" customHeight="1">
      <c r="A1696" s="288"/>
      <c r="B1696" s="287"/>
      <c r="C1696" s="203"/>
      <c r="D1696" s="203"/>
      <c r="E1696" s="281"/>
      <c r="F1696" s="253"/>
      <c r="G1696" s="7"/>
      <c r="H1696" s="7"/>
      <c r="I1696" s="7"/>
      <c r="J1696" s="7"/>
      <c r="K1696" s="7"/>
      <c r="L1696" s="7"/>
      <c r="M1696" s="7"/>
      <c r="N1696" s="7"/>
      <c r="O1696" s="7"/>
      <c r="P1696" s="7"/>
      <c r="Q1696" s="7"/>
      <c r="R1696" s="7"/>
      <c r="S1696" s="7"/>
      <c r="T1696" s="7"/>
      <c r="U1696" s="7"/>
      <c r="V1696" s="7"/>
      <c r="W1696" s="7"/>
      <c r="X1696" s="7"/>
      <c r="Y1696" s="7"/>
      <c r="Z1696" s="7"/>
    </row>
    <row r="1697" ht="13.5" customHeight="1">
      <c r="A1697" s="288"/>
      <c r="B1697" s="287"/>
      <c r="C1697" s="203"/>
      <c r="D1697" s="203"/>
      <c r="E1697" s="281"/>
      <c r="F1697" s="253"/>
      <c r="G1697" s="7"/>
      <c r="H1697" s="7"/>
      <c r="I1697" s="7"/>
      <c r="J1697" s="7"/>
      <c r="K1697" s="7"/>
      <c r="L1697" s="7"/>
      <c r="M1697" s="7"/>
      <c r="N1697" s="7"/>
      <c r="O1697" s="7"/>
      <c r="P1697" s="7"/>
      <c r="Q1697" s="7"/>
      <c r="R1697" s="7"/>
      <c r="S1697" s="7"/>
      <c r="T1697" s="7"/>
      <c r="U1697" s="7"/>
      <c r="V1697" s="7"/>
      <c r="W1697" s="7"/>
      <c r="X1697" s="7"/>
      <c r="Y1697" s="7"/>
      <c r="Z1697" s="7"/>
    </row>
    <row r="1698" ht="13.5" customHeight="1">
      <c r="A1698" s="288"/>
      <c r="B1698" s="287"/>
      <c r="C1698" s="203"/>
      <c r="D1698" s="203"/>
      <c r="E1698" s="281"/>
      <c r="F1698" s="253"/>
      <c r="G1698" s="7"/>
      <c r="H1698" s="7"/>
      <c r="I1698" s="7"/>
      <c r="J1698" s="7"/>
      <c r="K1698" s="7"/>
      <c r="L1698" s="7"/>
      <c r="M1698" s="7"/>
      <c r="N1698" s="7"/>
      <c r="O1698" s="7"/>
      <c r="P1698" s="7"/>
      <c r="Q1698" s="7"/>
      <c r="R1698" s="7"/>
      <c r="S1698" s="7"/>
      <c r="T1698" s="7"/>
      <c r="U1698" s="7"/>
      <c r="V1698" s="7"/>
      <c r="W1698" s="7"/>
      <c r="X1698" s="7"/>
      <c r="Y1698" s="7"/>
      <c r="Z1698" s="7"/>
    </row>
    <row r="1699" ht="13.5" customHeight="1">
      <c r="A1699" s="288"/>
      <c r="B1699" s="287"/>
      <c r="C1699" s="203"/>
      <c r="D1699" s="203"/>
      <c r="E1699" s="281"/>
      <c r="F1699" s="253"/>
      <c r="G1699" s="7"/>
      <c r="H1699" s="7"/>
      <c r="I1699" s="7"/>
      <c r="J1699" s="7"/>
      <c r="K1699" s="7"/>
      <c r="L1699" s="7"/>
      <c r="M1699" s="7"/>
      <c r="N1699" s="7"/>
      <c r="O1699" s="7"/>
      <c r="P1699" s="7"/>
      <c r="Q1699" s="7"/>
      <c r="R1699" s="7"/>
      <c r="S1699" s="7"/>
      <c r="T1699" s="7"/>
      <c r="U1699" s="7"/>
      <c r="V1699" s="7"/>
      <c r="W1699" s="7"/>
      <c r="X1699" s="7"/>
      <c r="Y1699" s="7"/>
      <c r="Z1699" s="7"/>
    </row>
    <row r="1700" ht="13.5" customHeight="1">
      <c r="A1700" s="288"/>
      <c r="B1700" s="287"/>
      <c r="C1700" s="203"/>
      <c r="D1700" s="203"/>
      <c r="E1700" s="281"/>
      <c r="F1700" s="253"/>
      <c r="G1700" s="7"/>
      <c r="H1700" s="7"/>
      <c r="I1700" s="7"/>
      <c r="J1700" s="7"/>
      <c r="K1700" s="7"/>
      <c r="L1700" s="7"/>
      <c r="M1700" s="7"/>
      <c r="N1700" s="7"/>
      <c r="O1700" s="7"/>
      <c r="P1700" s="7"/>
      <c r="Q1700" s="7"/>
      <c r="R1700" s="7"/>
      <c r="S1700" s="7"/>
      <c r="T1700" s="7"/>
      <c r="U1700" s="7"/>
      <c r="V1700" s="7"/>
      <c r="W1700" s="7"/>
      <c r="X1700" s="7"/>
      <c r="Y1700" s="7"/>
      <c r="Z1700" s="7"/>
    </row>
    <row r="1701" ht="13.5" customHeight="1">
      <c r="A1701" s="288"/>
      <c r="B1701" s="287"/>
      <c r="C1701" s="203"/>
      <c r="D1701" s="203"/>
      <c r="E1701" s="281"/>
      <c r="F1701" s="253"/>
      <c r="G1701" s="7"/>
      <c r="H1701" s="7"/>
      <c r="I1701" s="7"/>
      <c r="J1701" s="7"/>
      <c r="K1701" s="7"/>
      <c r="L1701" s="7"/>
      <c r="M1701" s="7"/>
      <c r="N1701" s="7"/>
      <c r="O1701" s="7"/>
      <c r="P1701" s="7"/>
      <c r="Q1701" s="7"/>
      <c r="R1701" s="7"/>
      <c r="S1701" s="7"/>
      <c r="T1701" s="7"/>
      <c r="U1701" s="7"/>
      <c r="V1701" s="7"/>
      <c r="W1701" s="7"/>
      <c r="X1701" s="7"/>
      <c r="Y1701" s="7"/>
      <c r="Z1701" s="7"/>
    </row>
    <row r="1702" ht="13.5" customHeight="1">
      <c r="A1702" s="288"/>
      <c r="B1702" s="287"/>
      <c r="C1702" s="203"/>
      <c r="D1702" s="203"/>
      <c r="E1702" s="281"/>
      <c r="F1702" s="253"/>
      <c r="G1702" s="7"/>
      <c r="H1702" s="7"/>
      <c r="I1702" s="7"/>
      <c r="J1702" s="7"/>
      <c r="K1702" s="7"/>
      <c r="L1702" s="7"/>
      <c r="M1702" s="7"/>
      <c r="N1702" s="7"/>
      <c r="O1702" s="7"/>
      <c r="P1702" s="7"/>
      <c r="Q1702" s="7"/>
      <c r="R1702" s="7"/>
      <c r="S1702" s="7"/>
      <c r="T1702" s="7"/>
      <c r="U1702" s="7"/>
      <c r="V1702" s="7"/>
      <c r="W1702" s="7"/>
      <c r="X1702" s="7"/>
      <c r="Y1702" s="7"/>
      <c r="Z1702" s="7"/>
    </row>
    <row r="1703" ht="13.5" customHeight="1">
      <c r="A1703" s="288"/>
      <c r="B1703" s="287"/>
      <c r="C1703" s="203"/>
      <c r="D1703" s="203"/>
      <c r="E1703" s="281"/>
      <c r="F1703" s="253"/>
      <c r="G1703" s="7"/>
      <c r="H1703" s="7"/>
      <c r="I1703" s="7"/>
      <c r="J1703" s="7"/>
      <c r="K1703" s="7"/>
      <c r="L1703" s="7"/>
      <c r="M1703" s="7"/>
      <c r="N1703" s="7"/>
      <c r="O1703" s="7"/>
      <c r="P1703" s="7"/>
      <c r="Q1703" s="7"/>
      <c r="R1703" s="7"/>
      <c r="S1703" s="7"/>
      <c r="T1703" s="7"/>
      <c r="U1703" s="7"/>
      <c r="V1703" s="7"/>
      <c r="W1703" s="7"/>
      <c r="X1703" s="7"/>
      <c r="Y1703" s="7"/>
      <c r="Z1703" s="7"/>
    </row>
    <row r="1704" ht="13.5" customHeight="1">
      <c r="A1704" s="288"/>
      <c r="B1704" s="287"/>
      <c r="C1704" s="203"/>
      <c r="D1704" s="203"/>
      <c r="E1704" s="281"/>
      <c r="F1704" s="253"/>
      <c r="G1704" s="7"/>
      <c r="H1704" s="7"/>
      <c r="I1704" s="7"/>
      <c r="J1704" s="7"/>
      <c r="K1704" s="7"/>
      <c r="L1704" s="7"/>
      <c r="M1704" s="7"/>
      <c r="N1704" s="7"/>
      <c r="O1704" s="7"/>
      <c r="P1704" s="7"/>
      <c r="Q1704" s="7"/>
      <c r="R1704" s="7"/>
      <c r="S1704" s="7"/>
      <c r="T1704" s="7"/>
      <c r="U1704" s="7"/>
      <c r="V1704" s="7"/>
      <c r="W1704" s="7"/>
      <c r="X1704" s="7"/>
      <c r="Y1704" s="7"/>
      <c r="Z1704" s="7"/>
    </row>
    <row r="1705" ht="13.5" customHeight="1">
      <c r="A1705" s="288"/>
      <c r="B1705" s="287"/>
      <c r="C1705" s="203"/>
      <c r="D1705" s="203"/>
      <c r="E1705" s="281"/>
      <c r="F1705" s="253"/>
      <c r="G1705" s="7"/>
      <c r="H1705" s="7"/>
      <c r="I1705" s="7"/>
      <c r="J1705" s="7"/>
      <c r="K1705" s="7"/>
      <c r="L1705" s="7"/>
      <c r="M1705" s="7"/>
      <c r="N1705" s="7"/>
      <c r="O1705" s="7"/>
      <c r="P1705" s="7"/>
      <c r="Q1705" s="7"/>
      <c r="R1705" s="7"/>
      <c r="S1705" s="7"/>
      <c r="T1705" s="7"/>
      <c r="U1705" s="7"/>
      <c r="V1705" s="7"/>
      <c r="W1705" s="7"/>
      <c r="X1705" s="7"/>
      <c r="Y1705" s="7"/>
      <c r="Z1705" s="7"/>
    </row>
    <row r="1706" ht="13.5" customHeight="1">
      <c r="A1706" s="288"/>
      <c r="B1706" s="287"/>
      <c r="C1706" s="203"/>
      <c r="D1706" s="203"/>
      <c r="E1706" s="281"/>
      <c r="F1706" s="253"/>
      <c r="G1706" s="7"/>
      <c r="H1706" s="7"/>
      <c r="I1706" s="7"/>
      <c r="J1706" s="7"/>
      <c r="K1706" s="7"/>
      <c r="L1706" s="7"/>
      <c r="M1706" s="7"/>
      <c r="N1706" s="7"/>
      <c r="O1706" s="7"/>
      <c r="P1706" s="7"/>
      <c r="Q1706" s="7"/>
      <c r="R1706" s="7"/>
      <c r="S1706" s="7"/>
      <c r="T1706" s="7"/>
      <c r="U1706" s="7"/>
      <c r="V1706" s="7"/>
      <c r="W1706" s="7"/>
      <c r="X1706" s="7"/>
      <c r="Y1706" s="7"/>
      <c r="Z1706" s="7"/>
    </row>
    <row r="1707" ht="13.5" customHeight="1">
      <c r="A1707" s="288"/>
      <c r="B1707" s="287"/>
      <c r="C1707" s="203"/>
      <c r="D1707" s="203"/>
      <c r="E1707" s="281"/>
      <c r="F1707" s="253"/>
      <c r="G1707" s="7"/>
      <c r="H1707" s="7"/>
      <c r="I1707" s="7"/>
      <c r="J1707" s="7"/>
      <c r="K1707" s="7"/>
      <c r="L1707" s="7"/>
      <c r="M1707" s="7"/>
      <c r="N1707" s="7"/>
      <c r="O1707" s="7"/>
      <c r="P1707" s="7"/>
      <c r="Q1707" s="7"/>
      <c r="R1707" s="7"/>
      <c r="S1707" s="7"/>
      <c r="T1707" s="7"/>
      <c r="U1707" s="7"/>
      <c r="V1707" s="7"/>
      <c r="W1707" s="7"/>
      <c r="X1707" s="7"/>
      <c r="Y1707" s="7"/>
      <c r="Z1707" s="7"/>
    </row>
    <row r="1708" ht="13.5" customHeight="1">
      <c r="A1708" s="288"/>
      <c r="B1708" s="287"/>
      <c r="C1708" s="203"/>
      <c r="D1708" s="203"/>
      <c r="E1708" s="281"/>
      <c r="F1708" s="253"/>
      <c r="G1708" s="7"/>
      <c r="H1708" s="7"/>
      <c r="I1708" s="7"/>
      <c r="J1708" s="7"/>
      <c r="K1708" s="7"/>
      <c r="L1708" s="7"/>
      <c r="M1708" s="7"/>
      <c r="N1708" s="7"/>
      <c r="O1708" s="7"/>
      <c r="P1708" s="7"/>
      <c r="Q1708" s="7"/>
      <c r="R1708" s="7"/>
      <c r="S1708" s="7"/>
      <c r="T1708" s="7"/>
      <c r="U1708" s="7"/>
      <c r="V1708" s="7"/>
      <c r="W1708" s="7"/>
      <c r="X1708" s="7"/>
      <c r="Y1708" s="7"/>
      <c r="Z1708" s="7"/>
    </row>
    <row r="1709" ht="13.5" customHeight="1">
      <c r="A1709" s="288"/>
      <c r="B1709" s="287"/>
      <c r="C1709" s="203"/>
      <c r="D1709" s="203"/>
      <c r="E1709" s="281"/>
      <c r="F1709" s="253"/>
      <c r="G1709" s="7"/>
      <c r="H1709" s="7"/>
      <c r="I1709" s="7"/>
      <c r="J1709" s="7"/>
      <c r="K1709" s="7"/>
      <c r="L1709" s="7"/>
      <c r="M1709" s="7"/>
      <c r="N1709" s="7"/>
      <c r="O1709" s="7"/>
      <c r="P1709" s="7"/>
      <c r="Q1709" s="7"/>
      <c r="R1709" s="7"/>
      <c r="S1709" s="7"/>
      <c r="T1709" s="7"/>
      <c r="U1709" s="7"/>
      <c r="V1709" s="7"/>
      <c r="W1709" s="7"/>
      <c r="X1709" s="7"/>
      <c r="Y1709" s="7"/>
      <c r="Z1709" s="7"/>
    </row>
    <row r="1710" ht="13.5" customHeight="1">
      <c r="A1710" s="288"/>
      <c r="B1710" s="287"/>
      <c r="C1710" s="203"/>
      <c r="D1710" s="203"/>
      <c r="E1710" s="281"/>
      <c r="F1710" s="253"/>
      <c r="G1710" s="7"/>
      <c r="H1710" s="7"/>
      <c r="I1710" s="7"/>
      <c r="J1710" s="7"/>
      <c r="K1710" s="7"/>
      <c r="L1710" s="7"/>
      <c r="M1710" s="7"/>
      <c r="N1710" s="7"/>
      <c r="O1710" s="7"/>
      <c r="P1710" s="7"/>
      <c r="Q1710" s="7"/>
      <c r="R1710" s="7"/>
      <c r="S1710" s="7"/>
      <c r="T1710" s="7"/>
      <c r="U1710" s="7"/>
      <c r="V1710" s="7"/>
      <c r="W1710" s="7"/>
      <c r="X1710" s="7"/>
      <c r="Y1710" s="7"/>
      <c r="Z1710" s="7"/>
    </row>
    <row r="1711" ht="13.5" customHeight="1">
      <c r="A1711" s="288"/>
      <c r="B1711" s="287"/>
      <c r="C1711" s="203"/>
      <c r="D1711" s="203"/>
      <c r="E1711" s="281"/>
      <c r="F1711" s="253"/>
      <c r="G1711" s="7"/>
      <c r="H1711" s="7"/>
      <c r="I1711" s="7"/>
      <c r="J1711" s="7"/>
      <c r="K1711" s="7"/>
      <c r="L1711" s="7"/>
      <c r="M1711" s="7"/>
      <c r="N1711" s="7"/>
      <c r="O1711" s="7"/>
      <c r="P1711" s="7"/>
      <c r="Q1711" s="7"/>
      <c r="R1711" s="7"/>
      <c r="S1711" s="7"/>
      <c r="T1711" s="7"/>
      <c r="U1711" s="7"/>
      <c r="V1711" s="7"/>
      <c r="W1711" s="7"/>
      <c r="X1711" s="7"/>
      <c r="Y1711" s="7"/>
      <c r="Z1711" s="7"/>
    </row>
    <row r="1712" ht="13.5" customHeight="1">
      <c r="A1712" s="288"/>
      <c r="B1712" s="287"/>
      <c r="C1712" s="203"/>
      <c r="D1712" s="203"/>
      <c r="E1712" s="281"/>
      <c r="F1712" s="253"/>
      <c r="G1712" s="7"/>
      <c r="H1712" s="7"/>
      <c r="I1712" s="7"/>
      <c r="J1712" s="7"/>
      <c r="K1712" s="7"/>
      <c r="L1712" s="7"/>
      <c r="M1712" s="7"/>
      <c r="N1712" s="7"/>
      <c r="O1712" s="7"/>
      <c r="P1712" s="7"/>
      <c r="Q1712" s="7"/>
      <c r="R1712" s="7"/>
      <c r="S1712" s="7"/>
      <c r="T1712" s="7"/>
      <c r="U1712" s="7"/>
      <c r="V1712" s="7"/>
      <c r="W1712" s="7"/>
      <c r="X1712" s="7"/>
      <c r="Y1712" s="7"/>
      <c r="Z1712" s="7"/>
    </row>
    <row r="1713" ht="13.5" customHeight="1">
      <c r="A1713" s="288"/>
      <c r="B1713" s="287"/>
      <c r="C1713" s="203"/>
      <c r="D1713" s="203"/>
      <c r="E1713" s="281"/>
      <c r="F1713" s="253"/>
      <c r="G1713" s="7"/>
      <c r="H1713" s="7"/>
      <c r="I1713" s="7"/>
      <c r="J1713" s="7"/>
      <c r="K1713" s="7"/>
      <c r="L1713" s="7"/>
      <c r="M1713" s="7"/>
      <c r="N1713" s="7"/>
      <c r="O1713" s="7"/>
      <c r="P1713" s="7"/>
      <c r="Q1713" s="7"/>
      <c r="R1713" s="7"/>
      <c r="S1713" s="7"/>
      <c r="T1713" s="7"/>
      <c r="U1713" s="7"/>
      <c r="V1713" s="7"/>
      <c r="W1713" s="7"/>
      <c r="X1713" s="7"/>
      <c r="Y1713" s="7"/>
      <c r="Z1713" s="7"/>
    </row>
    <row r="1714" ht="13.5" customHeight="1">
      <c r="A1714" s="288"/>
      <c r="B1714" s="287"/>
      <c r="C1714" s="203"/>
      <c r="D1714" s="203"/>
      <c r="E1714" s="281"/>
      <c r="F1714" s="253"/>
      <c r="G1714" s="7"/>
      <c r="H1714" s="7"/>
      <c r="I1714" s="7"/>
      <c r="J1714" s="7"/>
      <c r="K1714" s="7"/>
      <c r="L1714" s="7"/>
      <c r="M1714" s="7"/>
      <c r="N1714" s="7"/>
      <c r="O1714" s="7"/>
      <c r="P1714" s="7"/>
      <c r="Q1714" s="7"/>
      <c r="R1714" s="7"/>
      <c r="S1714" s="7"/>
      <c r="T1714" s="7"/>
      <c r="U1714" s="7"/>
      <c r="V1714" s="7"/>
      <c r="W1714" s="7"/>
      <c r="X1714" s="7"/>
      <c r="Y1714" s="7"/>
      <c r="Z1714" s="7"/>
    </row>
    <row r="1715" ht="13.5" customHeight="1">
      <c r="A1715" s="288"/>
      <c r="B1715" s="287"/>
      <c r="C1715" s="203"/>
      <c r="D1715" s="203"/>
      <c r="E1715" s="281"/>
      <c r="F1715" s="253"/>
      <c r="G1715" s="7"/>
      <c r="H1715" s="7"/>
      <c r="I1715" s="7"/>
      <c r="J1715" s="7"/>
      <c r="K1715" s="7"/>
      <c r="L1715" s="7"/>
      <c r="M1715" s="7"/>
      <c r="N1715" s="7"/>
      <c r="O1715" s="7"/>
      <c r="P1715" s="7"/>
      <c r="Q1715" s="7"/>
      <c r="R1715" s="7"/>
      <c r="S1715" s="7"/>
      <c r="T1715" s="7"/>
      <c r="U1715" s="7"/>
      <c r="V1715" s="7"/>
      <c r="W1715" s="7"/>
      <c r="X1715" s="7"/>
      <c r="Y1715" s="7"/>
      <c r="Z1715" s="7"/>
    </row>
    <row r="1716" ht="13.5" customHeight="1">
      <c r="A1716" s="288"/>
      <c r="B1716" s="287"/>
      <c r="C1716" s="203"/>
      <c r="D1716" s="203"/>
      <c r="E1716" s="281"/>
      <c r="F1716" s="253"/>
      <c r="G1716" s="7"/>
      <c r="H1716" s="7"/>
      <c r="I1716" s="7"/>
      <c r="J1716" s="7"/>
      <c r="K1716" s="7"/>
      <c r="L1716" s="7"/>
      <c r="M1716" s="7"/>
      <c r="N1716" s="7"/>
      <c r="O1716" s="7"/>
      <c r="P1716" s="7"/>
      <c r="Q1716" s="7"/>
      <c r="R1716" s="7"/>
      <c r="S1716" s="7"/>
      <c r="T1716" s="7"/>
      <c r="U1716" s="7"/>
      <c r="V1716" s="7"/>
      <c r="W1716" s="7"/>
      <c r="X1716" s="7"/>
      <c r="Y1716" s="7"/>
      <c r="Z1716" s="7"/>
    </row>
    <row r="1717" ht="13.5" customHeight="1">
      <c r="A1717" s="288"/>
      <c r="B1717" s="287"/>
      <c r="C1717" s="203"/>
      <c r="D1717" s="203"/>
      <c r="E1717" s="281"/>
      <c r="F1717" s="253"/>
      <c r="G1717" s="7"/>
      <c r="H1717" s="7"/>
      <c r="I1717" s="7"/>
      <c r="J1717" s="7"/>
      <c r="K1717" s="7"/>
      <c r="L1717" s="7"/>
      <c r="M1717" s="7"/>
      <c r="N1717" s="7"/>
      <c r="O1717" s="7"/>
      <c r="P1717" s="7"/>
      <c r="Q1717" s="7"/>
      <c r="R1717" s="7"/>
      <c r="S1717" s="7"/>
      <c r="T1717" s="7"/>
      <c r="U1717" s="7"/>
      <c r="V1717" s="7"/>
      <c r="W1717" s="7"/>
      <c r="X1717" s="7"/>
      <c r="Y1717" s="7"/>
      <c r="Z1717" s="7"/>
    </row>
    <row r="1718" ht="13.5" customHeight="1">
      <c r="A1718" s="288"/>
      <c r="B1718" s="287"/>
      <c r="C1718" s="203"/>
      <c r="D1718" s="203"/>
      <c r="E1718" s="281"/>
      <c r="F1718" s="253"/>
      <c r="G1718" s="7"/>
      <c r="H1718" s="7"/>
      <c r="I1718" s="7"/>
      <c r="J1718" s="7"/>
      <c r="K1718" s="7"/>
      <c r="L1718" s="7"/>
      <c r="M1718" s="7"/>
      <c r="N1718" s="7"/>
      <c r="O1718" s="7"/>
      <c r="P1718" s="7"/>
      <c r="Q1718" s="7"/>
      <c r="R1718" s="7"/>
      <c r="S1718" s="7"/>
      <c r="T1718" s="7"/>
      <c r="U1718" s="7"/>
      <c r="V1718" s="7"/>
      <c r="W1718" s="7"/>
      <c r="X1718" s="7"/>
      <c r="Y1718" s="7"/>
      <c r="Z1718" s="7"/>
    </row>
    <row r="1719" ht="13.5" customHeight="1">
      <c r="A1719" s="288"/>
      <c r="B1719" s="287"/>
      <c r="C1719" s="203"/>
      <c r="D1719" s="203"/>
      <c r="E1719" s="281"/>
      <c r="F1719" s="253"/>
      <c r="G1719" s="7"/>
      <c r="H1719" s="7"/>
      <c r="I1719" s="7"/>
      <c r="J1719" s="7"/>
      <c r="K1719" s="7"/>
      <c r="L1719" s="7"/>
      <c r="M1719" s="7"/>
      <c r="N1719" s="7"/>
      <c r="O1719" s="7"/>
      <c r="P1719" s="7"/>
      <c r="Q1719" s="7"/>
      <c r="R1719" s="7"/>
      <c r="S1719" s="7"/>
      <c r="T1719" s="7"/>
      <c r="U1719" s="7"/>
      <c r="V1719" s="7"/>
      <c r="W1719" s="7"/>
      <c r="X1719" s="7"/>
      <c r="Y1719" s="7"/>
      <c r="Z1719" s="7"/>
    </row>
    <row r="1720" ht="13.5" customHeight="1">
      <c r="A1720" s="288"/>
      <c r="B1720" s="287"/>
      <c r="C1720" s="203"/>
      <c r="D1720" s="203"/>
      <c r="E1720" s="281"/>
      <c r="F1720" s="253"/>
      <c r="G1720" s="7"/>
      <c r="H1720" s="7"/>
      <c r="I1720" s="7"/>
      <c r="J1720" s="7"/>
      <c r="K1720" s="7"/>
      <c r="L1720" s="7"/>
      <c r="M1720" s="7"/>
      <c r="N1720" s="7"/>
      <c r="O1720" s="7"/>
      <c r="P1720" s="7"/>
      <c r="Q1720" s="7"/>
      <c r="R1720" s="7"/>
      <c r="S1720" s="7"/>
      <c r="T1720" s="7"/>
      <c r="U1720" s="7"/>
      <c r="V1720" s="7"/>
      <c r="W1720" s="7"/>
      <c r="X1720" s="7"/>
      <c r="Y1720" s="7"/>
      <c r="Z1720" s="7"/>
    </row>
    <row r="1721" ht="13.5" customHeight="1">
      <c r="A1721" s="288"/>
      <c r="B1721" s="287"/>
      <c r="C1721" s="203"/>
      <c r="D1721" s="203"/>
      <c r="E1721" s="281"/>
      <c r="F1721" s="253"/>
      <c r="G1721" s="7"/>
      <c r="H1721" s="7"/>
      <c r="I1721" s="7"/>
      <c r="J1721" s="7"/>
      <c r="K1721" s="7"/>
      <c r="L1721" s="7"/>
      <c r="M1721" s="7"/>
      <c r="N1721" s="7"/>
      <c r="O1721" s="7"/>
      <c r="P1721" s="7"/>
      <c r="Q1721" s="7"/>
      <c r="R1721" s="7"/>
      <c r="S1721" s="7"/>
      <c r="T1721" s="7"/>
      <c r="U1721" s="7"/>
      <c r="V1721" s="7"/>
      <c r="W1721" s="7"/>
      <c r="X1721" s="7"/>
      <c r="Y1721" s="7"/>
      <c r="Z1721" s="7"/>
    </row>
    <row r="1722" ht="13.5" customHeight="1">
      <c r="A1722" s="288"/>
      <c r="B1722" s="287"/>
      <c r="C1722" s="203"/>
      <c r="D1722" s="203"/>
      <c r="E1722" s="281"/>
      <c r="F1722" s="253"/>
      <c r="G1722" s="7"/>
      <c r="H1722" s="7"/>
      <c r="I1722" s="7"/>
      <c r="J1722" s="7"/>
      <c r="K1722" s="7"/>
      <c r="L1722" s="7"/>
      <c r="M1722" s="7"/>
      <c r="N1722" s="7"/>
      <c r="O1722" s="7"/>
      <c r="P1722" s="7"/>
      <c r="Q1722" s="7"/>
      <c r="R1722" s="7"/>
      <c r="S1722" s="7"/>
      <c r="T1722" s="7"/>
      <c r="U1722" s="7"/>
      <c r="V1722" s="7"/>
      <c r="W1722" s="7"/>
      <c r="X1722" s="7"/>
      <c r="Y1722" s="7"/>
      <c r="Z1722" s="7"/>
    </row>
    <row r="1723" ht="13.5" customHeight="1">
      <c r="A1723" s="288"/>
      <c r="B1723" s="287"/>
      <c r="C1723" s="203"/>
      <c r="D1723" s="203"/>
      <c r="E1723" s="281"/>
      <c r="F1723" s="253"/>
      <c r="G1723" s="7"/>
      <c r="H1723" s="7"/>
      <c r="I1723" s="7"/>
      <c r="J1723" s="7"/>
      <c r="K1723" s="7"/>
      <c r="L1723" s="7"/>
      <c r="M1723" s="7"/>
      <c r="N1723" s="7"/>
      <c r="O1723" s="7"/>
      <c r="P1723" s="7"/>
      <c r="Q1723" s="7"/>
      <c r="R1723" s="7"/>
      <c r="S1723" s="7"/>
      <c r="T1723" s="7"/>
      <c r="U1723" s="7"/>
      <c r="V1723" s="7"/>
      <c r="W1723" s="7"/>
      <c r="X1723" s="7"/>
      <c r="Y1723" s="7"/>
      <c r="Z1723" s="7"/>
    </row>
    <row r="1724" ht="13.5" customHeight="1">
      <c r="A1724" s="288"/>
      <c r="B1724" s="287"/>
      <c r="C1724" s="203"/>
      <c r="D1724" s="203"/>
      <c r="E1724" s="281"/>
      <c r="F1724" s="253"/>
      <c r="G1724" s="7"/>
      <c r="H1724" s="7"/>
      <c r="I1724" s="7"/>
      <c r="J1724" s="7"/>
      <c r="K1724" s="7"/>
      <c r="L1724" s="7"/>
      <c r="M1724" s="7"/>
      <c r="N1724" s="7"/>
      <c r="O1724" s="7"/>
      <c r="P1724" s="7"/>
      <c r="Q1724" s="7"/>
      <c r="R1724" s="7"/>
      <c r="S1724" s="7"/>
      <c r="T1724" s="7"/>
      <c r="U1724" s="7"/>
      <c r="V1724" s="7"/>
      <c r="W1724" s="7"/>
      <c r="X1724" s="7"/>
      <c r="Y1724" s="7"/>
      <c r="Z1724" s="7"/>
    </row>
    <row r="1725" ht="13.5" customHeight="1">
      <c r="A1725" s="288"/>
      <c r="B1725" s="287"/>
      <c r="C1725" s="203"/>
      <c r="D1725" s="203"/>
      <c r="E1725" s="281"/>
      <c r="F1725" s="253"/>
      <c r="G1725" s="7"/>
      <c r="H1725" s="7"/>
      <c r="I1725" s="7"/>
      <c r="J1725" s="7"/>
      <c r="K1725" s="7"/>
      <c r="L1725" s="7"/>
      <c r="M1725" s="7"/>
      <c r="N1725" s="7"/>
      <c r="O1725" s="7"/>
      <c r="P1725" s="7"/>
      <c r="Q1725" s="7"/>
      <c r="R1725" s="7"/>
      <c r="S1725" s="7"/>
      <c r="T1725" s="7"/>
      <c r="U1725" s="7"/>
      <c r="V1725" s="7"/>
      <c r="W1725" s="7"/>
      <c r="X1725" s="7"/>
      <c r="Y1725" s="7"/>
      <c r="Z1725" s="7"/>
    </row>
    <row r="1726" ht="13.5" customHeight="1">
      <c r="A1726" s="288"/>
      <c r="B1726" s="287"/>
      <c r="C1726" s="203"/>
      <c r="D1726" s="203"/>
      <c r="E1726" s="281"/>
      <c r="F1726" s="253"/>
      <c r="G1726" s="7"/>
      <c r="H1726" s="7"/>
      <c r="I1726" s="7"/>
      <c r="J1726" s="7"/>
      <c r="K1726" s="7"/>
      <c r="L1726" s="7"/>
      <c r="M1726" s="7"/>
      <c r="N1726" s="7"/>
      <c r="O1726" s="7"/>
      <c r="P1726" s="7"/>
      <c r="Q1726" s="7"/>
      <c r="R1726" s="7"/>
      <c r="S1726" s="7"/>
      <c r="T1726" s="7"/>
      <c r="U1726" s="7"/>
      <c r="V1726" s="7"/>
      <c r="W1726" s="7"/>
      <c r="X1726" s="7"/>
      <c r="Y1726" s="7"/>
      <c r="Z1726" s="7"/>
    </row>
    <row r="1727" ht="13.5" customHeight="1">
      <c r="A1727" s="288"/>
      <c r="B1727" s="287"/>
      <c r="C1727" s="203"/>
      <c r="D1727" s="203"/>
      <c r="E1727" s="281"/>
      <c r="F1727" s="253"/>
      <c r="G1727" s="7"/>
      <c r="H1727" s="7"/>
      <c r="I1727" s="7"/>
      <c r="J1727" s="7"/>
      <c r="K1727" s="7"/>
      <c r="L1727" s="7"/>
      <c r="M1727" s="7"/>
      <c r="N1727" s="7"/>
      <c r="O1727" s="7"/>
      <c r="P1727" s="7"/>
      <c r="Q1727" s="7"/>
      <c r="R1727" s="7"/>
      <c r="S1727" s="7"/>
      <c r="T1727" s="7"/>
      <c r="U1727" s="7"/>
      <c r="V1727" s="7"/>
      <c r="W1727" s="7"/>
      <c r="X1727" s="7"/>
      <c r="Y1727" s="7"/>
      <c r="Z1727" s="7"/>
    </row>
    <row r="1728" ht="13.5" customHeight="1">
      <c r="A1728" s="288"/>
      <c r="B1728" s="287"/>
      <c r="C1728" s="203"/>
      <c r="D1728" s="203"/>
      <c r="E1728" s="281"/>
      <c r="F1728" s="253"/>
      <c r="G1728" s="7"/>
      <c r="H1728" s="7"/>
      <c r="I1728" s="7"/>
      <c r="J1728" s="7"/>
      <c r="K1728" s="7"/>
      <c r="L1728" s="7"/>
      <c r="M1728" s="7"/>
      <c r="N1728" s="7"/>
      <c r="O1728" s="7"/>
      <c r="P1728" s="7"/>
      <c r="Q1728" s="7"/>
      <c r="R1728" s="7"/>
      <c r="S1728" s="7"/>
      <c r="T1728" s="7"/>
      <c r="U1728" s="7"/>
      <c r="V1728" s="7"/>
      <c r="W1728" s="7"/>
      <c r="X1728" s="7"/>
      <c r="Y1728" s="7"/>
      <c r="Z1728" s="7"/>
    </row>
    <row r="1729" ht="13.5" customHeight="1">
      <c r="A1729" s="288"/>
      <c r="B1729" s="287"/>
      <c r="C1729" s="203"/>
      <c r="D1729" s="203"/>
      <c r="E1729" s="281"/>
      <c r="F1729" s="253"/>
      <c r="G1729" s="7"/>
      <c r="H1729" s="7"/>
      <c r="I1729" s="7"/>
      <c r="J1729" s="7"/>
      <c r="K1729" s="7"/>
      <c r="L1729" s="7"/>
      <c r="M1729" s="7"/>
      <c r="N1729" s="7"/>
      <c r="O1729" s="7"/>
      <c r="P1729" s="7"/>
      <c r="Q1729" s="7"/>
      <c r="R1729" s="7"/>
      <c r="S1729" s="7"/>
      <c r="T1729" s="7"/>
      <c r="U1729" s="7"/>
      <c r="V1729" s="7"/>
      <c r="W1729" s="7"/>
      <c r="X1729" s="7"/>
      <c r="Y1729" s="7"/>
      <c r="Z1729" s="7"/>
    </row>
    <row r="1730" ht="13.5" customHeight="1">
      <c r="A1730" s="288"/>
      <c r="B1730" s="287"/>
      <c r="C1730" s="203"/>
      <c r="D1730" s="203"/>
      <c r="E1730" s="281"/>
      <c r="F1730" s="253"/>
      <c r="G1730" s="7"/>
      <c r="H1730" s="7"/>
      <c r="I1730" s="7"/>
      <c r="J1730" s="7"/>
      <c r="K1730" s="7"/>
      <c r="L1730" s="7"/>
      <c r="M1730" s="7"/>
      <c r="N1730" s="7"/>
      <c r="O1730" s="7"/>
      <c r="P1730" s="7"/>
      <c r="Q1730" s="7"/>
      <c r="R1730" s="7"/>
      <c r="S1730" s="7"/>
      <c r="T1730" s="7"/>
      <c r="U1730" s="7"/>
      <c r="V1730" s="7"/>
      <c r="W1730" s="7"/>
      <c r="X1730" s="7"/>
      <c r="Y1730" s="7"/>
      <c r="Z1730" s="7"/>
    </row>
    <row r="1731" ht="13.5" customHeight="1">
      <c r="A1731" s="288"/>
      <c r="B1731" s="287"/>
      <c r="C1731" s="203"/>
      <c r="D1731" s="203"/>
      <c r="E1731" s="281"/>
      <c r="F1731" s="253"/>
      <c r="G1731" s="7"/>
      <c r="H1731" s="7"/>
      <c r="I1731" s="7"/>
      <c r="J1731" s="7"/>
      <c r="K1731" s="7"/>
      <c r="L1731" s="7"/>
      <c r="M1731" s="7"/>
      <c r="N1731" s="7"/>
      <c r="O1731" s="7"/>
      <c r="P1731" s="7"/>
      <c r="Q1731" s="7"/>
      <c r="R1731" s="7"/>
      <c r="S1731" s="7"/>
      <c r="T1731" s="7"/>
      <c r="U1731" s="7"/>
      <c r="V1731" s="7"/>
      <c r="W1731" s="7"/>
      <c r="X1731" s="7"/>
      <c r="Y1731" s="7"/>
      <c r="Z1731" s="7"/>
    </row>
    <row r="1732" ht="13.5" customHeight="1">
      <c r="A1732" s="288"/>
      <c r="B1732" s="287"/>
      <c r="C1732" s="203"/>
      <c r="D1732" s="203"/>
      <c r="E1732" s="281"/>
      <c r="F1732" s="253"/>
      <c r="G1732" s="7"/>
      <c r="H1732" s="7"/>
      <c r="I1732" s="7"/>
      <c r="J1732" s="7"/>
      <c r="K1732" s="7"/>
      <c r="L1732" s="7"/>
      <c r="M1732" s="7"/>
      <c r="N1732" s="7"/>
      <c r="O1732" s="7"/>
      <c r="P1732" s="7"/>
      <c r="Q1732" s="7"/>
      <c r="R1732" s="7"/>
      <c r="S1732" s="7"/>
      <c r="T1732" s="7"/>
      <c r="U1732" s="7"/>
      <c r="V1732" s="7"/>
      <c r="W1732" s="7"/>
      <c r="X1732" s="7"/>
      <c r="Y1732" s="7"/>
      <c r="Z1732" s="7"/>
    </row>
    <row r="1733" ht="13.5" customHeight="1">
      <c r="A1733" s="288"/>
      <c r="B1733" s="287"/>
      <c r="C1733" s="203"/>
      <c r="D1733" s="203"/>
      <c r="E1733" s="281"/>
      <c r="F1733" s="253"/>
      <c r="G1733" s="7"/>
      <c r="H1733" s="7"/>
      <c r="I1733" s="7"/>
      <c r="J1733" s="7"/>
      <c r="K1733" s="7"/>
      <c r="L1733" s="7"/>
      <c r="M1733" s="7"/>
      <c r="N1733" s="7"/>
      <c r="O1733" s="7"/>
      <c r="P1733" s="7"/>
      <c r="Q1733" s="7"/>
      <c r="R1733" s="7"/>
      <c r="S1733" s="7"/>
      <c r="T1733" s="7"/>
      <c r="U1733" s="7"/>
      <c r="V1733" s="7"/>
      <c r="W1733" s="7"/>
      <c r="X1733" s="7"/>
      <c r="Y1733" s="7"/>
      <c r="Z1733" s="7"/>
    </row>
    <row r="1734" ht="13.5" customHeight="1">
      <c r="A1734" s="288"/>
      <c r="B1734" s="287"/>
      <c r="C1734" s="203"/>
      <c r="D1734" s="203"/>
      <c r="E1734" s="281"/>
      <c r="F1734" s="253"/>
      <c r="G1734" s="7"/>
      <c r="H1734" s="7"/>
      <c r="I1734" s="7"/>
      <c r="J1734" s="7"/>
      <c r="K1734" s="7"/>
      <c r="L1734" s="7"/>
      <c r="M1734" s="7"/>
      <c r="N1734" s="7"/>
      <c r="O1734" s="7"/>
      <c r="P1734" s="7"/>
      <c r="Q1734" s="7"/>
      <c r="R1734" s="7"/>
      <c r="S1734" s="7"/>
      <c r="T1734" s="7"/>
      <c r="U1734" s="7"/>
      <c r="V1734" s="7"/>
      <c r="W1734" s="7"/>
      <c r="X1734" s="7"/>
      <c r="Y1734" s="7"/>
      <c r="Z1734" s="7"/>
    </row>
    <row r="1735" ht="13.5" customHeight="1">
      <c r="A1735" s="288"/>
      <c r="B1735" s="287"/>
      <c r="C1735" s="203"/>
      <c r="D1735" s="203"/>
      <c r="E1735" s="281"/>
      <c r="F1735" s="253"/>
      <c r="G1735" s="7"/>
      <c r="H1735" s="7"/>
      <c r="I1735" s="7"/>
      <c r="J1735" s="7"/>
      <c r="K1735" s="7"/>
      <c r="L1735" s="7"/>
      <c r="M1735" s="7"/>
      <c r="N1735" s="7"/>
      <c r="O1735" s="7"/>
      <c r="P1735" s="7"/>
      <c r="Q1735" s="7"/>
      <c r="R1735" s="7"/>
      <c r="S1735" s="7"/>
      <c r="T1735" s="7"/>
      <c r="U1735" s="7"/>
      <c r="V1735" s="7"/>
      <c r="W1735" s="7"/>
      <c r="X1735" s="7"/>
      <c r="Y1735" s="7"/>
      <c r="Z1735" s="7"/>
    </row>
    <row r="1736" ht="13.5" customHeight="1">
      <c r="A1736" s="288"/>
      <c r="B1736" s="287"/>
      <c r="C1736" s="203"/>
      <c r="D1736" s="203"/>
      <c r="E1736" s="281"/>
      <c r="F1736" s="253"/>
      <c r="G1736" s="7"/>
      <c r="H1736" s="7"/>
      <c r="I1736" s="7"/>
      <c r="J1736" s="7"/>
      <c r="K1736" s="7"/>
      <c r="L1736" s="7"/>
      <c r="M1736" s="7"/>
      <c r="N1736" s="7"/>
      <c r="O1736" s="7"/>
      <c r="P1736" s="7"/>
      <c r="Q1736" s="7"/>
      <c r="R1736" s="7"/>
      <c r="S1736" s="7"/>
      <c r="T1736" s="7"/>
      <c r="U1736" s="7"/>
      <c r="V1736" s="7"/>
      <c r="W1736" s="7"/>
      <c r="X1736" s="7"/>
      <c r="Y1736" s="7"/>
      <c r="Z1736" s="7"/>
    </row>
    <row r="1737" ht="13.5" customHeight="1">
      <c r="A1737" s="288"/>
      <c r="B1737" s="287"/>
      <c r="C1737" s="203"/>
      <c r="D1737" s="203"/>
      <c r="E1737" s="281"/>
      <c r="F1737" s="253"/>
      <c r="G1737" s="7"/>
      <c r="H1737" s="7"/>
      <c r="I1737" s="7"/>
      <c r="J1737" s="7"/>
      <c r="K1737" s="7"/>
      <c r="L1737" s="7"/>
      <c r="M1737" s="7"/>
      <c r="N1737" s="7"/>
      <c r="O1737" s="7"/>
      <c r="P1737" s="7"/>
      <c r="Q1737" s="7"/>
      <c r="R1737" s="7"/>
      <c r="S1737" s="7"/>
      <c r="T1737" s="7"/>
      <c r="U1737" s="7"/>
      <c r="V1737" s="7"/>
      <c r="W1737" s="7"/>
      <c r="X1737" s="7"/>
      <c r="Y1737" s="7"/>
      <c r="Z1737" s="7"/>
    </row>
    <row r="1738" ht="13.5" customHeight="1">
      <c r="A1738" s="288"/>
      <c r="B1738" s="287"/>
      <c r="C1738" s="203"/>
      <c r="D1738" s="203"/>
      <c r="E1738" s="281"/>
      <c r="F1738" s="253"/>
      <c r="G1738" s="7"/>
      <c r="H1738" s="7"/>
      <c r="I1738" s="7"/>
      <c r="J1738" s="7"/>
      <c r="K1738" s="7"/>
      <c r="L1738" s="7"/>
      <c r="M1738" s="7"/>
      <c r="N1738" s="7"/>
      <c r="O1738" s="7"/>
      <c r="P1738" s="7"/>
      <c r="Q1738" s="7"/>
      <c r="R1738" s="7"/>
      <c r="S1738" s="7"/>
      <c r="T1738" s="7"/>
      <c r="U1738" s="7"/>
      <c r="V1738" s="7"/>
      <c r="W1738" s="7"/>
      <c r="X1738" s="7"/>
      <c r="Y1738" s="7"/>
      <c r="Z1738" s="7"/>
    </row>
    <row r="1739" ht="13.5" customHeight="1">
      <c r="A1739" s="288"/>
      <c r="B1739" s="287"/>
      <c r="C1739" s="203"/>
      <c r="D1739" s="203"/>
      <c r="E1739" s="281"/>
      <c r="F1739" s="253"/>
      <c r="G1739" s="7"/>
      <c r="H1739" s="7"/>
      <c r="I1739" s="7"/>
      <c r="J1739" s="7"/>
      <c r="K1739" s="7"/>
      <c r="L1739" s="7"/>
      <c r="M1739" s="7"/>
      <c r="N1739" s="7"/>
      <c r="O1739" s="7"/>
      <c r="P1739" s="7"/>
      <c r="Q1739" s="7"/>
      <c r="R1739" s="7"/>
      <c r="S1739" s="7"/>
      <c r="T1739" s="7"/>
      <c r="U1739" s="7"/>
      <c r="V1739" s="7"/>
      <c r="W1739" s="7"/>
      <c r="X1739" s="7"/>
      <c r="Y1739" s="7"/>
      <c r="Z1739" s="7"/>
    </row>
    <row r="1740" ht="13.5" customHeight="1">
      <c r="A1740" s="288"/>
      <c r="B1740" s="287"/>
      <c r="C1740" s="203"/>
      <c r="D1740" s="203"/>
      <c r="E1740" s="281"/>
      <c r="F1740" s="253"/>
      <c r="G1740" s="7"/>
      <c r="H1740" s="7"/>
      <c r="I1740" s="7"/>
      <c r="J1740" s="7"/>
      <c r="K1740" s="7"/>
      <c r="L1740" s="7"/>
      <c r="M1740" s="7"/>
      <c r="N1740" s="7"/>
      <c r="O1740" s="7"/>
      <c r="P1740" s="7"/>
      <c r="Q1740" s="7"/>
      <c r="R1740" s="7"/>
      <c r="S1740" s="7"/>
      <c r="T1740" s="7"/>
      <c r="U1740" s="7"/>
      <c r="V1740" s="7"/>
      <c r="W1740" s="7"/>
      <c r="X1740" s="7"/>
      <c r="Y1740" s="7"/>
      <c r="Z1740" s="7"/>
    </row>
    <row r="1741" ht="13.5" customHeight="1">
      <c r="A1741" s="288"/>
      <c r="B1741" s="287"/>
      <c r="C1741" s="203"/>
      <c r="D1741" s="203"/>
      <c r="E1741" s="281"/>
      <c r="F1741" s="253"/>
      <c r="G1741" s="7"/>
      <c r="H1741" s="7"/>
      <c r="I1741" s="7"/>
      <c r="J1741" s="7"/>
      <c r="K1741" s="7"/>
      <c r="L1741" s="7"/>
      <c r="M1741" s="7"/>
      <c r="N1741" s="7"/>
      <c r="O1741" s="7"/>
      <c r="P1741" s="7"/>
      <c r="Q1741" s="7"/>
      <c r="R1741" s="7"/>
      <c r="S1741" s="7"/>
      <c r="T1741" s="7"/>
      <c r="U1741" s="7"/>
      <c r="V1741" s="7"/>
      <c r="W1741" s="7"/>
      <c r="X1741" s="7"/>
      <c r="Y1741" s="7"/>
      <c r="Z1741" s="7"/>
    </row>
    <row r="1742" ht="13.5" customHeight="1">
      <c r="A1742" s="288"/>
      <c r="B1742" s="287"/>
      <c r="C1742" s="203"/>
      <c r="D1742" s="203"/>
      <c r="E1742" s="281"/>
      <c r="F1742" s="253"/>
      <c r="G1742" s="7"/>
      <c r="H1742" s="7"/>
      <c r="I1742" s="7"/>
      <c r="J1742" s="7"/>
      <c r="K1742" s="7"/>
      <c r="L1742" s="7"/>
      <c r="M1742" s="7"/>
      <c r="N1742" s="7"/>
      <c r="O1742" s="7"/>
      <c r="P1742" s="7"/>
      <c r="Q1742" s="7"/>
      <c r="R1742" s="7"/>
      <c r="S1742" s="7"/>
      <c r="T1742" s="7"/>
      <c r="U1742" s="7"/>
      <c r="V1742" s="7"/>
      <c r="W1742" s="7"/>
      <c r="X1742" s="7"/>
      <c r="Y1742" s="7"/>
      <c r="Z1742" s="7"/>
    </row>
    <row r="1743" ht="13.5" customHeight="1">
      <c r="A1743" s="288"/>
      <c r="B1743" s="287"/>
      <c r="C1743" s="203"/>
      <c r="D1743" s="203"/>
      <c r="E1743" s="281"/>
      <c r="F1743" s="253"/>
      <c r="G1743" s="7"/>
      <c r="H1743" s="7"/>
      <c r="I1743" s="7"/>
      <c r="J1743" s="7"/>
      <c r="K1743" s="7"/>
      <c r="L1743" s="7"/>
      <c r="M1743" s="7"/>
      <c r="N1743" s="7"/>
      <c r="O1743" s="7"/>
      <c r="P1743" s="7"/>
      <c r="Q1743" s="7"/>
      <c r="R1743" s="7"/>
      <c r="S1743" s="7"/>
      <c r="T1743" s="7"/>
      <c r="U1743" s="7"/>
      <c r="V1743" s="7"/>
      <c r="W1743" s="7"/>
      <c r="X1743" s="7"/>
      <c r="Y1743" s="7"/>
      <c r="Z1743" s="7"/>
    </row>
    <row r="1744" ht="13.5" customHeight="1">
      <c r="A1744" s="288"/>
      <c r="B1744" s="287"/>
      <c r="C1744" s="203"/>
      <c r="D1744" s="203"/>
      <c r="E1744" s="281"/>
      <c r="F1744" s="253"/>
      <c r="G1744" s="7"/>
      <c r="H1744" s="7"/>
      <c r="I1744" s="7"/>
      <c r="J1744" s="7"/>
      <c r="K1744" s="7"/>
      <c r="L1744" s="7"/>
      <c r="M1744" s="7"/>
      <c r="N1744" s="7"/>
      <c r="O1744" s="7"/>
      <c r="P1744" s="7"/>
      <c r="Q1744" s="7"/>
      <c r="R1744" s="7"/>
      <c r="S1744" s="7"/>
      <c r="T1744" s="7"/>
      <c r="U1744" s="7"/>
      <c r="V1744" s="7"/>
      <c r="W1744" s="7"/>
      <c r="X1744" s="7"/>
      <c r="Y1744" s="7"/>
      <c r="Z1744" s="7"/>
    </row>
    <row r="1745" ht="13.5" customHeight="1">
      <c r="A1745" s="288"/>
      <c r="B1745" s="287"/>
      <c r="C1745" s="203"/>
      <c r="D1745" s="203"/>
      <c r="E1745" s="281"/>
      <c r="F1745" s="253"/>
      <c r="G1745" s="7"/>
      <c r="H1745" s="7"/>
      <c r="I1745" s="7"/>
      <c r="J1745" s="7"/>
      <c r="K1745" s="7"/>
      <c r="L1745" s="7"/>
      <c r="M1745" s="7"/>
      <c r="N1745" s="7"/>
      <c r="O1745" s="7"/>
      <c r="P1745" s="7"/>
      <c r="Q1745" s="7"/>
      <c r="R1745" s="7"/>
      <c r="S1745" s="7"/>
      <c r="T1745" s="7"/>
      <c r="U1745" s="7"/>
      <c r="V1745" s="7"/>
      <c r="W1745" s="7"/>
      <c r="X1745" s="7"/>
      <c r="Y1745" s="7"/>
      <c r="Z1745" s="7"/>
    </row>
    <row r="1746" ht="13.5" customHeight="1">
      <c r="A1746" s="288"/>
      <c r="B1746" s="287"/>
      <c r="C1746" s="203"/>
      <c r="D1746" s="203"/>
      <c r="E1746" s="281"/>
      <c r="F1746" s="253"/>
      <c r="G1746" s="7"/>
      <c r="H1746" s="7"/>
      <c r="I1746" s="7"/>
      <c r="J1746" s="7"/>
      <c r="K1746" s="7"/>
      <c r="L1746" s="7"/>
      <c r="M1746" s="7"/>
      <c r="N1746" s="7"/>
      <c r="O1746" s="7"/>
      <c r="P1746" s="7"/>
      <c r="Q1746" s="7"/>
      <c r="R1746" s="7"/>
      <c r="S1746" s="7"/>
      <c r="T1746" s="7"/>
      <c r="U1746" s="7"/>
      <c r="V1746" s="7"/>
      <c r="W1746" s="7"/>
      <c r="X1746" s="7"/>
      <c r="Y1746" s="7"/>
      <c r="Z1746" s="7"/>
    </row>
    <row r="1747" ht="13.5" customHeight="1">
      <c r="A1747" s="288"/>
      <c r="B1747" s="287"/>
      <c r="C1747" s="203"/>
      <c r="D1747" s="203"/>
      <c r="E1747" s="281"/>
      <c r="F1747" s="253"/>
      <c r="G1747" s="7"/>
      <c r="H1747" s="7"/>
      <c r="I1747" s="7"/>
      <c r="J1747" s="7"/>
      <c r="K1747" s="7"/>
      <c r="L1747" s="7"/>
      <c r="M1747" s="7"/>
      <c r="N1747" s="7"/>
      <c r="O1747" s="7"/>
      <c r="P1747" s="7"/>
      <c r="Q1747" s="7"/>
      <c r="R1747" s="7"/>
      <c r="S1747" s="7"/>
      <c r="T1747" s="7"/>
      <c r="U1747" s="7"/>
      <c r="V1747" s="7"/>
      <c r="W1747" s="7"/>
      <c r="X1747" s="7"/>
      <c r="Y1747" s="7"/>
      <c r="Z1747" s="7"/>
    </row>
    <row r="1748" ht="13.5" customHeight="1">
      <c r="A1748" s="288"/>
      <c r="B1748" s="287"/>
      <c r="C1748" s="203"/>
      <c r="D1748" s="203"/>
      <c r="E1748" s="281"/>
      <c r="F1748" s="253"/>
      <c r="G1748" s="7"/>
      <c r="H1748" s="7"/>
      <c r="I1748" s="7"/>
      <c r="J1748" s="7"/>
      <c r="K1748" s="7"/>
      <c r="L1748" s="7"/>
      <c r="M1748" s="7"/>
      <c r="N1748" s="7"/>
      <c r="O1748" s="7"/>
      <c r="P1748" s="7"/>
      <c r="Q1748" s="7"/>
      <c r="R1748" s="7"/>
      <c r="S1748" s="7"/>
      <c r="T1748" s="7"/>
      <c r="U1748" s="7"/>
      <c r="V1748" s="7"/>
      <c r="W1748" s="7"/>
      <c r="X1748" s="7"/>
      <c r="Y1748" s="7"/>
      <c r="Z1748" s="7"/>
    </row>
    <row r="1749" ht="13.5" customHeight="1">
      <c r="A1749" s="288"/>
      <c r="B1749" s="287"/>
      <c r="C1749" s="203"/>
      <c r="D1749" s="203"/>
      <c r="E1749" s="281"/>
      <c r="F1749" s="253"/>
      <c r="G1749" s="7"/>
      <c r="H1749" s="7"/>
      <c r="I1749" s="7"/>
      <c r="J1749" s="7"/>
      <c r="K1749" s="7"/>
      <c r="L1749" s="7"/>
      <c r="M1749" s="7"/>
      <c r="N1749" s="7"/>
      <c r="O1749" s="7"/>
      <c r="P1749" s="7"/>
      <c r="Q1749" s="7"/>
      <c r="R1749" s="7"/>
      <c r="S1749" s="7"/>
      <c r="T1749" s="7"/>
      <c r="U1749" s="7"/>
      <c r="V1749" s="7"/>
      <c r="W1749" s="7"/>
      <c r="X1749" s="7"/>
      <c r="Y1749" s="7"/>
      <c r="Z1749" s="7"/>
    </row>
    <row r="1750" ht="13.5" customHeight="1">
      <c r="A1750" s="288"/>
      <c r="B1750" s="287"/>
      <c r="C1750" s="203"/>
      <c r="D1750" s="203"/>
      <c r="E1750" s="281"/>
      <c r="F1750" s="253"/>
      <c r="G1750" s="7"/>
      <c r="H1750" s="7"/>
      <c r="I1750" s="7"/>
      <c r="J1750" s="7"/>
      <c r="K1750" s="7"/>
      <c r="L1750" s="7"/>
      <c r="M1750" s="7"/>
      <c r="N1750" s="7"/>
      <c r="O1750" s="7"/>
      <c r="P1750" s="7"/>
      <c r="Q1750" s="7"/>
      <c r="R1750" s="7"/>
      <c r="S1750" s="7"/>
      <c r="T1750" s="7"/>
      <c r="U1750" s="7"/>
      <c r="V1750" s="7"/>
      <c r="W1750" s="7"/>
      <c r="X1750" s="7"/>
      <c r="Y1750" s="7"/>
      <c r="Z1750" s="7"/>
    </row>
    <row r="1751" ht="13.5" customHeight="1">
      <c r="A1751" s="288"/>
      <c r="B1751" s="287"/>
      <c r="C1751" s="203"/>
      <c r="D1751" s="203"/>
      <c r="E1751" s="281"/>
      <c r="F1751" s="253"/>
      <c r="G1751" s="7"/>
      <c r="H1751" s="7"/>
      <c r="I1751" s="7"/>
      <c r="J1751" s="7"/>
      <c r="K1751" s="7"/>
      <c r="L1751" s="7"/>
      <c r="M1751" s="7"/>
      <c r="N1751" s="7"/>
      <c r="O1751" s="7"/>
      <c r="P1751" s="7"/>
      <c r="Q1751" s="7"/>
      <c r="R1751" s="7"/>
      <c r="S1751" s="7"/>
      <c r="T1751" s="7"/>
      <c r="U1751" s="7"/>
      <c r="V1751" s="7"/>
      <c r="W1751" s="7"/>
      <c r="X1751" s="7"/>
      <c r="Y1751" s="7"/>
      <c r="Z1751" s="7"/>
    </row>
    <row r="1752" ht="13.5" customHeight="1">
      <c r="A1752" s="288"/>
      <c r="B1752" s="287"/>
      <c r="C1752" s="203"/>
      <c r="D1752" s="203"/>
      <c r="E1752" s="281"/>
      <c r="F1752" s="253"/>
      <c r="G1752" s="7"/>
      <c r="H1752" s="7"/>
      <c r="I1752" s="7"/>
      <c r="J1752" s="7"/>
      <c r="K1752" s="7"/>
      <c r="L1752" s="7"/>
      <c r="M1752" s="7"/>
      <c r="N1752" s="7"/>
      <c r="O1752" s="7"/>
      <c r="P1752" s="7"/>
      <c r="Q1752" s="7"/>
      <c r="R1752" s="7"/>
      <c r="S1752" s="7"/>
      <c r="T1752" s="7"/>
      <c r="U1752" s="7"/>
      <c r="V1752" s="7"/>
      <c r="W1752" s="7"/>
      <c r="X1752" s="7"/>
      <c r="Y1752" s="7"/>
      <c r="Z1752" s="7"/>
    </row>
    <row r="1753" ht="13.5" customHeight="1">
      <c r="A1753" s="288"/>
      <c r="B1753" s="287"/>
      <c r="C1753" s="203"/>
      <c r="D1753" s="203"/>
      <c r="E1753" s="281"/>
      <c r="F1753" s="253"/>
      <c r="G1753" s="7"/>
      <c r="H1753" s="7"/>
      <c r="I1753" s="7"/>
      <c r="J1753" s="7"/>
      <c r="K1753" s="7"/>
      <c r="L1753" s="7"/>
      <c r="M1753" s="7"/>
      <c r="N1753" s="7"/>
      <c r="O1753" s="7"/>
      <c r="P1753" s="7"/>
      <c r="Q1753" s="7"/>
      <c r="R1753" s="7"/>
      <c r="S1753" s="7"/>
      <c r="T1753" s="7"/>
      <c r="U1753" s="7"/>
      <c r="V1753" s="7"/>
      <c r="W1753" s="7"/>
      <c r="X1753" s="7"/>
      <c r="Y1753" s="7"/>
      <c r="Z1753" s="7"/>
    </row>
    <row r="1754" ht="13.5" customHeight="1">
      <c r="A1754" s="288"/>
      <c r="B1754" s="287"/>
      <c r="C1754" s="203"/>
      <c r="D1754" s="203"/>
      <c r="E1754" s="281"/>
      <c r="F1754" s="253"/>
      <c r="G1754" s="7"/>
      <c r="H1754" s="7"/>
      <c r="I1754" s="7"/>
      <c r="J1754" s="7"/>
      <c r="K1754" s="7"/>
      <c r="L1754" s="7"/>
      <c r="M1754" s="7"/>
      <c r="N1754" s="7"/>
      <c r="O1754" s="7"/>
      <c r="P1754" s="7"/>
      <c r="Q1754" s="7"/>
      <c r="R1754" s="7"/>
      <c r="S1754" s="7"/>
      <c r="T1754" s="7"/>
      <c r="U1754" s="7"/>
      <c r="V1754" s="7"/>
      <c r="W1754" s="7"/>
      <c r="X1754" s="7"/>
      <c r="Y1754" s="7"/>
      <c r="Z1754" s="7"/>
    </row>
    <row r="1755" ht="13.5" customHeight="1">
      <c r="A1755" s="288"/>
      <c r="B1755" s="287"/>
      <c r="C1755" s="203"/>
      <c r="D1755" s="203"/>
      <c r="E1755" s="281"/>
      <c r="F1755" s="253"/>
      <c r="G1755" s="7"/>
      <c r="H1755" s="7"/>
      <c r="I1755" s="7"/>
      <c r="J1755" s="7"/>
      <c r="K1755" s="7"/>
      <c r="L1755" s="7"/>
      <c r="M1755" s="7"/>
      <c r="N1755" s="7"/>
      <c r="O1755" s="7"/>
      <c r="P1755" s="7"/>
      <c r="Q1755" s="7"/>
      <c r="R1755" s="7"/>
      <c r="S1755" s="7"/>
      <c r="T1755" s="7"/>
      <c r="U1755" s="7"/>
      <c r="V1755" s="7"/>
      <c r="W1755" s="7"/>
      <c r="X1755" s="7"/>
      <c r="Y1755" s="7"/>
      <c r="Z1755" s="7"/>
    </row>
    <row r="1756" ht="13.5" customHeight="1">
      <c r="A1756" s="288"/>
      <c r="B1756" s="287"/>
      <c r="C1756" s="203"/>
      <c r="D1756" s="203"/>
      <c r="E1756" s="281"/>
      <c r="F1756" s="253"/>
      <c r="G1756" s="7"/>
      <c r="H1756" s="7"/>
      <c r="I1756" s="7"/>
      <c r="J1756" s="7"/>
      <c r="K1756" s="7"/>
      <c r="L1756" s="7"/>
      <c r="M1756" s="7"/>
      <c r="N1756" s="7"/>
      <c r="O1756" s="7"/>
      <c r="P1756" s="7"/>
      <c r="Q1756" s="7"/>
      <c r="R1756" s="7"/>
      <c r="S1756" s="7"/>
      <c r="T1756" s="7"/>
      <c r="U1756" s="7"/>
      <c r="V1756" s="7"/>
      <c r="W1756" s="7"/>
      <c r="X1756" s="7"/>
      <c r="Y1756" s="7"/>
      <c r="Z1756" s="7"/>
    </row>
    <row r="1757" ht="13.5" customHeight="1">
      <c r="A1757" s="288"/>
      <c r="B1757" s="287"/>
      <c r="C1757" s="203"/>
      <c r="D1757" s="203"/>
      <c r="E1757" s="281"/>
      <c r="F1757" s="253"/>
      <c r="G1757" s="7"/>
      <c r="H1757" s="7"/>
      <c r="I1757" s="7"/>
      <c r="J1757" s="7"/>
      <c r="K1757" s="7"/>
      <c r="L1757" s="7"/>
      <c r="M1757" s="7"/>
      <c r="N1757" s="7"/>
      <c r="O1757" s="7"/>
      <c r="P1757" s="7"/>
      <c r="Q1757" s="7"/>
      <c r="R1757" s="7"/>
      <c r="S1757" s="7"/>
      <c r="T1757" s="7"/>
      <c r="U1757" s="7"/>
      <c r="V1757" s="7"/>
      <c r="W1757" s="7"/>
      <c r="X1757" s="7"/>
      <c r="Y1757" s="7"/>
      <c r="Z1757" s="7"/>
    </row>
    <row r="1758" ht="13.5" customHeight="1">
      <c r="A1758" s="288"/>
      <c r="B1758" s="287"/>
      <c r="C1758" s="203"/>
      <c r="D1758" s="203"/>
      <c r="E1758" s="281"/>
      <c r="F1758" s="253"/>
      <c r="G1758" s="7"/>
      <c r="H1758" s="7"/>
      <c r="I1758" s="7"/>
      <c r="J1758" s="7"/>
      <c r="K1758" s="7"/>
      <c r="L1758" s="7"/>
      <c r="M1758" s="7"/>
      <c r="N1758" s="7"/>
      <c r="O1758" s="7"/>
      <c r="P1758" s="7"/>
      <c r="Q1758" s="7"/>
      <c r="R1758" s="7"/>
      <c r="S1758" s="7"/>
      <c r="T1758" s="7"/>
      <c r="U1758" s="7"/>
      <c r="V1758" s="7"/>
      <c r="W1758" s="7"/>
      <c r="X1758" s="7"/>
      <c r="Y1758" s="7"/>
      <c r="Z1758" s="7"/>
    </row>
    <row r="1759" ht="13.5" customHeight="1">
      <c r="A1759" s="288"/>
      <c r="B1759" s="287"/>
      <c r="C1759" s="203"/>
      <c r="D1759" s="203"/>
      <c r="E1759" s="281"/>
      <c r="F1759" s="253"/>
      <c r="G1759" s="7"/>
      <c r="H1759" s="7"/>
      <c r="I1759" s="7"/>
      <c r="J1759" s="7"/>
      <c r="K1759" s="7"/>
      <c r="L1759" s="7"/>
      <c r="M1759" s="7"/>
      <c r="N1759" s="7"/>
      <c r="O1759" s="7"/>
      <c r="P1759" s="7"/>
      <c r="Q1759" s="7"/>
      <c r="R1759" s="7"/>
      <c r="S1759" s="7"/>
      <c r="T1759" s="7"/>
      <c r="U1759" s="7"/>
      <c r="V1759" s="7"/>
      <c r="W1759" s="7"/>
      <c r="X1759" s="7"/>
      <c r="Y1759" s="7"/>
      <c r="Z1759" s="7"/>
    </row>
    <row r="1760" ht="13.5" customHeight="1">
      <c r="A1760" s="288"/>
      <c r="B1760" s="287"/>
      <c r="C1760" s="203"/>
      <c r="D1760" s="203"/>
      <c r="E1760" s="281"/>
      <c r="F1760" s="253"/>
      <c r="G1760" s="7"/>
      <c r="H1760" s="7"/>
      <c r="I1760" s="7"/>
      <c r="J1760" s="7"/>
      <c r="K1760" s="7"/>
      <c r="L1760" s="7"/>
      <c r="M1760" s="7"/>
      <c r="N1760" s="7"/>
      <c r="O1760" s="7"/>
      <c r="P1760" s="7"/>
      <c r="Q1760" s="7"/>
      <c r="R1760" s="7"/>
      <c r="S1760" s="7"/>
      <c r="T1760" s="7"/>
      <c r="U1760" s="7"/>
      <c r="V1760" s="7"/>
      <c r="W1760" s="7"/>
      <c r="X1760" s="7"/>
      <c r="Y1760" s="7"/>
      <c r="Z1760" s="7"/>
    </row>
    <row r="1761" ht="13.5" customHeight="1">
      <c r="A1761" s="288"/>
      <c r="B1761" s="287"/>
      <c r="C1761" s="203"/>
      <c r="D1761" s="203"/>
      <c r="E1761" s="281"/>
      <c r="F1761" s="253"/>
      <c r="G1761" s="7"/>
      <c r="H1761" s="7"/>
      <c r="I1761" s="7"/>
      <c r="J1761" s="7"/>
      <c r="K1761" s="7"/>
      <c r="L1761" s="7"/>
      <c r="M1761" s="7"/>
      <c r="N1761" s="7"/>
      <c r="O1761" s="7"/>
      <c r="P1761" s="7"/>
      <c r="Q1761" s="7"/>
      <c r="R1761" s="7"/>
      <c r="S1761" s="7"/>
      <c r="T1761" s="7"/>
      <c r="U1761" s="7"/>
      <c r="V1761" s="7"/>
      <c r="W1761" s="7"/>
      <c r="X1761" s="7"/>
      <c r="Y1761" s="7"/>
      <c r="Z1761" s="7"/>
    </row>
    <row r="1762" ht="13.5" customHeight="1">
      <c r="A1762" s="288"/>
      <c r="B1762" s="287"/>
      <c r="C1762" s="203"/>
      <c r="D1762" s="203"/>
      <c r="E1762" s="281"/>
      <c r="F1762" s="253"/>
      <c r="G1762" s="7"/>
      <c r="H1762" s="7"/>
      <c r="I1762" s="7"/>
      <c r="J1762" s="7"/>
      <c r="K1762" s="7"/>
      <c r="L1762" s="7"/>
      <c r="M1762" s="7"/>
      <c r="N1762" s="7"/>
      <c r="O1762" s="7"/>
      <c r="P1762" s="7"/>
      <c r="Q1762" s="7"/>
      <c r="R1762" s="7"/>
      <c r="S1762" s="7"/>
      <c r="T1762" s="7"/>
      <c r="U1762" s="7"/>
      <c r="V1762" s="7"/>
      <c r="W1762" s="7"/>
      <c r="X1762" s="7"/>
      <c r="Y1762" s="7"/>
      <c r="Z1762" s="7"/>
    </row>
    <row r="1763" ht="13.5" customHeight="1">
      <c r="A1763" s="288"/>
      <c r="B1763" s="287"/>
      <c r="C1763" s="203"/>
      <c r="D1763" s="203"/>
      <c r="E1763" s="281"/>
      <c r="F1763" s="253"/>
      <c r="G1763" s="7"/>
      <c r="H1763" s="7"/>
      <c r="I1763" s="7"/>
      <c r="J1763" s="7"/>
      <c r="K1763" s="7"/>
      <c r="L1763" s="7"/>
      <c r="M1763" s="7"/>
      <c r="N1763" s="7"/>
      <c r="O1763" s="7"/>
      <c r="P1763" s="7"/>
      <c r="Q1763" s="7"/>
      <c r="R1763" s="7"/>
      <c r="S1763" s="7"/>
      <c r="T1763" s="7"/>
      <c r="U1763" s="7"/>
      <c r="V1763" s="7"/>
      <c r="W1763" s="7"/>
      <c r="X1763" s="7"/>
      <c r="Y1763" s="7"/>
      <c r="Z1763" s="7"/>
    </row>
    <row r="1764" ht="13.5" customHeight="1">
      <c r="A1764" s="288"/>
      <c r="B1764" s="287"/>
      <c r="C1764" s="203"/>
      <c r="D1764" s="203"/>
      <c r="E1764" s="281"/>
      <c r="F1764" s="253"/>
      <c r="G1764" s="7"/>
      <c r="H1764" s="7"/>
      <c r="I1764" s="7"/>
      <c r="J1764" s="7"/>
      <c r="K1764" s="7"/>
      <c r="L1764" s="7"/>
      <c r="M1764" s="7"/>
      <c r="N1764" s="7"/>
      <c r="O1764" s="7"/>
      <c r="P1764" s="7"/>
      <c r="Q1764" s="7"/>
      <c r="R1764" s="7"/>
      <c r="S1764" s="7"/>
      <c r="T1764" s="7"/>
      <c r="U1764" s="7"/>
      <c r="V1764" s="7"/>
      <c r="W1764" s="7"/>
      <c r="X1764" s="7"/>
      <c r="Y1764" s="7"/>
      <c r="Z1764" s="7"/>
    </row>
    <row r="1765" ht="13.5" customHeight="1">
      <c r="A1765" s="288"/>
      <c r="B1765" s="287"/>
      <c r="C1765" s="203"/>
      <c r="D1765" s="203"/>
      <c r="E1765" s="281"/>
      <c r="F1765" s="253"/>
      <c r="G1765" s="7"/>
      <c r="H1765" s="7"/>
      <c r="I1765" s="7"/>
      <c r="J1765" s="7"/>
      <c r="K1765" s="7"/>
      <c r="L1765" s="7"/>
      <c r="M1765" s="7"/>
      <c r="N1765" s="7"/>
      <c r="O1765" s="7"/>
      <c r="P1765" s="7"/>
      <c r="Q1765" s="7"/>
      <c r="R1765" s="7"/>
      <c r="S1765" s="7"/>
      <c r="T1765" s="7"/>
      <c r="U1765" s="7"/>
      <c r="V1765" s="7"/>
      <c r="W1765" s="7"/>
      <c r="X1765" s="7"/>
      <c r="Y1765" s="7"/>
      <c r="Z1765" s="7"/>
    </row>
    <row r="1766" ht="13.5" customHeight="1">
      <c r="A1766" s="288"/>
      <c r="B1766" s="287"/>
      <c r="C1766" s="203"/>
      <c r="D1766" s="203"/>
      <c r="E1766" s="281"/>
      <c r="F1766" s="253"/>
      <c r="G1766" s="7"/>
      <c r="H1766" s="7"/>
      <c r="I1766" s="7"/>
      <c r="J1766" s="7"/>
      <c r="K1766" s="7"/>
      <c r="L1766" s="7"/>
      <c r="M1766" s="7"/>
      <c r="N1766" s="7"/>
      <c r="O1766" s="7"/>
      <c r="P1766" s="7"/>
      <c r="Q1766" s="7"/>
      <c r="R1766" s="7"/>
      <c r="S1766" s="7"/>
      <c r="T1766" s="7"/>
      <c r="U1766" s="7"/>
      <c r="V1766" s="7"/>
      <c r="W1766" s="7"/>
      <c r="X1766" s="7"/>
      <c r="Y1766" s="7"/>
      <c r="Z1766" s="7"/>
    </row>
    <row r="1767" ht="13.5" customHeight="1">
      <c r="A1767" s="288"/>
      <c r="B1767" s="287"/>
      <c r="C1767" s="203"/>
      <c r="D1767" s="203"/>
      <c r="E1767" s="281"/>
      <c r="F1767" s="253"/>
      <c r="G1767" s="7"/>
      <c r="H1767" s="7"/>
      <c r="I1767" s="7"/>
      <c r="J1767" s="7"/>
      <c r="K1767" s="7"/>
      <c r="L1767" s="7"/>
      <c r="M1767" s="7"/>
      <c r="N1767" s="7"/>
      <c r="O1767" s="7"/>
      <c r="P1767" s="7"/>
      <c r="Q1767" s="7"/>
      <c r="R1767" s="7"/>
      <c r="S1767" s="7"/>
      <c r="T1767" s="7"/>
      <c r="U1767" s="7"/>
      <c r="V1767" s="7"/>
      <c r="W1767" s="7"/>
      <c r="X1767" s="7"/>
      <c r="Y1767" s="7"/>
      <c r="Z1767" s="7"/>
    </row>
    <row r="1768" ht="13.5" customHeight="1">
      <c r="A1768" s="288"/>
      <c r="B1768" s="287"/>
      <c r="C1768" s="203"/>
      <c r="D1768" s="203"/>
      <c r="E1768" s="281"/>
      <c r="F1768" s="253"/>
      <c r="G1768" s="7"/>
      <c r="H1768" s="7"/>
      <c r="I1768" s="7"/>
      <c r="J1768" s="7"/>
      <c r="K1768" s="7"/>
      <c r="L1768" s="7"/>
      <c r="M1768" s="7"/>
      <c r="N1768" s="7"/>
      <c r="O1768" s="7"/>
      <c r="P1768" s="7"/>
      <c r="Q1768" s="7"/>
      <c r="R1768" s="7"/>
      <c r="S1768" s="7"/>
      <c r="T1768" s="7"/>
      <c r="U1768" s="7"/>
      <c r="V1768" s="7"/>
      <c r="W1768" s="7"/>
      <c r="X1768" s="7"/>
      <c r="Y1768" s="7"/>
      <c r="Z1768" s="7"/>
    </row>
    <row r="1769" ht="13.5" customHeight="1">
      <c r="A1769" s="288"/>
      <c r="B1769" s="287"/>
      <c r="C1769" s="203"/>
      <c r="D1769" s="203"/>
      <c r="E1769" s="281"/>
      <c r="F1769" s="253"/>
      <c r="G1769" s="7"/>
      <c r="H1769" s="7"/>
      <c r="I1769" s="7"/>
      <c r="J1769" s="7"/>
      <c r="K1769" s="7"/>
      <c r="L1769" s="7"/>
      <c r="M1769" s="7"/>
      <c r="N1769" s="7"/>
      <c r="O1769" s="7"/>
      <c r="P1769" s="7"/>
      <c r="Q1769" s="7"/>
      <c r="R1769" s="7"/>
      <c r="S1769" s="7"/>
      <c r="T1769" s="7"/>
      <c r="U1769" s="7"/>
      <c r="V1769" s="7"/>
      <c r="W1769" s="7"/>
      <c r="X1769" s="7"/>
      <c r="Y1769" s="7"/>
      <c r="Z1769" s="7"/>
    </row>
    <row r="1770" ht="13.5" customHeight="1">
      <c r="A1770" s="288"/>
      <c r="B1770" s="287"/>
      <c r="C1770" s="203"/>
      <c r="D1770" s="203"/>
      <c r="E1770" s="281"/>
      <c r="F1770" s="253"/>
      <c r="G1770" s="7"/>
      <c r="H1770" s="7"/>
      <c r="I1770" s="7"/>
      <c r="J1770" s="7"/>
      <c r="K1770" s="7"/>
      <c r="L1770" s="7"/>
      <c r="M1770" s="7"/>
      <c r="N1770" s="7"/>
      <c r="O1770" s="7"/>
      <c r="P1770" s="7"/>
      <c r="Q1770" s="7"/>
      <c r="R1770" s="7"/>
      <c r="S1770" s="7"/>
      <c r="T1770" s="7"/>
      <c r="U1770" s="7"/>
      <c r="V1770" s="7"/>
      <c r="W1770" s="7"/>
      <c r="X1770" s="7"/>
      <c r="Y1770" s="7"/>
      <c r="Z1770" s="7"/>
    </row>
    <row r="1771" ht="13.5" customHeight="1">
      <c r="A1771" s="288"/>
      <c r="B1771" s="287"/>
      <c r="C1771" s="203"/>
      <c r="D1771" s="203"/>
      <c r="E1771" s="281"/>
      <c r="F1771" s="253"/>
      <c r="G1771" s="7"/>
      <c r="H1771" s="7"/>
      <c r="I1771" s="7"/>
      <c r="J1771" s="7"/>
      <c r="K1771" s="7"/>
      <c r="L1771" s="7"/>
      <c r="M1771" s="7"/>
      <c r="N1771" s="7"/>
      <c r="O1771" s="7"/>
      <c r="P1771" s="7"/>
      <c r="Q1771" s="7"/>
      <c r="R1771" s="7"/>
      <c r="S1771" s="7"/>
      <c r="T1771" s="7"/>
      <c r="U1771" s="7"/>
      <c r="V1771" s="7"/>
      <c r="W1771" s="7"/>
      <c r="X1771" s="7"/>
      <c r="Y1771" s="7"/>
      <c r="Z1771" s="7"/>
    </row>
    <row r="1772" ht="13.5" customHeight="1">
      <c r="A1772" s="288"/>
      <c r="B1772" s="287"/>
      <c r="C1772" s="203"/>
      <c r="D1772" s="203"/>
      <c r="E1772" s="281"/>
      <c r="F1772" s="253"/>
      <c r="G1772" s="7"/>
      <c r="H1772" s="7"/>
      <c r="I1772" s="7"/>
      <c r="J1772" s="7"/>
      <c r="K1772" s="7"/>
      <c r="L1772" s="7"/>
      <c r="M1772" s="7"/>
      <c r="N1772" s="7"/>
      <c r="O1772" s="7"/>
      <c r="P1772" s="7"/>
      <c r="Q1772" s="7"/>
      <c r="R1772" s="7"/>
      <c r="S1772" s="7"/>
      <c r="T1772" s="7"/>
      <c r="U1772" s="7"/>
      <c r="V1772" s="7"/>
      <c r="W1772" s="7"/>
      <c r="X1772" s="7"/>
      <c r="Y1772" s="7"/>
      <c r="Z1772" s="7"/>
    </row>
    <row r="1773" ht="13.5" customHeight="1">
      <c r="A1773" s="288"/>
      <c r="B1773" s="287"/>
      <c r="C1773" s="203"/>
      <c r="D1773" s="203"/>
      <c r="E1773" s="281"/>
      <c r="F1773" s="253"/>
      <c r="G1773" s="7"/>
      <c r="H1773" s="7"/>
      <c r="I1773" s="7"/>
      <c r="J1773" s="7"/>
      <c r="K1773" s="7"/>
      <c r="L1773" s="7"/>
      <c r="M1773" s="7"/>
      <c r="N1773" s="7"/>
      <c r="O1773" s="7"/>
      <c r="P1773" s="7"/>
      <c r="Q1773" s="7"/>
      <c r="R1773" s="7"/>
      <c r="S1773" s="7"/>
      <c r="T1773" s="7"/>
      <c r="U1773" s="7"/>
      <c r="V1773" s="7"/>
      <c r="W1773" s="7"/>
      <c r="X1773" s="7"/>
      <c r="Y1773" s="7"/>
      <c r="Z1773" s="7"/>
    </row>
    <row r="1774" ht="13.5" customHeight="1">
      <c r="A1774" s="288"/>
      <c r="B1774" s="287"/>
      <c r="C1774" s="203"/>
      <c r="D1774" s="203"/>
      <c r="E1774" s="281"/>
      <c r="F1774" s="253"/>
      <c r="G1774" s="7"/>
      <c r="H1774" s="7"/>
      <c r="I1774" s="7"/>
      <c r="J1774" s="7"/>
      <c r="K1774" s="7"/>
      <c r="L1774" s="7"/>
      <c r="M1774" s="7"/>
      <c r="N1774" s="7"/>
      <c r="O1774" s="7"/>
      <c r="P1774" s="7"/>
      <c r="Q1774" s="7"/>
      <c r="R1774" s="7"/>
      <c r="S1774" s="7"/>
      <c r="T1774" s="7"/>
      <c r="U1774" s="7"/>
      <c r="V1774" s="7"/>
      <c r="W1774" s="7"/>
      <c r="X1774" s="7"/>
      <c r="Y1774" s="7"/>
      <c r="Z1774" s="7"/>
    </row>
    <row r="1775" ht="13.5" customHeight="1">
      <c r="A1775" s="288"/>
      <c r="B1775" s="287"/>
      <c r="C1775" s="203"/>
      <c r="D1775" s="203"/>
      <c r="E1775" s="281"/>
      <c r="F1775" s="253"/>
      <c r="G1775" s="7"/>
      <c r="H1775" s="7"/>
      <c r="I1775" s="7"/>
      <c r="J1775" s="7"/>
      <c r="K1775" s="7"/>
      <c r="L1775" s="7"/>
      <c r="M1775" s="7"/>
      <c r="N1775" s="7"/>
      <c r="O1775" s="7"/>
      <c r="P1775" s="7"/>
      <c r="Q1775" s="7"/>
      <c r="R1775" s="7"/>
      <c r="S1775" s="7"/>
      <c r="T1775" s="7"/>
      <c r="U1775" s="7"/>
      <c r="V1775" s="7"/>
      <c r="W1775" s="7"/>
      <c r="X1775" s="7"/>
      <c r="Y1775" s="7"/>
      <c r="Z1775" s="7"/>
    </row>
    <row r="1776" ht="13.5" customHeight="1">
      <c r="A1776" s="288"/>
      <c r="B1776" s="287"/>
      <c r="C1776" s="203"/>
      <c r="D1776" s="203"/>
      <c r="E1776" s="281"/>
      <c r="F1776" s="253"/>
      <c r="G1776" s="7"/>
      <c r="H1776" s="7"/>
      <c r="I1776" s="7"/>
      <c r="J1776" s="7"/>
      <c r="K1776" s="7"/>
      <c r="L1776" s="7"/>
      <c r="M1776" s="7"/>
      <c r="N1776" s="7"/>
      <c r="O1776" s="7"/>
      <c r="P1776" s="7"/>
      <c r="Q1776" s="7"/>
      <c r="R1776" s="7"/>
      <c r="S1776" s="7"/>
      <c r="T1776" s="7"/>
      <c r="U1776" s="7"/>
      <c r="V1776" s="7"/>
      <c r="W1776" s="7"/>
      <c r="X1776" s="7"/>
      <c r="Y1776" s="7"/>
      <c r="Z1776" s="7"/>
    </row>
    <row r="1777" ht="13.5" customHeight="1">
      <c r="A1777" s="288"/>
      <c r="B1777" s="287"/>
      <c r="C1777" s="203"/>
      <c r="D1777" s="203"/>
      <c r="E1777" s="281"/>
      <c r="F1777" s="253"/>
      <c r="G1777" s="7"/>
      <c r="H1777" s="7"/>
      <c r="I1777" s="7"/>
      <c r="J1777" s="7"/>
      <c r="K1777" s="7"/>
      <c r="L1777" s="7"/>
      <c r="M1777" s="7"/>
      <c r="N1777" s="7"/>
      <c r="O1777" s="7"/>
      <c r="P1777" s="7"/>
      <c r="Q1777" s="7"/>
      <c r="R1777" s="7"/>
      <c r="S1777" s="7"/>
      <c r="T1777" s="7"/>
      <c r="U1777" s="7"/>
      <c r="V1777" s="7"/>
      <c r="W1777" s="7"/>
      <c r="X1777" s="7"/>
      <c r="Y1777" s="7"/>
      <c r="Z1777" s="7"/>
    </row>
    <row r="1778" ht="13.5" customHeight="1">
      <c r="A1778" s="288"/>
      <c r="B1778" s="287"/>
      <c r="C1778" s="203"/>
      <c r="D1778" s="203"/>
      <c r="E1778" s="281"/>
      <c r="F1778" s="253"/>
      <c r="G1778" s="7"/>
      <c r="H1778" s="7"/>
      <c r="I1778" s="7"/>
      <c r="J1778" s="7"/>
      <c r="K1778" s="7"/>
      <c r="L1778" s="7"/>
      <c r="M1778" s="7"/>
      <c r="N1778" s="7"/>
      <c r="O1778" s="7"/>
      <c r="P1778" s="7"/>
      <c r="Q1778" s="7"/>
      <c r="R1778" s="7"/>
      <c r="S1778" s="7"/>
      <c r="T1778" s="7"/>
      <c r="U1778" s="7"/>
      <c r="V1778" s="7"/>
      <c r="W1778" s="7"/>
      <c r="X1778" s="7"/>
      <c r="Y1778" s="7"/>
      <c r="Z1778" s="7"/>
    </row>
    <row r="1779" ht="13.5" customHeight="1">
      <c r="A1779" s="288"/>
      <c r="B1779" s="287"/>
      <c r="C1779" s="203"/>
      <c r="D1779" s="203"/>
      <c r="E1779" s="281"/>
      <c r="F1779" s="253"/>
      <c r="G1779" s="7"/>
      <c r="H1779" s="7"/>
      <c r="I1779" s="7"/>
      <c r="J1779" s="7"/>
      <c r="K1779" s="7"/>
      <c r="L1779" s="7"/>
      <c r="M1779" s="7"/>
      <c r="N1779" s="7"/>
      <c r="O1779" s="7"/>
      <c r="P1779" s="7"/>
      <c r="Q1779" s="7"/>
      <c r="R1779" s="7"/>
      <c r="S1779" s="7"/>
      <c r="T1779" s="7"/>
      <c r="U1779" s="7"/>
      <c r="V1779" s="7"/>
      <c r="W1779" s="7"/>
      <c r="X1779" s="7"/>
      <c r="Y1779" s="7"/>
      <c r="Z1779" s="7"/>
    </row>
    <row r="1780" ht="13.5" customHeight="1">
      <c r="A1780" s="288"/>
      <c r="B1780" s="287"/>
      <c r="C1780" s="203"/>
      <c r="D1780" s="203"/>
      <c r="E1780" s="281"/>
      <c r="F1780" s="253"/>
      <c r="G1780" s="7"/>
      <c r="H1780" s="7"/>
      <c r="I1780" s="7"/>
      <c r="J1780" s="7"/>
      <c r="K1780" s="7"/>
      <c r="L1780" s="7"/>
      <c r="M1780" s="7"/>
      <c r="N1780" s="7"/>
      <c r="O1780" s="7"/>
      <c r="P1780" s="7"/>
      <c r="Q1780" s="7"/>
      <c r="R1780" s="7"/>
      <c r="S1780" s="7"/>
      <c r="T1780" s="7"/>
      <c r="U1780" s="7"/>
      <c r="V1780" s="7"/>
      <c r="W1780" s="7"/>
      <c r="X1780" s="7"/>
      <c r="Y1780" s="7"/>
      <c r="Z1780" s="7"/>
    </row>
    <row r="1781" ht="13.5" customHeight="1">
      <c r="A1781" s="288"/>
      <c r="B1781" s="287"/>
      <c r="C1781" s="203"/>
      <c r="D1781" s="203"/>
      <c r="E1781" s="281"/>
      <c r="F1781" s="253"/>
      <c r="G1781" s="7"/>
      <c r="H1781" s="7"/>
      <c r="I1781" s="7"/>
      <c r="J1781" s="7"/>
      <c r="K1781" s="7"/>
      <c r="L1781" s="7"/>
      <c r="M1781" s="7"/>
      <c r="N1781" s="7"/>
      <c r="O1781" s="7"/>
      <c r="P1781" s="7"/>
      <c r="Q1781" s="7"/>
      <c r="R1781" s="7"/>
      <c r="S1781" s="7"/>
      <c r="T1781" s="7"/>
      <c r="U1781" s="7"/>
      <c r="V1781" s="7"/>
      <c r="W1781" s="7"/>
      <c r="X1781" s="7"/>
      <c r="Y1781" s="7"/>
      <c r="Z1781" s="7"/>
    </row>
    <row r="1782" ht="13.5" customHeight="1">
      <c r="A1782" s="288"/>
      <c r="B1782" s="287"/>
      <c r="C1782" s="203"/>
      <c r="D1782" s="203"/>
      <c r="E1782" s="281"/>
      <c r="F1782" s="253"/>
      <c r="G1782" s="7"/>
      <c r="H1782" s="7"/>
      <c r="I1782" s="7"/>
      <c r="J1782" s="7"/>
      <c r="K1782" s="7"/>
      <c r="L1782" s="7"/>
      <c r="M1782" s="7"/>
      <c r="N1782" s="7"/>
      <c r="O1782" s="7"/>
      <c r="P1782" s="7"/>
      <c r="Q1782" s="7"/>
      <c r="R1782" s="7"/>
      <c r="S1782" s="7"/>
      <c r="T1782" s="7"/>
      <c r="U1782" s="7"/>
      <c r="V1782" s="7"/>
      <c r="W1782" s="7"/>
      <c r="X1782" s="7"/>
      <c r="Y1782" s="7"/>
      <c r="Z1782" s="7"/>
    </row>
    <row r="1783" ht="13.5" customHeight="1">
      <c r="A1783" s="288"/>
      <c r="B1783" s="287"/>
      <c r="C1783" s="203"/>
      <c r="D1783" s="203"/>
      <c r="E1783" s="281"/>
      <c r="F1783" s="253"/>
      <c r="G1783" s="7"/>
      <c r="H1783" s="7"/>
      <c r="I1783" s="7"/>
      <c r="J1783" s="7"/>
      <c r="K1783" s="7"/>
      <c r="L1783" s="7"/>
      <c r="M1783" s="7"/>
      <c r="N1783" s="7"/>
      <c r="O1783" s="7"/>
      <c r="P1783" s="7"/>
      <c r="Q1783" s="7"/>
      <c r="R1783" s="7"/>
      <c r="S1783" s="7"/>
      <c r="T1783" s="7"/>
      <c r="U1783" s="7"/>
      <c r="V1783" s="7"/>
      <c r="W1783" s="7"/>
      <c r="X1783" s="7"/>
      <c r="Y1783" s="7"/>
      <c r="Z1783" s="7"/>
    </row>
    <row r="1784" ht="13.5" customHeight="1">
      <c r="A1784" s="288"/>
      <c r="B1784" s="287"/>
      <c r="C1784" s="203"/>
      <c r="D1784" s="203"/>
      <c r="E1784" s="281"/>
      <c r="F1784" s="253"/>
      <c r="G1784" s="7"/>
      <c r="H1784" s="7"/>
      <c r="I1784" s="7"/>
      <c r="J1784" s="7"/>
      <c r="K1784" s="7"/>
      <c r="L1784" s="7"/>
      <c r="M1784" s="7"/>
      <c r="N1784" s="7"/>
      <c r="O1784" s="7"/>
      <c r="P1784" s="7"/>
      <c r="Q1784" s="7"/>
      <c r="R1784" s="7"/>
      <c r="S1784" s="7"/>
      <c r="T1784" s="7"/>
      <c r="U1784" s="7"/>
      <c r="V1784" s="7"/>
      <c r="W1784" s="7"/>
      <c r="X1784" s="7"/>
      <c r="Y1784" s="7"/>
      <c r="Z1784" s="7"/>
    </row>
    <row r="1785" ht="13.5" customHeight="1">
      <c r="A1785" s="288"/>
      <c r="B1785" s="287"/>
      <c r="C1785" s="203"/>
      <c r="D1785" s="203"/>
      <c r="E1785" s="281"/>
      <c r="F1785" s="253"/>
      <c r="G1785" s="7"/>
      <c r="H1785" s="7"/>
      <c r="I1785" s="7"/>
      <c r="J1785" s="7"/>
      <c r="K1785" s="7"/>
      <c r="L1785" s="7"/>
      <c r="M1785" s="7"/>
      <c r="N1785" s="7"/>
      <c r="O1785" s="7"/>
      <c r="P1785" s="7"/>
      <c r="Q1785" s="7"/>
      <c r="R1785" s="7"/>
      <c r="S1785" s="7"/>
      <c r="T1785" s="7"/>
      <c r="U1785" s="7"/>
      <c r="V1785" s="7"/>
      <c r="W1785" s="7"/>
      <c r="X1785" s="7"/>
      <c r="Y1785" s="7"/>
      <c r="Z1785" s="7"/>
    </row>
    <row r="1786" ht="13.5" customHeight="1">
      <c r="A1786" s="288"/>
      <c r="B1786" s="287"/>
      <c r="C1786" s="203"/>
      <c r="D1786" s="203"/>
      <c r="E1786" s="281"/>
      <c r="F1786" s="253"/>
      <c r="G1786" s="7"/>
      <c r="H1786" s="7"/>
      <c r="I1786" s="7"/>
      <c r="J1786" s="7"/>
      <c r="K1786" s="7"/>
      <c r="L1786" s="7"/>
      <c r="M1786" s="7"/>
      <c r="N1786" s="7"/>
      <c r="O1786" s="7"/>
      <c r="P1786" s="7"/>
      <c r="Q1786" s="7"/>
      <c r="R1786" s="7"/>
      <c r="S1786" s="7"/>
      <c r="T1786" s="7"/>
      <c r="U1786" s="7"/>
      <c r="V1786" s="7"/>
      <c r="W1786" s="7"/>
      <c r="X1786" s="7"/>
      <c r="Y1786" s="7"/>
      <c r="Z1786" s="7"/>
    </row>
    <row r="1787" ht="13.5" customHeight="1">
      <c r="A1787" s="288"/>
      <c r="B1787" s="287"/>
      <c r="C1787" s="203"/>
      <c r="D1787" s="203"/>
      <c r="E1787" s="281"/>
      <c r="F1787" s="253"/>
      <c r="G1787" s="7"/>
      <c r="H1787" s="7"/>
      <c r="I1787" s="7"/>
      <c r="J1787" s="7"/>
      <c r="K1787" s="7"/>
      <c r="L1787" s="7"/>
      <c r="M1787" s="7"/>
      <c r="N1787" s="7"/>
      <c r="O1787" s="7"/>
      <c r="P1787" s="7"/>
      <c r="Q1787" s="7"/>
      <c r="R1787" s="7"/>
      <c r="S1787" s="7"/>
      <c r="T1787" s="7"/>
      <c r="U1787" s="7"/>
      <c r="V1787" s="7"/>
      <c r="W1787" s="7"/>
      <c r="X1787" s="7"/>
      <c r="Y1787" s="7"/>
      <c r="Z1787" s="7"/>
    </row>
    <row r="1788" ht="13.5" customHeight="1">
      <c r="A1788" s="288"/>
      <c r="B1788" s="287"/>
      <c r="C1788" s="203"/>
      <c r="D1788" s="203"/>
      <c r="E1788" s="281"/>
      <c r="F1788" s="253"/>
      <c r="G1788" s="7"/>
      <c r="H1788" s="7"/>
      <c r="I1788" s="7"/>
      <c r="J1788" s="7"/>
      <c r="K1788" s="7"/>
      <c r="L1788" s="7"/>
      <c r="M1788" s="7"/>
      <c r="N1788" s="7"/>
      <c r="O1788" s="7"/>
      <c r="P1788" s="7"/>
      <c r="Q1788" s="7"/>
      <c r="R1788" s="7"/>
      <c r="S1788" s="7"/>
      <c r="T1788" s="7"/>
      <c r="U1788" s="7"/>
      <c r="V1788" s="7"/>
      <c r="W1788" s="7"/>
      <c r="X1788" s="7"/>
      <c r="Y1788" s="7"/>
      <c r="Z1788" s="7"/>
    </row>
    <row r="1789" ht="13.5" customHeight="1">
      <c r="A1789" s="288"/>
      <c r="B1789" s="287"/>
      <c r="C1789" s="203"/>
      <c r="D1789" s="203"/>
      <c r="E1789" s="281"/>
      <c r="F1789" s="253"/>
      <c r="G1789" s="7"/>
      <c r="H1789" s="7"/>
      <c r="I1789" s="7"/>
      <c r="J1789" s="7"/>
      <c r="K1789" s="7"/>
      <c r="L1789" s="7"/>
      <c r="M1789" s="7"/>
      <c r="N1789" s="7"/>
      <c r="O1789" s="7"/>
      <c r="P1789" s="7"/>
      <c r="Q1789" s="7"/>
      <c r="R1789" s="7"/>
      <c r="S1789" s="7"/>
      <c r="T1789" s="7"/>
      <c r="U1789" s="7"/>
      <c r="V1789" s="7"/>
      <c r="W1789" s="7"/>
      <c r="X1789" s="7"/>
      <c r="Y1789" s="7"/>
      <c r="Z1789" s="7"/>
    </row>
    <row r="1790" ht="13.5" customHeight="1">
      <c r="A1790" s="288"/>
      <c r="B1790" s="287"/>
      <c r="C1790" s="203"/>
      <c r="D1790" s="203"/>
      <c r="E1790" s="281"/>
      <c r="F1790" s="253"/>
      <c r="G1790" s="7"/>
      <c r="H1790" s="7"/>
      <c r="I1790" s="7"/>
      <c r="J1790" s="7"/>
      <c r="K1790" s="7"/>
      <c r="L1790" s="7"/>
      <c r="M1790" s="7"/>
      <c r="N1790" s="7"/>
      <c r="O1790" s="7"/>
      <c r="P1790" s="7"/>
      <c r="Q1790" s="7"/>
      <c r="R1790" s="7"/>
      <c r="S1790" s="7"/>
      <c r="T1790" s="7"/>
      <c r="U1790" s="7"/>
      <c r="V1790" s="7"/>
      <c r="W1790" s="7"/>
      <c r="X1790" s="7"/>
      <c r="Y1790" s="7"/>
      <c r="Z1790" s="7"/>
    </row>
    <row r="1791" ht="13.5" customHeight="1">
      <c r="A1791" s="288"/>
      <c r="B1791" s="287"/>
      <c r="C1791" s="203"/>
      <c r="D1791" s="203"/>
      <c r="E1791" s="281"/>
      <c r="F1791" s="253"/>
      <c r="G1791" s="7"/>
      <c r="H1791" s="7"/>
      <c r="I1791" s="7"/>
      <c r="J1791" s="7"/>
      <c r="K1791" s="7"/>
      <c r="L1791" s="7"/>
      <c r="M1791" s="7"/>
      <c r="N1791" s="7"/>
      <c r="O1791" s="7"/>
      <c r="P1791" s="7"/>
      <c r="Q1791" s="7"/>
      <c r="R1791" s="7"/>
      <c r="S1791" s="7"/>
      <c r="T1791" s="7"/>
      <c r="U1791" s="7"/>
      <c r="V1791" s="7"/>
      <c r="W1791" s="7"/>
      <c r="X1791" s="7"/>
      <c r="Y1791" s="7"/>
      <c r="Z1791" s="7"/>
    </row>
    <row r="1792" ht="13.5" customHeight="1">
      <c r="A1792" s="288"/>
      <c r="B1792" s="287"/>
      <c r="C1792" s="203"/>
      <c r="D1792" s="203"/>
      <c r="E1792" s="281"/>
      <c r="F1792" s="253"/>
      <c r="G1792" s="7"/>
      <c r="H1792" s="7"/>
      <c r="I1792" s="7"/>
      <c r="J1792" s="7"/>
      <c r="K1792" s="7"/>
      <c r="L1792" s="7"/>
      <c r="M1792" s="7"/>
      <c r="N1792" s="7"/>
      <c r="O1792" s="7"/>
      <c r="P1792" s="7"/>
      <c r="Q1792" s="7"/>
      <c r="R1792" s="7"/>
      <c r="S1792" s="7"/>
      <c r="T1792" s="7"/>
      <c r="U1792" s="7"/>
      <c r="V1792" s="7"/>
      <c r="W1792" s="7"/>
      <c r="X1792" s="7"/>
      <c r="Y1792" s="7"/>
      <c r="Z1792" s="7"/>
    </row>
    <row r="1793" ht="13.5" customHeight="1">
      <c r="A1793" s="288"/>
      <c r="B1793" s="287"/>
      <c r="C1793" s="203"/>
      <c r="D1793" s="203"/>
      <c r="E1793" s="281"/>
      <c r="F1793" s="253"/>
      <c r="G1793" s="7"/>
      <c r="H1793" s="7"/>
      <c r="I1793" s="7"/>
      <c r="J1793" s="7"/>
      <c r="K1793" s="7"/>
      <c r="L1793" s="7"/>
      <c r="M1793" s="7"/>
      <c r="N1793" s="7"/>
      <c r="O1793" s="7"/>
      <c r="P1793" s="7"/>
      <c r="Q1793" s="7"/>
      <c r="R1793" s="7"/>
      <c r="S1793" s="7"/>
      <c r="T1793" s="7"/>
      <c r="U1793" s="7"/>
      <c r="V1793" s="7"/>
      <c r="W1793" s="7"/>
      <c r="X1793" s="7"/>
      <c r="Y1793" s="7"/>
      <c r="Z1793" s="7"/>
    </row>
    <row r="1794" ht="13.5" customHeight="1">
      <c r="A1794" s="288"/>
      <c r="B1794" s="287"/>
      <c r="C1794" s="203"/>
      <c r="D1794" s="203"/>
      <c r="E1794" s="281"/>
      <c r="F1794" s="253"/>
      <c r="G1794" s="7"/>
      <c r="H1794" s="7"/>
      <c r="I1794" s="7"/>
      <c r="J1794" s="7"/>
      <c r="K1794" s="7"/>
      <c r="L1794" s="7"/>
      <c r="M1794" s="7"/>
      <c r="N1794" s="7"/>
      <c r="O1794" s="7"/>
      <c r="P1794" s="7"/>
      <c r="Q1794" s="7"/>
      <c r="R1794" s="7"/>
      <c r="S1794" s="7"/>
      <c r="T1794" s="7"/>
      <c r="U1794" s="7"/>
      <c r="V1794" s="7"/>
      <c r="W1794" s="7"/>
      <c r="X1794" s="7"/>
      <c r="Y1794" s="7"/>
      <c r="Z1794" s="7"/>
    </row>
    <row r="1795" ht="13.5" customHeight="1">
      <c r="A1795" s="288"/>
      <c r="B1795" s="287"/>
      <c r="C1795" s="203"/>
      <c r="D1795" s="203"/>
      <c r="E1795" s="281"/>
      <c r="F1795" s="253"/>
      <c r="G1795" s="7"/>
      <c r="H1795" s="7"/>
      <c r="I1795" s="7"/>
      <c r="J1795" s="7"/>
      <c r="K1795" s="7"/>
      <c r="L1795" s="7"/>
      <c r="M1795" s="7"/>
      <c r="N1795" s="7"/>
      <c r="O1795" s="7"/>
      <c r="P1795" s="7"/>
      <c r="Q1795" s="7"/>
      <c r="R1795" s="7"/>
      <c r="S1795" s="7"/>
      <c r="T1795" s="7"/>
      <c r="U1795" s="7"/>
      <c r="V1795" s="7"/>
      <c r="W1795" s="7"/>
      <c r="X1795" s="7"/>
      <c r="Y1795" s="7"/>
      <c r="Z1795" s="7"/>
    </row>
    <row r="1796" ht="13.5" customHeight="1">
      <c r="A1796" s="288"/>
      <c r="B1796" s="287"/>
      <c r="C1796" s="203"/>
      <c r="D1796" s="203"/>
      <c r="E1796" s="281"/>
      <c r="F1796" s="253"/>
      <c r="G1796" s="7"/>
      <c r="H1796" s="7"/>
      <c r="I1796" s="7"/>
      <c r="J1796" s="7"/>
      <c r="K1796" s="7"/>
      <c r="L1796" s="7"/>
      <c r="M1796" s="7"/>
      <c r="N1796" s="7"/>
      <c r="O1796" s="7"/>
      <c r="P1796" s="7"/>
      <c r="Q1796" s="7"/>
      <c r="R1796" s="7"/>
      <c r="S1796" s="7"/>
      <c r="T1796" s="7"/>
      <c r="U1796" s="7"/>
      <c r="V1796" s="7"/>
      <c r="W1796" s="7"/>
      <c r="X1796" s="7"/>
      <c r="Y1796" s="7"/>
      <c r="Z1796" s="7"/>
    </row>
    <row r="1797" ht="13.5" customHeight="1">
      <c r="A1797" s="288"/>
      <c r="B1797" s="287"/>
      <c r="C1797" s="203"/>
      <c r="D1797" s="203"/>
      <c r="E1797" s="281"/>
      <c r="F1797" s="253"/>
      <c r="G1797" s="7"/>
      <c r="H1797" s="7"/>
      <c r="I1797" s="7"/>
      <c r="J1797" s="7"/>
      <c r="K1797" s="7"/>
      <c r="L1797" s="7"/>
      <c r="M1797" s="7"/>
      <c r="N1797" s="7"/>
      <c r="O1797" s="7"/>
      <c r="P1797" s="7"/>
      <c r="Q1797" s="7"/>
      <c r="R1797" s="7"/>
      <c r="S1797" s="7"/>
      <c r="T1797" s="7"/>
      <c r="U1797" s="7"/>
      <c r="V1797" s="7"/>
      <c r="W1797" s="7"/>
      <c r="X1797" s="7"/>
      <c r="Y1797" s="7"/>
      <c r="Z1797" s="7"/>
    </row>
    <row r="1798" ht="13.5" customHeight="1">
      <c r="A1798" s="288"/>
      <c r="B1798" s="287"/>
      <c r="C1798" s="203"/>
      <c r="D1798" s="203"/>
      <c r="E1798" s="281"/>
      <c r="F1798" s="253"/>
      <c r="G1798" s="7"/>
      <c r="H1798" s="7"/>
      <c r="I1798" s="7"/>
      <c r="J1798" s="7"/>
      <c r="K1798" s="7"/>
      <c r="L1798" s="7"/>
      <c r="M1798" s="7"/>
      <c r="N1798" s="7"/>
      <c r="O1798" s="7"/>
      <c r="P1798" s="7"/>
      <c r="Q1798" s="7"/>
      <c r="R1798" s="7"/>
      <c r="S1798" s="7"/>
      <c r="T1798" s="7"/>
      <c r="U1798" s="7"/>
      <c r="V1798" s="7"/>
      <c r="W1798" s="7"/>
      <c r="X1798" s="7"/>
      <c r="Y1798" s="7"/>
      <c r="Z1798" s="7"/>
    </row>
    <row r="1799" ht="13.5" customHeight="1">
      <c r="A1799" s="288"/>
      <c r="B1799" s="287"/>
      <c r="C1799" s="203"/>
      <c r="D1799" s="203"/>
      <c r="E1799" s="281"/>
      <c r="F1799" s="253"/>
      <c r="G1799" s="7"/>
      <c r="H1799" s="7"/>
      <c r="I1799" s="7"/>
      <c r="J1799" s="7"/>
      <c r="K1799" s="7"/>
      <c r="L1799" s="7"/>
      <c r="M1799" s="7"/>
      <c r="N1799" s="7"/>
      <c r="O1799" s="7"/>
      <c r="P1799" s="7"/>
      <c r="Q1799" s="7"/>
      <c r="R1799" s="7"/>
      <c r="S1799" s="7"/>
      <c r="T1799" s="7"/>
      <c r="U1799" s="7"/>
      <c r="V1799" s="7"/>
      <c r="W1799" s="7"/>
      <c r="X1799" s="7"/>
      <c r="Y1799" s="7"/>
      <c r="Z1799" s="7"/>
    </row>
    <row r="1800" ht="13.5" customHeight="1">
      <c r="A1800" s="288"/>
      <c r="B1800" s="287"/>
      <c r="C1800" s="203"/>
      <c r="D1800" s="203"/>
      <c r="E1800" s="281"/>
      <c r="F1800" s="253"/>
      <c r="G1800" s="7"/>
      <c r="H1800" s="7"/>
      <c r="I1800" s="7"/>
      <c r="J1800" s="7"/>
      <c r="K1800" s="7"/>
      <c r="L1800" s="7"/>
      <c r="M1800" s="7"/>
      <c r="N1800" s="7"/>
      <c r="O1800" s="7"/>
      <c r="P1800" s="7"/>
      <c r="Q1800" s="7"/>
      <c r="R1800" s="7"/>
      <c r="S1800" s="7"/>
      <c r="T1800" s="7"/>
      <c r="U1800" s="7"/>
      <c r="V1800" s="7"/>
      <c r="W1800" s="7"/>
      <c r="X1800" s="7"/>
      <c r="Y1800" s="7"/>
      <c r="Z1800" s="7"/>
    </row>
    <row r="1801" ht="13.5" customHeight="1">
      <c r="A1801" s="288"/>
      <c r="B1801" s="287"/>
      <c r="C1801" s="203"/>
      <c r="D1801" s="203"/>
      <c r="E1801" s="281"/>
      <c r="F1801" s="253"/>
      <c r="G1801" s="7"/>
      <c r="H1801" s="7"/>
      <c r="I1801" s="7"/>
      <c r="J1801" s="7"/>
      <c r="K1801" s="7"/>
      <c r="L1801" s="7"/>
      <c r="M1801" s="7"/>
      <c r="N1801" s="7"/>
      <c r="O1801" s="7"/>
      <c r="P1801" s="7"/>
      <c r="Q1801" s="7"/>
      <c r="R1801" s="7"/>
      <c r="S1801" s="7"/>
      <c r="T1801" s="7"/>
      <c r="U1801" s="7"/>
      <c r="V1801" s="7"/>
      <c r="W1801" s="7"/>
      <c r="X1801" s="7"/>
      <c r="Y1801" s="7"/>
      <c r="Z1801" s="7"/>
    </row>
    <row r="1802" ht="13.5" customHeight="1">
      <c r="A1802" s="288"/>
      <c r="B1802" s="287"/>
      <c r="C1802" s="203"/>
      <c r="D1802" s="203"/>
      <c r="E1802" s="281"/>
      <c r="F1802" s="253"/>
      <c r="G1802" s="7"/>
      <c r="H1802" s="7"/>
      <c r="I1802" s="7"/>
      <c r="J1802" s="7"/>
      <c r="K1802" s="7"/>
      <c r="L1802" s="7"/>
      <c r="M1802" s="7"/>
      <c r="N1802" s="7"/>
      <c r="O1802" s="7"/>
      <c r="P1802" s="7"/>
      <c r="Q1802" s="7"/>
      <c r="R1802" s="7"/>
      <c r="S1802" s="7"/>
      <c r="T1802" s="7"/>
      <c r="U1802" s="7"/>
      <c r="V1802" s="7"/>
      <c r="W1802" s="7"/>
      <c r="X1802" s="7"/>
      <c r="Y1802" s="7"/>
      <c r="Z1802" s="7"/>
    </row>
    <row r="1803" ht="13.5" customHeight="1">
      <c r="A1803" s="288"/>
      <c r="B1803" s="287"/>
      <c r="C1803" s="203"/>
      <c r="D1803" s="203"/>
      <c r="E1803" s="281"/>
      <c r="F1803" s="253"/>
      <c r="G1803" s="7"/>
      <c r="H1803" s="7"/>
      <c r="I1803" s="7"/>
      <c r="J1803" s="7"/>
      <c r="K1803" s="7"/>
      <c r="L1803" s="7"/>
      <c r="M1803" s="7"/>
      <c r="N1803" s="7"/>
      <c r="O1803" s="7"/>
      <c r="P1803" s="7"/>
      <c r="Q1803" s="7"/>
      <c r="R1803" s="7"/>
      <c r="S1803" s="7"/>
      <c r="T1803" s="7"/>
      <c r="U1803" s="7"/>
      <c r="V1803" s="7"/>
      <c r="W1803" s="7"/>
      <c r="X1803" s="7"/>
      <c r="Y1803" s="7"/>
      <c r="Z1803" s="7"/>
    </row>
    <row r="1804" ht="13.5" customHeight="1">
      <c r="A1804" s="288"/>
      <c r="B1804" s="287"/>
      <c r="C1804" s="203"/>
      <c r="D1804" s="203"/>
      <c r="E1804" s="281"/>
      <c r="F1804" s="253"/>
      <c r="G1804" s="7"/>
      <c r="H1804" s="7"/>
      <c r="I1804" s="7"/>
      <c r="J1804" s="7"/>
      <c r="K1804" s="7"/>
      <c r="L1804" s="7"/>
      <c r="M1804" s="7"/>
      <c r="N1804" s="7"/>
      <c r="O1804" s="7"/>
      <c r="P1804" s="7"/>
      <c r="Q1804" s="7"/>
      <c r="R1804" s="7"/>
      <c r="S1804" s="7"/>
      <c r="T1804" s="7"/>
      <c r="U1804" s="7"/>
      <c r="V1804" s="7"/>
      <c r="W1804" s="7"/>
      <c r="X1804" s="7"/>
      <c r="Y1804" s="7"/>
      <c r="Z1804" s="7"/>
    </row>
    <row r="1805" ht="13.5" customHeight="1">
      <c r="A1805" s="288"/>
      <c r="B1805" s="287"/>
      <c r="C1805" s="203"/>
      <c r="D1805" s="203"/>
      <c r="E1805" s="281"/>
      <c r="F1805" s="253"/>
      <c r="G1805" s="7"/>
      <c r="H1805" s="7"/>
      <c r="I1805" s="7"/>
      <c r="J1805" s="7"/>
      <c r="K1805" s="7"/>
      <c r="L1805" s="7"/>
      <c r="M1805" s="7"/>
      <c r="N1805" s="7"/>
      <c r="O1805" s="7"/>
      <c r="P1805" s="7"/>
      <c r="Q1805" s="7"/>
      <c r="R1805" s="7"/>
      <c r="S1805" s="7"/>
      <c r="T1805" s="7"/>
      <c r="U1805" s="7"/>
      <c r="V1805" s="7"/>
      <c r="W1805" s="7"/>
      <c r="X1805" s="7"/>
      <c r="Y1805" s="7"/>
      <c r="Z1805" s="7"/>
    </row>
    <row r="1806" ht="13.5" customHeight="1">
      <c r="A1806" s="288"/>
      <c r="B1806" s="287"/>
      <c r="C1806" s="203"/>
      <c r="D1806" s="203"/>
      <c r="E1806" s="281"/>
      <c r="F1806" s="253"/>
      <c r="G1806" s="7"/>
      <c r="H1806" s="7"/>
      <c r="I1806" s="7"/>
      <c r="J1806" s="7"/>
      <c r="K1806" s="7"/>
      <c r="L1806" s="7"/>
      <c r="M1806" s="7"/>
      <c r="N1806" s="7"/>
      <c r="O1806" s="7"/>
      <c r="P1806" s="7"/>
      <c r="Q1806" s="7"/>
      <c r="R1806" s="7"/>
      <c r="S1806" s="7"/>
      <c r="T1806" s="7"/>
      <c r="U1806" s="7"/>
      <c r="V1806" s="7"/>
      <c r="W1806" s="7"/>
      <c r="X1806" s="7"/>
      <c r="Y1806" s="7"/>
      <c r="Z1806" s="7"/>
    </row>
    <row r="1807" ht="13.5" customHeight="1">
      <c r="A1807" s="288"/>
      <c r="B1807" s="287"/>
      <c r="C1807" s="203"/>
      <c r="D1807" s="203"/>
      <c r="E1807" s="281"/>
      <c r="F1807" s="253"/>
      <c r="G1807" s="7"/>
      <c r="H1807" s="7"/>
      <c r="I1807" s="7"/>
      <c r="J1807" s="7"/>
      <c r="K1807" s="7"/>
      <c r="L1807" s="7"/>
      <c r="M1807" s="7"/>
      <c r="N1807" s="7"/>
      <c r="O1807" s="7"/>
      <c r="P1807" s="7"/>
      <c r="Q1807" s="7"/>
      <c r="R1807" s="7"/>
      <c r="S1807" s="7"/>
      <c r="T1807" s="7"/>
      <c r="U1807" s="7"/>
      <c r="V1807" s="7"/>
      <c r="W1807" s="7"/>
      <c r="X1807" s="7"/>
      <c r="Y1807" s="7"/>
      <c r="Z1807" s="7"/>
    </row>
    <row r="1808" ht="13.5" customHeight="1">
      <c r="A1808" s="288"/>
      <c r="B1808" s="287"/>
      <c r="C1808" s="203"/>
      <c r="D1808" s="203"/>
      <c r="E1808" s="281"/>
      <c r="F1808" s="253"/>
      <c r="G1808" s="7"/>
      <c r="H1808" s="7"/>
      <c r="I1808" s="7"/>
      <c r="J1808" s="7"/>
      <c r="K1808" s="7"/>
      <c r="L1808" s="7"/>
      <c r="M1808" s="7"/>
      <c r="N1808" s="7"/>
      <c r="O1808" s="7"/>
      <c r="P1808" s="7"/>
      <c r="Q1808" s="7"/>
      <c r="R1808" s="7"/>
      <c r="S1808" s="7"/>
      <c r="T1808" s="7"/>
      <c r="U1808" s="7"/>
      <c r="V1808" s="7"/>
      <c r="W1808" s="7"/>
      <c r="X1808" s="7"/>
      <c r="Y1808" s="7"/>
      <c r="Z1808" s="7"/>
    </row>
    <row r="1809" ht="13.5" customHeight="1">
      <c r="A1809" s="288"/>
      <c r="B1809" s="287"/>
      <c r="C1809" s="203"/>
      <c r="D1809" s="203"/>
      <c r="E1809" s="281"/>
      <c r="F1809" s="253"/>
      <c r="G1809" s="7"/>
      <c r="H1809" s="7"/>
      <c r="I1809" s="7"/>
      <c r="J1809" s="7"/>
      <c r="K1809" s="7"/>
      <c r="L1809" s="7"/>
      <c r="M1809" s="7"/>
      <c r="N1809" s="7"/>
      <c r="O1809" s="7"/>
      <c r="P1809" s="7"/>
      <c r="Q1809" s="7"/>
      <c r="R1809" s="7"/>
      <c r="S1809" s="7"/>
      <c r="T1809" s="7"/>
      <c r="U1809" s="7"/>
      <c r="V1809" s="7"/>
      <c r="W1809" s="7"/>
      <c r="X1809" s="7"/>
      <c r="Y1809" s="7"/>
      <c r="Z1809" s="7"/>
    </row>
    <row r="1810" ht="13.5" customHeight="1">
      <c r="A1810" s="288"/>
      <c r="B1810" s="287"/>
      <c r="C1810" s="203"/>
      <c r="D1810" s="203"/>
      <c r="E1810" s="281"/>
      <c r="F1810" s="253"/>
      <c r="G1810" s="7"/>
      <c r="H1810" s="7"/>
      <c r="I1810" s="7"/>
      <c r="J1810" s="7"/>
      <c r="K1810" s="7"/>
      <c r="L1810" s="7"/>
      <c r="M1810" s="7"/>
      <c r="N1810" s="7"/>
      <c r="O1810" s="7"/>
      <c r="P1810" s="7"/>
      <c r="Q1810" s="7"/>
      <c r="R1810" s="7"/>
      <c r="S1810" s="7"/>
      <c r="T1810" s="7"/>
      <c r="U1810" s="7"/>
      <c r="V1810" s="7"/>
      <c r="W1810" s="7"/>
      <c r="X1810" s="7"/>
      <c r="Y1810" s="7"/>
      <c r="Z1810" s="7"/>
    </row>
    <row r="1811" ht="13.5" customHeight="1">
      <c r="A1811" s="288"/>
      <c r="B1811" s="287"/>
      <c r="C1811" s="203"/>
      <c r="D1811" s="203"/>
      <c r="E1811" s="281"/>
      <c r="F1811" s="253"/>
      <c r="G1811" s="7"/>
      <c r="H1811" s="7"/>
      <c r="I1811" s="7"/>
      <c r="J1811" s="7"/>
      <c r="K1811" s="7"/>
      <c r="L1811" s="7"/>
      <c r="M1811" s="7"/>
      <c r="N1811" s="7"/>
      <c r="O1811" s="7"/>
      <c r="P1811" s="7"/>
      <c r="Q1811" s="7"/>
      <c r="R1811" s="7"/>
      <c r="S1811" s="7"/>
      <c r="T1811" s="7"/>
      <c r="U1811" s="7"/>
      <c r="V1811" s="7"/>
      <c r="W1811" s="7"/>
      <c r="X1811" s="7"/>
      <c r="Y1811" s="7"/>
      <c r="Z1811" s="7"/>
    </row>
    <row r="1812" ht="13.5" customHeight="1">
      <c r="A1812" s="288"/>
      <c r="B1812" s="287"/>
      <c r="C1812" s="203"/>
      <c r="D1812" s="203"/>
      <c r="E1812" s="281"/>
      <c r="F1812" s="253"/>
      <c r="G1812" s="7"/>
      <c r="H1812" s="7"/>
      <c r="I1812" s="7"/>
      <c r="J1812" s="7"/>
      <c r="K1812" s="7"/>
      <c r="L1812" s="7"/>
      <c r="M1812" s="7"/>
      <c r="N1812" s="7"/>
      <c r="O1812" s="7"/>
      <c r="P1812" s="7"/>
      <c r="Q1812" s="7"/>
      <c r="R1812" s="7"/>
      <c r="S1812" s="7"/>
      <c r="T1812" s="7"/>
      <c r="U1812" s="7"/>
      <c r="V1812" s="7"/>
      <c r="W1812" s="7"/>
      <c r="X1812" s="7"/>
      <c r="Y1812" s="7"/>
      <c r="Z1812" s="7"/>
    </row>
    <row r="1813" ht="13.5" customHeight="1">
      <c r="A1813" s="288"/>
      <c r="B1813" s="287"/>
      <c r="C1813" s="203"/>
      <c r="D1813" s="203"/>
      <c r="E1813" s="281"/>
      <c r="F1813" s="253"/>
      <c r="G1813" s="7"/>
      <c r="H1813" s="7"/>
      <c r="I1813" s="7"/>
      <c r="J1813" s="7"/>
      <c r="K1813" s="7"/>
      <c r="L1813" s="7"/>
      <c r="M1813" s="7"/>
      <c r="N1813" s="7"/>
      <c r="O1813" s="7"/>
      <c r="P1813" s="7"/>
      <c r="Q1813" s="7"/>
      <c r="R1813" s="7"/>
      <c r="S1813" s="7"/>
      <c r="T1813" s="7"/>
      <c r="U1813" s="7"/>
      <c r="V1813" s="7"/>
      <c r="W1813" s="7"/>
      <c r="X1813" s="7"/>
      <c r="Y1813" s="7"/>
      <c r="Z1813" s="7"/>
    </row>
    <row r="1814" ht="13.5" customHeight="1">
      <c r="A1814" s="288"/>
      <c r="B1814" s="287"/>
      <c r="C1814" s="203"/>
      <c r="D1814" s="203"/>
      <c r="E1814" s="281"/>
      <c r="F1814" s="253"/>
      <c r="G1814" s="7"/>
      <c r="H1814" s="7"/>
      <c r="I1814" s="7"/>
      <c r="J1814" s="7"/>
      <c r="K1814" s="7"/>
      <c r="L1814" s="7"/>
      <c r="M1814" s="7"/>
      <c r="N1814" s="7"/>
      <c r="O1814" s="7"/>
      <c r="P1814" s="7"/>
      <c r="Q1814" s="7"/>
      <c r="R1814" s="7"/>
      <c r="S1814" s="7"/>
      <c r="T1814" s="7"/>
      <c r="U1814" s="7"/>
      <c r="V1814" s="7"/>
      <c r="W1814" s="7"/>
      <c r="X1814" s="7"/>
      <c r="Y1814" s="7"/>
      <c r="Z1814" s="7"/>
    </row>
    <row r="1815" ht="13.5" customHeight="1">
      <c r="A1815" s="288"/>
      <c r="B1815" s="287"/>
      <c r="C1815" s="203"/>
      <c r="D1815" s="203"/>
      <c r="E1815" s="281"/>
      <c r="F1815" s="253"/>
      <c r="G1815" s="7"/>
      <c r="H1815" s="7"/>
      <c r="I1815" s="7"/>
      <c r="J1815" s="7"/>
      <c r="K1815" s="7"/>
      <c r="L1815" s="7"/>
      <c r="M1815" s="7"/>
      <c r="N1815" s="7"/>
      <c r="O1815" s="7"/>
      <c r="P1815" s="7"/>
      <c r="Q1815" s="7"/>
      <c r="R1815" s="7"/>
      <c r="S1815" s="7"/>
      <c r="T1815" s="7"/>
      <c r="U1815" s="7"/>
      <c r="V1815" s="7"/>
      <c r="W1815" s="7"/>
      <c r="X1815" s="7"/>
      <c r="Y1815" s="7"/>
      <c r="Z1815" s="7"/>
    </row>
    <row r="1816" ht="13.5" customHeight="1">
      <c r="A1816" s="288"/>
      <c r="B1816" s="287"/>
      <c r="C1816" s="203"/>
      <c r="D1816" s="203"/>
      <c r="E1816" s="281"/>
      <c r="F1816" s="253"/>
      <c r="G1816" s="7"/>
      <c r="H1816" s="7"/>
      <c r="I1816" s="7"/>
      <c r="J1816" s="7"/>
      <c r="K1816" s="7"/>
      <c r="L1816" s="7"/>
      <c r="M1816" s="7"/>
      <c r="N1816" s="7"/>
      <c r="O1816" s="7"/>
      <c r="P1816" s="7"/>
      <c r="Q1816" s="7"/>
      <c r="R1816" s="7"/>
      <c r="S1816" s="7"/>
      <c r="T1816" s="7"/>
      <c r="U1816" s="7"/>
      <c r="V1816" s="7"/>
      <c r="W1816" s="7"/>
      <c r="X1816" s="7"/>
      <c r="Y1816" s="7"/>
      <c r="Z1816" s="7"/>
    </row>
    <row r="1817" ht="13.5" customHeight="1">
      <c r="A1817" s="288"/>
      <c r="B1817" s="287"/>
      <c r="C1817" s="203"/>
      <c r="D1817" s="203"/>
      <c r="E1817" s="281"/>
      <c r="F1817" s="253"/>
      <c r="G1817" s="7"/>
      <c r="H1817" s="7"/>
      <c r="I1817" s="7"/>
      <c r="J1817" s="7"/>
      <c r="K1817" s="7"/>
      <c r="L1817" s="7"/>
      <c r="M1817" s="7"/>
      <c r="N1817" s="7"/>
      <c r="O1817" s="7"/>
      <c r="P1817" s="7"/>
      <c r="Q1817" s="7"/>
      <c r="R1817" s="7"/>
      <c r="S1817" s="7"/>
      <c r="T1817" s="7"/>
      <c r="U1817" s="7"/>
      <c r="V1817" s="7"/>
      <c r="W1817" s="7"/>
      <c r="X1817" s="7"/>
      <c r="Y1817" s="7"/>
      <c r="Z1817" s="7"/>
    </row>
    <row r="1818" ht="13.5" customHeight="1">
      <c r="A1818" s="288"/>
      <c r="B1818" s="287"/>
      <c r="C1818" s="203"/>
      <c r="D1818" s="203"/>
      <c r="E1818" s="281"/>
      <c r="F1818" s="253"/>
      <c r="G1818" s="7"/>
      <c r="H1818" s="7"/>
      <c r="I1818" s="7"/>
      <c r="J1818" s="7"/>
      <c r="K1818" s="7"/>
      <c r="L1818" s="7"/>
      <c r="M1818" s="7"/>
      <c r="N1818" s="7"/>
      <c r="O1818" s="7"/>
      <c r="P1818" s="7"/>
      <c r="Q1818" s="7"/>
      <c r="R1818" s="7"/>
      <c r="S1818" s="7"/>
      <c r="T1818" s="7"/>
      <c r="U1818" s="7"/>
      <c r="V1818" s="7"/>
      <c r="W1818" s="7"/>
      <c r="X1818" s="7"/>
      <c r="Y1818" s="7"/>
      <c r="Z1818" s="7"/>
    </row>
    <row r="1819" ht="13.5" customHeight="1">
      <c r="A1819" s="288"/>
      <c r="B1819" s="287"/>
      <c r="C1819" s="203"/>
      <c r="D1819" s="203"/>
      <c r="E1819" s="281"/>
      <c r="F1819" s="253"/>
      <c r="G1819" s="7"/>
      <c r="H1819" s="7"/>
      <c r="I1819" s="7"/>
      <c r="J1819" s="7"/>
      <c r="K1819" s="7"/>
      <c r="L1819" s="7"/>
      <c r="M1819" s="7"/>
      <c r="N1819" s="7"/>
      <c r="O1819" s="7"/>
      <c r="P1819" s="7"/>
      <c r="Q1819" s="7"/>
      <c r="R1819" s="7"/>
      <c r="S1819" s="7"/>
      <c r="T1819" s="7"/>
      <c r="U1819" s="7"/>
      <c r="V1819" s="7"/>
      <c r="W1819" s="7"/>
      <c r="X1819" s="7"/>
      <c r="Y1819" s="7"/>
      <c r="Z1819" s="7"/>
    </row>
    <row r="1820" ht="13.5" customHeight="1">
      <c r="A1820" s="288"/>
      <c r="B1820" s="287"/>
      <c r="C1820" s="203"/>
      <c r="D1820" s="203"/>
      <c r="E1820" s="281"/>
      <c r="F1820" s="253"/>
      <c r="G1820" s="7"/>
      <c r="H1820" s="7"/>
      <c r="I1820" s="7"/>
      <c r="J1820" s="7"/>
      <c r="K1820" s="7"/>
      <c r="L1820" s="7"/>
      <c r="M1820" s="7"/>
      <c r="N1820" s="7"/>
      <c r="O1820" s="7"/>
      <c r="P1820" s="7"/>
      <c r="Q1820" s="7"/>
      <c r="R1820" s="7"/>
      <c r="S1820" s="7"/>
      <c r="T1820" s="7"/>
      <c r="U1820" s="7"/>
      <c r="V1820" s="7"/>
      <c r="W1820" s="7"/>
      <c r="X1820" s="7"/>
      <c r="Y1820" s="7"/>
      <c r="Z1820" s="7"/>
    </row>
    <row r="1821" ht="13.5" customHeight="1">
      <c r="A1821" s="288"/>
      <c r="B1821" s="287"/>
      <c r="C1821" s="203"/>
      <c r="D1821" s="203"/>
      <c r="E1821" s="281"/>
      <c r="F1821" s="253"/>
      <c r="G1821" s="7"/>
      <c r="H1821" s="7"/>
      <c r="I1821" s="7"/>
      <c r="J1821" s="7"/>
      <c r="K1821" s="7"/>
      <c r="L1821" s="7"/>
      <c r="M1821" s="7"/>
      <c r="N1821" s="7"/>
      <c r="O1821" s="7"/>
      <c r="P1821" s="7"/>
      <c r="Q1821" s="7"/>
      <c r="R1821" s="7"/>
      <c r="S1821" s="7"/>
      <c r="T1821" s="7"/>
      <c r="U1821" s="7"/>
      <c r="V1821" s="7"/>
      <c r="W1821" s="7"/>
      <c r="X1821" s="7"/>
      <c r="Y1821" s="7"/>
      <c r="Z1821" s="7"/>
    </row>
    <row r="1822" ht="13.5" customHeight="1">
      <c r="A1822" s="288"/>
      <c r="B1822" s="287"/>
      <c r="C1822" s="203"/>
      <c r="D1822" s="203"/>
      <c r="E1822" s="281"/>
      <c r="F1822" s="253"/>
      <c r="G1822" s="7"/>
      <c r="H1822" s="7"/>
      <c r="I1822" s="7"/>
      <c r="J1822" s="7"/>
      <c r="K1822" s="7"/>
      <c r="L1822" s="7"/>
      <c r="M1822" s="7"/>
      <c r="N1822" s="7"/>
      <c r="O1822" s="7"/>
      <c r="P1822" s="7"/>
      <c r="Q1822" s="7"/>
      <c r="R1822" s="7"/>
      <c r="S1822" s="7"/>
      <c r="T1822" s="7"/>
      <c r="U1822" s="7"/>
      <c r="V1822" s="7"/>
      <c r="W1822" s="7"/>
      <c r="X1822" s="7"/>
      <c r="Y1822" s="7"/>
      <c r="Z1822" s="7"/>
    </row>
    <row r="1823" ht="13.5" customHeight="1">
      <c r="A1823" s="288"/>
      <c r="B1823" s="287"/>
      <c r="C1823" s="203"/>
      <c r="D1823" s="203"/>
      <c r="E1823" s="281"/>
      <c r="F1823" s="253"/>
      <c r="G1823" s="7"/>
      <c r="H1823" s="7"/>
      <c r="I1823" s="7"/>
      <c r="J1823" s="7"/>
      <c r="K1823" s="7"/>
      <c r="L1823" s="7"/>
      <c r="M1823" s="7"/>
      <c r="N1823" s="7"/>
      <c r="O1823" s="7"/>
      <c r="P1823" s="7"/>
      <c r="Q1823" s="7"/>
      <c r="R1823" s="7"/>
      <c r="S1823" s="7"/>
      <c r="T1823" s="7"/>
      <c r="U1823" s="7"/>
      <c r="V1823" s="7"/>
      <c r="W1823" s="7"/>
      <c r="X1823" s="7"/>
      <c r="Y1823" s="7"/>
      <c r="Z1823" s="7"/>
    </row>
    <row r="1824" ht="13.5" customHeight="1">
      <c r="A1824" s="288"/>
      <c r="B1824" s="287"/>
      <c r="C1824" s="203"/>
      <c r="D1824" s="203"/>
      <c r="E1824" s="281"/>
      <c r="F1824" s="253"/>
      <c r="G1824" s="7"/>
      <c r="H1824" s="7"/>
      <c r="I1824" s="7"/>
      <c r="J1824" s="7"/>
      <c r="K1824" s="7"/>
      <c r="L1824" s="7"/>
      <c r="M1824" s="7"/>
      <c r="N1824" s="7"/>
      <c r="O1824" s="7"/>
      <c r="P1824" s="7"/>
      <c r="Q1824" s="7"/>
      <c r="R1824" s="7"/>
      <c r="S1824" s="7"/>
      <c r="T1824" s="7"/>
      <c r="U1824" s="7"/>
      <c r="V1824" s="7"/>
      <c r="W1824" s="7"/>
      <c r="X1824" s="7"/>
      <c r="Y1824" s="7"/>
      <c r="Z1824" s="7"/>
    </row>
    <row r="1825" ht="13.5" customHeight="1">
      <c r="A1825" s="288"/>
      <c r="B1825" s="287"/>
      <c r="C1825" s="203"/>
      <c r="D1825" s="203"/>
      <c r="E1825" s="281"/>
      <c r="F1825" s="253"/>
      <c r="G1825" s="7"/>
      <c r="H1825" s="7"/>
      <c r="I1825" s="7"/>
      <c r="J1825" s="7"/>
      <c r="K1825" s="7"/>
      <c r="L1825" s="7"/>
      <c r="M1825" s="7"/>
      <c r="N1825" s="7"/>
      <c r="O1825" s="7"/>
      <c r="P1825" s="7"/>
      <c r="Q1825" s="7"/>
      <c r="R1825" s="7"/>
      <c r="S1825" s="7"/>
      <c r="T1825" s="7"/>
      <c r="U1825" s="7"/>
      <c r="V1825" s="7"/>
      <c r="W1825" s="7"/>
      <c r="X1825" s="7"/>
      <c r="Y1825" s="7"/>
      <c r="Z1825" s="7"/>
    </row>
    <row r="1826" ht="13.5" customHeight="1">
      <c r="A1826" s="288"/>
      <c r="B1826" s="287"/>
      <c r="C1826" s="203"/>
      <c r="D1826" s="203"/>
      <c r="E1826" s="281"/>
      <c r="F1826" s="253"/>
      <c r="G1826" s="7"/>
      <c r="H1826" s="7"/>
      <c r="I1826" s="7"/>
      <c r="J1826" s="7"/>
      <c r="K1826" s="7"/>
      <c r="L1826" s="7"/>
      <c r="M1826" s="7"/>
      <c r="N1826" s="7"/>
      <c r="O1826" s="7"/>
      <c r="P1826" s="7"/>
      <c r="Q1826" s="7"/>
      <c r="R1826" s="7"/>
      <c r="S1826" s="7"/>
      <c r="T1826" s="7"/>
      <c r="U1826" s="7"/>
      <c r="V1826" s="7"/>
      <c r="W1826" s="7"/>
      <c r="X1826" s="7"/>
      <c r="Y1826" s="7"/>
      <c r="Z1826" s="7"/>
    </row>
    <row r="1827" ht="13.5" customHeight="1">
      <c r="A1827" s="288"/>
      <c r="B1827" s="287"/>
      <c r="C1827" s="203"/>
      <c r="D1827" s="203"/>
      <c r="E1827" s="281"/>
      <c r="F1827" s="253"/>
      <c r="G1827" s="7"/>
      <c r="H1827" s="7"/>
      <c r="I1827" s="7"/>
      <c r="J1827" s="7"/>
      <c r="K1827" s="7"/>
      <c r="L1827" s="7"/>
      <c r="M1827" s="7"/>
      <c r="N1827" s="7"/>
      <c r="O1827" s="7"/>
      <c r="P1827" s="7"/>
      <c r="Q1827" s="7"/>
      <c r="R1827" s="7"/>
      <c r="S1827" s="7"/>
      <c r="T1827" s="7"/>
      <c r="U1827" s="7"/>
      <c r="V1827" s="7"/>
      <c r="W1827" s="7"/>
      <c r="X1827" s="7"/>
      <c r="Y1827" s="7"/>
      <c r="Z1827" s="7"/>
    </row>
    <row r="1828" ht="13.5" customHeight="1">
      <c r="A1828" s="288"/>
      <c r="B1828" s="287"/>
      <c r="C1828" s="203"/>
      <c r="D1828" s="203"/>
      <c r="E1828" s="281"/>
      <c r="F1828" s="253"/>
      <c r="G1828" s="7"/>
      <c r="H1828" s="7"/>
      <c r="I1828" s="7"/>
      <c r="J1828" s="7"/>
      <c r="K1828" s="7"/>
      <c r="L1828" s="7"/>
      <c r="M1828" s="7"/>
      <c r="N1828" s="7"/>
      <c r="O1828" s="7"/>
      <c r="P1828" s="7"/>
      <c r="Q1828" s="7"/>
      <c r="R1828" s="7"/>
      <c r="S1828" s="7"/>
      <c r="T1828" s="7"/>
      <c r="U1828" s="7"/>
      <c r="V1828" s="7"/>
      <c r="W1828" s="7"/>
      <c r="X1828" s="7"/>
      <c r="Y1828" s="7"/>
      <c r="Z1828" s="7"/>
    </row>
    <row r="1829" ht="13.5" customHeight="1">
      <c r="A1829" s="288"/>
      <c r="B1829" s="287"/>
      <c r="C1829" s="203"/>
      <c r="D1829" s="203"/>
      <c r="E1829" s="281"/>
      <c r="F1829" s="253"/>
      <c r="G1829" s="7"/>
      <c r="H1829" s="7"/>
      <c r="I1829" s="7"/>
      <c r="J1829" s="7"/>
      <c r="K1829" s="7"/>
      <c r="L1829" s="7"/>
      <c r="M1829" s="7"/>
      <c r="N1829" s="7"/>
      <c r="O1829" s="7"/>
      <c r="P1829" s="7"/>
      <c r="Q1829" s="7"/>
      <c r="R1829" s="7"/>
      <c r="S1829" s="7"/>
      <c r="T1829" s="7"/>
      <c r="U1829" s="7"/>
      <c r="V1829" s="7"/>
      <c r="W1829" s="7"/>
      <c r="X1829" s="7"/>
      <c r="Y1829" s="7"/>
      <c r="Z1829" s="7"/>
    </row>
    <row r="1830" ht="13.5" customHeight="1">
      <c r="A1830" s="288"/>
      <c r="B1830" s="287"/>
      <c r="C1830" s="203"/>
      <c r="D1830" s="203"/>
      <c r="E1830" s="281"/>
      <c r="F1830" s="253"/>
      <c r="G1830" s="7"/>
      <c r="H1830" s="7"/>
      <c r="I1830" s="7"/>
      <c r="J1830" s="7"/>
      <c r="K1830" s="7"/>
      <c r="L1830" s="7"/>
      <c r="M1830" s="7"/>
      <c r="N1830" s="7"/>
      <c r="O1830" s="7"/>
      <c r="P1830" s="7"/>
      <c r="Q1830" s="7"/>
      <c r="R1830" s="7"/>
      <c r="S1830" s="7"/>
      <c r="T1830" s="7"/>
      <c r="U1830" s="7"/>
      <c r="V1830" s="7"/>
      <c r="W1830" s="7"/>
      <c r="X1830" s="7"/>
      <c r="Y1830" s="7"/>
      <c r="Z1830" s="7"/>
    </row>
    <row r="1831" ht="13.5" customHeight="1">
      <c r="A1831" s="288"/>
      <c r="B1831" s="287"/>
      <c r="C1831" s="203"/>
      <c r="D1831" s="203"/>
      <c r="E1831" s="281"/>
      <c r="F1831" s="253"/>
      <c r="G1831" s="7"/>
      <c r="H1831" s="7"/>
      <c r="I1831" s="7"/>
      <c r="J1831" s="7"/>
      <c r="K1831" s="7"/>
      <c r="L1831" s="7"/>
      <c r="M1831" s="7"/>
      <c r="N1831" s="7"/>
      <c r="O1831" s="7"/>
      <c r="P1831" s="7"/>
      <c r="Q1831" s="7"/>
      <c r="R1831" s="7"/>
      <c r="S1831" s="7"/>
      <c r="T1831" s="7"/>
      <c r="U1831" s="7"/>
      <c r="V1831" s="7"/>
      <c r="W1831" s="7"/>
      <c r="X1831" s="7"/>
      <c r="Y1831" s="7"/>
      <c r="Z1831" s="7"/>
    </row>
    <row r="1832" ht="13.5" customHeight="1">
      <c r="A1832" s="288"/>
      <c r="B1832" s="287"/>
      <c r="C1832" s="203"/>
      <c r="D1832" s="203"/>
      <c r="E1832" s="281"/>
      <c r="F1832" s="253"/>
      <c r="G1832" s="7"/>
      <c r="H1832" s="7"/>
      <c r="I1832" s="7"/>
      <c r="J1832" s="7"/>
      <c r="K1832" s="7"/>
      <c r="L1832" s="7"/>
      <c r="M1832" s="7"/>
      <c r="N1832" s="7"/>
      <c r="O1832" s="7"/>
      <c r="P1832" s="7"/>
      <c r="Q1832" s="7"/>
      <c r="R1832" s="7"/>
      <c r="S1832" s="7"/>
      <c r="T1832" s="7"/>
      <c r="U1832" s="7"/>
      <c r="V1832" s="7"/>
      <c r="W1832" s="7"/>
      <c r="X1832" s="7"/>
      <c r="Y1832" s="7"/>
      <c r="Z1832" s="7"/>
    </row>
    <row r="1833" ht="13.5" customHeight="1">
      <c r="A1833" s="288"/>
      <c r="B1833" s="287"/>
      <c r="C1833" s="203"/>
      <c r="D1833" s="203"/>
      <c r="E1833" s="281"/>
      <c r="F1833" s="253"/>
      <c r="G1833" s="7"/>
      <c r="H1833" s="7"/>
      <c r="I1833" s="7"/>
      <c r="J1833" s="7"/>
      <c r="K1833" s="7"/>
      <c r="L1833" s="7"/>
      <c r="M1833" s="7"/>
      <c r="N1833" s="7"/>
      <c r="O1833" s="7"/>
      <c r="P1833" s="7"/>
      <c r="Q1833" s="7"/>
      <c r="R1833" s="7"/>
      <c r="S1833" s="7"/>
      <c r="T1833" s="7"/>
      <c r="U1833" s="7"/>
      <c r="V1833" s="7"/>
      <c r="W1833" s="7"/>
      <c r="X1833" s="7"/>
      <c r="Y1833" s="7"/>
      <c r="Z1833" s="7"/>
    </row>
    <row r="1834" ht="13.5" customHeight="1">
      <c r="A1834" s="288"/>
      <c r="B1834" s="287"/>
      <c r="C1834" s="203"/>
      <c r="D1834" s="203"/>
      <c r="E1834" s="281"/>
      <c r="F1834" s="253"/>
      <c r="G1834" s="7"/>
      <c r="H1834" s="7"/>
      <c r="I1834" s="7"/>
      <c r="J1834" s="7"/>
      <c r="K1834" s="7"/>
      <c r="L1834" s="7"/>
      <c r="M1834" s="7"/>
      <c r="N1834" s="7"/>
      <c r="O1834" s="7"/>
      <c r="P1834" s="7"/>
      <c r="Q1834" s="7"/>
      <c r="R1834" s="7"/>
      <c r="S1834" s="7"/>
      <c r="T1834" s="7"/>
      <c r="U1834" s="7"/>
      <c r="V1834" s="7"/>
      <c r="W1834" s="7"/>
      <c r="X1834" s="7"/>
      <c r="Y1834" s="7"/>
      <c r="Z1834" s="7"/>
    </row>
    <row r="1835" ht="13.5" customHeight="1">
      <c r="A1835" s="288"/>
      <c r="B1835" s="287"/>
      <c r="C1835" s="203"/>
      <c r="D1835" s="203"/>
      <c r="E1835" s="281"/>
      <c r="F1835" s="253"/>
      <c r="G1835" s="7"/>
      <c r="H1835" s="7"/>
      <c r="I1835" s="7"/>
      <c r="J1835" s="7"/>
      <c r="K1835" s="7"/>
      <c r="L1835" s="7"/>
      <c r="M1835" s="7"/>
      <c r="N1835" s="7"/>
      <c r="O1835" s="7"/>
      <c r="P1835" s="7"/>
      <c r="Q1835" s="7"/>
      <c r="R1835" s="7"/>
      <c r="S1835" s="7"/>
      <c r="T1835" s="7"/>
      <c r="U1835" s="7"/>
      <c r="V1835" s="7"/>
      <c r="W1835" s="7"/>
      <c r="X1835" s="7"/>
      <c r="Y1835" s="7"/>
      <c r="Z1835" s="7"/>
    </row>
    <row r="1836" ht="13.5" customHeight="1">
      <c r="A1836" s="288"/>
      <c r="B1836" s="287"/>
      <c r="C1836" s="203"/>
      <c r="D1836" s="203"/>
      <c r="E1836" s="281"/>
      <c r="F1836" s="253"/>
      <c r="G1836" s="7"/>
      <c r="H1836" s="7"/>
      <c r="I1836" s="7"/>
      <c r="J1836" s="7"/>
      <c r="K1836" s="7"/>
      <c r="L1836" s="7"/>
      <c r="M1836" s="7"/>
      <c r="N1836" s="7"/>
      <c r="O1836" s="7"/>
      <c r="P1836" s="7"/>
      <c r="Q1836" s="7"/>
      <c r="R1836" s="7"/>
      <c r="S1836" s="7"/>
      <c r="T1836" s="7"/>
      <c r="U1836" s="7"/>
      <c r="V1836" s="7"/>
      <c r="W1836" s="7"/>
      <c r="X1836" s="7"/>
      <c r="Y1836" s="7"/>
      <c r="Z1836" s="7"/>
    </row>
    <row r="1837" ht="13.5" customHeight="1">
      <c r="A1837" s="288"/>
      <c r="B1837" s="287"/>
      <c r="C1837" s="203"/>
      <c r="D1837" s="203"/>
      <c r="E1837" s="281"/>
      <c r="F1837" s="253"/>
      <c r="G1837" s="7"/>
      <c r="H1837" s="7"/>
      <c r="I1837" s="7"/>
      <c r="J1837" s="7"/>
      <c r="K1837" s="7"/>
      <c r="L1837" s="7"/>
      <c r="M1837" s="7"/>
      <c r="N1837" s="7"/>
      <c r="O1837" s="7"/>
      <c r="P1837" s="7"/>
      <c r="Q1837" s="7"/>
      <c r="R1837" s="7"/>
      <c r="S1837" s="7"/>
      <c r="T1837" s="7"/>
      <c r="U1837" s="7"/>
      <c r="V1837" s="7"/>
      <c r="W1837" s="7"/>
      <c r="X1837" s="7"/>
      <c r="Y1837" s="7"/>
      <c r="Z1837" s="7"/>
    </row>
    <row r="1838" ht="13.5" customHeight="1">
      <c r="A1838" s="288"/>
      <c r="B1838" s="287"/>
      <c r="C1838" s="203"/>
      <c r="D1838" s="203"/>
      <c r="E1838" s="281"/>
      <c r="F1838" s="253"/>
      <c r="G1838" s="7"/>
      <c r="H1838" s="7"/>
      <c r="I1838" s="7"/>
      <c r="J1838" s="7"/>
      <c r="K1838" s="7"/>
      <c r="L1838" s="7"/>
      <c r="M1838" s="7"/>
      <c r="N1838" s="7"/>
      <c r="O1838" s="7"/>
      <c r="P1838" s="7"/>
      <c r="Q1838" s="7"/>
      <c r="R1838" s="7"/>
      <c r="S1838" s="7"/>
      <c r="T1838" s="7"/>
      <c r="U1838" s="7"/>
      <c r="V1838" s="7"/>
      <c r="W1838" s="7"/>
      <c r="X1838" s="7"/>
      <c r="Y1838" s="7"/>
      <c r="Z1838" s="7"/>
    </row>
    <row r="1839" ht="13.5" customHeight="1">
      <c r="A1839" s="288"/>
      <c r="B1839" s="287"/>
      <c r="C1839" s="203"/>
      <c r="D1839" s="203"/>
      <c r="E1839" s="281"/>
      <c r="F1839" s="253"/>
      <c r="G1839" s="7"/>
      <c r="H1839" s="7"/>
      <c r="I1839" s="7"/>
      <c r="J1839" s="7"/>
      <c r="K1839" s="7"/>
      <c r="L1839" s="7"/>
      <c r="M1839" s="7"/>
      <c r="N1839" s="7"/>
      <c r="O1839" s="7"/>
      <c r="P1839" s="7"/>
      <c r="Q1839" s="7"/>
      <c r="R1839" s="7"/>
      <c r="S1839" s="7"/>
      <c r="T1839" s="7"/>
      <c r="U1839" s="7"/>
      <c r="V1839" s="7"/>
      <c r="W1839" s="7"/>
      <c r="X1839" s="7"/>
      <c r="Y1839" s="7"/>
      <c r="Z1839" s="7"/>
    </row>
    <row r="1840" ht="13.5" customHeight="1">
      <c r="A1840" s="288"/>
      <c r="B1840" s="287"/>
      <c r="C1840" s="203"/>
      <c r="D1840" s="203"/>
      <c r="E1840" s="281"/>
      <c r="F1840" s="253"/>
      <c r="G1840" s="7"/>
      <c r="H1840" s="7"/>
      <c r="I1840" s="7"/>
      <c r="J1840" s="7"/>
      <c r="K1840" s="7"/>
      <c r="L1840" s="7"/>
      <c r="M1840" s="7"/>
      <c r="N1840" s="7"/>
      <c r="O1840" s="7"/>
      <c r="P1840" s="7"/>
      <c r="Q1840" s="7"/>
      <c r="R1840" s="7"/>
      <c r="S1840" s="7"/>
      <c r="T1840" s="7"/>
      <c r="U1840" s="7"/>
      <c r="V1840" s="7"/>
      <c r="W1840" s="7"/>
      <c r="X1840" s="7"/>
      <c r="Y1840" s="7"/>
      <c r="Z1840" s="7"/>
    </row>
    <row r="1841" ht="13.5" customHeight="1">
      <c r="A1841" s="288"/>
      <c r="B1841" s="287"/>
      <c r="C1841" s="203"/>
      <c r="D1841" s="203"/>
      <c r="E1841" s="281"/>
      <c r="F1841" s="253"/>
      <c r="G1841" s="7"/>
      <c r="H1841" s="7"/>
      <c r="I1841" s="7"/>
      <c r="J1841" s="7"/>
      <c r="K1841" s="7"/>
      <c r="L1841" s="7"/>
      <c r="M1841" s="7"/>
      <c r="N1841" s="7"/>
      <c r="O1841" s="7"/>
      <c r="P1841" s="7"/>
      <c r="Q1841" s="7"/>
      <c r="R1841" s="7"/>
      <c r="S1841" s="7"/>
      <c r="T1841" s="7"/>
      <c r="U1841" s="7"/>
      <c r="V1841" s="7"/>
      <c r="W1841" s="7"/>
      <c r="X1841" s="7"/>
      <c r="Y1841" s="7"/>
      <c r="Z1841" s="7"/>
    </row>
    <row r="1842" ht="13.5" customHeight="1">
      <c r="A1842" s="288"/>
      <c r="B1842" s="287"/>
      <c r="C1842" s="203"/>
      <c r="D1842" s="203"/>
      <c r="E1842" s="281"/>
      <c r="F1842" s="253"/>
      <c r="G1842" s="7"/>
      <c r="H1842" s="7"/>
      <c r="I1842" s="7"/>
      <c r="J1842" s="7"/>
      <c r="K1842" s="7"/>
      <c r="L1842" s="7"/>
      <c r="M1842" s="7"/>
      <c r="N1842" s="7"/>
      <c r="O1842" s="7"/>
      <c r="P1842" s="7"/>
      <c r="Q1842" s="7"/>
      <c r="R1842" s="7"/>
      <c r="S1842" s="7"/>
      <c r="T1842" s="7"/>
      <c r="U1842" s="7"/>
      <c r="V1842" s="7"/>
      <c r="W1842" s="7"/>
      <c r="X1842" s="7"/>
      <c r="Y1842" s="7"/>
      <c r="Z1842" s="7"/>
    </row>
    <row r="1843" ht="13.5" customHeight="1">
      <c r="A1843" s="288"/>
      <c r="B1843" s="287"/>
      <c r="C1843" s="203"/>
      <c r="D1843" s="203"/>
      <c r="E1843" s="281"/>
      <c r="F1843" s="253"/>
      <c r="G1843" s="7"/>
      <c r="H1843" s="7"/>
      <c r="I1843" s="7"/>
      <c r="J1843" s="7"/>
      <c r="K1843" s="7"/>
      <c r="L1843" s="7"/>
      <c r="M1843" s="7"/>
      <c r="N1843" s="7"/>
      <c r="O1843" s="7"/>
      <c r="P1843" s="7"/>
      <c r="Q1843" s="7"/>
      <c r="R1843" s="7"/>
      <c r="S1843" s="7"/>
      <c r="T1843" s="7"/>
      <c r="U1843" s="7"/>
      <c r="V1843" s="7"/>
      <c r="W1843" s="7"/>
      <c r="X1843" s="7"/>
      <c r="Y1843" s="7"/>
      <c r="Z1843" s="7"/>
    </row>
    <row r="1844" ht="13.5" customHeight="1">
      <c r="A1844" s="288"/>
      <c r="B1844" s="287"/>
      <c r="C1844" s="203"/>
      <c r="D1844" s="203"/>
      <c r="E1844" s="281"/>
      <c r="F1844" s="253"/>
      <c r="G1844" s="7"/>
      <c r="H1844" s="7"/>
      <c r="I1844" s="7"/>
      <c r="J1844" s="7"/>
      <c r="K1844" s="7"/>
      <c r="L1844" s="7"/>
      <c r="M1844" s="7"/>
      <c r="N1844" s="7"/>
      <c r="O1844" s="7"/>
      <c r="P1844" s="7"/>
      <c r="Q1844" s="7"/>
      <c r="R1844" s="7"/>
      <c r="S1844" s="7"/>
      <c r="T1844" s="7"/>
      <c r="U1844" s="7"/>
      <c r="V1844" s="7"/>
      <c r="W1844" s="7"/>
      <c r="X1844" s="7"/>
      <c r="Y1844" s="7"/>
      <c r="Z1844" s="7"/>
    </row>
    <row r="1845" ht="13.5" customHeight="1">
      <c r="A1845" s="288"/>
      <c r="B1845" s="287"/>
      <c r="C1845" s="203"/>
      <c r="D1845" s="203"/>
      <c r="E1845" s="281"/>
      <c r="F1845" s="253"/>
      <c r="G1845" s="7"/>
      <c r="H1845" s="7"/>
      <c r="I1845" s="7"/>
      <c r="J1845" s="7"/>
      <c r="K1845" s="7"/>
      <c r="L1845" s="7"/>
      <c r="M1845" s="7"/>
      <c r="N1845" s="7"/>
      <c r="O1845" s="7"/>
      <c r="P1845" s="7"/>
      <c r="Q1845" s="7"/>
      <c r="R1845" s="7"/>
      <c r="S1845" s="7"/>
      <c r="T1845" s="7"/>
      <c r="U1845" s="7"/>
      <c r="V1845" s="7"/>
      <c r="W1845" s="7"/>
      <c r="X1845" s="7"/>
      <c r="Y1845" s="7"/>
      <c r="Z1845" s="7"/>
    </row>
    <row r="1846" ht="13.5" customHeight="1">
      <c r="A1846" s="288"/>
      <c r="B1846" s="287"/>
      <c r="C1846" s="203"/>
      <c r="D1846" s="203"/>
      <c r="E1846" s="281"/>
      <c r="F1846" s="253"/>
      <c r="G1846" s="7"/>
      <c r="H1846" s="7"/>
      <c r="I1846" s="7"/>
      <c r="J1846" s="7"/>
      <c r="K1846" s="7"/>
      <c r="L1846" s="7"/>
      <c r="M1846" s="7"/>
      <c r="N1846" s="7"/>
      <c r="O1846" s="7"/>
      <c r="P1846" s="7"/>
      <c r="Q1846" s="7"/>
      <c r="R1846" s="7"/>
      <c r="S1846" s="7"/>
      <c r="T1846" s="7"/>
      <c r="U1846" s="7"/>
      <c r="V1846" s="7"/>
      <c r="W1846" s="7"/>
      <c r="X1846" s="7"/>
      <c r="Y1846" s="7"/>
      <c r="Z1846" s="7"/>
    </row>
    <row r="1847" ht="13.5" customHeight="1">
      <c r="A1847" s="288"/>
      <c r="B1847" s="287"/>
      <c r="C1847" s="203"/>
      <c r="D1847" s="203"/>
      <c r="E1847" s="281"/>
      <c r="F1847" s="253"/>
      <c r="G1847" s="7"/>
      <c r="H1847" s="7"/>
      <c r="I1847" s="7"/>
      <c r="J1847" s="7"/>
      <c r="K1847" s="7"/>
      <c r="L1847" s="7"/>
      <c r="M1847" s="7"/>
      <c r="N1847" s="7"/>
      <c r="O1847" s="7"/>
      <c r="P1847" s="7"/>
      <c r="Q1847" s="7"/>
      <c r="R1847" s="7"/>
      <c r="S1847" s="7"/>
      <c r="T1847" s="7"/>
      <c r="U1847" s="7"/>
      <c r="V1847" s="7"/>
      <c r="W1847" s="7"/>
      <c r="X1847" s="7"/>
      <c r="Y1847" s="7"/>
      <c r="Z1847" s="7"/>
    </row>
    <row r="1848" ht="13.5" customHeight="1">
      <c r="A1848" s="288"/>
      <c r="B1848" s="287"/>
      <c r="C1848" s="203"/>
      <c r="D1848" s="203"/>
      <c r="E1848" s="281"/>
      <c r="F1848" s="253"/>
      <c r="G1848" s="7"/>
      <c r="H1848" s="7"/>
      <c r="I1848" s="7"/>
      <c r="J1848" s="7"/>
      <c r="K1848" s="7"/>
      <c r="L1848" s="7"/>
      <c r="M1848" s="7"/>
      <c r="N1848" s="7"/>
      <c r="O1848" s="7"/>
      <c r="P1848" s="7"/>
      <c r="Q1848" s="7"/>
      <c r="R1848" s="7"/>
      <c r="S1848" s="7"/>
      <c r="T1848" s="7"/>
      <c r="U1848" s="7"/>
      <c r="V1848" s="7"/>
      <c r="W1848" s="7"/>
      <c r="X1848" s="7"/>
      <c r="Y1848" s="7"/>
      <c r="Z1848" s="7"/>
    </row>
    <row r="1849" ht="13.5" customHeight="1">
      <c r="A1849" s="288"/>
      <c r="B1849" s="287"/>
      <c r="C1849" s="203"/>
      <c r="D1849" s="203"/>
      <c r="E1849" s="281"/>
      <c r="F1849" s="253"/>
      <c r="G1849" s="7"/>
      <c r="H1849" s="7"/>
      <c r="I1849" s="7"/>
      <c r="J1849" s="7"/>
      <c r="K1849" s="7"/>
      <c r="L1849" s="7"/>
      <c r="M1849" s="7"/>
      <c r="N1849" s="7"/>
      <c r="O1849" s="7"/>
      <c r="P1849" s="7"/>
      <c r="Q1849" s="7"/>
      <c r="R1849" s="7"/>
      <c r="S1849" s="7"/>
      <c r="T1849" s="7"/>
      <c r="U1849" s="7"/>
      <c r="V1849" s="7"/>
      <c r="W1849" s="7"/>
      <c r="X1849" s="7"/>
      <c r="Y1849" s="7"/>
      <c r="Z1849" s="7"/>
    </row>
    <row r="1850" ht="13.5" customHeight="1">
      <c r="A1850" s="288"/>
      <c r="B1850" s="287"/>
      <c r="C1850" s="203"/>
      <c r="D1850" s="203"/>
      <c r="E1850" s="281"/>
      <c r="F1850" s="253"/>
      <c r="G1850" s="7"/>
      <c r="H1850" s="7"/>
      <c r="I1850" s="7"/>
      <c r="J1850" s="7"/>
      <c r="K1850" s="7"/>
      <c r="L1850" s="7"/>
      <c r="M1850" s="7"/>
      <c r="N1850" s="7"/>
      <c r="O1850" s="7"/>
      <c r="P1850" s="7"/>
      <c r="Q1850" s="7"/>
      <c r="R1850" s="7"/>
      <c r="S1850" s="7"/>
      <c r="T1850" s="7"/>
      <c r="U1850" s="7"/>
      <c r="V1850" s="7"/>
      <c r="W1850" s="7"/>
      <c r="X1850" s="7"/>
      <c r="Y1850" s="7"/>
      <c r="Z1850" s="7"/>
    </row>
    <row r="1851" ht="13.5" customHeight="1">
      <c r="A1851" s="288"/>
      <c r="B1851" s="287"/>
      <c r="C1851" s="203"/>
      <c r="D1851" s="203"/>
      <c r="E1851" s="281"/>
      <c r="F1851" s="253"/>
      <c r="G1851" s="7"/>
      <c r="H1851" s="7"/>
      <c r="I1851" s="7"/>
      <c r="J1851" s="7"/>
      <c r="K1851" s="7"/>
      <c r="L1851" s="7"/>
      <c r="M1851" s="7"/>
      <c r="N1851" s="7"/>
      <c r="O1851" s="7"/>
      <c r="P1851" s="7"/>
      <c r="Q1851" s="7"/>
      <c r="R1851" s="7"/>
      <c r="S1851" s="7"/>
      <c r="T1851" s="7"/>
      <c r="U1851" s="7"/>
      <c r="V1851" s="7"/>
      <c r="W1851" s="7"/>
      <c r="X1851" s="7"/>
      <c r="Y1851" s="7"/>
      <c r="Z1851" s="7"/>
    </row>
    <row r="1852" ht="13.5" customHeight="1">
      <c r="A1852" s="288"/>
      <c r="B1852" s="287"/>
      <c r="C1852" s="203"/>
      <c r="D1852" s="203"/>
      <c r="E1852" s="281"/>
      <c r="F1852" s="253"/>
      <c r="G1852" s="7"/>
      <c r="H1852" s="7"/>
      <c r="I1852" s="7"/>
      <c r="J1852" s="7"/>
      <c r="K1852" s="7"/>
      <c r="L1852" s="7"/>
      <c r="M1852" s="7"/>
      <c r="N1852" s="7"/>
      <c r="O1852" s="7"/>
      <c r="P1852" s="7"/>
      <c r="Q1852" s="7"/>
      <c r="R1852" s="7"/>
      <c r="S1852" s="7"/>
      <c r="T1852" s="7"/>
      <c r="U1852" s="7"/>
      <c r="V1852" s="7"/>
      <c r="W1852" s="7"/>
      <c r="X1852" s="7"/>
      <c r="Y1852" s="7"/>
      <c r="Z1852" s="7"/>
    </row>
    <row r="1853" ht="13.5" customHeight="1">
      <c r="A1853" s="288"/>
      <c r="B1853" s="287"/>
      <c r="C1853" s="203"/>
      <c r="D1853" s="203"/>
      <c r="E1853" s="281"/>
      <c r="F1853" s="253"/>
      <c r="G1853" s="7"/>
      <c r="H1853" s="7"/>
      <c r="I1853" s="7"/>
      <c r="J1853" s="7"/>
      <c r="K1853" s="7"/>
      <c r="L1853" s="7"/>
      <c r="M1853" s="7"/>
      <c r="N1853" s="7"/>
      <c r="O1853" s="7"/>
      <c r="P1853" s="7"/>
      <c r="Q1853" s="7"/>
      <c r="R1853" s="7"/>
      <c r="S1853" s="7"/>
      <c r="T1853" s="7"/>
      <c r="U1853" s="7"/>
      <c r="V1853" s="7"/>
      <c r="W1853" s="7"/>
      <c r="X1853" s="7"/>
      <c r="Y1853" s="7"/>
      <c r="Z1853" s="7"/>
    </row>
    <row r="1854" ht="13.5" customHeight="1">
      <c r="A1854" s="288"/>
      <c r="B1854" s="287"/>
      <c r="C1854" s="203"/>
      <c r="D1854" s="203"/>
      <c r="E1854" s="281"/>
      <c r="F1854" s="253"/>
      <c r="G1854" s="7"/>
      <c r="H1854" s="7"/>
      <c r="I1854" s="7"/>
      <c r="J1854" s="7"/>
      <c r="K1854" s="7"/>
      <c r="L1854" s="7"/>
      <c r="M1854" s="7"/>
      <c r="N1854" s="7"/>
      <c r="O1854" s="7"/>
      <c r="P1854" s="7"/>
      <c r="Q1854" s="7"/>
      <c r="R1854" s="7"/>
      <c r="S1854" s="7"/>
      <c r="T1854" s="7"/>
      <c r="U1854" s="7"/>
      <c r="V1854" s="7"/>
      <c r="W1854" s="7"/>
      <c r="X1854" s="7"/>
      <c r="Y1854" s="7"/>
      <c r="Z1854" s="7"/>
    </row>
    <row r="1855" ht="13.5" customHeight="1">
      <c r="A1855" s="288"/>
      <c r="B1855" s="287"/>
      <c r="C1855" s="203"/>
      <c r="D1855" s="203"/>
      <c r="E1855" s="281"/>
      <c r="F1855" s="253"/>
      <c r="G1855" s="7"/>
      <c r="H1855" s="7"/>
      <c r="I1855" s="7"/>
      <c r="J1855" s="7"/>
      <c r="K1855" s="7"/>
      <c r="L1855" s="7"/>
      <c r="M1855" s="7"/>
      <c r="N1855" s="7"/>
      <c r="O1855" s="7"/>
      <c r="P1855" s="7"/>
      <c r="Q1855" s="7"/>
      <c r="R1855" s="7"/>
      <c r="S1855" s="7"/>
      <c r="T1855" s="7"/>
      <c r="U1855" s="7"/>
      <c r="V1855" s="7"/>
      <c r="W1855" s="7"/>
      <c r="X1855" s="7"/>
      <c r="Y1855" s="7"/>
      <c r="Z1855" s="7"/>
    </row>
    <row r="1856" ht="13.5" customHeight="1">
      <c r="A1856" s="288"/>
      <c r="B1856" s="287"/>
      <c r="C1856" s="203"/>
      <c r="D1856" s="203"/>
      <c r="E1856" s="281"/>
      <c r="F1856" s="253"/>
      <c r="G1856" s="7"/>
      <c r="H1856" s="7"/>
      <c r="I1856" s="7"/>
      <c r="J1856" s="7"/>
      <c r="K1856" s="7"/>
      <c r="L1856" s="7"/>
      <c r="M1856" s="7"/>
      <c r="N1856" s="7"/>
      <c r="O1856" s="7"/>
      <c r="P1856" s="7"/>
      <c r="Q1856" s="7"/>
      <c r="R1856" s="7"/>
      <c r="S1856" s="7"/>
      <c r="T1856" s="7"/>
      <c r="U1856" s="7"/>
      <c r="V1856" s="7"/>
      <c r="W1856" s="7"/>
      <c r="X1856" s="7"/>
      <c r="Y1856" s="7"/>
      <c r="Z1856" s="7"/>
    </row>
    <row r="1857" ht="13.5" customHeight="1">
      <c r="A1857" s="288"/>
      <c r="B1857" s="287"/>
      <c r="C1857" s="203"/>
      <c r="D1857" s="203"/>
      <c r="E1857" s="281"/>
      <c r="F1857" s="253"/>
      <c r="G1857" s="7"/>
      <c r="H1857" s="7"/>
      <c r="I1857" s="7"/>
      <c r="J1857" s="7"/>
      <c r="K1857" s="7"/>
      <c r="L1857" s="7"/>
      <c r="M1857" s="7"/>
      <c r="N1857" s="7"/>
      <c r="O1857" s="7"/>
      <c r="P1857" s="7"/>
      <c r="Q1857" s="7"/>
      <c r="R1857" s="7"/>
      <c r="S1857" s="7"/>
      <c r="T1857" s="7"/>
      <c r="U1857" s="7"/>
      <c r="V1857" s="7"/>
      <c r="W1857" s="7"/>
      <c r="X1857" s="7"/>
      <c r="Y1857" s="7"/>
      <c r="Z1857" s="7"/>
    </row>
    <row r="1858" ht="13.5" customHeight="1">
      <c r="A1858" s="288"/>
      <c r="B1858" s="287"/>
      <c r="C1858" s="203"/>
      <c r="D1858" s="203"/>
      <c r="E1858" s="281"/>
      <c r="F1858" s="253"/>
      <c r="G1858" s="7"/>
      <c r="H1858" s="7"/>
      <c r="I1858" s="7"/>
      <c r="J1858" s="7"/>
      <c r="K1858" s="7"/>
      <c r="L1858" s="7"/>
      <c r="M1858" s="7"/>
      <c r="N1858" s="7"/>
      <c r="O1858" s="7"/>
      <c r="P1858" s="7"/>
      <c r="Q1858" s="7"/>
      <c r="R1858" s="7"/>
      <c r="S1858" s="7"/>
      <c r="T1858" s="7"/>
      <c r="U1858" s="7"/>
      <c r="V1858" s="7"/>
      <c r="W1858" s="7"/>
      <c r="X1858" s="7"/>
      <c r="Y1858" s="7"/>
      <c r="Z1858" s="7"/>
    </row>
    <row r="1859" ht="13.5" customHeight="1">
      <c r="A1859" s="288"/>
      <c r="B1859" s="287"/>
      <c r="C1859" s="203"/>
      <c r="D1859" s="203"/>
      <c r="E1859" s="281"/>
      <c r="F1859" s="253"/>
      <c r="G1859" s="7"/>
      <c r="H1859" s="7"/>
      <c r="I1859" s="7"/>
      <c r="J1859" s="7"/>
      <c r="K1859" s="7"/>
      <c r="L1859" s="7"/>
      <c r="M1859" s="7"/>
      <c r="N1859" s="7"/>
      <c r="O1859" s="7"/>
      <c r="P1859" s="7"/>
      <c r="Q1859" s="7"/>
      <c r="R1859" s="7"/>
      <c r="S1859" s="7"/>
      <c r="T1859" s="7"/>
      <c r="U1859" s="7"/>
      <c r="V1859" s="7"/>
      <c r="W1859" s="7"/>
      <c r="X1859" s="7"/>
      <c r="Y1859" s="7"/>
      <c r="Z1859" s="7"/>
    </row>
    <row r="1860" ht="13.5" customHeight="1">
      <c r="A1860" s="288"/>
      <c r="B1860" s="287"/>
      <c r="C1860" s="203"/>
      <c r="D1860" s="203"/>
      <c r="E1860" s="281"/>
      <c r="F1860" s="253"/>
      <c r="G1860" s="7"/>
      <c r="H1860" s="7"/>
      <c r="I1860" s="7"/>
      <c r="J1860" s="7"/>
      <c r="K1860" s="7"/>
      <c r="L1860" s="7"/>
      <c r="M1860" s="7"/>
      <c r="N1860" s="7"/>
      <c r="O1860" s="7"/>
      <c r="P1860" s="7"/>
      <c r="Q1860" s="7"/>
      <c r="R1860" s="7"/>
      <c r="S1860" s="7"/>
      <c r="T1860" s="7"/>
      <c r="U1860" s="7"/>
      <c r="V1860" s="7"/>
      <c r="W1860" s="7"/>
      <c r="X1860" s="7"/>
      <c r="Y1860" s="7"/>
      <c r="Z1860" s="7"/>
    </row>
    <row r="1861" ht="13.5" customHeight="1">
      <c r="A1861" s="288"/>
      <c r="B1861" s="287"/>
      <c r="C1861" s="203"/>
      <c r="D1861" s="203"/>
      <c r="E1861" s="281"/>
      <c r="F1861" s="253"/>
      <c r="G1861" s="7"/>
      <c r="H1861" s="7"/>
      <c r="I1861" s="7"/>
      <c r="J1861" s="7"/>
      <c r="K1861" s="7"/>
      <c r="L1861" s="7"/>
      <c r="M1861" s="7"/>
      <c r="N1861" s="7"/>
      <c r="O1861" s="7"/>
      <c r="P1861" s="7"/>
      <c r="Q1861" s="7"/>
      <c r="R1861" s="7"/>
      <c r="S1861" s="7"/>
      <c r="T1861" s="7"/>
      <c r="U1861" s="7"/>
      <c r="V1861" s="7"/>
      <c r="W1861" s="7"/>
      <c r="X1861" s="7"/>
      <c r="Y1861" s="7"/>
      <c r="Z1861" s="7"/>
    </row>
    <row r="1862" ht="13.5" customHeight="1">
      <c r="A1862" s="288"/>
      <c r="B1862" s="287"/>
      <c r="C1862" s="203"/>
      <c r="D1862" s="203"/>
      <c r="E1862" s="281"/>
      <c r="F1862" s="253"/>
      <c r="G1862" s="7"/>
      <c r="H1862" s="7"/>
      <c r="I1862" s="7"/>
      <c r="J1862" s="7"/>
      <c r="K1862" s="7"/>
      <c r="L1862" s="7"/>
      <c r="M1862" s="7"/>
      <c r="N1862" s="7"/>
      <c r="O1862" s="7"/>
      <c r="P1862" s="7"/>
      <c r="Q1862" s="7"/>
      <c r="R1862" s="7"/>
      <c r="S1862" s="7"/>
      <c r="T1862" s="7"/>
      <c r="U1862" s="7"/>
      <c r="V1862" s="7"/>
      <c r="W1862" s="7"/>
      <c r="X1862" s="7"/>
      <c r="Y1862" s="7"/>
      <c r="Z1862" s="7"/>
    </row>
    <row r="1863" ht="13.5" customHeight="1">
      <c r="A1863" s="288"/>
      <c r="B1863" s="287"/>
      <c r="C1863" s="203"/>
      <c r="D1863" s="203"/>
      <c r="E1863" s="281"/>
      <c r="F1863" s="253"/>
      <c r="G1863" s="7"/>
      <c r="H1863" s="7"/>
      <c r="I1863" s="7"/>
      <c r="J1863" s="7"/>
      <c r="K1863" s="7"/>
      <c r="L1863" s="7"/>
      <c r="M1863" s="7"/>
      <c r="N1863" s="7"/>
      <c r="O1863" s="7"/>
      <c r="P1863" s="7"/>
      <c r="Q1863" s="7"/>
      <c r="R1863" s="7"/>
      <c r="S1863" s="7"/>
      <c r="T1863" s="7"/>
      <c r="U1863" s="7"/>
      <c r="V1863" s="7"/>
      <c r="W1863" s="7"/>
      <c r="X1863" s="7"/>
      <c r="Y1863" s="7"/>
      <c r="Z1863" s="7"/>
    </row>
    <row r="1864" ht="13.5" customHeight="1">
      <c r="A1864" s="288"/>
      <c r="B1864" s="287"/>
      <c r="C1864" s="203"/>
      <c r="D1864" s="203"/>
      <c r="E1864" s="281"/>
      <c r="F1864" s="253"/>
      <c r="G1864" s="7"/>
      <c r="H1864" s="7"/>
      <c r="I1864" s="7"/>
      <c r="J1864" s="7"/>
      <c r="K1864" s="7"/>
      <c r="L1864" s="7"/>
      <c r="M1864" s="7"/>
      <c r="N1864" s="7"/>
      <c r="O1864" s="7"/>
      <c r="P1864" s="7"/>
      <c r="Q1864" s="7"/>
      <c r="R1864" s="7"/>
      <c r="S1864" s="7"/>
      <c r="T1864" s="7"/>
      <c r="U1864" s="7"/>
      <c r="V1864" s="7"/>
      <c r="W1864" s="7"/>
      <c r="X1864" s="7"/>
      <c r="Y1864" s="7"/>
      <c r="Z1864" s="7"/>
    </row>
    <row r="1865" ht="13.5" customHeight="1">
      <c r="A1865" s="288"/>
      <c r="B1865" s="287"/>
      <c r="C1865" s="203"/>
      <c r="D1865" s="203"/>
      <c r="E1865" s="281"/>
      <c r="F1865" s="253"/>
      <c r="G1865" s="7"/>
      <c r="H1865" s="7"/>
      <c r="I1865" s="7"/>
      <c r="J1865" s="7"/>
      <c r="K1865" s="7"/>
      <c r="L1865" s="7"/>
      <c r="M1865" s="7"/>
      <c r="N1865" s="7"/>
      <c r="O1865" s="7"/>
      <c r="P1865" s="7"/>
      <c r="Q1865" s="7"/>
      <c r="R1865" s="7"/>
      <c r="S1865" s="7"/>
      <c r="T1865" s="7"/>
      <c r="U1865" s="7"/>
      <c r="V1865" s="7"/>
      <c r="W1865" s="7"/>
      <c r="X1865" s="7"/>
      <c r="Y1865" s="7"/>
      <c r="Z1865" s="7"/>
    </row>
    <row r="1866" ht="13.5" customHeight="1">
      <c r="A1866" s="288"/>
      <c r="B1866" s="287"/>
      <c r="C1866" s="203"/>
      <c r="D1866" s="203"/>
      <c r="E1866" s="281"/>
      <c r="F1866" s="253"/>
      <c r="G1866" s="7"/>
      <c r="H1866" s="7"/>
      <c r="I1866" s="7"/>
      <c r="J1866" s="7"/>
      <c r="K1866" s="7"/>
      <c r="L1866" s="7"/>
      <c r="M1866" s="7"/>
      <c r="N1866" s="7"/>
      <c r="O1866" s="7"/>
      <c r="P1866" s="7"/>
      <c r="Q1866" s="7"/>
      <c r="R1866" s="7"/>
      <c r="S1866" s="7"/>
      <c r="T1866" s="7"/>
      <c r="U1866" s="7"/>
      <c r="V1866" s="7"/>
      <c r="W1866" s="7"/>
      <c r="X1866" s="7"/>
      <c r="Y1866" s="7"/>
      <c r="Z1866" s="7"/>
    </row>
    <row r="1867" ht="13.5" customHeight="1">
      <c r="A1867" s="288"/>
      <c r="B1867" s="287"/>
      <c r="C1867" s="203"/>
      <c r="D1867" s="203"/>
      <c r="E1867" s="281"/>
      <c r="F1867" s="253"/>
      <c r="G1867" s="7"/>
      <c r="H1867" s="7"/>
      <c r="I1867" s="7"/>
      <c r="J1867" s="7"/>
      <c r="K1867" s="7"/>
      <c r="L1867" s="7"/>
      <c r="M1867" s="7"/>
      <c r="N1867" s="7"/>
      <c r="O1867" s="7"/>
      <c r="P1867" s="7"/>
      <c r="Q1867" s="7"/>
      <c r="R1867" s="7"/>
      <c r="S1867" s="7"/>
      <c r="T1867" s="7"/>
      <c r="U1867" s="7"/>
      <c r="V1867" s="7"/>
      <c r="W1867" s="7"/>
      <c r="X1867" s="7"/>
      <c r="Y1867" s="7"/>
      <c r="Z1867" s="7"/>
    </row>
    <row r="1868" ht="13.5" customHeight="1">
      <c r="A1868" s="288"/>
      <c r="B1868" s="287"/>
      <c r="C1868" s="203"/>
      <c r="D1868" s="203"/>
      <c r="E1868" s="281"/>
      <c r="F1868" s="253"/>
      <c r="G1868" s="7"/>
      <c r="H1868" s="7"/>
      <c r="I1868" s="7"/>
      <c r="J1868" s="7"/>
      <c r="K1868" s="7"/>
      <c r="L1868" s="7"/>
      <c r="M1868" s="7"/>
      <c r="N1868" s="7"/>
      <c r="O1868" s="7"/>
      <c r="P1868" s="7"/>
      <c r="Q1868" s="7"/>
      <c r="R1868" s="7"/>
      <c r="S1868" s="7"/>
      <c r="T1868" s="7"/>
      <c r="U1868" s="7"/>
      <c r="V1868" s="7"/>
      <c r="W1868" s="7"/>
      <c r="X1868" s="7"/>
      <c r="Y1868" s="7"/>
      <c r="Z1868" s="7"/>
    </row>
    <row r="1869" ht="13.5" customHeight="1">
      <c r="A1869" s="288"/>
      <c r="B1869" s="287"/>
      <c r="C1869" s="203"/>
      <c r="D1869" s="203"/>
      <c r="E1869" s="281"/>
      <c r="F1869" s="253"/>
      <c r="G1869" s="7"/>
      <c r="H1869" s="7"/>
      <c r="I1869" s="7"/>
      <c r="J1869" s="7"/>
      <c r="K1869" s="7"/>
      <c r="L1869" s="7"/>
      <c r="M1869" s="7"/>
      <c r="N1869" s="7"/>
      <c r="O1869" s="7"/>
      <c r="P1869" s="7"/>
      <c r="Q1869" s="7"/>
      <c r="R1869" s="7"/>
      <c r="S1869" s="7"/>
      <c r="T1869" s="7"/>
      <c r="U1869" s="7"/>
      <c r="V1869" s="7"/>
      <c r="W1869" s="7"/>
      <c r="X1869" s="7"/>
      <c r="Y1869" s="7"/>
      <c r="Z1869" s="7"/>
    </row>
    <row r="1870" ht="13.5" customHeight="1">
      <c r="A1870" s="288"/>
      <c r="B1870" s="287"/>
      <c r="C1870" s="203"/>
      <c r="D1870" s="203"/>
      <c r="E1870" s="281"/>
      <c r="F1870" s="253"/>
      <c r="G1870" s="7"/>
      <c r="H1870" s="7"/>
      <c r="I1870" s="7"/>
      <c r="J1870" s="7"/>
      <c r="K1870" s="7"/>
      <c r="L1870" s="7"/>
      <c r="M1870" s="7"/>
      <c r="N1870" s="7"/>
      <c r="O1870" s="7"/>
      <c r="P1870" s="7"/>
      <c r="Q1870" s="7"/>
      <c r="R1870" s="7"/>
      <c r="S1870" s="7"/>
      <c r="T1870" s="7"/>
      <c r="U1870" s="7"/>
      <c r="V1870" s="7"/>
      <c r="W1870" s="7"/>
      <c r="X1870" s="7"/>
      <c r="Y1870" s="7"/>
      <c r="Z1870" s="7"/>
    </row>
    <row r="1871" ht="13.5" customHeight="1">
      <c r="A1871" s="288"/>
      <c r="B1871" s="287"/>
      <c r="C1871" s="203"/>
      <c r="D1871" s="203"/>
      <c r="E1871" s="281"/>
      <c r="F1871" s="253"/>
      <c r="G1871" s="7"/>
      <c r="H1871" s="7"/>
      <c r="I1871" s="7"/>
      <c r="J1871" s="7"/>
      <c r="K1871" s="7"/>
      <c r="L1871" s="7"/>
      <c r="M1871" s="7"/>
      <c r="N1871" s="7"/>
      <c r="O1871" s="7"/>
      <c r="P1871" s="7"/>
      <c r="Q1871" s="7"/>
      <c r="R1871" s="7"/>
      <c r="S1871" s="7"/>
      <c r="T1871" s="7"/>
      <c r="U1871" s="7"/>
      <c r="V1871" s="7"/>
      <c r="W1871" s="7"/>
      <c r="X1871" s="7"/>
      <c r="Y1871" s="7"/>
      <c r="Z1871" s="7"/>
    </row>
    <row r="1872" ht="13.5" customHeight="1">
      <c r="A1872" s="288"/>
      <c r="B1872" s="287"/>
      <c r="C1872" s="203"/>
      <c r="D1872" s="203"/>
      <c r="E1872" s="281"/>
      <c r="F1872" s="253"/>
      <c r="G1872" s="7"/>
      <c r="H1872" s="7"/>
      <c r="I1872" s="7"/>
      <c r="J1872" s="7"/>
      <c r="K1872" s="7"/>
      <c r="L1872" s="7"/>
      <c r="M1872" s="7"/>
      <c r="N1872" s="7"/>
      <c r="O1872" s="7"/>
      <c r="P1872" s="7"/>
      <c r="Q1872" s="7"/>
      <c r="R1872" s="7"/>
      <c r="S1872" s="7"/>
      <c r="T1872" s="7"/>
      <c r="U1872" s="7"/>
      <c r="V1872" s="7"/>
      <c r="W1872" s="7"/>
      <c r="X1872" s="7"/>
      <c r="Y1872" s="7"/>
      <c r="Z1872" s="7"/>
    </row>
    <row r="1873" ht="13.5" customHeight="1">
      <c r="A1873" s="288"/>
      <c r="B1873" s="287"/>
      <c r="C1873" s="203"/>
      <c r="D1873" s="203"/>
      <c r="E1873" s="281"/>
      <c r="F1873" s="253"/>
      <c r="G1873" s="7"/>
      <c r="H1873" s="7"/>
      <c r="I1873" s="7"/>
      <c r="J1873" s="7"/>
      <c r="K1873" s="7"/>
      <c r="L1873" s="7"/>
      <c r="M1873" s="7"/>
      <c r="N1873" s="7"/>
      <c r="O1873" s="7"/>
      <c r="P1873" s="7"/>
      <c r="Q1873" s="7"/>
      <c r="R1873" s="7"/>
      <c r="S1873" s="7"/>
      <c r="T1873" s="7"/>
      <c r="U1873" s="7"/>
      <c r="V1873" s="7"/>
      <c r="W1873" s="7"/>
      <c r="X1873" s="7"/>
      <c r="Y1873" s="7"/>
      <c r="Z1873" s="7"/>
    </row>
    <row r="1874" ht="13.5" customHeight="1">
      <c r="A1874" s="288"/>
      <c r="B1874" s="287"/>
      <c r="C1874" s="203"/>
      <c r="D1874" s="203"/>
      <c r="E1874" s="281"/>
      <c r="F1874" s="253"/>
      <c r="G1874" s="7"/>
      <c r="H1874" s="7"/>
      <c r="I1874" s="7"/>
      <c r="J1874" s="7"/>
      <c r="K1874" s="7"/>
      <c r="L1874" s="7"/>
      <c r="M1874" s="7"/>
      <c r="N1874" s="7"/>
      <c r="O1874" s="7"/>
      <c r="P1874" s="7"/>
      <c r="Q1874" s="7"/>
      <c r="R1874" s="7"/>
      <c r="S1874" s="7"/>
      <c r="T1874" s="7"/>
      <c r="U1874" s="7"/>
      <c r="V1874" s="7"/>
      <c r="W1874" s="7"/>
      <c r="X1874" s="7"/>
      <c r="Y1874" s="7"/>
      <c r="Z1874" s="7"/>
    </row>
    <row r="1875" ht="13.5" customHeight="1">
      <c r="A1875" s="288"/>
      <c r="B1875" s="287"/>
      <c r="C1875" s="203"/>
      <c r="D1875" s="203"/>
      <c r="E1875" s="281"/>
      <c r="F1875" s="253"/>
      <c r="G1875" s="7"/>
      <c r="H1875" s="7"/>
      <c r="I1875" s="7"/>
      <c r="J1875" s="7"/>
      <c r="K1875" s="7"/>
      <c r="L1875" s="7"/>
      <c r="M1875" s="7"/>
      <c r="N1875" s="7"/>
      <c r="O1875" s="7"/>
      <c r="P1875" s="7"/>
      <c r="Q1875" s="7"/>
      <c r="R1875" s="7"/>
      <c r="S1875" s="7"/>
      <c r="T1875" s="7"/>
      <c r="U1875" s="7"/>
      <c r="V1875" s="7"/>
      <c r="W1875" s="7"/>
      <c r="X1875" s="7"/>
      <c r="Y1875" s="7"/>
      <c r="Z1875" s="7"/>
    </row>
    <row r="1876" ht="13.5" customHeight="1">
      <c r="A1876" s="288"/>
      <c r="B1876" s="287"/>
      <c r="C1876" s="203"/>
      <c r="D1876" s="203"/>
      <c r="E1876" s="281"/>
      <c r="F1876" s="253"/>
      <c r="G1876" s="7"/>
      <c r="H1876" s="7"/>
      <c r="I1876" s="7"/>
      <c r="J1876" s="7"/>
      <c r="K1876" s="7"/>
      <c r="L1876" s="7"/>
      <c r="M1876" s="7"/>
      <c r="N1876" s="7"/>
      <c r="O1876" s="7"/>
      <c r="P1876" s="7"/>
      <c r="Q1876" s="7"/>
      <c r="R1876" s="7"/>
      <c r="S1876" s="7"/>
      <c r="T1876" s="7"/>
      <c r="U1876" s="7"/>
      <c r="V1876" s="7"/>
      <c r="W1876" s="7"/>
      <c r="X1876" s="7"/>
      <c r="Y1876" s="7"/>
      <c r="Z1876" s="7"/>
    </row>
    <row r="1877" ht="13.5" customHeight="1">
      <c r="A1877" s="288"/>
      <c r="B1877" s="287"/>
      <c r="C1877" s="203"/>
      <c r="D1877" s="203"/>
      <c r="E1877" s="281"/>
      <c r="F1877" s="253"/>
      <c r="G1877" s="7"/>
      <c r="H1877" s="7"/>
      <c r="I1877" s="7"/>
      <c r="J1877" s="7"/>
      <c r="K1877" s="7"/>
      <c r="L1877" s="7"/>
      <c r="M1877" s="7"/>
      <c r="N1877" s="7"/>
      <c r="O1877" s="7"/>
      <c r="P1877" s="7"/>
      <c r="Q1877" s="7"/>
      <c r="R1877" s="7"/>
      <c r="S1877" s="7"/>
      <c r="T1877" s="7"/>
      <c r="U1877" s="7"/>
      <c r="V1877" s="7"/>
      <c r="W1877" s="7"/>
      <c r="X1877" s="7"/>
      <c r="Y1877" s="7"/>
      <c r="Z1877" s="7"/>
    </row>
    <row r="1878" ht="13.5" customHeight="1">
      <c r="A1878" s="288"/>
      <c r="B1878" s="287"/>
      <c r="C1878" s="203"/>
      <c r="D1878" s="203"/>
      <c r="E1878" s="281"/>
      <c r="F1878" s="253"/>
      <c r="G1878" s="7"/>
      <c r="H1878" s="7"/>
      <c r="I1878" s="7"/>
      <c r="J1878" s="7"/>
      <c r="K1878" s="7"/>
      <c r="L1878" s="7"/>
      <c r="M1878" s="7"/>
      <c r="N1878" s="7"/>
      <c r="O1878" s="7"/>
      <c r="P1878" s="7"/>
      <c r="Q1878" s="7"/>
      <c r="R1878" s="7"/>
      <c r="S1878" s="7"/>
      <c r="T1878" s="7"/>
      <c r="U1878" s="7"/>
      <c r="V1878" s="7"/>
      <c r="W1878" s="7"/>
      <c r="X1878" s="7"/>
      <c r="Y1878" s="7"/>
      <c r="Z1878" s="7"/>
    </row>
    <row r="1879" ht="13.5" customHeight="1">
      <c r="A1879" s="288"/>
      <c r="B1879" s="287"/>
      <c r="C1879" s="203"/>
      <c r="D1879" s="203"/>
      <c r="E1879" s="281"/>
      <c r="F1879" s="253"/>
      <c r="G1879" s="7"/>
      <c r="H1879" s="7"/>
      <c r="I1879" s="7"/>
      <c r="J1879" s="7"/>
      <c r="K1879" s="7"/>
      <c r="L1879" s="7"/>
      <c r="M1879" s="7"/>
      <c r="N1879" s="7"/>
      <c r="O1879" s="7"/>
      <c r="P1879" s="7"/>
      <c r="Q1879" s="7"/>
      <c r="R1879" s="7"/>
      <c r="S1879" s="7"/>
      <c r="T1879" s="7"/>
      <c r="U1879" s="7"/>
      <c r="V1879" s="7"/>
      <c r="W1879" s="7"/>
      <c r="X1879" s="7"/>
      <c r="Y1879" s="7"/>
      <c r="Z1879" s="7"/>
    </row>
    <row r="1880" ht="13.5" customHeight="1">
      <c r="A1880" s="288"/>
      <c r="B1880" s="287"/>
      <c r="C1880" s="203"/>
      <c r="D1880" s="203"/>
      <c r="E1880" s="281"/>
      <c r="F1880" s="253"/>
      <c r="G1880" s="7"/>
      <c r="H1880" s="7"/>
      <c r="I1880" s="7"/>
      <c r="J1880" s="7"/>
      <c r="K1880" s="7"/>
      <c r="L1880" s="7"/>
      <c r="M1880" s="7"/>
      <c r="N1880" s="7"/>
      <c r="O1880" s="7"/>
      <c r="P1880" s="7"/>
      <c r="Q1880" s="7"/>
      <c r="R1880" s="7"/>
      <c r="S1880" s="7"/>
      <c r="T1880" s="7"/>
      <c r="U1880" s="7"/>
      <c r="V1880" s="7"/>
      <c r="W1880" s="7"/>
      <c r="X1880" s="7"/>
      <c r="Y1880" s="7"/>
      <c r="Z1880" s="7"/>
    </row>
    <row r="1881" ht="13.5" customHeight="1">
      <c r="A1881" s="288"/>
      <c r="B1881" s="287"/>
      <c r="C1881" s="203"/>
      <c r="D1881" s="203"/>
      <c r="E1881" s="281"/>
      <c r="F1881" s="253"/>
      <c r="G1881" s="7"/>
      <c r="H1881" s="7"/>
      <c r="I1881" s="7"/>
      <c r="J1881" s="7"/>
      <c r="K1881" s="7"/>
      <c r="L1881" s="7"/>
      <c r="M1881" s="7"/>
      <c r="N1881" s="7"/>
      <c r="O1881" s="7"/>
      <c r="P1881" s="7"/>
      <c r="Q1881" s="7"/>
      <c r="R1881" s="7"/>
      <c r="S1881" s="7"/>
      <c r="T1881" s="7"/>
      <c r="U1881" s="7"/>
      <c r="V1881" s="7"/>
      <c r="W1881" s="7"/>
      <c r="X1881" s="7"/>
      <c r="Y1881" s="7"/>
      <c r="Z1881" s="7"/>
    </row>
    <row r="1882" ht="13.5" customHeight="1">
      <c r="A1882" s="288"/>
      <c r="B1882" s="287"/>
      <c r="C1882" s="203"/>
      <c r="D1882" s="203"/>
      <c r="E1882" s="281"/>
      <c r="F1882" s="253"/>
      <c r="G1882" s="7"/>
      <c r="H1882" s="7"/>
      <c r="I1882" s="7"/>
      <c r="J1882" s="7"/>
      <c r="K1882" s="7"/>
      <c r="L1882" s="7"/>
      <c r="M1882" s="7"/>
      <c r="N1882" s="7"/>
      <c r="O1882" s="7"/>
      <c r="P1882" s="7"/>
      <c r="Q1882" s="7"/>
      <c r="R1882" s="7"/>
      <c r="S1882" s="7"/>
      <c r="T1882" s="7"/>
      <c r="U1882" s="7"/>
      <c r="V1882" s="7"/>
      <c r="W1882" s="7"/>
      <c r="X1882" s="7"/>
      <c r="Y1882" s="7"/>
      <c r="Z1882" s="7"/>
    </row>
    <row r="1883" ht="13.5" customHeight="1">
      <c r="A1883" s="288"/>
      <c r="B1883" s="287"/>
      <c r="C1883" s="203"/>
      <c r="D1883" s="203"/>
      <c r="E1883" s="281"/>
      <c r="F1883" s="253"/>
      <c r="G1883" s="7"/>
      <c r="H1883" s="7"/>
      <c r="I1883" s="7"/>
      <c r="J1883" s="7"/>
      <c r="K1883" s="7"/>
      <c r="L1883" s="7"/>
      <c r="M1883" s="7"/>
      <c r="N1883" s="7"/>
      <c r="O1883" s="7"/>
      <c r="P1883" s="7"/>
      <c r="Q1883" s="7"/>
      <c r="R1883" s="7"/>
      <c r="S1883" s="7"/>
      <c r="T1883" s="7"/>
      <c r="U1883" s="7"/>
      <c r="V1883" s="7"/>
      <c r="W1883" s="7"/>
      <c r="X1883" s="7"/>
      <c r="Y1883" s="7"/>
      <c r="Z1883" s="7"/>
    </row>
    <row r="1884" ht="13.5" customHeight="1">
      <c r="A1884" s="288"/>
      <c r="B1884" s="287"/>
      <c r="C1884" s="203"/>
      <c r="D1884" s="203"/>
      <c r="E1884" s="281"/>
      <c r="F1884" s="253"/>
      <c r="G1884" s="7"/>
      <c r="H1884" s="7"/>
      <c r="I1884" s="7"/>
      <c r="J1884" s="7"/>
      <c r="K1884" s="7"/>
      <c r="L1884" s="7"/>
      <c r="M1884" s="7"/>
      <c r="N1884" s="7"/>
      <c r="O1884" s="7"/>
      <c r="P1884" s="7"/>
      <c r="Q1884" s="7"/>
      <c r="R1884" s="7"/>
      <c r="S1884" s="7"/>
      <c r="T1884" s="7"/>
      <c r="U1884" s="7"/>
      <c r="V1884" s="7"/>
      <c r="W1884" s="7"/>
      <c r="X1884" s="7"/>
      <c r="Y1884" s="7"/>
      <c r="Z1884" s="7"/>
    </row>
    <row r="1885" ht="13.5" customHeight="1">
      <c r="A1885" s="288"/>
      <c r="B1885" s="287"/>
      <c r="C1885" s="203"/>
      <c r="D1885" s="203"/>
      <c r="E1885" s="281"/>
      <c r="F1885" s="253"/>
      <c r="G1885" s="7"/>
      <c r="H1885" s="7"/>
      <c r="I1885" s="7"/>
      <c r="J1885" s="7"/>
      <c r="K1885" s="7"/>
      <c r="L1885" s="7"/>
      <c r="M1885" s="7"/>
      <c r="N1885" s="7"/>
      <c r="O1885" s="7"/>
      <c r="P1885" s="7"/>
      <c r="Q1885" s="7"/>
      <c r="R1885" s="7"/>
      <c r="S1885" s="7"/>
      <c r="T1885" s="7"/>
      <c r="U1885" s="7"/>
      <c r="V1885" s="7"/>
      <c r="W1885" s="7"/>
      <c r="X1885" s="7"/>
      <c r="Y1885" s="7"/>
      <c r="Z1885" s="7"/>
    </row>
    <row r="1886" ht="13.5" customHeight="1">
      <c r="A1886" s="288"/>
      <c r="B1886" s="287"/>
      <c r="C1886" s="203"/>
      <c r="D1886" s="203"/>
      <c r="E1886" s="281"/>
      <c r="F1886" s="253"/>
      <c r="G1886" s="7"/>
      <c r="H1886" s="7"/>
      <c r="I1886" s="7"/>
      <c r="J1886" s="7"/>
      <c r="K1886" s="7"/>
      <c r="L1886" s="7"/>
      <c r="M1886" s="7"/>
      <c r="N1886" s="7"/>
      <c r="O1886" s="7"/>
      <c r="P1886" s="7"/>
      <c r="Q1886" s="7"/>
      <c r="R1886" s="7"/>
      <c r="S1886" s="7"/>
      <c r="T1886" s="7"/>
      <c r="U1886" s="7"/>
      <c r="V1886" s="7"/>
      <c r="W1886" s="7"/>
      <c r="X1886" s="7"/>
      <c r="Y1886" s="7"/>
      <c r="Z1886" s="7"/>
    </row>
    <row r="1887" ht="13.5" customHeight="1">
      <c r="A1887" s="288"/>
      <c r="B1887" s="287"/>
      <c r="C1887" s="203"/>
      <c r="D1887" s="203"/>
      <c r="E1887" s="281"/>
      <c r="F1887" s="253"/>
      <c r="G1887" s="7"/>
      <c r="H1887" s="7"/>
      <c r="I1887" s="7"/>
      <c r="J1887" s="7"/>
      <c r="K1887" s="7"/>
      <c r="L1887" s="7"/>
      <c r="M1887" s="7"/>
      <c r="N1887" s="7"/>
      <c r="O1887" s="7"/>
      <c r="P1887" s="7"/>
      <c r="Q1887" s="7"/>
      <c r="R1887" s="7"/>
      <c r="S1887" s="7"/>
      <c r="T1887" s="7"/>
      <c r="U1887" s="7"/>
      <c r="V1887" s="7"/>
      <c r="W1887" s="7"/>
      <c r="X1887" s="7"/>
      <c r="Y1887" s="7"/>
      <c r="Z1887" s="7"/>
    </row>
    <row r="1888" ht="13.5" customHeight="1">
      <c r="A1888" s="288"/>
      <c r="B1888" s="287"/>
      <c r="C1888" s="203"/>
      <c r="D1888" s="203"/>
      <c r="E1888" s="281"/>
      <c r="F1888" s="253"/>
      <c r="G1888" s="7"/>
      <c r="H1888" s="7"/>
      <c r="I1888" s="7"/>
      <c r="J1888" s="7"/>
      <c r="K1888" s="7"/>
      <c r="L1888" s="7"/>
      <c r="M1888" s="7"/>
      <c r="N1888" s="7"/>
      <c r="O1888" s="7"/>
      <c r="P1888" s="7"/>
      <c r="Q1888" s="7"/>
      <c r="R1888" s="7"/>
      <c r="S1888" s="7"/>
      <c r="T1888" s="7"/>
      <c r="U1888" s="7"/>
      <c r="V1888" s="7"/>
      <c r="W1888" s="7"/>
      <c r="X1888" s="7"/>
      <c r="Y1888" s="7"/>
      <c r="Z1888" s="7"/>
    </row>
    <row r="1889" ht="13.5" customHeight="1">
      <c r="A1889" s="288"/>
      <c r="B1889" s="287"/>
      <c r="C1889" s="203"/>
      <c r="D1889" s="203"/>
      <c r="E1889" s="281"/>
      <c r="F1889" s="253"/>
      <c r="G1889" s="7"/>
      <c r="H1889" s="7"/>
      <c r="I1889" s="7"/>
      <c r="J1889" s="7"/>
      <c r="K1889" s="7"/>
      <c r="L1889" s="7"/>
      <c r="M1889" s="7"/>
      <c r="N1889" s="7"/>
      <c r="O1889" s="7"/>
      <c r="P1889" s="7"/>
      <c r="Q1889" s="7"/>
      <c r="R1889" s="7"/>
      <c r="S1889" s="7"/>
      <c r="T1889" s="7"/>
      <c r="U1889" s="7"/>
      <c r="V1889" s="7"/>
      <c r="W1889" s="7"/>
      <c r="X1889" s="7"/>
      <c r="Y1889" s="7"/>
      <c r="Z1889" s="7"/>
    </row>
    <row r="1890" ht="13.5" customHeight="1">
      <c r="A1890" s="288"/>
      <c r="B1890" s="287"/>
      <c r="C1890" s="203"/>
      <c r="D1890" s="203"/>
      <c r="E1890" s="281"/>
      <c r="F1890" s="253"/>
      <c r="G1890" s="7"/>
      <c r="H1890" s="7"/>
      <c r="I1890" s="7"/>
      <c r="J1890" s="7"/>
      <c r="K1890" s="7"/>
      <c r="L1890" s="7"/>
      <c r="M1890" s="7"/>
      <c r="N1890" s="7"/>
      <c r="O1890" s="7"/>
      <c r="P1890" s="7"/>
      <c r="Q1890" s="7"/>
      <c r="R1890" s="7"/>
      <c r="S1890" s="7"/>
      <c r="T1890" s="7"/>
      <c r="U1890" s="7"/>
      <c r="V1890" s="7"/>
      <c r="W1890" s="7"/>
      <c r="X1890" s="7"/>
      <c r="Y1890" s="7"/>
      <c r="Z1890" s="7"/>
    </row>
    <row r="1891" ht="13.5" customHeight="1">
      <c r="A1891" s="288"/>
      <c r="B1891" s="287"/>
      <c r="C1891" s="203"/>
      <c r="D1891" s="203"/>
      <c r="E1891" s="281"/>
      <c r="F1891" s="253"/>
      <c r="G1891" s="7"/>
      <c r="H1891" s="7"/>
      <c r="I1891" s="7"/>
      <c r="J1891" s="7"/>
      <c r="K1891" s="7"/>
      <c r="L1891" s="7"/>
      <c r="M1891" s="7"/>
      <c r="N1891" s="7"/>
      <c r="O1891" s="7"/>
      <c r="P1891" s="7"/>
      <c r="Q1891" s="7"/>
      <c r="R1891" s="7"/>
      <c r="S1891" s="7"/>
      <c r="T1891" s="7"/>
      <c r="U1891" s="7"/>
      <c r="V1891" s="7"/>
      <c r="W1891" s="7"/>
      <c r="X1891" s="7"/>
      <c r="Y1891" s="7"/>
      <c r="Z1891" s="7"/>
    </row>
    <row r="1892" ht="13.5" customHeight="1">
      <c r="A1892" s="288"/>
      <c r="B1892" s="287"/>
      <c r="C1892" s="203"/>
      <c r="D1892" s="203"/>
      <c r="E1892" s="281"/>
      <c r="F1892" s="253"/>
      <c r="G1892" s="7"/>
      <c r="H1892" s="7"/>
      <c r="I1892" s="7"/>
      <c r="J1892" s="7"/>
      <c r="K1892" s="7"/>
      <c r="L1892" s="7"/>
      <c r="M1892" s="7"/>
      <c r="N1892" s="7"/>
      <c r="O1892" s="7"/>
      <c r="P1892" s="7"/>
      <c r="Q1892" s="7"/>
      <c r="R1892" s="7"/>
      <c r="S1892" s="7"/>
      <c r="T1892" s="7"/>
      <c r="U1892" s="7"/>
      <c r="V1892" s="7"/>
      <c r="W1892" s="7"/>
      <c r="X1892" s="7"/>
      <c r="Y1892" s="7"/>
      <c r="Z1892" s="7"/>
    </row>
    <row r="1893" ht="13.5" customHeight="1">
      <c r="A1893" s="288"/>
      <c r="B1893" s="287"/>
      <c r="C1893" s="203"/>
      <c r="D1893" s="203"/>
      <c r="E1893" s="281"/>
      <c r="F1893" s="253"/>
      <c r="G1893" s="7"/>
      <c r="H1893" s="7"/>
      <c r="I1893" s="7"/>
      <c r="J1893" s="7"/>
      <c r="K1893" s="7"/>
      <c r="L1893" s="7"/>
      <c r="M1893" s="7"/>
      <c r="N1893" s="7"/>
      <c r="O1893" s="7"/>
      <c r="P1893" s="7"/>
      <c r="Q1893" s="7"/>
      <c r="R1893" s="7"/>
      <c r="S1893" s="7"/>
      <c r="T1893" s="7"/>
      <c r="U1893" s="7"/>
      <c r="V1893" s="7"/>
      <c r="W1893" s="7"/>
      <c r="X1893" s="7"/>
      <c r="Y1893" s="7"/>
      <c r="Z1893" s="7"/>
    </row>
    <row r="1894" ht="13.5" customHeight="1">
      <c r="A1894" s="288"/>
      <c r="B1894" s="287"/>
      <c r="C1894" s="203"/>
      <c r="D1894" s="203"/>
      <c r="E1894" s="281"/>
      <c r="F1894" s="253"/>
      <c r="G1894" s="7"/>
      <c r="H1894" s="7"/>
      <c r="I1894" s="7"/>
      <c r="J1894" s="7"/>
      <c r="K1894" s="7"/>
      <c r="L1894" s="7"/>
      <c r="M1894" s="7"/>
      <c r="N1894" s="7"/>
      <c r="O1894" s="7"/>
      <c r="P1894" s="7"/>
      <c r="Q1894" s="7"/>
      <c r="R1894" s="7"/>
      <c r="S1894" s="7"/>
      <c r="T1894" s="7"/>
      <c r="U1894" s="7"/>
      <c r="V1894" s="7"/>
      <c r="W1894" s="7"/>
      <c r="X1894" s="7"/>
      <c r="Y1894" s="7"/>
      <c r="Z1894" s="7"/>
    </row>
    <row r="1895" ht="13.5" customHeight="1">
      <c r="A1895" s="288"/>
      <c r="B1895" s="287"/>
      <c r="C1895" s="203"/>
      <c r="D1895" s="203"/>
      <c r="E1895" s="281"/>
      <c r="F1895" s="253"/>
      <c r="G1895" s="7"/>
      <c r="H1895" s="7"/>
      <c r="I1895" s="7"/>
      <c r="J1895" s="7"/>
      <c r="K1895" s="7"/>
      <c r="L1895" s="7"/>
      <c r="M1895" s="7"/>
      <c r="N1895" s="7"/>
      <c r="O1895" s="7"/>
      <c r="P1895" s="7"/>
      <c r="Q1895" s="7"/>
      <c r="R1895" s="7"/>
      <c r="S1895" s="7"/>
      <c r="T1895" s="7"/>
      <c r="U1895" s="7"/>
      <c r="V1895" s="7"/>
      <c r="W1895" s="7"/>
      <c r="X1895" s="7"/>
      <c r="Y1895" s="7"/>
      <c r="Z1895" s="7"/>
    </row>
    <row r="1896" ht="13.5" customHeight="1">
      <c r="A1896" s="288"/>
      <c r="B1896" s="287"/>
      <c r="C1896" s="203"/>
      <c r="D1896" s="203"/>
      <c r="E1896" s="281"/>
      <c r="F1896" s="253"/>
      <c r="G1896" s="7"/>
      <c r="H1896" s="7"/>
      <c r="I1896" s="7"/>
      <c r="J1896" s="7"/>
      <c r="K1896" s="7"/>
      <c r="L1896" s="7"/>
      <c r="M1896" s="7"/>
      <c r="N1896" s="7"/>
      <c r="O1896" s="7"/>
      <c r="P1896" s="7"/>
      <c r="Q1896" s="7"/>
      <c r="R1896" s="7"/>
      <c r="S1896" s="7"/>
      <c r="T1896" s="7"/>
      <c r="U1896" s="7"/>
      <c r="V1896" s="7"/>
      <c r="W1896" s="7"/>
      <c r="X1896" s="7"/>
      <c r="Y1896" s="7"/>
      <c r="Z1896" s="7"/>
    </row>
    <row r="1897" ht="13.5" customHeight="1">
      <c r="A1897" s="288"/>
      <c r="B1897" s="287"/>
      <c r="C1897" s="203"/>
      <c r="D1897" s="203"/>
      <c r="E1897" s="281"/>
      <c r="F1897" s="253"/>
      <c r="G1897" s="7"/>
      <c r="H1897" s="7"/>
      <c r="I1897" s="7"/>
      <c r="J1897" s="7"/>
      <c r="K1897" s="7"/>
      <c r="L1897" s="7"/>
      <c r="M1897" s="7"/>
      <c r="N1897" s="7"/>
      <c r="O1897" s="7"/>
      <c r="P1897" s="7"/>
      <c r="Q1897" s="7"/>
      <c r="R1897" s="7"/>
      <c r="S1897" s="7"/>
      <c r="T1897" s="7"/>
      <c r="U1897" s="7"/>
      <c r="V1897" s="7"/>
      <c r="W1897" s="7"/>
      <c r="X1897" s="7"/>
      <c r="Y1897" s="7"/>
      <c r="Z1897" s="7"/>
    </row>
    <row r="1898" ht="13.5" customHeight="1">
      <c r="A1898" s="288"/>
      <c r="B1898" s="287"/>
      <c r="C1898" s="203"/>
      <c r="D1898" s="203"/>
      <c r="E1898" s="281"/>
      <c r="F1898" s="253"/>
      <c r="G1898" s="7"/>
      <c r="H1898" s="7"/>
      <c r="I1898" s="7"/>
      <c r="J1898" s="7"/>
      <c r="K1898" s="7"/>
      <c r="L1898" s="7"/>
      <c r="M1898" s="7"/>
      <c r="N1898" s="7"/>
      <c r="O1898" s="7"/>
      <c r="P1898" s="7"/>
      <c r="Q1898" s="7"/>
      <c r="R1898" s="7"/>
      <c r="S1898" s="7"/>
      <c r="T1898" s="7"/>
      <c r="U1898" s="7"/>
      <c r="V1898" s="7"/>
      <c r="W1898" s="7"/>
      <c r="X1898" s="7"/>
      <c r="Y1898" s="7"/>
      <c r="Z1898" s="7"/>
    </row>
    <row r="1899" ht="13.5" customHeight="1">
      <c r="A1899" s="288"/>
      <c r="B1899" s="287"/>
      <c r="C1899" s="203"/>
      <c r="D1899" s="203"/>
      <c r="E1899" s="281"/>
      <c r="F1899" s="253"/>
      <c r="G1899" s="7"/>
      <c r="H1899" s="7"/>
      <c r="I1899" s="7"/>
      <c r="J1899" s="7"/>
      <c r="K1899" s="7"/>
      <c r="L1899" s="7"/>
      <c r="M1899" s="7"/>
      <c r="N1899" s="7"/>
      <c r="O1899" s="7"/>
      <c r="P1899" s="7"/>
      <c r="Q1899" s="7"/>
      <c r="R1899" s="7"/>
      <c r="S1899" s="7"/>
      <c r="T1899" s="7"/>
      <c r="U1899" s="7"/>
      <c r="V1899" s="7"/>
      <c r="W1899" s="7"/>
      <c r="X1899" s="7"/>
      <c r="Y1899" s="7"/>
      <c r="Z1899" s="7"/>
    </row>
    <row r="1900" ht="13.5" customHeight="1">
      <c r="A1900" s="288"/>
      <c r="B1900" s="287"/>
      <c r="C1900" s="203"/>
      <c r="D1900" s="203"/>
      <c r="E1900" s="281"/>
      <c r="F1900" s="253"/>
      <c r="G1900" s="7"/>
      <c r="H1900" s="7"/>
      <c r="I1900" s="7"/>
      <c r="J1900" s="7"/>
      <c r="K1900" s="7"/>
      <c r="L1900" s="7"/>
      <c r="M1900" s="7"/>
      <c r="N1900" s="7"/>
      <c r="O1900" s="7"/>
      <c r="P1900" s="7"/>
      <c r="Q1900" s="7"/>
      <c r="R1900" s="7"/>
      <c r="S1900" s="7"/>
      <c r="T1900" s="7"/>
      <c r="U1900" s="7"/>
      <c r="V1900" s="7"/>
      <c r="W1900" s="7"/>
      <c r="X1900" s="7"/>
      <c r="Y1900" s="7"/>
      <c r="Z1900" s="7"/>
    </row>
    <row r="1901" ht="13.5" customHeight="1">
      <c r="A1901" s="288"/>
      <c r="B1901" s="287"/>
      <c r="C1901" s="203"/>
      <c r="D1901" s="203"/>
      <c r="E1901" s="281"/>
      <c r="F1901" s="253"/>
      <c r="G1901" s="7"/>
      <c r="H1901" s="7"/>
      <c r="I1901" s="7"/>
      <c r="J1901" s="7"/>
      <c r="K1901" s="7"/>
      <c r="L1901" s="7"/>
      <c r="M1901" s="7"/>
      <c r="N1901" s="7"/>
      <c r="O1901" s="7"/>
      <c r="P1901" s="7"/>
      <c r="Q1901" s="7"/>
      <c r="R1901" s="7"/>
      <c r="S1901" s="7"/>
      <c r="T1901" s="7"/>
      <c r="U1901" s="7"/>
      <c r="V1901" s="7"/>
      <c r="W1901" s="7"/>
      <c r="X1901" s="7"/>
      <c r="Y1901" s="7"/>
      <c r="Z1901" s="7"/>
    </row>
    <row r="1902" ht="13.5" customHeight="1">
      <c r="A1902" s="288"/>
      <c r="B1902" s="287"/>
      <c r="C1902" s="203"/>
      <c r="D1902" s="203"/>
      <c r="E1902" s="281"/>
      <c r="F1902" s="253"/>
      <c r="G1902" s="7"/>
      <c r="H1902" s="7"/>
      <c r="I1902" s="7"/>
      <c r="J1902" s="7"/>
      <c r="K1902" s="7"/>
      <c r="L1902" s="7"/>
      <c r="M1902" s="7"/>
      <c r="N1902" s="7"/>
      <c r="O1902" s="7"/>
      <c r="P1902" s="7"/>
      <c r="Q1902" s="7"/>
      <c r="R1902" s="7"/>
      <c r="S1902" s="7"/>
      <c r="T1902" s="7"/>
      <c r="U1902" s="7"/>
      <c r="V1902" s="7"/>
      <c r="W1902" s="7"/>
      <c r="X1902" s="7"/>
      <c r="Y1902" s="7"/>
      <c r="Z1902" s="7"/>
    </row>
    <row r="1903" ht="13.5" customHeight="1">
      <c r="A1903" s="288"/>
      <c r="B1903" s="287"/>
      <c r="C1903" s="203"/>
      <c r="D1903" s="203"/>
      <c r="E1903" s="281"/>
      <c r="F1903" s="253"/>
      <c r="G1903" s="7"/>
      <c r="H1903" s="7"/>
      <c r="I1903" s="7"/>
      <c r="J1903" s="7"/>
      <c r="K1903" s="7"/>
      <c r="L1903" s="7"/>
      <c r="M1903" s="7"/>
      <c r="N1903" s="7"/>
      <c r="O1903" s="7"/>
      <c r="P1903" s="7"/>
      <c r="Q1903" s="7"/>
      <c r="R1903" s="7"/>
      <c r="S1903" s="7"/>
      <c r="T1903" s="7"/>
      <c r="U1903" s="7"/>
      <c r="V1903" s="7"/>
      <c r="W1903" s="7"/>
      <c r="X1903" s="7"/>
      <c r="Y1903" s="7"/>
      <c r="Z1903" s="7"/>
    </row>
    <row r="1904" ht="13.5" customHeight="1">
      <c r="A1904" s="288"/>
      <c r="B1904" s="287"/>
      <c r="C1904" s="203"/>
      <c r="D1904" s="203"/>
      <c r="E1904" s="281"/>
      <c r="F1904" s="253"/>
      <c r="G1904" s="7"/>
      <c r="H1904" s="7"/>
      <c r="I1904" s="7"/>
      <c r="J1904" s="7"/>
      <c r="K1904" s="7"/>
      <c r="L1904" s="7"/>
      <c r="M1904" s="7"/>
      <c r="N1904" s="7"/>
      <c r="O1904" s="7"/>
      <c r="P1904" s="7"/>
      <c r="Q1904" s="7"/>
      <c r="R1904" s="7"/>
      <c r="S1904" s="7"/>
      <c r="T1904" s="7"/>
      <c r="U1904" s="7"/>
      <c r="V1904" s="7"/>
      <c r="W1904" s="7"/>
      <c r="X1904" s="7"/>
      <c r="Y1904" s="7"/>
      <c r="Z1904" s="7"/>
    </row>
    <row r="1905" ht="13.5" customHeight="1">
      <c r="A1905" s="288"/>
      <c r="B1905" s="287"/>
      <c r="C1905" s="203"/>
      <c r="D1905" s="203"/>
      <c r="E1905" s="281"/>
      <c r="F1905" s="253"/>
      <c r="G1905" s="7"/>
      <c r="H1905" s="7"/>
      <c r="I1905" s="7"/>
      <c r="J1905" s="7"/>
      <c r="K1905" s="7"/>
      <c r="L1905" s="7"/>
      <c r="M1905" s="7"/>
      <c r="N1905" s="7"/>
      <c r="O1905" s="7"/>
      <c r="P1905" s="7"/>
      <c r="Q1905" s="7"/>
      <c r="R1905" s="7"/>
      <c r="S1905" s="7"/>
      <c r="T1905" s="7"/>
      <c r="U1905" s="7"/>
      <c r="V1905" s="7"/>
      <c r="W1905" s="7"/>
      <c r="X1905" s="7"/>
      <c r="Y1905" s="7"/>
      <c r="Z1905" s="7"/>
    </row>
    <row r="1906" ht="13.5" customHeight="1">
      <c r="A1906" s="288"/>
      <c r="B1906" s="287"/>
      <c r="C1906" s="203"/>
      <c r="D1906" s="203"/>
      <c r="E1906" s="281"/>
      <c r="F1906" s="253"/>
      <c r="G1906" s="7"/>
      <c r="H1906" s="7"/>
      <c r="I1906" s="7"/>
      <c r="J1906" s="7"/>
      <c r="K1906" s="7"/>
      <c r="L1906" s="7"/>
      <c r="M1906" s="7"/>
      <c r="N1906" s="7"/>
      <c r="O1906" s="7"/>
      <c r="P1906" s="7"/>
      <c r="Q1906" s="7"/>
      <c r="R1906" s="7"/>
      <c r="S1906" s="7"/>
      <c r="T1906" s="7"/>
      <c r="U1906" s="7"/>
      <c r="V1906" s="7"/>
      <c r="W1906" s="7"/>
      <c r="X1906" s="7"/>
      <c r="Y1906" s="7"/>
      <c r="Z1906" s="7"/>
    </row>
    <row r="1907" ht="13.5" customHeight="1">
      <c r="A1907" s="288"/>
      <c r="B1907" s="287"/>
      <c r="C1907" s="203"/>
      <c r="D1907" s="203"/>
      <c r="E1907" s="281"/>
      <c r="F1907" s="253"/>
      <c r="G1907" s="7"/>
      <c r="H1907" s="7"/>
      <c r="I1907" s="7"/>
      <c r="J1907" s="7"/>
      <c r="K1907" s="7"/>
      <c r="L1907" s="7"/>
      <c r="M1907" s="7"/>
      <c r="N1907" s="7"/>
      <c r="O1907" s="7"/>
      <c r="P1907" s="7"/>
      <c r="Q1907" s="7"/>
      <c r="R1907" s="7"/>
      <c r="S1907" s="7"/>
      <c r="T1907" s="7"/>
      <c r="U1907" s="7"/>
      <c r="V1907" s="7"/>
      <c r="W1907" s="7"/>
      <c r="X1907" s="7"/>
      <c r="Y1907" s="7"/>
      <c r="Z1907" s="7"/>
    </row>
    <row r="1908" ht="13.5" customHeight="1">
      <c r="A1908" s="288"/>
      <c r="B1908" s="287"/>
      <c r="C1908" s="203"/>
      <c r="D1908" s="203"/>
      <c r="E1908" s="281"/>
      <c r="F1908" s="253"/>
      <c r="G1908" s="7"/>
      <c r="H1908" s="7"/>
      <c r="I1908" s="7"/>
      <c r="J1908" s="7"/>
      <c r="K1908" s="7"/>
      <c r="L1908" s="7"/>
      <c r="M1908" s="7"/>
      <c r="N1908" s="7"/>
      <c r="O1908" s="7"/>
      <c r="P1908" s="7"/>
      <c r="Q1908" s="7"/>
      <c r="R1908" s="7"/>
      <c r="S1908" s="7"/>
      <c r="T1908" s="7"/>
      <c r="U1908" s="7"/>
      <c r="V1908" s="7"/>
      <c r="W1908" s="7"/>
      <c r="X1908" s="7"/>
      <c r="Y1908" s="7"/>
      <c r="Z1908" s="7"/>
    </row>
    <row r="1909" ht="13.5" customHeight="1">
      <c r="A1909" s="288"/>
      <c r="B1909" s="287"/>
      <c r="C1909" s="203"/>
      <c r="D1909" s="203"/>
      <c r="E1909" s="281"/>
      <c r="F1909" s="253"/>
      <c r="G1909" s="7"/>
      <c r="H1909" s="7"/>
      <c r="I1909" s="7"/>
      <c r="J1909" s="7"/>
      <c r="K1909" s="7"/>
      <c r="L1909" s="7"/>
      <c r="M1909" s="7"/>
      <c r="N1909" s="7"/>
      <c r="O1909" s="7"/>
      <c r="P1909" s="7"/>
      <c r="Q1909" s="7"/>
      <c r="R1909" s="7"/>
      <c r="S1909" s="7"/>
      <c r="T1909" s="7"/>
      <c r="U1909" s="7"/>
      <c r="V1909" s="7"/>
      <c r="W1909" s="7"/>
      <c r="X1909" s="7"/>
      <c r="Y1909" s="7"/>
      <c r="Z1909" s="7"/>
    </row>
    <row r="1910" ht="13.5" customHeight="1">
      <c r="A1910" s="288"/>
      <c r="B1910" s="287"/>
      <c r="C1910" s="203"/>
      <c r="D1910" s="203"/>
      <c r="E1910" s="281"/>
      <c r="F1910" s="253"/>
      <c r="G1910" s="7"/>
      <c r="H1910" s="7"/>
      <c r="I1910" s="7"/>
      <c r="J1910" s="7"/>
      <c r="K1910" s="7"/>
      <c r="L1910" s="7"/>
      <c r="M1910" s="7"/>
      <c r="N1910" s="7"/>
      <c r="O1910" s="7"/>
      <c r="P1910" s="7"/>
      <c r="Q1910" s="7"/>
      <c r="R1910" s="7"/>
      <c r="S1910" s="7"/>
      <c r="T1910" s="7"/>
      <c r="U1910" s="7"/>
      <c r="V1910" s="7"/>
      <c r="W1910" s="7"/>
      <c r="X1910" s="7"/>
      <c r="Y1910" s="7"/>
      <c r="Z1910" s="7"/>
    </row>
    <row r="1911" ht="13.5" customHeight="1">
      <c r="A1911" s="288"/>
      <c r="B1911" s="287"/>
      <c r="C1911" s="203"/>
      <c r="D1911" s="203"/>
      <c r="E1911" s="281"/>
      <c r="F1911" s="253"/>
      <c r="G1911" s="7"/>
      <c r="H1911" s="7"/>
      <c r="I1911" s="7"/>
      <c r="J1911" s="7"/>
      <c r="K1911" s="7"/>
      <c r="L1911" s="7"/>
      <c r="M1911" s="7"/>
      <c r="N1911" s="7"/>
      <c r="O1911" s="7"/>
      <c r="P1911" s="7"/>
      <c r="Q1911" s="7"/>
      <c r="R1911" s="7"/>
      <c r="S1911" s="7"/>
      <c r="T1911" s="7"/>
      <c r="U1911" s="7"/>
      <c r="V1911" s="7"/>
      <c r="W1911" s="7"/>
      <c r="X1911" s="7"/>
      <c r="Y1911" s="7"/>
      <c r="Z1911" s="7"/>
    </row>
    <row r="1912" ht="13.5" customHeight="1">
      <c r="A1912" s="288"/>
      <c r="B1912" s="287"/>
      <c r="C1912" s="203"/>
      <c r="D1912" s="203"/>
      <c r="E1912" s="281"/>
      <c r="F1912" s="253"/>
      <c r="G1912" s="7"/>
      <c r="H1912" s="7"/>
      <c r="I1912" s="7"/>
      <c r="J1912" s="7"/>
      <c r="K1912" s="7"/>
      <c r="L1912" s="7"/>
      <c r="M1912" s="7"/>
      <c r="N1912" s="7"/>
      <c r="O1912" s="7"/>
      <c r="P1912" s="7"/>
      <c r="Q1912" s="7"/>
      <c r="R1912" s="7"/>
      <c r="S1912" s="7"/>
      <c r="T1912" s="7"/>
      <c r="U1912" s="7"/>
      <c r="V1912" s="7"/>
      <c r="W1912" s="7"/>
      <c r="X1912" s="7"/>
      <c r="Y1912" s="7"/>
      <c r="Z1912" s="7"/>
    </row>
    <row r="1913" ht="13.5" customHeight="1">
      <c r="A1913" s="288"/>
      <c r="B1913" s="287"/>
      <c r="C1913" s="203"/>
      <c r="D1913" s="203"/>
      <c r="E1913" s="281"/>
      <c r="F1913" s="253"/>
      <c r="G1913" s="7"/>
      <c r="H1913" s="7"/>
      <c r="I1913" s="7"/>
      <c r="J1913" s="7"/>
      <c r="K1913" s="7"/>
      <c r="L1913" s="7"/>
      <c r="M1913" s="7"/>
      <c r="N1913" s="7"/>
      <c r="O1913" s="7"/>
      <c r="P1913" s="7"/>
      <c r="Q1913" s="7"/>
      <c r="R1913" s="7"/>
      <c r="S1913" s="7"/>
      <c r="T1913" s="7"/>
      <c r="U1913" s="7"/>
      <c r="V1913" s="7"/>
      <c r="W1913" s="7"/>
      <c r="X1913" s="7"/>
      <c r="Y1913" s="7"/>
      <c r="Z1913" s="7"/>
    </row>
    <row r="1914" ht="13.5" customHeight="1">
      <c r="A1914" s="288"/>
      <c r="B1914" s="287"/>
      <c r="C1914" s="203"/>
      <c r="D1914" s="203"/>
      <c r="E1914" s="281"/>
      <c r="F1914" s="253"/>
      <c r="G1914" s="7"/>
      <c r="H1914" s="7"/>
      <c r="I1914" s="7"/>
      <c r="J1914" s="7"/>
      <c r="K1914" s="7"/>
      <c r="L1914" s="7"/>
      <c r="M1914" s="7"/>
      <c r="N1914" s="7"/>
      <c r="O1914" s="7"/>
      <c r="P1914" s="7"/>
      <c r="Q1914" s="7"/>
      <c r="R1914" s="7"/>
      <c r="S1914" s="7"/>
      <c r="T1914" s="7"/>
      <c r="U1914" s="7"/>
      <c r="V1914" s="7"/>
      <c r="W1914" s="7"/>
      <c r="X1914" s="7"/>
      <c r="Y1914" s="7"/>
      <c r="Z1914" s="7"/>
    </row>
    <row r="1915" ht="13.5" customHeight="1">
      <c r="A1915" s="288"/>
      <c r="B1915" s="287"/>
      <c r="C1915" s="203"/>
      <c r="D1915" s="203"/>
      <c r="E1915" s="281"/>
      <c r="F1915" s="253"/>
      <c r="G1915" s="7"/>
      <c r="H1915" s="7"/>
      <c r="I1915" s="7"/>
      <c r="J1915" s="7"/>
      <c r="K1915" s="7"/>
      <c r="L1915" s="7"/>
      <c r="M1915" s="7"/>
      <c r="N1915" s="7"/>
      <c r="O1915" s="7"/>
      <c r="P1915" s="7"/>
      <c r="Q1915" s="7"/>
      <c r="R1915" s="7"/>
      <c r="S1915" s="7"/>
      <c r="T1915" s="7"/>
      <c r="U1915" s="7"/>
      <c r="V1915" s="7"/>
      <c r="W1915" s="7"/>
      <c r="X1915" s="7"/>
      <c r="Y1915" s="7"/>
      <c r="Z1915" s="7"/>
    </row>
    <row r="1916" ht="13.5" customHeight="1">
      <c r="A1916" s="288"/>
      <c r="B1916" s="287"/>
      <c r="C1916" s="203"/>
      <c r="D1916" s="203"/>
      <c r="E1916" s="281"/>
      <c r="F1916" s="253"/>
      <c r="G1916" s="7"/>
      <c r="H1916" s="7"/>
      <c r="I1916" s="7"/>
      <c r="J1916" s="7"/>
      <c r="K1916" s="7"/>
      <c r="L1916" s="7"/>
      <c r="M1916" s="7"/>
      <c r="N1916" s="7"/>
      <c r="O1916" s="7"/>
      <c r="P1916" s="7"/>
      <c r="Q1916" s="7"/>
      <c r="R1916" s="7"/>
      <c r="S1916" s="7"/>
      <c r="T1916" s="7"/>
      <c r="U1916" s="7"/>
      <c r="V1916" s="7"/>
      <c r="W1916" s="7"/>
      <c r="X1916" s="7"/>
      <c r="Y1916" s="7"/>
      <c r="Z1916" s="7"/>
    </row>
    <row r="1917" ht="13.5" customHeight="1">
      <c r="A1917" s="288"/>
      <c r="B1917" s="287"/>
      <c r="C1917" s="203"/>
      <c r="D1917" s="203"/>
      <c r="E1917" s="281"/>
      <c r="F1917" s="253"/>
      <c r="G1917" s="7"/>
      <c r="H1917" s="7"/>
      <c r="I1917" s="7"/>
      <c r="J1917" s="7"/>
      <c r="K1917" s="7"/>
      <c r="L1917" s="7"/>
      <c r="M1917" s="7"/>
      <c r="N1917" s="7"/>
      <c r="O1917" s="7"/>
      <c r="P1917" s="7"/>
      <c r="Q1917" s="7"/>
      <c r="R1917" s="7"/>
      <c r="S1917" s="7"/>
      <c r="T1917" s="7"/>
      <c r="U1917" s="7"/>
      <c r="V1917" s="7"/>
      <c r="W1917" s="7"/>
      <c r="X1917" s="7"/>
      <c r="Y1917" s="7"/>
      <c r="Z1917" s="7"/>
    </row>
    <row r="1918" ht="13.5" customHeight="1">
      <c r="A1918" s="288"/>
      <c r="B1918" s="287"/>
      <c r="C1918" s="203"/>
      <c r="D1918" s="203"/>
      <c r="E1918" s="281"/>
      <c r="F1918" s="253"/>
      <c r="G1918" s="7"/>
      <c r="H1918" s="7"/>
      <c r="I1918" s="7"/>
      <c r="J1918" s="7"/>
      <c r="K1918" s="7"/>
      <c r="L1918" s="7"/>
      <c r="M1918" s="7"/>
      <c r="N1918" s="7"/>
      <c r="O1918" s="7"/>
      <c r="P1918" s="7"/>
      <c r="Q1918" s="7"/>
      <c r="R1918" s="7"/>
      <c r="S1918" s="7"/>
      <c r="T1918" s="7"/>
      <c r="U1918" s="7"/>
      <c r="V1918" s="7"/>
      <c r="W1918" s="7"/>
      <c r="X1918" s="7"/>
      <c r="Y1918" s="7"/>
      <c r="Z1918" s="7"/>
    </row>
    <row r="1919" ht="13.5" customHeight="1">
      <c r="A1919" s="288"/>
      <c r="B1919" s="287"/>
      <c r="C1919" s="203"/>
      <c r="D1919" s="203"/>
      <c r="E1919" s="281"/>
      <c r="F1919" s="253"/>
      <c r="G1919" s="7"/>
      <c r="H1919" s="7"/>
      <c r="I1919" s="7"/>
      <c r="J1919" s="7"/>
      <c r="K1919" s="7"/>
      <c r="L1919" s="7"/>
      <c r="M1919" s="7"/>
      <c r="N1919" s="7"/>
      <c r="O1919" s="7"/>
      <c r="P1919" s="7"/>
      <c r="Q1919" s="7"/>
      <c r="R1919" s="7"/>
      <c r="S1919" s="7"/>
      <c r="T1919" s="7"/>
      <c r="U1919" s="7"/>
      <c r="V1919" s="7"/>
      <c r="W1919" s="7"/>
      <c r="X1919" s="7"/>
      <c r="Y1919" s="7"/>
      <c r="Z1919" s="7"/>
    </row>
    <row r="1920" ht="13.5" customHeight="1">
      <c r="A1920" s="288"/>
      <c r="B1920" s="287"/>
      <c r="C1920" s="203"/>
      <c r="D1920" s="203"/>
      <c r="E1920" s="281"/>
      <c r="F1920" s="253"/>
      <c r="G1920" s="7"/>
      <c r="H1920" s="7"/>
      <c r="I1920" s="7"/>
      <c r="J1920" s="7"/>
      <c r="K1920" s="7"/>
      <c r="L1920" s="7"/>
      <c r="M1920" s="7"/>
      <c r="N1920" s="7"/>
      <c r="O1920" s="7"/>
      <c r="P1920" s="7"/>
      <c r="Q1920" s="7"/>
      <c r="R1920" s="7"/>
      <c r="S1920" s="7"/>
      <c r="T1920" s="7"/>
      <c r="U1920" s="7"/>
      <c r="V1920" s="7"/>
      <c r="W1920" s="7"/>
      <c r="X1920" s="7"/>
      <c r="Y1920" s="7"/>
      <c r="Z1920" s="7"/>
    </row>
    <row r="1921" ht="13.5" customHeight="1">
      <c r="A1921" s="288"/>
      <c r="B1921" s="287"/>
      <c r="C1921" s="203"/>
      <c r="D1921" s="203"/>
      <c r="E1921" s="281"/>
      <c r="F1921" s="253"/>
      <c r="G1921" s="7"/>
      <c r="H1921" s="7"/>
      <c r="I1921" s="7"/>
      <c r="J1921" s="7"/>
      <c r="K1921" s="7"/>
      <c r="L1921" s="7"/>
      <c r="M1921" s="7"/>
      <c r="N1921" s="7"/>
      <c r="O1921" s="7"/>
      <c r="P1921" s="7"/>
      <c r="Q1921" s="7"/>
      <c r="R1921" s="7"/>
      <c r="S1921" s="7"/>
      <c r="T1921" s="7"/>
      <c r="U1921" s="7"/>
      <c r="V1921" s="7"/>
      <c r="W1921" s="7"/>
      <c r="X1921" s="7"/>
      <c r="Y1921" s="7"/>
      <c r="Z1921" s="7"/>
    </row>
    <row r="1922" ht="13.5" customHeight="1">
      <c r="A1922" s="288"/>
      <c r="B1922" s="287"/>
      <c r="C1922" s="203"/>
      <c r="D1922" s="203"/>
      <c r="E1922" s="281"/>
      <c r="F1922" s="253"/>
      <c r="G1922" s="7"/>
      <c r="H1922" s="7"/>
      <c r="I1922" s="7"/>
      <c r="J1922" s="7"/>
      <c r="K1922" s="7"/>
      <c r="L1922" s="7"/>
      <c r="M1922" s="7"/>
      <c r="N1922" s="7"/>
      <c r="O1922" s="7"/>
      <c r="P1922" s="7"/>
      <c r="Q1922" s="7"/>
      <c r="R1922" s="7"/>
      <c r="S1922" s="7"/>
      <c r="T1922" s="7"/>
      <c r="U1922" s="7"/>
      <c r="V1922" s="7"/>
      <c r="W1922" s="7"/>
      <c r="X1922" s="7"/>
      <c r="Y1922" s="7"/>
      <c r="Z1922" s="7"/>
    </row>
    <row r="1923" ht="13.5" customHeight="1">
      <c r="A1923" s="288"/>
      <c r="B1923" s="287"/>
      <c r="C1923" s="203"/>
      <c r="D1923" s="203"/>
      <c r="E1923" s="281"/>
      <c r="F1923" s="253"/>
      <c r="G1923" s="7"/>
      <c r="H1923" s="7"/>
      <c r="I1923" s="7"/>
      <c r="J1923" s="7"/>
      <c r="K1923" s="7"/>
      <c r="L1923" s="7"/>
      <c r="M1923" s="7"/>
      <c r="N1923" s="7"/>
      <c r="O1923" s="7"/>
      <c r="P1923" s="7"/>
      <c r="Q1923" s="7"/>
      <c r="R1923" s="7"/>
      <c r="S1923" s="7"/>
      <c r="T1923" s="7"/>
      <c r="U1923" s="7"/>
      <c r="V1923" s="7"/>
      <c r="W1923" s="7"/>
      <c r="X1923" s="7"/>
      <c r="Y1923" s="7"/>
      <c r="Z1923" s="7"/>
    </row>
    <row r="1924" ht="13.5" customHeight="1">
      <c r="A1924" s="288"/>
      <c r="B1924" s="287"/>
      <c r="C1924" s="203"/>
      <c r="D1924" s="203"/>
      <c r="E1924" s="281"/>
      <c r="F1924" s="253"/>
      <c r="G1924" s="7"/>
      <c r="H1924" s="7"/>
      <c r="I1924" s="7"/>
      <c r="J1924" s="7"/>
      <c r="K1924" s="7"/>
      <c r="L1924" s="7"/>
      <c r="M1924" s="7"/>
      <c r="N1924" s="7"/>
      <c r="O1924" s="7"/>
      <c r="P1924" s="7"/>
      <c r="Q1924" s="7"/>
      <c r="R1924" s="7"/>
      <c r="S1924" s="7"/>
      <c r="T1924" s="7"/>
      <c r="U1924" s="7"/>
      <c r="V1924" s="7"/>
      <c r="W1924" s="7"/>
      <c r="X1924" s="7"/>
      <c r="Y1924" s="7"/>
      <c r="Z1924" s="7"/>
    </row>
    <row r="1925" ht="13.5" customHeight="1">
      <c r="A1925" s="288"/>
      <c r="B1925" s="287"/>
      <c r="C1925" s="203"/>
      <c r="D1925" s="203"/>
      <c r="E1925" s="281"/>
      <c r="F1925" s="253"/>
      <c r="G1925" s="7"/>
      <c r="H1925" s="7"/>
      <c r="I1925" s="7"/>
      <c r="J1925" s="7"/>
      <c r="K1925" s="7"/>
      <c r="L1925" s="7"/>
      <c r="M1925" s="7"/>
      <c r="N1925" s="7"/>
      <c r="O1925" s="7"/>
      <c r="P1925" s="7"/>
      <c r="Q1925" s="7"/>
      <c r="R1925" s="7"/>
      <c r="S1925" s="7"/>
      <c r="T1925" s="7"/>
      <c r="U1925" s="7"/>
      <c r="V1925" s="7"/>
      <c r="W1925" s="7"/>
      <c r="X1925" s="7"/>
      <c r="Y1925" s="7"/>
      <c r="Z1925" s="7"/>
    </row>
    <row r="1926" ht="13.5" customHeight="1">
      <c r="A1926" s="288"/>
      <c r="B1926" s="287"/>
      <c r="C1926" s="203"/>
      <c r="D1926" s="203"/>
      <c r="E1926" s="281"/>
      <c r="F1926" s="253"/>
      <c r="G1926" s="7"/>
      <c r="H1926" s="7"/>
      <c r="I1926" s="7"/>
      <c r="J1926" s="7"/>
      <c r="K1926" s="7"/>
      <c r="L1926" s="7"/>
      <c r="M1926" s="7"/>
      <c r="N1926" s="7"/>
      <c r="O1926" s="7"/>
      <c r="P1926" s="7"/>
      <c r="Q1926" s="7"/>
      <c r="R1926" s="7"/>
      <c r="S1926" s="7"/>
      <c r="T1926" s="7"/>
      <c r="U1926" s="7"/>
      <c r="V1926" s="7"/>
      <c r="W1926" s="7"/>
      <c r="X1926" s="7"/>
      <c r="Y1926" s="7"/>
      <c r="Z1926" s="7"/>
    </row>
    <row r="1927" ht="13.5" customHeight="1">
      <c r="A1927" s="288"/>
      <c r="B1927" s="287"/>
      <c r="C1927" s="203"/>
      <c r="D1927" s="203"/>
      <c r="E1927" s="281"/>
      <c r="F1927" s="253"/>
      <c r="G1927" s="7"/>
      <c r="H1927" s="7"/>
      <c r="I1927" s="7"/>
      <c r="J1927" s="7"/>
      <c r="K1927" s="7"/>
      <c r="L1927" s="7"/>
      <c r="M1927" s="7"/>
      <c r="N1927" s="7"/>
      <c r="O1927" s="7"/>
      <c r="P1927" s="7"/>
      <c r="Q1927" s="7"/>
      <c r="R1927" s="7"/>
      <c r="S1927" s="7"/>
      <c r="T1927" s="7"/>
      <c r="U1927" s="7"/>
      <c r="V1927" s="7"/>
      <c r="W1927" s="7"/>
      <c r="X1927" s="7"/>
      <c r="Y1927" s="7"/>
      <c r="Z1927" s="7"/>
    </row>
    <row r="1928" ht="13.5" customHeight="1">
      <c r="A1928" s="288"/>
      <c r="B1928" s="287"/>
      <c r="C1928" s="203"/>
      <c r="D1928" s="203"/>
      <c r="E1928" s="281"/>
      <c r="F1928" s="253"/>
      <c r="G1928" s="7"/>
      <c r="H1928" s="7"/>
      <c r="I1928" s="7"/>
      <c r="J1928" s="7"/>
      <c r="K1928" s="7"/>
      <c r="L1928" s="7"/>
      <c r="M1928" s="7"/>
      <c r="N1928" s="7"/>
      <c r="O1928" s="7"/>
      <c r="P1928" s="7"/>
      <c r="Q1928" s="7"/>
      <c r="R1928" s="7"/>
      <c r="S1928" s="7"/>
      <c r="T1928" s="7"/>
      <c r="U1928" s="7"/>
      <c r="V1928" s="7"/>
      <c r="W1928" s="7"/>
      <c r="X1928" s="7"/>
      <c r="Y1928" s="7"/>
      <c r="Z1928" s="7"/>
    </row>
    <row r="1929" ht="13.5" customHeight="1">
      <c r="A1929" s="288"/>
      <c r="B1929" s="287"/>
      <c r="C1929" s="203"/>
      <c r="D1929" s="203"/>
      <c r="E1929" s="281"/>
      <c r="F1929" s="253"/>
      <c r="G1929" s="7"/>
      <c r="H1929" s="7"/>
      <c r="I1929" s="7"/>
      <c r="J1929" s="7"/>
      <c r="K1929" s="7"/>
      <c r="L1929" s="7"/>
      <c r="M1929" s="7"/>
      <c r="N1929" s="7"/>
      <c r="O1929" s="7"/>
      <c r="P1929" s="7"/>
      <c r="Q1929" s="7"/>
      <c r="R1929" s="7"/>
      <c r="S1929" s="7"/>
      <c r="T1929" s="7"/>
      <c r="U1929" s="7"/>
      <c r="V1929" s="7"/>
      <c r="W1929" s="7"/>
      <c r="X1929" s="7"/>
      <c r="Y1929" s="7"/>
      <c r="Z1929" s="7"/>
    </row>
    <row r="1930" ht="13.5" customHeight="1">
      <c r="A1930" s="288"/>
      <c r="B1930" s="287"/>
      <c r="C1930" s="203"/>
      <c r="D1930" s="203"/>
      <c r="E1930" s="281"/>
      <c r="F1930" s="253"/>
      <c r="G1930" s="7"/>
      <c r="H1930" s="7"/>
      <c r="I1930" s="7"/>
      <c r="J1930" s="7"/>
      <c r="K1930" s="7"/>
      <c r="L1930" s="7"/>
      <c r="M1930" s="7"/>
      <c r="N1930" s="7"/>
      <c r="O1930" s="7"/>
      <c r="P1930" s="7"/>
      <c r="Q1930" s="7"/>
      <c r="R1930" s="7"/>
      <c r="S1930" s="7"/>
      <c r="T1930" s="7"/>
      <c r="U1930" s="7"/>
      <c r="V1930" s="7"/>
      <c r="W1930" s="7"/>
      <c r="X1930" s="7"/>
      <c r="Y1930" s="7"/>
      <c r="Z1930" s="7"/>
    </row>
    <row r="1931" ht="13.5" customHeight="1">
      <c r="A1931" s="288"/>
      <c r="B1931" s="287"/>
      <c r="C1931" s="203"/>
      <c r="D1931" s="203"/>
      <c r="E1931" s="281"/>
      <c r="F1931" s="253"/>
      <c r="G1931" s="7"/>
      <c r="H1931" s="7"/>
      <c r="I1931" s="7"/>
      <c r="J1931" s="7"/>
      <c r="K1931" s="7"/>
      <c r="L1931" s="7"/>
      <c r="M1931" s="7"/>
      <c r="N1931" s="7"/>
      <c r="O1931" s="7"/>
      <c r="P1931" s="7"/>
      <c r="Q1931" s="7"/>
      <c r="R1931" s="7"/>
      <c r="S1931" s="7"/>
      <c r="T1931" s="7"/>
      <c r="U1931" s="7"/>
      <c r="V1931" s="7"/>
      <c r="W1931" s="7"/>
      <c r="X1931" s="7"/>
      <c r="Y1931" s="7"/>
      <c r="Z1931" s="7"/>
    </row>
    <row r="1932" ht="13.5" customHeight="1">
      <c r="A1932" s="288"/>
      <c r="B1932" s="287"/>
      <c r="C1932" s="203"/>
      <c r="D1932" s="203"/>
      <c r="E1932" s="281"/>
      <c r="F1932" s="253"/>
      <c r="G1932" s="7"/>
      <c r="H1932" s="7"/>
      <c r="I1932" s="7"/>
      <c r="J1932" s="7"/>
      <c r="K1932" s="7"/>
      <c r="L1932" s="7"/>
      <c r="M1932" s="7"/>
      <c r="N1932" s="7"/>
      <c r="O1932" s="7"/>
      <c r="P1932" s="7"/>
      <c r="Q1932" s="7"/>
      <c r="R1932" s="7"/>
      <c r="S1932" s="7"/>
      <c r="T1932" s="7"/>
      <c r="U1932" s="7"/>
      <c r="V1932" s="7"/>
      <c r="W1932" s="7"/>
      <c r="X1932" s="7"/>
      <c r="Y1932" s="7"/>
      <c r="Z1932" s="7"/>
    </row>
    <row r="1933" ht="13.5" customHeight="1">
      <c r="A1933" s="288"/>
      <c r="B1933" s="287"/>
      <c r="C1933" s="203"/>
      <c r="D1933" s="203"/>
      <c r="E1933" s="281"/>
      <c r="F1933" s="253"/>
      <c r="G1933" s="7"/>
      <c r="H1933" s="7"/>
      <c r="I1933" s="7"/>
      <c r="J1933" s="7"/>
      <c r="K1933" s="7"/>
      <c r="L1933" s="7"/>
      <c r="M1933" s="7"/>
      <c r="N1933" s="7"/>
      <c r="O1933" s="7"/>
      <c r="P1933" s="7"/>
      <c r="Q1933" s="7"/>
      <c r="R1933" s="7"/>
      <c r="S1933" s="7"/>
      <c r="T1933" s="7"/>
      <c r="U1933" s="7"/>
      <c r="V1933" s="7"/>
      <c r="W1933" s="7"/>
      <c r="X1933" s="7"/>
      <c r="Y1933" s="7"/>
      <c r="Z1933" s="7"/>
    </row>
    <row r="1934" ht="13.5" customHeight="1">
      <c r="A1934" s="288"/>
      <c r="B1934" s="287"/>
      <c r="C1934" s="203"/>
      <c r="D1934" s="203"/>
      <c r="E1934" s="281"/>
      <c r="F1934" s="253"/>
      <c r="G1934" s="7"/>
      <c r="H1934" s="7"/>
      <c r="I1934" s="7"/>
      <c r="J1934" s="7"/>
      <c r="K1934" s="7"/>
      <c r="L1934" s="7"/>
      <c r="M1934" s="7"/>
      <c r="N1934" s="7"/>
      <c r="O1934" s="7"/>
      <c r="P1934" s="7"/>
      <c r="Q1934" s="7"/>
      <c r="R1934" s="7"/>
      <c r="S1934" s="7"/>
      <c r="T1934" s="7"/>
      <c r="U1934" s="7"/>
      <c r="V1934" s="7"/>
      <c r="W1934" s="7"/>
      <c r="X1934" s="7"/>
      <c r="Y1934" s="7"/>
      <c r="Z1934" s="7"/>
    </row>
    <row r="1935" ht="13.5" customHeight="1">
      <c r="A1935" s="288"/>
      <c r="B1935" s="287"/>
      <c r="C1935" s="203"/>
      <c r="D1935" s="203"/>
      <c r="E1935" s="281"/>
      <c r="F1935" s="253"/>
      <c r="G1935" s="7"/>
      <c r="H1935" s="7"/>
      <c r="I1935" s="7"/>
      <c r="J1935" s="7"/>
      <c r="K1935" s="7"/>
      <c r="L1935" s="7"/>
      <c r="M1935" s="7"/>
      <c r="N1935" s="7"/>
      <c r="O1935" s="7"/>
      <c r="P1935" s="7"/>
      <c r="Q1935" s="7"/>
      <c r="R1935" s="7"/>
      <c r="S1935" s="7"/>
      <c r="T1935" s="7"/>
      <c r="U1935" s="7"/>
      <c r="V1935" s="7"/>
      <c r="W1935" s="7"/>
      <c r="X1935" s="7"/>
      <c r="Y1935" s="7"/>
      <c r="Z1935" s="7"/>
    </row>
    <row r="1936" ht="13.5" customHeight="1">
      <c r="A1936" s="288"/>
      <c r="B1936" s="287"/>
      <c r="C1936" s="203"/>
      <c r="D1936" s="203"/>
      <c r="E1936" s="281"/>
      <c r="F1936" s="253"/>
      <c r="G1936" s="7"/>
      <c r="H1936" s="7"/>
      <c r="I1936" s="7"/>
      <c r="J1936" s="7"/>
      <c r="K1936" s="7"/>
      <c r="L1936" s="7"/>
      <c r="M1936" s="7"/>
      <c r="N1936" s="7"/>
      <c r="O1936" s="7"/>
      <c r="P1936" s="7"/>
      <c r="Q1936" s="7"/>
      <c r="R1936" s="7"/>
      <c r="S1936" s="7"/>
      <c r="T1936" s="7"/>
      <c r="U1936" s="7"/>
      <c r="V1936" s="7"/>
      <c r="W1936" s="7"/>
      <c r="X1936" s="7"/>
      <c r="Y1936" s="7"/>
      <c r="Z1936" s="7"/>
    </row>
    <row r="1937" ht="13.5" customHeight="1">
      <c r="A1937" s="288"/>
      <c r="B1937" s="287"/>
      <c r="C1937" s="203"/>
      <c r="D1937" s="203"/>
      <c r="E1937" s="281"/>
      <c r="F1937" s="253"/>
      <c r="G1937" s="7"/>
      <c r="H1937" s="7"/>
      <c r="I1937" s="7"/>
      <c r="J1937" s="7"/>
      <c r="K1937" s="7"/>
      <c r="L1937" s="7"/>
      <c r="M1937" s="7"/>
      <c r="N1937" s="7"/>
      <c r="O1937" s="7"/>
      <c r="P1937" s="7"/>
      <c r="Q1937" s="7"/>
      <c r="R1937" s="7"/>
      <c r="S1937" s="7"/>
      <c r="T1937" s="7"/>
      <c r="U1937" s="7"/>
      <c r="V1937" s="7"/>
      <c r="W1937" s="7"/>
      <c r="X1937" s="7"/>
      <c r="Y1937" s="7"/>
      <c r="Z1937" s="7"/>
    </row>
    <row r="1938" ht="13.5" customHeight="1">
      <c r="A1938" s="288"/>
      <c r="B1938" s="287"/>
      <c r="C1938" s="203"/>
      <c r="D1938" s="203"/>
      <c r="E1938" s="281"/>
      <c r="F1938" s="253"/>
      <c r="G1938" s="7"/>
      <c r="H1938" s="7"/>
      <c r="I1938" s="7"/>
      <c r="J1938" s="7"/>
      <c r="K1938" s="7"/>
      <c r="L1938" s="7"/>
      <c r="M1938" s="7"/>
      <c r="N1938" s="7"/>
      <c r="O1938" s="7"/>
      <c r="P1938" s="7"/>
      <c r="Q1938" s="7"/>
      <c r="R1938" s="7"/>
      <c r="S1938" s="7"/>
      <c r="T1938" s="7"/>
      <c r="U1938" s="7"/>
      <c r="V1938" s="7"/>
      <c r="W1938" s="7"/>
      <c r="X1938" s="7"/>
      <c r="Y1938" s="7"/>
      <c r="Z1938" s="7"/>
    </row>
    <row r="1939" ht="13.5" customHeight="1">
      <c r="A1939" s="288"/>
      <c r="B1939" s="287"/>
      <c r="C1939" s="203"/>
      <c r="D1939" s="203"/>
      <c r="E1939" s="281"/>
      <c r="F1939" s="253"/>
      <c r="G1939" s="7"/>
      <c r="H1939" s="7"/>
      <c r="I1939" s="7"/>
      <c r="J1939" s="7"/>
      <c r="K1939" s="7"/>
      <c r="L1939" s="7"/>
      <c r="M1939" s="7"/>
      <c r="N1939" s="7"/>
      <c r="O1939" s="7"/>
      <c r="P1939" s="7"/>
      <c r="Q1939" s="7"/>
      <c r="R1939" s="7"/>
      <c r="S1939" s="7"/>
      <c r="T1939" s="7"/>
      <c r="U1939" s="7"/>
      <c r="V1939" s="7"/>
      <c r="W1939" s="7"/>
      <c r="X1939" s="7"/>
      <c r="Y1939" s="7"/>
      <c r="Z1939" s="7"/>
    </row>
    <row r="1940" ht="13.5" customHeight="1">
      <c r="A1940" s="288"/>
      <c r="B1940" s="287"/>
      <c r="C1940" s="203"/>
      <c r="D1940" s="203"/>
      <c r="E1940" s="281"/>
      <c r="F1940" s="253"/>
      <c r="G1940" s="7"/>
      <c r="H1940" s="7"/>
      <c r="I1940" s="7"/>
      <c r="J1940" s="7"/>
      <c r="K1940" s="7"/>
      <c r="L1940" s="7"/>
      <c r="M1940" s="7"/>
      <c r="N1940" s="7"/>
      <c r="O1940" s="7"/>
      <c r="P1940" s="7"/>
      <c r="Q1940" s="7"/>
      <c r="R1940" s="7"/>
      <c r="S1940" s="7"/>
      <c r="T1940" s="7"/>
      <c r="U1940" s="7"/>
      <c r="V1940" s="7"/>
      <c r="W1940" s="7"/>
      <c r="X1940" s="7"/>
      <c r="Y1940" s="7"/>
      <c r="Z1940" s="7"/>
    </row>
    <row r="1941" ht="13.5" customHeight="1">
      <c r="A1941" s="288"/>
      <c r="B1941" s="287"/>
      <c r="C1941" s="203"/>
      <c r="D1941" s="203"/>
      <c r="E1941" s="281"/>
      <c r="F1941" s="253"/>
      <c r="G1941" s="7"/>
      <c r="H1941" s="7"/>
      <c r="I1941" s="7"/>
      <c r="J1941" s="7"/>
      <c r="K1941" s="7"/>
      <c r="L1941" s="7"/>
      <c r="M1941" s="7"/>
      <c r="N1941" s="7"/>
      <c r="O1941" s="7"/>
      <c r="P1941" s="7"/>
      <c r="Q1941" s="7"/>
      <c r="R1941" s="7"/>
      <c r="S1941" s="7"/>
      <c r="T1941" s="7"/>
      <c r="U1941" s="7"/>
      <c r="V1941" s="7"/>
      <c r="W1941" s="7"/>
      <c r="X1941" s="7"/>
      <c r="Y1941" s="7"/>
      <c r="Z1941" s="7"/>
    </row>
    <row r="1942" ht="13.5" customHeight="1">
      <c r="A1942" s="288"/>
      <c r="B1942" s="287"/>
      <c r="C1942" s="203"/>
      <c r="D1942" s="203"/>
      <c r="E1942" s="281"/>
      <c r="F1942" s="253"/>
      <c r="G1942" s="7"/>
      <c r="H1942" s="7"/>
      <c r="I1942" s="7"/>
      <c r="J1942" s="7"/>
      <c r="K1942" s="7"/>
      <c r="L1942" s="7"/>
      <c r="M1942" s="7"/>
      <c r="N1942" s="7"/>
      <c r="O1942" s="7"/>
      <c r="P1942" s="7"/>
      <c r="Q1942" s="7"/>
      <c r="R1942" s="7"/>
      <c r="S1942" s="7"/>
      <c r="T1942" s="7"/>
      <c r="U1942" s="7"/>
      <c r="V1942" s="7"/>
      <c r="W1942" s="7"/>
      <c r="X1942" s="7"/>
      <c r="Y1942" s="7"/>
      <c r="Z1942" s="7"/>
    </row>
    <row r="1943" ht="13.5" customHeight="1">
      <c r="A1943" s="288"/>
      <c r="B1943" s="287"/>
      <c r="C1943" s="203"/>
      <c r="D1943" s="203"/>
      <c r="E1943" s="281"/>
      <c r="F1943" s="253"/>
      <c r="G1943" s="7"/>
      <c r="H1943" s="7"/>
      <c r="I1943" s="7"/>
      <c r="J1943" s="7"/>
      <c r="K1943" s="7"/>
      <c r="L1943" s="7"/>
      <c r="M1943" s="7"/>
      <c r="N1943" s="7"/>
      <c r="O1943" s="7"/>
      <c r="P1943" s="7"/>
      <c r="Q1943" s="7"/>
      <c r="R1943" s="7"/>
      <c r="S1943" s="7"/>
      <c r="T1943" s="7"/>
      <c r="U1943" s="7"/>
      <c r="V1943" s="7"/>
      <c r="W1943" s="7"/>
      <c r="X1943" s="7"/>
      <c r="Y1943" s="7"/>
      <c r="Z1943" s="7"/>
    </row>
    <row r="1944" ht="13.5" customHeight="1">
      <c r="A1944" s="288"/>
      <c r="B1944" s="287"/>
      <c r="C1944" s="203"/>
      <c r="D1944" s="203"/>
      <c r="E1944" s="281"/>
      <c r="F1944" s="253"/>
      <c r="G1944" s="7"/>
      <c r="H1944" s="7"/>
      <c r="I1944" s="7"/>
      <c r="J1944" s="7"/>
      <c r="K1944" s="7"/>
      <c r="L1944" s="7"/>
      <c r="M1944" s="7"/>
      <c r="N1944" s="7"/>
      <c r="O1944" s="7"/>
      <c r="P1944" s="7"/>
      <c r="Q1944" s="7"/>
      <c r="R1944" s="7"/>
      <c r="S1944" s="7"/>
      <c r="T1944" s="7"/>
      <c r="U1944" s="7"/>
      <c r="V1944" s="7"/>
      <c r="W1944" s="7"/>
      <c r="X1944" s="7"/>
      <c r="Y1944" s="7"/>
      <c r="Z1944" s="7"/>
    </row>
    <row r="1945" ht="13.5" customHeight="1">
      <c r="A1945" s="288"/>
      <c r="B1945" s="287"/>
      <c r="C1945" s="203"/>
      <c r="D1945" s="203"/>
      <c r="E1945" s="281"/>
      <c r="F1945" s="253"/>
      <c r="G1945" s="7"/>
      <c r="H1945" s="7"/>
      <c r="I1945" s="7"/>
      <c r="J1945" s="7"/>
      <c r="K1945" s="7"/>
      <c r="L1945" s="7"/>
      <c r="M1945" s="7"/>
      <c r="N1945" s="7"/>
      <c r="O1945" s="7"/>
      <c r="P1945" s="7"/>
      <c r="Q1945" s="7"/>
      <c r="R1945" s="7"/>
      <c r="S1945" s="7"/>
      <c r="T1945" s="7"/>
      <c r="U1945" s="7"/>
      <c r="V1945" s="7"/>
      <c r="W1945" s="7"/>
      <c r="X1945" s="7"/>
      <c r="Y1945" s="7"/>
      <c r="Z1945" s="7"/>
    </row>
    <row r="1946" ht="13.5" customHeight="1">
      <c r="A1946" s="288"/>
      <c r="B1946" s="287"/>
      <c r="C1946" s="203"/>
      <c r="D1946" s="203"/>
      <c r="E1946" s="281"/>
      <c r="F1946" s="253"/>
      <c r="G1946" s="7"/>
      <c r="H1946" s="7"/>
      <c r="I1946" s="7"/>
      <c r="J1946" s="7"/>
      <c r="K1946" s="7"/>
      <c r="L1946" s="7"/>
      <c r="M1946" s="7"/>
      <c r="N1946" s="7"/>
      <c r="O1946" s="7"/>
      <c r="P1946" s="7"/>
      <c r="Q1946" s="7"/>
      <c r="R1946" s="7"/>
      <c r="S1946" s="7"/>
      <c r="T1946" s="7"/>
      <c r="U1946" s="7"/>
      <c r="V1946" s="7"/>
      <c r="W1946" s="7"/>
      <c r="X1946" s="7"/>
      <c r="Y1946" s="7"/>
      <c r="Z1946" s="7"/>
    </row>
    <row r="1947" ht="13.5" customHeight="1">
      <c r="A1947" s="288"/>
      <c r="B1947" s="287"/>
      <c r="C1947" s="203"/>
      <c r="D1947" s="203"/>
      <c r="E1947" s="281"/>
      <c r="F1947" s="253"/>
      <c r="G1947" s="7"/>
      <c r="H1947" s="7"/>
      <c r="I1947" s="7"/>
      <c r="J1947" s="7"/>
      <c r="K1947" s="7"/>
      <c r="L1947" s="7"/>
      <c r="M1947" s="7"/>
      <c r="N1947" s="7"/>
      <c r="O1947" s="7"/>
      <c r="P1947" s="7"/>
      <c r="Q1947" s="7"/>
      <c r="R1947" s="7"/>
      <c r="S1947" s="7"/>
      <c r="T1947" s="7"/>
      <c r="U1947" s="7"/>
      <c r="V1947" s="7"/>
      <c r="W1947" s="7"/>
      <c r="X1947" s="7"/>
      <c r="Y1947" s="7"/>
      <c r="Z1947" s="7"/>
    </row>
    <row r="1948" ht="13.5" customHeight="1">
      <c r="A1948" s="288"/>
      <c r="B1948" s="287"/>
      <c r="C1948" s="203"/>
      <c r="D1948" s="203"/>
      <c r="E1948" s="281"/>
      <c r="F1948" s="253"/>
      <c r="G1948" s="7"/>
      <c r="H1948" s="7"/>
      <c r="I1948" s="7"/>
      <c r="J1948" s="7"/>
      <c r="K1948" s="7"/>
      <c r="L1948" s="7"/>
      <c r="M1948" s="7"/>
      <c r="N1948" s="7"/>
      <c r="O1948" s="7"/>
      <c r="P1948" s="7"/>
      <c r="Q1948" s="7"/>
      <c r="R1948" s="7"/>
      <c r="S1948" s="7"/>
      <c r="T1948" s="7"/>
      <c r="U1948" s="7"/>
      <c r="V1948" s="7"/>
      <c r="W1948" s="7"/>
      <c r="X1948" s="7"/>
      <c r="Y1948" s="7"/>
      <c r="Z1948" s="7"/>
    </row>
    <row r="1949" ht="13.5" customHeight="1">
      <c r="A1949" s="288"/>
      <c r="B1949" s="287"/>
      <c r="C1949" s="203"/>
      <c r="D1949" s="203"/>
      <c r="E1949" s="281"/>
      <c r="F1949" s="253"/>
      <c r="G1949" s="7"/>
      <c r="H1949" s="7"/>
      <c r="I1949" s="7"/>
      <c r="J1949" s="7"/>
      <c r="K1949" s="7"/>
      <c r="L1949" s="7"/>
      <c r="M1949" s="7"/>
      <c r="N1949" s="7"/>
      <c r="O1949" s="7"/>
      <c r="P1949" s="7"/>
      <c r="Q1949" s="7"/>
      <c r="R1949" s="7"/>
      <c r="S1949" s="7"/>
      <c r="T1949" s="7"/>
      <c r="U1949" s="7"/>
      <c r="V1949" s="7"/>
      <c r="W1949" s="7"/>
      <c r="X1949" s="7"/>
      <c r="Y1949" s="7"/>
      <c r="Z1949" s="7"/>
    </row>
    <row r="1950" ht="13.5" customHeight="1">
      <c r="A1950" s="288"/>
      <c r="B1950" s="287"/>
      <c r="C1950" s="203"/>
      <c r="D1950" s="203"/>
      <c r="E1950" s="281"/>
      <c r="F1950" s="253"/>
      <c r="G1950" s="7"/>
      <c r="H1950" s="7"/>
      <c r="I1950" s="7"/>
      <c r="J1950" s="7"/>
      <c r="K1950" s="7"/>
      <c r="L1950" s="7"/>
      <c r="M1950" s="7"/>
      <c r="N1950" s="7"/>
      <c r="O1950" s="7"/>
      <c r="P1950" s="7"/>
      <c r="Q1950" s="7"/>
      <c r="R1950" s="7"/>
      <c r="S1950" s="7"/>
      <c r="T1950" s="7"/>
      <c r="U1950" s="7"/>
      <c r="V1950" s="7"/>
      <c r="W1950" s="7"/>
      <c r="X1950" s="7"/>
      <c r="Y1950" s="7"/>
      <c r="Z1950" s="7"/>
    </row>
    <row r="1951" ht="13.5" customHeight="1">
      <c r="A1951" s="288"/>
      <c r="B1951" s="287"/>
      <c r="C1951" s="203"/>
      <c r="D1951" s="203"/>
      <c r="E1951" s="281"/>
      <c r="F1951" s="253"/>
      <c r="G1951" s="7"/>
      <c r="H1951" s="7"/>
      <c r="I1951" s="7"/>
      <c r="J1951" s="7"/>
      <c r="K1951" s="7"/>
      <c r="L1951" s="7"/>
      <c r="M1951" s="7"/>
      <c r="N1951" s="7"/>
      <c r="O1951" s="7"/>
      <c r="P1951" s="7"/>
      <c r="Q1951" s="7"/>
      <c r="R1951" s="7"/>
      <c r="S1951" s="7"/>
      <c r="T1951" s="7"/>
      <c r="U1951" s="7"/>
      <c r="V1951" s="7"/>
      <c r="W1951" s="7"/>
      <c r="X1951" s="7"/>
      <c r="Y1951" s="7"/>
      <c r="Z1951" s="7"/>
    </row>
    <row r="1952" ht="13.5" customHeight="1">
      <c r="A1952" s="288"/>
      <c r="B1952" s="287"/>
      <c r="C1952" s="203"/>
      <c r="D1952" s="203"/>
      <c r="E1952" s="281"/>
      <c r="F1952" s="253"/>
      <c r="G1952" s="7"/>
      <c r="H1952" s="7"/>
      <c r="I1952" s="7"/>
      <c r="J1952" s="7"/>
      <c r="K1952" s="7"/>
      <c r="L1952" s="7"/>
      <c r="M1952" s="7"/>
      <c r="N1952" s="7"/>
      <c r="O1952" s="7"/>
      <c r="P1952" s="7"/>
      <c r="Q1952" s="7"/>
      <c r="R1952" s="7"/>
      <c r="S1952" s="7"/>
      <c r="T1952" s="7"/>
      <c r="U1952" s="7"/>
      <c r="V1952" s="7"/>
      <c r="W1952" s="7"/>
      <c r="X1952" s="7"/>
      <c r="Y1952" s="7"/>
      <c r="Z1952" s="7"/>
    </row>
    <row r="1953" ht="13.5" customHeight="1">
      <c r="A1953" s="288"/>
      <c r="B1953" s="287"/>
      <c r="C1953" s="203"/>
      <c r="D1953" s="203"/>
      <c r="E1953" s="281"/>
      <c r="F1953" s="253"/>
      <c r="G1953" s="7"/>
      <c r="H1953" s="7"/>
      <c r="I1953" s="7"/>
      <c r="J1953" s="7"/>
      <c r="K1953" s="7"/>
      <c r="L1953" s="7"/>
      <c r="M1953" s="7"/>
      <c r="N1953" s="7"/>
      <c r="O1953" s="7"/>
      <c r="P1953" s="7"/>
      <c r="Q1953" s="7"/>
      <c r="R1953" s="7"/>
      <c r="S1953" s="7"/>
      <c r="T1953" s="7"/>
      <c r="U1953" s="7"/>
      <c r="V1953" s="7"/>
      <c r="W1953" s="7"/>
      <c r="X1953" s="7"/>
      <c r="Y1953" s="7"/>
      <c r="Z1953" s="7"/>
    </row>
    <row r="1954" ht="13.5" customHeight="1">
      <c r="A1954" s="288"/>
      <c r="B1954" s="287"/>
      <c r="C1954" s="203"/>
      <c r="D1954" s="203"/>
      <c r="E1954" s="281"/>
      <c r="F1954" s="253"/>
      <c r="G1954" s="7"/>
      <c r="H1954" s="7"/>
      <c r="I1954" s="7"/>
      <c r="J1954" s="7"/>
      <c r="K1954" s="7"/>
      <c r="L1954" s="7"/>
      <c r="M1954" s="7"/>
      <c r="N1954" s="7"/>
      <c r="O1954" s="7"/>
      <c r="P1954" s="7"/>
      <c r="Q1954" s="7"/>
      <c r="R1954" s="7"/>
      <c r="S1954" s="7"/>
      <c r="T1954" s="7"/>
      <c r="U1954" s="7"/>
      <c r="V1954" s="7"/>
      <c r="W1954" s="7"/>
      <c r="X1954" s="7"/>
      <c r="Y1954" s="7"/>
      <c r="Z1954" s="7"/>
    </row>
    <row r="1955" ht="13.5" customHeight="1">
      <c r="A1955" s="288"/>
      <c r="B1955" s="287"/>
      <c r="C1955" s="203"/>
      <c r="D1955" s="203"/>
      <c r="E1955" s="281"/>
      <c r="F1955" s="253"/>
      <c r="G1955" s="7"/>
      <c r="H1955" s="7"/>
      <c r="I1955" s="7"/>
      <c r="J1955" s="7"/>
      <c r="K1955" s="7"/>
      <c r="L1955" s="7"/>
      <c r="M1955" s="7"/>
      <c r="N1955" s="7"/>
      <c r="O1955" s="7"/>
      <c r="P1955" s="7"/>
      <c r="Q1955" s="7"/>
      <c r="R1955" s="7"/>
      <c r="S1955" s="7"/>
      <c r="T1955" s="7"/>
      <c r="U1955" s="7"/>
      <c r="V1955" s="7"/>
      <c r="W1955" s="7"/>
      <c r="X1955" s="7"/>
      <c r="Y1955" s="7"/>
      <c r="Z1955" s="7"/>
    </row>
    <row r="1956" ht="13.5" customHeight="1">
      <c r="A1956" s="288"/>
      <c r="B1956" s="287"/>
      <c r="C1956" s="203"/>
      <c r="D1956" s="203"/>
      <c r="E1956" s="281"/>
      <c r="F1956" s="253"/>
      <c r="G1956" s="7"/>
      <c r="H1956" s="7"/>
      <c r="I1956" s="7"/>
      <c r="J1956" s="7"/>
      <c r="K1956" s="7"/>
      <c r="L1956" s="7"/>
      <c r="M1956" s="7"/>
      <c r="N1956" s="7"/>
      <c r="O1956" s="7"/>
      <c r="P1956" s="7"/>
      <c r="Q1956" s="7"/>
      <c r="R1956" s="7"/>
      <c r="S1956" s="7"/>
      <c r="T1956" s="7"/>
      <c r="U1956" s="7"/>
      <c r="V1956" s="7"/>
      <c r="W1956" s="7"/>
      <c r="X1956" s="7"/>
      <c r="Y1956" s="7"/>
      <c r="Z1956" s="7"/>
    </row>
    <row r="1957" ht="13.5" customHeight="1">
      <c r="A1957" s="288"/>
      <c r="B1957" s="287"/>
      <c r="C1957" s="203"/>
      <c r="D1957" s="203"/>
      <c r="E1957" s="281"/>
      <c r="F1957" s="253"/>
      <c r="G1957" s="7"/>
      <c r="H1957" s="7"/>
      <c r="I1957" s="7"/>
      <c r="J1957" s="7"/>
      <c r="K1957" s="7"/>
      <c r="L1957" s="7"/>
      <c r="M1957" s="7"/>
      <c r="N1957" s="7"/>
      <c r="O1957" s="7"/>
      <c r="P1957" s="7"/>
      <c r="Q1957" s="7"/>
      <c r="R1957" s="7"/>
      <c r="S1957" s="7"/>
      <c r="T1957" s="7"/>
      <c r="U1957" s="7"/>
      <c r="V1957" s="7"/>
      <c r="W1957" s="7"/>
      <c r="X1957" s="7"/>
      <c r="Y1957" s="7"/>
      <c r="Z1957" s="7"/>
    </row>
    <row r="1958" ht="13.5" customHeight="1">
      <c r="A1958" s="288"/>
      <c r="B1958" s="287"/>
      <c r="C1958" s="203"/>
      <c r="D1958" s="203"/>
      <c r="E1958" s="281"/>
      <c r="F1958" s="253"/>
      <c r="G1958" s="7"/>
      <c r="H1958" s="7"/>
      <c r="I1958" s="7"/>
      <c r="J1958" s="7"/>
      <c r="K1958" s="7"/>
      <c r="L1958" s="7"/>
      <c r="M1958" s="7"/>
      <c r="N1958" s="7"/>
      <c r="O1958" s="7"/>
      <c r="P1958" s="7"/>
      <c r="Q1958" s="7"/>
      <c r="R1958" s="7"/>
      <c r="S1958" s="7"/>
      <c r="T1958" s="7"/>
      <c r="U1958" s="7"/>
      <c r="V1958" s="7"/>
      <c r="W1958" s="7"/>
      <c r="X1958" s="7"/>
      <c r="Y1958" s="7"/>
      <c r="Z1958" s="7"/>
    </row>
    <row r="1959" ht="13.5" customHeight="1">
      <c r="A1959" s="288"/>
      <c r="B1959" s="287"/>
      <c r="C1959" s="203"/>
      <c r="D1959" s="203"/>
      <c r="E1959" s="281"/>
      <c r="F1959" s="253"/>
      <c r="G1959" s="7"/>
      <c r="H1959" s="7"/>
      <c r="I1959" s="7"/>
      <c r="J1959" s="7"/>
      <c r="K1959" s="7"/>
      <c r="L1959" s="7"/>
      <c r="M1959" s="7"/>
      <c r="N1959" s="7"/>
      <c r="O1959" s="7"/>
      <c r="P1959" s="7"/>
      <c r="Q1959" s="7"/>
      <c r="R1959" s="7"/>
      <c r="S1959" s="7"/>
      <c r="T1959" s="7"/>
      <c r="U1959" s="7"/>
      <c r="V1959" s="7"/>
      <c r="W1959" s="7"/>
      <c r="X1959" s="7"/>
      <c r="Y1959" s="7"/>
      <c r="Z1959" s="7"/>
    </row>
    <row r="1960" ht="13.5" customHeight="1">
      <c r="A1960" s="288"/>
      <c r="B1960" s="287"/>
      <c r="C1960" s="203"/>
      <c r="D1960" s="203"/>
      <c r="E1960" s="281"/>
      <c r="F1960" s="253"/>
      <c r="G1960" s="7"/>
      <c r="H1960" s="7"/>
      <c r="I1960" s="7"/>
      <c r="J1960" s="7"/>
      <c r="K1960" s="7"/>
      <c r="L1960" s="7"/>
      <c r="M1960" s="7"/>
      <c r="N1960" s="7"/>
      <c r="O1960" s="7"/>
      <c r="P1960" s="7"/>
      <c r="Q1960" s="7"/>
      <c r="R1960" s="7"/>
      <c r="S1960" s="7"/>
      <c r="T1960" s="7"/>
      <c r="U1960" s="7"/>
      <c r="V1960" s="7"/>
      <c r="W1960" s="7"/>
      <c r="X1960" s="7"/>
      <c r="Y1960" s="7"/>
      <c r="Z1960" s="7"/>
    </row>
    <row r="1961" ht="13.5" customHeight="1">
      <c r="A1961" s="288"/>
      <c r="B1961" s="287"/>
      <c r="C1961" s="203"/>
      <c r="D1961" s="203"/>
      <c r="E1961" s="281"/>
      <c r="F1961" s="253"/>
      <c r="G1961" s="7"/>
      <c r="H1961" s="7"/>
      <c r="I1961" s="7"/>
      <c r="J1961" s="7"/>
      <c r="K1961" s="7"/>
      <c r="L1961" s="7"/>
      <c r="M1961" s="7"/>
      <c r="N1961" s="7"/>
      <c r="O1961" s="7"/>
      <c r="P1961" s="7"/>
      <c r="Q1961" s="7"/>
      <c r="R1961" s="7"/>
      <c r="S1961" s="7"/>
      <c r="T1961" s="7"/>
      <c r="U1961" s="7"/>
      <c r="V1961" s="7"/>
      <c r="W1961" s="7"/>
      <c r="X1961" s="7"/>
      <c r="Y1961" s="7"/>
      <c r="Z1961" s="7"/>
    </row>
    <row r="1962" ht="13.5" customHeight="1">
      <c r="A1962" s="288"/>
      <c r="B1962" s="287"/>
      <c r="C1962" s="203"/>
      <c r="D1962" s="203"/>
      <c r="E1962" s="281"/>
      <c r="F1962" s="253"/>
      <c r="G1962" s="7"/>
      <c r="H1962" s="7"/>
      <c r="I1962" s="7"/>
      <c r="J1962" s="7"/>
      <c r="K1962" s="7"/>
      <c r="L1962" s="7"/>
      <c r="M1962" s="7"/>
      <c r="N1962" s="7"/>
      <c r="O1962" s="7"/>
      <c r="P1962" s="7"/>
      <c r="Q1962" s="7"/>
      <c r="R1962" s="7"/>
      <c r="S1962" s="7"/>
      <c r="T1962" s="7"/>
      <c r="U1962" s="7"/>
      <c r="V1962" s="7"/>
      <c r="W1962" s="7"/>
      <c r="X1962" s="7"/>
      <c r="Y1962" s="7"/>
      <c r="Z1962" s="7"/>
    </row>
    <row r="1963" ht="13.5" customHeight="1">
      <c r="A1963" s="288"/>
      <c r="B1963" s="287"/>
      <c r="C1963" s="203"/>
      <c r="D1963" s="203"/>
      <c r="E1963" s="281"/>
      <c r="F1963" s="253"/>
      <c r="G1963" s="7"/>
      <c r="H1963" s="7"/>
      <c r="I1963" s="7"/>
      <c r="J1963" s="7"/>
      <c r="K1963" s="7"/>
      <c r="L1963" s="7"/>
      <c r="M1963" s="7"/>
      <c r="N1963" s="7"/>
      <c r="O1963" s="7"/>
      <c r="P1963" s="7"/>
      <c r="Q1963" s="7"/>
      <c r="R1963" s="7"/>
      <c r="S1963" s="7"/>
      <c r="T1963" s="7"/>
      <c r="U1963" s="7"/>
      <c r="V1963" s="7"/>
      <c r="W1963" s="7"/>
      <c r="X1963" s="7"/>
      <c r="Y1963" s="7"/>
      <c r="Z1963" s="7"/>
    </row>
    <row r="1964" ht="13.5" customHeight="1">
      <c r="A1964" s="288"/>
      <c r="B1964" s="287"/>
      <c r="C1964" s="203"/>
      <c r="D1964" s="203"/>
      <c r="E1964" s="281"/>
      <c r="F1964" s="253"/>
      <c r="G1964" s="7"/>
      <c r="H1964" s="7"/>
      <c r="I1964" s="7"/>
      <c r="J1964" s="7"/>
      <c r="K1964" s="7"/>
      <c r="L1964" s="7"/>
      <c r="M1964" s="7"/>
      <c r="N1964" s="7"/>
      <c r="O1964" s="7"/>
      <c r="P1964" s="7"/>
      <c r="Q1964" s="7"/>
      <c r="R1964" s="7"/>
      <c r="S1964" s="7"/>
      <c r="T1964" s="7"/>
      <c r="U1964" s="7"/>
      <c r="V1964" s="7"/>
      <c r="W1964" s="7"/>
      <c r="X1964" s="7"/>
      <c r="Y1964" s="7"/>
      <c r="Z1964" s="7"/>
    </row>
    <row r="1965" ht="13.5" customHeight="1">
      <c r="A1965" s="288"/>
      <c r="B1965" s="287"/>
      <c r="C1965" s="203"/>
      <c r="D1965" s="203"/>
      <c r="E1965" s="281"/>
      <c r="F1965" s="253"/>
      <c r="G1965" s="7"/>
      <c r="H1965" s="7"/>
      <c r="I1965" s="7"/>
      <c r="J1965" s="7"/>
      <c r="K1965" s="7"/>
      <c r="L1965" s="7"/>
      <c r="M1965" s="7"/>
      <c r="N1965" s="7"/>
      <c r="O1965" s="7"/>
      <c r="P1965" s="7"/>
      <c r="Q1965" s="7"/>
      <c r="R1965" s="7"/>
      <c r="S1965" s="7"/>
      <c r="T1965" s="7"/>
      <c r="U1965" s="7"/>
      <c r="V1965" s="7"/>
      <c r="W1965" s="7"/>
      <c r="X1965" s="7"/>
      <c r="Y1965" s="7"/>
      <c r="Z1965" s="7"/>
    </row>
    <row r="1966" ht="13.5" customHeight="1">
      <c r="A1966" s="288"/>
      <c r="B1966" s="287"/>
      <c r="C1966" s="203"/>
      <c r="D1966" s="203"/>
      <c r="E1966" s="281"/>
      <c r="F1966" s="253"/>
      <c r="G1966" s="7"/>
      <c r="H1966" s="7"/>
      <c r="I1966" s="7"/>
      <c r="J1966" s="7"/>
      <c r="K1966" s="7"/>
      <c r="L1966" s="7"/>
      <c r="M1966" s="7"/>
      <c r="N1966" s="7"/>
      <c r="O1966" s="7"/>
      <c r="P1966" s="7"/>
      <c r="Q1966" s="7"/>
      <c r="R1966" s="7"/>
      <c r="S1966" s="7"/>
      <c r="T1966" s="7"/>
      <c r="U1966" s="7"/>
      <c r="V1966" s="7"/>
      <c r="W1966" s="7"/>
      <c r="X1966" s="7"/>
      <c r="Y1966" s="7"/>
      <c r="Z1966" s="7"/>
    </row>
    <row r="1967" ht="13.5" customHeight="1">
      <c r="A1967" s="288"/>
      <c r="B1967" s="287"/>
      <c r="C1967" s="203"/>
      <c r="D1967" s="203"/>
      <c r="E1967" s="281"/>
      <c r="F1967" s="253"/>
      <c r="G1967" s="7"/>
      <c r="H1967" s="7"/>
      <c r="I1967" s="7"/>
      <c r="J1967" s="7"/>
      <c r="K1967" s="7"/>
      <c r="L1967" s="7"/>
      <c r="M1967" s="7"/>
      <c r="N1967" s="7"/>
      <c r="O1967" s="7"/>
      <c r="P1967" s="7"/>
      <c r="Q1967" s="7"/>
      <c r="R1967" s="7"/>
      <c r="S1967" s="7"/>
      <c r="T1967" s="7"/>
      <c r="U1967" s="7"/>
      <c r="V1967" s="7"/>
      <c r="W1967" s="7"/>
      <c r="X1967" s="7"/>
      <c r="Y1967" s="7"/>
      <c r="Z1967" s="7"/>
    </row>
    <row r="1968" ht="13.5" customHeight="1">
      <c r="A1968" s="288"/>
      <c r="B1968" s="287"/>
      <c r="C1968" s="203"/>
      <c r="D1968" s="203"/>
      <c r="E1968" s="281"/>
      <c r="F1968" s="253"/>
      <c r="G1968" s="7"/>
      <c r="H1968" s="7"/>
      <c r="I1968" s="7"/>
      <c r="J1968" s="7"/>
      <c r="K1968" s="7"/>
      <c r="L1968" s="7"/>
      <c r="M1968" s="7"/>
      <c r="N1968" s="7"/>
      <c r="O1968" s="7"/>
      <c r="P1968" s="7"/>
      <c r="Q1968" s="7"/>
      <c r="R1968" s="7"/>
      <c r="S1968" s="7"/>
      <c r="T1968" s="7"/>
      <c r="U1968" s="7"/>
      <c r="V1968" s="7"/>
      <c r="W1968" s="7"/>
      <c r="X1968" s="7"/>
      <c r="Y1968" s="7"/>
      <c r="Z1968" s="7"/>
    </row>
    <row r="1969" ht="13.5" customHeight="1">
      <c r="A1969" s="288"/>
      <c r="B1969" s="287"/>
      <c r="C1969" s="203"/>
      <c r="D1969" s="203"/>
      <c r="E1969" s="281"/>
      <c r="F1969" s="253"/>
      <c r="G1969" s="7"/>
      <c r="H1969" s="7"/>
      <c r="I1969" s="7"/>
      <c r="J1969" s="7"/>
      <c r="K1969" s="7"/>
      <c r="L1969" s="7"/>
      <c r="M1969" s="7"/>
      <c r="N1969" s="7"/>
      <c r="O1969" s="7"/>
      <c r="P1969" s="7"/>
      <c r="Q1969" s="7"/>
      <c r="R1969" s="7"/>
      <c r="S1969" s="7"/>
      <c r="T1969" s="7"/>
      <c r="U1969" s="7"/>
      <c r="V1969" s="7"/>
      <c r="W1969" s="7"/>
      <c r="X1969" s="7"/>
      <c r="Y1969" s="7"/>
      <c r="Z1969" s="7"/>
    </row>
    <row r="1970" ht="13.5" customHeight="1">
      <c r="A1970" s="288"/>
      <c r="B1970" s="287"/>
      <c r="C1970" s="203"/>
      <c r="D1970" s="203"/>
      <c r="E1970" s="281"/>
      <c r="F1970" s="253"/>
      <c r="G1970" s="7"/>
      <c r="H1970" s="7"/>
      <c r="I1970" s="7"/>
      <c r="J1970" s="7"/>
      <c r="K1970" s="7"/>
      <c r="L1970" s="7"/>
      <c r="M1970" s="7"/>
      <c r="N1970" s="7"/>
      <c r="O1970" s="7"/>
      <c r="P1970" s="7"/>
      <c r="Q1970" s="7"/>
      <c r="R1970" s="7"/>
      <c r="S1970" s="7"/>
      <c r="T1970" s="7"/>
      <c r="U1970" s="7"/>
      <c r="V1970" s="7"/>
      <c r="W1970" s="7"/>
      <c r="X1970" s="7"/>
      <c r="Y1970" s="7"/>
      <c r="Z1970" s="7"/>
    </row>
    <row r="1971" ht="13.5" customHeight="1">
      <c r="A1971" s="288"/>
      <c r="B1971" s="287"/>
      <c r="C1971" s="203"/>
      <c r="D1971" s="203"/>
      <c r="E1971" s="281"/>
      <c r="F1971" s="253"/>
      <c r="G1971" s="7"/>
      <c r="H1971" s="7"/>
      <c r="I1971" s="7"/>
      <c r="J1971" s="7"/>
      <c r="K1971" s="7"/>
      <c r="L1971" s="7"/>
      <c r="M1971" s="7"/>
      <c r="N1971" s="7"/>
      <c r="O1971" s="7"/>
      <c r="P1971" s="7"/>
      <c r="Q1971" s="7"/>
      <c r="R1971" s="7"/>
      <c r="S1971" s="7"/>
      <c r="T1971" s="7"/>
      <c r="U1971" s="7"/>
      <c r="V1971" s="7"/>
      <c r="W1971" s="7"/>
      <c r="X1971" s="7"/>
      <c r="Y1971" s="7"/>
      <c r="Z1971" s="7"/>
    </row>
    <row r="1972" ht="13.5" customHeight="1">
      <c r="A1972" s="288"/>
      <c r="B1972" s="287"/>
      <c r="C1972" s="203"/>
      <c r="D1972" s="203"/>
      <c r="E1972" s="281"/>
      <c r="F1972" s="253"/>
      <c r="G1972" s="7"/>
      <c r="H1972" s="7"/>
      <c r="I1972" s="7"/>
      <c r="J1972" s="7"/>
      <c r="K1972" s="7"/>
      <c r="L1972" s="7"/>
      <c r="M1972" s="7"/>
      <c r="N1972" s="7"/>
      <c r="O1972" s="7"/>
      <c r="P1972" s="7"/>
      <c r="Q1972" s="7"/>
      <c r="R1972" s="7"/>
      <c r="S1972" s="7"/>
      <c r="T1972" s="7"/>
      <c r="U1972" s="7"/>
      <c r="V1972" s="7"/>
      <c r="W1972" s="7"/>
      <c r="X1972" s="7"/>
      <c r="Y1972" s="7"/>
      <c r="Z1972" s="7"/>
    </row>
    <row r="1973" ht="13.5" customHeight="1">
      <c r="A1973" s="288"/>
      <c r="B1973" s="287"/>
      <c r="C1973" s="203"/>
      <c r="D1973" s="203"/>
      <c r="E1973" s="281"/>
      <c r="F1973" s="253"/>
      <c r="G1973" s="7"/>
      <c r="H1973" s="7"/>
      <c r="I1973" s="7"/>
      <c r="J1973" s="7"/>
      <c r="K1973" s="7"/>
      <c r="L1973" s="7"/>
      <c r="M1973" s="7"/>
      <c r="N1973" s="7"/>
      <c r="O1973" s="7"/>
      <c r="P1973" s="7"/>
      <c r="Q1973" s="7"/>
      <c r="R1973" s="7"/>
      <c r="S1973" s="7"/>
      <c r="T1973" s="7"/>
      <c r="U1973" s="7"/>
      <c r="V1973" s="7"/>
      <c r="W1973" s="7"/>
      <c r="X1973" s="7"/>
      <c r="Y1973" s="7"/>
      <c r="Z1973" s="7"/>
    </row>
    <row r="1974" ht="13.5" customHeight="1">
      <c r="A1974" s="288"/>
      <c r="B1974" s="287"/>
      <c r="C1974" s="203"/>
      <c r="D1974" s="203"/>
      <c r="E1974" s="281"/>
      <c r="F1974" s="253"/>
      <c r="G1974" s="7"/>
      <c r="H1974" s="7"/>
      <c r="I1974" s="7"/>
      <c r="J1974" s="7"/>
      <c r="K1974" s="7"/>
      <c r="L1974" s="7"/>
      <c r="M1974" s="7"/>
      <c r="N1974" s="7"/>
      <c r="O1974" s="7"/>
      <c r="P1974" s="7"/>
      <c r="Q1974" s="7"/>
      <c r="R1974" s="7"/>
      <c r="S1974" s="7"/>
      <c r="T1974" s="7"/>
      <c r="U1974" s="7"/>
      <c r="V1974" s="7"/>
      <c r="W1974" s="7"/>
      <c r="X1974" s="7"/>
      <c r="Y1974" s="7"/>
      <c r="Z1974" s="7"/>
    </row>
    <row r="1975" ht="13.5" customHeight="1">
      <c r="A1975" s="288"/>
      <c r="B1975" s="287"/>
      <c r="C1975" s="203"/>
      <c r="D1975" s="203"/>
      <c r="E1975" s="281"/>
      <c r="F1975" s="253"/>
      <c r="G1975" s="7"/>
      <c r="H1975" s="7"/>
      <c r="I1975" s="7"/>
      <c r="J1975" s="7"/>
      <c r="K1975" s="7"/>
      <c r="L1975" s="7"/>
      <c r="M1975" s="7"/>
      <c r="N1975" s="7"/>
      <c r="O1975" s="7"/>
      <c r="P1975" s="7"/>
      <c r="Q1975" s="7"/>
      <c r="R1975" s="7"/>
      <c r="S1975" s="7"/>
      <c r="T1975" s="7"/>
      <c r="U1975" s="7"/>
      <c r="V1975" s="7"/>
      <c r="W1975" s="7"/>
      <c r="X1975" s="7"/>
      <c r="Y1975" s="7"/>
      <c r="Z1975" s="7"/>
    </row>
    <row r="1976" ht="13.5" customHeight="1">
      <c r="A1976" s="288"/>
      <c r="B1976" s="287"/>
      <c r="C1976" s="203"/>
      <c r="D1976" s="203"/>
      <c r="E1976" s="281"/>
      <c r="F1976" s="253"/>
      <c r="G1976" s="7"/>
      <c r="H1976" s="7"/>
      <c r="I1976" s="7"/>
      <c r="J1976" s="7"/>
      <c r="K1976" s="7"/>
      <c r="L1976" s="7"/>
      <c r="M1976" s="7"/>
      <c r="N1976" s="7"/>
      <c r="O1976" s="7"/>
      <c r="P1976" s="7"/>
      <c r="Q1976" s="7"/>
      <c r="R1976" s="7"/>
      <c r="S1976" s="7"/>
      <c r="T1976" s="7"/>
      <c r="U1976" s="7"/>
      <c r="V1976" s="7"/>
      <c r="W1976" s="7"/>
      <c r="X1976" s="7"/>
      <c r="Y1976" s="7"/>
      <c r="Z1976" s="7"/>
    </row>
    <row r="1977" ht="13.5" customHeight="1">
      <c r="A1977" s="288"/>
      <c r="B1977" s="287"/>
      <c r="C1977" s="203"/>
      <c r="D1977" s="203"/>
      <c r="E1977" s="281"/>
      <c r="F1977" s="253"/>
      <c r="G1977" s="7"/>
      <c r="H1977" s="7"/>
      <c r="I1977" s="7"/>
      <c r="J1977" s="7"/>
      <c r="K1977" s="7"/>
      <c r="L1977" s="7"/>
      <c r="M1977" s="7"/>
      <c r="N1977" s="7"/>
      <c r="O1977" s="7"/>
      <c r="P1977" s="7"/>
      <c r="Q1977" s="7"/>
      <c r="R1977" s="7"/>
      <c r="S1977" s="7"/>
      <c r="T1977" s="7"/>
      <c r="U1977" s="7"/>
      <c r="V1977" s="7"/>
      <c r="W1977" s="7"/>
      <c r="X1977" s="7"/>
      <c r="Y1977" s="7"/>
      <c r="Z1977" s="7"/>
    </row>
    <row r="1978" ht="13.5" customHeight="1">
      <c r="A1978" s="288"/>
      <c r="B1978" s="287"/>
      <c r="C1978" s="203"/>
      <c r="D1978" s="203"/>
      <c r="E1978" s="281"/>
      <c r="F1978" s="253"/>
      <c r="G1978" s="7"/>
      <c r="H1978" s="7"/>
      <c r="I1978" s="7"/>
      <c r="J1978" s="7"/>
      <c r="K1978" s="7"/>
      <c r="L1978" s="7"/>
      <c r="M1978" s="7"/>
      <c r="N1978" s="7"/>
      <c r="O1978" s="7"/>
      <c r="P1978" s="7"/>
      <c r="Q1978" s="7"/>
      <c r="R1978" s="7"/>
      <c r="S1978" s="7"/>
      <c r="T1978" s="7"/>
      <c r="U1978" s="7"/>
      <c r="V1978" s="7"/>
      <c r="W1978" s="7"/>
      <c r="X1978" s="7"/>
      <c r="Y1978" s="7"/>
      <c r="Z1978" s="7"/>
    </row>
    <row r="1979" ht="13.5" customHeight="1">
      <c r="A1979" s="288"/>
      <c r="B1979" s="287"/>
      <c r="C1979" s="203"/>
      <c r="D1979" s="203"/>
      <c r="E1979" s="281"/>
      <c r="F1979" s="253"/>
      <c r="G1979" s="7"/>
      <c r="H1979" s="7"/>
      <c r="I1979" s="7"/>
      <c r="J1979" s="7"/>
      <c r="K1979" s="7"/>
      <c r="L1979" s="7"/>
      <c r="M1979" s="7"/>
      <c r="N1979" s="7"/>
      <c r="O1979" s="7"/>
      <c r="P1979" s="7"/>
      <c r="Q1979" s="7"/>
      <c r="R1979" s="7"/>
      <c r="S1979" s="7"/>
      <c r="T1979" s="7"/>
      <c r="U1979" s="7"/>
      <c r="V1979" s="7"/>
      <c r="W1979" s="7"/>
      <c r="X1979" s="7"/>
      <c r="Y1979" s="7"/>
      <c r="Z1979" s="7"/>
    </row>
    <row r="1980" ht="13.5" customHeight="1">
      <c r="A1980" s="288"/>
      <c r="B1980" s="287"/>
      <c r="C1980" s="203"/>
      <c r="D1980" s="203"/>
      <c r="E1980" s="281"/>
      <c r="F1980" s="253"/>
      <c r="G1980" s="7"/>
      <c r="H1980" s="7"/>
      <c r="I1980" s="7"/>
      <c r="J1980" s="7"/>
      <c r="K1980" s="7"/>
      <c r="L1980" s="7"/>
      <c r="M1980" s="7"/>
      <c r="N1980" s="7"/>
      <c r="O1980" s="7"/>
      <c r="P1980" s="7"/>
      <c r="Q1980" s="7"/>
      <c r="R1980" s="7"/>
      <c r="S1980" s="7"/>
      <c r="T1980" s="7"/>
      <c r="U1980" s="7"/>
      <c r="V1980" s="7"/>
      <c r="W1980" s="7"/>
      <c r="X1980" s="7"/>
      <c r="Y1980" s="7"/>
      <c r="Z1980" s="7"/>
    </row>
    <row r="1981" ht="13.5" customHeight="1">
      <c r="A1981" s="288"/>
      <c r="B1981" s="287"/>
      <c r="C1981" s="203"/>
      <c r="D1981" s="203"/>
      <c r="E1981" s="281"/>
      <c r="F1981" s="253"/>
      <c r="G1981" s="7"/>
      <c r="H1981" s="7"/>
      <c r="I1981" s="7"/>
      <c r="J1981" s="7"/>
      <c r="K1981" s="7"/>
      <c r="L1981" s="7"/>
      <c r="M1981" s="7"/>
      <c r="N1981" s="7"/>
      <c r="O1981" s="7"/>
      <c r="P1981" s="7"/>
      <c r="Q1981" s="7"/>
      <c r="R1981" s="7"/>
      <c r="S1981" s="7"/>
      <c r="T1981" s="7"/>
      <c r="U1981" s="7"/>
      <c r="V1981" s="7"/>
      <c r="W1981" s="7"/>
      <c r="X1981" s="7"/>
      <c r="Y1981" s="7"/>
      <c r="Z1981" s="7"/>
    </row>
    <row r="1982" ht="13.5" customHeight="1">
      <c r="A1982" s="288"/>
      <c r="B1982" s="287"/>
      <c r="C1982" s="203"/>
      <c r="D1982" s="203"/>
      <c r="E1982" s="281"/>
      <c r="F1982" s="253"/>
      <c r="G1982" s="7"/>
      <c r="H1982" s="7"/>
      <c r="I1982" s="7"/>
      <c r="J1982" s="7"/>
      <c r="K1982" s="7"/>
      <c r="L1982" s="7"/>
      <c r="M1982" s="7"/>
      <c r="N1982" s="7"/>
      <c r="O1982" s="7"/>
      <c r="P1982" s="7"/>
      <c r="Q1982" s="7"/>
      <c r="R1982" s="7"/>
      <c r="S1982" s="7"/>
      <c r="T1982" s="7"/>
      <c r="U1982" s="7"/>
      <c r="V1982" s="7"/>
      <c r="W1982" s="7"/>
      <c r="X1982" s="7"/>
      <c r="Y1982" s="7"/>
      <c r="Z1982" s="7"/>
    </row>
    <row r="1983" ht="13.5" customHeight="1">
      <c r="A1983" s="288"/>
      <c r="B1983" s="287"/>
      <c r="C1983" s="203"/>
      <c r="D1983" s="203"/>
      <c r="E1983" s="281"/>
      <c r="F1983" s="253"/>
      <c r="G1983" s="7"/>
      <c r="H1983" s="7"/>
      <c r="I1983" s="7"/>
      <c r="J1983" s="7"/>
      <c r="K1983" s="7"/>
      <c r="L1983" s="7"/>
      <c r="M1983" s="7"/>
      <c r="N1983" s="7"/>
      <c r="O1983" s="7"/>
      <c r="P1983" s="7"/>
      <c r="Q1983" s="7"/>
      <c r="R1983" s="7"/>
      <c r="S1983" s="7"/>
      <c r="T1983" s="7"/>
      <c r="U1983" s="7"/>
      <c r="V1983" s="7"/>
      <c r="W1983" s="7"/>
      <c r="X1983" s="7"/>
      <c r="Y1983" s="7"/>
      <c r="Z1983" s="7"/>
    </row>
    <row r="1984" ht="13.5" customHeight="1">
      <c r="A1984" s="288"/>
      <c r="B1984" s="287"/>
      <c r="C1984" s="203"/>
      <c r="D1984" s="203"/>
      <c r="E1984" s="281"/>
      <c r="F1984" s="253"/>
      <c r="G1984" s="7"/>
      <c r="H1984" s="7"/>
      <c r="I1984" s="7"/>
      <c r="J1984" s="7"/>
      <c r="K1984" s="7"/>
      <c r="L1984" s="7"/>
      <c r="M1984" s="7"/>
      <c r="N1984" s="7"/>
      <c r="O1984" s="7"/>
      <c r="P1984" s="7"/>
      <c r="Q1984" s="7"/>
      <c r="R1984" s="7"/>
      <c r="S1984" s="7"/>
      <c r="T1984" s="7"/>
      <c r="U1984" s="7"/>
      <c r="V1984" s="7"/>
      <c r="W1984" s="7"/>
      <c r="X1984" s="7"/>
      <c r="Y1984" s="7"/>
      <c r="Z1984" s="7"/>
    </row>
    <row r="1985" ht="13.5" customHeight="1">
      <c r="A1985" s="288"/>
      <c r="B1985" s="287"/>
      <c r="C1985" s="203"/>
      <c r="D1985" s="203"/>
      <c r="E1985" s="281"/>
      <c r="F1985" s="253"/>
      <c r="G1985" s="7"/>
      <c r="H1985" s="7"/>
      <c r="I1985" s="7"/>
      <c r="J1985" s="7"/>
      <c r="K1985" s="7"/>
      <c r="L1985" s="7"/>
      <c r="M1985" s="7"/>
      <c r="N1985" s="7"/>
      <c r="O1985" s="7"/>
      <c r="P1985" s="7"/>
      <c r="Q1985" s="7"/>
      <c r="R1985" s="7"/>
      <c r="S1985" s="7"/>
      <c r="T1985" s="7"/>
      <c r="U1985" s="7"/>
      <c r="V1985" s="7"/>
      <c r="W1985" s="7"/>
      <c r="X1985" s="7"/>
      <c r="Y1985" s="7"/>
      <c r="Z1985" s="7"/>
    </row>
    <row r="1986" ht="13.5" customHeight="1">
      <c r="A1986" s="288"/>
      <c r="B1986" s="287"/>
      <c r="C1986" s="203"/>
      <c r="D1986" s="203"/>
      <c r="E1986" s="281"/>
      <c r="F1986" s="253"/>
      <c r="G1986" s="7"/>
      <c r="H1986" s="7"/>
      <c r="I1986" s="7"/>
      <c r="J1986" s="7"/>
      <c r="K1986" s="7"/>
      <c r="L1986" s="7"/>
      <c r="M1986" s="7"/>
      <c r="N1986" s="7"/>
      <c r="O1986" s="7"/>
      <c r="P1986" s="7"/>
      <c r="Q1986" s="7"/>
      <c r="R1986" s="7"/>
      <c r="S1986" s="7"/>
      <c r="T1986" s="7"/>
      <c r="U1986" s="7"/>
      <c r="V1986" s="7"/>
      <c r="W1986" s="7"/>
      <c r="X1986" s="7"/>
      <c r="Y1986" s="7"/>
      <c r="Z1986" s="7"/>
    </row>
    <row r="1987" ht="13.5" customHeight="1">
      <c r="A1987" s="288"/>
      <c r="B1987" s="287"/>
      <c r="C1987" s="203"/>
      <c r="D1987" s="203"/>
      <c r="E1987" s="281"/>
      <c r="F1987" s="253"/>
      <c r="G1987" s="7"/>
      <c r="H1987" s="7"/>
      <c r="I1987" s="7"/>
      <c r="J1987" s="7"/>
      <c r="K1987" s="7"/>
      <c r="L1987" s="7"/>
      <c r="M1987" s="7"/>
      <c r="N1987" s="7"/>
      <c r="O1987" s="7"/>
      <c r="P1987" s="7"/>
      <c r="Q1987" s="7"/>
      <c r="R1987" s="7"/>
      <c r="S1987" s="7"/>
      <c r="T1987" s="7"/>
      <c r="U1987" s="7"/>
      <c r="V1987" s="7"/>
      <c r="W1987" s="7"/>
      <c r="X1987" s="7"/>
      <c r="Y1987" s="7"/>
      <c r="Z1987" s="7"/>
    </row>
    <row r="1988" ht="13.5" customHeight="1">
      <c r="A1988" s="288"/>
      <c r="B1988" s="287"/>
      <c r="C1988" s="203"/>
      <c r="D1988" s="203"/>
      <c r="E1988" s="281"/>
      <c r="F1988" s="253"/>
      <c r="G1988" s="7"/>
      <c r="H1988" s="7"/>
      <c r="I1988" s="7"/>
      <c r="J1988" s="7"/>
      <c r="K1988" s="7"/>
      <c r="L1988" s="7"/>
      <c r="M1988" s="7"/>
      <c r="N1988" s="7"/>
      <c r="O1988" s="7"/>
      <c r="P1988" s="7"/>
      <c r="Q1988" s="7"/>
      <c r="R1988" s="7"/>
      <c r="S1988" s="7"/>
      <c r="T1988" s="7"/>
      <c r="U1988" s="7"/>
      <c r="V1988" s="7"/>
      <c r="W1988" s="7"/>
      <c r="X1988" s="7"/>
      <c r="Y1988" s="7"/>
      <c r="Z1988" s="7"/>
    </row>
    <row r="1989" ht="13.5" customHeight="1">
      <c r="A1989" s="288"/>
      <c r="B1989" s="287"/>
      <c r="C1989" s="203"/>
      <c r="D1989" s="203"/>
      <c r="E1989" s="281"/>
      <c r="F1989" s="253"/>
      <c r="G1989" s="7"/>
      <c r="H1989" s="7"/>
      <c r="I1989" s="7"/>
      <c r="J1989" s="7"/>
      <c r="K1989" s="7"/>
      <c r="L1989" s="7"/>
      <c r="M1989" s="7"/>
      <c r="N1989" s="7"/>
      <c r="O1989" s="7"/>
      <c r="P1989" s="7"/>
      <c r="Q1989" s="7"/>
      <c r="R1989" s="7"/>
      <c r="S1989" s="7"/>
      <c r="T1989" s="7"/>
      <c r="U1989" s="7"/>
      <c r="V1989" s="7"/>
      <c r="W1989" s="7"/>
      <c r="X1989" s="7"/>
      <c r="Y1989" s="7"/>
      <c r="Z1989" s="7"/>
    </row>
    <row r="1990" ht="13.5" customHeight="1">
      <c r="A1990" s="288"/>
      <c r="B1990" s="287"/>
      <c r="C1990" s="203"/>
      <c r="D1990" s="203"/>
      <c r="E1990" s="281"/>
      <c r="F1990" s="253"/>
      <c r="G1990" s="7"/>
      <c r="H1990" s="7"/>
      <c r="I1990" s="7"/>
      <c r="J1990" s="7"/>
      <c r="K1990" s="7"/>
      <c r="L1990" s="7"/>
      <c r="M1990" s="7"/>
      <c r="N1990" s="7"/>
      <c r="O1990" s="7"/>
      <c r="P1990" s="7"/>
      <c r="Q1990" s="7"/>
      <c r="R1990" s="7"/>
      <c r="S1990" s="7"/>
      <c r="T1990" s="7"/>
      <c r="U1990" s="7"/>
      <c r="V1990" s="7"/>
      <c r="W1990" s="7"/>
      <c r="X1990" s="7"/>
      <c r="Y1990" s="7"/>
      <c r="Z1990" s="7"/>
    </row>
    <row r="1991" ht="13.5" customHeight="1">
      <c r="A1991" s="288"/>
      <c r="B1991" s="287"/>
      <c r="C1991" s="203"/>
      <c r="D1991" s="203"/>
      <c r="E1991" s="281"/>
      <c r="F1991" s="253"/>
      <c r="G1991" s="7"/>
      <c r="H1991" s="7"/>
      <c r="I1991" s="7"/>
      <c r="J1991" s="7"/>
      <c r="K1991" s="7"/>
      <c r="L1991" s="7"/>
      <c r="M1991" s="7"/>
      <c r="N1991" s="7"/>
      <c r="O1991" s="7"/>
      <c r="P1991" s="7"/>
      <c r="Q1991" s="7"/>
      <c r="R1991" s="7"/>
      <c r="S1991" s="7"/>
      <c r="T1991" s="7"/>
      <c r="U1991" s="7"/>
      <c r="V1991" s="7"/>
      <c r="W1991" s="7"/>
      <c r="X1991" s="7"/>
      <c r="Y1991" s="7"/>
      <c r="Z1991" s="7"/>
    </row>
    <row r="1992" ht="13.5" customHeight="1">
      <c r="A1992" s="288"/>
      <c r="B1992" s="287"/>
      <c r="C1992" s="203"/>
      <c r="D1992" s="203"/>
      <c r="E1992" s="281"/>
      <c r="F1992" s="253"/>
      <c r="G1992" s="7"/>
      <c r="H1992" s="7"/>
      <c r="I1992" s="7"/>
      <c r="J1992" s="7"/>
      <c r="K1992" s="7"/>
      <c r="L1992" s="7"/>
      <c r="M1992" s="7"/>
      <c r="N1992" s="7"/>
      <c r="O1992" s="7"/>
      <c r="P1992" s="7"/>
      <c r="Q1992" s="7"/>
      <c r="R1992" s="7"/>
      <c r="S1992" s="7"/>
      <c r="T1992" s="7"/>
      <c r="U1992" s="7"/>
      <c r="V1992" s="7"/>
      <c r="W1992" s="7"/>
      <c r="X1992" s="7"/>
      <c r="Y1992" s="7"/>
      <c r="Z1992" s="7"/>
    </row>
    <row r="1993" ht="13.5" customHeight="1">
      <c r="A1993" s="288"/>
      <c r="B1993" s="287"/>
      <c r="C1993" s="203"/>
      <c r="D1993" s="203"/>
      <c r="E1993" s="281"/>
      <c r="F1993" s="253"/>
      <c r="G1993" s="7"/>
      <c r="H1993" s="7"/>
      <c r="I1993" s="7"/>
      <c r="J1993" s="7"/>
      <c r="K1993" s="7"/>
      <c r="L1993" s="7"/>
      <c r="M1993" s="7"/>
      <c r="N1993" s="7"/>
      <c r="O1993" s="7"/>
      <c r="P1993" s="7"/>
      <c r="Q1993" s="7"/>
      <c r="R1993" s="7"/>
      <c r="S1993" s="7"/>
      <c r="T1993" s="7"/>
      <c r="U1993" s="7"/>
      <c r="V1993" s="7"/>
      <c r="W1993" s="7"/>
      <c r="X1993" s="7"/>
      <c r="Y1993" s="7"/>
      <c r="Z1993" s="7"/>
    </row>
    <row r="1994" ht="13.5" customHeight="1">
      <c r="A1994" s="288"/>
      <c r="B1994" s="287"/>
      <c r="C1994" s="203"/>
      <c r="D1994" s="203"/>
      <c r="E1994" s="281"/>
      <c r="F1994" s="253"/>
      <c r="G1994" s="7"/>
      <c r="H1994" s="7"/>
      <c r="I1994" s="7"/>
      <c r="J1994" s="7"/>
      <c r="K1994" s="7"/>
      <c r="L1994" s="7"/>
      <c r="M1994" s="7"/>
      <c r="N1994" s="7"/>
      <c r="O1994" s="7"/>
      <c r="P1994" s="7"/>
      <c r="Q1994" s="7"/>
      <c r="R1994" s="7"/>
      <c r="S1994" s="7"/>
      <c r="T1994" s="7"/>
      <c r="U1994" s="7"/>
      <c r="V1994" s="7"/>
      <c r="W1994" s="7"/>
      <c r="X1994" s="7"/>
      <c r="Y1994" s="7"/>
      <c r="Z1994" s="7"/>
    </row>
    <row r="1995" ht="13.5" customHeight="1">
      <c r="A1995" s="288"/>
      <c r="B1995" s="287"/>
      <c r="C1995" s="203"/>
      <c r="D1995" s="203"/>
      <c r="E1995" s="281"/>
      <c r="F1995" s="253"/>
      <c r="G1995" s="7"/>
      <c r="H1995" s="7"/>
      <c r="I1995" s="7"/>
      <c r="J1995" s="7"/>
      <c r="K1995" s="7"/>
      <c r="L1995" s="7"/>
      <c r="M1995" s="7"/>
      <c r="N1995" s="7"/>
      <c r="O1995" s="7"/>
      <c r="P1995" s="7"/>
      <c r="Q1995" s="7"/>
      <c r="R1995" s="7"/>
      <c r="S1995" s="7"/>
      <c r="T1995" s="7"/>
      <c r="U1995" s="7"/>
      <c r="V1995" s="7"/>
      <c r="W1995" s="7"/>
      <c r="X1995" s="7"/>
      <c r="Y1995" s="7"/>
      <c r="Z1995" s="7"/>
    </row>
    <row r="1996" ht="13.5" customHeight="1">
      <c r="A1996" s="288"/>
      <c r="B1996" s="287"/>
      <c r="C1996" s="203"/>
      <c r="D1996" s="203"/>
      <c r="E1996" s="281"/>
      <c r="F1996" s="253"/>
      <c r="G1996" s="7"/>
      <c r="H1996" s="7"/>
      <c r="I1996" s="7"/>
      <c r="J1996" s="7"/>
      <c r="K1996" s="7"/>
      <c r="L1996" s="7"/>
      <c r="M1996" s="7"/>
      <c r="N1996" s="7"/>
      <c r="O1996" s="7"/>
      <c r="P1996" s="7"/>
      <c r="Q1996" s="7"/>
      <c r="R1996" s="7"/>
      <c r="S1996" s="7"/>
      <c r="T1996" s="7"/>
      <c r="U1996" s="7"/>
      <c r="V1996" s="7"/>
      <c r="W1996" s="7"/>
      <c r="X1996" s="7"/>
      <c r="Y1996" s="7"/>
      <c r="Z1996" s="7"/>
    </row>
    <row r="1997" ht="13.5" customHeight="1">
      <c r="A1997" s="288"/>
      <c r="B1997" s="287"/>
      <c r="C1997" s="203"/>
      <c r="D1997" s="203"/>
      <c r="E1997" s="281"/>
      <c r="F1997" s="253"/>
      <c r="G1997" s="7"/>
      <c r="H1997" s="7"/>
      <c r="I1997" s="7"/>
      <c r="J1997" s="7"/>
      <c r="K1997" s="7"/>
      <c r="L1997" s="7"/>
      <c r="M1997" s="7"/>
      <c r="N1997" s="7"/>
      <c r="O1997" s="7"/>
      <c r="P1997" s="7"/>
      <c r="Q1997" s="7"/>
      <c r="R1997" s="7"/>
      <c r="S1997" s="7"/>
      <c r="T1997" s="7"/>
      <c r="U1997" s="7"/>
      <c r="V1997" s="7"/>
      <c r="W1997" s="7"/>
      <c r="X1997" s="7"/>
      <c r="Y1997" s="7"/>
      <c r="Z1997" s="7"/>
    </row>
    <row r="1998" ht="13.5" customHeight="1">
      <c r="A1998" s="288"/>
      <c r="B1998" s="287"/>
      <c r="C1998" s="203"/>
      <c r="D1998" s="203"/>
      <c r="E1998" s="281"/>
      <c r="F1998" s="253"/>
      <c r="G1998" s="7"/>
      <c r="H1998" s="7"/>
      <c r="I1998" s="7"/>
      <c r="J1998" s="7"/>
      <c r="K1998" s="7"/>
      <c r="L1998" s="7"/>
      <c r="M1998" s="7"/>
      <c r="N1998" s="7"/>
      <c r="O1998" s="7"/>
      <c r="P1998" s="7"/>
      <c r="Q1998" s="7"/>
      <c r="R1998" s="7"/>
      <c r="S1998" s="7"/>
      <c r="T1998" s="7"/>
      <c r="U1998" s="7"/>
      <c r="V1998" s="7"/>
      <c r="W1998" s="7"/>
      <c r="X1998" s="7"/>
      <c r="Y1998" s="7"/>
      <c r="Z1998" s="7"/>
    </row>
    <row r="1999" ht="13.5" customHeight="1">
      <c r="A1999" s="288"/>
      <c r="B1999" s="287"/>
      <c r="C1999" s="203"/>
      <c r="D1999" s="203"/>
      <c r="E1999" s="281"/>
      <c r="F1999" s="253"/>
      <c r="G1999" s="7"/>
      <c r="H1999" s="7"/>
      <c r="I1999" s="7"/>
      <c r="J1999" s="7"/>
      <c r="K1999" s="7"/>
      <c r="L1999" s="7"/>
      <c r="M1999" s="7"/>
      <c r="N1999" s="7"/>
      <c r="O1999" s="7"/>
      <c r="P1999" s="7"/>
      <c r="Q1999" s="7"/>
      <c r="R1999" s="7"/>
      <c r="S1999" s="7"/>
      <c r="T1999" s="7"/>
      <c r="U1999" s="7"/>
      <c r="V1999" s="7"/>
      <c r="W1999" s="7"/>
      <c r="X1999" s="7"/>
      <c r="Y1999" s="7"/>
      <c r="Z1999" s="7"/>
    </row>
    <row r="2000" ht="13.5" customHeight="1">
      <c r="A2000" s="288"/>
      <c r="B2000" s="287"/>
      <c r="C2000" s="203"/>
      <c r="D2000" s="203"/>
      <c r="E2000" s="281"/>
      <c r="F2000" s="253"/>
      <c r="G2000" s="7"/>
      <c r="H2000" s="7"/>
      <c r="I2000" s="7"/>
      <c r="J2000" s="7"/>
      <c r="K2000" s="7"/>
      <c r="L2000" s="7"/>
      <c r="M2000" s="7"/>
      <c r="N2000" s="7"/>
      <c r="O2000" s="7"/>
      <c r="P2000" s="7"/>
      <c r="Q2000" s="7"/>
      <c r="R2000" s="7"/>
      <c r="S2000" s="7"/>
      <c r="T2000" s="7"/>
      <c r="U2000" s="7"/>
      <c r="V2000" s="7"/>
      <c r="W2000" s="7"/>
      <c r="X2000" s="7"/>
      <c r="Y2000" s="7"/>
      <c r="Z2000" s="7"/>
    </row>
    <row r="2001" ht="13.5" customHeight="1">
      <c r="A2001" s="288"/>
      <c r="B2001" s="287"/>
      <c r="C2001" s="203"/>
      <c r="D2001" s="203"/>
      <c r="E2001" s="281"/>
      <c r="F2001" s="253"/>
      <c r="G2001" s="7"/>
      <c r="H2001" s="7"/>
      <c r="I2001" s="7"/>
      <c r="J2001" s="7"/>
      <c r="K2001" s="7"/>
      <c r="L2001" s="7"/>
      <c r="M2001" s="7"/>
      <c r="N2001" s="7"/>
      <c r="O2001" s="7"/>
      <c r="P2001" s="7"/>
      <c r="Q2001" s="7"/>
      <c r="R2001" s="7"/>
      <c r="S2001" s="7"/>
      <c r="T2001" s="7"/>
      <c r="U2001" s="7"/>
      <c r="V2001" s="7"/>
      <c r="W2001" s="7"/>
      <c r="X2001" s="7"/>
      <c r="Y2001" s="7"/>
      <c r="Z2001" s="7"/>
    </row>
    <row r="2002" ht="13.5" customHeight="1">
      <c r="A2002" s="288"/>
      <c r="B2002" s="287"/>
      <c r="C2002" s="203"/>
      <c r="D2002" s="203"/>
      <c r="E2002" s="281"/>
      <c r="F2002" s="253"/>
      <c r="G2002" s="7"/>
      <c r="H2002" s="7"/>
      <c r="I2002" s="7"/>
      <c r="J2002" s="7"/>
      <c r="K2002" s="7"/>
      <c r="L2002" s="7"/>
      <c r="M2002" s="7"/>
      <c r="N2002" s="7"/>
      <c r="O2002" s="7"/>
      <c r="P2002" s="7"/>
      <c r="Q2002" s="7"/>
      <c r="R2002" s="7"/>
      <c r="S2002" s="7"/>
      <c r="T2002" s="7"/>
      <c r="U2002" s="7"/>
      <c r="V2002" s="7"/>
      <c r="W2002" s="7"/>
      <c r="X2002" s="7"/>
      <c r="Y2002" s="7"/>
      <c r="Z2002" s="7"/>
    </row>
    <row r="2003" ht="13.5" customHeight="1">
      <c r="A2003" s="288"/>
      <c r="B2003" s="287"/>
      <c r="C2003" s="203"/>
      <c r="D2003" s="203"/>
      <c r="E2003" s="281"/>
      <c r="F2003" s="253"/>
      <c r="G2003" s="7"/>
      <c r="H2003" s="7"/>
      <c r="I2003" s="7"/>
      <c r="J2003" s="7"/>
      <c r="K2003" s="7"/>
      <c r="L2003" s="7"/>
      <c r="M2003" s="7"/>
      <c r="N2003" s="7"/>
      <c r="O2003" s="7"/>
      <c r="P2003" s="7"/>
      <c r="Q2003" s="7"/>
      <c r="R2003" s="7"/>
      <c r="S2003" s="7"/>
      <c r="T2003" s="7"/>
      <c r="U2003" s="7"/>
      <c r="V2003" s="7"/>
      <c r="W2003" s="7"/>
      <c r="X2003" s="7"/>
      <c r="Y2003" s="7"/>
      <c r="Z2003" s="7"/>
    </row>
    <row r="2004" ht="13.5" customHeight="1">
      <c r="A2004" s="288"/>
      <c r="B2004" s="287"/>
      <c r="C2004" s="203"/>
      <c r="D2004" s="203"/>
      <c r="E2004" s="281"/>
      <c r="F2004" s="253"/>
      <c r="G2004" s="7"/>
      <c r="H2004" s="7"/>
      <c r="I2004" s="7"/>
      <c r="J2004" s="7"/>
      <c r="K2004" s="7"/>
      <c r="L2004" s="7"/>
      <c r="M2004" s="7"/>
      <c r="N2004" s="7"/>
      <c r="O2004" s="7"/>
      <c r="P2004" s="7"/>
      <c r="Q2004" s="7"/>
      <c r="R2004" s="7"/>
      <c r="S2004" s="7"/>
      <c r="T2004" s="7"/>
      <c r="U2004" s="7"/>
      <c r="V2004" s="7"/>
      <c r="W2004" s="7"/>
      <c r="X2004" s="7"/>
      <c r="Y2004" s="7"/>
      <c r="Z2004" s="7"/>
    </row>
    <row r="2005" ht="13.5" customHeight="1">
      <c r="A2005" s="288"/>
      <c r="B2005" s="287"/>
      <c r="C2005" s="203"/>
      <c r="D2005" s="203"/>
      <c r="E2005" s="281"/>
      <c r="F2005" s="253"/>
      <c r="G2005" s="7"/>
      <c r="H2005" s="7"/>
      <c r="I2005" s="7"/>
      <c r="J2005" s="7"/>
      <c r="K2005" s="7"/>
      <c r="L2005" s="7"/>
      <c r="M2005" s="7"/>
      <c r="N2005" s="7"/>
      <c r="O2005" s="7"/>
      <c r="P2005" s="7"/>
      <c r="Q2005" s="7"/>
      <c r="R2005" s="7"/>
      <c r="S2005" s="7"/>
      <c r="T2005" s="7"/>
      <c r="U2005" s="7"/>
      <c r="V2005" s="7"/>
      <c r="W2005" s="7"/>
      <c r="X2005" s="7"/>
      <c r="Y2005" s="7"/>
      <c r="Z2005" s="7"/>
    </row>
    <row r="2006" ht="12.75" customHeight="1">
      <c r="A2006" s="289"/>
      <c r="B2006" s="290" t="str">
        <f>OFFSET(L!$C$1,MATCH("General"&amp;"Cpy",L!$A:$A,0)-1,SL,,)</f>
        <v>© 2024 Responsible Minerals Initiative. All rights reserved.</v>
      </c>
      <c r="C2006" s="291"/>
      <c r="D2006" s="292"/>
      <c r="E2006" s="293"/>
      <c r="F2006" s="253"/>
      <c r="G2006" s="7"/>
      <c r="H2006" s="7"/>
      <c r="I2006" s="7"/>
      <c r="J2006" s="7"/>
      <c r="K2006" s="7"/>
      <c r="L2006" s="7"/>
      <c r="M2006" s="7"/>
      <c r="N2006" s="7"/>
      <c r="O2006" s="7"/>
      <c r="P2006" s="7"/>
      <c r="Q2006" s="7"/>
      <c r="R2006" s="7"/>
      <c r="S2006" s="7"/>
      <c r="T2006" s="7"/>
      <c r="U2006" s="7"/>
      <c r="V2006" s="7"/>
      <c r="W2006" s="7"/>
      <c r="X2006" s="7"/>
      <c r="Y2006" s="7"/>
      <c r="Z2006" s="7"/>
    </row>
    <row r="2007" ht="13.5" customHeight="1">
      <c r="A2007" s="253"/>
      <c r="B2007" s="294"/>
      <c r="C2007" s="253"/>
      <c r="D2007" s="295"/>
      <c r="E2007" s="253"/>
      <c r="F2007" s="253"/>
      <c r="G2007" s="7"/>
      <c r="H2007" s="7"/>
      <c r="I2007" s="7"/>
      <c r="J2007" s="7"/>
      <c r="K2007" s="7"/>
      <c r="L2007" s="7"/>
      <c r="M2007" s="7"/>
      <c r="N2007" s="7"/>
      <c r="O2007" s="7"/>
      <c r="P2007" s="7"/>
      <c r="Q2007" s="7"/>
      <c r="R2007" s="7"/>
      <c r="S2007" s="7"/>
      <c r="T2007" s="7"/>
      <c r="U2007" s="7"/>
      <c r="V2007" s="7"/>
      <c r="W2007" s="7"/>
      <c r="X2007" s="7"/>
      <c r="Y2007" s="7"/>
      <c r="Z2007" s="7"/>
    </row>
  </sheetData>
  <mergeCells count="3">
    <mergeCell ref="A1:D1"/>
    <mergeCell ref="B4:D4"/>
    <mergeCell ref="B2006:D2006"/>
  </mergeCells>
  <printOptions/>
  <pageMargins bottom="0.748031496062992" footer="0.0" header="0.0" left="0.708661417322835" right="0.708661417322835" top="0.748031496062992"/>
  <pageSetup orientation="portrait" pageOrder="overThenDown"/>
  <headerFooter>
    <oddFooter>&amp;CPage &amp;P of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1.22" defaultRowHeight="15.0"/>
  <cols>
    <col customWidth="1" min="1" max="1" width="9.11"/>
    <col customWidth="1" min="2" max="2" width="42.89"/>
    <col customWidth="1" min="3" max="3" width="63.89"/>
    <col customWidth="1" min="4" max="4" width="25.67"/>
    <col customWidth="1" min="5" max="6" width="12.67"/>
    <col customWidth="1" min="7" max="7" width="15.33"/>
    <col customWidth="1" min="8" max="8" width="23.89"/>
    <col customWidth="1" min="9" max="9" width="28.11"/>
    <col customWidth="1" hidden="1" min="10" max="10" width="48.22"/>
    <col customWidth="1" hidden="1" min="11" max="11" width="49.67"/>
    <col customWidth="1" min="12" max="26" width="8.89"/>
  </cols>
  <sheetData>
    <row r="1" ht="168.0" customHeight="1">
      <c r="A1" s="296"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H1" s="297"/>
      <c r="I1" s="297"/>
      <c r="J1" s="297"/>
      <c r="K1" s="297"/>
      <c r="L1" s="297"/>
      <c r="M1" s="297"/>
      <c r="N1" s="297"/>
      <c r="O1" s="297"/>
      <c r="P1" s="297"/>
      <c r="Q1" s="297"/>
      <c r="R1" s="297"/>
      <c r="S1" s="297"/>
      <c r="T1" s="297"/>
      <c r="U1" s="297"/>
      <c r="V1" s="297"/>
      <c r="W1" s="297"/>
      <c r="X1" s="297"/>
      <c r="Y1" s="297"/>
      <c r="Z1" s="297"/>
    </row>
    <row r="2" ht="13.5" customHeight="1">
      <c r="A2" s="298"/>
      <c r="J2" s="297"/>
      <c r="K2" s="297"/>
      <c r="L2" s="297"/>
      <c r="M2" s="297"/>
      <c r="N2" s="297"/>
      <c r="O2" s="297"/>
      <c r="P2" s="297"/>
      <c r="Q2" s="297"/>
      <c r="R2" s="297"/>
      <c r="S2" s="297"/>
      <c r="T2" s="297"/>
      <c r="U2" s="297"/>
      <c r="V2" s="297"/>
      <c r="W2" s="297"/>
      <c r="X2" s="297"/>
      <c r="Y2" s="297"/>
      <c r="Z2" s="297"/>
    </row>
    <row r="3" ht="13.5" customHeight="1">
      <c r="J3" s="297"/>
      <c r="K3" s="297"/>
      <c r="L3" s="297"/>
      <c r="M3" s="297"/>
      <c r="N3" s="297"/>
      <c r="O3" s="297"/>
      <c r="P3" s="297"/>
      <c r="Q3" s="297"/>
      <c r="R3" s="297"/>
      <c r="S3" s="297"/>
      <c r="T3" s="297"/>
      <c r="U3" s="297"/>
      <c r="V3" s="297"/>
      <c r="W3" s="297"/>
      <c r="X3" s="297"/>
      <c r="Y3" s="297"/>
      <c r="Z3" s="297"/>
    </row>
    <row r="4" ht="13.5" customHeight="1">
      <c r="A4" s="299" t="str">
        <f>OFFSET(L!$C$1,MATCH("Smelter Look-up"&amp;ADDRESS(ROW(),COLUMN(),4),L!$A:$A,0)-1,SL,,)</f>
        <v>Metal</v>
      </c>
      <c r="B4" s="299" t="str">
        <f>OFFSET(L!$C$1,MATCH("Smelter Look-up"&amp;ADDRESS(ROW(),COLUMN(),4),L!$A:$A,0)-1,SL,,)</f>
        <v>Smelter Look-up (*)</v>
      </c>
      <c r="C4" s="299" t="str">
        <f>OFFSET(L!$C$1,MATCH("Smelter Look-up"&amp;ADDRESS(ROW(),COLUMN(),4),L!$A:$A,0)-1,SL,,)</f>
        <v>Standard Smelter Names</v>
      </c>
      <c r="D4" s="299" t="str">
        <f>OFFSET(L!$C$1,MATCH("Smelter Look-up"&amp;ADDRESS(ROW(),COLUMN(),4),L!$A:$A,0)-1,SL,,)</f>
        <v>Smelter Facility Location: Country</v>
      </c>
      <c r="E4" s="299" t="str">
        <f>OFFSET(L!$C$1,MATCH("Smelter Look-up"&amp;ADDRESS(ROW(),COLUMN(),4),L!$A:$A,0)-1,SL,,)</f>
        <v>Smelter ID</v>
      </c>
      <c r="F4" s="299" t="str">
        <f>OFFSET(L!$C$1,MATCH("Smelter Look-up"&amp;ADDRESS(ROW(),COLUMN(),4),L!$A:$A,0)-1,SL,,)</f>
        <v>Source of Smelter Identification Number</v>
      </c>
      <c r="G4" s="299" t="str">
        <f>OFFSET(L!$C$1,MATCH("Smelter Look-up"&amp;ADDRESS(ROW(),COLUMN(),4),L!$A:$A,0)-1,SL,,)</f>
        <v>Smelter Street </v>
      </c>
      <c r="H4" s="299" t="str">
        <f>OFFSET(L!$C$1,MATCH("Smelter Look-up"&amp;ADDRESS(ROW(),COLUMN(),4),L!$A:$A,0)-1,SL,,)</f>
        <v>Smelter City</v>
      </c>
      <c r="I4" s="299" t="str">
        <f>OFFSET(L!$C$1,MATCH("Smelter Look-up"&amp;ADDRESS(ROW(),COLUMN(),4),L!$A:$A,0)-1,SL,,)</f>
        <v>Smelter Facility Location: State / Province</v>
      </c>
      <c r="J4" s="299" t="s">
        <v>1219</v>
      </c>
      <c r="K4" s="299" t="s">
        <v>1219</v>
      </c>
      <c r="L4" s="297"/>
      <c r="M4" s="297"/>
      <c r="N4" s="297"/>
      <c r="O4" s="297"/>
      <c r="P4" s="297"/>
      <c r="Q4" s="297"/>
      <c r="R4" s="297"/>
      <c r="S4" s="297"/>
      <c r="T4" s="297"/>
      <c r="U4" s="297"/>
      <c r="V4" s="297"/>
      <c r="W4" s="297"/>
      <c r="X4" s="297"/>
      <c r="Y4" s="297"/>
      <c r="Z4" s="297"/>
    </row>
    <row r="5" ht="13.5" customHeight="1">
      <c r="A5" s="294" t="s">
        <v>147</v>
      </c>
      <c r="B5" s="294" t="s">
        <v>869</v>
      </c>
      <c r="C5" s="294" t="s">
        <v>869</v>
      </c>
      <c r="D5" s="294" t="s">
        <v>1220</v>
      </c>
      <c r="E5" s="294" t="s">
        <v>868</v>
      </c>
      <c r="F5" s="300" t="s">
        <v>156</v>
      </c>
      <c r="G5" s="297"/>
      <c r="H5" s="294" t="s">
        <v>1221</v>
      </c>
      <c r="I5" s="294" t="s">
        <v>1222</v>
      </c>
      <c r="J5" s="301" t="str">
        <f t="shared" ref="J5:J329" si="1">A5&amp;B5</f>
        <v>Gold8853 S.p.A.</v>
      </c>
      <c r="K5" s="301" t="str">
        <f t="shared" ref="K5:K329" si="2">A5&amp;B5</f>
        <v>Gold8853 S.p.A.</v>
      </c>
      <c r="L5" s="297"/>
      <c r="M5" s="297"/>
      <c r="N5" s="297"/>
      <c r="O5" s="297"/>
      <c r="P5" s="297"/>
      <c r="Q5" s="297"/>
      <c r="R5" s="297"/>
      <c r="S5" s="297"/>
      <c r="T5" s="297"/>
      <c r="U5" s="297"/>
      <c r="V5" s="297"/>
      <c r="W5" s="297"/>
      <c r="X5" s="297"/>
      <c r="Y5" s="297"/>
      <c r="Z5" s="297"/>
    </row>
    <row r="6" ht="13.5" customHeight="1">
      <c r="A6" s="294" t="s">
        <v>147</v>
      </c>
      <c r="B6" s="294" t="s">
        <v>1144</v>
      </c>
      <c r="C6" s="294" t="s">
        <v>1144</v>
      </c>
      <c r="D6" s="294" t="s">
        <v>1223</v>
      </c>
      <c r="E6" s="294" t="s">
        <v>1143</v>
      </c>
      <c r="F6" s="300" t="s">
        <v>156</v>
      </c>
      <c r="G6" s="297"/>
      <c r="H6" s="294" t="s">
        <v>1224</v>
      </c>
      <c r="I6" s="294" t="s">
        <v>1225</v>
      </c>
      <c r="J6" s="301" t="str">
        <f t="shared" si="1"/>
        <v>GoldABC Refinery Pty Ltd.</v>
      </c>
      <c r="K6" s="301" t="str">
        <f t="shared" si="2"/>
        <v>GoldABC Refinery Pty Ltd.</v>
      </c>
      <c r="L6" s="297"/>
      <c r="M6" s="297"/>
      <c r="N6" s="297"/>
      <c r="O6" s="297"/>
      <c r="P6" s="297"/>
      <c r="Q6" s="297"/>
      <c r="R6" s="297"/>
      <c r="S6" s="297"/>
      <c r="T6" s="297"/>
      <c r="U6" s="297"/>
      <c r="V6" s="297"/>
      <c r="W6" s="297"/>
      <c r="X6" s="297"/>
      <c r="Y6" s="297"/>
      <c r="Z6" s="297"/>
    </row>
    <row r="7" ht="13.5" customHeight="1">
      <c r="A7" s="294" t="s">
        <v>147</v>
      </c>
      <c r="B7" s="294" t="s">
        <v>682</v>
      </c>
      <c r="C7" s="294" t="s">
        <v>682</v>
      </c>
      <c r="D7" s="294" t="s">
        <v>1226</v>
      </c>
      <c r="E7" s="294" t="s">
        <v>681</v>
      </c>
      <c r="F7" s="300" t="s">
        <v>156</v>
      </c>
      <c r="G7" s="297"/>
      <c r="H7" s="294" t="s">
        <v>1227</v>
      </c>
      <c r="I7" s="294" t="s">
        <v>1228</v>
      </c>
      <c r="J7" s="301" t="str">
        <f t="shared" si="1"/>
        <v>GoldAbington Reldan Metals, LLC</v>
      </c>
      <c r="K7" s="301" t="str">
        <f t="shared" si="2"/>
        <v>GoldAbington Reldan Metals, LLC</v>
      </c>
      <c r="L7" s="297"/>
      <c r="M7" s="297"/>
      <c r="N7" s="297"/>
      <c r="O7" s="297"/>
      <c r="P7" s="297"/>
      <c r="Q7" s="297"/>
      <c r="R7" s="297"/>
      <c r="S7" s="297"/>
      <c r="T7" s="297"/>
      <c r="U7" s="297"/>
      <c r="V7" s="297"/>
      <c r="W7" s="297"/>
      <c r="X7" s="297"/>
      <c r="Y7" s="297"/>
      <c r="Z7" s="297"/>
    </row>
    <row r="8" ht="13.5" customHeight="1">
      <c r="A8" s="294" t="s">
        <v>147</v>
      </c>
      <c r="B8" s="294" t="s">
        <v>184</v>
      </c>
      <c r="C8" s="294" t="s">
        <v>184</v>
      </c>
      <c r="D8" s="294" t="s">
        <v>1226</v>
      </c>
      <c r="E8" s="294" t="s">
        <v>183</v>
      </c>
      <c r="F8" s="300" t="s">
        <v>156</v>
      </c>
      <c r="G8" s="297"/>
      <c r="H8" s="294" t="s">
        <v>1229</v>
      </c>
      <c r="I8" s="294" t="s">
        <v>1230</v>
      </c>
      <c r="J8" s="301" t="str">
        <f t="shared" si="1"/>
        <v>GoldAdvanced Chemical Company</v>
      </c>
      <c r="K8" s="301" t="str">
        <f t="shared" si="2"/>
        <v>GoldAdvanced Chemical Company</v>
      </c>
      <c r="L8" s="297"/>
      <c r="M8" s="297"/>
      <c r="N8" s="297"/>
      <c r="O8" s="297"/>
      <c r="P8" s="297"/>
      <c r="Q8" s="297"/>
      <c r="R8" s="297"/>
      <c r="S8" s="297"/>
      <c r="T8" s="297"/>
      <c r="U8" s="297"/>
      <c r="V8" s="297"/>
      <c r="W8" s="297"/>
      <c r="X8" s="297"/>
      <c r="Y8" s="297"/>
      <c r="Z8" s="297"/>
    </row>
    <row r="9" ht="13.5" customHeight="1">
      <c r="A9" s="294" t="s">
        <v>147</v>
      </c>
      <c r="B9" s="294" t="s">
        <v>892</v>
      </c>
      <c r="C9" s="294" t="s">
        <v>892</v>
      </c>
      <c r="D9" s="294" t="s">
        <v>1231</v>
      </c>
      <c r="E9" s="294" t="s">
        <v>891</v>
      </c>
      <c r="F9" s="300" t="s">
        <v>156</v>
      </c>
      <c r="G9" s="297"/>
      <c r="H9" s="294" t="s">
        <v>1232</v>
      </c>
      <c r="I9" s="294" t="s">
        <v>1233</v>
      </c>
      <c r="J9" s="301" t="str">
        <f t="shared" si="1"/>
        <v>GoldAfrican Gold Refinery</v>
      </c>
      <c r="K9" s="301" t="str">
        <f t="shared" si="2"/>
        <v>GoldAfrican Gold Refinery</v>
      </c>
      <c r="L9" s="297"/>
      <c r="M9" s="297"/>
      <c r="N9" s="297"/>
      <c r="O9" s="297"/>
      <c r="P9" s="297"/>
      <c r="Q9" s="297"/>
      <c r="R9" s="297"/>
      <c r="S9" s="297"/>
      <c r="T9" s="297"/>
      <c r="U9" s="297"/>
      <c r="V9" s="297"/>
      <c r="W9" s="297"/>
      <c r="X9" s="297"/>
      <c r="Y9" s="297"/>
      <c r="Z9" s="297"/>
    </row>
    <row r="10" ht="13.5" customHeight="1">
      <c r="A10" s="294" t="s">
        <v>147</v>
      </c>
      <c r="B10" s="294" t="s">
        <v>166</v>
      </c>
      <c r="C10" s="294" t="s">
        <v>166</v>
      </c>
      <c r="D10" s="294" t="s">
        <v>1234</v>
      </c>
      <c r="E10" s="294" t="s">
        <v>165</v>
      </c>
      <c r="F10" s="300" t="s">
        <v>156</v>
      </c>
      <c r="G10" s="297"/>
      <c r="H10" s="294" t="s">
        <v>1235</v>
      </c>
      <c r="I10" s="294" t="s">
        <v>1236</v>
      </c>
      <c r="J10" s="301" t="str">
        <f t="shared" si="1"/>
        <v>GoldAgosi AG</v>
      </c>
      <c r="K10" s="301" t="str">
        <f t="shared" si="2"/>
        <v>GoldAgosi AG</v>
      </c>
      <c r="L10" s="297"/>
      <c r="M10" s="297"/>
      <c r="N10" s="297"/>
      <c r="O10" s="297"/>
      <c r="P10" s="297"/>
      <c r="Q10" s="297"/>
      <c r="R10" s="297"/>
      <c r="S10" s="297"/>
      <c r="T10" s="297"/>
      <c r="U10" s="297"/>
      <c r="V10" s="297"/>
      <c r="W10" s="297"/>
      <c r="X10" s="297"/>
      <c r="Y10" s="297"/>
      <c r="Z10" s="297"/>
    </row>
    <row r="11" ht="13.5" customHeight="1">
      <c r="A11" s="294" t="s">
        <v>147</v>
      </c>
      <c r="B11" s="294" t="s">
        <v>1237</v>
      </c>
      <c r="C11" s="294" t="s">
        <v>1059</v>
      </c>
      <c r="D11" s="294" t="s">
        <v>1223</v>
      </c>
      <c r="E11" s="294" t="s">
        <v>1058</v>
      </c>
      <c r="F11" s="300" t="s">
        <v>156</v>
      </c>
      <c r="G11" s="297"/>
      <c r="H11" s="294" t="s">
        <v>1238</v>
      </c>
      <c r="I11" s="294" t="s">
        <v>1239</v>
      </c>
      <c r="J11" s="301" t="str">
        <f t="shared" si="1"/>
        <v>GoldAGR (Perth Mint Australia)</v>
      </c>
      <c r="K11" s="301" t="str">
        <f t="shared" si="2"/>
        <v>GoldAGR (Perth Mint Australia)</v>
      </c>
      <c r="L11" s="297"/>
      <c r="M11" s="297"/>
      <c r="N11" s="297"/>
      <c r="O11" s="297"/>
      <c r="P11" s="297"/>
      <c r="Q11" s="297"/>
      <c r="R11" s="297"/>
      <c r="S11" s="297"/>
      <c r="T11" s="297"/>
      <c r="U11" s="297"/>
      <c r="V11" s="297"/>
      <c r="W11" s="297"/>
      <c r="X11" s="297"/>
      <c r="Y11" s="297"/>
      <c r="Z11" s="297"/>
    </row>
    <row r="12" ht="13.5" customHeight="1">
      <c r="A12" s="294" t="s">
        <v>147</v>
      </c>
      <c r="B12" s="294" t="s">
        <v>1240</v>
      </c>
      <c r="C12" s="294" t="s">
        <v>1059</v>
      </c>
      <c r="D12" s="294" t="s">
        <v>1223</v>
      </c>
      <c r="E12" s="294" t="s">
        <v>1058</v>
      </c>
      <c r="F12" s="300" t="s">
        <v>156</v>
      </c>
      <c r="G12" s="297"/>
      <c r="H12" s="294" t="s">
        <v>1238</v>
      </c>
      <c r="I12" s="294" t="s">
        <v>1239</v>
      </c>
      <c r="J12" s="301" t="str">
        <f t="shared" si="1"/>
        <v>GoldAGR Mathey</v>
      </c>
      <c r="K12" s="301" t="str">
        <f t="shared" si="2"/>
        <v>GoldAGR Mathey</v>
      </c>
      <c r="L12" s="297"/>
      <c r="M12" s="297"/>
      <c r="N12" s="297"/>
      <c r="O12" s="297"/>
      <c r="P12" s="297"/>
      <c r="Q12" s="297"/>
      <c r="R12" s="297"/>
      <c r="S12" s="297"/>
      <c r="T12" s="297"/>
      <c r="U12" s="297"/>
      <c r="V12" s="297"/>
      <c r="W12" s="297"/>
      <c r="X12" s="297"/>
      <c r="Y12" s="297"/>
      <c r="Z12" s="297"/>
    </row>
    <row r="13" ht="13.5" customHeight="1">
      <c r="A13" s="294" t="s">
        <v>147</v>
      </c>
      <c r="B13" s="294" t="s">
        <v>159</v>
      </c>
      <c r="C13" s="294" t="s">
        <v>159</v>
      </c>
      <c r="D13" s="294" t="s">
        <v>1241</v>
      </c>
      <c r="E13" s="294" t="s">
        <v>158</v>
      </c>
      <c r="F13" s="300" t="s">
        <v>156</v>
      </c>
      <c r="G13" s="297"/>
      <c r="H13" s="294" t="s">
        <v>1242</v>
      </c>
      <c r="I13" s="294" t="s">
        <v>1243</v>
      </c>
      <c r="J13" s="301" t="str">
        <f t="shared" si="1"/>
        <v>GoldAida Chemical Industries Co., Ltd.</v>
      </c>
      <c r="K13" s="301" t="str">
        <f t="shared" si="2"/>
        <v>GoldAida Chemical Industries Co., Ltd.</v>
      </c>
      <c r="L13" s="297"/>
      <c r="M13" s="297"/>
      <c r="N13" s="297"/>
      <c r="O13" s="297"/>
      <c r="P13" s="297"/>
      <c r="Q13" s="297"/>
      <c r="R13" s="297"/>
      <c r="S13" s="297"/>
      <c r="T13" s="297"/>
      <c r="U13" s="297"/>
      <c r="V13" s="297"/>
      <c r="W13" s="297"/>
      <c r="X13" s="297"/>
      <c r="Y13" s="297"/>
      <c r="Z13" s="297"/>
    </row>
    <row r="14" ht="13.5" customHeight="1">
      <c r="A14" s="294" t="s">
        <v>147</v>
      </c>
      <c r="B14" s="294" t="s">
        <v>1244</v>
      </c>
      <c r="C14" s="294" t="s">
        <v>279</v>
      </c>
      <c r="D14" s="294" t="s">
        <v>1241</v>
      </c>
      <c r="E14" s="294" t="s">
        <v>278</v>
      </c>
      <c r="F14" s="300" t="s">
        <v>156</v>
      </c>
      <c r="G14" s="297"/>
      <c r="H14" s="294" t="s">
        <v>1245</v>
      </c>
      <c r="I14" s="294" t="s">
        <v>1246</v>
      </c>
      <c r="J14" s="301" t="str">
        <f t="shared" si="1"/>
        <v>GoldAKITA Seiren</v>
      </c>
      <c r="K14" s="301" t="str">
        <f t="shared" si="2"/>
        <v>GoldAKITA Seiren</v>
      </c>
      <c r="L14" s="297"/>
      <c r="M14" s="297"/>
      <c r="N14" s="297"/>
      <c r="O14" s="297"/>
      <c r="P14" s="297"/>
      <c r="Q14" s="297"/>
      <c r="R14" s="297"/>
      <c r="S14" s="297"/>
      <c r="T14" s="297"/>
      <c r="U14" s="297"/>
      <c r="V14" s="297"/>
      <c r="W14" s="297"/>
      <c r="X14" s="297"/>
      <c r="Y14" s="297"/>
      <c r="Z14" s="297"/>
    </row>
    <row r="15" ht="13.5" customHeight="1">
      <c r="A15" s="294" t="s">
        <v>147</v>
      </c>
      <c r="B15" s="294" t="s">
        <v>1247</v>
      </c>
      <c r="C15" s="294" t="s">
        <v>817</v>
      </c>
      <c r="D15" s="294" t="s">
        <v>1248</v>
      </c>
      <c r="E15" s="294" t="s">
        <v>816</v>
      </c>
      <c r="F15" s="300" t="s">
        <v>156</v>
      </c>
      <c r="G15" s="297"/>
      <c r="H15" s="294" t="s">
        <v>1249</v>
      </c>
      <c r="I15" s="294" t="s">
        <v>1250</v>
      </c>
      <c r="J15" s="301" t="str">
        <f t="shared" si="1"/>
        <v>GoldAl Etihad Gold LLC</v>
      </c>
      <c r="K15" s="301" t="str">
        <f t="shared" si="2"/>
        <v>GoldAl Etihad Gold LLC</v>
      </c>
      <c r="L15" s="297"/>
      <c r="M15" s="297"/>
      <c r="N15" s="297"/>
      <c r="O15" s="297"/>
      <c r="P15" s="297"/>
      <c r="Q15" s="297"/>
      <c r="R15" s="297"/>
      <c r="S15" s="297"/>
      <c r="T15" s="297"/>
      <c r="U15" s="297"/>
      <c r="V15" s="297"/>
      <c r="W15" s="297"/>
      <c r="X15" s="297"/>
      <c r="Y15" s="297"/>
      <c r="Z15" s="297"/>
    </row>
    <row r="16" ht="13.5" customHeight="1">
      <c r="A16" s="294" t="s">
        <v>147</v>
      </c>
      <c r="B16" s="294" t="s">
        <v>817</v>
      </c>
      <c r="C16" s="294" t="s">
        <v>817</v>
      </c>
      <c r="D16" s="294" t="s">
        <v>1248</v>
      </c>
      <c r="E16" s="294" t="s">
        <v>816</v>
      </c>
      <c r="F16" s="300" t="s">
        <v>156</v>
      </c>
      <c r="G16" s="297"/>
      <c r="H16" s="294" t="s">
        <v>1249</v>
      </c>
      <c r="I16" s="294" t="s">
        <v>1250</v>
      </c>
      <c r="J16" s="301" t="str">
        <f t="shared" si="1"/>
        <v>GoldAl Etihad Gold Refinery DMCC</v>
      </c>
      <c r="K16" s="301" t="str">
        <f t="shared" si="2"/>
        <v>GoldAl Etihad Gold Refinery DMCC</v>
      </c>
      <c r="L16" s="297"/>
      <c r="M16" s="297"/>
      <c r="N16" s="297"/>
      <c r="O16" s="297"/>
      <c r="P16" s="297"/>
      <c r="Q16" s="297"/>
      <c r="R16" s="297"/>
      <c r="S16" s="297"/>
      <c r="T16" s="297"/>
      <c r="U16" s="297"/>
      <c r="V16" s="297"/>
      <c r="W16" s="297"/>
      <c r="X16" s="297"/>
      <c r="Y16" s="297"/>
      <c r="Z16" s="297"/>
    </row>
    <row r="17" ht="13.5" customHeight="1">
      <c r="A17" s="294" t="s">
        <v>147</v>
      </c>
      <c r="B17" s="294" t="s">
        <v>627</v>
      </c>
      <c r="C17" s="294" t="s">
        <v>627</v>
      </c>
      <c r="D17" s="294" t="s">
        <v>1251</v>
      </c>
      <c r="E17" s="294" t="s">
        <v>626</v>
      </c>
      <c r="F17" s="300" t="s">
        <v>156</v>
      </c>
      <c r="G17" s="297"/>
      <c r="H17" s="294" t="s">
        <v>1252</v>
      </c>
      <c r="I17" s="294" t="s">
        <v>1253</v>
      </c>
      <c r="J17" s="301" t="str">
        <f t="shared" si="1"/>
        <v>GoldAlbino Mountinho Lda.</v>
      </c>
      <c r="K17" s="301" t="str">
        <f t="shared" si="2"/>
        <v>GoldAlbino Mountinho Lda.</v>
      </c>
      <c r="L17" s="297"/>
      <c r="M17" s="297"/>
      <c r="N17" s="297"/>
      <c r="O17" s="297"/>
      <c r="P17" s="297"/>
      <c r="Q17" s="297"/>
      <c r="R17" s="297"/>
      <c r="S17" s="297"/>
      <c r="T17" s="297"/>
      <c r="U17" s="297"/>
      <c r="V17" s="297"/>
      <c r="W17" s="297"/>
      <c r="X17" s="297"/>
      <c r="Y17" s="297"/>
      <c r="Z17" s="297"/>
    </row>
    <row r="18" ht="13.5" customHeight="1">
      <c r="A18" s="294" t="s">
        <v>147</v>
      </c>
      <c r="B18" s="294" t="s">
        <v>714</v>
      </c>
      <c r="C18" s="294" t="s">
        <v>714</v>
      </c>
      <c r="D18" s="294" t="s">
        <v>1226</v>
      </c>
      <c r="E18" s="294" t="s">
        <v>713</v>
      </c>
      <c r="F18" s="300" t="s">
        <v>156</v>
      </c>
      <c r="G18" s="297"/>
      <c r="H18" s="294" t="s">
        <v>1254</v>
      </c>
      <c r="I18" s="294" t="s">
        <v>1255</v>
      </c>
      <c r="J18" s="301" t="str">
        <f t="shared" si="1"/>
        <v>GoldAlexy Metals</v>
      </c>
      <c r="K18" s="301" t="str">
        <f t="shared" si="2"/>
        <v>GoldAlexy Metals</v>
      </c>
      <c r="L18" s="297"/>
      <c r="M18" s="297"/>
      <c r="N18" s="297"/>
      <c r="O18" s="297"/>
      <c r="P18" s="297"/>
      <c r="Q18" s="297"/>
      <c r="R18" s="297"/>
      <c r="S18" s="297"/>
      <c r="T18" s="297"/>
      <c r="U18" s="297"/>
      <c r="V18" s="297"/>
      <c r="W18" s="297"/>
      <c r="X18" s="297"/>
      <c r="Y18" s="297"/>
      <c r="Z18" s="297"/>
    </row>
    <row r="19" ht="13.5" customHeight="1">
      <c r="A19" s="294" t="s">
        <v>147</v>
      </c>
      <c r="B19" s="294" t="s">
        <v>1256</v>
      </c>
      <c r="C19" s="294" t="s">
        <v>166</v>
      </c>
      <c r="D19" s="294" t="s">
        <v>1234</v>
      </c>
      <c r="E19" s="294" t="s">
        <v>165</v>
      </c>
      <c r="F19" s="300" t="s">
        <v>156</v>
      </c>
      <c r="G19" s="297"/>
      <c r="H19" s="294" t="s">
        <v>1235</v>
      </c>
      <c r="I19" s="294" t="s">
        <v>1236</v>
      </c>
      <c r="J19" s="301" t="str">
        <f t="shared" si="1"/>
        <v>GoldAllgemeine Gold-und Silberscheideanstalt A.G.</v>
      </c>
      <c r="K19" s="301" t="str">
        <f t="shared" si="2"/>
        <v>GoldAllgemeine Gold-und Silberscheideanstalt A.G.</v>
      </c>
      <c r="L19" s="297"/>
      <c r="M19" s="297"/>
      <c r="N19" s="297"/>
      <c r="O19" s="297"/>
      <c r="P19" s="297"/>
      <c r="Q19" s="297"/>
      <c r="R19" s="297"/>
      <c r="S19" s="297"/>
      <c r="T19" s="297"/>
      <c r="U19" s="297"/>
      <c r="V19" s="297"/>
      <c r="W19" s="297"/>
      <c r="X19" s="297"/>
      <c r="Y19" s="297"/>
      <c r="Z19" s="297"/>
    </row>
    <row r="20" ht="13.5" customHeight="1">
      <c r="A20" s="294" t="s">
        <v>147</v>
      </c>
      <c r="B20" s="294" t="s">
        <v>162</v>
      </c>
      <c r="C20" s="294" t="s">
        <v>162</v>
      </c>
      <c r="D20" s="294" t="s">
        <v>1257</v>
      </c>
      <c r="E20" s="294" t="s">
        <v>161</v>
      </c>
      <c r="F20" s="300" t="s">
        <v>156</v>
      </c>
      <c r="G20" s="297"/>
      <c r="H20" s="294" t="s">
        <v>1258</v>
      </c>
      <c r="I20" s="294" t="s">
        <v>1259</v>
      </c>
      <c r="J20" s="301" t="str">
        <f t="shared" si="1"/>
        <v>GoldAlmalyk Mining and Metallurgical Complex (AMMC)</v>
      </c>
      <c r="K20" s="301" t="str">
        <f t="shared" si="2"/>
        <v>GoldAlmalyk Mining and Metallurgical Complex (AMMC)</v>
      </c>
      <c r="L20" s="297"/>
      <c r="M20" s="297"/>
      <c r="N20" s="297"/>
      <c r="O20" s="297"/>
      <c r="P20" s="297"/>
      <c r="Q20" s="297"/>
      <c r="R20" s="297"/>
      <c r="S20" s="297"/>
      <c r="T20" s="297"/>
      <c r="U20" s="297"/>
      <c r="V20" s="297"/>
      <c r="W20" s="297"/>
      <c r="X20" s="297"/>
      <c r="Y20" s="297"/>
      <c r="Z20" s="297"/>
    </row>
    <row r="21" ht="13.5" customHeight="1">
      <c r="A21" s="294" t="s">
        <v>147</v>
      </c>
      <c r="B21" s="294" t="s">
        <v>1260</v>
      </c>
      <c r="C21" s="294" t="s">
        <v>212</v>
      </c>
      <c r="D21" s="294" t="s">
        <v>1241</v>
      </c>
      <c r="E21" s="294" t="s">
        <v>211</v>
      </c>
      <c r="F21" s="300" t="s">
        <v>156</v>
      </c>
      <c r="G21" s="297"/>
      <c r="H21" s="294" t="s">
        <v>1261</v>
      </c>
      <c r="I21" s="294" t="s">
        <v>1262</v>
      </c>
      <c r="J21" s="301" t="str">
        <f t="shared" si="1"/>
        <v>GoldAmagasaki Factory, Hyogo Prefecture, Japan</v>
      </c>
      <c r="K21" s="301" t="str">
        <f t="shared" si="2"/>
        <v>GoldAmagasaki Factory, Hyogo Prefecture, Japan</v>
      </c>
      <c r="L21" s="297"/>
      <c r="M21" s="297"/>
      <c r="N21" s="297"/>
      <c r="O21" s="297"/>
      <c r="P21" s="297"/>
      <c r="Q21" s="297"/>
      <c r="R21" s="297"/>
      <c r="S21" s="297"/>
      <c r="T21" s="297"/>
      <c r="U21" s="297"/>
      <c r="V21" s="297"/>
      <c r="W21" s="297"/>
      <c r="X21" s="297"/>
      <c r="Y21" s="297"/>
      <c r="Z21" s="297"/>
    </row>
    <row r="22" ht="13.5" customHeight="1">
      <c r="A22" s="294" t="s">
        <v>147</v>
      </c>
      <c r="B22" s="294" t="s">
        <v>1263</v>
      </c>
      <c r="C22" s="294" t="s">
        <v>177</v>
      </c>
      <c r="D22" s="294" t="s">
        <v>1264</v>
      </c>
      <c r="E22" s="294" t="s">
        <v>176</v>
      </c>
      <c r="F22" s="300" t="s">
        <v>156</v>
      </c>
      <c r="G22" s="297"/>
      <c r="H22" s="294" t="s">
        <v>1265</v>
      </c>
      <c r="I22" s="294" t="s">
        <v>1266</v>
      </c>
      <c r="J22" s="301" t="str">
        <f t="shared" si="1"/>
        <v>GoldAngloGold Ashanti Brazil</v>
      </c>
      <c r="K22" s="301" t="str">
        <f t="shared" si="2"/>
        <v>GoldAngloGold Ashanti Brazil</v>
      </c>
      <c r="L22" s="297"/>
      <c r="M22" s="297"/>
      <c r="N22" s="297"/>
      <c r="O22" s="297"/>
      <c r="P22" s="297"/>
      <c r="Q22" s="297"/>
      <c r="R22" s="297"/>
      <c r="S22" s="297"/>
      <c r="T22" s="297"/>
      <c r="U22" s="297"/>
      <c r="V22" s="297"/>
      <c r="W22" s="297"/>
      <c r="X22" s="297"/>
      <c r="Y22" s="297"/>
      <c r="Z22" s="297"/>
    </row>
    <row r="23" ht="13.5" customHeight="1">
      <c r="A23" s="294" t="s">
        <v>147</v>
      </c>
      <c r="B23" s="294" t="s">
        <v>177</v>
      </c>
      <c r="C23" s="294" t="s">
        <v>177</v>
      </c>
      <c r="D23" s="294" t="s">
        <v>1264</v>
      </c>
      <c r="E23" s="294" t="s">
        <v>176</v>
      </c>
      <c r="F23" s="300" t="s">
        <v>156</v>
      </c>
      <c r="G23" s="297"/>
      <c r="H23" s="294" t="s">
        <v>1265</v>
      </c>
      <c r="I23" s="294" t="s">
        <v>1266</v>
      </c>
      <c r="J23" s="301" t="str">
        <f t="shared" si="1"/>
        <v>GoldAngloGold Ashanti Corrego do Sitio Mineracao</v>
      </c>
      <c r="K23" s="301" t="str">
        <f t="shared" si="2"/>
        <v>GoldAngloGold Ashanti Corrego do Sitio Mineracao</v>
      </c>
      <c r="L23" s="297"/>
      <c r="M23" s="297"/>
      <c r="N23" s="297"/>
      <c r="O23" s="297"/>
      <c r="P23" s="297"/>
      <c r="Q23" s="297"/>
      <c r="R23" s="297"/>
      <c r="S23" s="297"/>
      <c r="T23" s="297"/>
      <c r="U23" s="297"/>
      <c r="V23" s="297"/>
      <c r="W23" s="297"/>
      <c r="X23" s="297"/>
      <c r="Y23" s="297"/>
      <c r="Z23" s="297"/>
    </row>
    <row r="24" ht="13.5" customHeight="1">
      <c r="A24" s="294" t="s">
        <v>147</v>
      </c>
      <c r="B24" s="294" t="s">
        <v>1267</v>
      </c>
      <c r="C24" s="294" t="s">
        <v>177</v>
      </c>
      <c r="D24" s="294" t="s">
        <v>1264</v>
      </c>
      <c r="E24" s="294" t="s">
        <v>176</v>
      </c>
      <c r="F24" s="300" t="s">
        <v>156</v>
      </c>
      <c r="G24" s="297"/>
      <c r="H24" s="294" t="s">
        <v>1265</v>
      </c>
      <c r="I24" s="294" t="s">
        <v>1266</v>
      </c>
      <c r="J24" s="301" t="str">
        <f t="shared" si="1"/>
        <v>GoldAngloGold Ashanti Córrego do Sítio Mineração</v>
      </c>
      <c r="K24" s="301" t="str">
        <f t="shared" si="2"/>
        <v>GoldAngloGold Ashanti Córrego do Sítio Mineração</v>
      </c>
      <c r="L24" s="297"/>
      <c r="M24" s="297"/>
      <c r="N24" s="297"/>
      <c r="O24" s="297"/>
      <c r="P24" s="297"/>
      <c r="Q24" s="297"/>
      <c r="R24" s="297"/>
      <c r="S24" s="297"/>
      <c r="T24" s="297"/>
      <c r="U24" s="297"/>
      <c r="V24" s="297"/>
      <c r="W24" s="297"/>
      <c r="X24" s="297"/>
      <c r="Y24" s="297"/>
      <c r="Z24" s="297"/>
    </row>
    <row r="25" ht="13.5" customHeight="1">
      <c r="A25" s="294" t="s">
        <v>147</v>
      </c>
      <c r="B25" s="294" t="s">
        <v>1268</v>
      </c>
      <c r="C25" s="294" t="s">
        <v>1047</v>
      </c>
      <c r="D25" s="294" t="s">
        <v>1269</v>
      </c>
      <c r="E25" s="294" t="s">
        <v>1046</v>
      </c>
      <c r="F25" s="300" t="s">
        <v>156</v>
      </c>
      <c r="G25" s="297"/>
      <c r="H25" s="294" t="s">
        <v>1270</v>
      </c>
      <c r="I25" s="294" t="s">
        <v>1271</v>
      </c>
      <c r="J25" s="301" t="str">
        <f t="shared" si="1"/>
        <v>GoldAnhui Tongling Nonferrous Metal Mining Co., Ltd.</v>
      </c>
      <c r="K25" s="301" t="str">
        <f t="shared" si="2"/>
        <v>GoldAnhui Tongling Nonferrous Metal Mining Co., Ltd.</v>
      </c>
      <c r="L25" s="297"/>
      <c r="M25" s="297"/>
      <c r="N25" s="297"/>
      <c r="O25" s="297"/>
      <c r="P25" s="297"/>
      <c r="Q25" s="297"/>
      <c r="R25" s="297"/>
      <c r="S25" s="297"/>
      <c r="T25" s="297"/>
      <c r="U25" s="297"/>
      <c r="V25" s="297"/>
      <c r="W25" s="297"/>
      <c r="X25" s="297"/>
      <c r="Y25" s="297"/>
      <c r="Z25" s="297"/>
    </row>
    <row r="26" ht="13.5" customHeight="1">
      <c r="A26" s="294" t="s">
        <v>147</v>
      </c>
      <c r="B26" s="294" t="s">
        <v>1272</v>
      </c>
      <c r="C26" s="294" t="s">
        <v>1059</v>
      </c>
      <c r="D26" s="294" t="s">
        <v>1223</v>
      </c>
      <c r="E26" s="294" t="s">
        <v>1058</v>
      </c>
      <c r="F26" s="300" t="s">
        <v>156</v>
      </c>
      <c r="G26" s="297"/>
      <c r="H26" s="294" t="s">
        <v>1238</v>
      </c>
      <c r="I26" s="294" t="s">
        <v>1239</v>
      </c>
      <c r="J26" s="301" t="str">
        <f t="shared" si="1"/>
        <v>GoldANZ (Perth Mint 4N)</v>
      </c>
      <c r="K26" s="301" t="str">
        <f t="shared" si="2"/>
        <v>GoldANZ (Perth Mint 4N)</v>
      </c>
      <c r="L26" s="297"/>
      <c r="M26" s="297"/>
      <c r="N26" s="297"/>
      <c r="O26" s="297"/>
      <c r="P26" s="297"/>
      <c r="Q26" s="297"/>
      <c r="R26" s="297"/>
      <c r="S26" s="297"/>
      <c r="T26" s="297"/>
      <c r="U26" s="297"/>
      <c r="V26" s="297"/>
      <c r="W26" s="297"/>
      <c r="X26" s="297"/>
      <c r="Y26" s="297"/>
      <c r="Z26" s="297"/>
    </row>
    <row r="27" ht="13.5" customHeight="1">
      <c r="A27" s="294" t="s">
        <v>147</v>
      </c>
      <c r="B27" s="294" t="s">
        <v>1273</v>
      </c>
      <c r="C27" s="294" t="s">
        <v>1059</v>
      </c>
      <c r="D27" s="294" t="s">
        <v>1223</v>
      </c>
      <c r="E27" s="294" t="s">
        <v>1058</v>
      </c>
      <c r="F27" s="300" t="s">
        <v>156</v>
      </c>
      <c r="G27" s="297"/>
      <c r="H27" s="294" t="s">
        <v>1238</v>
      </c>
      <c r="I27" s="294" t="s">
        <v>1239</v>
      </c>
      <c r="J27" s="301" t="str">
        <f t="shared" si="1"/>
        <v>GoldANZ Bank</v>
      </c>
      <c r="K27" s="301" t="str">
        <f t="shared" si="2"/>
        <v>GoldANZ Bank</v>
      </c>
      <c r="L27" s="297"/>
      <c r="M27" s="297"/>
      <c r="N27" s="297"/>
      <c r="O27" s="297"/>
      <c r="P27" s="297"/>
      <c r="Q27" s="297"/>
      <c r="R27" s="297"/>
      <c r="S27" s="297"/>
      <c r="T27" s="297"/>
      <c r="U27" s="297"/>
      <c r="V27" s="297"/>
      <c r="W27" s="297"/>
      <c r="X27" s="297"/>
      <c r="Y27" s="297"/>
      <c r="Z27" s="297"/>
    </row>
    <row r="28" ht="13.5" customHeight="1">
      <c r="A28" s="294" t="s">
        <v>147</v>
      </c>
      <c r="B28" s="294" t="s">
        <v>209</v>
      </c>
      <c r="C28" s="294" t="s">
        <v>209</v>
      </c>
      <c r="D28" s="294" t="s">
        <v>1274</v>
      </c>
      <c r="E28" s="294" t="s">
        <v>208</v>
      </c>
      <c r="F28" s="300" t="s">
        <v>156</v>
      </c>
      <c r="G28" s="297"/>
      <c r="H28" s="294" t="s">
        <v>1275</v>
      </c>
      <c r="I28" s="294" t="s">
        <v>1276</v>
      </c>
      <c r="J28" s="301" t="str">
        <f t="shared" si="1"/>
        <v>GoldArgor-Heraeus S.A.</v>
      </c>
      <c r="K28" s="301" t="str">
        <f t="shared" si="2"/>
        <v>GoldArgor-Heraeus S.A.</v>
      </c>
      <c r="L28" s="297"/>
      <c r="M28" s="297"/>
      <c r="N28" s="297"/>
      <c r="O28" s="297"/>
      <c r="P28" s="297"/>
      <c r="Q28" s="297"/>
      <c r="R28" s="297"/>
      <c r="S28" s="297"/>
      <c r="T28" s="297"/>
      <c r="U28" s="297"/>
      <c r="V28" s="297"/>
      <c r="W28" s="297"/>
      <c r="X28" s="297"/>
      <c r="Y28" s="297"/>
      <c r="Z28" s="297"/>
    </row>
    <row r="29" ht="13.5" customHeight="1">
      <c r="A29" s="294" t="s">
        <v>147</v>
      </c>
      <c r="B29" s="294" t="s">
        <v>212</v>
      </c>
      <c r="C29" s="294" t="s">
        <v>212</v>
      </c>
      <c r="D29" s="294" t="s">
        <v>1241</v>
      </c>
      <c r="E29" s="294" t="s">
        <v>211</v>
      </c>
      <c r="F29" s="300" t="s">
        <v>156</v>
      </c>
      <c r="G29" s="297"/>
      <c r="H29" s="294" t="s">
        <v>1261</v>
      </c>
      <c r="I29" s="294" t="s">
        <v>1262</v>
      </c>
      <c r="J29" s="301" t="str">
        <f t="shared" si="1"/>
        <v>GoldAsahi Pretec Corp.</v>
      </c>
      <c r="K29" s="301" t="str">
        <f t="shared" si="2"/>
        <v>GoldAsahi Pretec Corp.</v>
      </c>
      <c r="L29" s="297"/>
      <c r="M29" s="297"/>
      <c r="N29" s="297"/>
      <c r="O29" s="297"/>
      <c r="P29" s="297"/>
      <c r="Q29" s="297"/>
      <c r="R29" s="297"/>
      <c r="S29" s="297"/>
      <c r="T29" s="297"/>
      <c r="U29" s="297"/>
      <c r="V29" s="297"/>
      <c r="W29" s="297"/>
      <c r="X29" s="297"/>
      <c r="Y29" s="297"/>
      <c r="Z29" s="297"/>
    </row>
    <row r="30" ht="13.5" customHeight="1">
      <c r="A30" s="294" t="s">
        <v>147</v>
      </c>
      <c r="B30" s="294" t="s">
        <v>255</v>
      </c>
      <c r="C30" s="294" t="s">
        <v>255</v>
      </c>
      <c r="D30" s="294" t="s">
        <v>1277</v>
      </c>
      <c r="E30" s="294" t="s">
        <v>254</v>
      </c>
      <c r="F30" s="300" t="s">
        <v>156</v>
      </c>
      <c r="G30" s="297"/>
      <c r="H30" s="294" t="s">
        <v>1278</v>
      </c>
      <c r="I30" s="294" t="s">
        <v>1279</v>
      </c>
      <c r="J30" s="301" t="str">
        <f t="shared" si="1"/>
        <v>GoldAsahi Refining Canada Ltd.</v>
      </c>
      <c r="K30" s="301" t="str">
        <f t="shared" si="2"/>
        <v>GoldAsahi Refining Canada Ltd.</v>
      </c>
      <c r="L30" s="297"/>
      <c r="M30" s="297"/>
      <c r="N30" s="297"/>
      <c r="O30" s="297"/>
      <c r="P30" s="297"/>
      <c r="Q30" s="297"/>
      <c r="R30" s="297"/>
      <c r="S30" s="297"/>
      <c r="T30" s="297"/>
      <c r="U30" s="297"/>
      <c r="V30" s="297"/>
      <c r="W30" s="297"/>
      <c r="X30" s="297"/>
      <c r="Y30" s="297"/>
      <c r="Z30" s="297"/>
    </row>
    <row r="31" ht="13.5" customHeight="1">
      <c r="A31" s="294" t="s">
        <v>147</v>
      </c>
      <c r="B31" s="294" t="s">
        <v>348</v>
      </c>
      <c r="C31" s="294" t="s">
        <v>348</v>
      </c>
      <c r="D31" s="294" t="s">
        <v>1226</v>
      </c>
      <c r="E31" s="294" t="s">
        <v>347</v>
      </c>
      <c r="F31" s="300" t="s">
        <v>156</v>
      </c>
      <c r="G31" s="297"/>
      <c r="H31" s="294" t="s">
        <v>1280</v>
      </c>
      <c r="I31" s="294" t="s">
        <v>1281</v>
      </c>
      <c r="J31" s="301" t="str">
        <f t="shared" si="1"/>
        <v>GoldAsahi Refining USA Inc.</v>
      </c>
      <c r="K31" s="301" t="str">
        <f t="shared" si="2"/>
        <v>GoldAsahi Refining USA Inc.</v>
      </c>
      <c r="L31" s="297"/>
      <c r="M31" s="297"/>
      <c r="N31" s="297"/>
      <c r="O31" s="297"/>
      <c r="P31" s="297"/>
      <c r="Q31" s="297"/>
      <c r="R31" s="297"/>
      <c r="S31" s="297"/>
      <c r="T31" s="297"/>
      <c r="U31" s="297"/>
      <c r="V31" s="297"/>
      <c r="W31" s="297"/>
      <c r="X31" s="297"/>
      <c r="Y31" s="297"/>
      <c r="Z31" s="297"/>
    </row>
    <row r="32" ht="13.5" customHeight="1">
      <c r="A32" s="294" t="s">
        <v>147</v>
      </c>
      <c r="B32" s="294" t="s">
        <v>170</v>
      </c>
      <c r="C32" s="294" t="s">
        <v>170</v>
      </c>
      <c r="D32" s="294" t="s">
        <v>1241</v>
      </c>
      <c r="E32" s="294" t="s">
        <v>169</v>
      </c>
      <c r="F32" s="300" t="s">
        <v>156</v>
      </c>
      <c r="G32" s="297"/>
      <c r="H32" s="294" t="s">
        <v>1282</v>
      </c>
      <c r="I32" s="294" t="s">
        <v>1283</v>
      </c>
      <c r="J32" s="301" t="str">
        <f t="shared" si="1"/>
        <v>GoldAsaka Riken Co., Ltd.</v>
      </c>
      <c r="K32" s="301" t="str">
        <f t="shared" si="2"/>
        <v>GoldAsaka Riken Co., Ltd.</v>
      </c>
      <c r="L32" s="297"/>
      <c r="M32" s="297"/>
      <c r="N32" s="297"/>
      <c r="O32" s="297"/>
      <c r="P32" s="297"/>
      <c r="Q32" s="297"/>
      <c r="R32" s="297"/>
      <c r="S32" s="297"/>
      <c r="T32" s="297"/>
      <c r="U32" s="297"/>
      <c r="V32" s="297"/>
      <c r="W32" s="297"/>
      <c r="X32" s="297"/>
      <c r="Y32" s="297"/>
      <c r="Z32" s="297"/>
    </row>
    <row r="33" ht="13.5" customHeight="1">
      <c r="A33" s="294" t="s">
        <v>147</v>
      </c>
      <c r="B33" s="294" t="s">
        <v>1284</v>
      </c>
      <c r="C33" s="294" t="s">
        <v>218</v>
      </c>
      <c r="D33" s="294" t="s">
        <v>1285</v>
      </c>
      <c r="E33" s="294" t="s">
        <v>217</v>
      </c>
      <c r="F33" s="300" t="s">
        <v>156</v>
      </c>
      <c r="G33" s="297"/>
      <c r="H33" s="294" t="s">
        <v>1286</v>
      </c>
      <c r="I33" s="294" t="s">
        <v>1287</v>
      </c>
      <c r="J33" s="301" t="str">
        <f t="shared" si="1"/>
        <v>GoldATAkulche</v>
      </c>
      <c r="K33" s="301" t="str">
        <f t="shared" si="2"/>
        <v>GoldATAkulche</v>
      </c>
      <c r="L33" s="297"/>
      <c r="M33" s="297"/>
      <c r="N33" s="297"/>
      <c r="O33" s="297"/>
      <c r="P33" s="297"/>
      <c r="Q33" s="297"/>
      <c r="R33" s="297"/>
      <c r="S33" s="297"/>
      <c r="T33" s="297"/>
      <c r="U33" s="297"/>
      <c r="V33" s="297"/>
      <c r="W33" s="297"/>
      <c r="X33" s="297"/>
      <c r="Y33" s="297"/>
      <c r="Z33" s="297"/>
    </row>
    <row r="34" ht="13.5" customHeight="1">
      <c r="A34" s="294" t="s">
        <v>147</v>
      </c>
      <c r="B34" s="294" t="s">
        <v>218</v>
      </c>
      <c r="C34" s="294" t="s">
        <v>218</v>
      </c>
      <c r="D34" s="294" t="s">
        <v>1285</v>
      </c>
      <c r="E34" s="294" t="s">
        <v>217</v>
      </c>
      <c r="F34" s="300" t="s">
        <v>156</v>
      </c>
      <c r="G34" s="297"/>
      <c r="H34" s="294" t="s">
        <v>1286</v>
      </c>
      <c r="I34" s="294" t="s">
        <v>1287</v>
      </c>
      <c r="J34" s="301" t="str">
        <f t="shared" si="1"/>
        <v>GoldAtasay Kuyumculuk Sanayi Ve Ticaret A.S.</v>
      </c>
      <c r="K34" s="301" t="str">
        <f t="shared" si="2"/>
        <v>GoldAtasay Kuyumculuk Sanayi Ve Ticaret A.S.</v>
      </c>
      <c r="L34" s="297"/>
      <c r="M34" s="297"/>
      <c r="N34" s="297"/>
      <c r="O34" s="297"/>
      <c r="P34" s="297"/>
      <c r="Q34" s="297"/>
      <c r="R34" s="297"/>
      <c r="S34" s="297"/>
      <c r="T34" s="297"/>
      <c r="U34" s="297"/>
      <c r="V34" s="297"/>
      <c r="W34" s="297"/>
      <c r="X34" s="297"/>
      <c r="Y34" s="297"/>
      <c r="Z34" s="297"/>
    </row>
    <row r="35" ht="13.5" customHeight="1">
      <c r="A35" s="294" t="s">
        <v>147</v>
      </c>
      <c r="B35" s="294" t="s">
        <v>1189</v>
      </c>
      <c r="C35" s="294" t="s">
        <v>1189</v>
      </c>
      <c r="D35" s="294" t="s">
        <v>1288</v>
      </c>
      <c r="E35" s="294" t="s">
        <v>1188</v>
      </c>
      <c r="F35" s="300" t="s">
        <v>156</v>
      </c>
      <c r="G35" s="297"/>
      <c r="H35" s="294" t="s">
        <v>1289</v>
      </c>
      <c r="I35" s="297" t="s">
        <v>1290</v>
      </c>
      <c r="J35" s="301" t="str">
        <f t="shared" si="1"/>
        <v>GoldAttero Recycling Pvt Ltd</v>
      </c>
      <c r="K35" s="301" t="str">
        <f t="shared" si="2"/>
        <v>GoldAttero Recycling Pvt Ltd</v>
      </c>
      <c r="L35" s="297"/>
      <c r="M35" s="297"/>
      <c r="N35" s="297"/>
      <c r="O35" s="297"/>
      <c r="P35" s="297"/>
      <c r="Q35" s="297"/>
      <c r="R35" s="297"/>
      <c r="S35" s="297"/>
      <c r="T35" s="297"/>
      <c r="U35" s="297"/>
      <c r="V35" s="297"/>
      <c r="W35" s="297"/>
      <c r="X35" s="297"/>
      <c r="Y35" s="297"/>
      <c r="Z35" s="297"/>
    </row>
    <row r="36" ht="13.5" customHeight="1">
      <c r="A36" s="294" t="s">
        <v>147</v>
      </c>
      <c r="B36" s="294" t="s">
        <v>1132</v>
      </c>
      <c r="C36" s="294" t="s">
        <v>1132</v>
      </c>
      <c r="D36" s="294" t="s">
        <v>1291</v>
      </c>
      <c r="E36" s="294" t="s">
        <v>1131</v>
      </c>
      <c r="F36" s="300" t="s">
        <v>156</v>
      </c>
      <c r="G36" s="297"/>
      <c r="H36" s="294" t="s">
        <v>1292</v>
      </c>
      <c r="I36" s="294" t="s">
        <v>1293</v>
      </c>
      <c r="J36" s="301" t="str">
        <f t="shared" si="1"/>
        <v>GoldAU Traders and Refiners</v>
      </c>
      <c r="K36" s="301" t="str">
        <f t="shared" si="2"/>
        <v>GoldAU Traders and Refiners</v>
      </c>
      <c r="L36" s="297"/>
      <c r="M36" s="297"/>
      <c r="N36" s="297"/>
      <c r="O36" s="297"/>
      <c r="P36" s="297"/>
      <c r="Q36" s="297"/>
      <c r="R36" s="297"/>
      <c r="S36" s="297"/>
      <c r="T36" s="297"/>
      <c r="U36" s="297"/>
      <c r="V36" s="297"/>
      <c r="W36" s="297"/>
      <c r="X36" s="297"/>
      <c r="Y36" s="297"/>
      <c r="Z36" s="297"/>
    </row>
    <row r="37" ht="13.5" customHeight="1">
      <c r="A37" s="294" t="s">
        <v>147</v>
      </c>
      <c r="B37" s="294" t="s">
        <v>1164</v>
      </c>
      <c r="C37" s="294" t="s">
        <v>1164</v>
      </c>
      <c r="D37" s="294" t="s">
        <v>1288</v>
      </c>
      <c r="E37" s="294" t="s">
        <v>1163</v>
      </c>
      <c r="F37" s="300" t="s">
        <v>156</v>
      </c>
      <c r="G37" s="297"/>
      <c r="H37" s="294" t="s">
        <v>1294</v>
      </c>
      <c r="I37" s="294" t="s">
        <v>1295</v>
      </c>
      <c r="J37" s="301" t="str">
        <f t="shared" si="1"/>
        <v>GoldAugmont Enterprises Private Limited</v>
      </c>
      <c r="K37" s="301" t="str">
        <f t="shared" si="2"/>
        <v>GoldAugmont Enterprises Private Limited</v>
      </c>
      <c r="L37" s="297"/>
      <c r="M37" s="297"/>
      <c r="N37" s="297"/>
      <c r="O37" s="297"/>
      <c r="P37" s="297"/>
      <c r="Q37" s="297"/>
      <c r="R37" s="297"/>
      <c r="S37" s="297"/>
      <c r="T37" s="297"/>
      <c r="U37" s="297"/>
      <c r="V37" s="297"/>
      <c r="W37" s="297"/>
      <c r="X37" s="297"/>
      <c r="Y37" s="297"/>
      <c r="Z37" s="297"/>
    </row>
    <row r="38" ht="13.5" customHeight="1">
      <c r="A38" s="294" t="s">
        <v>147</v>
      </c>
      <c r="B38" s="294" t="s">
        <v>181</v>
      </c>
      <c r="C38" s="294" t="s">
        <v>181</v>
      </c>
      <c r="D38" s="294" t="s">
        <v>1234</v>
      </c>
      <c r="E38" s="294" t="s">
        <v>180</v>
      </c>
      <c r="F38" s="300" t="s">
        <v>156</v>
      </c>
      <c r="G38" s="297"/>
      <c r="H38" s="294" t="s">
        <v>1296</v>
      </c>
      <c r="I38" s="294" t="s">
        <v>1296</v>
      </c>
      <c r="J38" s="301" t="str">
        <f t="shared" si="1"/>
        <v>GoldAurubis AG</v>
      </c>
      <c r="K38" s="301" t="str">
        <f t="shared" si="2"/>
        <v>GoldAurubis AG</v>
      </c>
      <c r="L38" s="297"/>
      <c r="M38" s="297"/>
      <c r="N38" s="297"/>
      <c r="O38" s="297"/>
      <c r="P38" s="297"/>
      <c r="Q38" s="297"/>
      <c r="R38" s="297"/>
      <c r="S38" s="297"/>
      <c r="T38" s="297"/>
      <c r="U38" s="297"/>
      <c r="V38" s="297"/>
      <c r="W38" s="297"/>
      <c r="X38" s="297"/>
      <c r="Y38" s="297"/>
      <c r="Z38" s="297"/>
    </row>
    <row r="39" ht="13.5" customHeight="1">
      <c r="A39" s="294" t="s">
        <v>147</v>
      </c>
      <c r="B39" s="294" t="s">
        <v>1297</v>
      </c>
      <c r="C39" s="294" t="s">
        <v>654</v>
      </c>
      <c r="D39" s="294" t="s">
        <v>1288</v>
      </c>
      <c r="E39" s="294" t="s">
        <v>653</v>
      </c>
      <c r="F39" s="300" t="s">
        <v>156</v>
      </c>
      <c r="G39" s="297"/>
      <c r="H39" s="294" t="s">
        <v>1298</v>
      </c>
      <c r="I39" s="294" t="s">
        <v>1299</v>
      </c>
      <c r="J39" s="301" t="str">
        <f t="shared" si="1"/>
        <v>GoldBALORE REFINERSGA</v>
      </c>
      <c r="K39" s="301" t="str">
        <f t="shared" si="2"/>
        <v>GoldBALORE REFINERSGA</v>
      </c>
      <c r="L39" s="297"/>
      <c r="M39" s="297"/>
      <c r="N39" s="297"/>
      <c r="O39" s="297"/>
      <c r="P39" s="297"/>
      <c r="Q39" s="297"/>
      <c r="R39" s="297"/>
      <c r="S39" s="297"/>
      <c r="T39" s="297"/>
      <c r="U39" s="297"/>
      <c r="V39" s="297"/>
      <c r="W39" s="297"/>
      <c r="X39" s="297"/>
      <c r="Y39" s="297"/>
      <c r="Z39" s="297"/>
    </row>
    <row r="40" ht="13.5" customHeight="1">
      <c r="A40" s="294" t="s">
        <v>147</v>
      </c>
      <c r="B40" s="294" t="s">
        <v>654</v>
      </c>
      <c r="C40" s="294" t="s">
        <v>654</v>
      </c>
      <c r="D40" s="294" t="s">
        <v>1288</v>
      </c>
      <c r="E40" s="294" t="s">
        <v>653</v>
      </c>
      <c r="F40" s="300" t="s">
        <v>156</v>
      </c>
      <c r="G40" s="297"/>
      <c r="H40" s="294" t="s">
        <v>1298</v>
      </c>
      <c r="I40" s="294" t="s">
        <v>1299</v>
      </c>
      <c r="J40" s="301" t="str">
        <f t="shared" si="1"/>
        <v>GoldBangalore Refinery</v>
      </c>
      <c r="K40" s="301" t="str">
        <f t="shared" si="2"/>
        <v>GoldBangalore Refinery</v>
      </c>
      <c r="L40" s="297"/>
      <c r="M40" s="297"/>
      <c r="N40" s="297"/>
      <c r="O40" s="297"/>
      <c r="P40" s="297"/>
      <c r="Q40" s="297"/>
      <c r="R40" s="297"/>
      <c r="S40" s="297"/>
      <c r="T40" s="297"/>
      <c r="U40" s="297"/>
      <c r="V40" s="297"/>
      <c r="W40" s="297"/>
      <c r="X40" s="297"/>
      <c r="Y40" s="297"/>
      <c r="Z40" s="297"/>
    </row>
    <row r="41" ht="13.5" customHeight="1">
      <c r="A41" s="294" t="s">
        <v>147</v>
      </c>
      <c r="B41" s="294" t="s">
        <v>1300</v>
      </c>
      <c r="C41" s="294" t="s">
        <v>654</v>
      </c>
      <c r="D41" s="294" t="s">
        <v>1288</v>
      </c>
      <c r="E41" s="294" t="s">
        <v>653</v>
      </c>
      <c r="F41" s="300" t="s">
        <v>156</v>
      </c>
      <c r="G41" s="297"/>
      <c r="H41" s="294" t="s">
        <v>1298</v>
      </c>
      <c r="I41" s="294" t="s">
        <v>1299</v>
      </c>
      <c r="J41" s="301" t="str">
        <f t="shared" si="1"/>
        <v>GoldBangalore Refinery Pvt Ltd</v>
      </c>
      <c r="K41" s="301" t="str">
        <f t="shared" si="2"/>
        <v>GoldBangalore Refinery Pvt Ltd</v>
      </c>
      <c r="L41" s="297"/>
      <c r="M41" s="297"/>
      <c r="N41" s="297"/>
      <c r="O41" s="297"/>
      <c r="P41" s="297"/>
      <c r="Q41" s="297"/>
      <c r="R41" s="297"/>
      <c r="S41" s="297"/>
      <c r="T41" s="297"/>
      <c r="U41" s="297"/>
      <c r="V41" s="297"/>
      <c r="W41" s="297"/>
      <c r="X41" s="297"/>
      <c r="Y41" s="297"/>
      <c r="Z41" s="297"/>
    </row>
    <row r="42" ht="13.5" customHeight="1">
      <c r="A42" s="294" t="s">
        <v>147</v>
      </c>
      <c r="B42" s="294" t="s">
        <v>173</v>
      </c>
      <c r="C42" s="294" t="s">
        <v>173</v>
      </c>
      <c r="D42" s="294" t="s">
        <v>1301</v>
      </c>
      <c r="E42" s="294" t="s">
        <v>172</v>
      </c>
      <c r="F42" s="300" t="s">
        <v>156</v>
      </c>
      <c r="G42" s="297"/>
      <c r="H42" s="294" t="s">
        <v>1302</v>
      </c>
      <c r="I42" s="294" t="s">
        <v>1303</v>
      </c>
      <c r="J42" s="301" t="str">
        <f t="shared" si="1"/>
        <v>GoldBangko Sentral ng Pilipinas (Central Bank of the Philippines)</v>
      </c>
      <c r="K42" s="301" t="str">
        <f t="shared" si="2"/>
        <v>GoldBangko Sentral ng Pilipinas (Central Bank of the Philippines)</v>
      </c>
      <c r="L42" s="297"/>
      <c r="M42" s="297"/>
      <c r="N42" s="297"/>
      <c r="O42" s="297"/>
      <c r="P42" s="297"/>
      <c r="Q42" s="297"/>
      <c r="R42" s="297"/>
      <c r="S42" s="297"/>
      <c r="T42" s="297"/>
      <c r="U42" s="297"/>
      <c r="V42" s="297"/>
      <c r="W42" s="297"/>
      <c r="X42" s="297"/>
      <c r="Y42" s="297"/>
      <c r="Z42" s="297"/>
    </row>
    <row r="43" ht="13.5" customHeight="1">
      <c r="A43" s="294" t="s">
        <v>147</v>
      </c>
      <c r="B43" s="294" t="s">
        <v>222</v>
      </c>
      <c r="C43" s="294" t="s">
        <v>222</v>
      </c>
      <c r="D43" s="294" t="s">
        <v>1304</v>
      </c>
      <c r="E43" s="294" t="s">
        <v>221</v>
      </c>
      <c r="F43" s="300" t="s">
        <v>156</v>
      </c>
      <c r="G43" s="297"/>
      <c r="H43" s="294" t="s">
        <v>1305</v>
      </c>
      <c r="I43" s="294" t="s">
        <v>1306</v>
      </c>
      <c r="J43" s="301" t="str">
        <f t="shared" si="1"/>
        <v>GoldBoliden Ronnskar</v>
      </c>
      <c r="K43" s="301" t="str">
        <f t="shared" si="2"/>
        <v>GoldBoliden Ronnskar</v>
      </c>
      <c r="L43" s="297"/>
      <c r="M43" s="297"/>
      <c r="N43" s="297"/>
      <c r="O43" s="297"/>
      <c r="P43" s="297"/>
      <c r="Q43" s="297"/>
      <c r="R43" s="297"/>
      <c r="S43" s="297"/>
      <c r="T43" s="297"/>
      <c r="U43" s="297"/>
      <c r="V43" s="297"/>
      <c r="W43" s="297"/>
      <c r="X43" s="297"/>
      <c r="Y43" s="297"/>
      <c r="Z43" s="297"/>
    </row>
    <row r="44" ht="13.5" customHeight="1">
      <c r="A44" s="294" t="s">
        <v>147</v>
      </c>
      <c r="B44" s="294" t="s">
        <v>191</v>
      </c>
      <c r="C44" s="294" t="s">
        <v>191</v>
      </c>
      <c r="D44" s="294" t="s">
        <v>1234</v>
      </c>
      <c r="E44" s="294" t="s">
        <v>190</v>
      </c>
      <c r="F44" s="300" t="s">
        <v>156</v>
      </c>
      <c r="G44" s="297"/>
      <c r="H44" s="294" t="s">
        <v>1235</v>
      </c>
      <c r="I44" s="294" t="s">
        <v>1236</v>
      </c>
      <c r="J44" s="301" t="str">
        <f t="shared" si="1"/>
        <v>GoldC. Hafner GmbH + Co. KG</v>
      </c>
      <c r="K44" s="301" t="str">
        <f t="shared" si="2"/>
        <v>GoldC. Hafner GmbH + Co. KG</v>
      </c>
      <c r="L44" s="297"/>
      <c r="M44" s="297"/>
      <c r="N44" s="297"/>
      <c r="O44" s="297"/>
      <c r="P44" s="297"/>
      <c r="Q44" s="297"/>
      <c r="R44" s="297"/>
      <c r="S44" s="297"/>
      <c r="T44" s="297"/>
      <c r="U44" s="297"/>
      <c r="V44" s="297"/>
      <c r="W44" s="297"/>
      <c r="X44" s="297"/>
      <c r="Y44" s="297"/>
      <c r="Z44" s="297"/>
    </row>
    <row r="45" ht="13.5" customHeight="1">
      <c r="A45" s="294" t="s">
        <v>147</v>
      </c>
      <c r="B45" s="294" t="s">
        <v>194</v>
      </c>
      <c r="C45" s="294" t="s">
        <v>194</v>
      </c>
      <c r="D45" s="294" t="s">
        <v>1307</v>
      </c>
      <c r="E45" s="294" t="s">
        <v>193</v>
      </c>
      <c r="F45" s="300" t="s">
        <v>156</v>
      </c>
      <c r="G45" s="297"/>
      <c r="H45" s="294" t="s">
        <v>1308</v>
      </c>
      <c r="I45" s="294" t="s">
        <v>1309</v>
      </c>
      <c r="J45" s="301" t="str">
        <f t="shared" si="1"/>
        <v>GoldCaridad</v>
      </c>
      <c r="K45" s="301" t="str">
        <f t="shared" si="2"/>
        <v>GoldCaridad</v>
      </c>
      <c r="L45" s="297"/>
      <c r="M45" s="297"/>
      <c r="N45" s="297"/>
      <c r="O45" s="297"/>
      <c r="P45" s="297"/>
      <c r="Q45" s="297"/>
      <c r="R45" s="297"/>
      <c r="S45" s="297"/>
      <c r="T45" s="297"/>
      <c r="U45" s="297"/>
      <c r="V45" s="297"/>
      <c r="W45" s="297"/>
      <c r="X45" s="297"/>
      <c r="Y45" s="297"/>
      <c r="Z45" s="297"/>
    </row>
    <row r="46" ht="13.5" customHeight="1">
      <c r="A46" s="294" t="s">
        <v>147</v>
      </c>
      <c r="B46" s="294" t="s">
        <v>1310</v>
      </c>
      <c r="C46" s="294" t="s">
        <v>230</v>
      </c>
      <c r="D46" s="294" t="s">
        <v>1277</v>
      </c>
      <c r="E46" s="294" t="s">
        <v>229</v>
      </c>
      <c r="F46" s="300" t="s">
        <v>156</v>
      </c>
      <c r="G46" s="297"/>
      <c r="H46" s="294" t="s">
        <v>1311</v>
      </c>
      <c r="I46" s="294" t="s">
        <v>1312</v>
      </c>
      <c r="J46" s="301" t="str">
        <f t="shared" si="1"/>
        <v>GoldCCR</v>
      </c>
      <c r="K46" s="301" t="str">
        <f t="shared" si="2"/>
        <v>GoldCCR</v>
      </c>
      <c r="L46" s="297"/>
      <c r="M46" s="297"/>
      <c r="N46" s="297"/>
      <c r="O46" s="297"/>
      <c r="P46" s="297"/>
      <c r="Q46" s="297"/>
      <c r="R46" s="297"/>
      <c r="S46" s="297"/>
      <c r="T46" s="297"/>
      <c r="U46" s="297"/>
      <c r="V46" s="297"/>
      <c r="W46" s="297"/>
      <c r="X46" s="297"/>
      <c r="Y46" s="297"/>
      <c r="Z46" s="297"/>
    </row>
    <row r="47" ht="13.5" customHeight="1">
      <c r="A47" s="294" t="s">
        <v>147</v>
      </c>
      <c r="B47" s="294" t="s">
        <v>230</v>
      </c>
      <c r="C47" s="294" t="s">
        <v>230</v>
      </c>
      <c r="D47" s="294" t="s">
        <v>1277</v>
      </c>
      <c r="E47" s="294" t="s">
        <v>229</v>
      </c>
      <c r="F47" s="300" t="s">
        <v>156</v>
      </c>
      <c r="G47" s="297"/>
      <c r="H47" s="294" t="s">
        <v>1311</v>
      </c>
      <c r="I47" s="294" t="s">
        <v>1312</v>
      </c>
      <c r="J47" s="301" t="str">
        <f t="shared" si="1"/>
        <v>GoldCCR Refinery - Glencore Canada Corporation</v>
      </c>
      <c r="K47" s="301" t="str">
        <f t="shared" si="2"/>
        <v>GoldCCR Refinery - Glencore Canada Corporation</v>
      </c>
      <c r="L47" s="297"/>
      <c r="M47" s="297"/>
      <c r="N47" s="297"/>
      <c r="O47" s="297"/>
      <c r="P47" s="297"/>
      <c r="Q47" s="297"/>
      <c r="R47" s="297"/>
      <c r="S47" s="297"/>
      <c r="T47" s="297"/>
      <c r="U47" s="297"/>
      <c r="V47" s="297"/>
      <c r="W47" s="297"/>
      <c r="X47" s="297"/>
      <c r="Y47" s="297"/>
      <c r="Z47" s="297"/>
    </row>
    <row r="48" ht="13.5" customHeight="1">
      <c r="A48" s="294" t="s">
        <v>147</v>
      </c>
      <c r="B48" s="294" t="s">
        <v>1313</v>
      </c>
      <c r="C48" s="294" t="s">
        <v>198</v>
      </c>
      <c r="D48" s="294" t="s">
        <v>1274</v>
      </c>
      <c r="E48" s="294" t="s">
        <v>197</v>
      </c>
      <c r="F48" s="300" t="s">
        <v>156</v>
      </c>
      <c r="G48" s="297"/>
      <c r="H48" s="294" t="s">
        <v>1314</v>
      </c>
      <c r="I48" s="294" t="s">
        <v>1315</v>
      </c>
      <c r="J48" s="301" t="str">
        <f t="shared" si="1"/>
        <v>GoldCendres + M?taux SA</v>
      </c>
      <c r="K48" s="301" t="str">
        <f t="shared" si="2"/>
        <v>GoldCendres + M?taux SA</v>
      </c>
      <c r="L48" s="297"/>
      <c r="M48" s="297"/>
      <c r="N48" s="297"/>
      <c r="O48" s="297"/>
      <c r="P48" s="297"/>
      <c r="Q48" s="297"/>
      <c r="R48" s="297"/>
      <c r="S48" s="297"/>
      <c r="T48" s="297"/>
      <c r="U48" s="297"/>
      <c r="V48" s="297"/>
      <c r="W48" s="297"/>
      <c r="X48" s="297"/>
      <c r="Y48" s="297"/>
      <c r="Z48" s="297"/>
    </row>
    <row r="49" ht="13.5" customHeight="1">
      <c r="A49" s="294" t="s">
        <v>147</v>
      </c>
      <c r="B49" s="294" t="s">
        <v>198</v>
      </c>
      <c r="C49" s="294" t="s">
        <v>198</v>
      </c>
      <c r="D49" s="294" t="s">
        <v>1274</v>
      </c>
      <c r="E49" s="294" t="s">
        <v>197</v>
      </c>
      <c r="F49" s="300" t="s">
        <v>156</v>
      </c>
      <c r="G49" s="297"/>
      <c r="H49" s="294" t="s">
        <v>1314</v>
      </c>
      <c r="I49" s="294" t="s">
        <v>1315</v>
      </c>
      <c r="J49" s="301" t="str">
        <f t="shared" si="1"/>
        <v>GoldCendres + Metaux S.A.</v>
      </c>
      <c r="K49" s="301" t="str">
        <f t="shared" si="2"/>
        <v>GoldCendres + Metaux S.A.</v>
      </c>
      <c r="L49" s="297"/>
      <c r="M49" s="297"/>
      <c r="N49" s="297"/>
      <c r="O49" s="297"/>
      <c r="P49" s="297"/>
      <c r="Q49" s="297"/>
      <c r="R49" s="297"/>
      <c r="S49" s="297"/>
      <c r="T49" s="297"/>
      <c r="U49" s="297"/>
      <c r="V49" s="297"/>
      <c r="W49" s="297"/>
      <c r="X49" s="297"/>
      <c r="Y49" s="297"/>
      <c r="Z49" s="297"/>
    </row>
    <row r="50" ht="13.5" customHeight="1">
      <c r="A50" s="294" t="s">
        <v>147</v>
      </c>
      <c r="B50" s="294" t="s">
        <v>1316</v>
      </c>
      <c r="C50" s="294" t="s">
        <v>198</v>
      </c>
      <c r="D50" s="294" t="s">
        <v>1274</v>
      </c>
      <c r="E50" s="294" t="s">
        <v>197</v>
      </c>
      <c r="F50" s="300" t="s">
        <v>156</v>
      </c>
      <c r="G50" s="297"/>
      <c r="H50" s="294" t="s">
        <v>1314</v>
      </c>
      <c r="I50" s="294" t="s">
        <v>1315</v>
      </c>
      <c r="J50" s="301" t="str">
        <f t="shared" si="1"/>
        <v>GoldCendres + Métaux S.A.</v>
      </c>
      <c r="K50" s="301" t="str">
        <f t="shared" si="2"/>
        <v>GoldCendres + Métaux S.A.</v>
      </c>
      <c r="L50" s="297"/>
      <c r="M50" s="297"/>
      <c r="N50" s="297"/>
      <c r="O50" s="297"/>
      <c r="P50" s="297"/>
      <c r="Q50" s="297"/>
      <c r="R50" s="297"/>
      <c r="S50" s="297"/>
      <c r="T50" s="297"/>
      <c r="U50" s="297"/>
      <c r="V50" s="297"/>
      <c r="W50" s="297"/>
      <c r="X50" s="297"/>
      <c r="Y50" s="297"/>
      <c r="Z50" s="297"/>
    </row>
    <row r="51" ht="13.5" customHeight="1">
      <c r="A51" s="294" t="s">
        <v>147</v>
      </c>
      <c r="B51" s="294" t="s">
        <v>1317</v>
      </c>
      <c r="C51" s="294" t="s">
        <v>173</v>
      </c>
      <c r="D51" s="294" t="s">
        <v>1301</v>
      </c>
      <c r="E51" s="294" t="s">
        <v>172</v>
      </c>
      <c r="F51" s="300" t="s">
        <v>156</v>
      </c>
      <c r="G51" s="297"/>
      <c r="H51" s="294" t="s">
        <v>1302</v>
      </c>
      <c r="I51" s="294" t="s">
        <v>1303</v>
      </c>
      <c r="J51" s="301" t="str">
        <f t="shared" si="1"/>
        <v>GoldCentral Bank of the Philippines Gold Refinery &amp; Mint</v>
      </c>
      <c r="K51" s="301" t="str">
        <f t="shared" si="2"/>
        <v>GoldCentral Bank of the Philippines Gold Refinery &amp; Mint</v>
      </c>
      <c r="L51" s="297"/>
      <c r="M51" s="297"/>
      <c r="N51" s="297"/>
      <c r="O51" s="297"/>
      <c r="P51" s="297"/>
      <c r="Q51" s="297"/>
      <c r="R51" s="297"/>
      <c r="S51" s="297"/>
      <c r="T51" s="297"/>
      <c r="U51" s="297"/>
      <c r="V51" s="297"/>
      <c r="W51" s="297"/>
      <c r="X51" s="297"/>
      <c r="Y51" s="297"/>
      <c r="Z51" s="297"/>
    </row>
    <row r="52" ht="13.5" customHeight="1">
      <c r="A52" s="294" t="s">
        <v>147</v>
      </c>
      <c r="B52" s="294" t="s">
        <v>903</v>
      </c>
      <c r="C52" s="294" t="s">
        <v>903</v>
      </c>
      <c r="D52" s="294" t="s">
        <v>1288</v>
      </c>
      <c r="E52" s="294" t="s">
        <v>902</v>
      </c>
      <c r="F52" s="300" t="s">
        <v>156</v>
      </c>
      <c r="G52" s="297"/>
      <c r="H52" s="294" t="s">
        <v>1318</v>
      </c>
      <c r="I52" s="294" t="s">
        <v>1319</v>
      </c>
      <c r="J52" s="301" t="str">
        <f t="shared" si="1"/>
        <v>GoldCGR Metalloys Pvt Ltd.</v>
      </c>
      <c r="K52" s="301" t="str">
        <f t="shared" si="2"/>
        <v>GoldCGR Metalloys Pvt Ltd.</v>
      </c>
      <c r="L52" s="297"/>
      <c r="M52" s="297"/>
      <c r="N52" s="297"/>
      <c r="O52" s="297"/>
      <c r="P52" s="297"/>
      <c r="Q52" s="297"/>
      <c r="R52" s="297"/>
      <c r="S52" s="297"/>
      <c r="T52" s="297"/>
      <c r="U52" s="297"/>
      <c r="V52" s="297"/>
      <c r="W52" s="297"/>
      <c r="X52" s="297"/>
      <c r="Y52" s="297"/>
      <c r="Z52" s="297"/>
    </row>
    <row r="53" ht="13.5" customHeight="1">
      <c r="A53" s="294" t="s">
        <v>147</v>
      </c>
      <c r="B53" s="294" t="s">
        <v>1320</v>
      </c>
      <c r="C53" s="294" t="s">
        <v>1321</v>
      </c>
      <c r="D53" s="294" t="s">
        <v>1322</v>
      </c>
      <c r="E53" s="294" t="s">
        <v>1323</v>
      </c>
      <c r="F53" s="300" t="s">
        <v>156</v>
      </c>
      <c r="G53" s="297"/>
      <c r="H53" s="294" t="s">
        <v>1324</v>
      </c>
      <c r="I53" s="297" t="s">
        <v>1325</v>
      </c>
      <c r="J53" s="301" t="str">
        <f t="shared" si="1"/>
        <v>GoldChala One Plant</v>
      </c>
      <c r="K53" s="301" t="str">
        <f t="shared" si="2"/>
        <v>GoldChala One Plant</v>
      </c>
      <c r="L53" s="297"/>
      <c r="M53" s="297"/>
      <c r="N53" s="297"/>
      <c r="O53" s="297"/>
      <c r="P53" s="297"/>
      <c r="Q53" s="297"/>
      <c r="R53" s="297"/>
      <c r="S53" s="297"/>
      <c r="T53" s="297"/>
      <c r="U53" s="297"/>
      <c r="V53" s="297"/>
      <c r="W53" s="297"/>
      <c r="X53" s="297"/>
      <c r="Y53" s="297"/>
      <c r="Z53" s="297"/>
    </row>
    <row r="54" ht="13.5" customHeight="1">
      <c r="A54" s="294" t="s">
        <v>147</v>
      </c>
      <c r="B54" s="294" t="s">
        <v>1326</v>
      </c>
      <c r="C54" s="294" t="s">
        <v>1321</v>
      </c>
      <c r="D54" s="294" t="s">
        <v>1322</v>
      </c>
      <c r="E54" s="294" t="s">
        <v>1323</v>
      </c>
      <c r="F54" s="300" t="s">
        <v>156</v>
      </c>
      <c r="G54" s="297"/>
      <c r="H54" s="294" t="s">
        <v>1324</v>
      </c>
      <c r="I54" s="297" t="s">
        <v>1325</v>
      </c>
      <c r="J54" s="301" t="str">
        <f t="shared" si="1"/>
        <v>GoldChala One S.A.C.</v>
      </c>
      <c r="K54" s="301" t="str">
        <f t="shared" si="2"/>
        <v>GoldChala One S.A.C.</v>
      </c>
      <c r="L54" s="297"/>
      <c r="M54" s="297"/>
      <c r="N54" s="297"/>
      <c r="O54" s="297"/>
      <c r="P54" s="297"/>
      <c r="Q54" s="297"/>
      <c r="R54" s="297"/>
      <c r="S54" s="297"/>
      <c r="T54" s="297"/>
      <c r="U54" s="297"/>
      <c r="V54" s="297"/>
      <c r="W54" s="297"/>
      <c r="X54" s="297"/>
      <c r="Y54" s="297"/>
      <c r="Z54" s="297"/>
    </row>
    <row r="55" ht="13.5" customHeight="1">
      <c r="A55" s="294" t="s">
        <v>147</v>
      </c>
      <c r="B55" s="294" t="s">
        <v>1327</v>
      </c>
      <c r="C55" s="294" t="s">
        <v>202</v>
      </c>
      <c r="D55" s="294" t="s">
        <v>1269</v>
      </c>
      <c r="E55" s="294" t="s">
        <v>201</v>
      </c>
      <c r="F55" s="300" t="s">
        <v>156</v>
      </c>
      <c r="G55" s="297"/>
      <c r="H55" s="294" t="s">
        <v>1328</v>
      </c>
      <c r="I55" s="294" t="s">
        <v>1329</v>
      </c>
      <c r="J55" s="301" t="str">
        <f t="shared" si="1"/>
        <v>GoldCHALCO Yunnan Copper Co. Ltd.</v>
      </c>
      <c r="K55" s="301" t="str">
        <f t="shared" si="2"/>
        <v>GoldCHALCO Yunnan Copper Co. Ltd.</v>
      </c>
      <c r="L55" s="297"/>
      <c r="M55" s="297"/>
      <c r="N55" s="297"/>
      <c r="O55" s="297"/>
      <c r="P55" s="297"/>
      <c r="Q55" s="297"/>
      <c r="R55" s="297"/>
      <c r="S55" s="297"/>
      <c r="T55" s="297"/>
      <c r="U55" s="297"/>
      <c r="V55" s="297"/>
      <c r="W55" s="297"/>
      <c r="X55" s="297"/>
      <c r="Y55" s="297"/>
      <c r="Z55" s="297"/>
    </row>
    <row r="56" ht="13.5" customHeight="1">
      <c r="A56" s="294" t="s">
        <v>147</v>
      </c>
      <c r="B56" s="294" t="s">
        <v>1330</v>
      </c>
      <c r="C56" s="294" t="s">
        <v>903</v>
      </c>
      <c r="D56" s="294" t="s">
        <v>1288</v>
      </c>
      <c r="E56" s="294" t="s">
        <v>902</v>
      </c>
      <c r="F56" s="300" t="s">
        <v>156</v>
      </c>
      <c r="G56" s="297"/>
      <c r="H56" s="294" t="s">
        <v>1318</v>
      </c>
      <c r="I56" s="294" t="s">
        <v>1319</v>
      </c>
      <c r="J56" s="301" t="str">
        <f t="shared" si="1"/>
        <v>GoldChemmanur Gold Refinery</v>
      </c>
      <c r="K56" s="301" t="str">
        <f t="shared" si="2"/>
        <v>GoldChemmanur Gold Refinery</v>
      </c>
      <c r="L56" s="297"/>
      <c r="M56" s="297"/>
      <c r="N56" s="297"/>
      <c r="O56" s="297"/>
      <c r="P56" s="297"/>
      <c r="Q56" s="297"/>
      <c r="R56" s="297"/>
      <c r="S56" s="297"/>
      <c r="T56" s="297"/>
      <c r="U56" s="297"/>
      <c r="V56" s="297"/>
      <c r="W56" s="297"/>
      <c r="X56" s="297"/>
      <c r="Y56" s="297"/>
      <c r="Z56" s="297"/>
    </row>
    <row r="57" ht="13.5" customHeight="1">
      <c r="A57" s="294" t="s">
        <v>147</v>
      </c>
      <c r="B57" s="294" t="s">
        <v>226</v>
      </c>
      <c r="C57" s="294" t="s">
        <v>226</v>
      </c>
      <c r="D57" s="294" t="s">
        <v>1220</v>
      </c>
      <c r="E57" s="294" t="s">
        <v>225</v>
      </c>
      <c r="F57" s="300" t="s">
        <v>156</v>
      </c>
      <c r="G57" s="297"/>
      <c r="H57" s="294" t="s">
        <v>1331</v>
      </c>
      <c r="I57" s="294" t="s">
        <v>1332</v>
      </c>
      <c r="J57" s="301" t="str">
        <f t="shared" si="1"/>
        <v>GoldChimet S.p.A.</v>
      </c>
      <c r="K57" s="301" t="str">
        <f t="shared" si="2"/>
        <v>GoldChimet S.p.A.</v>
      </c>
      <c r="L57" s="297"/>
      <c r="M57" s="297"/>
      <c r="N57" s="297"/>
      <c r="O57" s="297"/>
      <c r="P57" s="297"/>
      <c r="Q57" s="297"/>
      <c r="R57" s="297"/>
      <c r="S57" s="297"/>
      <c r="T57" s="297"/>
      <c r="U57" s="297"/>
      <c r="V57" s="297"/>
      <c r="W57" s="297"/>
      <c r="X57" s="297"/>
      <c r="Y57" s="297"/>
      <c r="Z57" s="297"/>
    </row>
    <row r="58" ht="13.5" customHeight="1">
      <c r="A58" s="294" t="s">
        <v>147</v>
      </c>
      <c r="B58" s="294" t="s">
        <v>1333</v>
      </c>
      <c r="C58" s="294" t="s">
        <v>1068</v>
      </c>
      <c r="D58" s="294" t="s">
        <v>1269</v>
      </c>
      <c r="E58" s="294" t="s">
        <v>1067</v>
      </c>
      <c r="F58" s="300" t="s">
        <v>156</v>
      </c>
      <c r="G58" s="297"/>
      <c r="H58" s="294" t="s">
        <v>1334</v>
      </c>
      <c r="I58" s="294" t="s">
        <v>1335</v>
      </c>
      <c r="J58" s="301" t="str">
        <f t="shared" si="1"/>
        <v>GoldChina Henan Zhongyuan Gold Smelter</v>
      </c>
      <c r="K58" s="301" t="str">
        <f t="shared" si="2"/>
        <v>GoldChina Henan Zhongyuan Gold Smelter</v>
      </c>
      <c r="L58" s="297"/>
      <c r="M58" s="297"/>
      <c r="N58" s="297"/>
      <c r="O58" s="297"/>
      <c r="P58" s="297"/>
      <c r="Q58" s="297"/>
      <c r="R58" s="297"/>
      <c r="S58" s="297"/>
      <c r="T58" s="297"/>
      <c r="U58" s="297"/>
      <c r="V58" s="297"/>
      <c r="W58" s="297"/>
      <c r="X58" s="297"/>
      <c r="Y58" s="297"/>
      <c r="Z58" s="297"/>
    </row>
    <row r="59" ht="13.5" customHeight="1">
      <c r="A59" s="294" t="s">
        <v>147</v>
      </c>
      <c r="B59" s="294" t="s">
        <v>1336</v>
      </c>
      <c r="C59" s="294" t="s">
        <v>456</v>
      </c>
      <c r="D59" s="294" t="s">
        <v>1269</v>
      </c>
      <c r="E59" s="294" t="s">
        <v>455</v>
      </c>
      <c r="F59" s="300" t="s">
        <v>156</v>
      </c>
      <c r="G59" s="297"/>
      <c r="H59" s="294" t="s">
        <v>1337</v>
      </c>
      <c r="I59" s="294" t="s">
        <v>1338</v>
      </c>
      <c r="J59" s="301" t="str">
        <f t="shared" si="1"/>
        <v>GoldChina's Shandong Gold Mining Co., Ltd</v>
      </c>
      <c r="K59" s="301" t="str">
        <f t="shared" si="2"/>
        <v>GoldChina's Shandong Gold Mining Co., Ltd</v>
      </c>
      <c r="L59" s="297"/>
      <c r="M59" s="297"/>
      <c r="N59" s="297"/>
      <c r="O59" s="297"/>
      <c r="P59" s="297"/>
      <c r="Q59" s="297"/>
      <c r="R59" s="297"/>
      <c r="S59" s="297"/>
      <c r="T59" s="297"/>
      <c r="U59" s="297"/>
      <c r="V59" s="297"/>
      <c r="W59" s="297"/>
      <c r="X59" s="297"/>
      <c r="Y59" s="297"/>
      <c r="Z59" s="297"/>
    </row>
    <row r="60" ht="13.5" customHeight="1">
      <c r="A60" s="294" t="s">
        <v>147</v>
      </c>
      <c r="B60" s="294" t="s">
        <v>215</v>
      </c>
      <c r="C60" s="294" t="s">
        <v>215</v>
      </c>
      <c r="D60" s="294" t="s">
        <v>1241</v>
      </c>
      <c r="E60" s="294" t="s">
        <v>214</v>
      </c>
      <c r="F60" s="300" t="s">
        <v>156</v>
      </c>
      <c r="G60" s="297"/>
      <c r="H60" s="294" t="s">
        <v>1339</v>
      </c>
      <c r="I60" s="294" t="s">
        <v>1243</v>
      </c>
      <c r="J60" s="301" t="str">
        <f t="shared" si="1"/>
        <v>GoldChugai Mining</v>
      </c>
      <c r="K60" s="301" t="str">
        <f t="shared" si="2"/>
        <v>GoldChugai Mining</v>
      </c>
      <c r="L60" s="297"/>
      <c r="M60" s="297"/>
      <c r="N60" s="297"/>
      <c r="O60" s="297"/>
      <c r="P60" s="297"/>
      <c r="Q60" s="297"/>
      <c r="R60" s="297"/>
      <c r="S60" s="297"/>
      <c r="T60" s="297"/>
      <c r="U60" s="297"/>
      <c r="V60" s="297"/>
      <c r="W60" s="297"/>
      <c r="X60" s="297"/>
      <c r="Y60" s="297"/>
      <c r="Z60" s="297"/>
    </row>
    <row r="61" ht="13.5" customHeight="1">
      <c r="A61" s="294" t="s">
        <v>147</v>
      </c>
      <c r="B61" s="294" t="s">
        <v>1178</v>
      </c>
      <c r="C61" s="294" t="s">
        <v>1178</v>
      </c>
      <c r="D61" s="294" t="s">
        <v>1264</v>
      </c>
      <c r="E61" s="294" t="s">
        <v>1177</v>
      </c>
      <c r="F61" s="300" t="s">
        <v>156</v>
      </c>
      <c r="G61" s="297"/>
      <c r="H61" s="294" t="s">
        <v>1340</v>
      </c>
      <c r="I61" s="294" t="s">
        <v>1341</v>
      </c>
      <c r="J61" s="301" t="str">
        <f t="shared" si="1"/>
        <v>GoldCoimpa Industrial LTDA</v>
      </c>
      <c r="K61" s="301" t="str">
        <f t="shared" si="2"/>
        <v>GoldCoimpa Industrial LTDA</v>
      </c>
      <c r="L61" s="297"/>
      <c r="M61" s="297"/>
      <c r="N61" s="297"/>
      <c r="O61" s="297"/>
      <c r="P61" s="297"/>
      <c r="Q61" s="297"/>
      <c r="R61" s="297"/>
      <c r="S61" s="297"/>
      <c r="T61" s="297"/>
      <c r="U61" s="297"/>
      <c r="V61" s="297"/>
      <c r="W61" s="297"/>
      <c r="X61" s="297"/>
      <c r="Y61" s="297"/>
      <c r="Z61" s="297"/>
    </row>
    <row r="62" ht="13.5" customHeight="1">
      <c r="A62" s="294" t="s">
        <v>147</v>
      </c>
      <c r="B62" s="294" t="s">
        <v>298</v>
      </c>
      <c r="C62" s="294" t="s">
        <v>298</v>
      </c>
      <c r="D62" s="294" t="s">
        <v>1269</v>
      </c>
      <c r="E62" s="294" t="s">
        <v>297</v>
      </c>
      <c r="F62" s="300" t="s">
        <v>156</v>
      </c>
      <c r="G62" s="297"/>
      <c r="H62" s="294" t="s">
        <v>1342</v>
      </c>
      <c r="I62" s="294" t="s">
        <v>1343</v>
      </c>
      <c r="J62" s="301" t="str">
        <f t="shared" si="1"/>
        <v>GoldDaye Non-Ferrous Metals Mining Ltd.</v>
      </c>
      <c r="K62" s="301" t="str">
        <f t="shared" si="2"/>
        <v>GoldDaye Non-Ferrous Metals Mining Ltd.</v>
      </c>
      <c r="L62" s="297"/>
      <c r="M62" s="297"/>
      <c r="N62" s="297"/>
      <c r="O62" s="297"/>
      <c r="P62" s="297"/>
      <c r="Q62" s="297"/>
      <c r="R62" s="297"/>
      <c r="S62" s="297"/>
      <c r="T62" s="297"/>
      <c r="U62" s="297"/>
      <c r="V62" s="297"/>
      <c r="W62" s="297"/>
      <c r="X62" s="297"/>
      <c r="Y62" s="297"/>
      <c r="Z62" s="297"/>
    </row>
    <row r="63" ht="13.5" customHeight="1">
      <c r="A63" s="294" t="s">
        <v>147</v>
      </c>
      <c r="B63" s="294" t="s">
        <v>1344</v>
      </c>
      <c r="C63" s="294" t="s">
        <v>743</v>
      </c>
      <c r="D63" s="294" t="s">
        <v>1234</v>
      </c>
      <c r="E63" s="294" t="s">
        <v>742</v>
      </c>
      <c r="F63" s="300" t="s">
        <v>156</v>
      </c>
      <c r="G63" s="297"/>
      <c r="H63" s="294" t="s">
        <v>1235</v>
      </c>
      <c r="I63" s="294" t="s">
        <v>1236</v>
      </c>
      <c r="J63" s="301" t="str">
        <f t="shared" si="1"/>
        <v>GoldDEGUSSA</v>
      </c>
      <c r="K63" s="301" t="str">
        <f t="shared" si="2"/>
        <v>GoldDEGUSSA</v>
      </c>
      <c r="L63" s="297"/>
      <c r="M63" s="297"/>
      <c r="N63" s="297"/>
      <c r="O63" s="297"/>
      <c r="P63" s="297"/>
      <c r="Q63" s="297"/>
      <c r="R63" s="297"/>
      <c r="S63" s="297"/>
      <c r="T63" s="297"/>
      <c r="U63" s="297"/>
      <c r="V63" s="297"/>
      <c r="W63" s="297"/>
      <c r="X63" s="297"/>
      <c r="Y63" s="297"/>
      <c r="Z63" s="297"/>
    </row>
    <row r="64" ht="13.5" customHeight="1">
      <c r="A64" s="294" t="s">
        <v>147</v>
      </c>
      <c r="B64" s="294" t="s">
        <v>743</v>
      </c>
      <c r="C64" s="294" t="s">
        <v>743</v>
      </c>
      <c r="D64" s="294" t="s">
        <v>1234</v>
      </c>
      <c r="E64" s="294" t="s">
        <v>742</v>
      </c>
      <c r="F64" s="300" t="s">
        <v>156</v>
      </c>
      <c r="G64" s="297"/>
      <c r="H64" s="294" t="s">
        <v>1235</v>
      </c>
      <c r="I64" s="294" t="s">
        <v>1236</v>
      </c>
      <c r="J64" s="301" t="str">
        <f t="shared" si="1"/>
        <v>GoldDegussa Sonne / Mond Goldhandel GmbH</v>
      </c>
      <c r="K64" s="301" t="str">
        <f t="shared" si="2"/>
        <v>GoldDegussa Sonne / Mond Goldhandel GmbH</v>
      </c>
      <c r="L64" s="297"/>
      <c r="M64" s="297"/>
      <c r="N64" s="297"/>
      <c r="O64" s="297"/>
      <c r="P64" s="297"/>
      <c r="Q64" s="297"/>
      <c r="R64" s="297"/>
      <c r="S64" s="297"/>
      <c r="T64" s="297"/>
      <c r="U64" s="297"/>
      <c r="V64" s="297"/>
      <c r="W64" s="297"/>
      <c r="X64" s="297"/>
      <c r="Y64" s="297"/>
      <c r="Z64" s="297"/>
    </row>
    <row r="65" ht="13.5" customHeight="1">
      <c r="A65" s="294" t="s">
        <v>147</v>
      </c>
      <c r="B65" s="294" t="s">
        <v>899</v>
      </c>
      <c r="C65" s="294" t="s">
        <v>899</v>
      </c>
      <c r="D65" s="294" t="s">
        <v>1248</v>
      </c>
      <c r="E65" s="294" t="s">
        <v>898</v>
      </c>
      <c r="F65" s="300" t="s">
        <v>156</v>
      </c>
      <c r="G65" s="297"/>
      <c r="H65" s="294" t="s">
        <v>1345</v>
      </c>
      <c r="I65" s="294" t="s">
        <v>1346</v>
      </c>
      <c r="J65" s="301" t="str">
        <f t="shared" si="1"/>
        <v>GoldDijllah Gold Refinery FZC</v>
      </c>
      <c r="K65" s="301" t="str">
        <f t="shared" si="2"/>
        <v>GoldDijllah Gold Refinery FZC</v>
      </c>
      <c r="L65" s="297"/>
      <c r="M65" s="297"/>
      <c r="N65" s="297"/>
      <c r="O65" s="297"/>
      <c r="P65" s="297"/>
      <c r="Q65" s="297"/>
      <c r="R65" s="297"/>
      <c r="S65" s="297"/>
      <c r="T65" s="297"/>
      <c r="U65" s="297"/>
      <c r="V65" s="297"/>
      <c r="W65" s="297"/>
      <c r="X65" s="297"/>
      <c r="Y65" s="297"/>
      <c r="Z65" s="297"/>
    </row>
    <row r="66" ht="13.5" customHeight="1">
      <c r="A66" s="294" t="s">
        <v>147</v>
      </c>
      <c r="B66" s="294" t="s">
        <v>1347</v>
      </c>
      <c r="C66" s="294" t="s">
        <v>889</v>
      </c>
      <c r="D66" s="294" t="s">
        <v>1348</v>
      </c>
      <c r="E66" s="294" t="s">
        <v>888</v>
      </c>
      <c r="F66" s="300" t="s">
        <v>156</v>
      </c>
      <c r="G66" s="297"/>
      <c r="H66" s="294" t="s">
        <v>1349</v>
      </c>
      <c r="I66" s="294" t="s">
        <v>1350</v>
      </c>
      <c r="J66" s="301" t="str">
        <f t="shared" si="1"/>
        <v>GoldDo Sung Corporation</v>
      </c>
      <c r="K66" s="301" t="str">
        <f t="shared" si="2"/>
        <v>GoldDo Sung Corporation</v>
      </c>
      <c r="L66" s="297"/>
      <c r="M66" s="297"/>
      <c r="N66" s="297"/>
      <c r="O66" s="297"/>
      <c r="P66" s="297"/>
      <c r="Q66" s="297"/>
      <c r="R66" s="297"/>
      <c r="S66" s="297"/>
      <c r="T66" s="297"/>
      <c r="U66" s="297"/>
      <c r="V66" s="297"/>
      <c r="W66" s="297"/>
      <c r="X66" s="297"/>
      <c r="Y66" s="297"/>
      <c r="Z66" s="297"/>
    </row>
    <row r="67" ht="13.5" customHeight="1">
      <c r="A67" s="294" t="s">
        <v>147</v>
      </c>
      <c r="B67" s="294" t="s">
        <v>956</v>
      </c>
      <c r="C67" s="294" t="s">
        <v>956</v>
      </c>
      <c r="D67" s="294" t="s">
        <v>1269</v>
      </c>
      <c r="E67" s="294" t="s">
        <v>955</v>
      </c>
      <c r="F67" s="300" t="s">
        <v>156</v>
      </c>
      <c r="G67" s="297"/>
      <c r="H67" s="294" t="s">
        <v>1351</v>
      </c>
      <c r="I67" s="294" t="s">
        <v>1352</v>
      </c>
      <c r="J67" s="301" t="str">
        <f t="shared" si="1"/>
        <v>GoldDongwu Gold Group</v>
      </c>
      <c r="K67" s="301" t="str">
        <f t="shared" si="2"/>
        <v>GoldDongwu Gold Group</v>
      </c>
      <c r="L67" s="297"/>
      <c r="M67" s="297"/>
      <c r="N67" s="297"/>
      <c r="O67" s="297"/>
      <c r="P67" s="297"/>
      <c r="Q67" s="297"/>
      <c r="R67" s="297"/>
      <c r="S67" s="297"/>
      <c r="T67" s="297"/>
      <c r="U67" s="297"/>
      <c r="V67" s="297"/>
      <c r="W67" s="297"/>
      <c r="X67" s="297"/>
      <c r="Y67" s="297"/>
      <c r="Z67" s="297"/>
    </row>
    <row r="68" ht="13.5" customHeight="1">
      <c r="A68" s="294" t="s">
        <v>147</v>
      </c>
      <c r="B68" s="294" t="s">
        <v>1353</v>
      </c>
      <c r="C68" s="294" t="s">
        <v>889</v>
      </c>
      <c r="D68" s="294" t="s">
        <v>1348</v>
      </c>
      <c r="E68" s="294" t="s">
        <v>888</v>
      </c>
      <c r="F68" s="300" t="s">
        <v>156</v>
      </c>
      <c r="G68" s="297"/>
      <c r="H68" s="294" t="s">
        <v>1349</v>
      </c>
      <c r="I68" s="294" t="s">
        <v>1350</v>
      </c>
      <c r="J68" s="301" t="str">
        <f t="shared" si="1"/>
        <v>GoldDosung metal</v>
      </c>
      <c r="K68" s="301" t="str">
        <f t="shared" si="2"/>
        <v>GoldDosung metal</v>
      </c>
      <c r="L68" s="297"/>
      <c r="M68" s="297"/>
      <c r="N68" s="297"/>
      <c r="O68" s="297"/>
      <c r="P68" s="297"/>
      <c r="Q68" s="297"/>
      <c r="R68" s="297"/>
      <c r="S68" s="297"/>
      <c r="T68" s="297"/>
      <c r="U68" s="297"/>
      <c r="V68" s="297"/>
      <c r="W68" s="297"/>
      <c r="X68" s="297"/>
      <c r="Y68" s="297"/>
      <c r="Z68" s="297"/>
    </row>
    <row r="69" ht="13.5" customHeight="1">
      <c r="A69" s="294" t="s">
        <v>147</v>
      </c>
      <c r="B69" s="294" t="s">
        <v>279</v>
      </c>
      <c r="C69" s="294" t="s">
        <v>279</v>
      </c>
      <c r="D69" s="294" t="s">
        <v>1241</v>
      </c>
      <c r="E69" s="294" t="s">
        <v>278</v>
      </c>
      <c r="F69" s="300" t="s">
        <v>156</v>
      </c>
      <c r="G69" s="297"/>
      <c r="H69" s="294" t="s">
        <v>1245</v>
      </c>
      <c r="I69" s="294" t="s">
        <v>1246</v>
      </c>
      <c r="J69" s="301" t="str">
        <f t="shared" si="1"/>
        <v>GoldDowa</v>
      </c>
      <c r="K69" s="301" t="str">
        <f t="shared" si="2"/>
        <v>GoldDowa</v>
      </c>
      <c r="L69" s="297"/>
      <c r="M69" s="297"/>
      <c r="N69" s="297"/>
      <c r="O69" s="297"/>
      <c r="P69" s="297"/>
      <c r="Q69" s="297"/>
      <c r="R69" s="297"/>
      <c r="S69" s="297"/>
      <c r="T69" s="297"/>
      <c r="U69" s="297"/>
      <c r="V69" s="297"/>
      <c r="W69" s="297"/>
      <c r="X69" s="297"/>
      <c r="Y69" s="297"/>
      <c r="Z69" s="297"/>
    </row>
    <row r="70" ht="13.5" customHeight="1">
      <c r="A70" s="294" t="s">
        <v>147</v>
      </c>
      <c r="B70" s="294" t="s">
        <v>1354</v>
      </c>
      <c r="C70" s="294" t="s">
        <v>279</v>
      </c>
      <c r="D70" s="294" t="s">
        <v>1241</v>
      </c>
      <c r="E70" s="294" t="s">
        <v>278</v>
      </c>
      <c r="F70" s="300" t="s">
        <v>156</v>
      </c>
      <c r="G70" s="297"/>
      <c r="H70" s="294" t="s">
        <v>1245</v>
      </c>
      <c r="I70" s="294" t="s">
        <v>1246</v>
      </c>
      <c r="J70" s="301" t="str">
        <f t="shared" si="1"/>
        <v>GoldDowa Kogyo k.k.</v>
      </c>
      <c r="K70" s="301" t="str">
        <f t="shared" si="2"/>
        <v>GoldDowa Kogyo k.k.</v>
      </c>
      <c r="L70" s="297"/>
      <c r="M70" s="297"/>
      <c r="N70" s="297"/>
      <c r="O70" s="297"/>
      <c r="P70" s="297"/>
      <c r="Q70" s="297"/>
      <c r="R70" s="297"/>
      <c r="S70" s="297"/>
      <c r="T70" s="297"/>
      <c r="U70" s="297"/>
      <c r="V70" s="297"/>
      <c r="W70" s="297"/>
      <c r="X70" s="297"/>
      <c r="Y70" s="297"/>
      <c r="Z70" s="297"/>
    </row>
    <row r="71" ht="13.5" customHeight="1">
      <c r="A71" s="294" t="s">
        <v>147</v>
      </c>
      <c r="B71" s="294" t="s">
        <v>1355</v>
      </c>
      <c r="C71" s="294" t="s">
        <v>279</v>
      </c>
      <c r="D71" s="294" t="s">
        <v>1241</v>
      </c>
      <c r="E71" s="294" t="s">
        <v>278</v>
      </c>
      <c r="F71" s="300" t="s">
        <v>156</v>
      </c>
      <c r="G71" s="297"/>
      <c r="H71" s="294" t="s">
        <v>1245</v>
      </c>
      <c r="I71" s="294" t="s">
        <v>1246</v>
      </c>
      <c r="J71" s="301" t="str">
        <f t="shared" si="1"/>
        <v>GoldDowa Metalmine Co. Ltd</v>
      </c>
      <c r="K71" s="301" t="str">
        <f t="shared" si="2"/>
        <v>GoldDowa Metalmine Co. Ltd</v>
      </c>
      <c r="L71" s="297"/>
      <c r="M71" s="297"/>
      <c r="N71" s="297"/>
      <c r="O71" s="297"/>
      <c r="P71" s="297"/>
      <c r="Q71" s="297"/>
      <c r="R71" s="297"/>
      <c r="S71" s="297"/>
      <c r="T71" s="297"/>
      <c r="U71" s="297"/>
      <c r="V71" s="297"/>
      <c r="W71" s="297"/>
      <c r="X71" s="297"/>
      <c r="Y71" s="297"/>
      <c r="Z71" s="297"/>
    </row>
    <row r="72" ht="13.5" customHeight="1">
      <c r="A72" s="294" t="s">
        <v>147</v>
      </c>
      <c r="B72" s="294" t="s">
        <v>1356</v>
      </c>
      <c r="C72" s="294" t="s">
        <v>279</v>
      </c>
      <c r="D72" s="294" t="s">
        <v>1241</v>
      </c>
      <c r="E72" s="294" t="s">
        <v>278</v>
      </c>
      <c r="F72" s="300" t="s">
        <v>156</v>
      </c>
      <c r="G72" s="297"/>
      <c r="H72" s="294" t="s">
        <v>1245</v>
      </c>
      <c r="I72" s="294" t="s">
        <v>1246</v>
      </c>
      <c r="J72" s="301" t="str">
        <f t="shared" si="1"/>
        <v>GoldDowa Metals &amp; Mining Co. Ltd</v>
      </c>
      <c r="K72" s="301" t="str">
        <f t="shared" si="2"/>
        <v>GoldDowa Metals &amp; Mining Co. Ltd</v>
      </c>
      <c r="L72" s="297"/>
      <c r="M72" s="297"/>
      <c r="N72" s="297"/>
      <c r="O72" s="297"/>
      <c r="P72" s="297"/>
      <c r="Q72" s="297"/>
      <c r="R72" s="297"/>
      <c r="S72" s="297"/>
      <c r="T72" s="297"/>
      <c r="U72" s="297"/>
      <c r="V72" s="297"/>
      <c r="W72" s="297"/>
      <c r="X72" s="297"/>
      <c r="Y72" s="297"/>
      <c r="Z72" s="297"/>
    </row>
    <row r="73" ht="13.5" customHeight="1">
      <c r="A73" s="294" t="s">
        <v>147</v>
      </c>
      <c r="B73" s="294" t="s">
        <v>889</v>
      </c>
      <c r="C73" s="294" t="s">
        <v>889</v>
      </c>
      <c r="D73" s="294" t="s">
        <v>1348</v>
      </c>
      <c r="E73" s="294" t="s">
        <v>888</v>
      </c>
      <c r="F73" s="300" t="s">
        <v>156</v>
      </c>
      <c r="G73" s="297"/>
      <c r="H73" s="294" t="s">
        <v>1349</v>
      </c>
      <c r="I73" s="294" t="s">
        <v>1350</v>
      </c>
      <c r="J73" s="301" t="str">
        <f t="shared" si="1"/>
        <v>GoldDSC (Do Sung Corporation)</v>
      </c>
      <c r="K73" s="301" t="str">
        <f t="shared" si="2"/>
        <v>GoldDSC (Do Sung Corporation)</v>
      </c>
      <c r="L73" s="297"/>
      <c r="M73" s="297"/>
      <c r="N73" s="297"/>
      <c r="O73" s="297"/>
      <c r="P73" s="297"/>
      <c r="Q73" s="297"/>
      <c r="R73" s="297"/>
      <c r="S73" s="297"/>
      <c r="T73" s="297"/>
      <c r="U73" s="297"/>
      <c r="V73" s="297"/>
      <c r="W73" s="297"/>
      <c r="X73" s="297"/>
      <c r="Y73" s="297"/>
      <c r="Z73" s="297"/>
    </row>
    <row r="74" ht="13.5" customHeight="1">
      <c r="A74" s="294" t="s">
        <v>147</v>
      </c>
      <c r="B74" s="294" t="s">
        <v>237</v>
      </c>
      <c r="C74" s="294" t="s">
        <v>237</v>
      </c>
      <c r="D74" s="294" t="s">
        <v>1241</v>
      </c>
      <c r="E74" s="294" t="s">
        <v>236</v>
      </c>
      <c r="F74" s="300" t="s">
        <v>156</v>
      </c>
      <c r="G74" s="297"/>
      <c r="H74" s="294" t="s">
        <v>1357</v>
      </c>
      <c r="I74" s="294" t="s">
        <v>1358</v>
      </c>
      <c r="J74" s="301" t="str">
        <f t="shared" si="1"/>
        <v>GoldEco-System Recycling Co., Ltd. East Plant</v>
      </c>
      <c r="K74" s="301" t="str">
        <f t="shared" si="2"/>
        <v>GoldEco-System Recycling Co., Ltd. East Plant</v>
      </c>
      <c r="L74" s="297"/>
      <c r="M74" s="297"/>
      <c r="N74" s="297"/>
      <c r="O74" s="297"/>
      <c r="P74" s="297"/>
      <c r="Q74" s="297"/>
      <c r="R74" s="297"/>
      <c r="S74" s="297"/>
      <c r="T74" s="297"/>
      <c r="U74" s="297"/>
      <c r="V74" s="297"/>
      <c r="W74" s="297"/>
      <c r="X74" s="297"/>
      <c r="Y74" s="297"/>
      <c r="Z74" s="297"/>
    </row>
    <row r="75" ht="13.5" customHeight="1">
      <c r="A75" s="294" t="s">
        <v>147</v>
      </c>
      <c r="B75" s="294" t="s">
        <v>705</v>
      </c>
      <c r="C75" s="294" t="s">
        <v>705</v>
      </c>
      <c r="D75" s="294" t="s">
        <v>1241</v>
      </c>
      <c r="E75" s="294" t="s">
        <v>704</v>
      </c>
      <c r="F75" s="300" t="s">
        <v>156</v>
      </c>
      <c r="G75" s="297"/>
      <c r="H75" s="294" t="s">
        <v>1359</v>
      </c>
      <c r="I75" s="294" t="s">
        <v>1246</v>
      </c>
      <c r="J75" s="301" t="str">
        <f t="shared" si="1"/>
        <v>GoldEco-System Recycling Co., Ltd. North Plant</v>
      </c>
      <c r="K75" s="301" t="str">
        <f t="shared" si="2"/>
        <v>GoldEco-System Recycling Co., Ltd. North Plant</v>
      </c>
      <c r="L75" s="297"/>
      <c r="M75" s="297"/>
      <c r="N75" s="297"/>
      <c r="O75" s="297"/>
      <c r="P75" s="297"/>
      <c r="Q75" s="297"/>
      <c r="R75" s="297"/>
      <c r="S75" s="297"/>
      <c r="T75" s="297"/>
      <c r="U75" s="297"/>
      <c r="V75" s="297"/>
      <c r="W75" s="297"/>
      <c r="X75" s="297"/>
      <c r="Y75" s="297"/>
      <c r="Z75" s="297"/>
    </row>
    <row r="76" ht="13.5" customHeight="1">
      <c r="A76" s="294" t="s">
        <v>147</v>
      </c>
      <c r="B76" s="294" t="s">
        <v>776</v>
      </c>
      <c r="C76" s="294" t="s">
        <v>776</v>
      </c>
      <c r="D76" s="294" t="s">
        <v>1241</v>
      </c>
      <c r="E76" s="294" t="s">
        <v>775</v>
      </c>
      <c r="F76" s="300" t="s">
        <v>156</v>
      </c>
      <c r="G76" s="297"/>
      <c r="H76" s="294" t="s">
        <v>1360</v>
      </c>
      <c r="I76" s="294" t="s">
        <v>1360</v>
      </c>
      <c r="J76" s="301" t="str">
        <f t="shared" si="1"/>
        <v>GoldEco-System Recycling Co., Ltd. West Plant</v>
      </c>
      <c r="K76" s="301" t="str">
        <f t="shared" si="2"/>
        <v>GoldEco-System Recycling Co., Ltd. West Plant</v>
      </c>
      <c r="L76" s="297"/>
      <c r="M76" s="297"/>
      <c r="N76" s="297"/>
      <c r="O76" s="297"/>
      <c r="P76" s="297"/>
      <c r="Q76" s="297"/>
      <c r="R76" s="297"/>
      <c r="S76" s="297"/>
      <c r="T76" s="297"/>
      <c r="U76" s="297"/>
      <c r="V76" s="297"/>
      <c r="W76" s="297"/>
      <c r="X76" s="297"/>
      <c r="Y76" s="297"/>
      <c r="Z76" s="297"/>
    </row>
    <row r="77" ht="13.5" customHeight="1">
      <c r="A77" s="294" t="s">
        <v>147</v>
      </c>
      <c r="B77" s="294" t="s">
        <v>1361</v>
      </c>
      <c r="C77" s="294" t="s">
        <v>264</v>
      </c>
      <c r="D77" s="294" t="s">
        <v>1362</v>
      </c>
      <c r="E77" s="294" t="s">
        <v>263</v>
      </c>
      <c r="F77" s="300" t="s">
        <v>156</v>
      </c>
      <c r="G77" s="297"/>
      <c r="H77" s="294" t="s">
        <v>1363</v>
      </c>
      <c r="I77" s="294" t="s">
        <v>1364</v>
      </c>
      <c r="J77" s="301" t="str">
        <f t="shared" si="1"/>
        <v>GoldEkaterinburg</v>
      </c>
      <c r="K77" s="301" t="str">
        <f t="shared" si="2"/>
        <v>GoldEkaterinburg</v>
      </c>
      <c r="L77" s="297"/>
      <c r="M77" s="297"/>
      <c r="N77" s="297"/>
      <c r="O77" s="297"/>
      <c r="P77" s="297"/>
      <c r="Q77" s="297"/>
      <c r="R77" s="297"/>
      <c r="S77" s="297"/>
      <c r="T77" s="297"/>
      <c r="U77" s="297"/>
      <c r="V77" s="297"/>
      <c r="W77" s="297"/>
      <c r="X77" s="297"/>
      <c r="Y77" s="297"/>
      <c r="Z77" s="297"/>
    </row>
    <row r="78" ht="13.5" customHeight="1">
      <c r="A78" s="294" t="s">
        <v>147</v>
      </c>
      <c r="B78" s="294" t="s">
        <v>967</v>
      </c>
      <c r="C78" s="294" t="s">
        <v>967</v>
      </c>
      <c r="D78" s="294" t="s">
        <v>976</v>
      </c>
      <c r="E78" s="294" t="s">
        <v>966</v>
      </c>
      <c r="F78" s="300" t="s">
        <v>156</v>
      </c>
      <c r="G78" s="297"/>
      <c r="H78" s="294" t="s">
        <v>1365</v>
      </c>
      <c r="I78" s="294" t="s">
        <v>1366</v>
      </c>
      <c r="J78" s="301" t="str">
        <f t="shared" si="1"/>
        <v>GoldElite Industech Co., Ltd.</v>
      </c>
      <c r="K78" s="301" t="str">
        <f t="shared" si="2"/>
        <v>GoldElite Industech Co., Ltd.</v>
      </c>
      <c r="L78" s="297"/>
      <c r="M78" s="297"/>
      <c r="N78" s="297"/>
      <c r="O78" s="297"/>
      <c r="P78" s="297"/>
      <c r="Q78" s="297"/>
      <c r="R78" s="297"/>
      <c r="S78" s="297"/>
      <c r="T78" s="297"/>
      <c r="U78" s="297"/>
      <c r="V78" s="297"/>
      <c r="W78" s="297"/>
      <c r="X78" s="297"/>
      <c r="Y78" s="297"/>
      <c r="Z78" s="297"/>
    </row>
    <row r="79" ht="13.5" customHeight="1">
      <c r="A79" s="294" t="s">
        <v>147</v>
      </c>
      <c r="B79" s="294" t="s">
        <v>1367</v>
      </c>
      <c r="C79" s="294" t="s">
        <v>1368</v>
      </c>
      <c r="D79" s="294" t="s">
        <v>1322</v>
      </c>
      <c r="E79" s="294" t="s">
        <v>1369</v>
      </c>
      <c r="F79" s="300" t="s">
        <v>156</v>
      </c>
      <c r="G79" s="297"/>
      <c r="H79" s="294" t="s">
        <v>1324</v>
      </c>
      <c r="I79" s="297" t="s">
        <v>1325</v>
      </c>
      <c r="J79" s="301" t="str">
        <f t="shared" si="1"/>
        <v>GoldEMC Green Group S.A.</v>
      </c>
      <c r="K79" s="301" t="str">
        <f t="shared" si="2"/>
        <v>GoldEMC Green Group S.A.</v>
      </c>
      <c r="L79" s="297"/>
      <c r="M79" s="297"/>
      <c r="N79" s="297"/>
      <c r="O79" s="297"/>
      <c r="P79" s="297"/>
      <c r="Q79" s="297"/>
      <c r="R79" s="297"/>
      <c r="S79" s="297"/>
      <c r="T79" s="297"/>
      <c r="U79" s="297"/>
      <c r="V79" s="297"/>
      <c r="W79" s="297"/>
      <c r="X79" s="297"/>
      <c r="Y79" s="297"/>
      <c r="Z79" s="297"/>
    </row>
    <row r="80" ht="13.5" customHeight="1">
      <c r="A80" s="294" t="s">
        <v>147</v>
      </c>
      <c r="B80" s="294" t="s">
        <v>913</v>
      </c>
      <c r="C80" s="294" t="s">
        <v>913</v>
      </c>
      <c r="D80" s="294" t="s">
        <v>1288</v>
      </c>
      <c r="E80" s="294" t="s">
        <v>912</v>
      </c>
      <c r="F80" s="300" t="s">
        <v>156</v>
      </c>
      <c r="G80" s="297"/>
      <c r="H80" s="294" t="s">
        <v>1370</v>
      </c>
      <c r="I80" s="294" t="s">
        <v>1371</v>
      </c>
      <c r="J80" s="301" t="str">
        <f t="shared" si="1"/>
        <v>GoldEmerald Jewel Industry India Limited (Unit 1)</v>
      </c>
      <c r="K80" s="301" t="str">
        <f t="shared" si="2"/>
        <v>GoldEmerald Jewel Industry India Limited (Unit 1)</v>
      </c>
      <c r="L80" s="297"/>
      <c r="M80" s="297"/>
      <c r="N80" s="297"/>
      <c r="O80" s="297"/>
      <c r="P80" s="297"/>
      <c r="Q80" s="297"/>
      <c r="R80" s="297"/>
      <c r="S80" s="297"/>
      <c r="T80" s="297"/>
      <c r="U80" s="297"/>
      <c r="V80" s="297"/>
      <c r="W80" s="297"/>
      <c r="X80" s="297"/>
      <c r="Y80" s="297"/>
      <c r="Z80" s="297"/>
    </row>
    <row r="81" ht="13.5" customHeight="1">
      <c r="A81" s="294" t="s">
        <v>147</v>
      </c>
      <c r="B81" s="294" t="s">
        <v>710</v>
      </c>
      <c r="C81" s="294" t="s">
        <v>710</v>
      </c>
      <c r="D81" s="294" t="s">
        <v>1288</v>
      </c>
      <c r="E81" s="294" t="s">
        <v>709</v>
      </c>
      <c r="F81" s="300" t="s">
        <v>156</v>
      </c>
      <c r="G81" s="297"/>
      <c r="H81" s="294" t="s">
        <v>1370</v>
      </c>
      <c r="I81" s="294" t="s">
        <v>1371</v>
      </c>
      <c r="J81" s="301" t="str">
        <f t="shared" si="1"/>
        <v>GoldEmerald Jewel Industry India Limited (Unit 2)</v>
      </c>
      <c r="K81" s="301" t="str">
        <f t="shared" si="2"/>
        <v>GoldEmerald Jewel Industry India Limited (Unit 2)</v>
      </c>
      <c r="L81" s="297"/>
      <c r="M81" s="297"/>
      <c r="N81" s="297"/>
      <c r="O81" s="297"/>
      <c r="P81" s="297"/>
      <c r="Q81" s="297"/>
      <c r="R81" s="297"/>
      <c r="S81" s="297"/>
      <c r="T81" s="297"/>
      <c r="U81" s="297"/>
      <c r="V81" s="297"/>
      <c r="W81" s="297"/>
      <c r="X81" s="297"/>
      <c r="Y81" s="297"/>
      <c r="Z81" s="297"/>
    </row>
    <row r="82" ht="13.5" customHeight="1">
      <c r="A82" s="294" t="s">
        <v>147</v>
      </c>
      <c r="B82" s="294" t="s">
        <v>712</v>
      </c>
      <c r="C82" s="294" t="s">
        <v>712</v>
      </c>
      <c r="D82" s="294" t="s">
        <v>1288</v>
      </c>
      <c r="E82" s="294" t="s">
        <v>711</v>
      </c>
      <c r="F82" s="300" t="s">
        <v>156</v>
      </c>
      <c r="G82" s="297"/>
      <c r="H82" s="294" t="s">
        <v>1370</v>
      </c>
      <c r="I82" s="294" t="s">
        <v>1371</v>
      </c>
      <c r="J82" s="301" t="str">
        <f t="shared" si="1"/>
        <v>GoldEmerald Jewel Industry India Limited (Unit 3)</v>
      </c>
      <c r="K82" s="301" t="str">
        <f t="shared" si="2"/>
        <v>GoldEmerald Jewel Industry India Limited (Unit 3)</v>
      </c>
      <c r="L82" s="297"/>
      <c r="M82" s="297"/>
      <c r="N82" s="297"/>
      <c r="O82" s="297"/>
      <c r="P82" s="297"/>
      <c r="Q82" s="297"/>
      <c r="R82" s="297"/>
      <c r="S82" s="297"/>
      <c r="T82" s="297"/>
      <c r="U82" s="297"/>
      <c r="V82" s="297"/>
      <c r="W82" s="297"/>
      <c r="X82" s="297"/>
      <c r="Y82" s="297"/>
      <c r="Z82" s="297"/>
    </row>
    <row r="83" ht="13.5" customHeight="1">
      <c r="A83" s="294" t="s">
        <v>147</v>
      </c>
      <c r="B83" s="294" t="s">
        <v>778</v>
      </c>
      <c r="C83" s="294" t="s">
        <v>778</v>
      </c>
      <c r="D83" s="294" t="s">
        <v>1288</v>
      </c>
      <c r="E83" s="294" t="s">
        <v>777</v>
      </c>
      <c r="F83" s="300" t="s">
        <v>156</v>
      </c>
      <c r="G83" s="297"/>
      <c r="H83" s="294" t="s">
        <v>1370</v>
      </c>
      <c r="I83" s="294" t="s">
        <v>1371</v>
      </c>
      <c r="J83" s="301" t="str">
        <f t="shared" si="1"/>
        <v>GoldEmerald Jewel Industry India Limited (Unit 4)</v>
      </c>
      <c r="K83" s="301" t="str">
        <f t="shared" si="2"/>
        <v>GoldEmerald Jewel Industry India Limited (Unit 4)</v>
      </c>
      <c r="L83" s="297"/>
      <c r="M83" s="297"/>
      <c r="N83" s="297"/>
      <c r="O83" s="297"/>
      <c r="P83" s="297"/>
      <c r="Q83" s="297"/>
      <c r="R83" s="297"/>
      <c r="S83" s="297"/>
      <c r="T83" s="297"/>
      <c r="U83" s="297"/>
      <c r="V83" s="297"/>
      <c r="W83" s="297"/>
      <c r="X83" s="297"/>
      <c r="Y83" s="297"/>
      <c r="Z83" s="297"/>
    </row>
    <row r="84" ht="13.5" customHeight="1">
      <c r="A84" s="294" t="s">
        <v>147</v>
      </c>
      <c r="B84" s="294" t="s">
        <v>1105</v>
      </c>
      <c r="C84" s="294" t="s">
        <v>1105</v>
      </c>
      <c r="D84" s="294" t="s">
        <v>1248</v>
      </c>
      <c r="E84" s="294" t="s">
        <v>1104</v>
      </c>
      <c r="F84" s="300" t="s">
        <v>156</v>
      </c>
      <c r="G84" s="297"/>
      <c r="H84" s="294" t="s">
        <v>1249</v>
      </c>
      <c r="I84" s="294" t="s">
        <v>1250</v>
      </c>
      <c r="J84" s="301" t="str">
        <f t="shared" si="1"/>
        <v>GoldEmirates Gold DMCC</v>
      </c>
      <c r="K84" s="301" t="str">
        <f t="shared" si="2"/>
        <v>GoldEmirates Gold DMCC</v>
      </c>
      <c r="L84" s="297"/>
      <c r="M84" s="297"/>
      <c r="N84" s="297"/>
      <c r="O84" s="297"/>
      <c r="P84" s="297"/>
      <c r="Q84" s="297"/>
      <c r="R84" s="297"/>
      <c r="S84" s="297"/>
      <c r="T84" s="297"/>
      <c r="U84" s="297"/>
      <c r="V84" s="297"/>
      <c r="W84" s="297"/>
      <c r="X84" s="297"/>
      <c r="Y84" s="297"/>
      <c r="Z84" s="297"/>
    </row>
    <row r="85" ht="13.5" customHeight="1">
      <c r="A85" s="294" t="s">
        <v>147</v>
      </c>
      <c r="B85" s="294" t="s">
        <v>1372</v>
      </c>
      <c r="C85" s="294" t="s">
        <v>1006</v>
      </c>
      <c r="D85" s="294" t="s">
        <v>1362</v>
      </c>
      <c r="E85" s="294" t="s">
        <v>1005</v>
      </c>
      <c r="F85" s="300" t="s">
        <v>156</v>
      </c>
      <c r="G85" s="297"/>
      <c r="H85" s="294" t="s">
        <v>1373</v>
      </c>
      <c r="I85" s="294" t="s">
        <v>1374</v>
      </c>
      <c r="J85" s="301" t="str">
        <f t="shared" si="1"/>
        <v>GoldFederal State Unitary Enterprise Moscow Special Processing Plant (FSUE MZSS)</v>
      </c>
      <c r="K85" s="301" t="str">
        <f t="shared" si="2"/>
        <v>GoldFederal State Unitary Enterprise Moscow Special Processing Plant (FSUE MZSS)</v>
      </c>
      <c r="L85" s="297"/>
      <c r="M85" s="297"/>
      <c r="N85" s="297"/>
      <c r="O85" s="297"/>
      <c r="P85" s="297"/>
      <c r="Q85" s="297"/>
      <c r="R85" s="297"/>
      <c r="S85" s="297"/>
      <c r="T85" s="297"/>
      <c r="U85" s="297"/>
      <c r="V85" s="297"/>
      <c r="W85" s="297"/>
      <c r="X85" s="297"/>
      <c r="Y85" s="297"/>
      <c r="Z85" s="297"/>
    </row>
    <row r="86" ht="13.5" customHeight="1">
      <c r="A86" s="294" t="s">
        <v>147</v>
      </c>
      <c r="B86" s="294" t="s">
        <v>561</v>
      </c>
      <c r="C86" s="294" t="s">
        <v>561</v>
      </c>
      <c r="D86" s="294" t="s">
        <v>1375</v>
      </c>
      <c r="E86" s="294" t="s">
        <v>560</v>
      </c>
      <c r="F86" s="300" t="s">
        <v>156</v>
      </c>
      <c r="G86" s="297"/>
      <c r="H86" s="294" t="s">
        <v>1376</v>
      </c>
      <c r="I86" s="294" t="s">
        <v>1377</v>
      </c>
      <c r="J86" s="301" t="str">
        <f t="shared" si="1"/>
        <v>GoldFidelity Printers and Refiners Ltd.</v>
      </c>
      <c r="K86" s="301" t="str">
        <f t="shared" si="2"/>
        <v>GoldFidelity Printers and Refiners Ltd.</v>
      </c>
      <c r="L86" s="297"/>
      <c r="M86" s="297"/>
      <c r="N86" s="297"/>
      <c r="O86" s="297"/>
      <c r="P86" s="297"/>
      <c r="Q86" s="297"/>
      <c r="R86" s="297"/>
      <c r="S86" s="297"/>
      <c r="T86" s="297"/>
      <c r="U86" s="297"/>
      <c r="V86" s="297"/>
      <c r="W86" s="297"/>
      <c r="X86" s="297"/>
      <c r="Y86" s="297"/>
      <c r="Z86" s="297"/>
    </row>
    <row r="87" ht="13.5" customHeight="1">
      <c r="A87" s="294" t="s">
        <v>147</v>
      </c>
      <c r="B87" s="294" t="s">
        <v>1378</v>
      </c>
      <c r="C87" s="294" t="s">
        <v>921</v>
      </c>
      <c r="D87" s="294" t="s">
        <v>1362</v>
      </c>
      <c r="E87" s="294" t="s">
        <v>920</v>
      </c>
      <c r="F87" s="300" t="s">
        <v>156</v>
      </c>
      <c r="G87" s="297"/>
      <c r="H87" s="294" t="s">
        <v>1379</v>
      </c>
      <c r="I87" s="294" t="s">
        <v>1380</v>
      </c>
      <c r="J87" s="301" t="str">
        <f t="shared" si="1"/>
        <v>GoldFSE Novosibirsk Refinery</v>
      </c>
      <c r="K87" s="301" t="str">
        <f t="shared" si="2"/>
        <v>GoldFSE Novosibirsk Refinery</v>
      </c>
      <c r="L87" s="297"/>
      <c r="M87" s="297"/>
      <c r="N87" s="297"/>
      <c r="O87" s="297"/>
      <c r="P87" s="297"/>
      <c r="Q87" s="297"/>
      <c r="R87" s="297"/>
      <c r="S87" s="297"/>
      <c r="T87" s="297"/>
      <c r="U87" s="297"/>
      <c r="V87" s="297"/>
      <c r="W87" s="297"/>
      <c r="X87" s="297"/>
      <c r="Y87" s="297"/>
      <c r="Z87" s="297"/>
    </row>
    <row r="88" ht="13.5" customHeight="1">
      <c r="A88" s="294" t="s">
        <v>147</v>
      </c>
      <c r="B88" s="294" t="s">
        <v>677</v>
      </c>
      <c r="C88" s="294" t="s">
        <v>677</v>
      </c>
      <c r="D88" s="294" t="s">
        <v>1248</v>
      </c>
      <c r="E88" s="294" t="s">
        <v>676</v>
      </c>
      <c r="F88" s="300" t="s">
        <v>156</v>
      </c>
      <c r="G88" s="297"/>
      <c r="H88" s="294" t="s">
        <v>1381</v>
      </c>
      <c r="I88" s="294" t="s">
        <v>1382</v>
      </c>
      <c r="J88" s="301" t="str">
        <f t="shared" si="1"/>
        <v>GoldFujairah Gold FZC</v>
      </c>
      <c r="K88" s="301" t="str">
        <f t="shared" si="2"/>
        <v>GoldFujairah Gold FZC</v>
      </c>
      <c r="L88" s="297"/>
      <c r="M88" s="297"/>
      <c r="N88" s="297"/>
      <c r="O88" s="297"/>
      <c r="P88" s="297"/>
      <c r="Q88" s="297"/>
      <c r="R88" s="297"/>
      <c r="S88" s="297"/>
      <c r="T88" s="297"/>
      <c r="U88" s="297"/>
      <c r="V88" s="297"/>
      <c r="W88" s="297"/>
      <c r="X88" s="297"/>
      <c r="Y88" s="297"/>
      <c r="Z88" s="297"/>
    </row>
    <row r="89" ht="13.5" customHeight="1">
      <c r="A89" s="294" t="s">
        <v>147</v>
      </c>
      <c r="B89" s="294" t="s">
        <v>1383</v>
      </c>
      <c r="C89" s="294" t="s">
        <v>677</v>
      </c>
      <c r="D89" s="294" t="s">
        <v>1248</v>
      </c>
      <c r="E89" s="294" t="s">
        <v>676</v>
      </c>
      <c r="F89" s="300" t="s">
        <v>156</v>
      </c>
      <c r="G89" s="297"/>
      <c r="H89" s="294" t="s">
        <v>1381</v>
      </c>
      <c r="I89" s="294" t="s">
        <v>1382</v>
      </c>
      <c r="J89" s="301" t="str">
        <f t="shared" si="1"/>
        <v>GoldFujhara Refinery</v>
      </c>
      <c r="K89" s="301" t="str">
        <f t="shared" si="2"/>
        <v>GoldFujhara Refinery</v>
      </c>
      <c r="L89" s="297"/>
      <c r="M89" s="297"/>
      <c r="N89" s="297"/>
      <c r="O89" s="297"/>
      <c r="P89" s="297"/>
      <c r="Q89" s="297"/>
      <c r="R89" s="297"/>
      <c r="S89" s="297"/>
      <c r="T89" s="297"/>
      <c r="U89" s="297"/>
      <c r="V89" s="297"/>
      <c r="W89" s="297"/>
      <c r="X89" s="297"/>
      <c r="Y89" s="297"/>
      <c r="Z89" s="297"/>
    </row>
    <row r="90" ht="13.5" customHeight="1">
      <c r="A90" s="294" t="s">
        <v>147</v>
      </c>
      <c r="B90" s="294" t="s">
        <v>1384</v>
      </c>
      <c r="C90" s="294" t="s">
        <v>1071</v>
      </c>
      <c r="D90" s="294" t="s">
        <v>1269</v>
      </c>
      <c r="E90" s="294" t="s">
        <v>1070</v>
      </c>
      <c r="F90" s="300" t="s">
        <v>156</v>
      </c>
      <c r="G90" s="297"/>
      <c r="H90" s="294" t="s">
        <v>1385</v>
      </c>
      <c r="I90" s="294" t="s">
        <v>1386</v>
      </c>
      <c r="J90" s="301" t="str">
        <f t="shared" si="1"/>
        <v>GoldFujian Zijin mining stock company gold smelter</v>
      </c>
      <c r="K90" s="301" t="str">
        <f t="shared" si="2"/>
        <v>GoldFujian Zijin mining stock company gold smelter</v>
      </c>
      <c r="L90" s="297"/>
      <c r="M90" s="297"/>
      <c r="N90" s="297"/>
      <c r="O90" s="297"/>
      <c r="P90" s="297"/>
      <c r="Q90" s="297"/>
      <c r="R90" s="297"/>
      <c r="S90" s="297"/>
      <c r="T90" s="297"/>
      <c r="U90" s="297"/>
      <c r="V90" s="297"/>
      <c r="W90" s="297"/>
      <c r="X90" s="297"/>
      <c r="Y90" s="297"/>
      <c r="Z90" s="297"/>
    </row>
    <row r="91" ht="13.5" customHeight="1">
      <c r="A91" s="294" t="s">
        <v>147</v>
      </c>
      <c r="B91" s="294" t="s">
        <v>760</v>
      </c>
      <c r="C91" s="294" t="s">
        <v>760</v>
      </c>
      <c r="D91" s="294" t="s">
        <v>1387</v>
      </c>
      <c r="E91" s="294" t="s">
        <v>759</v>
      </c>
      <c r="F91" s="300" t="s">
        <v>156</v>
      </c>
      <c r="G91" s="297"/>
      <c r="H91" s="294" t="s">
        <v>1388</v>
      </c>
      <c r="I91" s="294" t="s">
        <v>1389</v>
      </c>
      <c r="J91" s="301" t="str">
        <f t="shared" si="1"/>
        <v>GoldGG Refinery Ltd.</v>
      </c>
      <c r="K91" s="301" t="str">
        <f t="shared" si="2"/>
        <v>GoldGG Refinery Ltd.</v>
      </c>
      <c r="L91" s="297"/>
      <c r="M91" s="297"/>
      <c r="N91" s="297"/>
      <c r="O91" s="297"/>
      <c r="P91" s="297"/>
      <c r="Q91" s="297"/>
      <c r="R91" s="297"/>
      <c r="S91" s="297"/>
      <c r="T91" s="297"/>
      <c r="U91" s="297"/>
      <c r="V91" s="297"/>
      <c r="W91" s="297"/>
      <c r="X91" s="297"/>
      <c r="Y91" s="297"/>
      <c r="Z91" s="297"/>
    </row>
    <row r="92" ht="13.5" customHeight="1">
      <c r="A92" s="294" t="s">
        <v>147</v>
      </c>
      <c r="B92" s="294" t="s">
        <v>1135</v>
      </c>
      <c r="C92" s="294" t="s">
        <v>1135</v>
      </c>
      <c r="D92" s="294" t="s">
        <v>1288</v>
      </c>
      <c r="E92" s="294" t="s">
        <v>1134</v>
      </c>
      <c r="F92" s="300" t="s">
        <v>156</v>
      </c>
      <c r="G92" s="297"/>
      <c r="H92" s="294" t="s">
        <v>1390</v>
      </c>
      <c r="I92" s="294" t="s">
        <v>1391</v>
      </c>
      <c r="J92" s="301" t="str">
        <f t="shared" si="1"/>
        <v>GoldGGC Gujrat Gold Centre Pvt. Ltd.</v>
      </c>
      <c r="K92" s="301" t="str">
        <f t="shared" si="2"/>
        <v>GoldGGC Gujrat Gold Centre Pvt. Ltd.</v>
      </c>
      <c r="L92" s="297"/>
      <c r="M92" s="297"/>
      <c r="N92" s="297"/>
      <c r="O92" s="297"/>
      <c r="P92" s="297"/>
      <c r="Q92" s="297"/>
      <c r="R92" s="297"/>
      <c r="S92" s="297"/>
      <c r="T92" s="297"/>
      <c r="U92" s="297"/>
      <c r="V92" s="297"/>
      <c r="W92" s="297"/>
      <c r="X92" s="297"/>
      <c r="Y92" s="297"/>
      <c r="Z92" s="297"/>
    </row>
    <row r="93" ht="13.5" customHeight="1">
      <c r="A93" s="294" t="s">
        <v>147</v>
      </c>
      <c r="B93" s="294" t="s">
        <v>784</v>
      </c>
      <c r="C93" s="294" t="s">
        <v>784</v>
      </c>
      <c r="D93" s="294" t="s">
        <v>1392</v>
      </c>
      <c r="E93" s="294" t="s">
        <v>783</v>
      </c>
      <c r="F93" s="300" t="s">
        <v>156</v>
      </c>
      <c r="G93" s="297"/>
      <c r="H93" s="294" t="s">
        <v>1393</v>
      </c>
      <c r="I93" s="294" t="s">
        <v>1394</v>
      </c>
      <c r="J93" s="301" t="str">
        <f t="shared" si="1"/>
        <v>GoldGold by Gold Colombia</v>
      </c>
      <c r="K93" s="301" t="str">
        <f t="shared" si="2"/>
        <v>GoldGold by Gold Colombia</v>
      </c>
      <c r="L93" s="297"/>
      <c r="M93" s="297"/>
      <c r="N93" s="297"/>
      <c r="O93" s="297"/>
      <c r="P93" s="297"/>
      <c r="Q93" s="297"/>
      <c r="R93" s="297"/>
      <c r="S93" s="297"/>
      <c r="T93" s="297"/>
      <c r="U93" s="297"/>
      <c r="V93" s="297"/>
      <c r="W93" s="297"/>
      <c r="X93" s="297"/>
      <c r="Y93" s="297"/>
      <c r="Z93" s="297"/>
    </row>
    <row r="94" ht="13.5" customHeight="1">
      <c r="A94" s="294" t="s">
        <v>147</v>
      </c>
      <c r="B94" s="294" t="s">
        <v>896</v>
      </c>
      <c r="C94" s="294" t="s">
        <v>896</v>
      </c>
      <c r="D94" s="294" t="s">
        <v>1395</v>
      </c>
      <c r="E94" s="294" t="s">
        <v>895</v>
      </c>
      <c r="F94" s="300" t="s">
        <v>156</v>
      </c>
      <c r="G94" s="297"/>
      <c r="H94" s="294" t="s">
        <v>1396</v>
      </c>
      <c r="I94" s="294" t="s">
        <v>1397</v>
      </c>
      <c r="J94" s="301" t="str">
        <f t="shared" si="1"/>
        <v>GoldGold Coast Refinery</v>
      </c>
      <c r="K94" s="301" t="str">
        <f t="shared" si="2"/>
        <v>GoldGold Coast Refinery</v>
      </c>
      <c r="L94" s="297"/>
      <c r="M94" s="297"/>
      <c r="N94" s="297"/>
      <c r="O94" s="297"/>
      <c r="P94" s="297"/>
      <c r="Q94" s="297"/>
      <c r="R94" s="297"/>
      <c r="S94" s="297"/>
      <c r="T94" s="297"/>
      <c r="U94" s="297"/>
      <c r="V94" s="297"/>
      <c r="W94" s="297"/>
      <c r="X94" s="297"/>
      <c r="Y94" s="297"/>
      <c r="Z94" s="297"/>
    </row>
    <row r="95" ht="13.5" customHeight="1">
      <c r="A95" s="294" t="s">
        <v>147</v>
      </c>
      <c r="B95" s="294" t="s">
        <v>1398</v>
      </c>
      <c r="C95" s="294" t="s">
        <v>456</v>
      </c>
      <c r="D95" s="294" t="s">
        <v>1269</v>
      </c>
      <c r="E95" s="294" t="s">
        <v>455</v>
      </c>
      <c r="F95" s="300" t="s">
        <v>156</v>
      </c>
      <c r="G95" s="297"/>
      <c r="H95" s="294" t="s">
        <v>1337</v>
      </c>
      <c r="I95" s="294" t="s">
        <v>1338</v>
      </c>
      <c r="J95" s="301" t="str">
        <f t="shared" si="1"/>
        <v>GoldGold Mining in Shandong (Laizhou) Limited Company</v>
      </c>
      <c r="K95" s="301" t="str">
        <f t="shared" si="2"/>
        <v>GoldGold Mining in Shandong (Laizhou) Limited Company</v>
      </c>
      <c r="L95" s="297"/>
      <c r="M95" s="297"/>
      <c r="N95" s="297"/>
      <c r="O95" s="297"/>
      <c r="P95" s="297"/>
      <c r="Q95" s="297"/>
      <c r="R95" s="297"/>
      <c r="S95" s="297"/>
      <c r="T95" s="297"/>
      <c r="U95" s="297"/>
      <c r="V95" s="297"/>
      <c r="W95" s="297"/>
      <c r="X95" s="297"/>
      <c r="Y95" s="297"/>
      <c r="Z95" s="297"/>
    </row>
    <row r="96" ht="13.5" customHeight="1">
      <c r="A96" s="294" t="s">
        <v>147</v>
      </c>
      <c r="B96" s="294" t="s">
        <v>1071</v>
      </c>
      <c r="C96" s="294" t="s">
        <v>1071</v>
      </c>
      <c r="D96" s="294" t="s">
        <v>1269</v>
      </c>
      <c r="E96" s="294" t="s">
        <v>1070</v>
      </c>
      <c r="F96" s="300" t="s">
        <v>156</v>
      </c>
      <c r="G96" s="297"/>
      <c r="H96" s="294" t="s">
        <v>1385</v>
      </c>
      <c r="I96" s="294" t="s">
        <v>1386</v>
      </c>
      <c r="J96" s="301" t="str">
        <f t="shared" si="1"/>
        <v>GoldGold Refinery of Zijin Mining Group Co., Ltd.</v>
      </c>
      <c r="K96" s="301" t="str">
        <f t="shared" si="2"/>
        <v>GoldGold Refinery of Zijin Mining Group Co., Ltd.</v>
      </c>
      <c r="L96" s="297"/>
      <c r="M96" s="297"/>
      <c r="N96" s="297"/>
      <c r="O96" s="297"/>
      <c r="P96" s="297"/>
      <c r="Q96" s="297"/>
      <c r="R96" s="297"/>
      <c r="S96" s="297"/>
      <c r="T96" s="297"/>
      <c r="U96" s="297"/>
      <c r="V96" s="297"/>
      <c r="W96" s="297"/>
      <c r="X96" s="297"/>
      <c r="Y96" s="297"/>
      <c r="Z96" s="297"/>
    </row>
    <row r="97" ht="13.5" customHeight="1">
      <c r="A97" s="294" t="s">
        <v>147</v>
      </c>
      <c r="B97" s="294" t="s">
        <v>1399</v>
      </c>
      <c r="C97" s="294" t="s">
        <v>453</v>
      </c>
      <c r="D97" s="294" t="s">
        <v>1269</v>
      </c>
      <c r="E97" s="294" t="s">
        <v>452</v>
      </c>
      <c r="F97" s="300" t="s">
        <v>156</v>
      </c>
      <c r="G97" s="297"/>
      <c r="H97" s="294" t="s">
        <v>1400</v>
      </c>
      <c r="I97" s="294" t="s">
        <v>1401</v>
      </c>
      <c r="J97" s="301" t="str">
        <f t="shared" si="1"/>
        <v>GoldGreat Wall Precious Metals Co,. LTD.</v>
      </c>
      <c r="K97" s="301" t="str">
        <f t="shared" si="2"/>
        <v>GoldGreat Wall Precious Metals Co,. LTD.</v>
      </c>
      <c r="L97" s="297"/>
      <c r="M97" s="297"/>
      <c r="N97" s="297"/>
      <c r="O97" s="297"/>
      <c r="P97" s="297"/>
      <c r="Q97" s="297"/>
      <c r="R97" s="297"/>
      <c r="S97" s="297"/>
      <c r="T97" s="297"/>
      <c r="U97" s="297"/>
      <c r="V97" s="297"/>
      <c r="W97" s="297"/>
      <c r="X97" s="297"/>
      <c r="Y97" s="297"/>
      <c r="Z97" s="297"/>
    </row>
    <row r="98" ht="13.5" customHeight="1">
      <c r="A98" s="294" t="s">
        <v>147</v>
      </c>
      <c r="B98" s="294" t="s">
        <v>453</v>
      </c>
      <c r="C98" s="294" t="s">
        <v>453</v>
      </c>
      <c r="D98" s="294" t="s">
        <v>1269</v>
      </c>
      <c r="E98" s="294" t="s">
        <v>452</v>
      </c>
      <c r="F98" s="300" t="s">
        <v>156</v>
      </c>
      <c r="G98" s="297"/>
      <c r="H98" s="294" t="s">
        <v>1400</v>
      </c>
      <c r="I98" s="294" t="s">
        <v>1401</v>
      </c>
      <c r="J98" s="301" t="str">
        <f t="shared" si="1"/>
        <v>GoldGreat Wall Precious Metals Co., Ltd. of CBPM</v>
      </c>
      <c r="K98" s="301" t="str">
        <f t="shared" si="2"/>
        <v>GoldGreat Wall Precious Metals Co., Ltd. of CBPM</v>
      </c>
      <c r="L98" s="297"/>
      <c r="M98" s="297"/>
      <c r="N98" s="297"/>
      <c r="O98" s="297"/>
      <c r="P98" s="297"/>
      <c r="Q98" s="297"/>
      <c r="R98" s="297"/>
      <c r="S98" s="297"/>
      <c r="T98" s="297"/>
      <c r="U98" s="297"/>
      <c r="V98" s="297"/>
      <c r="W98" s="297"/>
      <c r="X98" s="297"/>
      <c r="Y98" s="297"/>
      <c r="Z98" s="297"/>
    </row>
    <row r="99" ht="13.5" customHeight="1">
      <c r="A99" s="294" t="s">
        <v>147</v>
      </c>
      <c r="B99" s="294" t="s">
        <v>1402</v>
      </c>
      <c r="C99" s="294" t="s">
        <v>517</v>
      </c>
      <c r="D99" s="294" t="s">
        <v>1269</v>
      </c>
      <c r="E99" s="294" t="s">
        <v>516</v>
      </c>
      <c r="F99" s="300" t="s">
        <v>156</v>
      </c>
      <c r="G99" s="297"/>
      <c r="H99" s="294" t="s">
        <v>1403</v>
      </c>
      <c r="I99" s="294" t="s">
        <v>1404</v>
      </c>
      <c r="J99" s="301" t="str">
        <f t="shared" si="1"/>
        <v>GoldGuangdong Gaoyao Co</v>
      </c>
      <c r="K99" s="301" t="str">
        <f t="shared" si="2"/>
        <v>GoldGuangdong Gaoyao Co</v>
      </c>
      <c r="L99" s="297"/>
      <c r="M99" s="297"/>
      <c r="N99" s="297"/>
      <c r="O99" s="297"/>
      <c r="P99" s="297"/>
      <c r="Q99" s="297"/>
      <c r="R99" s="297"/>
      <c r="S99" s="297"/>
      <c r="T99" s="297"/>
      <c r="U99" s="297"/>
      <c r="V99" s="297"/>
      <c r="W99" s="297"/>
      <c r="X99" s="297"/>
      <c r="Y99" s="297"/>
      <c r="Z99" s="297"/>
    </row>
    <row r="100" ht="13.5" customHeight="1">
      <c r="A100" s="294" t="s">
        <v>147</v>
      </c>
      <c r="B100" s="294" t="s">
        <v>517</v>
      </c>
      <c r="C100" s="294" t="s">
        <v>517</v>
      </c>
      <c r="D100" s="294" t="s">
        <v>1269</v>
      </c>
      <c r="E100" s="294" t="s">
        <v>516</v>
      </c>
      <c r="F100" s="300" t="s">
        <v>156</v>
      </c>
      <c r="G100" s="297"/>
      <c r="H100" s="294" t="s">
        <v>1403</v>
      </c>
      <c r="I100" s="294" t="s">
        <v>1404</v>
      </c>
      <c r="J100" s="301" t="str">
        <f t="shared" si="1"/>
        <v>GoldGuangdong Jinding Gold Limited</v>
      </c>
      <c r="K100" s="301" t="str">
        <f t="shared" si="2"/>
        <v>GoldGuangdong Jinding Gold Limited</v>
      </c>
      <c r="L100" s="297"/>
      <c r="M100" s="297"/>
      <c r="N100" s="297"/>
      <c r="O100" s="297"/>
      <c r="P100" s="297"/>
      <c r="Q100" s="297"/>
      <c r="R100" s="297"/>
      <c r="S100" s="297"/>
      <c r="T100" s="297"/>
      <c r="U100" s="297"/>
      <c r="V100" s="297"/>
      <c r="W100" s="297"/>
      <c r="X100" s="297"/>
      <c r="Y100" s="297"/>
      <c r="Z100" s="297"/>
    </row>
    <row r="101" ht="13.5" customHeight="1">
      <c r="A101" s="294" t="s">
        <v>147</v>
      </c>
      <c r="B101" s="294" t="s">
        <v>1405</v>
      </c>
      <c r="C101" s="294" t="s">
        <v>1135</v>
      </c>
      <c r="D101" s="294" t="s">
        <v>1288</v>
      </c>
      <c r="E101" s="294" t="s">
        <v>1134</v>
      </c>
      <c r="F101" s="300" t="s">
        <v>156</v>
      </c>
      <c r="G101" s="297"/>
      <c r="H101" s="294" t="s">
        <v>1390</v>
      </c>
      <c r="I101" s="294" t="s">
        <v>1391</v>
      </c>
      <c r="J101" s="301" t="str">
        <f t="shared" si="1"/>
        <v>GoldGujarat Gold Centre</v>
      </c>
      <c r="K101" s="301" t="str">
        <f t="shared" si="2"/>
        <v>GoldGujarat Gold Centre</v>
      </c>
      <c r="L101" s="297"/>
      <c r="M101" s="297"/>
      <c r="N101" s="297"/>
      <c r="O101" s="297"/>
      <c r="P101" s="297"/>
      <c r="Q101" s="297"/>
      <c r="R101" s="297"/>
      <c r="S101" s="297"/>
      <c r="T101" s="297"/>
      <c r="U101" s="297"/>
      <c r="V101" s="297"/>
      <c r="W101" s="297"/>
      <c r="X101" s="297"/>
      <c r="Y101" s="297"/>
      <c r="Z101" s="297"/>
    </row>
    <row r="102" ht="13.5" customHeight="1">
      <c r="A102" s="294" t="s">
        <v>147</v>
      </c>
      <c r="B102" s="294" t="s">
        <v>246</v>
      </c>
      <c r="C102" s="294" t="s">
        <v>246</v>
      </c>
      <c r="D102" s="294" t="s">
        <v>1269</v>
      </c>
      <c r="E102" s="294" t="s">
        <v>245</v>
      </c>
      <c r="F102" s="300" t="s">
        <v>156</v>
      </c>
      <c r="G102" s="297"/>
      <c r="H102" s="294" t="s">
        <v>1406</v>
      </c>
      <c r="I102" s="294" t="s">
        <v>1338</v>
      </c>
      <c r="J102" s="301" t="str">
        <f t="shared" si="1"/>
        <v>GoldGuoda Safina High-Tech Environmental Refinery Co., Ltd.</v>
      </c>
      <c r="K102" s="301" t="str">
        <f t="shared" si="2"/>
        <v>GoldGuoda Safina High-Tech Environmental Refinery Co., Ltd.</v>
      </c>
      <c r="L102" s="297"/>
      <c r="M102" s="297"/>
      <c r="N102" s="297"/>
      <c r="O102" s="297"/>
      <c r="P102" s="297"/>
      <c r="Q102" s="297"/>
      <c r="R102" s="297"/>
      <c r="S102" s="297"/>
      <c r="T102" s="297"/>
      <c r="U102" s="297"/>
      <c r="V102" s="297"/>
      <c r="W102" s="297"/>
      <c r="X102" s="297"/>
      <c r="Y102" s="297"/>
      <c r="Z102" s="297"/>
    </row>
    <row r="103" ht="13.5" customHeight="1">
      <c r="A103" s="294" t="s">
        <v>147</v>
      </c>
      <c r="B103" s="294" t="s">
        <v>320</v>
      </c>
      <c r="C103" s="294" t="s">
        <v>320</v>
      </c>
      <c r="D103" s="294" t="s">
        <v>1269</v>
      </c>
      <c r="E103" s="294" t="s">
        <v>319</v>
      </c>
      <c r="F103" s="300" t="s">
        <v>156</v>
      </c>
      <c r="G103" s="297"/>
      <c r="H103" s="294" t="s">
        <v>1407</v>
      </c>
      <c r="I103" s="294" t="s">
        <v>1408</v>
      </c>
      <c r="J103" s="301" t="str">
        <f t="shared" si="1"/>
        <v>GoldHangzhou Fuchunjiang Smelting Co., Ltd.</v>
      </c>
      <c r="K103" s="301" t="str">
        <f t="shared" si="2"/>
        <v>GoldHangzhou Fuchunjiang Smelting Co., Ltd.</v>
      </c>
      <c r="L103" s="297"/>
      <c r="M103" s="297"/>
      <c r="N103" s="297"/>
      <c r="O103" s="297"/>
      <c r="P103" s="297"/>
      <c r="Q103" s="297"/>
      <c r="R103" s="297"/>
      <c r="S103" s="297"/>
      <c r="T103" s="297"/>
      <c r="U103" s="297"/>
      <c r="V103" s="297"/>
      <c r="W103" s="297"/>
      <c r="X103" s="297"/>
      <c r="Y103" s="297"/>
      <c r="Z103" s="297"/>
    </row>
    <row r="104" ht="13.5" customHeight="1">
      <c r="A104" s="294" t="s">
        <v>147</v>
      </c>
      <c r="B104" s="294" t="s">
        <v>1409</v>
      </c>
      <c r="C104" s="294" t="s">
        <v>941</v>
      </c>
      <c r="D104" s="294" t="s">
        <v>1348</v>
      </c>
      <c r="E104" s="294" t="s">
        <v>940</v>
      </c>
      <c r="F104" s="300" t="s">
        <v>156</v>
      </c>
      <c r="G104" s="297"/>
      <c r="H104" s="294" t="s">
        <v>1410</v>
      </c>
      <c r="I104" s="294" t="s">
        <v>1411</v>
      </c>
      <c r="J104" s="301" t="str">
        <f t="shared" si="1"/>
        <v>GoldHeeSung Metal Ltd.</v>
      </c>
      <c r="K104" s="301" t="str">
        <f t="shared" si="2"/>
        <v>GoldHeeSung Metal Ltd.</v>
      </c>
      <c r="L104" s="297"/>
      <c r="M104" s="297"/>
      <c r="N104" s="297"/>
      <c r="O104" s="297"/>
      <c r="P104" s="297"/>
      <c r="Q104" s="297"/>
      <c r="R104" s="297"/>
      <c r="S104" s="297"/>
      <c r="T104" s="297"/>
      <c r="U104" s="297"/>
      <c r="V104" s="297"/>
      <c r="W104" s="297"/>
      <c r="X104" s="297"/>
      <c r="Y104" s="297"/>
      <c r="Z104" s="297"/>
    </row>
    <row r="105" ht="13.5" customHeight="1">
      <c r="A105" s="294" t="s">
        <v>147</v>
      </c>
      <c r="B105" s="294" t="s">
        <v>944</v>
      </c>
      <c r="C105" s="294" t="s">
        <v>944</v>
      </c>
      <c r="D105" s="294" t="s">
        <v>1234</v>
      </c>
      <c r="E105" s="294" t="s">
        <v>943</v>
      </c>
      <c r="F105" s="300" t="s">
        <v>156</v>
      </c>
      <c r="G105" s="297"/>
      <c r="H105" s="294" t="s">
        <v>1235</v>
      </c>
      <c r="I105" s="294" t="s">
        <v>1236</v>
      </c>
      <c r="J105" s="301" t="str">
        <f t="shared" si="1"/>
        <v>GoldHeimerle + Meule GmbH</v>
      </c>
      <c r="K105" s="301" t="str">
        <f t="shared" si="2"/>
        <v>GoldHeimerle + Meule GmbH</v>
      </c>
      <c r="L105" s="297"/>
      <c r="M105" s="297"/>
      <c r="N105" s="297"/>
      <c r="O105" s="297"/>
      <c r="P105" s="297"/>
      <c r="Q105" s="297"/>
      <c r="R105" s="297"/>
      <c r="S105" s="297"/>
      <c r="T105" s="297"/>
      <c r="U105" s="297"/>
      <c r="V105" s="297"/>
      <c r="W105" s="297"/>
      <c r="X105" s="297"/>
      <c r="Y105" s="297"/>
      <c r="Z105" s="297"/>
    </row>
    <row r="106" ht="13.5" customHeight="1">
      <c r="A106" s="294" t="s">
        <v>147</v>
      </c>
      <c r="B106" s="294" t="s">
        <v>1412</v>
      </c>
      <c r="C106" s="294" t="s">
        <v>1068</v>
      </c>
      <c r="D106" s="294" t="s">
        <v>1269</v>
      </c>
      <c r="E106" s="294" t="s">
        <v>1067</v>
      </c>
      <c r="F106" s="300" t="s">
        <v>156</v>
      </c>
      <c r="G106" s="297"/>
      <c r="H106" s="294" t="s">
        <v>1334</v>
      </c>
      <c r="I106" s="294" t="s">
        <v>1335</v>
      </c>
      <c r="J106" s="301" t="str">
        <f t="shared" si="1"/>
        <v>GoldHenan Zhongyuan Gold Refinery Co., Ltd.</v>
      </c>
      <c r="K106" s="301" t="str">
        <f t="shared" si="2"/>
        <v>GoldHenan Zhongyuan Gold Refinery Co., Ltd.</v>
      </c>
      <c r="L106" s="297"/>
      <c r="M106" s="297"/>
      <c r="N106" s="297"/>
      <c r="O106" s="297"/>
      <c r="P106" s="297"/>
      <c r="Q106" s="297"/>
      <c r="R106" s="297"/>
      <c r="S106" s="297"/>
      <c r="T106" s="297"/>
      <c r="U106" s="297"/>
      <c r="V106" s="297"/>
      <c r="W106" s="297"/>
      <c r="X106" s="297"/>
      <c r="Y106" s="297"/>
      <c r="Z106" s="297"/>
    </row>
    <row r="107" ht="13.5" customHeight="1">
      <c r="A107" s="294" t="s">
        <v>147</v>
      </c>
      <c r="B107" s="294" t="s">
        <v>1413</v>
      </c>
      <c r="C107" s="294" t="s">
        <v>1068</v>
      </c>
      <c r="D107" s="294" t="s">
        <v>1269</v>
      </c>
      <c r="E107" s="294" t="s">
        <v>1067</v>
      </c>
      <c r="F107" s="300" t="s">
        <v>156</v>
      </c>
      <c r="G107" s="297"/>
      <c r="H107" s="294" t="s">
        <v>1334</v>
      </c>
      <c r="I107" s="294" t="s">
        <v>1335</v>
      </c>
      <c r="J107" s="301" t="str">
        <f t="shared" si="1"/>
        <v>GoldHenan Zhongyuan Gold Smelter of Zhongjin Gold Co. Ltd.</v>
      </c>
      <c r="K107" s="301" t="str">
        <f t="shared" si="2"/>
        <v>GoldHenan Zhongyuan Gold Smelter of Zhongjin Gold Co. Ltd.</v>
      </c>
      <c r="L107" s="297"/>
      <c r="M107" s="297"/>
      <c r="N107" s="297"/>
      <c r="O107" s="297"/>
      <c r="P107" s="297"/>
      <c r="Q107" s="297"/>
      <c r="R107" s="297"/>
      <c r="S107" s="297"/>
      <c r="T107" s="297"/>
      <c r="U107" s="297"/>
      <c r="V107" s="297"/>
      <c r="W107" s="297"/>
      <c r="X107" s="297"/>
      <c r="Y107" s="297"/>
      <c r="Z107" s="297"/>
    </row>
    <row r="108" ht="13.5" customHeight="1">
      <c r="A108" s="294" t="s">
        <v>147</v>
      </c>
      <c r="B108" s="294" t="s">
        <v>1414</v>
      </c>
      <c r="C108" s="294" t="s">
        <v>1068</v>
      </c>
      <c r="D108" s="294" t="s">
        <v>1269</v>
      </c>
      <c r="E108" s="294" t="s">
        <v>1067</v>
      </c>
      <c r="F108" s="300" t="s">
        <v>156</v>
      </c>
      <c r="G108" s="297"/>
      <c r="H108" s="294" t="s">
        <v>1334</v>
      </c>
      <c r="I108" s="294" t="s">
        <v>1335</v>
      </c>
      <c r="J108" s="301" t="str">
        <f t="shared" si="1"/>
        <v>GoldHenan Zhongyuan Gold Smelter of Zhongjin Gold Corporation Limited</v>
      </c>
      <c r="K108" s="301" t="str">
        <f t="shared" si="2"/>
        <v>GoldHenan Zhongyuan Gold Smelter of Zhongjin Gold Corporation Limited</v>
      </c>
      <c r="L108" s="297"/>
      <c r="M108" s="297"/>
      <c r="N108" s="297"/>
      <c r="O108" s="297"/>
      <c r="P108" s="297"/>
      <c r="Q108" s="297"/>
      <c r="R108" s="297"/>
      <c r="S108" s="297"/>
      <c r="T108" s="297"/>
      <c r="U108" s="297"/>
      <c r="V108" s="297"/>
      <c r="W108" s="297"/>
      <c r="X108" s="297"/>
      <c r="Y108" s="297"/>
      <c r="Z108" s="297"/>
    </row>
    <row r="109" ht="13.5" customHeight="1">
      <c r="A109" s="294" t="s">
        <v>147</v>
      </c>
      <c r="B109" s="294" t="s">
        <v>333</v>
      </c>
      <c r="C109" s="294" t="s">
        <v>333</v>
      </c>
      <c r="D109" s="294" t="s">
        <v>1234</v>
      </c>
      <c r="E109" s="294" t="s">
        <v>332</v>
      </c>
      <c r="F109" s="300" t="s">
        <v>156</v>
      </c>
      <c r="G109" s="297"/>
      <c r="H109" s="294" t="s">
        <v>1415</v>
      </c>
      <c r="I109" s="294" t="s">
        <v>1416</v>
      </c>
      <c r="J109" s="301" t="str">
        <f t="shared" si="1"/>
        <v>GoldHeraeus Germany GmbH Co. KG</v>
      </c>
      <c r="K109" s="301" t="str">
        <f t="shared" si="2"/>
        <v>GoldHeraeus Germany GmbH Co. KG</v>
      </c>
      <c r="L109" s="297"/>
      <c r="M109" s="297"/>
      <c r="N109" s="297"/>
      <c r="O109" s="297"/>
      <c r="P109" s="297"/>
      <c r="Q109" s="297"/>
      <c r="R109" s="297"/>
      <c r="S109" s="297"/>
      <c r="T109" s="297"/>
      <c r="U109" s="297"/>
      <c r="V109" s="297"/>
      <c r="W109" s="297"/>
      <c r="X109" s="297"/>
      <c r="Y109" s="297"/>
      <c r="Z109" s="297"/>
    </row>
    <row r="110" ht="13.5" customHeight="1">
      <c r="A110" s="294" t="s">
        <v>147</v>
      </c>
      <c r="B110" s="294" t="s">
        <v>1417</v>
      </c>
      <c r="C110" s="294" t="s">
        <v>323</v>
      </c>
      <c r="D110" s="294" t="s">
        <v>1269</v>
      </c>
      <c r="E110" s="294" t="s">
        <v>322</v>
      </c>
      <c r="F110" s="300" t="s">
        <v>156</v>
      </c>
      <c r="G110" s="297"/>
      <c r="H110" s="294" t="s">
        <v>1418</v>
      </c>
      <c r="I110" s="294" t="s">
        <v>1419</v>
      </c>
      <c r="J110" s="301" t="str">
        <f t="shared" si="1"/>
        <v>GoldHeraeus Ltd. Hong Kong</v>
      </c>
      <c r="K110" s="301" t="str">
        <f t="shared" si="2"/>
        <v>GoldHeraeus Ltd. Hong Kong</v>
      </c>
      <c r="L110" s="297"/>
      <c r="M110" s="297"/>
      <c r="N110" s="297"/>
      <c r="O110" s="297"/>
      <c r="P110" s="297"/>
      <c r="Q110" s="297"/>
      <c r="R110" s="297"/>
      <c r="S110" s="297"/>
      <c r="T110" s="297"/>
      <c r="U110" s="297"/>
      <c r="V110" s="297"/>
      <c r="W110" s="297"/>
      <c r="X110" s="297"/>
      <c r="Y110" s="297"/>
      <c r="Z110" s="297"/>
    </row>
    <row r="111" ht="13.5" customHeight="1">
      <c r="A111" s="294" t="s">
        <v>147</v>
      </c>
      <c r="B111" s="294" t="s">
        <v>323</v>
      </c>
      <c r="C111" s="294" t="s">
        <v>323</v>
      </c>
      <c r="D111" s="294" t="s">
        <v>1269</v>
      </c>
      <c r="E111" s="294" t="s">
        <v>322</v>
      </c>
      <c r="F111" s="300" t="s">
        <v>156</v>
      </c>
      <c r="G111" s="297"/>
      <c r="H111" s="294" t="s">
        <v>1418</v>
      </c>
      <c r="I111" s="294" t="s">
        <v>1419</v>
      </c>
      <c r="J111" s="301" t="str">
        <f t="shared" si="1"/>
        <v>GoldHeraeus Metals Hong Kong Ltd.</v>
      </c>
      <c r="K111" s="301" t="str">
        <f t="shared" si="2"/>
        <v>GoldHeraeus Metals Hong Kong Ltd.</v>
      </c>
      <c r="L111" s="297"/>
      <c r="M111" s="297"/>
      <c r="N111" s="297"/>
      <c r="O111" s="297"/>
      <c r="P111" s="297"/>
      <c r="Q111" s="297"/>
      <c r="R111" s="297"/>
      <c r="S111" s="297"/>
      <c r="T111" s="297"/>
      <c r="U111" s="297"/>
      <c r="V111" s="297"/>
      <c r="W111" s="297"/>
      <c r="X111" s="297"/>
      <c r="Y111" s="297"/>
      <c r="Z111" s="297"/>
    </row>
    <row r="112" ht="13.5" customHeight="1">
      <c r="A112" s="294" t="s">
        <v>147</v>
      </c>
      <c r="B112" s="294" t="s">
        <v>1420</v>
      </c>
      <c r="C112" s="294" t="s">
        <v>333</v>
      </c>
      <c r="D112" s="294" t="s">
        <v>1234</v>
      </c>
      <c r="E112" s="294" t="s">
        <v>332</v>
      </c>
      <c r="F112" s="300" t="s">
        <v>156</v>
      </c>
      <c r="G112" s="297"/>
      <c r="H112" s="294" t="s">
        <v>1415</v>
      </c>
      <c r="I112" s="294" t="s">
        <v>1416</v>
      </c>
      <c r="J112" s="301" t="str">
        <f t="shared" si="1"/>
        <v>GoldHeraeus Precious Metals GmbH &amp; Co. KG</v>
      </c>
      <c r="K112" s="301" t="str">
        <f t="shared" si="2"/>
        <v>GoldHeraeus Precious Metals GmbH &amp; Co. KG</v>
      </c>
      <c r="L112" s="297"/>
      <c r="M112" s="297"/>
      <c r="N112" s="297"/>
      <c r="O112" s="297"/>
      <c r="P112" s="297"/>
      <c r="Q112" s="297"/>
      <c r="R112" s="297"/>
      <c r="S112" s="297"/>
      <c r="T112" s="297"/>
      <c r="U112" s="297"/>
      <c r="V112" s="297"/>
      <c r="W112" s="297"/>
      <c r="X112" s="297"/>
      <c r="Y112" s="297"/>
      <c r="Z112" s="297"/>
    </row>
    <row r="113" ht="13.5" customHeight="1">
      <c r="A113" s="294" t="s">
        <v>147</v>
      </c>
      <c r="B113" s="294" t="s">
        <v>249</v>
      </c>
      <c r="C113" s="294" t="s">
        <v>249</v>
      </c>
      <c r="D113" s="294" t="s">
        <v>1269</v>
      </c>
      <c r="E113" s="294" t="s">
        <v>248</v>
      </c>
      <c r="F113" s="300" t="s">
        <v>156</v>
      </c>
      <c r="G113" s="297"/>
      <c r="H113" s="294" t="s">
        <v>1421</v>
      </c>
      <c r="I113" s="294" t="s">
        <v>1422</v>
      </c>
      <c r="J113" s="301" t="str">
        <f t="shared" si="1"/>
        <v>GoldHunan Chenzhou Mining Co., Ltd.</v>
      </c>
      <c r="K113" s="301" t="str">
        <f t="shared" si="2"/>
        <v>GoldHunan Chenzhou Mining Co., Ltd.</v>
      </c>
      <c r="L113" s="297"/>
      <c r="M113" s="297"/>
      <c r="N113" s="297"/>
      <c r="O113" s="297"/>
      <c r="P113" s="297"/>
      <c r="Q113" s="297"/>
      <c r="R113" s="297"/>
      <c r="S113" s="297"/>
      <c r="T113" s="297"/>
      <c r="U113" s="297"/>
      <c r="V113" s="297"/>
      <c r="W113" s="297"/>
      <c r="X113" s="297"/>
      <c r="Y113" s="297"/>
      <c r="Z113" s="297"/>
    </row>
    <row r="114" ht="13.5" customHeight="1">
      <c r="A114" s="294" t="s">
        <v>147</v>
      </c>
      <c r="B114" s="294" t="s">
        <v>1423</v>
      </c>
      <c r="C114" s="294" t="s">
        <v>249</v>
      </c>
      <c r="D114" s="294" t="s">
        <v>1269</v>
      </c>
      <c r="E114" s="294" t="s">
        <v>248</v>
      </c>
      <c r="F114" s="300" t="s">
        <v>156</v>
      </c>
      <c r="G114" s="297"/>
      <c r="H114" s="294" t="s">
        <v>1421</v>
      </c>
      <c r="I114" s="294" t="s">
        <v>1422</v>
      </c>
      <c r="J114" s="301" t="str">
        <f t="shared" si="1"/>
        <v>GoldHunan Chenzhou Mining Group Co., Ltd.</v>
      </c>
      <c r="K114" s="301" t="str">
        <f t="shared" si="2"/>
        <v>GoldHunan Chenzhou Mining Group Co., Ltd.</v>
      </c>
      <c r="L114" s="297"/>
      <c r="M114" s="297"/>
      <c r="N114" s="297"/>
      <c r="O114" s="297"/>
      <c r="P114" s="297"/>
      <c r="Q114" s="297"/>
      <c r="R114" s="297"/>
      <c r="S114" s="297"/>
      <c r="T114" s="297"/>
      <c r="U114" s="297"/>
      <c r="V114" s="297"/>
      <c r="W114" s="297"/>
      <c r="X114" s="297"/>
      <c r="Y114" s="297"/>
      <c r="Z114" s="297"/>
    </row>
    <row r="115" ht="13.5" customHeight="1">
      <c r="A115" s="294" t="s">
        <v>147</v>
      </c>
      <c r="B115" s="294" t="s">
        <v>1424</v>
      </c>
      <c r="C115" s="294" t="s">
        <v>249</v>
      </c>
      <c r="D115" s="294" t="s">
        <v>1269</v>
      </c>
      <c r="E115" s="294" t="s">
        <v>248</v>
      </c>
      <c r="F115" s="300" t="s">
        <v>156</v>
      </c>
      <c r="G115" s="297"/>
      <c r="H115" s="294" t="s">
        <v>1421</v>
      </c>
      <c r="I115" s="294" t="s">
        <v>1422</v>
      </c>
      <c r="J115" s="301" t="str">
        <f t="shared" si="1"/>
        <v>GoldHunan Chenzhou Mining Industry Co. Ltd.</v>
      </c>
      <c r="K115" s="301" t="str">
        <f t="shared" si="2"/>
        <v>GoldHunan Chenzhou Mining Industry Co. Ltd.</v>
      </c>
      <c r="L115" s="297"/>
      <c r="M115" s="297"/>
      <c r="N115" s="297"/>
      <c r="O115" s="297"/>
      <c r="P115" s="297"/>
      <c r="Q115" s="297"/>
      <c r="R115" s="297"/>
      <c r="S115" s="297"/>
      <c r="T115" s="297"/>
      <c r="U115" s="297"/>
      <c r="V115" s="297"/>
      <c r="W115" s="297"/>
      <c r="X115" s="297"/>
      <c r="Y115" s="297"/>
      <c r="Z115" s="297"/>
    </row>
    <row r="116" ht="13.5" customHeight="1">
      <c r="A116" s="294" t="s">
        <v>147</v>
      </c>
      <c r="B116" s="294" t="s">
        <v>327</v>
      </c>
      <c r="C116" s="294" t="s">
        <v>327</v>
      </c>
      <c r="D116" s="294" t="s">
        <v>1269</v>
      </c>
      <c r="E116" s="294" t="s">
        <v>326</v>
      </c>
      <c r="F116" s="300" t="s">
        <v>156</v>
      </c>
      <c r="G116" s="297"/>
      <c r="H116" s="294" t="s">
        <v>1425</v>
      </c>
      <c r="I116" s="294" t="s">
        <v>1422</v>
      </c>
      <c r="J116" s="301" t="str">
        <f t="shared" si="1"/>
        <v>GoldHunan Guiyang yinxing Nonferrous Smelting Co., Ltd.</v>
      </c>
      <c r="K116" s="301" t="str">
        <f t="shared" si="2"/>
        <v>GoldHunan Guiyang yinxing Nonferrous Smelting Co., Ltd.</v>
      </c>
      <c r="L116" s="297"/>
      <c r="M116" s="297"/>
      <c r="N116" s="297"/>
      <c r="O116" s="297"/>
      <c r="P116" s="297"/>
      <c r="Q116" s="297"/>
      <c r="R116" s="297"/>
      <c r="S116" s="297"/>
      <c r="T116" s="297"/>
      <c r="U116" s="297"/>
      <c r="V116" s="297"/>
      <c r="W116" s="297"/>
      <c r="X116" s="297"/>
      <c r="Y116" s="297"/>
      <c r="Z116" s="297"/>
    </row>
    <row r="117" ht="13.5" customHeight="1">
      <c r="A117" s="294" t="s">
        <v>147</v>
      </c>
      <c r="B117" s="294" t="s">
        <v>1426</v>
      </c>
      <c r="C117" s="294" t="s">
        <v>327</v>
      </c>
      <c r="D117" s="294" t="s">
        <v>1269</v>
      </c>
      <c r="E117" s="294" t="s">
        <v>326</v>
      </c>
      <c r="F117" s="300" t="s">
        <v>156</v>
      </c>
      <c r="G117" s="297"/>
      <c r="H117" s="294" t="s">
        <v>1425</v>
      </c>
      <c r="I117" s="294" t="s">
        <v>1422</v>
      </c>
      <c r="J117" s="301" t="str">
        <f t="shared" si="1"/>
        <v>GoldHunan Yu Teng Non-Ferrous Metals Co., Ltd.</v>
      </c>
      <c r="K117" s="301" t="str">
        <f t="shared" si="2"/>
        <v>GoldHunan Yu Teng Non-Ferrous Metals Co., Ltd.</v>
      </c>
      <c r="L117" s="297"/>
      <c r="M117" s="297"/>
      <c r="N117" s="297"/>
      <c r="O117" s="297"/>
      <c r="P117" s="297"/>
      <c r="Q117" s="297"/>
      <c r="R117" s="297"/>
      <c r="S117" s="297"/>
      <c r="T117" s="297"/>
      <c r="U117" s="297"/>
      <c r="V117" s="297"/>
      <c r="W117" s="297"/>
      <c r="X117" s="297"/>
      <c r="Y117" s="297"/>
      <c r="Z117" s="297"/>
    </row>
    <row r="118" ht="13.5" customHeight="1">
      <c r="A118" s="294" t="s">
        <v>147</v>
      </c>
      <c r="B118" s="294" t="s">
        <v>950</v>
      </c>
      <c r="C118" s="294" t="s">
        <v>950</v>
      </c>
      <c r="D118" s="294" t="s">
        <v>1348</v>
      </c>
      <c r="E118" s="294" t="s">
        <v>949</v>
      </c>
      <c r="F118" s="300" t="s">
        <v>156</v>
      </c>
      <c r="G118" s="297"/>
      <c r="H118" s="294" t="s">
        <v>1427</v>
      </c>
      <c r="I118" s="294" t="s">
        <v>1350</v>
      </c>
      <c r="J118" s="301" t="str">
        <f t="shared" si="1"/>
        <v>GoldHwaSeong CJ CO., LTD.</v>
      </c>
      <c r="K118" s="301" t="str">
        <f t="shared" si="2"/>
        <v>GoldHwaSeong CJ CO., LTD.</v>
      </c>
      <c r="L118" s="297"/>
      <c r="M118" s="297"/>
      <c r="N118" s="297"/>
      <c r="O118" s="297"/>
      <c r="P118" s="297"/>
      <c r="Q118" s="297"/>
      <c r="R118" s="297"/>
      <c r="S118" s="297"/>
      <c r="T118" s="297"/>
      <c r="U118" s="297"/>
      <c r="V118" s="297"/>
      <c r="W118" s="297"/>
      <c r="X118" s="297"/>
      <c r="Y118" s="297"/>
      <c r="Z118" s="297"/>
    </row>
    <row r="119" ht="13.5" customHeight="1">
      <c r="A119" s="294" t="s">
        <v>147</v>
      </c>
      <c r="B119" s="294" t="s">
        <v>1428</v>
      </c>
      <c r="C119" s="294" t="s">
        <v>1428</v>
      </c>
      <c r="D119" s="294" t="s">
        <v>1291</v>
      </c>
      <c r="E119" s="294" t="s">
        <v>1429</v>
      </c>
      <c r="F119" s="300" t="s">
        <v>156</v>
      </c>
      <c r="G119" s="297"/>
      <c r="H119" s="294" t="s">
        <v>1430</v>
      </c>
      <c r="I119" s="294" t="s">
        <v>1293</v>
      </c>
      <c r="J119" s="301" t="str">
        <f t="shared" si="1"/>
        <v>GoldImpala Refineries – Base Metals Refinery (BMR)</v>
      </c>
      <c r="K119" s="301" t="str">
        <f t="shared" si="2"/>
        <v>GoldImpala Refineries – Base Metals Refinery (BMR)</v>
      </c>
      <c r="L119" s="297"/>
      <c r="M119" s="297"/>
      <c r="N119" s="297"/>
      <c r="O119" s="297"/>
      <c r="P119" s="297"/>
      <c r="Q119" s="297"/>
      <c r="R119" s="297"/>
      <c r="S119" s="297"/>
      <c r="T119" s="297"/>
      <c r="U119" s="297"/>
      <c r="V119" s="297"/>
      <c r="W119" s="297"/>
      <c r="X119" s="297"/>
      <c r="Y119" s="297"/>
      <c r="Z119" s="297"/>
    </row>
    <row r="120" ht="13.5" customHeight="1">
      <c r="A120" s="294" t="s">
        <v>147</v>
      </c>
      <c r="B120" s="294" t="s">
        <v>1431</v>
      </c>
      <c r="C120" s="294" t="s">
        <v>1431</v>
      </c>
      <c r="D120" s="294" t="s">
        <v>1291</v>
      </c>
      <c r="E120" s="294" t="s">
        <v>848</v>
      </c>
      <c r="F120" s="300" t="s">
        <v>156</v>
      </c>
      <c r="G120" s="297"/>
      <c r="H120" s="294" t="s">
        <v>1430</v>
      </c>
      <c r="I120" s="294" t="s">
        <v>1293</v>
      </c>
      <c r="J120" s="301" t="str">
        <f t="shared" si="1"/>
        <v>GoldImpala Refineries – Platinum Metals Refinery (PMR)</v>
      </c>
      <c r="K120" s="301" t="str">
        <f t="shared" si="2"/>
        <v>GoldImpala Refineries – Platinum Metals Refinery (PMR)</v>
      </c>
      <c r="L120" s="297"/>
      <c r="M120" s="297"/>
      <c r="N120" s="297"/>
      <c r="O120" s="297"/>
      <c r="P120" s="297"/>
      <c r="Q120" s="297"/>
      <c r="R120" s="297"/>
      <c r="S120" s="297"/>
      <c r="T120" s="297"/>
      <c r="U120" s="297"/>
      <c r="V120" s="297"/>
      <c r="W120" s="297"/>
      <c r="X120" s="297"/>
      <c r="Y120" s="297"/>
      <c r="Z120" s="297"/>
    </row>
    <row r="121" ht="13.5" customHeight="1">
      <c r="A121" s="294" t="s">
        <v>147</v>
      </c>
      <c r="B121" s="294" t="s">
        <v>1432</v>
      </c>
      <c r="C121" s="294" t="s">
        <v>1432</v>
      </c>
      <c r="D121" s="294" t="s">
        <v>1291</v>
      </c>
      <c r="E121" s="294" t="s">
        <v>1433</v>
      </c>
      <c r="F121" s="300" t="s">
        <v>156</v>
      </c>
      <c r="G121" s="297"/>
      <c r="H121" s="294" t="s">
        <v>1434</v>
      </c>
      <c r="I121" s="294" t="s">
        <v>1435</v>
      </c>
      <c r="J121" s="301" t="str">
        <f t="shared" si="1"/>
        <v>GoldImpala Rustenburg</v>
      </c>
      <c r="K121" s="301" t="str">
        <f t="shared" si="2"/>
        <v>GoldImpala Rustenburg</v>
      </c>
      <c r="L121" s="297"/>
      <c r="M121" s="297"/>
      <c r="N121" s="297"/>
      <c r="O121" s="297"/>
      <c r="P121" s="297"/>
      <c r="Q121" s="297"/>
      <c r="R121" s="297"/>
      <c r="S121" s="297"/>
      <c r="T121" s="297"/>
      <c r="U121" s="297"/>
      <c r="V121" s="297"/>
      <c r="W121" s="297"/>
      <c r="X121" s="297"/>
      <c r="Y121" s="297"/>
      <c r="Z121" s="297"/>
    </row>
    <row r="122" ht="13.5" customHeight="1">
      <c r="A122" s="294" t="s">
        <v>147</v>
      </c>
      <c r="B122" s="294" t="s">
        <v>1321</v>
      </c>
      <c r="C122" s="294" t="s">
        <v>1321</v>
      </c>
      <c r="D122" s="294" t="s">
        <v>1322</v>
      </c>
      <c r="E122" s="294" t="s">
        <v>1323</v>
      </c>
      <c r="F122" s="300" t="s">
        <v>156</v>
      </c>
      <c r="G122" s="297"/>
      <c r="H122" s="294" t="s">
        <v>1324</v>
      </c>
      <c r="I122" s="294" t="s">
        <v>1325</v>
      </c>
      <c r="J122" s="301" t="str">
        <f t="shared" si="1"/>
        <v>GoldInca One (Chala One Plant)</v>
      </c>
      <c r="K122" s="301" t="str">
        <f t="shared" si="2"/>
        <v>GoldInca One (Chala One Plant)</v>
      </c>
      <c r="L122" s="297"/>
      <c r="M122" s="297"/>
      <c r="N122" s="297"/>
      <c r="O122" s="297"/>
      <c r="P122" s="297"/>
      <c r="Q122" s="297"/>
      <c r="R122" s="297"/>
      <c r="S122" s="297"/>
      <c r="T122" s="297"/>
      <c r="U122" s="297"/>
      <c r="V122" s="297"/>
      <c r="W122" s="297"/>
      <c r="X122" s="297"/>
      <c r="Y122" s="297"/>
      <c r="Z122" s="297"/>
    </row>
    <row r="123" ht="13.5" customHeight="1">
      <c r="A123" s="294" t="s">
        <v>147</v>
      </c>
      <c r="B123" s="294" t="s">
        <v>1368</v>
      </c>
      <c r="C123" s="294" t="s">
        <v>1368</v>
      </c>
      <c r="D123" s="294" t="s">
        <v>1322</v>
      </c>
      <c r="E123" s="294" t="s">
        <v>1369</v>
      </c>
      <c r="F123" s="300" t="s">
        <v>156</v>
      </c>
      <c r="G123" s="297"/>
      <c r="H123" s="294" t="s">
        <v>1324</v>
      </c>
      <c r="I123" s="294" t="s">
        <v>1325</v>
      </c>
      <c r="J123" s="301" t="str">
        <f t="shared" si="1"/>
        <v>GoldInca One (Koricancha Plant)</v>
      </c>
      <c r="K123" s="301" t="str">
        <f t="shared" si="2"/>
        <v>GoldInca One (Koricancha Plant)</v>
      </c>
      <c r="L123" s="297"/>
      <c r="M123" s="297"/>
      <c r="N123" s="297"/>
      <c r="O123" s="297"/>
      <c r="P123" s="297"/>
      <c r="Q123" s="297"/>
      <c r="R123" s="297"/>
      <c r="S123" s="297"/>
      <c r="T123" s="297"/>
      <c r="U123" s="297"/>
      <c r="V123" s="297"/>
      <c r="W123" s="297"/>
      <c r="X123" s="297"/>
      <c r="Y123" s="297"/>
      <c r="Z123" s="297"/>
    </row>
    <row r="124" ht="13.5" customHeight="1">
      <c r="A124" s="294" t="s">
        <v>147</v>
      </c>
      <c r="B124" s="294" t="s">
        <v>619</v>
      </c>
      <c r="C124" s="294" t="s">
        <v>619</v>
      </c>
      <c r="D124" s="294" t="s">
        <v>1436</v>
      </c>
      <c r="E124" s="294" t="s">
        <v>618</v>
      </c>
      <c r="F124" s="300" t="s">
        <v>156</v>
      </c>
      <c r="G124" s="297"/>
      <c r="H124" s="294" t="s">
        <v>1437</v>
      </c>
      <c r="I124" s="294" t="s">
        <v>1438</v>
      </c>
      <c r="J124" s="301" t="str">
        <f t="shared" si="1"/>
        <v>GoldIndustrial Refining Company</v>
      </c>
      <c r="K124" s="301" t="str">
        <f t="shared" si="2"/>
        <v>GoldIndustrial Refining Company</v>
      </c>
      <c r="L124" s="297"/>
      <c r="M124" s="297"/>
      <c r="N124" s="297"/>
      <c r="O124" s="297"/>
      <c r="P124" s="297"/>
      <c r="Q124" s="297"/>
      <c r="R124" s="297"/>
      <c r="S124" s="297"/>
      <c r="T124" s="297"/>
      <c r="U124" s="297"/>
      <c r="V124" s="297"/>
      <c r="W124" s="297"/>
      <c r="X124" s="297"/>
      <c r="Y124" s="297"/>
      <c r="Z124" s="297"/>
    </row>
    <row r="125" ht="13.5" customHeight="1">
      <c r="A125" s="294" t="s">
        <v>147</v>
      </c>
      <c r="B125" s="294" t="s">
        <v>953</v>
      </c>
      <c r="C125" s="294" t="s">
        <v>953</v>
      </c>
      <c r="D125" s="294" t="s">
        <v>1269</v>
      </c>
      <c r="E125" s="294" t="s">
        <v>952</v>
      </c>
      <c r="F125" s="300" t="s">
        <v>156</v>
      </c>
      <c r="G125" s="297"/>
      <c r="H125" s="294" t="s">
        <v>1439</v>
      </c>
      <c r="I125" s="294" t="s">
        <v>1440</v>
      </c>
      <c r="J125" s="301" t="str">
        <f t="shared" si="1"/>
        <v>GoldInner Mongolia Qiankun Gold and Silver Refinery Share Co., Ltd.</v>
      </c>
      <c r="K125" s="301" t="str">
        <f t="shared" si="2"/>
        <v>GoldInner Mongolia Qiankun Gold and Silver Refinery Share Co., Ltd.</v>
      </c>
      <c r="L125" s="297"/>
      <c r="M125" s="297"/>
      <c r="N125" s="297"/>
      <c r="O125" s="297"/>
      <c r="P125" s="297"/>
      <c r="Q125" s="297"/>
      <c r="R125" s="297"/>
      <c r="S125" s="297"/>
      <c r="T125" s="297"/>
      <c r="U125" s="297"/>
      <c r="V125" s="297"/>
      <c r="W125" s="297"/>
      <c r="X125" s="297"/>
      <c r="Y125" s="297"/>
      <c r="Z125" s="297"/>
    </row>
    <row r="126" ht="13.5" customHeight="1">
      <c r="A126" s="294" t="s">
        <v>147</v>
      </c>
      <c r="B126" s="294" t="s">
        <v>607</v>
      </c>
      <c r="C126" s="294" t="s">
        <v>607</v>
      </c>
      <c r="D126" s="294" t="s">
        <v>1248</v>
      </c>
      <c r="E126" s="294" t="s">
        <v>606</v>
      </c>
      <c r="F126" s="300" t="s">
        <v>156</v>
      </c>
      <c r="G126" s="297"/>
      <c r="H126" s="294" t="s">
        <v>1249</v>
      </c>
      <c r="I126" s="294" t="s">
        <v>1250</v>
      </c>
      <c r="J126" s="301" t="str">
        <f t="shared" si="1"/>
        <v>GoldInternational Precious Metal Refiners</v>
      </c>
      <c r="K126" s="301" t="str">
        <f t="shared" si="2"/>
        <v>GoldInternational Precious Metal Refiners</v>
      </c>
      <c r="L126" s="297"/>
      <c r="M126" s="297"/>
      <c r="N126" s="297"/>
      <c r="O126" s="297"/>
      <c r="P126" s="297"/>
      <c r="Q126" s="297"/>
      <c r="R126" s="297"/>
      <c r="S126" s="297"/>
      <c r="T126" s="297"/>
      <c r="U126" s="297"/>
      <c r="V126" s="297"/>
      <c r="W126" s="297"/>
      <c r="X126" s="297"/>
      <c r="Y126" s="297"/>
      <c r="Z126" s="297"/>
    </row>
    <row r="127" ht="13.5" customHeight="1">
      <c r="A127" s="294" t="s">
        <v>147</v>
      </c>
      <c r="B127" s="294" t="s">
        <v>978</v>
      </c>
      <c r="C127" s="294" t="s">
        <v>978</v>
      </c>
      <c r="D127" s="294" t="s">
        <v>1241</v>
      </c>
      <c r="E127" s="294" t="s">
        <v>977</v>
      </c>
      <c r="F127" s="300" t="s">
        <v>156</v>
      </c>
      <c r="G127" s="297"/>
      <c r="H127" s="294" t="s">
        <v>1441</v>
      </c>
      <c r="I127" s="294" t="s">
        <v>1358</v>
      </c>
      <c r="J127" s="301" t="str">
        <f t="shared" si="1"/>
        <v>GoldIshifuku Metal Industry Co., Ltd.</v>
      </c>
      <c r="K127" s="301" t="str">
        <f t="shared" si="2"/>
        <v>GoldIshifuku Metal Industry Co., Ltd.</v>
      </c>
      <c r="L127" s="297"/>
      <c r="M127" s="297"/>
      <c r="N127" s="297"/>
      <c r="O127" s="297"/>
      <c r="P127" s="297"/>
      <c r="Q127" s="297"/>
      <c r="R127" s="297"/>
      <c r="S127" s="297"/>
      <c r="T127" s="297"/>
      <c r="U127" s="297"/>
      <c r="V127" s="297"/>
      <c r="W127" s="297"/>
      <c r="X127" s="297"/>
      <c r="Y127" s="297"/>
      <c r="Z127" s="297"/>
    </row>
    <row r="128" ht="13.5" customHeight="1">
      <c r="A128" s="294" t="s">
        <v>147</v>
      </c>
      <c r="B128" s="294" t="s">
        <v>330</v>
      </c>
      <c r="C128" s="294" t="s">
        <v>330</v>
      </c>
      <c r="D128" s="294" t="s">
        <v>1285</v>
      </c>
      <c r="E128" s="294" t="s">
        <v>329</v>
      </c>
      <c r="F128" s="300" t="s">
        <v>156</v>
      </c>
      <c r="G128" s="297"/>
      <c r="H128" s="294" t="s">
        <v>1442</v>
      </c>
      <c r="I128" s="294" t="s">
        <v>1287</v>
      </c>
      <c r="J128" s="301" t="str">
        <f t="shared" si="1"/>
        <v>GoldIstanbul Gold Refinery</v>
      </c>
      <c r="K128" s="301" t="str">
        <f t="shared" si="2"/>
        <v>GoldIstanbul Gold Refinery</v>
      </c>
      <c r="L128" s="297"/>
      <c r="M128" s="297"/>
      <c r="N128" s="297"/>
      <c r="O128" s="297"/>
      <c r="P128" s="297"/>
      <c r="Q128" s="297"/>
      <c r="R128" s="297"/>
      <c r="S128" s="297"/>
      <c r="T128" s="297"/>
      <c r="U128" s="297"/>
      <c r="V128" s="297"/>
      <c r="W128" s="297"/>
      <c r="X128" s="297"/>
      <c r="Y128" s="297"/>
      <c r="Z128" s="297"/>
    </row>
    <row r="129" ht="13.5" customHeight="1">
      <c r="A129" s="294" t="s">
        <v>147</v>
      </c>
      <c r="B129" s="294" t="s">
        <v>1124</v>
      </c>
      <c r="C129" s="294" t="s">
        <v>1124</v>
      </c>
      <c r="D129" s="294" t="s">
        <v>1220</v>
      </c>
      <c r="E129" s="294" t="s">
        <v>1123</v>
      </c>
      <c r="F129" s="300" t="s">
        <v>156</v>
      </c>
      <c r="G129" s="297"/>
      <c r="H129" s="294" t="s">
        <v>1331</v>
      </c>
      <c r="I129" s="294" t="s">
        <v>1332</v>
      </c>
      <c r="J129" s="301" t="str">
        <f t="shared" si="1"/>
        <v>GoldItalpreziosi</v>
      </c>
      <c r="K129" s="301" t="str">
        <f t="shared" si="2"/>
        <v>GoldItalpreziosi</v>
      </c>
      <c r="L129" s="297"/>
      <c r="M129" s="297"/>
      <c r="N129" s="297"/>
      <c r="O129" s="297"/>
      <c r="P129" s="297"/>
      <c r="Q129" s="297"/>
      <c r="R129" s="297"/>
      <c r="S129" s="297"/>
      <c r="T129" s="297"/>
      <c r="U129" s="297"/>
      <c r="V129" s="297"/>
      <c r="W129" s="297"/>
      <c r="X129" s="297"/>
      <c r="Y129" s="297"/>
      <c r="Z129" s="297"/>
    </row>
    <row r="130" ht="13.5" customHeight="1">
      <c r="A130" s="294" t="s">
        <v>147</v>
      </c>
      <c r="B130" s="294" t="s">
        <v>881</v>
      </c>
      <c r="C130" s="294" t="s">
        <v>881</v>
      </c>
      <c r="D130" s="294" t="s">
        <v>1288</v>
      </c>
      <c r="E130" s="294" t="s">
        <v>880</v>
      </c>
      <c r="F130" s="300" t="s">
        <v>156</v>
      </c>
      <c r="G130" s="297"/>
      <c r="H130" s="294" t="s">
        <v>1443</v>
      </c>
      <c r="I130" s="294" t="s">
        <v>1444</v>
      </c>
      <c r="J130" s="301" t="str">
        <f t="shared" si="1"/>
        <v>GoldJALAN &amp; Company</v>
      </c>
      <c r="K130" s="301" t="str">
        <f t="shared" si="2"/>
        <v>GoldJALAN &amp; Company</v>
      </c>
      <c r="L130" s="297"/>
      <c r="M130" s="297"/>
      <c r="N130" s="297"/>
      <c r="O130" s="297"/>
      <c r="P130" s="297"/>
      <c r="Q130" s="297"/>
      <c r="R130" s="297"/>
      <c r="S130" s="297"/>
      <c r="T130" s="297"/>
      <c r="U130" s="297"/>
      <c r="V130" s="297"/>
      <c r="W130" s="297"/>
      <c r="X130" s="297"/>
      <c r="Y130" s="297"/>
      <c r="Z130" s="297"/>
    </row>
    <row r="131" ht="13.5" customHeight="1">
      <c r="A131" s="294" t="s">
        <v>147</v>
      </c>
      <c r="B131" s="294" t="s">
        <v>339</v>
      </c>
      <c r="C131" s="294" t="s">
        <v>339</v>
      </c>
      <c r="D131" s="294" t="s">
        <v>1241</v>
      </c>
      <c r="E131" s="294" t="s">
        <v>338</v>
      </c>
      <c r="F131" s="300" t="s">
        <v>156</v>
      </c>
      <c r="G131" s="297"/>
      <c r="H131" s="294" t="s">
        <v>1445</v>
      </c>
      <c r="I131" s="294" t="s">
        <v>1445</v>
      </c>
      <c r="J131" s="301" t="str">
        <f t="shared" si="1"/>
        <v>GoldJapan Mint</v>
      </c>
      <c r="K131" s="301" t="str">
        <f t="shared" si="2"/>
        <v>GoldJapan Mint</v>
      </c>
      <c r="L131" s="297"/>
      <c r="M131" s="297"/>
      <c r="N131" s="297"/>
      <c r="O131" s="297"/>
      <c r="P131" s="297"/>
      <c r="Q131" s="297"/>
      <c r="R131" s="297"/>
      <c r="S131" s="297"/>
      <c r="T131" s="297"/>
      <c r="U131" s="297"/>
      <c r="V131" s="297"/>
      <c r="W131" s="297"/>
      <c r="X131" s="297"/>
      <c r="Y131" s="297"/>
      <c r="Z131" s="297"/>
    </row>
    <row r="132" ht="13.5" customHeight="1">
      <c r="A132" s="294" t="s">
        <v>147</v>
      </c>
      <c r="B132" s="294" t="s">
        <v>1446</v>
      </c>
      <c r="C132" s="294" t="s">
        <v>351</v>
      </c>
      <c r="D132" s="294" t="s">
        <v>1269</v>
      </c>
      <c r="E132" s="294" t="s">
        <v>350</v>
      </c>
      <c r="F132" s="300" t="s">
        <v>156</v>
      </c>
      <c r="G132" s="297"/>
      <c r="H132" s="294" t="s">
        <v>1447</v>
      </c>
      <c r="I132" s="294" t="s">
        <v>1448</v>
      </c>
      <c r="J132" s="301" t="str">
        <f t="shared" si="1"/>
        <v>GoldJCC</v>
      </c>
      <c r="K132" s="301" t="str">
        <f t="shared" si="2"/>
        <v>GoldJCC</v>
      </c>
      <c r="L132" s="297"/>
      <c r="M132" s="297"/>
      <c r="N132" s="297"/>
      <c r="O132" s="297"/>
      <c r="P132" s="297"/>
      <c r="Q132" s="297"/>
      <c r="R132" s="297"/>
      <c r="S132" s="297"/>
      <c r="T132" s="297"/>
      <c r="U132" s="297"/>
      <c r="V132" s="297"/>
      <c r="W132" s="297"/>
      <c r="X132" s="297"/>
      <c r="Y132" s="297"/>
      <c r="Z132" s="297"/>
    </row>
    <row r="133" ht="13.5" customHeight="1">
      <c r="A133" s="294" t="s">
        <v>147</v>
      </c>
      <c r="B133" s="294" t="s">
        <v>351</v>
      </c>
      <c r="C133" s="294" t="s">
        <v>351</v>
      </c>
      <c r="D133" s="294" t="s">
        <v>1269</v>
      </c>
      <c r="E133" s="294" t="s">
        <v>350</v>
      </c>
      <c r="F133" s="300" t="s">
        <v>156</v>
      </c>
      <c r="G133" s="297"/>
      <c r="H133" s="294" t="s">
        <v>1447</v>
      </c>
      <c r="I133" s="294" t="s">
        <v>1448</v>
      </c>
      <c r="J133" s="301" t="str">
        <f t="shared" si="1"/>
        <v>GoldJiangxi Copper Co., Ltd.</v>
      </c>
      <c r="K133" s="301" t="str">
        <f t="shared" si="2"/>
        <v>GoldJiangxi Copper Co., Ltd.</v>
      </c>
      <c r="L133" s="297"/>
      <c r="M133" s="297"/>
      <c r="N133" s="297"/>
      <c r="O133" s="297"/>
      <c r="P133" s="297"/>
      <c r="Q133" s="297"/>
      <c r="R133" s="297"/>
      <c r="S133" s="297"/>
      <c r="T133" s="297"/>
      <c r="U133" s="297"/>
      <c r="V133" s="297"/>
      <c r="W133" s="297"/>
      <c r="X133" s="297"/>
      <c r="Y133" s="297"/>
      <c r="Z133" s="297"/>
    </row>
    <row r="134" ht="13.5" customHeight="1">
      <c r="A134" s="294" t="s">
        <v>147</v>
      </c>
      <c r="B134" s="294" t="s">
        <v>1449</v>
      </c>
      <c r="C134" s="294" t="s">
        <v>255</v>
      </c>
      <c r="D134" s="294" t="s">
        <v>1277</v>
      </c>
      <c r="E134" s="294" t="s">
        <v>254</v>
      </c>
      <c r="F134" s="300" t="s">
        <v>156</v>
      </c>
      <c r="G134" s="297"/>
      <c r="H134" s="294" t="s">
        <v>1278</v>
      </c>
      <c r="I134" s="294" t="s">
        <v>1279</v>
      </c>
      <c r="J134" s="301" t="str">
        <f t="shared" si="1"/>
        <v>GoldJohnson Matthey Canada</v>
      </c>
      <c r="K134" s="301" t="str">
        <f t="shared" si="2"/>
        <v>GoldJohnson Matthey Canada</v>
      </c>
      <c r="L134" s="297"/>
      <c r="M134" s="297"/>
      <c r="N134" s="297"/>
      <c r="O134" s="297"/>
      <c r="P134" s="297"/>
      <c r="Q134" s="297"/>
      <c r="R134" s="297"/>
      <c r="S134" s="297"/>
      <c r="T134" s="297"/>
      <c r="U134" s="297"/>
      <c r="V134" s="297"/>
      <c r="W134" s="297"/>
      <c r="X134" s="297"/>
      <c r="Y134" s="297"/>
      <c r="Z134" s="297"/>
    </row>
    <row r="135" ht="13.5" customHeight="1">
      <c r="A135" s="294" t="s">
        <v>147</v>
      </c>
      <c r="B135" s="294" t="s">
        <v>1450</v>
      </c>
      <c r="C135" s="294" t="s">
        <v>348</v>
      </c>
      <c r="D135" s="294" t="s">
        <v>1226</v>
      </c>
      <c r="E135" s="294" t="s">
        <v>347</v>
      </c>
      <c r="F135" s="300" t="s">
        <v>156</v>
      </c>
      <c r="G135" s="297"/>
      <c r="H135" s="294" t="s">
        <v>1280</v>
      </c>
      <c r="I135" s="294" t="s">
        <v>1281</v>
      </c>
      <c r="J135" s="301" t="str">
        <f t="shared" si="1"/>
        <v>GoldJohnson Matthey Inc.</v>
      </c>
      <c r="K135" s="301" t="str">
        <f t="shared" si="2"/>
        <v>GoldJohnson Matthey Inc.</v>
      </c>
      <c r="L135" s="297"/>
      <c r="M135" s="297"/>
      <c r="N135" s="297"/>
      <c r="O135" s="297"/>
      <c r="P135" s="297"/>
      <c r="Q135" s="297"/>
      <c r="R135" s="297"/>
      <c r="S135" s="297"/>
      <c r="T135" s="297"/>
      <c r="U135" s="297"/>
      <c r="V135" s="297"/>
      <c r="W135" s="297"/>
      <c r="X135" s="297"/>
      <c r="Y135" s="297"/>
      <c r="Z135" s="297"/>
    </row>
    <row r="136" ht="13.5" customHeight="1">
      <c r="A136" s="294" t="s">
        <v>147</v>
      </c>
      <c r="B136" s="294" t="s">
        <v>1451</v>
      </c>
      <c r="C136" s="294" t="s">
        <v>348</v>
      </c>
      <c r="D136" s="294" t="s">
        <v>1226</v>
      </c>
      <c r="E136" s="294" t="s">
        <v>347</v>
      </c>
      <c r="F136" s="300" t="s">
        <v>156</v>
      </c>
      <c r="G136" s="297"/>
      <c r="H136" s="294" t="s">
        <v>1280</v>
      </c>
      <c r="I136" s="294" t="s">
        <v>1281</v>
      </c>
      <c r="J136" s="301" t="str">
        <f t="shared" si="1"/>
        <v>GoldJohnson Matthey Inc. (USA)</v>
      </c>
      <c r="K136" s="301" t="str">
        <f t="shared" si="2"/>
        <v>GoldJohnson Matthey Inc. (USA)</v>
      </c>
      <c r="L136" s="297"/>
      <c r="M136" s="297"/>
      <c r="N136" s="297"/>
      <c r="O136" s="297"/>
      <c r="P136" s="297"/>
      <c r="Q136" s="297"/>
      <c r="R136" s="297"/>
      <c r="S136" s="297"/>
      <c r="T136" s="297"/>
      <c r="U136" s="297"/>
      <c r="V136" s="297"/>
      <c r="W136" s="297"/>
      <c r="X136" s="297"/>
      <c r="Y136" s="297"/>
      <c r="Z136" s="297"/>
    </row>
    <row r="137" ht="13.5" customHeight="1">
      <c r="A137" s="294" t="s">
        <v>147</v>
      </c>
      <c r="B137" s="294" t="s">
        <v>1452</v>
      </c>
      <c r="C137" s="294" t="s">
        <v>255</v>
      </c>
      <c r="D137" s="294" t="s">
        <v>1277</v>
      </c>
      <c r="E137" s="294" t="s">
        <v>254</v>
      </c>
      <c r="F137" s="300" t="s">
        <v>156</v>
      </c>
      <c r="G137" s="297"/>
      <c r="H137" s="294" t="s">
        <v>1278</v>
      </c>
      <c r="I137" s="294" t="s">
        <v>1279</v>
      </c>
      <c r="J137" s="301" t="str">
        <f t="shared" si="1"/>
        <v>GoldJohnson Matthey Limited</v>
      </c>
      <c r="K137" s="301" t="str">
        <f t="shared" si="2"/>
        <v>GoldJohnson Matthey Limited</v>
      </c>
      <c r="L137" s="297"/>
      <c r="M137" s="297"/>
      <c r="N137" s="297"/>
      <c r="O137" s="297"/>
      <c r="P137" s="297"/>
      <c r="Q137" s="297"/>
      <c r="R137" s="297"/>
      <c r="S137" s="297"/>
      <c r="T137" s="297"/>
      <c r="U137" s="297"/>
      <c r="V137" s="297"/>
      <c r="W137" s="297"/>
      <c r="X137" s="297"/>
      <c r="Y137" s="297"/>
      <c r="Z137" s="297"/>
    </row>
    <row r="138" ht="13.5" customHeight="1">
      <c r="A138" s="294" t="s">
        <v>147</v>
      </c>
      <c r="B138" s="294" t="s">
        <v>264</v>
      </c>
      <c r="C138" s="294" t="s">
        <v>264</v>
      </c>
      <c r="D138" s="294" t="s">
        <v>1362</v>
      </c>
      <c r="E138" s="294" t="s">
        <v>263</v>
      </c>
      <c r="F138" s="300" t="s">
        <v>156</v>
      </c>
      <c r="G138" s="297"/>
      <c r="H138" s="294" t="s">
        <v>1363</v>
      </c>
      <c r="I138" s="294" t="s">
        <v>1364</v>
      </c>
      <c r="J138" s="301" t="str">
        <f t="shared" si="1"/>
        <v>GoldJSC Ekaterinburg Non-Ferrous Metal Processing Plant</v>
      </c>
      <c r="K138" s="301" t="str">
        <f t="shared" si="2"/>
        <v>GoldJSC Ekaterinburg Non-Ferrous Metal Processing Plant</v>
      </c>
      <c r="L138" s="297"/>
      <c r="M138" s="297"/>
      <c r="N138" s="297"/>
      <c r="O138" s="297"/>
      <c r="P138" s="297"/>
      <c r="Q138" s="297"/>
      <c r="R138" s="297"/>
      <c r="S138" s="297"/>
      <c r="T138" s="297"/>
      <c r="U138" s="297"/>
      <c r="V138" s="297"/>
      <c r="W138" s="297"/>
      <c r="X138" s="297"/>
      <c r="Y138" s="297"/>
      <c r="Z138" s="297"/>
    </row>
    <row r="139" ht="13.5" customHeight="1">
      <c r="A139" s="294" t="s">
        <v>147</v>
      </c>
      <c r="B139" s="294" t="s">
        <v>921</v>
      </c>
      <c r="C139" s="294" t="s">
        <v>921</v>
      </c>
      <c r="D139" s="294" t="s">
        <v>1362</v>
      </c>
      <c r="E139" s="294" t="s">
        <v>920</v>
      </c>
      <c r="F139" s="300" t="s">
        <v>156</v>
      </c>
      <c r="G139" s="297"/>
      <c r="H139" s="294" t="s">
        <v>1379</v>
      </c>
      <c r="I139" s="294" t="s">
        <v>1380</v>
      </c>
      <c r="J139" s="301" t="str">
        <f t="shared" si="1"/>
        <v>GoldJSC Novosibirsk Refinery</v>
      </c>
      <c r="K139" s="301" t="str">
        <f t="shared" si="2"/>
        <v>GoldJSC Novosibirsk Refinery</v>
      </c>
      <c r="L139" s="297"/>
      <c r="M139" s="297"/>
      <c r="N139" s="297"/>
      <c r="O139" s="297"/>
      <c r="P139" s="297"/>
      <c r="Q139" s="297"/>
      <c r="R139" s="297"/>
      <c r="S139" s="297"/>
      <c r="T139" s="297"/>
      <c r="U139" s="297"/>
      <c r="V139" s="297"/>
      <c r="W139" s="297"/>
      <c r="X139" s="297"/>
      <c r="Y139" s="297"/>
      <c r="Z139" s="297"/>
    </row>
    <row r="140" ht="13.5" customHeight="1">
      <c r="A140" s="294" t="s">
        <v>147</v>
      </c>
      <c r="B140" s="294" t="s">
        <v>398</v>
      </c>
      <c r="C140" s="294" t="s">
        <v>398</v>
      </c>
      <c r="D140" s="294" t="s">
        <v>1362</v>
      </c>
      <c r="E140" s="294" t="s">
        <v>397</v>
      </c>
      <c r="F140" s="300" t="s">
        <v>156</v>
      </c>
      <c r="G140" s="297"/>
      <c r="H140" s="294" t="s">
        <v>1363</v>
      </c>
      <c r="I140" s="294" t="s">
        <v>1364</v>
      </c>
      <c r="J140" s="301" t="str">
        <f t="shared" si="1"/>
        <v>GoldJSC Uralelectromed</v>
      </c>
      <c r="K140" s="301" t="str">
        <f t="shared" si="2"/>
        <v>GoldJSC Uralelectromed</v>
      </c>
      <c r="L140" s="297"/>
      <c r="M140" s="297"/>
      <c r="N140" s="297"/>
      <c r="O140" s="297"/>
      <c r="P140" s="297"/>
      <c r="Q140" s="297"/>
      <c r="R140" s="297"/>
      <c r="S140" s="297"/>
      <c r="T140" s="297"/>
      <c r="U140" s="297"/>
      <c r="V140" s="297"/>
      <c r="W140" s="297"/>
      <c r="X140" s="297"/>
      <c r="Y140" s="297"/>
      <c r="Z140" s="297"/>
    </row>
    <row r="141" ht="13.5" customHeight="1">
      <c r="A141" s="294" t="s">
        <v>147</v>
      </c>
      <c r="B141" s="294" t="s">
        <v>354</v>
      </c>
      <c r="C141" s="294" t="s">
        <v>354</v>
      </c>
      <c r="D141" s="294" t="s">
        <v>1241</v>
      </c>
      <c r="E141" s="294" t="s">
        <v>353</v>
      </c>
      <c r="F141" s="300" t="s">
        <v>156</v>
      </c>
      <c r="G141" s="297"/>
      <c r="H141" s="294" t="s">
        <v>1453</v>
      </c>
      <c r="I141" s="294" t="s">
        <v>1454</v>
      </c>
      <c r="J141" s="301" t="str">
        <f t="shared" si="1"/>
        <v>GoldJX Nippon Mining &amp; Metals Co., Ltd.</v>
      </c>
      <c r="K141" s="301" t="str">
        <f t="shared" si="2"/>
        <v>GoldJX Nippon Mining &amp; Metals Co., Ltd.</v>
      </c>
      <c r="L141" s="297"/>
      <c r="M141" s="297"/>
      <c r="N141" s="297"/>
      <c r="O141" s="297"/>
      <c r="P141" s="297"/>
      <c r="Q141" s="297"/>
      <c r="R141" s="297"/>
      <c r="S141" s="297"/>
      <c r="T141" s="297"/>
      <c r="U141" s="297"/>
      <c r="V141" s="297"/>
      <c r="W141" s="297"/>
      <c r="X141" s="297"/>
      <c r="Y141" s="297"/>
      <c r="Z141" s="297"/>
    </row>
    <row r="142" ht="13.5" customHeight="1">
      <c r="A142" s="294" t="s">
        <v>147</v>
      </c>
      <c r="B142" s="294" t="s">
        <v>915</v>
      </c>
      <c r="C142" s="294" t="s">
        <v>915</v>
      </c>
      <c r="D142" s="294" t="s">
        <v>1455</v>
      </c>
      <c r="E142" s="294" t="s">
        <v>914</v>
      </c>
      <c r="F142" s="300" t="s">
        <v>156</v>
      </c>
      <c r="G142" s="297"/>
      <c r="H142" s="294" t="s">
        <v>1456</v>
      </c>
      <c r="I142" s="294" t="s">
        <v>1457</v>
      </c>
      <c r="J142" s="301" t="str">
        <f t="shared" si="1"/>
        <v>GoldK.A. Rasmussen</v>
      </c>
      <c r="K142" s="301" t="str">
        <f t="shared" si="2"/>
        <v>GoldK.A. Rasmussen</v>
      </c>
      <c r="L142" s="297"/>
      <c r="M142" s="297"/>
      <c r="N142" s="297"/>
      <c r="O142" s="297"/>
      <c r="P142" s="297"/>
      <c r="Q142" s="297"/>
      <c r="R142" s="297"/>
      <c r="S142" s="297"/>
      <c r="T142" s="297"/>
      <c r="U142" s="297"/>
      <c r="V142" s="297"/>
      <c r="W142" s="297"/>
      <c r="X142" s="297"/>
      <c r="Y142" s="297"/>
      <c r="Z142" s="297"/>
    </row>
    <row r="143" ht="13.5" customHeight="1">
      <c r="A143" s="294" t="s">
        <v>147</v>
      </c>
      <c r="B143" s="294" t="s">
        <v>820</v>
      </c>
      <c r="C143" s="294" t="s">
        <v>820</v>
      </c>
      <c r="D143" s="294" t="s">
        <v>1248</v>
      </c>
      <c r="E143" s="294" t="s">
        <v>819</v>
      </c>
      <c r="F143" s="300" t="s">
        <v>156</v>
      </c>
      <c r="G143" s="297"/>
      <c r="H143" s="294" t="s">
        <v>1249</v>
      </c>
      <c r="I143" s="294" t="s">
        <v>1250</v>
      </c>
      <c r="J143" s="301" t="str">
        <f t="shared" si="1"/>
        <v>GoldKaloti Precious Metals</v>
      </c>
      <c r="K143" s="301" t="str">
        <f t="shared" si="2"/>
        <v>GoldKaloti Precious Metals</v>
      </c>
      <c r="L143" s="297"/>
      <c r="M143" s="297"/>
      <c r="N143" s="297"/>
      <c r="O143" s="297"/>
      <c r="P143" s="297"/>
      <c r="Q143" s="297"/>
      <c r="R143" s="297"/>
      <c r="S143" s="297"/>
      <c r="T143" s="297"/>
      <c r="U143" s="297"/>
      <c r="V143" s="297"/>
      <c r="W143" s="297"/>
      <c r="X143" s="297"/>
      <c r="Y143" s="297"/>
      <c r="Z143" s="297"/>
    </row>
    <row r="144" ht="13.5" customHeight="1">
      <c r="A144" s="294" t="s">
        <v>147</v>
      </c>
      <c r="B144" s="294" t="s">
        <v>268</v>
      </c>
      <c r="C144" s="294" t="s">
        <v>268</v>
      </c>
      <c r="D144" s="294" t="s">
        <v>1458</v>
      </c>
      <c r="E144" s="294" t="s">
        <v>267</v>
      </c>
      <c r="F144" s="300" t="s">
        <v>156</v>
      </c>
      <c r="G144" s="297"/>
      <c r="H144" s="294" t="s">
        <v>1459</v>
      </c>
      <c r="I144" s="294" t="s">
        <v>1460</v>
      </c>
      <c r="J144" s="301" t="str">
        <f t="shared" si="1"/>
        <v>GoldKazakhmys Smelting LLC</v>
      </c>
      <c r="K144" s="301" t="str">
        <f t="shared" si="2"/>
        <v>GoldKazakhmys Smelting LLC</v>
      </c>
      <c r="L144" s="297"/>
      <c r="M144" s="297"/>
      <c r="N144" s="297"/>
      <c r="O144" s="297"/>
      <c r="P144" s="297"/>
      <c r="Q144" s="297"/>
      <c r="R144" s="297"/>
      <c r="S144" s="297"/>
      <c r="T144" s="297"/>
      <c r="U144" s="297"/>
      <c r="V144" s="297"/>
      <c r="W144" s="297"/>
      <c r="X144" s="297"/>
      <c r="Y144" s="297"/>
      <c r="Z144" s="297"/>
    </row>
    <row r="145" ht="13.5" customHeight="1">
      <c r="A145" s="294" t="s">
        <v>147</v>
      </c>
      <c r="B145" s="294" t="s">
        <v>272</v>
      </c>
      <c r="C145" s="294" t="s">
        <v>272</v>
      </c>
      <c r="D145" s="294" t="s">
        <v>1458</v>
      </c>
      <c r="E145" s="294" t="s">
        <v>271</v>
      </c>
      <c r="F145" s="300" t="s">
        <v>156</v>
      </c>
      <c r="G145" s="297"/>
      <c r="H145" s="294" t="s">
        <v>1461</v>
      </c>
      <c r="I145" s="294" t="s">
        <v>1460</v>
      </c>
      <c r="J145" s="301" t="str">
        <f t="shared" si="1"/>
        <v>GoldKazzinc</v>
      </c>
      <c r="K145" s="301" t="str">
        <f t="shared" si="2"/>
        <v>GoldKazzinc</v>
      </c>
      <c r="L145" s="297"/>
      <c r="M145" s="297"/>
      <c r="N145" s="297"/>
      <c r="O145" s="297"/>
      <c r="P145" s="297"/>
      <c r="Q145" s="297"/>
      <c r="R145" s="297"/>
      <c r="S145" s="297"/>
      <c r="T145" s="297"/>
      <c r="U145" s="297"/>
      <c r="V145" s="297"/>
      <c r="W145" s="297"/>
      <c r="X145" s="297"/>
      <c r="Y145" s="297"/>
      <c r="Z145" s="297"/>
    </row>
    <row r="146" ht="13.5" customHeight="1">
      <c r="A146" s="294" t="s">
        <v>147</v>
      </c>
      <c r="B146" s="294" t="s">
        <v>401</v>
      </c>
      <c r="C146" s="294" t="s">
        <v>401</v>
      </c>
      <c r="D146" s="294" t="s">
        <v>1226</v>
      </c>
      <c r="E146" s="294" t="s">
        <v>400</v>
      </c>
      <c r="F146" s="300" t="s">
        <v>156</v>
      </c>
      <c r="G146" s="297"/>
      <c r="H146" s="294" t="s">
        <v>1462</v>
      </c>
      <c r="I146" s="294" t="s">
        <v>1281</v>
      </c>
      <c r="J146" s="301" t="str">
        <f t="shared" si="1"/>
        <v>GoldKennecott Utah Copper LLC</v>
      </c>
      <c r="K146" s="301" t="str">
        <f t="shared" si="2"/>
        <v>GoldKennecott Utah Copper LLC</v>
      </c>
      <c r="L146" s="297"/>
      <c r="M146" s="297"/>
      <c r="N146" s="297"/>
      <c r="O146" s="297"/>
      <c r="P146" s="297"/>
      <c r="Q146" s="297"/>
      <c r="R146" s="297"/>
      <c r="S146" s="297"/>
      <c r="T146" s="297"/>
      <c r="U146" s="297"/>
      <c r="V146" s="297"/>
      <c r="W146" s="297"/>
      <c r="X146" s="297"/>
      <c r="Y146" s="297"/>
      <c r="Z146" s="297"/>
    </row>
    <row r="147" ht="13.5" customHeight="1">
      <c r="A147" s="294" t="s">
        <v>147</v>
      </c>
      <c r="B147" s="294" t="s">
        <v>1463</v>
      </c>
      <c r="C147" s="294" t="s">
        <v>798</v>
      </c>
      <c r="D147" s="294" t="s">
        <v>1464</v>
      </c>
      <c r="E147" s="294" t="s">
        <v>797</v>
      </c>
      <c r="F147" s="300" t="s">
        <v>156</v>
      </c>
      <c r="G147" s="297"/>
      <c r="H147" s="294" t="s">
        <v>1465</v>
      </c>
      <c r="I147" s="294" t="s">
        <v>1466</v>
      </c>
      <c r="J147" s="301" t="str">
        <f t="shared" si="1"/>
        <v>GoldKGHM Polska Miedz S.A.</v>
      </c>
      <c r="K147" s="301" t="str">
        <f t="shared" si="2"/>
        <v>GoldKGHM Polska Miedz S.A.</v>
      </c>
      <c r="L147" s="297"/>
      <c r="M147" s="297"/>
      <c r="N147" s="297"/>
      <c r="O147" s="297"/>
      <c r="P147" s="297"/>
      <c r="Q147" s="297"/>
      <c r="R147" s="297"/>
      <c r="S147" s="297"/>
      <c r="T147" s="297"/>
      <c r="U147" s="297"/>
      <c r="V147" s="297"/>
      <c r="W147" s="297"/>
      <c r="X147" s="297"/>
      <c r="Y147" s="297"/>
      <c r="Z147" s="297"/>
    </row>
    <row r="148" ht="13.5" customHeight="1">
      <c r="A148" s="294" t="s">
        <v>147</v>
      </c>
      <c r="B148" s="294" t="s">
        <v>798</v>
      </c>
      <c r="C148" s="294" t="s">
        <v>798</v>
      </c>
      <c r="D148" s="294" t="s">
        <v>1464</v>
      </c>
      <c r="E148" s="294" t="s">
        <v>797</v>
      </c>
      <c r="F148" s="300" t="s">
        <v>156</v>
      </c>
      <c r="G148" s="297"/>
      <c r="H148" s="294" t="s">
        <v>1465</v>
      </c>
      <c r="I148" s="294" t="s">
        <v>1466</v>
      </c>
      <c r="J148" s="301" t="str">
        <f t="shared" si="1"/>
        <v>GoldKGHM Polska Miedz Spolka Akcyjna</v>
      </c>
      <c r="K148" s="301" t="str">
        <f t="shared" si="2"/>
        <v>GoldKGHM Polska Miedz Spolka Akcyjna</v>
      </c>
      <c r="L148" s="297"/>
      <c r="M148" s="297"/>
      <c r="N148" s="297"/>
      <c r="O148" s="297"/>
      <c r="P148" s="297"/>
      <c r="Q148" s="297"/>
      <c r="R148" s="297"/>
      <c r="S148" s="297"/>
      <c r="T148" s="297"/>
      <c r="U148" s="297"/>
      <c r="V148" s="297"/>
      <c r="W148" s="297"/>
      <c r="X148" s="297"/>
      <c r="Y148" s="297"/>
      <c r="Z148" s="297"/>
    </row>
    <row r="149" ht="13.5" customHeight="1">
      <c r="A149" s="294" t="s">
        <v>147</v>
      </c>
      <c r="B149" s="294" t="s">
        <v>1467</v>
      </c>
      <c r="C149" s="294" t="s">
        <v>798</v>
      </c>
      <c r="D149" s="294" t="s">
        <v>1464</v>
      </c>
      <c r="E149" s="294" t="s">
        <v>797</v>
      </c>
      <c r="F149" s="300" t="s">
        <v>156</v>
      </c>
      <c r="G149" s="297"/>
      <c r="H149" s="294" t="s">
        <v>1465</v>
      </c>
      <c r="I149" s="294" t="s">
        <v>1466</v>
      </c>
      <c r="J149" s="301" t="str">
        <f t="shared" si="1"/>
        <v>GoldKGHM Polska Miedź Spółka Akcyjna</v>
      </c>
      <c r="K149" s="301" t="str">
        <f t="shared" si="2"/>
        <v>GoldKGHM Polska Miedź Spółka Akcyjna</v>
      </c>
      <c r="L149" s="297"/>
      <c r="M149" s="297"/>
      <c r="N149" s="297"/>
      <c r="O149" s="297"/>
      <c r="P149" s="297"/>
      <c r="Q149" s="297"/>
      <c r="R149" s="297"/>
      <c r="S149" s="297"/>
      <c r="T149" s="297"/>
      <c r="U149" s="297"/>
      <c r="V149" s="297"/>
      <c r="W149" s="297"/>
      <c r="X149" s="297"/>
      <c r="Y149" s="297"/>
      <c r="Z149" s="297"/>
    </row>
    <row r="150" ht="13.5" customHeight="1">
      <c r="A150" s="294" t="s">
        <v>147</v>
      </c>
      <c r="B150" s="294" t="s">
        <v>1468</v>
      </c>
      <c r="C150" s="294" t="s">
        <v>568</v>
      </c>
      <c r="D150" s="294" t="s">
        <v>1241</v>
      </c>
      <c r="E150" s="294" t="s">
        <v>567</v>
      </c>
      <c r="F150" s="300" t="s">
        <v>156</v>
      </c>
      <c r="G150" s="297"/>
      <c r="H150" s="294" t="s">
        <v>1469</v>
      </c>
      <c r="I150" s="294" t="s">
        <v>1470</v>
      </c>
      <c r="J150" s="301" t="str">
        <f t="shared" si="1"/>
        <v>GoldKochi daiicihi Yamaminami plant</v>
      </c>
      <c r="K150" s="301" t="str">
        <f t="shared" si="2"/>
        <v>GoldKochi daiicihi Yamaminami plant</v>
      </c>
      <c r="L150" s="297"/>
      <c r="M150" s="297"/>
      <c r="N150" s="297"/>
      <c r="O150" s="297"/>
      <c r="P150" s="297"/>
      <c r="Q150" s="297"/>
      <c r="R150" s="297"/>
      <c r="S150" s="297"/>
      <c r="T150" s="297"/>
      <c r="U150" s="297"/>
      <c r="V150" s="297"/>
      <c r="W150" s="297"/>
      <c r="X150" s="297"/>
      <c r="Y150" s="297"/>
      <c r="Z150" s="297"/>
    </row>
    <row r="151" ht="13.5" customHeight="1">
      <c r="A151" s="294" t="s">
        <v>147</v>
      </c>
      <c r="B151" s="294" t="s">
        <v>368</v>
      </c>
      <c r="C151" s="294" t="s">
        <v>368</v>
      </c>
      <c r="D151" s="294" t="s">
        <v>1241</v>
      </c>
      <c r="E151" s="294" t="s">
        <v>367</v>
      </c>
      <c r="F151" s="300" t="s">
        <v>156</v>
      </c>
      <c r="G151" s="297"/>
      <c r="H151" s="294" t="s">
        <v>1471</v>
      </c>
      <c r="I151" s="294" t="s">
        <v>1358</v>
      </c>
      <c r="J151" s="301" t="str">
        <f t="shared" si="1"/>
        <v>GoldKojima Chemicals Co., Ltd.</v>
      </c>
      <c r="K151" s="301" t="str">
        <f t="shared" si="2"/>
        <v>GoldKojima Chemicals Co., Ltd.</v>
      </c>
      <c r="L151" s="297"/>
      <c r="M151" s="297"/>
      <c r="N151" s="297"/>
      <c r="O151" s="297"/>
      <c r="P151" s="297"/>
      <c r="Q151" s="297"/>
      <c r="R151" s="297"/>
      <c r="S151" s="297"/>
      <c r="T151" s="297"/>
      <c r="U151" s="297"/>
      <c r="V151" s="297"/>
      <c r="W151" s="297"/>
      <c r="X151" s="297"/>
      <c r="Y151" s="297"/>
      <c r="Z151" s="297"/>
    </row>
    <row r="152" ht="13.5" customHeight="1">
      <c r="A152" s="294" t="s">
        <v>147</v>
      </c>
      <c r="B152" s="294" t="s">
        <v>1472</v>
      </c>
      <c r="C152" s="294" t="s">
        <v>368</v>
      </c>
      <c r="D152" s="294" t="s">
        <v>1241</v>
      </c>
      <c r="E152" s="294" t="s">
        <v>367</v>
      </c>
      <c r="F152" s="300" t="s">
        <v>156</v>
      </c>
      <c r="G152" s="297"/>
      <c r="H152" s="294" t="s">
        <v>1471</v>
      </c>
      <c r="I152" s="294" t="s">
        <v>1358</v>
      </c>
      <c r="J152" s="301" t="str">
        <f t="shared" si="1"/>
        <v>GoldKojima Kagaku Yakuhin Co., Ltd</v>
      </c>
      <c r="K152" s="301" t="str">
        <f t="shared" si="2"/>
        <v>GoldKojima Kagaku Yakuhin Co., Ltd</v>
      </c>
      <c r="L152" s="297"/>
      <c r="M152" s="297"/>
      <c r="N152" s="297"/>
      <c r="O152" s="297"/>
      <c r="P152" s="297"/>
      <c r="Q152" s="297"/>
      <c r="R152" s="297"/>
      <c r="S152" s="297"/>
      <c r="T152" s="297"/>
      <c r="U152" s="297"/>
      <c r="V152" s="297"/>
      <c r="W152" s="297"/>
      <c r="X152" s="297"/>
      <c r="Y152" s="297"/>
      <c r="Z152" s="297"/>
    </row>
    <row r="153" ht="13.5" customHeight="1">
      <c r="A153" s="294" t="s">
        <v>147</v>
      </c>
      <c r="B153" s="294" t="s">
        <v>1473</v>
      </c>
      <c r="C153" s="294" t="s">
        <v>798</v>
      </c>
      <c r="D153" s="294" t="s">
        <v>1464</v>
      </c>
      <c r="E153" s="294" t="s">
        <v>797</v>
      </c>
      <c r="F153" s="300" t="s">
        <v>156</v>
      </c>
      <c r="G153" s="297"/>
      <c r="H153" s="294" t="s">
        <v>1465</v>
      </c>
      <c r="I153" s="294" t="s">
        <v>1466</v>
      </c>
      <c r="J153" s="301" t="str">
        <f t="shared" si="1"/>
        <v>GoldKombinat Gorniczo Hutniczy Miedz Polska Miedz S.A.</v>
      </c>
      <c r="K153" s="301" t="str">
        <f t="shared" si="2"/>
        <v>GoldKombinat Gorniczo Hutniczy Miedz Polska Miedz S.A.</v>
      </c>
      <c r="L153" s="297"/>
      <c r="M153" s="297"/>
      <c r="N153" s="297"/>
      <c r="O153" s="297"/>
      <c r="P153" s="297"/>
      <c r="Q153" s="297"/>
      <c r="R153" s="297"/>
      <c r="S153" s="297"/>
      <c r="T153" s="297"/>
      <c r="U153" s="297"/>
      <c r="V153" s="297"/>
      <c r="W153" s="297"/>
      <c r="X153" s="297"/>
      <c r="Y153" s="297"/>
      <c r="Z153" s="297"/>
    </row>
    <row r="154" ht="13.5" customHeight="1">
      <c r="A154" s="294" t="s">
        <v>147</v>
      </c>
      <c r="B154" s="294" t="s">
        <v>829</v>
      </c>
      <c r="C154" s="294" t="s">
        <v>829</v>
      </c>
      <c r="D154" s="294" t="s">
        <v>1348</v>
      </c>
      <c r="E154" s="294" t="s">
        <v>828</v>
      </c>
      <c r="F154" s="300" t="s">
        <v>156</v>
      </c>
      <c r="G154" s="297"/>
      <c r="H154" s="294" t="s">
        <v>1474</v>
      </c>
      <c r="I154" s="294" t="s">
        <v>1475</v>
      </c>
      <c r="J154" s="301" t="str">
        <f t="shared" si="1"/>
        <v>GoldKorea Zinc Co., Ltd.</v>
      </c>
      <c r="K154" s="301" t="str">
        <f t="shared" si="2"/>
        <v>GoldKorea Zinc Co., Ltd.</v>
      </c>
      <c r="L154" s="297"/>
      <c r="M154" s="297"/>
      <c r="N154" s="297"/>
      <c r="O154" s="297"/>
      <c r="P154" s="297"/>
      <c r="Q154" s="297"/>
      <c r="R154" s="297"/>
      <c r="S154" s="297"/>
      <c r="T154" s="297"/>
      <c r="U154" s="297"/>
      <c r="V154" s="297"/>
      <c r="W154" s="297"/>
      <c r="X154" s="297"/>
      <c r="Y154" s="297"/>
      <c r="Z154" s="297"/>
    </row>
    <row r="155" ht="13.5" customHeight="1">
      <c r="A155" s="294" t="s">
        <v>147</v>
      </c>
      <c r="B155" s="294" t="s">
        <v>1476</v>
      </c>
      <c r="C155" s="294" t="s">
        <v>1368</v>
      </c>
      <c r="D155" s="294" t="s">
        <v>1322</v>
      </c>
      <c r="E155" s="294" t="s">
        <v>1369</v>
      </c>
      <c r="F155" s="300" t="s">
        <v>156</v>
      </c>
      <c r="G155" s="297"/>
      <c r="H155" s="294" t="s">
        <v>1324</v>
      </c>
      <c r="I155" s="294" t="s">
        <v>1325</v>
      </c>
      <c r="J155" s="301" t="str">
        <f t="shared" si="1"/>
        <v>GoldKori Plant</v>
      </c>
      <c r="K155" s="301" t="str">
        <f t="shared" si="2"/>
        <v>GoldKori Plant</v>
      </c>
      <c r="L155" s="297"/>
      <c r="M155" s="297"/>
      <c r="N155" s="297"/>
      <c r="O155" s="297"/>
      <c r="P155" s="297"/>
      <c r="Q155" s="297"/>
      <c r="R155" s="297"/>
      <c r="S155" s="297"/>
      <c r="T155" s="297"/>
      <c r="U155" s="297"/>
      <c r="V155" s="297"/>
      <c r="W155" s="297"/>
      <c r="X155" s="297"/>
      <c r="Y155" s="297"/>
      <c r="Z155" s="297"/>
    </row>
    <row r="156" ht="13.5" customHeight="1">
      <c r="A156" s="294" t="s">
        <v>147</v>
      </c>
      <c r="B156" s="294" t="s">
        <v>1477</v>
      </c>
      <c r="C156" s="294" t="s">
        <v>279</v>
      </c>
      <c r="D156" s="294" t="s">
        <v>1241</v>
      </c>
      <c r="E156" s="294" t="s">
        <v>278</v>
      </c>
      <c r="F156" s="300" t="s">
        <v>156</v>
      </c>
      <c r="G156" s="297"/>
      <c r="H156" s="294" t="s">
        <v>1245</v>
      </c>
      <c r="I156" s="294" t="s">
        <v>1246</v>
      </c>
      <c r="J156" s="301" t="str">
        <f t="shared" si="1"/>
        <v>GoldKosak Seiren</v>
      </c>
      <c r="K156" s="301" t="str">
        <f t="shared" si="2"/>
        <v>GoldKosak Seiren</v>
      </c>
      <c r="L156" s="297"/>
      <c r="M156" s="297"/>
      <c r="N156" s="297"/>
      <c r="O156" s="297"/>
      <c r="P156" s="297"/>
      <c r="Q156" s="297"/>
      <c r="R156" s="297"/>
      <c r="S156" s="297"/>
      <c r="T156" s="297"/>
      <c r="U156" s="297"/>
      <c r="V156" s="297"/>
      <c r="W156" s="297"/>
      <c r="X156" s="297"/>
      <c r="Y156" s="297"/>
      <c r="Z156" s="297"/>
    </row>
    <row r="157" ht="13.5" customHeight="1">
      <c r="A157" s="294" t="s">
        <v>147</v>
      </c>
      <c r="B157" s="294" t="s">
        <v>1478</v>
      </c>
      <c r="C157" s="294" t="s">
        <v>401</v>
      </c>
      <c r="D157" s="294" t="s">
        <v>1226</v>
      </c>
      <c r="E157" s="294" t="s">
        <v>400</v>
      </c>
      <c r="F157" s="300" t="s">
        <v>156</v>
      </c>
      <c r="G157" s="297"/>
      <c r="H157" s="294" t="s">
        <v>1462</v>
      </c>
      <c r="I157" s="294" t="s">
        <v>1281</v>
      </c>
      <c r="J157" s="301" t="str">
        <f t="shared" si="1"/>
        <v>GoldKUC</v>
      </c>
      <c r="K157" s="301" t="str">
        <f t="shared" si="2"/>
        <v>GoldKUC</v>
      </c>
      <c r="L157" s="297"/>
      <c r="M157" s="297"/>
      <c r="N157" s="297"/>
      <c r="O157" s="297"/>
      <c r="P157" s="297"/>
      <c r="Q157" s="297"/>
      <c r="R157" s="297"/>
      <c r="S157" s="297"/>
      <c r="T157" s="297"/>
      <c r="U157" s="297"/>
      <c r="V157" s="297"/>
      <c r="W157" s="297"/>
      <c r="X157" s="297"/>
      <c r="Y157" s="297"/>
      <c r="Z157" s="297"/>
    </row>
    <row r="158" ht="13.5" customHeight="1">
      <c r="A158" s="294" t="s">
        <v>147</v>
      </c>
      <c r="B158" s="294" t="s">
        <v>1166</v>
      </c>
      <c r="C158" s="294" t="s">
        <v>1166</v>
      </c>
      <c r="D158" s="294" t="s">
        <v>1288</v>
      </c>
      <c r="E158" s="294" t="s">
        <v>1165</v>
      </c>
      <c r="F158" s="300" t="s">
        <v>156</v>
      </c>
      <c r="G158" s="297"/>
      <c r="H158" s="294" t="s">
        <v>1479</v>
      </c>
      <c r="I158" s="294" t="s">
        <v>1290</v>
      </c>
      <c r="J158" s="301" t="str">
        <f t="shared" si="1"/>
        <v>GoldKundan Care Products Ltd.</v>
      </c>
      <c r="K158" s="301" t="str">
        <f t="shared" si="2"/>
        <v>GoldKundan Care Products Ltd.</v>
      </c>
      <c r="L158" s="297"/>
      <c r="M158" s="297"/>
      <c r="N158" s="297"/>
      <c r="O158" s="297"/>
      <c r="P158" s="297"/>
      <c r="Q158" s="297"/>
      <c r="R158" s="297"/>
      <c r="S158" s="297"/>
      <c r="T158" s="297"/>
      <c r="U158" s="297"/>
      <c r="V158" s="297"/>
      <c r="W158" s="297"/>
      <c r="X158" s="297"/>
      <c r="Y158" s="297"/>
      <c r="Z158" s="297"/>
    </row>
    <row r="159" ht="13.5" customHeight="1">
      <c r="A159" s="294" t="s">
        <v>147</v>
      </c>
      <c r="B159" s="294" t="s">
        <v>371</v>
      </c>
      <c r="C159" s="294" t="s">
        <v>371</v>
      </c>
      <c r="D159" s="294" t="s">
        <v>1480</v>
      </c>
      <c r="E159" s="294" t="s">
        <v>370</v>
      </c>
      <c r="F159" s="300" t="s">
        <v>156</v>
      </c>
      <c r="G159" s="297"/>
      <c r="H159" s="294" t="s">
        <v>1481</v>
      </c>
      <c r="I159" s="294" t="s">
        <v>1482</v>
      </c>
      <c r="J159" s="301" t="str">
        <f t="shared" si="1"/>
        <v>GoldKyrgyzaltyn JSC</v>
      </c>
      <c r="K159" s="301" t="str">
        <f t="shared" si="2"/>
        <v>GoldKyrgyzaltyn JSC</v>
      </c>
      <c r="L159" s="297"/>
      <c r="M159" s="297"/>
      <c r="N159" s="297"/>
      <c r="O159" s="297"/>
      <c r="P159" s="297"/>
      <c r="Q159" s="297"/>
      <c r="R159" s="297"/>
      <c r="S159" s="297"/>
      <c r="T159" s="297"/>
      <c r="U159" s="297"/>
      <c r="V159" s="297"/>
      <c r="W159" s="297"/>
      <c r="X159" s="297"/>
      <c r="Y159" s="297"/>
      <c r="Z159" s="297"/>
    </row>
    <row r="160" ht="13.5" customHeight="1">
      <c r="A160" s="294" t="s">
        <v>147</v>
      </c>
      <c r="B160" s="294" t="s">
        <v>657</v>
      </c>
      <c r="C160" s="294" t="s">
        <v>657</v>
      </c>
      <c r="D160" s="294" t="s">
        <v>1362</v>
      </c>
      <c r="E160" s="294" t="s">
        <v>656</v>
      </c>
      <c r="F160" s="300" t="s">
        <v>156</v>
      </c>
      <c r="G160" s="297"/>
      <c r="H160" s="294" t="s">
        <v>1483</v>
      </c>
      <c r="I160" s="294" t="s">
        <v>1484</v>
      </c>
      <c r="J160" s="301" t="str">
        <f t="shared" si="1"/>
        <v>GoldKyshtym Copper-Electrolytic Plant ZAO</v>
      </c>
      <c r="K160" s="301" t="str">
        <f t="shared" si="2"/>
        <v>GoldKyshtym Copper-Electrolytic Plant ZAO</v>
      </c>
      <c r="L160" s="297"/>
      <c r="M160" s="297"/>
      <c r="N160" s="297"/>
      <c r="O160" s="297"/>
      <c r="P160" s="297"/>
      <c r="Q160" s="297"/>
      <c r="R160" s="297"/>
      <c r="S160" s="297"/>
      <c r="T160" s="297"/>
      <c r="U160" s="297"/>
      <c r="V160" s="297"/>
      <c r="W160" s="297"/>
      <c r="X160" s="297"/>
      <c r="Y160" s="297"/>
      <c r="Z160" s="297"/>
    </row>
    <row r="161" ht="13.5" customHeight="1">
      <c r="A161" s="294" t="s">
        <v>147</v>
      </c>
      <c r="B161" s="294" t="s">
        <v>1485</v>
      </c>
      <c r="C161" s="294" t="s">
        <v>194</v>
      </c>
      <c r="D161" s="294" t="s">
        <v>1307</v>
      </c>
      <c r="E161" s="294" t="s">
        <v>193</v>
      </c>
      <c r="F161" s="300" t="s">
        <v>156</v>
      </c>
      <c r="G161" s="297"/>
      <c r="H161" s="294" t="s">
        <v>1308</v>
      </c>
      <c r="I161" s="294" t="s">
        <v>1309</v>
      </c>
      <c r="J161" s="301" t="str">
        <f t="shared" si="1"/>
        <v>GoldLa Caridad</v>
      </c>
      <c r="K161" s="301" t="str">
        <f t="shared" si="2"/>
        <v>GoldLa Caridad</v>
      </c>
      <c r="L161" s="297"/>
      <c r="M161" s="297"/>
      <c r="N161" s="297"/>
      <c r="O161" s="297"/>
      <c r="P161" s="297"/>
      <c r="Q161" s="297"/>
      <c r="R161" s="297"/>
      <c r="S161" s="297"/>
      <c r="T161" s="297"/>
      <c r="U161" s="297"/>
      <c r="V161" s="297"/>
      <c r="W161" s="297"/>
      <c r="X161" s="297"/>
      <c r="Y161" s="297"/>
      <c r="Z161" s="297"/>
    </row>
    <row r="162" ht="13.5" customHeight="1">
      <c r="A162" s="294" t="s">
        <v>147</v>
      </c>
      <c r="B162" s="294" t="s">
        <v>1486</v>
      </c>
      <c r="C162" s="294" t="s">
        <v>456</v>
      </c>
      <c r="D162" s="294" t="s">
        <v>1269</v>
      </c>
      <c r="E162" s="294" t="s">
        <v>455</v>
      </c>
      <c r="F162" s="300" t="s">
        <v>156</v>
      </c>
      <c r="G162" s="297"/>
      <c r="H162" s="294" t="s">
        <v>1337</v>
      </c>
      <c r="I162" s="294" t="s">
        <v>1338</v>
      </c>
      <c r="J162" s="301" t="str">
        <f t="shared" si="1"/>
        <v>GoldLAIZHOU SHANDONG</v>
      </c>
      <c r="K162" s="301" t="str">
        <f t="shared" si="2"/>
        <v>GoldLAIZHOU SHANDONG</v>
      </c>
      <c r="L162" s="297"/>
      <c r="M162" s="297"/>
      <c r="N162" s="297"/>
      <c r="O162" s="297"/>
      <c r="P162" s="297"/>
      <c r="Q162" s="297"/>
      <c r="R162" s="297"/>
      <c r="S162" s="297"/>
      <c r="T162" s="297"/>
      <c r="U162" s="297"/>
      <c r="V162" s="297"/>
      <c r="W162" s="297"/>
      <c r="X162" s="297"/>
      <c r="Y162" s="297"/>
      <c r="Z162" s="297"/>
    </row>
    <row r="163" ht="13.5" customHeight="1">
      <c r="A163" s="294" t="s">
        <v>147</v>
      </c>
      <c r="B163" s="294" t="s">
        <v>375</v>
      </c>
      <c r="C163" s="294" t="s">
        <v>375</v>
      </c>
      <c r="D163" s="294" t="s">
        <v>1487</v>
      </c>
      <c r="E163" s="294" t="s">
        <v>374</v>
      </c>
      <c r="F163" s="300" t="s">
        <v>156</v>
      </c>
      <c r="G163" s="297"/>
      <c r="H163" s="294" t="s">
        <v>1488</v>
      </c>
      <c r="I163" s="294" t="s">
        <v>1489</v>
      </c>
      <c r="J163" s="301" t="str">
        <f t="shared" si="1"/>
        <v>GoldL'azurde Company For Jewelry</v>
      </c>
      <c r="K163" s="301" t="str">
        <f t="shared" si="2"/>
        <v>GoldL'azurde Company For Jewelry</v>
      </c>
      <c r="L163" s="297"/>
      <c r="M163" s="297"/>
      <c r="N163" s="297"/>
      <c r="O163" s="297"/>
      <c r="P163" s="297"/>
      <c r="Q163" s="297"/>
      <c r="R163" s="297"/>
      <c r="S163" s="297"/>
      <c r="T163" s="297"/>
      <c r="U163" s="297"/>
      <c r="V163" s="297"/>
      <c r="W163" s="297"/>
      <c r="X163" s="297"/>
      <c r="Y163" s="297"/>
      <c r="Z163" s="297"/>
    </row>
    <row r="164" ht="13.5" customHeight="1">
      <c r="A164" s="294" t="s">
        <v>147</v>
      </c>
      <c r="B164" s="294" t="s">
        <v>1490</v>
      </c>
      <c r="C164" s="294" t="s">
        <v>414</v>
      </c>
      <c r="D164" s="294" t="s">
        <v>1269</v>
      </c>
      <c r="E164" s="294" t="s">
        <v>413</v>
      </c>
      <c r="F164" s="300" t="s">
        <v>156</v>
      </c>
      <c r="G164" s="297"/>
      <c r="H164" s="294" t="s">
        <v>1491</v>
      </c>
      <c r="I164" s="294" t="s">
        <v>1335</v>
      </c>
      <c r="J164" s="301" t="str">
        <f t="shared" si="1"/>
        <v>GoldLinBao Gold Mining</v>
      </c>
      <c r="K164" s="301" t="str">
        <f t="shared" si="2"/>
        <v>GoldLinBao Gold Mining</v>
      </c>
      <c r="L164" s="297"/>
      <c r="M164" s="297"/>
      <c r="N164" s="297"/>
      <c r="O164" s="297"/>
      <c r="P164" s="297"/>
      <c r="Q164" s="297"/>
      <c r="R164" s="297"/>
      <c r="S164" s="297"/>
      <c r="T164" s="297"/>
      <c r="U164" s="297"/>
      <c r="V164" s="297"/>
      <c r="W164" s="297"/>
      <c r="X164" s="297"/>
      <c r="Y164" s="297"/>
      <c r="Z164" s="297"/>
    </row>
    <row r="165" ht="13.5" customHeight="1">
      <c r="A165" s="294" t="s">
        <v>147</v>
      </c>
      <c r="B165" s="294" t="s">
        <v>414</v>
      </c>
      <c r="C165" s="294" t="s">
        <v>414</v>
      </c>
      <c r="D165" s="294" t="s">
        <v>1269</v>
      </c>
      <c r="E165" s="294" t="s">
        <v>413</v>
      </c>
      <c r="F165" s="300" t="s">
        <v>156</v>
      </c>
      <c r="G165" s="297"/>
      <c r="H165" s="294" t="s">
        <v>1491</v>
      </c>
      <c r="I165" s="294" t="s">
        <v>1335</v>
      </c>
      <c r="J165" s="301" t="str">
        <f t="shared" si="1"/>
        <v>GoldLingbao Gold Co., Ltd.</v>
      </c>
      <c r="K165" s="301" t="str">
        <f t="shared" si="2"/>
        <v>GoldLingbao Gold Co., Ltd.</v>
      </c>
      <c r="L165" s="297"/>
      <c r="M165" s="297"/>
      <c r="N165" s="297"/>
      <c r="O165" s="297"/>
      <c r="P165" s="297"/>
      <c r="Q165" s="297"/>
      <c r="R165" s="297"/>
      <c r="S165" s="297"/>
      <c r="T165" s="297"/>
      <c r="U165" s="297"/>
      <c r="V165" s="297"/>
      <c r="W165" s="297"/>
      <c r="X165" s="297"/>
      <c r="Y165" s="297"/>
      <c r="Z165" s="297"/>
    </row>
    <row r="166" ht="13.5" customHeight="1">
      <c r="A166" s="294" t="s">
        <v>147</v>
      </c>
      <c r="B166" s="294" t="s">
        <v>981</v>
      </c>
      <c r="C166" s="294" t="s">
        <v>981</v>
      </c>
      <c r="D166" s="294" t="s">
        <v>1269</v>
      </c>
      <c r="E166" s="294" t="s">
        <v>980</v>
      </c>
      <c r="F166" s="300" t="s">
        <v>156</v>
      </c>
      <c r="G166" s="297"/>
      <c r="H166" s="294" t="s">
        <v>1491</v>
      </c>
      <c r="I166" s="294" t="s">
        <v>1335</v>
      </c>
      <c r="J166" s="301" t="str">
        <f t="shared" si="1"/>
        <v>GoldLingbao Jinyuan Tonghui Refinery Co., Ltd.</v>
      </c>
      <c r="K166" s="301" t="str">
        <f t="shared" si="2"/>
        <v>GoldLingbao Jinyuan Tonghui Refinery Co., Ltd.</v>
      </c>
      <c r="L166" s="297"/>
      <c r="M166" s="297"/>
      <c r="N166" s="297"/>
      <c r="O166" s="297"/>
      <c r="P166" s="297"/>
      <c r="Q166" s="297"/>
      <c r="R166" s="297"/>
      <c r="S166" s="297"/>
      <c r="T166" s="297"/>
      <c r="U166" s="297"/>
      <c r="V166" s="297"/>
      <c r="W166" s="297"/>
      <c r="X166" s="297"/>
      <c r="Y166" s="297"/>
      <c r="Z166" s="297"/>
    </row>
    <row r="167" ht="13.5" customHeight="1">
      <c r="A167" s="294" t="s">
        <v>147</v>
      </c>
      <c r="B167" s="294" t="s">
        <v>865</v>
      </c>
      <c r="C167" s="294" t="s">
        <v>865</v>
      </c>
      <c r="D167" s="294" t="s">
        <v>1492</v>
      </c>
      <c r="E167" s="294" t="s">
        <v>864</v>
      </c>
      <c r="F167" s="300" t="s">
        <v>156</v>
      </c>
      <c r="G167" s="297"/>
      <c r="H167" s="294" t="s">
        <v>1493</v>
      </c>
      <c r="I167" s="294" t="s">
        <v>1493</v>
      </c>
      <c r="J167" s="301" t="str">
        <f t="shared" si="1"/>
        <v>GoldL'Orfebre S.A.</v>
      </c>
      <c r="K167" s="301" t="str">
        <f t="shared" si="2"/>
        <v>GoldL'Orfebre S.A.</v>
      </c>
      <c r="L167" s="297"/>
      <c r="M167" s="297"/>
      <c r="N167" s="297"/>
      <c r="O167" s="297"/>
      <c r="P167" s="297"/>
      <c r="Q167" s="297"/>
      <c r="R167" s="297"/>
      <c r="S167" s="297"/>
      <c r="T167" s="297"/>
      <c r="U167" s="297"/>
      <c r="V167" s="297"/>
      <c r="W167" s="297"/>
      <c r="X167" s="297"/>
      <c r="Y167" s="297"/>
      <c r="Z167" s="297"/>
    </row>
    <row r="168" ht="13.5" customHeight="1">
      <c r="A168" s="294" t="s">
        <v>147</v>
      </c>
      <c r="B168" s="294" t="s">
        <v>382</v>
      </c>
      <c r="C168" s="294" t="s">
        <v>382</v>
      </c>
      <c r="D168" s="294" t="s">
        <v>1348</v>
      </c>
      <c r="E168" s="294" t="s">
        <v>381</v>
      </c>
      <c r="F168" s="300" t="s">
        <v>156</v>
      </c>
      <c r="G168" s="297"/>
      <c r="H168" s="294" t="s">
        <v>1494</v>
      </c>
      <c r="I168" s="294" t="s">
        <v>1495</v>
      </c>
      <c r="J168" s="301" t="str">
        <f t="shared" si="1"/>
        <v>GoldLS MnM Inc.</v>
      </c>
      <c r="K168" s="301" t="str">
        <f t="shared" si="2"/>
        <v>GoldLS MnM Inc.</v>
      </c>
      <c r="L168" s="297"/>
      <c r="M168" s="297"/>
      <c r="N168" s="297"/>
      <c r="O168" s="297"/>
      <c r="P168" s="297"/>
      <c r="Q168" s="297"/>
      <c r="R168" s="297"/>
      <c r="S168" s="297"/>
      <c r="T168" s="297"/>
      <c r="U168" s="297"/>
      <c r="V168" s="297"/>
      <c r="W168" s="297"/>
      <c r="X168" s="297"/>
      <c r="Y168" s="297"/>
      <c r="Z168" s="297"/>
    </row>
    <row r="169" ht="13.5" customHeight="1">
      <c r="A169" s="294" t="s">
        <v>147</v>
      </c>
      <c r="B169" s="294" t="s">
        <v>941</v>
      </c>
      <c r="C169" s="294" t="s">
        <v>941</v>
      </c>
      <c r="D169" s="294" t="s">
        <v>1348</v>
      </c>
      <c r="E169" s="294" t="s">
        <v>940</v>
      </c>
      <c r="F169" s="300" t="s">
        <v>156</v>
      </c>
      <c r="G169" s="297"/>
      <c r="H169" s="294" t="s">
        <v>1410</v>
      </c>
      <c r="I169" s="294" t="s">
        <v>1411</v>
      </c>
      <c r="J169" s="301" t="str">
        <f t="shared" si="1"/>
        <v>GoldLT Metal Ltd.</v>
      </c>
      <c r="K169" s="301" t="str">
        <f t="shared" si="2"/>
        <v>GoldLT Metal Ltd.</v>
      </c>
      <c r="L169" s="297"/>
      <c r="M169" s="297"/>
      <c r="N169" s="297"/>
      <c r="O169" s="297"/>
      <c r="P169" s="297"/>
      <c r="Q169" s="297"/>
      <c r="R169" s="297"/>
      <c r="S169" s="297"/>
      <c r="T169" s="297"/>
      <c r="U169" s="297"/>
      <c r="V169" s="297"/>
      <c r="W169" s="297"/>
      <c r="X169" s="297"/>
      <c r="Y169" s="297"/>
      <c r="Z169" s="297"/>
    </row>
    <row r="170" ht="13.5" customHeight="1">
      <c r="A170" s="294" t="s">
        <v>147</v>
      </c>
      <c r="B170" s="294" t="s">
        <v>285</v>
      </c>
      <c r="C170" s="294" t="s">
        <v>285</v>
      </c>
      <c r="D170" s="294" t="s">
        <v>1269</v>
      </c>
      <c r="E170" s="294" t="s">
        <v>284</v>
      </c>
      <c r="F170" s="300" t="s">
        <v>156</v>
      </c>
      <c r="G170" s="297"/>
      <c r="H170" s="294" t="s">
        <v>1496</v>
      </c>
      <c r="I170" s="294" t="s">
        <v>1335</v>
      </c>
      <c r="J170" s="301" t="str">
        <f t="shared" si="1"/>
        <v>GoldLuoyang Zijin Yinhui Gold Refinery Co., Ltd.</v>
      </c>
      <c r="K170" s="301" t="str">
        <f t="shared" si="2"/>
        <v>GoldLuoyang Zijin Yinhui Gold Refinery Co., Ltd.</v>
      </c>
      <c r="L170" s="297"/>
      <c r="M170" s="297"/>
      <c r="N170" s="297"/>
      <c r="O170" s="297"/>
      <c r="P170" s="297"/>
      <c r="Q170" s="297"/>
      <c r="R170" s="297"/>
      <c r="S170" s="297"/>
      <c r="T170" s="297"/>
      <c r="U170" s="297"/>
      <c r="V170" s="297"/>
      <c r="W170" s="297"/>
      <c r="X170" s="297"/>
      <c r="Y170" s="297"/>
      <c r="Z170" s="297"/>
    </row>
    <row r="171" ht="13.5" customHeight="1">
      <c r="A171" s="294" t="s">
        <v>147</v>
      </c>
      <c r="B171" s="294" t="s">
        <v>1497</v>
      </c>
      <c r="C171" s="294" t="s">
        <v>285</v>
      </c>
      <c r="D171" s="294" t="s">
        <v>1269</v>
      </c>
      <c r="E171" s="294" t="s">
        <v>284</v>
      </c>
      <c r="F171" s="300" t="s">
        <v>156</v>
      </c>
      <c r="G171" s="297"/>
      <c r="H171" s="294" t="s">
        <v>1496</v>
      </c>
      <c r="I171" s="294" t="s">
        <v>1335</v>
      </c>
      <c r="J171" s="301" t="str">
        <f t="shared" si="1"/>
        <v>GoldLuoyang Zijin Yinhui Gold Smelting</v>
      </c>
      <c r="K171" s="301" t="str">
        <f t="shared" si="2"/>
        <v>GoldLuoyang Zijin Yinhui Gold Smelting</v>
      </c>
      <c r="L171" s="297"/>
      <c r="M171" s="297"/>
      <c r="N171" s="297"/>
      <c r="O171" s="297"/>
      <c r="P171" s="297"/>
      <c r="Q171" s="297"/>
      <c r="R171" s="297"/>
      <c r="S171" s="297"/>
      <c r="T171" s="297"/>
      <c r="U171" s="297"/>
      <c r="V171" s="297"/>
      <c r="W171" s="297"/>
      <c r="X171" s="297"/>
      <c r="Y171" s="297"/>
      <c r="Z171" s="297"/>
    </row>
    <row r="172" ht="13.5" customHeight="1">
      <c r="A172" s="294" t="s">
        <v>147</v>
      </c>
      <c r="B172" s="294" t="s">
        <v>1498</v>
      </c>
      <c r="C172" s="294" t="s">
        <v>285</v>
      </c>
      <c r="D172" s="294" t="s">
        <v>1269</v>
      </c>
      <c r="E172" s="294" t="s">
        <v>284</v>
      </c>
      <c r="F172" s="300" t="s">
        <v>156</v>
      </c>
      <c r="G172" s="297"/>
      <c r="H172" s="294" t="s">
        <v>1496</v>
      </c>
      <c r="I172" s="294" t="s">
        <v>1335</v>
      </c>
      <c r="J172" s="301" t="str">
        <f t="shared" si="1"/>
        <v>GoldLuoyang Zijin Yinhui Metal Smelt Co Ltd</v>
      </c>
      <c r="K172" s="301" t="str">
        <f t="shared" si="2"/>
        <v>GoldLuoyang Zijin Yinhui Metal Smelt Co Ltd</v>
      </c>
      <c r="L172" s="297"/>
      <c r="M172" s="297"/>
      <c r="N172" s="297"/>
      <c r="O172" s="297"/>
      <c r="P172" s="297"/>
      <c r="Q172" s="297"/>
      <c r="R172" s="297"/>
      <c r="S172" s="297"/>
      <c r="T172" s="297"/>
      <c r="U172" s="297"/>
      <c r="V172" s="297"/>
      <c r="W172" s="297"/>
      <c r="X172" s="297"/>
      <c r="Y172" s="297"/>
      <c r="Z172" s="297"/>
    </row>
    <row r="173" ht="13.5" customHeight="1">
      <c r="A173" s="294" t="s">
        <v>147</v>
      </c>
      <c r="B173" s="294" t="s">
        <v>832</v>
      </c>
      <c r="C173" s="294" t="s">
        <v>832</v>
      </c>
      <c r="D173" s="294" t="s">
        <v>1264</v>
      </c>
      <c r="E173" s="294" t="s">
        <v>831</v>
      </c>
      <c r="F173" s="300" t="s">
        <v>156</v>
      </c>
      <c r="G173" s="297"/>
      <c r="H173" s="294" t="s">
        <v>1499</v>
      </c>
      <c r="I173" s="294" t="s">
        <v>1500</v>
      </c>
      <c r="J173" s="301" t="str">
        <f t="shared" si="1"/>
        <v>GoldMarsam Metals</v>
      </c>
      <c r="K173" s="301" t="str">
        <f t="shared" si="2"/>
        <v>GoldMarsam Metals</v>
      </c>
      <c r="L173" s="297"/>
      <c r="M173" s="297"/>
      <c r="N173" s="297"/>
      <c r="O173" s="297"/>
      <c r="P173" s="297"/>
      <c r="Q173" s="297"/>
      <c r="R173" s="297"/>
      <c r="S173" s="297"/>
      <c r="T173" s="297"/>
      <c r="U173" s="297"/>
      <c r="V173" s="297"/>
      <c r="W173" s="297"/>
      <c r="X173" s="297"/>
      <c r="Y173" s="297"/>
      <c r="Z173" s="297"/>
    </row>
    <row r="174" ht="13.5" customHeight="1">
      <c r="A174" s="294" t="s">
        <v>147</v>
      </c>
      <c r="B174" s="294" t="s">
        <v>288</v>
      </c>
      <c r="C174" s="294" t="s">
        <v>288</v>
      </c>
      <c r="D174" s="294" t="s">
        <v>1226</v>
      </c>
      <c r="E174" s="294" t="s">
        <v>287</v>
      </c>
      <c r="F174" s="300" t="s">
        <v>156</v>
      </c>
      <c r="G174" s="297"/>
      <c r="H174" s="294" t="s">
        <v>1501</v>
      </c>
      <c r="I174" s="294" t="s">
        <v>1502</v>
      </c>
      <c r="J174" s="301" t="str">
        <f t="shared" si="1"/>
        <v>GoldMaterion</v>
      </c>
      <c r="K174" s="301" t="str">
        <f t="shared" si="2"/>
        <v>GoldMaterion</v>
      </c>
      <c r="L174" s="297"/>
      <c r="M174" s="297"/>
      <c r="N174" s="297"/>
      <c r="O174" s="297"/>
      <c r="P174" s="297"/>
      <c r="Q174" s="297"/>
      <c r="R174" s="297"/>
      <c r="S174" s="297"/>
      <c r="T174" s="297"/>
      <c r="U174" s="297"/>
      <c r="V174" s="297"/>
      <c r="W174" s="297"/>
      <c r="X174" s="297"/>
      <c r="Y174" s="297"/>
      <c r="Z174" s="297"/>
    </row>
    <row r="175" ht="13.5" customHeight="1">
      <c r="A175" s="294" t="s">
        <v>147</v>
      </c>
      <c r="B175" s="294" t="s">
        <v>987</v>
      </c>
      <c r="C175" s="294" t="s">
        <v>987</v>
      </c>
      <c r="D175" s="294" t="s">
        <v>1241</v>
      </c>
      <c r="E175" s="294" t="s">
        <v>986</v>
      </c>
      <c r="F175" s="300" t="s">
        <v>156</v>
      </c>
      <c r="G175" s="297"/>
      <c r="H175" s="294" t="s">
        <v>1503</v>
      </c>
      <c r="I175" s="294" t="s">
        <v>1358</v>
      </c>
      <c r="J175" s="301" t="str">
        <f t="shared" si="1"/>
        <v>GoldMatsuda Sangyo Co., Ltd.</v>
      </c>
      <c r="K175" s="301" t="str">
        <f t="shared" si="2"/>
        <v>GoldMatsuda Sangyo Co., Ltd.</v>
      </c>
      <c r="L175" s="297"/>
      <c r="M175" s="297"/>
      <c r="N175" s="297"/>
      <c r="O175" s="297"/>
      <c r="P175" s="297"/>
      <c r="Q175" s="297"/>
      <c r="R175" s="297"/>
      <c r="S175" s="297"/>
      <c r="T175" s="297"/>
      <c r="U175" s="297"/>
      <c r="V175" s="297"/>
      <c r="W175" s="297"/>
      <c r="X175" s="297"/>
      <c r="Y175" s="297"/>
      <c r="Z175" s="297"/>
    </row>
    <row r="176" ht="13.5" customHeight="1">
      <c r="A176" s="294" t="s">
        <v>147</v>
      </c>
      <c r="B176" s="294" t="s">
        <v>924</v>
      </c>
      <c r="C176" s="294" t="s">
        <v>924</v>
      </c>
      <c r="D176" s="294" t="s">
        <v>1288</v>
      </c>
      <c r="E176" s="294" t="s">
        <v>923</v>
      </c>
      <c r="F176" s="300" t="s">
        <v>156</v>
      </c>
      <c r="G176" s="297"/>
      <c r="H176" s="294" t="s">
        <v>1504</v>
      </c>
      <c r="I176" s="294" t="s">
        <v>1505</v>
      </c>
      <c r="J176" s="301" t="str">
        <f t="shared" si="1"/>
        <v>GoldMD Overseas</v>
      </c>
      <c r="K176" s="301" t="str">
        <f t="shared" si="2"/>
        <v>GoldMD Overseas</v>
      </c>
      <c r="L176" s="297"/>
      <c r="M176" s="297"/>
      <c r="N176" s="297"/>
      <c r="O176" s="297"/>
      <c r="P176" s="297"/>
      <c r="Q176" s="297"/>
      <c r="R176" s="297"/>
      <c r="S176" s="297"/>
      <c r="T176" s="297"/>
      <c r="U176" s="297"/>
      <c r="V176" s="297"/>
      <c r="W176" s="297"/>
      <c r="X176" s="297"/>
      <c r="Y176" s="297"/>
      <c r="Z176" s="297"/>
    </row>
    <row r="177" ht="13.5" customHeight="1">
      <c r="A177" s="294" t="s">
        <v>147</v>
      </c>
      <c r="B177" s="294" t="s">
        <v>1506</v>
      </c>
      <c r="C177" s="294" t="s">
        <v>1041</v>
      </c>
      <c r="D177" s="294" t="s">
        <v>1241</v>
      </c>
      <c r="E177" s="294" t="s">
        <v>1040</v>
      </c>
      <c r="F177" s="300" t="s">
        <v>156</v>
      </c>
      <c r="G177" s="297"/>
      <c r="H177" s="294" t="s">
        <v>1507</v>
      </c>
      <c r="I177" s="294" t="s">
        <v>1508</v>
      </c>
      <c r="J177" s="301" t="str">
        <f t="shared" si="1"/>
        <v>GoldMEM(Sumitomo Group)</v>
      </c>
      <c r="K177" s="301" t="str">
        <f t="shared" si="2"/>
        <v>GoldMEM(Sumitomo Group)</v>
      </c>
      <c r="L177" s="297"/>
      <c r="M177" s="297"/>
      <c r="N177" s="297"/>
      <c r="O177" s="297"/>
      <c r="P177" s="297"/>
      <c r="Q177" s="297"/>
      <c r="R177" s="297"/>
      <c r="S177" s="297"/>
      <c r="T177" s="297"/>
      <c r="U177" s="297"/>
      <c r="V177" s="297"/>
      <c r="W177" s="297"/>
      <c r="X177" s="297"/>
      <c r="Y177" s="297"/>
      <c r="Z177" s="297"/>
    </row>
    <row r="178" ht="13.5" customHeight="1">
      <c r="A178" s="294" t="s">
        <v>147</v>
      </c>
      <c r="B178" s="294" t="s">
        <v>719</v>
      </c>
      <c r="C178" s="294" t="s">
        <v>719</v>
      </c>
      <c r="D178" s="294" t="s">
        <v>1291</v>
      </c>
      <c r="E178" s="294" t="s">
        <v>718</v>
      </c>
      <c r="F178" s="300" t="s">
        <v>156</v>
      </c>
      <c r="G178" s="297"/>
      <c r="H178" s="294" t="s">
        <v>1509</v>
      </c>
      <c r="I178" s="294" t="s">
        <v>1293</v>
      </c>
      <c r="J178" s="301" t="str">
        <f t="shared" si="1"/>
        <v>GoldMetal Concentrators SA (Pty) Ltd.</v>
      </c>
      <c r="K178" s="301" t="str">
        <f t="shared" si="2"/>
        <v>GoldMetal Concentrators SA (Pty) Ltd.</v>
      </c>
      <c r="L178" s="297"/>
      <c r="M178" s="297"/>
      <c r="N178" s="297"/>
      <c r="O178" s="297"/>
      <c r="P178" s="297"/>
      <c r="Q178" s="297"/>
      <c r="R178" s="297"/>
      <c r="S178" s="297"/>
      <c r="T178" s="297"/>
      <c r="U178" s="297"/>
      <c r="V178" s="297"/>
      <c r="W178" s="297"/>
      <c r="X178" s="297"/>
      <c r="Y178" s="297"/>
      <c r="Z178" s="297"/>
    </row>
    <row r="179" ht="13.5" customHeight="1">
      <c r="A179" s="294" t="s">
        <v>147</v>
      </c>
      <c r="B179" s="294" t="s">
        <v>1510</v>
      </c>
      <c r="C179" s="294" t="s">
        <v>404</v>
      </c>
      <c r="D179" s="294" t="s">
        <v>1307</v>
      </c>
      <c r="E179" s="294" t="s">
        <v>403</v>
      </c>
      <c r="F179" s="300" t="s">
        <v>156</v>
      </c>
      <c r="G179" s="297"/>
      <c r="H179" s="294" t="s">
        <v>1511</v>
      </c>
      <c r="I179" s="294" t="s">
        <v>1512</v>
      </c>
      <c r="J179" s="301" t="str">
        <f t="shared" si="1"/>
        <v>GoldMetal?rgica Met-Mex Pe?oles, S.A. de C.V</v>
      </c>
      <c r="K179" s="301" t="str">
        <f t="shared" si="2"/>
        <v>GoldMetal?rgica Met-Mex Pe?oles, S.A. de C.V</v>
      </c>
      <c r="L179" s="297"/>
      <c r="M179" s="297"/>
      <c r="N179" s="297"/>
      <c r="O179" s="297"/>
      <c r="P179" s="297"/>
      <c r="Q179" s="297"/>
      <c r="R179" s="297"/>
      <c r="S179" s="297"/>
      <c r="T179" s="297"/>
      <c r="U179" s="297"/>
      <c r="V179" s="297"/>
      <c r="W179" s="297"/>
      <c r="X179" s="297"/>
      <c r="Y179" s="297"/>
      <c r="Z179" s="297"/>
    </row>
    <row r="180" ht="13.5" customHeight="1">
      <c r="A180" s="294" t="s">
        <v>147</v>
      </c>
      <c r="B180" s="294" t="s">
        <v>717</v>
      </c>
      <c r="C180" s="294" t="s">
        <v>717</v>
      </c>
      <c r="D180" s="294" t="s">
        <v>1226</v>
      </c>
      <c r="E180" s="294" t="s">
        <v>716</v>
      </c>
      <c r="F180" s="300" t="s">
        <v>156</v>
      </c>
      <c r="G180" s="297"/>
      <c r="H180" s="294" t="s">
        <v>1513</v>
      </c>
      <c r="I180" s="294" t="s">
        <v>1514</v>
      </c>
      <c r="J180" s="301" t="str">
        <f t="shared" si="1"/>
        <v>GoldMetallix Refining Inc.</v>
      </c>
      <c r="K180" s="301" t="str">
        <f t="shared" si="2"/>
        <v>GoldMetallix Refining Inc.</v>
      </c>
      <c r="L180" s="297"/>
      <c r="M180" s="297"/>
      <c r="N180" s="297"/>
      <c r="O180" s="297"/>
      <c r="P180" s="297"/>
      <c r="Q180" s="297"/>
      <c r="R180" s="297"/>
      <c r="S180" s="297"/>
      <c r="T180" s="297"/>
      <c r="U180" s="297"/>
      <c r="V180" s="297"/>
      <c r="W180" s="297"/>
      <c r="X180" s="297"/>
      <c r="Y180" s="297"/>
      <c r="Z180" s="297"/>
    </row>
    <row r="181" ht="13.5" customHeight="1">
      <c r="A181" s="294" t="s">
        <v>147</v>
      </c>
      <c r="B181" s="294" t="s">
        <v>1515</v>
      </c>
      <c r="C181" s="294" t="s">
        <v>459</v>
      </c>
      <c r="D181" s="294" t="s">
        <v>1436</v>
      </c>
      <c r="E181" s="294" t="s">
        <v>458</v>
      </c>
      <c r="F181" s="300" t="s">
        <v>156</v>
      </c>
      <c r="G181" s="297"/>
      <c r="H181" s="294" t="s">
        <v>1516</v>
      </c>
      <c r="I181" s="294" t="s">
        <v>1438</v>
      </c>
      <c r="J181" s="301" t="str">
        <f t="shared" si="1"/>
        <v>GoldMetallurgie Hoboken Overpelt</v>
      </c>
      <c r="K181" s="301" t="str">
        <f t="shared" si="2"/>
        <v>GoldMetallurgie Hoboken Overpelt</v>
      </c>
      <c r="L181" s="297"/>
      <c r="M181" s="297"/>
      <c r="N181" s="297"/>
      <c r="O181" s="297"/>
      <c r="P181" s="297"/>
      <c r="Q181" s="297"/>
      <c r="R181" s="297"/>
      <c r="S181" s="297"/>
      <c r="T181" s="297"/>
      <c r="U181" s="297"/>
      <c r="V181" s="297"/>
      <c r="W181" s="297"/>
      <c r="X181" s="297"/>
      <c r="Y181" s="297"/>
      <c r="Z181" s="297"/>
    </row>
    <row r="182" ht="13.5" customHeight="1">
      <c r="A182" s="294" t="s">
        <v>147</v>
      </c>
      <c r="B182" s="294" t="s">
        <v>1517</v>
      </c>
      <c r="C182" s="294" t="s">
        <v>997</v>
      </c>
      <c r="D182" s="294" t="s">
        <v>1274</v>
      </c>
      <c r="E182" s="294" t="s">
        <v>996</v>
      </c>
      <c r="F182" s="300" t="s">
        <v>156</v>
      </c>
      <c r="G182" s="297"/>
      <c r="H182" s="294" t="s">
        <v>1518</v>
      </c>
      <c r="I182" s="294" t="s">
        <v>1519</v>
      </c>
      <c r="J182" s="301" t="str">
        <f t="shared" si="1"/>
        <v>GoldMetalor Switzerland</v>
      </c>
      <c r="K182" s="301" t="str">
        <f t="shared" si="2"/>
        <v>GoldMetalor Switzerland</v>
      </c>
      <c r="L182" s="297"/>
      <c r="M182" s="297"/>
      <c r="N182" s="297"/>
      <c r="O182" s="297"/>
      <c r="P182" s="297"/>
      <c r="Q182" s="297"/>
      <c r="R182" s="297"/>
      <c r="S182" s="297"/>
      <c r="T182" s="297"/>
      <c r="U182" s="297"/>
      <c r="V182" s="297"/>
      <c r="W182" s="297"/>
      <c r="X182" s="297"/>
      <c r="Y182" s="297"/>
      <c r="Z182" s="297"/>
    </row>
    <row r="183" ht="13.5" customHeight="1">
      <c r="A183" s="294" t="s">
        <v>147</v>
      </c>
      <c r="B183" s="294" t="s">
        <v>990</v>
      </c>
      <c r="C183" s="294" t="s">
        <v>990</v>
      </c>
      <c r="D183" s="294" t="s">
        <v>1269</v>
      </c>
      <c r="E183" s="294" t="s">
        <v>989</v>
      </c>
      <c r="F183" s="300" t="s">
        <v>156</v>
      </c>
      <c r="G183" s="297"/>
      <c r="H183" s="294" t="s">
        <v>1520</v>
      </c>
      <c r="I183" s="294" t="s">
        <v>1419</v>
      </c>
      <c r="J183" s="301" t="str">
        <f t="shared" si="1"/>
        <v>GoldMetalor Technologies (Hong Kong) Ltd.</v>
      </c>
      <c r="K183" s="301" t="str">
        <f t="shared" si="2"/>
        <v>GoldMetalor Technologies (Hong Kong) Ltd.</v>
      </c>
      <c r="L183" s="297"/>
      <c r="M183" s="297"/>
      <c r="N183" s="297"/>
      <c r="O183" s="297"/>
      <c r="P183" s="297"/>
      <c r="Q183" s="297"/>
      <c r="R183" s="297"/>
      <c r="S183" s="297"/>
      <c r="T183" s="297"/>
      <c r="U183" s="297"/>
      <c r="V183" s="297"/>
      <c r="W183" s="297"/>
      <c r="X183" s="297"/>
      <c r="Y183" s="297"/>
      <c r="Z183" s="297"/>
    </row>
    <row r="184" ht="13.5" customHeight="1">
      <c r="A184" s="294" t="s">
        <v>147</v>
      </c>
      <c r="B184" s="294" t="s">
        <v>993</v>
      </c>
      <c r="C184" s="294" t="s">
        <v>993</v>
      </c>
      <c r="D184" s="294" t="s">
        <v>1521</v>
      </c>
      <c r="E184" s="294" t="s">
        <v>992</v>
      </c>
      <c r="F184" s="300" t="s">
        <v>156</v>
      </c>
      <c r="G184" s="297"/>
      <c r="H184" s="294" t="s">
        <v>994</v>
      </c>
      <c r="I184" s="294" t="s">
        <v>1522</v>
      </c>
      <c r="J184" s="301" t="str">
        <f t="shared" si="1"/>
        <v>GoldMetalor Technologies (Singapore) Pte., Ltd.</v>
      </c>
      <c r="K184" s="301" t="str">
        <f t="shared" si="2"/>
        <v>GoldMetalor Technologies (Singapore) Pte., Ltd.</v>
      </c>
      <c r="L184" s="297"/>
      <c r="M184" s="297"/>
      <c r="N184" s="297"/>
      <c r="O184" s="297"/>
      <c r="P184" s="297"/>
      <c r="Q184" s="297"/>
      <c r="R184" s="297"/>
      <c r="S184" s="297"/>
      <c r="T184" s="297"/>
      <c r="U184" s="297"/>
      <c r="V184" s="297"/>
      <c r="W184" s="297"/>
      <c r="X184" s="297"/>
      <c r="Y184" s="297"/>
      <c r="Z184" s="297"/>
    </row>
    <row r="185" ht="13.5" customHeight="1">
      <c r="A185" s="294" t="s">
        <v>147</v>
      </c>
      <c r="B185" s="294" t="s">
        <v>421</v>
      </c>
      <c r="C185" s="294" t="s">
        <v>421</v>
      </c>
      <c r="D185" s="294" t="s">
        <v>1269</v>
      </c>
      <c r="E185" s="294" t="s">
        <v>420</v>
      </c>
      <c r="F185" s="300" t="s">
        <v>156</v>
      </c>
      <c r="G185" s="297"/>
      <c r="H185" s="294" t="s">
        <v>1523</v>
      </c>
      <c r="I185" s="294" t="s">
        <v>1352</v>
      </c>
      <c r="J185" s="301" t="str">
        <f t="shared" si="1"/>
        <v>GoldMetalor Technologies (Suzhou) Ltd.</v>
      </c>
      <c r="K185" s="301" t="str">
        <f t="shared" si="2"/>
        <v>GoldMetalor Technologies (Suzhou) Ltd.</v>
      </c>
      <c r="L185" s="297"/>
      <c r="M185" s="297"/>
      <c r="N185" s="297"/>
      <c r="O185" s="297"/>
      <c r="P185" s="297"/>
      <c r="Q185" s="297"/>
      <c r="R185" s="297"/>
      <c r="S185" s="297"/>
      <c r="T185" s="297"/>
      <c r="U185" s="297"/>
      <c r="V185" s="297"/>
      <c r="W185" s="297"/>
      <c r="X185" s="297"/>
      <c r="Y185" s="297"/>
      <c r="Z185" s="297"/>
    </row>
    <row r="186" ht="13.5" customHeight="1">
      <c r="A186" s="294" t="s">
        <v>147</v>
      </c>
      <c r="B186" s="294" t="s">
        <v>997</v>
      </c>
      <c r="C186" s="294" t="s">
        <v>997</v>
      </c>
      <c r="D186" s="294" t="s">
        <v>1274</v>
      </c>
      <c r="E186" s="294" t="s">
        <v>996</v>
      </c>
      <c r="F186" s="300" t="s">
        <v>156</v>
      </c>
      <c r="G186" s="297"/>
      <c r="H186" s="294" t="s">
        <v>1518</v>
      </c>
      <c r="I186" s="294" t="s">
        <v>1519</v>
      </c>
      <c r="J186" s="301" t="str">
        <f t="shared" si="1"/>
        <v>GoldMetalor Technologies S.A.</v>
      </c>
      <c r="K186" s="301" t="str">
        <f t="shared" si="2"/>
        <v>GoldMetalor Technologies S.A.</v>
      </c>
      <c r="L186" s="297"/>
      <c r="M186" s="297"/>
      <c r="N186" s="297"/>
      <c r="O186" s="297"/>
      <c r="P186" s="297"/>
      <c r="Q186" s="297"/>
      <c r="R186" s="297"/>
      <c r="S186" s="297"/>
      <c r="T186" s="297"/>
      <c r="U186" s="297"/>
      <c r="V186" s="297"/>
      <c r="W186" s="297"/>
      <c r="X186" s="297"/>
      <c r="Y186" s="297"/>
      <c r="Z186" s="297"/>
    </row>
    <row r="187" ht="13.5" customHeight="1">
      <c r="A187" s="294" t="s">
        <v>147</v>
      </c>
      <c r="B187" s="294" t="s">
        <v>386</v>
      </c>
      <c r="C187" s="294" t="s">
        <v>386</v>
      </c>
      <c r="D187" s="294" t="s">
        <v>1226</v>
      </c>
      <c r="E187" s="294" t="s">
        <v>385</v>
      </c>
      <c r="F187" s="300" t="s">
        <v>156</v>
      </c>
      <c r="G187" s="297"/>
      <c r="H187" s="294" t="s">
        <v>1524</v>
      </c>
      <c r="I187" s="294" t="s">
        <v>1525</v>
      </c>
      <c r="J187" s="301" t="str">
        <f t="shared" si="1"/>
        <v>GoldMetalor USA Refining Corporation</v>
      </c>
      <c r="K187" s="301" t="str">
        <f t="shared" si="2"/>
        <v>GoldMetalor USA Refining Corporation</v>
      </c>
      <c r="L187" s="297"/>
      <c r="M187" s="297"/>
      <c r="N187" s="297"/>
      <c r="O187" s="297"/>
      <c r="P187" s="297"/>
      <c r="Q187" s="297"/>
      <c r="R187" s="297"/>
      <c r="S187" s="297"/>
      <c r="T187" s="297"/>
      <c r="U187" s="297"/>
      <c r="V187" s="297"/>
      <c r="W187" s="297"/>
      <c r="X187" s="297"/>
      <c r="Y187" s="297"/>
      <c r="Z187" s="297"/>
    </row>
    <row r="188" ht="13.5" customHeight="1">
      <c r="A188" s="294" t="s">
        <v>147</v>
      </c>
      <c r="B188" s="294" t="s">
        <v>404</v>
      </c>
      <c r="C188" s="294" t="s">
        <v>404</v>
      </c>
      <c r="D188" s="294" t="s">
        <v>1307</v>
      </c>
      <c r="E188" s="294" t="s">
        <v>403</v>
      </c>
      <c r="F188" s="300" t="s">
        <v>156</v>
      </c>
      <c r="G188" s="297"/>
      <c r="H188" s="294" t="s">
        <v>1511</v>
      </c>
      <c r="I188" s="294" t="s">
        <v>1512</v>
      </c>
      <c r="J188" s="301" t="str">
        <f t="shared" si="1"/>
        <v>GoldMetalurgica Met-Mex Penoles S.A. De C.V.</v>
      </c>
      <c r="K188" s="301" t="str">
        <f t="shared" si="2"/>
        <v>GoldMetalurgica Met-Mex Penoles S.A. De C.V.</v>
      </c>
      <c r="L188" s="297"/>
      <c r="M188" s="297"/>
      <c r="N188" s="297"/>
      <c r="O188" s="297"/>
      <c r="P188" s="297"/>
      <c r="Q188" s="297"/>
      <c r="R188" s="297"/>
      <c r="S188" s="297"/>
      <c r="T188" s="297"/>
      <c r="U188" s="297"/>
      <c r="V188" s="297"/>
      <c r="W188" s="297"/>
      <c r="X188" s="297"/>
      <c r="Y188" s="297"/>
      <c r="Z188" s="297"/>
    </row>
    <row r="189" ht="13.5" customHeight="1">
      <c r="A189" s="294" t="s">
        <v>147</v>
      </c>
      <c r="B189" s="294" t="s">
        <v>1526</v>
      </c>
      <c r="C189" s="294" t="s">
        <v>404</v>
      </c>
      <c r="D189" s="294" t="s">
        <v>1307</v>
      </c>
      <c r="E189" s="294" t="s">
        <v>403</v>
      </c>
      <c r="F189" s="300" t="s">
        <v>156</v>
      </c>
      <c r="G189" s="297"/>
      <c r="H189" s="294" t="s">
        <v>1511</v>
      </c>
      <c r="I189" s="294" t="s">
        <v>1512</v>
      </c>
      <c r="J189" s="301" t="str">
        <f t="shared" si="1"/>
        <v>GoldMetalúrgica Met-Mex Peñoles S.A. De C.V.</v>
      </c>
      <c r="K189" s="301" t="str">
        <f t="shared" si="2"/>
        <v>GoldMetalúrgica Met-Mex Peñoles S.A. De C.V.</v>
      </c>
      <c r="L189" s="297"/>
      <c r="M189" s="297"/>
      <c r="N189" s="297"/>
      <c r="O189" s="297"/>
      <c r="P189" s="297"/>
      <c r="Q189" s="297"/>
      <c r="R189" s="297"/>
      <c r="S189" s="297"/>
      <c r="T189" s="297"/>
      <c r="U189" s="297"/>
      <c r="V189" s="297"/>
      <c r="W189" s="297"/>
      <c r="X189" s="297"/>
      <c r="Y189" s="297"/>
      <c r="Z189" s="297"/>
    </row>
    <row r="190" ht="13.5" customHeight="1">
      <c r="A190" s="294" t="s">
        <v>147</v>
      </c>
      <c r="B190" s="294" t="s">
        <v>1527</v>
      </c>
      <c r="C190" s="294" t="s">
        <v>404</v>
      </c>
      <c r="D190" s="294" t="s">
        <v>1307</v>
      </c>
      <c r="E190" s="294" t="s">
        <v>403</v>
      </c>
      <c r="F190" s="300" t="s">
        <v>156</v>
      </c>
      <c r="G190" s="297"/>
      <c r="H190" s="294" t="s">
        <v>1511</v>
      </c>
      <c r="I190" s="294" t="s">
        <v>1512</v>
      </c>
      <c r="J190" s="301" t="str">
        <f t="shared" si="1"/>
        <v>GoldMet-Mex Pe?oles, S.A.</v>
      </c>
      <c r="K190" s="301" t="str">
        <f t="shared" si="2"/>
        <v>GoldMet-Mex Pe?oles, S.A.</v>
      </c>
      <c r="L190" s="297"/>
      <c r="M190" s="297"/>
      <c r="N190" s="297"/>
      <c r="O190" s="297"/>
      <c r="P190" s="297"/>
      <c r="Q190" s="297"/>
      <c r="R190" s="297"/>
      <c r="S190" s="297"/>
      <c r="T190" s="297"/>
      <c r="U190" s="297"/>
      <c r="V190" s="297"/>
      <c r="W190" s="297"/>
      <c r="X190" s="297"/>
      <c r="Y190" s="297"/>
      <c r="Z190" s="297"/>
    </row>
    <row r="191" ht="13.5" customHeight="1">
      <c r="A191" s="294" t="s">
        <v>147</v>
      </c>
      <c r="B191" s="294" t="s">
        <v>1528</v>
      </c>
      <c r="C191" s="294" t="s">
        <v>404</v>
      </c>
      <c r="D191" s="294" t="s">
        <v>1307</v>
      </c>
      <c r="E191" s="294" t="s">
        <v>403</v>
      </c>
      <c r="F191" s="300" t="s">
        <v>156</v>
      </c>
      <c r="G191" s="297"/>
      <c r="H191" s="294" t="s">
        <v>1511</v>
      </c>
      <c r="I191" s="294" t="s">
        <v>1512</v>
      </c>
      <c r="J191" s="301" t="str">
        <f t="shared" si="1"/>
        <v>GoldMet-Mex Penoles, S.A.</v>
      </c>
      <c r="K191" s="301" t="str">
        <f t="shared" si="2"/>
        <v>GoldMet-Mex Penoles, S.A.</v>
      </c>
      <c r="L191" s="297"/>
      <c r="M191" s="297"/>
      <c r="N191" s="297"/>
      <c r="O191" s="297"/>
      <c r="P191" s="297"/>
      <c r="Q191" s="297"/>
      <c r="R191" s="297"/>
      <c r="S191" s="297"/>
      <c r="T191" s="297"/>
      <c r="U191" s="297"/>
      <c r="V191" s="297"/>
      <c r="W191" s="297"/>
      <c r="X191" s="297"/>
      <c r="Y191" s="297"/>
      <c r="Z191" s="297"/>
    </row>
    <row r="192" ht="13.5" customHeight="1">
      <c r="A192" s="294" t="s">
        <v>147</v>
      </c>
      <c r="B192" s="294" t="s">
        <v>428</v>
      </c>
      <c r="C192" s="294" t="s">
        <v>428</v>
      </c>
      <c r="D192" s="294" t="s">
        <v>1241</v>
      </c>
      <c r="E192" s="294" t="s">
        <v>1001</v>
      </c>
      <c r="F192" s="300" t="s">
        <v>156</v>
      </c>
      <c r="G192" s="297"/>
      <c r="H192" s="294" t="s">
        <v>1243</v>
      </c>
      <c r="I192" s="294" t="s">
        <v>1243</v>
      </c>
      <c r="J192" s="301" t="str">
        <f t="shared" si="1"/>
        <v>GoldMitsubishi Materials Corporation</v>
      </c>
      <c r="K192" s="301" t="str">
        <f t="shared" si="2"/>
        <v>GoldMitsubishi Materials Corporation</v>
      </c>
      <c r="L192" s="297"/>
      <c r="M192" s="297"/>
      <c r="N192" s="297"/>
      <c r="O192" s="297"/>
      <c r="P192" s="297"/>
      <c r="Q192" s="297"/>
      <c r="R192" s="297"/>
      <c r="S192" s="297"/>
      <c r="T192" s="297"/>
      <c r="U192" s="297"/>
      <c r="V192" s="297"/>
      <c r="W192" s="297"/>
      <c r="X192" s="297"/>
      <c r="Y192" s="297"/>
      <c r="Z192" s="297"/>
    </row>
    <row r="193" ht="13.5" customHeight="1">
      <c r="A193" s="294" t="s">
        <v>147</v>
      </c>
      <c r="B193" s="294" t="s">
        <v>1529</v>
      </c>
      <c r="C193" s="294" t="s">
        <v>411</v>
      </c>
      <c r="D193" s="294" t="s">
        <v>1241</v>
      </c>
      <c r="E193" s="294" t="s">
        <v>410</v>
      </c>
      <c r="F193" s="300" t="s">
        <v>156</v>
      </c>
      <c r="G193" s="297"/>
      <c r="H193" s="294" t="s">
        <v>1530</v>
      </c>
      <c r="I193" s="294" t="s">
        <v>1531</v>
      </c>
      <c r="J193" s="301" t="str">
        <f t="shared" si="1"/>
        <v>GoldMitsui Kinzoku Co., Ltd.</v>
      </c>
      <c r="K193" s="301" t="str">
        <f t="shared" si="2"/>
        <v>GoldMitsui Kinzoku Co., Ltd.</v>
      </c>
      <c r="L193" s="297"/>
      <c r="M193" s="297"/>
      <c r="N193" s="297"/>
      <c r="O193" s="297"/>
      <c r="P193" s="297"/>
      <c r="Q193" s="297"/>
      <c r="R193" s="297"/>
      <c r="S193" s="297"/>
      <c r="T193" s="297"/>
      <c r="U193" s="297"/>
      <c r="V193" s="297"/>
      <c r="W193" s="297"/>
      <c r="X193" s="297"/>
      <c r="Y193" s="297"/>
      <c r="Z193" s="297"/>
    </row>
    <row r="194" ht="13.5" customHeight="1">
      <c r="A194" s="294" t="s">
        <v>147</v>
      </c>
      <c r="B194" s="294" t="s">
        <v>411</v>
      </c>
      <c r="C194" s="294" t="s">
        <v>411</v>
      </c>
      <c r="D194" s="294" t="s">
        <v>1241</v>
      </c>
      <c r="E194" s="294" t="s">
        <v>410</v>
      </c>
      <c r="F194" s="300" t="s">
        <v>156</v>
      </c>
      <c r="G194" s="297"/>
      <c r="H194" s="294" t="s">
        <v>1530</v>
      </c>
      <c r="I194" s="294" t="s">
        <v>1531</v>
      </c>
      <c r="J194" s="301" t="str">
        <f t="shared" si="1"/>
        <v>GoldMitsui Mining and Smelting Co., Ltd.</v>
      </c>
      <c r="K194" s="301" t="str">
        <f t="shared" si="2"/>
        <v>GoldMitsui Mining and Smelting Co., Ltd.</v>
      </c>
      <c r="L194" s="297"/>
      <c r="M194" s="297"/>
      <c r="N194" s="297"/>
      <c r="O194" s="297"/>
      <c r="P194" s="297"/>
      <c r="Q194" s="297"/>
      <c r="R194" s="297"/>
      <c r="S194" s="297"/>
      <c r="T194" s="297"/>
      <c r="U194" s="297"/>
      <c r="V194" s="297"/>
      <c r="W194" s="297"/>
      <c r="X194" s="297"/>
      <c r="Y194" s="297"/>
      <c r="Z194" s="297"/>
    </row>
    <row r="195" ht="13.5" customHeight="1">
      <c r="A195" s="294" t="s">
        <v>147</v>
      </c>
      <c r="B195" s="294" t="s">
        <v>472</v>
      </c>
      <c r="C195" s="294" t="s">
        <v>472</v>
      </c>
      <c r="D195" s="294" t="s">
        <v>1274</v>
      </c>
      <c r="E195" s="294" t="s">
        <v>471</v>
      </c>
      <c r="F195" s="300" t="s">
        <v>156</v>
      </c>
      <c r="G195" s="297"/>
      <c r="H195" s="294" t="s">
        <v>1532</v>
      </c>
      <c r="I195" s="294" t="s">
        <v>1533</v>
      </c>
      <c r="J195" s="301" t="str">
        <f t="shared" si="1"/>
        <v>GoldMKS PAMP SA</v>
      </c>
      <c r="K195" s="301" t="str">
        <f t="shared" si="2"/>
        <v>GoldMKS PAMP SA</v>
      </c>
      <c r="L195" s="297"/>
      <c r="M195" s="297"/>
      <c r="N195" s="297"/>
      <c r="O195" s="297"/>
      <c r="P195" s="297"/>
      <c r="Q195" s="297"/>
      <c r="R195" s="297"/>
      <c r="S195" s="297"/>
      <c r="T195" s="297"/>
      <c r="U195" s="297"/>
      <c r="V195" s="297"/>
      <c r="W195" s="297"/>
      <c r="X195" s="297"/>
      <c r="Y195" s="297"/>
      <c r="Z195" s="297"/>
    </row>
    <row r="196" ht="13.5" customHeight="1">
      <c r="A196" s="294" t="s">
        <v>147</v>
      </c>
      <c r="B196" s="294" t="s">
        <v>795</v>
      </c>
      <c r="C196" s="294" t="s">
        <v>795</v>
      </c>
      <c r="D196" s="294" t="s">
        <v>1288</v>
      </c>
      <c r="E196" s="294" t="s">
        <v>794</v>
      </c>
      <c r="F196" s="300" t="s">
        <v>156</v>
      </c>
      <c r="G196" s="297"/>
      <c r="H196" s="294" t="s">
        <v>1534</v>
      </c>
      <c r="I196" s="294" t="s">
        <v>1535</v>
      </c>
      <c r="J196" s="301" t="str">
        <f t="shared" si="1"/>
        <v>GoldMMTC-PAMP India Pvt., Ltd.</v>
      </c>
      <c r="K196" s="301" t="str">
        <f t="shared" si="2"/>
        <v>GoldMMTC-PAMP India Pvt., Ltd.</v>
      </c>
      <c r="L196" s="297"/>
      <c r="M196" s="297"/>
      <c r="N196" s="297"/>
      <c r="O196" s="297"/>
      <c r="P196" s="297"/>
      <c r="Q196" s="297"/>
      <c r="R196" s="297"/>
      <c r="S196" s="297"/>
      <c r="T196" s="297"/>
      <c r="U196" s="297"/>
      <c r="V196" s="297"/>
      <c r="W196" s="297"/>
      <c r="X196" s="297"/>
      <c r="Y196" s="297"/>
      <c r="Z196" s="297"/>
    </row>
    <row r="197" ht="13.5" customHeight="1">
      <c r="A197" s="294" t="s">
        <v>147</v>
      </c>
      <c r="B197" s="294" t="s">
        <v>875</v>
      </c>
      <c r="C197" s="294" t="s">
        <v>875</v>
      </c>
      <c r="D197" s="294" t="s">
        <v>1536</v>
      </c>
      <c r="E197" s="294" t="s">
        <v>1137</v>
      </c>
      <c r="F197" s="300" t="s">
        <v>156</v>
      </c>
      <c r="G197" s="297"/>
      <c r="H197" s="294" t="s">
        <v>1537</v>
      </c>
      <c r="I197" s="294" t="s">
        <v>1538</v>
      </c>
      <c r="J197" s="301" t="str">
        <f t="shared" si="1"/>
        <v>GoldModeltech Sdn Bhd</v>
      </c>
      <c r="K197" s="301" t="str">
        <f t="shared" si="2"/>
        <v>GoldModeltech Sdn Bhd</v>
      </c>
      <c r="L197" s="297"/>
      <c r="M197" s="297"/>
      <c r="N197" s="297"/>
      <c r="O197" s="297"/>
      <c r="P197" s="297"/>
      <c r="Q197" s="297"/>
      <c r="R197" s="297"/>
      <c r="S197" s="297"/>
      <c r="T197" s="297"/>
      <c r="U197" s="297"/>
      <c r="V197" s="297"/>
      <c r="W197" s="297"/>
      <c r="X197" s="297"/>
      <c r="Y197" s="297"/>
      <c r="Z197" s="297"/>
    </row>
    <row r="198" ht="13.5" customHeight="1">
      <c r="A198" s="294" t="s">
        <v>147</v>
      </c>
      <c r="B198" s="294" t="s">
        <v>1074</v>
      </c>
      <c r="C198" s="294" t="s">
        <v>1074</v>
      </c>
      <c r="D198" s="294" t="s">
        <v>1539</v>
      </c>
      <c r="E198" s="294" t="s">
        <v>1073</v>
      </c>
      <c r="F198" s="300" t="s">
        <v>156</v>
      </c>
      <c r="G198" s="297"/>
      <c r="H198" s="294" t="s">
        <v>1540</v>
      </c>
      <c r="I198" s="294" t="s">
        <v>1541</v>
      </c>
      <c r="J198" s="301" t="str">
        <f t="shared" si="1"/>
        <v>GoldMorris and Watson</v>
      </c>
      <c r="K198" s="301" t="str">
        <f t="shared" si="2"/>
        <v>GoldMorris and Watson</v>
      </c>
      <c r="L198" s="297"/>
      <c r="M198" s="297"/>
      <c r="N198" s="297"/>
      <c r="O198" s="297"/>
      <c r="P198" s="297"/>
      <c r="Q198" s="297"/>
      <c r="R198" s="297"/>
      <c r="S198" s="297"/>
      <c r="T198" s="297"/>
      <c r="U198" s="297"/>
      <c r="V198" s="297"/>
      <c r="W198" s="297"/>
      <c r="X198" s="297"/>
      <c r="Y198" s="297"/>
      <c r="Z198" s="297"/>
    </row>
    <row r="199" ht="13.5" customHeight="1">
      <c r="A199" s="294" t="s">
        <v>147</v>
      </c>
      <c r="B199" s="294" t="s">
        <v>1006</v>
      </c>
      <c r="C199" s="294" t="s">
        <v>1006</v>
      </c>
      <c r="D199" s="294" t="s">
        <v>1362</v>
      </c>
      <c r="E199" s="294" t="s">
        <v>1005</v>
      </c>
      <c r="F199" s="300" t="s">
        <v>156</v>
      </c>
      <c r="G199" s="297"/>
      <c r="H199" s="294" t="s">
        <v>1373</v>
      </c>
      <c r="I199" s="294" t="s">
        <v>1374</v>
      </c>
      <c r="J199" s="301" t="str">
        <f t="shared" si="1"/>
        <v>GoldMoscow Special Alloys Processing Plant</v>
      </c>
      <c r="K199" s="301" t="str">
        <f t="shared" si="2"/>
        <v>GoldMoscow Special Alloys Processing Plant</v>
      </c>
      <c r="L199" s="297"/>
      <c r="M199" s="297"/>
      <c r="N199" s="297"/>
      <c r="O199" s="297"/>
      <c r="P199" s="297"/>
      <c r="Q199" s="297"/>
      <c r="R199" s="297"/>
      <c r="S199" s="297"/>
      <c r="T199" s="297"/>
      <c r="U199" s="297"/>
      <c r="V199" s="297"/>
      <c r="W199" s="297"/>
      <c r="X199" s="297"/>
      <c r="Y199" s="297"/>
      <c r="Z199" s="297"/>
    </row>
    <row r="200" ht="13.5" customHeight="1">
      <c r="A200" s="294" t="s">
        <v>147</v>
      </c>
      <c r="B200" s="294" t="s">
        <v>314</v>
      </c>
      <c r="C200" s="294" t="s">
        <v>314</v>
      </c>
      <c r="D200" s="294" t="s">
        <v>1285</v>
      </c>
      <c r="E200" s="294" t="s">
        <v>313</v>
      </c>
      <c r="F200" s="300" t="s">
        <v>156</v>
      </c>
      <c r="G200" s="297"/>
      <c r="H200" s="294" t="s">
        <v>1542</v>
      </c>
      <c r="I200" s="294" t="s">
        <v>1287</v>
      </c>
      <c r="J200" s="301" t="str">
        <f t="shared" si="1"/>
        <v>GoldNadir Metal Rafineri San. Ve Tic. A.S.</v>
      </c>
      <c r="K200" s="301" t="str">
        <f t="shared" si="2"/>
        <v>GoldNadir Metal Rafineri San. Ve Tic. A.S.</v>
      </c>
      <c r="L200" s="297"/>
      <c r="M200" s="297"/>
      <c r="N200" s="297"/>
      <c r="O200" s="297"/>
      <c r="P200" s="297"/>
      <c r="Q200" s="297"/>
      <c r="R200" s="297"/>
      <c r="S200" s="297"/>
      <c r="T200" s="297"/>
      <c r="U200" s="297"/>
      <c r="V200" s="297"/>
      <c r="W200" s="297"/>
      <c r="X200" s="297"/>
      <c r="Y200" s="297"/>
      <c r="Z200" s="297"/>
    </row>
    <row r="201" ht="13.5" customHeight="1">
      <c r="A201" s="294" t="s">
        <v>147</v>
      </c>
      <c r="B201" s="294" t="s">
        <v>1543</v>
      </c>
      <c r="C201" s="294" t="s">
        <v>314</v>
      </c>
      <c r="D201" s="294" t="s">
        <v>1285</v>
      </c>
      <c r="E201" s="294" t="s">
        <v>313</v>
      </c>
      <c r="F201" s="300" t="s">
        <v>156</v>
      </c>
      <c r="G201" s="297"/>
      <c r="H201" s="294" t="s">
        <v>1542</v>
      </c>
      <c r="I201" s="294" t="s">
        <v>1287</v>
      </c>
      <c r="J201" s="301" t="str">
        <f t="shared" si="1"/>
        <v>GoldNadir Metal Rafineri San. Ve Tic. A.Ş.</v>
      </c>
      <c r="K201" s="301" t="str">
        <f t="shared" si="2"/>
        <v>GoldNadir Metal Rafineri San. Ve Tic. A.Ş.</v>
      </c>
      <c r="L201" s="297"/>
      <c r="M201" s="297"/>
      <c r="N201" s="297"/>
      <c r="O201" s="297"/>
      <c r="P201" s="297"/>
      <c r="Q201" s="297"/>
      <c r="R201" s="297"/>
      <c r="S201" s="297"/>
      <c r="T201" s="297"/>
      <c r="U201" s="297"/>
      <c r="V201" s="297"/>
      <c r="W201" s="297"/>
      <c r="X201" s="297"/>
      <c r="Y201" s="297"/>
      <c r="Z201" s="297"/>
    </row>
    <row r="202" ht="13.5" customHeight="1">
      <c r="A202" s="294" t="s">
        <v>147</v>
      </c>
      <c r="B202" s="294" t="s">
        <v>1012</v>
      </c>
      <c r="C202" s="294" t="s">
        <v>1012</v>
      </c>
      <c r="D202" s="294" t="s">
        <v>1257</v>
      </c>
      <c r="E202" s="294" t="s">
        <v>1011</v>
      </c>
      <c r="F202" s="300" t="s">
        <v>156</v>
      </c>
      <c r="G202" s="297"/>
      <c r="H202" s="294" t="s">
        <v>1544</v>
      </c>
      <c r="I202" s="294" t="s">
        <v>1545</v>
      </c>
      <c r="J202" s="301" t="str">
        <f t="shared" si="1"/>
        <v>GoldNavoi Mining and Metallurgical Combinat</v>
      </c>
      <c r="K202" s="301" t="str">
        <f t="shared" si="2"/>
        <v>GoldNavoi Mining and Metallurgical Combinat</v>
      </c>
      <c r="L202" s="297"/>
      <c r="M202" s="297"/>
      <c r="N202" s="297"/>
      <c r="O202" s="297"/>
      <c r="P202" s="297"/>
      <c r="Q202" s="297"/>
      <c r="R202" s="297"/>
      <c r="S202" s="297"/>
      <c r="T202" s="297"/>
      <c r="U202" s="297"/>
      <c r="V202" s="297"/>
      <c r="W202" s="297"/>
      <c r="X202" s="297"/>
      <c r="Y202" s="297"/>
      <c r="Z202" s="297"/>
    </row>
    <row r="203" ht="13.5" customHeight="1">
      <c r="A203" s="294" t="s">
        <v>147</v>
      </c>
      <c r="B203" s="294" t="s">
        <v>1146</v>
      </c>
      <c r="C203" s="294" t="s">
        <v>1146</v>
      </c>
      <c r="D203" s="294" t="s">
        <v>1348</v>
      </c>
      <c r="E203" s="294" t="s">
        <v>1145</v>
      </c>
      <c r="F203" s="300" t="s">
        <v>156</v>
      </c>
      <c r="G203" s="297"/>
      <c r="H203" s="294" t="s">
        <v>1546</v>
      </c>
      <c r="I203" s="294" t="s">
        <v>1350</v>
      </c>
      <c r="J203" s="301" t="str">
        <f t="shared" si="1"/>
        <v>GoldNH Recytech Company</v>
      </c>
      <c r="K203" s="301" t="str">
        <f t="shared" si="2"/>
        <v>GoldNH Recytech Company</v>
      </c>
      <c r="L203" s="297"/>
      <c r="M203" s="297"/>
      <c r="N203" s="297"/>
      <c r="O203" s="297"/>
      <c r="P203" s="297"/>
      <c r="Q203" s="297"/>
      <c r="R203" s="297"/>
      <c r="S203" s="297"/>
      <c r="T203" s="297"/>
      <c r="U203" s="297"/>
      <c r="V203" s="297"/>
      <c r="W203" s="297"/>
      <c r="X203" s="297"/>
      <c r="Y203" s="297"/>
      <c r="Z203" s="297"/>
    </row>
    <row r="204" ht="13.5" customHeight="1">
      <c r="A204" s="294" t="s">
        <v>147</v>
      </c>
      <c r="B204" s="294" t="s">
        <v>342</v>
      </c>
      <c r="C204" s="294" t="s">
        <v>342</v>
      </c>
      <c r="D204" s="294" t="s">
        <v>1241</v>
      </c>
      <c r="E204" s="294" t="s">
        <v>341</v>
      </c>
      <c r="F204" s="300" t="s">
        <v>156</v>
      </c>
      <c r="G204" s="297"/>
      <c r="H204" s="294" t="s">
        <v>1547</v>
      </c>
      <c r="I204" s="294" t="s">
        <v>1548</v>
      </c>
      <c r="J204" s="301" t="str">
        <f t="shared" si="1"/>
        <v>GoldNihon Material Co., Ltd.</v>
      </c>
      <c r="K204" s="301" t="str">
        <f t="shared" si="2"/>
        <v>GoldNihon Material Co., Ltd.</v>
      </c>
      <c r="L204" s="297"/>
      <c r="M204" s="297"/>
      <c r="N204" s="297"/>
      <c r="O204" s="297"/>
      <c r="P204" s="297"/>
      <c r="Q204" s="297"/>
      <c r="R204" s="297"/>
      <c r="S204" s="297"/>
      <c r="T204" s="297"/>
      <c r="U204" s="297"/>
      <c r="V204" s="297"/>
      <c r="W204" s="297"/>
      <c r="X204" s="297"/>
      <c r="Y204" s="297"/>
      <c r="Z204" s="297"/>
    </row>
    <row r="205" ht="13.5" customHeight="1">
      <c r="A205" s="294" t="s">
        <v>147</v>
      </c>
      <c r="B205" s="294" t="s">
        <v>1174</v>
      </c>
      <c r="C205" s="294" t="s">
        <v>1174</v>
      </c>
      <c r="D205" s="294" t="s">
        <v>1226</v>
      </c>
      <c r="E205" s="294" t="s">
        <v>1173</v>
      </c>
      <c r="F205" s="300" t="s">
        <v>156</v>
      </c>
      <c r="G205" s="297"/>
      <c r="H205" s="294" t="s">
        <v>1549</v>
      </c>
      <c r="I205" s="294" t="s">
        <v>1230</v>
      </c>
      <c r="J205" s="301" t="str">
        <f t="shared" si="1"/>
        <v>GoldNOBLE METAL SERVICES</v>
      </c>
      <c r="K205" s="301" t="str">
        <f t="shared" si="2"/>
        <v>GoldNOBLE METAL SERVICES</v>
      </c>
      <c r="L205" s="297"/>
      <c r="M205" s="297"/>
      <c r="N205" s="297"/>
      <c r="O205" s="297"/>
      <c r="P205" s="297"/>
      <c r="Q205" s="297"/>
      <c r="R205" s="297"/>
      <c r="S205" s="297"/>
      <c r="T205" s="297"/>
      <c r="U205" s="297"/>
      <c r="V205" s="297"/>
      <c r="W205" s="297"/>
      <c r="X205" s="297"/>
      <c r="Y205" s="297"/>
      <c r="Z205" s="297"/>
    </row>
    <row r="206" ht="13.5" customHeight="1">
      <c r="A206" s="294" t="s">
        <v>147</v>
      </c>
      <c r="B206" s="294" t="s">
        <v>1550</v>
      </c>
      <c r="C206" s="294" t="s">
        <v>342</v>
      </c>
      <c r="D206" s="294" t="s">
        <v>1241</v>
      </c>
      <c r="E206" s="294" t="s">
        <v>341</v>
      </c>
      <c r="F206" s="300" t="s">
        <v>156</v>
      </c>
      <c r="G206" s="297"/>
      <c r="H206" s="294" t="s">
        <v>1547</v>
      </c>
      <c r="I206" s="294" t="s">
        <v>1548</v>
      </c>
      <c r="J206" s="301" t="str">
        <f t="shared" si="1"/>
        <v>GoldNohon Material Corporation</v>
      </c>
      <c r="K206" s="301" t="str">
        <f t="shared" si="2"/>
        <v>GoldNohon Material Corporation</v>
      </c>
      <c r="L206" s="297"/>
      <c r="M206" s="297"/>
      <c r="N206" s="297"/>
      <c r="O206" s="297"/>
      <c r="P206" s="297"/>
      <c r="Q206" s="297"/>
      <c r="R206" s="297"/>
      <c r="S206" s="297"/>
      <c r="T206" s="297"/>
      <c r="U206" s="297"/>
      <c r="V206" s="297"/>
      <c r="W206" s="297"/>
      <c r="X206" s="297"/>
      <c r="Y206" s="297"/>
      <c r="Z206" s="297"/>
    </row>
    <row r="207" ht="13.5" customHeight="1">
      <c r="A207" s="294" t="s">
        <v>147</v>
      </c>
      <c r="B207" s="294" t="s">
        <v>1551</v>
      </c>
      <c r="C207" s="294" t="s">
        <v>181</v>
      </c>
      <c r="D207" s="294" t="s">
        <v>1234</v>
      </c>
      <c r="E207" s="294" t="s">
        <v>180</v>
      </c>
      <c r="F207" s="300" t="s">
        <v>156</v>
      </c>
      <c r="G207" s="297"/>
      <c r="H207" s="294" t="s">
        <v>1296</v>
      </c>
      <c r="I207" s="294" t="s">
        <v>1296</v>
      </c>
      <c r="J207" s="301" t="str">
        <f t="shared" si="1"/>
        <v>GoldNorddeutsche Affinererie AG</v>
      </c>
      <c r="K207" s="301" t="str">
        <f t="shared" si="2"/>
        <v>GoldNorddeutsche Affinererie AG</v>
      </c>
      <c r="L207" s="297"/>
      <c r="M207" s="297"/>
      <c r="N207" s="297"/>
      <c r="O207" s="297"/>
      <c r="P207" s="297"/>
      <c r="Q207" s="297"/>
      <c r="R207" s="297"/>
      <c r="S207" s="297"/>
      <c r="T207" s="297"/>
      <c r="U207" s="297"/>
      <c r="V207" s="297"/>
      <c r="W207" s="297"/>
      <c r="X207" s="297"/>
      <c r="Y207" s="297"/>
      <c r="Z207" s="297"/>
    </row>
    <row r="208" ht="13.5" customHeight="1">
      <c r="A208" s="294" t="s">
        <v>147</v>
      </c>
      <c r="B208" s="294" t="s">
        <v>642</v>
      </c>
      <c r="C208" s="294" t="s">
        <v>642</v>
      </c>
      <c r="D208" s="294" t="s">
        <v>1552</v>
      </c>
      <c r="E208" s="294" t="s">
        <v>641</v>
      </c>
      <c r="F208" s="300" t="s">
        <v>156</v>
      </c>
      <c r="G208" s="297"/>
      <c r="H208" s="294" t="s">
        <v>1553</v>
      </c>
      <c r="I208" s="294" t="s">
        <v>1554</v>
      </c>
      <c r="J208" s="301" t="str">
        <f t="shared" si="1"/>
        <v>GoldOgussa Osterreichische Gold- und Silber-Scheideanstalt GmbH</v>
      </c>
      <c r="K208" s="301" t="str">
        <f t="shared" si="2"/>
        <v>GoldOgussa Osterreichische Gold- und Silber-Scheideanstalt GmbH</v>
      </c>
      <c r="L208" s="297"/>
      <c r="M208" s="297"/>
      <c r="N208" s="297"/>
      <c r="O208" s="297"/>
      <c r="P208" s="297"/>
      <c r="Q208" s="297"/>
      <c r="R208" s="297"/>
      <c r="S208" s="297"/>
      <c r="T208" s="297"/>
      <c r="U208" s="297"/>
      <c r="V208" s="297"/>
      <c r="W208" s="297"/>
      <c r="X208" s="297"/>
      <c r="Y208" s="297"/>
      <c r="Z208" s="297"/>
    </row>
    <row r="209" ht="13.5" customHeight="1">
      <c r="A209" s="294" t="s">
        <v>147</v>
      </c>
      <c r="B209" s="294" t="s">
        <v>1555</v>
      </c>
      <c r="C209" s="294" t="s">
        <v>642</v>
      </c>
      <c r="D209" s="294" t="s">
        <v>1552</v>
      </c>
      <c r="E209" s="294" t="s">
        <v>641</v>
      </c>
      <c r="F209" s="300" t="s">
        <v>156</v>
      </c>
      <c r="G209" s="297"/>
      <c r="H209" s="294" t="s">
        <v>1553</v>
      </c>
      <c r="I209" s="294" t="s">
        <v>1554</v>
      </c>
      <c r="J209" s="301" t="str">
        <f t="shared" si="1"/>
        <v>GoldÖgussa Österreichische Gold- und Silber-Scheideanstalt GmbH</v>
      </c>
      <c r="K209" s="301" t="str">
        <f t="shared" si="2"/>
        <v>GoldÖgussa Österreichische Gold- und Silber-Scheideanstalt GmbH</v>
      </c>
      <c r="L209" s="297"/>
      <c r="M209" s="297"/>
      <c r="N209" s="297"/>
      <c r="O209" s="297"/>
      <c r="P209" s="297"/>
      <c r="Q209" s="297"/>
      <c r="R209" s="297"/>
      <c r="S209" s="297"/>
      <c r="T209" s="297"/>
      <c r="U209" s="297"/>
      <c r="V209" s="297"/>
      <c r="W209" s="297"/>
      <c r="X209" s="297"/>
      <c r="Y209" s="297"/>
      <c r="Z209" s="297"/>
    </row>
    <row r="210" ht="13.5" customHeight="1">
      <c r="A210" s="294" t="s">
        <v>147</v>
      </c>
      <c r="B210" s="294" t="s">
        <v>441</v>
      </c>
      <c r="C210" s="294" t="s">
        <v>441</v>
      </c>
      <c r="D210" s="294" t="s">
        <v>1241</v>
      </c>
      <c r="E210" s="294" t="s">
        <v>440</v>
      </c>
      <c r="F210" s="300" t="s">
        <v>156</v>
      </c>
      <c r="G210" s="297"/>
      <c r="H210" s="294" t="s">
        <v>1556</v>
      </c>
      <c r="I210" s="294" t="s">
        <v>1557</v>
      </c>
      <c r="J210" s="301" t="str">
        <f t="shared" si="1"/>
        <v>GoldOhura Precious Metal Industry Co., Ltd.</v>
      </c>
      <c r="K210" s="301" t="str">
        <f t="shared" si="2"/>
        <v>GoldOhura Precious Metal Industry Co., Ltd.</v>
      </c>
      <c r="L210" s="297"/>
      <c r="M210" s="297"/>
      <c r="N210" s="297"/>
      <c r="O210" s="297"/>
      <c r="P210" s="297"/>
      <c r="Q210" s="297"/>
      <c r="R210" s="297"/>
      <c r="S210" s="297"/>
      <c r="T210" s="297"/>
      <c r="U210" s="297"/>
      <c r="V210" s="297"/>
      <c r="W210" s="297"/>
      <c r="X210" s="297"/>
      <c r="Y210" s="297"/>
      <c r="Z210" s="297"/>
    </row>
    <row r="211" ht="13.5" customHeight="1">
      <c r="A211" s="294" t="s">
        <v>147</v>
      </c>
      <c r="B211" s="294" t="s">
        <v>360</v>
      </c>
      <c r="C211" s="294" t="s">
        <v>360</v>
      </c>
      <c r="D211" s="294" t="s">
        <v>1362</v>
      </c>
      <c r="E211" s="294" t="s">
        <v>359</v>
      </c>
      <c r="F211" s="300" t="s">
        <v>156</v>
      </c>
      <c r="G211" s="297"/>
      <c r="H211" s="294" t="s">
        <v>1558</v>
      </c>
      <c r="I211" s="294" t="s">
        <v>1559</v>
      </c>
      <c r="J211" s="301" t="str">
        <f t="shared" si="1"/>
        <v>GoldOJSC "The Gulidov Krasnoyarsk Non-Ferrous Metals Plant" (OJSC Krastsvetmet)</v>
      </c>
      <c r="K211" s="301" t="str">
        <f t="shared" si="2"/>
        <v>GoldOJSC "The Gulidov Krasnoyarsk Non-Ferrous Metals Plant" (OJSC Krastsvetmet)</v>
      </c>
      <c r="L211" s="297"/>
      <c r="M211" s="297"/>
      <c r="N211" s="297"/>
      <c r="O211" s="297"/>
      <c r="P211" s="297"/>
      <c r="Q211" s="297"/>
      <c r="R211" s="297"/>
      <c r="S211" s="297"/>
      <c r="T211" s="297"/>
      <c r="U211" s="297"/>
      <c r="V211" s="297"/>
      <c r="W211" s="297"/>
      <c r="X211" s="297"/>
      <c r="Y211" s="297"/>
      <c r="Z211" s="297"/>
    </row>
    <row r="212" ht="13.5" customHeight="1">
      <c r="A212" s="294" t="s">
        <v>147</v>
      </c>
      <c r="B212" s="294" t="s">
        <v>1560</v>
      </c>
      <c r="C212" s="294" t="s">
        <v>360</v>
      </c>
      <c r="D212" s="294" t="s">
        <v>1362</v>
      </c>
      <c r="E212" s="294" t="s">
        <v>359</v>
      </c>
      <c r="F212" s="300" t="s">
        <v>156</v>
      </c>
      <c r="G212" s="297"/>
      <c r="H212" s="294" t="s">
        <v>1558</v>
      </c>
      <c r="I212" s="294" t="s">
        <v>1559</v>
      </c>
      <c r="J212" s="301" t="str">
        <f t="shared" si="1"/>
        <v>GoldOJSC Krastsvetmet</v>
      </c>
      <c r="K212" s="301" t="str">
        <f t="shared" si="2"/>
        <v>GoldOJSC Krastsvetmet</v>
      </c>
      <c r="L212" s="297"/>
      <c r="M212" s="297"/>
      <c r="N212" s="297"/>
      <c r="O212" s="297"/>
      <c r="P212" s="297"/>
      <c r="Q212" s="297"/>
      <c r="R212" s="297"/>
      <c r="S212" s="297"/>
      <c r="T212" s="297"/>
      <c r="U212" s="297"/>
      <c r="V212" s="297"/>
      <c r="W212" s="297"/>
      <c r="X212" s="297"/>
      <c r="Y212" s="297"/>
      <c r="Z212" s="297"/>
    </row>
    <row r="213" ht="13.5" customHeight="1">
      <c r="A213" s="294" t="s">
        <v>147</v>
      </c>
      <c r="B213" s="294" t="s">
        <v>1561</v>
      </c>
      <c r="C213" s="294" t="s">
        <v>921</v>
      </c>
      <c r="D213" s="294" t="s">
        <v>1362</v>
      </c>
      <c r="E213" s="294" t="s">
        <v>920</v>
      </c>
      <c r="F213" s="300" t="s">
        <v>156</v>
      </c>
      <c r="G213" s="297"/>
      <c r="H213" s="294" t="s">
        <v>1379</v>
      </c>
      <c r="I213" s="294" t="s">
        <v>1380</v>
      </c>
      <c r="J213" s="301" t="str">
        <f t="shared" si="1"/>
        <v>GoldOJSC Novosibirsk Refinery</v>
      </c>
      <c r="K213" s="301" t="str">
        <f t="shared" si="2"/>
        <v>GoldOJSC Novosibirsk Refinery</v>
      </c>
      <c r="L213" s="297"/>
      <c r="M213" s="297"/>
      <c r="N213" s="297"/>
      <c r="O213" s="297"/>
      <c r="P213" s="297"/>
      <c r="Q213" s="297"/>
      <c r="R213" s="297"/>
      <c r="S213" s="297"/>
      <c r="T213" s="297"/>
      <c r="U213" s="297"/>
      <c r="V213" s="297"/>
      <c r="W213" s="297"/>
      <c r="X213" s="297"/>
      <c r="Y213" s="297"/>
      <c r="Z213" s="297"/>
    </row>
    <row r="214" ht="13.5" customHeight="1">
      <c r="A214" s="294" t="s">
        <v>147</v>
      </c>
      <c r="B214" s="294" t="s">
        <v>1562</v>
      </c>
      <c r="C214" s="294" t="s">
        <v>472</v>
      </c>
      <c r="D214" s="294" t="s">
        <v>1274</v>
      </c>
      <c r="E214" s="294" t="s">
        <v>471</v>
      </c>
      <c r="F214" s="300" t="s">
        <v>156</v>
      </c>
      <c r="G214" s="297"/>
      <c r="H214" s="294" t="s">
        <v>1532</v>
      </c>
      <c r="I214" s="294" t="s">
        <v>1533</v>
      </c>
      <c r="J214" s="301" t="str">
        <f t="shared" si="1"/>
        <v>GoldPAMP S.A.</v>
      </c>
      <c r="K214" s="301" t="str">
        <f t="shared" si="2"/>
        <v>GoldPAMP S.A.</v>
      </c>
      <c r="L214" s="297"/>
      <c r="M214" s="297"/>
      <c r="N214" s="297"/>
      <c r="O214" s="297"/>
      <c r="P214" s="297"/>
      <c r="Q214" s="297"/>
      <c r="R214" s="297"/>
      <c r="S214" s="297"/>
      <c r="T214" s="297"/>
      <c r="U214" s="297"/>
      <c r="V214" s="297"/>
      <c r="W214" s="297"/>
      <c r="X214" s="297"/>
      <c r="Y214" s="297"/>
      <c r="Z214" s="297"/>
    </row>
    <row r="215" ht="13.5" customHeight="1">
      <c r="A215" s="294" t="s">
        <v>147</v>
      </c>
      <c r="B215" s="294" t="s">
        <v>1563</v>
      </c>
      <c r="C215" s="294" t="s">
        <v>354</v>
      </c>
      <c r="D215" s="294" t="s">
        <v>1241</v>
      </c>
      <c r="E215" s="294" t="s">
        <v>353</v>
      </c>
      <c r="F215" s="300" t="s">
        <v>156</v>
      </c>
      <c r="G215" s="297"/>
      <c r="H215" s="294" t="s">
        <v>1453</v>
      </c>
      <c r="I215" s="294" t="s">
        <v>1454</v>
      </c>
      <c r="J215" s="301" t="str">
        <f t="shared" si="1"/>
        <v>GoldPan Pacific Copper Co Ltd.</v>
      </c>
      <c r="K215" s="301" t="str">
        <f t="shared" si="2"/>
        <v>GoldPan Pacific Copper Co Ltd.</v>
      </c>
      <c r="L215" s="297"/>
      <c r="M215" s="297"/>
      <c r="N215" s="297"/>
      <c r="O215" s="297"/>
      <c r="P215" s="297"/>
      <c r="Q215" s="297"/>
      <c r="R215" s="297"/>
      <c r="S215" s="297"/>
      <c r="T215" s="297"/>
      <c r="U215" s="297"/>
      <c r="V215" s="297"/>
      <c r="W215" s="297"/>
      <c r="X215" s="297"/>
      <c r="Y215" s="297"/>
      <c r="Z215" s="297"/>
    </row>
    <row r="216" ht="13.5" customHeight="1">
      <c r="A216" s="294" t="s">
        <v>147</v>
      </c>
      <c r="B216" s="294" t="s">
        <v>878</v>
      </c>
      <c r="C216" s="294" t="s">
        <v>878</v>
      </c>
      <c r="D216" s="294" t="s">
        <v>1226</v>
      </c>
      <c r="E216" s="294" t="s">
        <v>877</v>
      </c>
      <c r="F216" s="300" t="s">
        <v>156</v>
      </c>
      <c r="G216" s="297"/>
      <c r="H216" s="294" t="s">
        <v>1229</v>
      </c>
      <c r="I216" s="294" t="s">
        <v>1230</v>
      </c>
      <c r="J216" s="301" t="str">
        <f t="shared" si="1"/>
        <v>GoldPease &amp; Curren</v>
      </c>
      <c r="K216" s="301" t="str">
        <f t="shared" si="2"/>
        <v>GoldPease &amp; Curren</v>
      </c>
      <c r="L216" s="297"/>
      <c r="M216" s="297"/>
      <c r="N216" s="297"/>
      <c r="O216" s="297"/>
      <c r="P216" s="297"/>
      <c r="Q216" s="297"/>
      <c r="R216" s="297"/>
      <c r="S216" s="297"/>
      <c r="T216" s="297"/>
      <c r="U216" s="297"/>
      <c r="V216" s="297"/>
      <c r="W216" s="297"/>
      <c r="X216" s="297"/>
      <c r="Y216" s="297"/>
      <c r="Z216" s="297"/>
    </row>
    <row r="217" ht="13.5" customHeight="1">
      <c r="A217" s="294" t="s">
        <v>147</v>
      </c>
      <c r="B217" s="294" t="s">
        <v>463</v>
      </c>
      <c r="C217" s="294" t="s">
        <v>463</v>
      </c>
      <c r="D217" s="294" t="s">
        <v>1269</v>
      </c>
      <c r="E217" s="294" t="s">
        <v>462</v>
      </c>
      <c r="F217" s="300" t="s">
        <v>156</v>
      </c>
      <c r="G217" s="297"/>
      <c r="H217" s="294" t="s">
        <v>1564</v>
      </c>
      <c r="I217" s="294" t="s">
        <v>1338</v>
      </c>
      <c r="J217" s="301" t="str">
        <f t="shared" si="1"/>
        <v>GoldPenglai Penggang Gold Industry Co., Ltd.</v>
      </c>
      <c r="K217" s="301" t="str">
        <f t="shared" si="2"/>
        <v>GoldPenglai Penggang Gold Industry Co., Ltd.</v>
      </c>
      <c r="L217" s="297"/>
      <c r="M217" s="297"/>
      <c r="N217" s="297"/>
      <c r="O217" s="297"/>
      <c r="P217" s="297"/>
      <c r="Q217" s="297"/>
      <c r="R217" s="297"/>
      <c r="S217" s="297"/>
      <c r="T217" s="297"/>
      <c r="U217" s="297"/>
      <c r="V217" s="297"/>
      <c r="W217" s="297"/>
      <c r="X217" s="297"/>
      <c r="Y217" s="297"/>
      <c r="Z217" s="297"/>
    </row>
    <row r="218" ht="13.5" customHeight="1">
      <c r="A218" s="294" t="s">
        <v>147</v>
      </c>
      <c r="B218" s="294" t="s">
        <v>1565</v>
      </c>
      <c r="C218" s="294" t="s">
        <v>1059</v>
      </c>
      <c r="D218" s="294" t="s">
        <v>1223</v>
      </c>
      <c r="E218" s="294" t="s">
        <v>1058</v>
      </c>
      <c r="F218" s="300" t="s">
        <v>156</v>
      </c>
      <c r="G218" s="297"/>
      <c r="H218" s="294" t="s">
        <v>1238</v>
      </c>
      <c r="I218" s="294" t="s">
        <v>1239</v>
      </c>
      <c r="J218" s="301" t="str">
        <f t="shared" si="1"/>
        <v>GoldPerth Mint</v>
      </c>
      <c r="K218" s="301" t="str">
        <f t="shared" si="2"/>
        <v>GoldPerth Mint</v>
      </c>
      <c r="L218" s="297"/>
      <c r="M218" s="297"/>
      <c r="N218" s="297"/>
      <c r="O218" s="297"/>
      <c r="P218" s="297"/>
      <c r="Q218" s="297"/>
      <c r="R218" s="297"/>
      <c r="S218" s="297"/>
      <c r="T218" s="297"/>
      <c r="U218" s="297"/>
      <c r="V218" s="297"/>
      <c r="W218" s="297"/>
      <c r="X218" s="297"/>
      <c r="Y218" s="297"/>
      <c r="Z218" s="297"/>
    </row>
    <row r="219" ht="13.5" customHeight="1">
      <c r="A219" s="294" t="s">
        <v>147</v>
      </c>
      <c r="B219" s="294" t="s">
        <v>1566</v>
      </c>
      <c r="C219" s="294" t="s">
        <v>1059</v>
      </c>
      <c r="D219" s="294" t="s">
        <v>1223</v>
      </c>
      <c r="E219" s="294" t="s">
        <v>1058</v>
      </c>
      <c r="F219" s="300" t="s">
        <v>156</v>
      </c>
      <c r="G219" s="297"/>
      <c r="H219" s="294" t="s">
        <v>1238</v>
      </c>
      <c r="I219" s="294" t="s">
        <v>1239</v>
      </c>
      <c r="J219" s="301" t="str">
        <f t="shared" si="1"/>
        <v>GoldPerth Mint (ANZ)</v>
      </c>
      <c r="K219" s="301" t="str">
        <f t="shared" si="2"/>
        <v>GoldPerth Mint (ANZ)</v>
      </c>
      <c r="L219" s="297"/>
      <c r="M219" s="297"/>
      <c r="N219" s="297"/>
      <c r="O219" s="297"/>
      <c r="P219" s="297"/>
      <c r="Q219" s="297"/>
      <c r="R219" s="297"/>
      <c r="S219" s="297"/>
      <c r="T219" s="297"/>
      <c r="U219" s="297"/>
      <c r="V219" s="297"/>
      <c r="W219" s="297"/>
      <c r="X219" s="297"/>
      <c r="Y219" s="297"/>
      <c r="Z219" s="297"/>
    </row>
    <row r="220" ht="13.5" customHeight="1">
      <c r="A220" s="294" t="s">
        <v>147</v>
      </c>
      <c r="B220" s="294" t="s">
        <v>1140</v>
      </c>
      <c r="C220" s="294" t="s">
        <v>1140</v>
      </c>
      <c r="D220" s="294" t="s">
        <v>1567</v>
      </c>
      <c r="E220" s="294" t="s">
        <v>1139</v>
      </c>
      <c r="F220" s="300" t="s">
        <v>156</v>
      </c>
      <c r="G220" s="297"/>
      <c r="H220" s="294" t="s">
        <v>1568</v>
      </c>
      <c r="I220" s="294" t="s">
        <v>1569</v>
      </c>
      <c r="J220" s="301" t="str">
        <f t="shared" si="1"/>
        <v>GoldPlanta Recuperadora de Metales SpA</v>
      </c>
      <c r="K220" s="301" t="str">
        <f t="shared" si="2"/>
        <v>GoldPlanta Recuperadora de Metales SpA</v>
      </c>
      <c r="L220" s="297"/>
      <c r="M220" s="297"/>
      <c r="N220" s="297"/>
      <c r="O220" s="297"/>
      <c r="P220" s="297"/>
      <c r="Q220" s="297"/>
      <c r="R220" s="297"/>
      <c r="S220" s="297"/>
      <c r="T220" s="297"/>
      <c r="U220" s="297"/>
      <c r="V220" s="297"/>
      <c r="W220" s="297"/>
      <c r="X220" s="297"/>
      <c r="Y220" s="297"/>
      <c r="Z220" s="297"/>
    </row>
    <row r="221" ht="13.5" customHeight="1">
      <c r="A221" s="294" t="s">
        <v>147</v>
      </c>
      <c r="B221" s="294" t="s">
        <v>1020</v>
      </c>
      <c r="C221" s="294" t="s">
        <v>1020</v>
      </c>
      <c r="D221" s="294" t="s">
        <v>1362</v>
      </c>
      <c r="E221" s="294" t="s">
        <v>1019</v>
      </c>
      <c r="F221" s="300" t="s">
        <v>156</v>
      </c>
      <c r="G221" s="297"/>
      <c r="H221" s="294" t="s">
        <v>1570</v>
      </c>
      <c r="I221" s="294" t="s">
        <v>1571</v>
      </c>
      <c r="J221" s="301" t="str">
        <f t="shared" si="1"/>
        <v>GoldPrioksky Plant of Non-Ferrous Metals</v>
      </c>
      <c r="K221" s="301" t="str">
        <f t="shared" si="2"/>
        <v>GoldPrioksky Plant of Non-Ferrous Metals</v>
      </c>
      <c r="L221" s="297"/>
      <c r="M221" s="297"/>
      <c r="N221" s="297"/>
      <c r="O221" s="297"/>
      <c r="P221" s="297"/>
      <c r="Q221" s="297"/>
      <c r="R221" s="297"/>
      <c r="S221" s="297"/>
      <c r="T221" s="297"/>
      <c r="U221" s="297"/>
      <c r="V221" s="297"/>
      <c r="W221" s="297"/>
      <c r="X221" s="297"/>
      <c r="Y221" s="297"/>
      <c r="Z221" s="297"/>
    </row>
    <row r="222" ht="13.5" customHeight="1">
      <c r="A222" s="294" t="s">
        <v>147</v>
      </c>
      <c r="B222" s="294" t="s">
        <v>1572</v>
      </c>
      <c r="C222" s="294" t="s">
        <v>472</v>
      </c>
      <c r="D222" s="294" t="s">
        <v>1274</v>
      </c>
      <c r="E222" s="294" t="s">
        <v>471</v>
      </c>
      <c r="F222" s="300" t="s">
        <v>156</v>
      </c>
      <c r="G222" s="297"/>
      <c r="H222" s="294" t="s">
        <v>1532</v>
      </c>
      <c r="I222" s="294" t="s">
        <v>1533</v>
      </c>
      <c r="J222" s="301" t="str">
        <f t="shared" si="1"/>
        <v>GoldProduits Artistiques de Métaux</v>
      </c>
      <c r="K222" s="301" t="str">
        <f t="shared" si="2"/>
        <v>GoldProduits Artistiques de Métaux</v>
      </c>
      <c r="L222" s="297"/>
      <c r="M222" s="297"/>
      <c r="N222" s="297"/>
      <c r="O222" s="297"/>
      <c r="P222" s="297"/>
      <c r="Q222" s="297"/>
      <c r="R222" s="297"/>
      <c r="S222" s="297"/>
      <c r="T222" s="297"/>
      <c r="U222" s="297"/>
      <c r="V222" s="297"/>
      <c r="W222" s="297"/>
      <c r="X222" s="297"/>
      <c r="Y222" s="297"/>
      <c r="Z222" s="297"/>
    </row>
    <row r="223" ht="13.5" customHeight="1">
      <c r="A223" s="294" t="s">
        <v>147</v>
      </c>
      <c r="B223" s="294" t="s">
        <v>475</v>
      </c>
      <c r="C223" s="294" t="s">
        <v>475</v>
      </c>
      <c r="D223" s="294" t="s">
        <v>1573</v>
      </c>
      <c r="E223" s="294" t="s">
        <v>474</v>
      </c>
      <c r="F223" s="300" t="s">
        <v>156</v>
      </c>
      <c r="G223" s="297"/>
      <c r="H223" s="294" t="s">
        <v>1574</v>
      </c>
      <c r="I223" s="294" t="s">
        <v>1575</v>
      </c>
      <c r="J223" s="301" t="str">
        <f t="shared" si="1"/>
        <v>GoldPT Aneka Tambang (Persero) Tbk</v>
      </c>
      <c r="K223" s="301" t="str">
        <f t="shared" si="2"/>
        <v>GoldPT Aneka Tambang (Persero) Tbk</v>
      </c>
      <c r="L223" s="297"/>
      <c r="M223" s="297"/>
      <c r="N223" s="297"/>
      <c r="O223" s="297"/>
      <c r="P223" s="297"/>
      <c r="Q223" s="297"/>
      <c r="R223" s="297"/>
      <c r="S223" s="297"/>
      <c r="T223" s="297"/>
      <c r="U223" s="297"/>
      <c r="V223" s="297"/>
      <c r="W223" s="297"/>
      <c r="X223" s="297"/>
      <c r="Y223" s="297"/>
      <c r="Z223" s="297"/>
    </row>
    <row r="224" ht="13.5" customHeight="1">
      <c r="A224" s="294" t="s">
        <v>147</v>
      </c>
      <c r="B224" s="294" t="s">
        <v>395</v>
      </c>
      <c r="C224" s="294" t="s">
        <v>395</v>
      </c>
      <c r="D224" s="294" t="s">
        <v>1274</v>
      </c>
      <c r="E224" s="294" t="s">
        <v>394</v>
      </c>
      <c r="F224" s="300" t="s">
        <v>156</v>
      </c>
      <c r="G224" s="297"/>
      <c r="H224" s="294" t="s">
        <v>1576</v>
      </c>
      <c r="I224" s="294" t="s">
        <v>1519</v>
      </c>
      <c r="J224" s="301" t="str">
        <f t="shared" si="1"/>
        <v>GoldPX Precinox S.A.</v>
      </c>
      <c r="K224" s="301" t="str">
        <f t="shared" si="2"/>
        <v>GoldPX Precinox S.A.</v>
      </c>
      <c r="L224" s="297"/>
      <c r="M224" s="297"/>
      <c r="N224" s="297"/>
      <c r="O224" s="297"/>
      <c r="P224" s="297"/>
      <c r="Q224" s="297"/>
      <c r="R224" s="297"/>
      <c r="S224" s="297"/>
      <c r="T224" s="297"/>
      <c r="U224" s="297"/>
      <c r="V224" s="297"/>
      <c r="W224" s="297"/>
      <c r="X224" s="297"/>
      <c r="Y224" s="297"/>
      <c r="Z224" s="297"/>
    </row>
    <row r="225" ht="13.5" customHeight="1">
      <c r="A225" s="294" t="s">
        <v>147</v>
      </c>
      <c r="B225" s="294" t="s">
        <v>1577</v>
      </c>
      <c r="C225" s="294" t="s">
        <v>395</v>
      </c>
      <c r="D225" s="294" t="s">
        <v>1274</v>
      </c>
      <c r="E225" s="294" t="s">
        <v>394</v>
      </c>
      <c r="F225" s="300" t="s">
        <v>156</v>
      </c>
      <c r="G225" s="297"/>
      <c r="H225" s="294" t="s">
        <v>1576</v>
      </c>
      <c r="I225" s="294" t="s">
        <v>1519</v>
      </c>
      <c r="J225" s="301" t="str">
        <f t="shared" si="1"/>
        <v>GoldPX Précinox S.A.</v>
      </c>
      <c r="K225" s="301" t="str">
        <f t="shared" si="2"/>
        <v>GoldPX Précinox S.A.</v>
      </c>
      <c r="L225" s="297"/>
      <c r="M225" s="297"/>
      <c r="N225" s="297"/>
      <c r="O225" s="297"/>
      <c r="P225" s="297"/>
      <c r="Q225" s="297"/>
      <c r="R225" s="297"/>
      <c r="S225" s="297"/>
      <c r="T225" s="297"/>
      <c r="U225" s="297"/>
      <c r="V225" s="297"/>
      <c r="W225" s="297"/>
      <c r="X225" s="297"/>
      <c r="Y225" s="297"/>
      <c r="Z225" s="297"/>
    </row>
    <row r="226" ht="13.5" customHeight="1">
      <c r="A226" s="294" t="s">
        <v>147</v>
      </c>
      <c r="B226" s="294" t="s">
        <v>671</v>
      </c>
      <c r="C226" s="294" t="s">
        <v>671</v>
      </c>
      <c r="D226" s="294" t="s">
        <v>1226</v>
      </c>
      <c r="E226" s="294" t="s">
        <v>670</v>
      </c>
      <c r="F226" s="300" t="s">
        <v>156</v>
      </c>
      <c r="G226" s="297"/>
      <c r="H226" s="294" t="s">
        <v>1578</v>
      </c>
      <c r="I226" s="294" t="s">
        <v>1255</v>
      </c>
      <c r="J226" s="301" t="str">
        <f t="shared" si="1"/>
        <v>GoldQG Refining, LLC</v>
      </c>
      <c r="K226" s="301" t="str">
        <f t="shared" si="2"/>
        <v>GoldQG Refining, LLC</v>
      </c>
      <c r="L226" s="297"/>
      <c r="M226" s="297"/>
      <c r="N226" s="297"/>
      <c r="O226" s="297"/>
      <c r="P226" s="297"/>
      <c r="Q226" s="297"/>
      <c r="R226" s="297"/>
      <c r="S226" s="297"/>
      <c r="T226" s="297"/>
      <c r="U226" s="297"/>
      <c r="V226" s="297"/>
      <c r="W226" s="297"/>
      <c r="X226" s="297"/>
      <c r="Y226" s="297"/>
      <c r="Z226" s="297"/>
    </row>
    <row r="227" ht="13.5" customHeight="1">
      <c r="A227" s="294" t="s">
        <v>147</v>
      </c>
      <c r="B227" s="294" t="s">
        <v>1035</v>
      </c>
      <c r="C227" s="294" t="s">
        <v>1035</v>
      </c>
      <c r="D227" s="294" t="s">
        <v>1291</v>
      </c>
      <c r="E227" s="294" t="s">
        <v>1034</v>
      </c>
      <c r="F227" s="300" t="s">
        <v>156</v>
      </c>
      <c r="G227" s="297"/>
      <c r="H227" s="294" t="s">
        <v>1579</v>
      </c>
      <c r="I227" s="294" t="s">
        <v>1293</v>
      </c>
      <c r="J227" s="301" t="str">
        <f t="shared" si="1"/>
        <v>GoldRand Refinery (Pty) Ltd.</v>
      </c>
      <c r="K227" s="301" t="str">
        <f t="shared" si="2"/>
        <v>GoldRand Refinery (Pty) Ltd.</v>
      </c>
      <c r="L227" s="297"/>
      <c r="M227" s="297"/>
      <c r="N227" s="297"/>
      <c r="O227" s="297"/>
      <c r="P227" s="297"/>
      <c r="Q227" s="297"/>
      <c r="R227" s="297"/>
      <c r="S227" s="297"/>
      <c r="T227" s="297"/>
      <c r="U227" s="297"/>
      <c r="V227" s="297"/>
      <c r="W227" s="297"/>
      <c r="X227" s="297"/>
      <c r="Y227" s="297"/>
      <c r="Z227" s="297"/>
    </row>
    <row r="228" ht="13.5" customHeight="1">
      <c r="A228" s="294" t="s">
        <v>147</v>
      </c>
      <c r="B228" s="294" t="s">
        <v>1580</v>
      </c>
      <c r="C228" s="294" t="s">
        <v>382</v>
      </c>
      <c r="D228" s="294" t="s">
        <v>1348</v>
      </c>
      <c r="E228" s="294" t="s">
        <v>381</v>
      </c>
      <c r="F228" s="300" t="s">
        <v>156</v>
      </c>
      <c r="G228" s="297"/>
      <c r="H228" s="294" t="s">
        <v>1494</v>
      </c>
      <c r="I228" s="294" t="s">
        <v>1495</v>
      </c>
      <c r="J228" s="301" t="str">
        <f t="shared" si="1"/>
        <v>GoldRefinery LS-Nikko Copper Inc.</v>
      </c>
      <c r="K228" s="301" t="str">
        <f t="shared" si="2"/>
        <v>GoldRefinery LS-Nikko Copper Inc.</v>
      </c>
      <c r="L228" s="297"/>
      <c r="M228" s="297"/>
      <c r="N228" s="297"/>
      <c r="O228" s="297"/>
      <c r="P228" s="297"/>
      <c r="Q228" s="297"/>
      <c r="R228" s="297"/>
      <c r="S228" s="297"/>
      <c r="T228" s="297"/>
      <c r="U228" s="297"/>
      <c r="V228" s="297"/>
      <c r="W228" s="297"/>
      <c r="X228" s="297"/>
      <c r="Y228" s="297"/>
      <c r="Z228" s="297"/>
    </row>
    <row r="229" ht="13.5" customHeight="1">
      <c r="A229" s="294" t="s">
        <v>147</v>
      </c>
      <c r="B229" s="294" t="s">
        <v>243</v>
      </c>
      <c r="C229" s="294" t="s">
        <v>243</v>
      </c>
      <c r="D229" s="294" t="s">
        <v>1269</v>
      </c>
      <c r="E229" s="294" t="s">
        <v>242</v>
      </c>
      <c r="F229" s="300" t="s">
        <v>156</v>
      </c>
      <c r="G229" s="297"/>
      <c r="H229" s="294" t="s">
        <v>1581</v>
      </c>
      <c r="I229" s="294" t="s">
        <v>1582</v>
      </c>
      <c r="J229" s="301" t="str">
        <f t="shared" si="1"/>
        <v>GoldRefinery of Seemine Gold Co., Ltd.</v>
      </c>
      <c r="K229" s="301" t="str">
        <f t="shared" si="2"/>
        <v>GoldRefinery of Seemine Gold Co., Ltd.</v>
      </c>
      <c r="L229" s="297"/>
      <c r="M229" s="297"/>
      <c r="N229" s="297"/>
      <c r="O229" s="297"/>
      <c r="P229" s="297"/>
      <c r="Q229" s="297"/>
      <c r="R229" s="297"/>
      <c r="S229" s="297"/>
      <c r="T229" s="297"/>
      <c r="U229" s="297"/>
      <c r="V229" s="297"/>
      <c r="W229" s="297"/>
      <c r="X229" s="297"/>
      <c r="Y229" s="297"/>
      <c r="Z229" s="297"/>
    </row>
    <row r="230" ht="13.5" customHeight="1">
      <c r="A230" s="294" t="s">
        <v>147</v>
      </c>
      <c r="B230" s="294" t="s">
        <v>1583</v>
      </c>
      <c r="C230" s="294" t="s">
        <v>663</v>
      </c>
      <c r="D230" s="294" t="s">
        <v>1584</v>
      </c>
      <c r="E230" s="294" t="s">
        <v>662</v>
      </c>
      <c r="F230" s="300" t="s">
        <v>156</v>
      </c>
      <c r="G230" s="297"/>
      <c r="H230" s="294" t="s">
        <v>1585</v>
      </c>
      <c r="I230" s="294" t="s">
        <v>1586</v>
      </c>
      <c r="J230" s="301" t="str">
        <f t="shared" si="1"/>
        <v>GoldRemondis Argentia B.V.</v>
      </c>
      <c r="K230" s="301" t="str">
        <f t="shared" si="2"/>
        <v>GoldRemondis Argentia B.V.</v>
      </c>
      <c r="L230" s="297"/>
      <c r="M230" s="297"/>
      <c r="N230" s="297"/>
      <c r="O230" s="297"/>
      <c r="P230" s="297"/>
      <c r="Q230" s="297"/>
      <c r="R230" s="297"/>
      <c r="S230" s="297"/>
      <c r="T230" s="297"/>
      <c r="U230" s="297"/>
      <c r="V230" s="297"/>
      <c r="W230" s="297"/>
      <c r="X230" s="297"/>
      <c r="Y230" s="297"/>
      <c r="Z230" s="297"/>
    </row>
    <row r="231" ht="13.5" customHeight="1">
      <c r="A231" s="294" t="s">
        <v>147</v>
      </c>
      <c r="B231" s="294" t="s">
        <v>663</v>
      </c>
      <c r="C231" s="294" t="s">
        <v>663</v>
      </c>
      <c r="D231" s="294" t="s">
        <v>1584</v>
      </c>
      <c r="E231" s="294" t="s">
        <v>662</v>
      </c>
      <c r="F231" s="300" t="s">
        <v>156</v>
      </c>
      <c r="G231" s="297"/>
      <c r="H231" s="294" t="s">
        <v>1585</v>
      </c>
      <c r="I231" s="294" t="s">
        <v>1586</v>
      </c>
      <c r="J231" s="301" t="str">
        <f t="shared" si="1"/>
        <v>GoldREMONDIS PMR B.V.</v>
      </c>
      <c r="K231" s="301" t="str">
        <f t="shared" si="2"/>
        <v>GoldREMONDIS PMR B.V.</v>
      </c>
      <c r="L231" s="297"/>
      <c r="M231" s="297"/>
      <c r="N231" s="297"/>
      <c r="O231" s="297"/>
      <c r="P231" s="297"/>
      <c r="Q231" s="297"/>
      <c r="R231" s="297"/>
      <c r="S231" s="297"/>
      <c r="T231" s="297"/>
      <c r="U231" s="297"/>
      <c r="V231" s="297"/>
      <c r="W231" s="297"/>
      <c r="X231" s="297"/>
      <c r="Y231" s="297"/>
      <c r="Z231" s="297"/>
    </row>
    <row r="232" ht="13.5" customHeight="1">
      <c r="A232" s="294" t="s">
        <v>147</v>
      </c>
      <c r="B232" s="294" t="s">
        <v>434</v>
      </c>
      <c r="C232" s="294" t="s">
        <v>434</v>
      </c>
      <c r="D232" s="294" t="s">
        <v>1277</v>
      </c>
      <c r="E232" s="294" t="s">
        <v>433</v>
      </c>
      <c r="F232" s="300" t="s">
        <v>156</v>
      </c>
      <c r="G232" s="297"/>
      <c r="H232" s="294" t="s">
        <v>1587</v>
      </c>
      <c r="I232" s="294" t="s">
        <v>1279</v>
      </c>
      <c r="J232" s="301" t="str">
        <f t="shared" si="1"/>
        <v>GoldRoyal Canadian Mint</v>
      </c>
      <c r="K232" s="301" t="str">
        <f t="shared" si="2"/>
        <v>GoldRoyal Canadian Mint</v>
      </c>
      <c r="L232" s="297"/>
      <c r="M232" s="297"/>
      <c r="N232" s="297"/>
      <c r="O232" s="297"/>
      <c r="P232" s="297"/>
      <c r="Q232" s="297"/>
      <c r="R232" s="297"/>
      <c r="S232" s="297"/>
      <c r="T232" s="297"/>
      <c r="U232" s="297"/>
      <c r="V232" s="297"/>
      <c r="W232" s="297"/>
      <c r="X232" s="297"/>
      <c r="Y232" s="297"/>
      <c r="Z232" s="297"/>
    </row>
    <row r="233" ht="13.5" customHeight="1">
      <c r="A233" s="294" t="s">
        <v>147</v>
      </c>
      <c r="B233" s="294" t="s">
        <v>1121</v>
      </c>
      <c r="C233" s="294" t="s">
        <v>1121</v>
      </c>
      <c r="D233" s="294" t="s">
        <v>1588</v>
      </c>
      <c r="E233" s="294" t="s">
        <v>1120</v>
      </c>
      <c r="F233" s="300" t="s">
        <v>156</v>
      </c>
      <c r="G233" s="297"/>
      <c r="H233" s="294" t="s">
        <v>1589</v>
      </c>
      <c r="I233" s="294" t="s">
        <v>1589</v>
      </c>
      <c r="J233" s="301" t="str">
        <f t="shared" si="1"/>
        <v>GoldSAAMP</v>
      </c>
      <c r="K233" s="301" t="str">
        <f t="shared" si="2"/>
        <v>GoldSAAMP</v>
      </c>
      <c r="L233" s="297"/>
      <c r="M233" s="297"/>
      <c r="N233" s="297"/>
      <c r="O233" s="297"/>
      <c r="P233" s="297"/>
      <c r="Q233" s="297"/>
      <c r="R233" s="297"/>
      <c r="S233" s="297"/>
      <c r="T233" s="297"/>
      <c r="U233" s="297"/>
      <c r="V233" s="297"/>
      <c r="W233" s="297"/>
      <c r="X233" s="297"/>
      <c r="Y233" s="297"/>
      <c r="Z233" s="297"/>
    </row>
    <row r="234" ht="13.5" customHeight="1">
      <c r="A234" s="294" t="s">
        <v>147</v>
      </c>
      <c r="B234" s="294" t="s">
        <v>482</v>
      </c>
      <c r="C234" s="294" t="s">
        <v>482</v>
      </c>
      <c r="D234" s="294" t="s">
        <v>1226</v>
      </c>
      <c r="E234" s="294" t="s">
        <v>481</v>
      </c>
      <c r="F234" s="300" t="s">
        <v>156</v>
      </c>
      <c r="G234" s="297"/>
      <c r="H234" s="294" t="s">
        <v>1590</v>
      </c>
      <c r="I234" s="294" t="s">
        <v>1591</v>
      </c>
      <c r="J234" s="301" t="str">
        <f t="shared" si="1"/>
        <v>GoldSabin Metal Corp.</v>
      </c>
      <c r="K234" s="301" t="str">
        <f t="shared" si="2"/>
        <v>GoldSabin Metal Corp.</v>
      </c>
      <c r="L234" s="297"/>
      <c r="M234" s="297"/>
      <c r="N234" s="297"/>
      <c r="O234" s="297"/>
      <c r="P234" s="297"/>
      <c r="Q234" s="297"/>
      <c r="R234" s="297"/>
      <c r="S234" s="297"/>
      <c r="T234" s="297"/>
      <c r="U234" s="297"/>
      <c r="V234" s="297"/>
      <c r="W234" s="297"/>
      <c r="X234" s="297"/>
      <c r="Y234" s="297"/>
      <c r="Z234" s="297"/>
    </row>
    <row r="235" ht="13.5" customHeight="1">
      <c r="A235" s="294" t="s">
        <v>147</v>
      </c>
      <c r="B235" s="294" t="s">
        <v>660</v>
      </c>
      <c r="C235" s="294" t="s">
        <v>660</v>
      </c>
      <c r="D235" s="294" t="s">
        <v>1220</v>
      </c>
      <c r="E235" s="294" t="s">
        <v>659</v>
      </c>
      <c r="F235" s="300" t="s">
        <v>156</v>
      </c>
      <c r="G235" s="297"/>
      <c r="H235" s="294" t="s">
        <v>1331</v>
      </c>
      <c r="I235" s="294" t="s">
        <v>1332</v>
      </c>
      <c r="J235" s="301" t="str">
        <f t="shared" si="1"/>
        <v>GoldSafimet S.p.A</v>
      </c>
      <c r="K235" s="301" t="str">
        <f t="shared" si="2"/>
        <v>GoldSafimet S.p.A</v>
      </c>
      <c r="L235" s="297"/>
      <c r="M235" s="297"/>
      <c r="N235" s="297"/>
      <c r="O235" s="297"/>
      <c r="P235" s="297"/>
      <c r="Q235" s="297"/>
      <c r="R235" s="297"/>
      <c r="S235" s="297"/>
      <c r="T235" s="297"/>
      <c r="U235" s="297"/>
      <c r="V235" s="297"/>
      <c r="W235" s="297"/>
      <c r="X235" s="297"/>
      <c r="Y235" s="297"/>
      <c r="Z235" s="297"/>
    </row>
    <row r="236" ht="13.5" customHeight="1">
      <c r="A236" s="294" t="s">
        <v>147</v>
      </c>
      <c r="B236" s="294" t="s">
        <v>1078</v>
      </c>
      <c r="C236" s="294" t="s">
        <v>1078</v>
      </c>
      <c r="D236" s="294" t="s">
        <v>1592</v>
      </c>
      <c r="E236" s="294" t="s">
        <v>1077</v>
      </c>
      <c r="F236" s="300" t="s">
        <v>156</v>
      </c>
      <c r="G236" s="297"/>
      <c r="H236" s="294" t="s">
        <v>1593</v>
      </c>
      <c r="I236" s="294" t="s">
        <v>1594</v>
      </c>
      <c r="J236" s="301" t="str">
        <f t="shared" si="1"/>
        <v>GoldSAFINA A.S.</v>
      </c>
      <c r="K236" s="301" t="str">
        <f t="shared" si="2"/>
        <v>GoldSAFINA A.S.</v>
      </c>
      <c r="L236" s="297"/>
      <c r="M236" s="297"/>
      <c r="N236" s="297"/>
      <c r="O236" s="297"/>
      <c r="P236" s="297"/>
      <c r="Q236" s="297"/>
      <c r="R236" s="297"/>
      <c r="S236" s="297"/>
      <c r="T236" s="297"/>
      <c r="U236" s="297"/>
      <c r="V236" s="297"/>
      <c r="W236" s="297"/>
      <c r="X236" s="297"/>
      <c r="Y236" s="297"/>
      <c r="Z236" s="297"/>
    </row>
    <row r="237" ht="13.5" customHeight="1">
      <c r="A237" s="294" t="s">
        <v>147</v>
      </c>
      <c r="B237" s="294" t="s">
        <v>1595</v>
      </c>
      <c r="C237" s="294" t="s">
        <v>354</v>
      </c>
      <c r="D237" s="294" t="s">
        <v>1241</v>
      </c>
      <c r="E237" s="294" t="s">
        <v>353</v>
      </c>
      <c r="F237" s="300" t="s">
        <v>156</v>
      </c>
      <c r="G237" s="297"/>
      <c r="H237" s="294" t="s">
        <v>1453</v>
      </c>
      <c r="I237" s="294" t="s">
        <v>1454</v>
      </c>
      <c r="J237" s="301" t="str">
        <f t="shared" si="1"/>
        <v>GoldSaganoseki Smelter &amp; Refinery</v>
      </c>
      <c r="K237" s="301" t="str">
        <f t="shared" si="2"/>
        <v>GoldSaganoseki Smelter &amp; Refinery</v>
      </c>
      <c r="L237" s="297"/>
      <c r="M237" s="297"/>
      <c r="N237" s="297"/>
      <c r="O237" s="297"/>
      <c r="P237" s="297"/>
      <c r="Q237" s="297"/>
      <c r="R237" s="297"/>
      <c r="S237" s="297"/>
      <c r="T237" s="297"/>
      <c r="U237" s="297"/>
      <c r="V237" s="297"/>
      <c r="W237" s="297"/>
      <c r="X237" s="297"/>
      <c r="Y237" s="297"/>
      <c r="Z237" s="297"/>
    </row>
    <row r="238" ht="13.5" customHeight="1">
      <c r="A238" s="294" t="s">
        <v>147</v>
      </c>
      <c r="B238" s="294" t="s">
        <v>651</v>
      </c>
      <c r="C238" s="294" t="s">
        <v>651</v>
      </c>
      <c r="D238" s="294" t="s">
        <v>1288</v>
      </c>
      <c r="E238" s="294" t="s">
        <v>650</v>
      </c>
      <c r="F238" s="300" t="s">
        <v>156</v>
      </c>
      <c r="G238" s="297"/>
      <c r="H238" s="294" t="s">
        <v>1596</v>
      </c>
      <c r="I238" s="294" t="s">
        <v>1597</v>
      </c>
      <c r="J238" s="301" t="str">
        <f t="shared" si="1"/>
        <v>GoldSai Refinery</v>
      </c>
      <c r="K238" s="301" t="str">
        <f t="shared" si="2"/>
        <v>GoldSai Refinery</v>
      </c>
      <c r="L238" s="297"/>
      <c r="M238" s="297"/>
      <c r="N238" s="297"/>
      <c r="O238" s="297"/>
      <c r="P238" s="297"/>
      <c r="Q238" s="297"/>
      <c r="R238" s="297"/>
      <c r="S238" s="297"/>
      <c r="T238" s="297"/>
      <c r="U238" s="297"/>
      <c r="V238" s="297"/>
      <c r="W238" s="297"/>
      <c r="X238" s="297"/>
      <c r="Y238" s="297"/>
      <c r="Z238" s="297"/>
    </row>
    <row r="239" ht="13.5" customHeight="1">
      <c r="A239" s="294" t="s">
        <v>147</v>
      </c>
      <c r="B239" s="294" t="s">
        <v>727</v>
      </c>
      <c r="C239" s="294" t="s">
        <v>727</v>
      </c>
      <c r="D239" s="294" t="s">
        <v>1248</v>
      </c>
      <c r="E239" s="294" t="s">
        <v>726</v>
      </c>
      <c r="F239" s="300" t="s">
        <v>156</v>
      </c>
      <c r="G239" s="297"/>
      <c r="H239" s="294" t="s">
        <v>1249</v>
      </c>
      <c r="I239" s="294" t="s">
        <v>1250</v>
      </c>
      <c r="J239" s="301" t="str">
        <f t="shared" si="1"/>
        <v>GoldSam Precious Metals</v>
      </c>
      <c r="K239" s="301" t="str">
        <f t="shared" si="2"/>
        <v>GoldSam Precious Metals</v>
      </c>
      <c r="L239" s="297"/>
      <c r="M239" s="297"/>
      <c r="N239" s="297"/>
      <c r="O239" s="297"/>
      <c r="P239" s="297"/>
      <c r="Q239" s="297"/>
      <c r="R239" s="297"/>
      <c r="S239" s="297"/>
      <c r="T239" s="297"/>
      <c r="U239" s="297"/>
      <c r="V239" s="297"/>
      <c r="W239" s="297"/>
      <c r="X239" s="297"/>
      <c r="Y239" s="297"/>
      <c r="Z239" s="297"/>
    </row>
    <row r="240" ht="13.5" customHeight="1">
      <c r="A240" s="294" t="s">
        <v>147</v>
      </c>
      <c r="B240" s="294" t="s">
        <v>1598</v>
      </c>
      <c r="C240" s="294" t="s">
        <v>485</v>
      </c>
      <c r="D240" s="294" t="s">
        <v>1348</v>
      </c>
      <c r="E240" s="294" t="s">
        <v>484</v>
      </c>
      <c r="F240" s="300" t="s">
        <v>156</v>
      </c>
      <c r="G240" s="297"/>
      <c r="H240" s="294" t="s">
        <v>1599</v>
      </c>
      <c r="I240" s="294" t="s">
        <v>1411</v>
      </c>
      <c r="J240" s="301" t="str">
        <f t="shared" si="1"/>
        <v>GoldSamdok Metal</v>
      </c>
      <c r="K240" s="301" t="str">
        <f t="shared" si="2"/>
        <v>GoldSamdok Metal</v>
      </c>
      <c r="L240" s="297"/>
      <c r="M240" s="297"/>
      <c r="N240" s="297"/>
      <c r="O240" s="297"/>
      <c r="P240" s="297"/>
      <c r="Q240" s="297"/>
      <c r="R240" s="297"/>
      <c r="S240" s="297"/>
      <c r="T240" s="297"/>
      <c r="U240" s="297"/>
      <c r="V240" s="297"/>
      <c r="W240" s="297"/>
      <c r="X240" s="297"/>
      <c r="Y240" s="297"/>
      <c r="Z240" s="297"/>
    </row>
    <row r="241" ht="13.5" customHeight="1">
      <c r="A241" s="294" t="s">
        <v>147</v>
      </c>
      <c r="B241" s="294" t="s">
        <v>485</v>
      </c>
      <c r="C241" s="294" t="s">
        <v>485</v>
      </c>
      <c r="D241" s="294" t="s">
        <v>1348</v>
      </c>
      <c r="E241" s="294" t="s">
        <v>484</v>
      </c>
      <c r="F241" s="300" t="s">
        <v>156</v>
      </c>
      <c r="G241" s="297"/>
      <c r="H241" s="294" t="s">
        <v>1599</v>
      </c>
      <c r="I241" s="294" t="s">
        <v>1411</v>
      </c>
      <c r="J241" s="301" t="str">
        <f t="shared" si="1"/>
        <v>GoldSamduck Precious Metals</v>
      </c>
      <c r="K241" s="301" t="str">
        <f t="shared" si="2"/>
        <v>GoldSamduck Precious Metals</v>
      </c>
      <c r="L241" s="297"/>
      <c r="M241" s="297"/>
      <c r="N241" s="297"/>
      <c r="O241" s="297"/>
      <c r="P241" s="297"/>
      <c r="Q241" s="297"/>
      <c r="R241" s="297"/>
      <c r="S241" s="297"/>
      <c r="T241" s="297"/>
      <c r="U241" s="297"/>
      <c r="V241" s="297"/>
      <c r="W241" s="297"/>
      <c r="X241" s="297"/>
      <c r="Y241" s="297"/>
      <c r="Z241" s="297"/>
    </row>
    <row r="242" ht="13.5" customHeight="1">
      <c r="A242" s="294" t="s">
        <v>147</v>
      </c>
      <c r="B242" s="294" t="s">
        <v>488</v>
      </c>
      <c r="C242" s="294" t="s">
        <v>488</v>
      </c>
      <c r="D242" s="294" t="s">
        <v>1348</v>
      </c>
      <c r="E242" s="294" t="s">
        <v>487</v>
      </c>
      <c r="F242" s="300" t="s">
        <v>156</v>
      </c>
      <c r="G242" s="297"/>
      <c r="H242" s="294" t="s">
        <v>1600</v>
      </c>
      <c r="I242" s="294" t="s">
        <v>1601</v>
      </c>
      <c r="J242" s="301" t="str">
        <f t="shared" si="1"/>
        <v>GoldSamwon Metals Corp.</v>
      </c>
      <c r="K242" s="301" t="str">
        <f t="shared" si="2"/>
        <v>GoldSamwon Metals Corp.</v>
      </c>
      <c r="L242" s="297"/>
      <c r="M242" s="297"/>
      <c r="N242" s="297"/>
      <c r="O242" s="297"/>
      <c r="P242" s="297"/>
      <c r="Q242" s="297"/>
      <c r="R242" s="297"/>
      <c r="S242" s="297"/>
      <c r="T242" s="297"/>
      <c r="U242" s="297"/>
      <c r="V242" s="297"/>
      <c r="W242" s="297"/>
      <c r="X242" s="297"/>
      <c r="Y242" s="297"/>
      <c r="Z242" s="297"/>
    </row>
    <row r="243" ht="13.5" customHeight="1">
      <c r="A243" s="294" t="s">
        <v>147</v>
      </c>
      <c r="B243" s="294" t="s">
        <v>1602</v>
      </c>
      <c r="C243" s="294" t="s">
        <v>485</v>
      </c>
      <c r="D243" s="294" t="s">
        <v>1348</v>
      </c>
      <c r="E243" s="294" t="s">
        <v>484</v>
      </c>
      <c r="F243" s="300" t="s">
        <v>156</v>
      </c>
      <c r="G243" s="297"/>
      <c r="H243" s="294" t="s">
        <v>1599</v>
      </c>
      <c r="I243" s="294" t="s">
        <v>1411</v>
      </c>
      <c r="J243" s="301" t="str">
        <f t="shared" si="1"/>
        <v>GoldSD (Samdok) Metal</v>
      </c>
      <c r="K243" s="301" t="str">
        <f t="shared" si="2"/>
        <v>GoldSD (Samdok) Metal</v>
      </c>
      <c r="L243" s="297"/>
      <c r="M243" s="297"/>
      <c r="N243" s="297"/>
      <c r="O243" s="297"/>
      <c r="P243" s="297"/>
      <c r="Q243" s="297"/>
      <c r="R243" s="297"/>
      <c r="S243" s="297"/>
      <c r="T243" s="297"/>
      <c r="U243" s="297"/>
      <c r="V243" s="297"/>
      <c r="W243" s="297"/>
      <c r="X243" s="297"/>
      <c r="Y243" s="297"/>
      <c r="Z243" s="297"/>
    </row>
    <row r="244" ht="13.5" customHeight="1">
      <c r="A244" s="294" t="s">
        <v>147</v>
      </c>
      <c r="B244" s="294" t="s">
        <v>491</v>
      </c>
      <c r="C244" s="294" t="s">
        <v>491</v>
      </c>
      <c r="D244" s="294" t="s">
        <v>1603</v>
      </c>
      <c r="E244" s="294" t="s">
        <v>490</v>
      </c>
      <c r="F244" s="300" t="s">
        <v>156</v>
      </c>
      <c r="G244" s="297"/>
      <c r="H244" s="294" t="s">
        <v>1604</v>
      </c>
      <c r="I244" s="294" t="s">
        <v>1605</v>
      </c>
      <c r="J244" s="301" t="str">
        <f t="shared" si="1"/>
        <v>GoldSEMPSA Joyeria Plateria S.A.</v>
      </c>
      <c r="K244" s="301" t="str">
        <f t="shared" si="2"/>
        <v>GoldSEMPSA Joyeria Plateria S.A.</v>
      </c>
      <c r="L244" s="297"/>
      <c r="M244" s="297"/>
      <c r="N244" s="297"/>
      <c r="O244" s="297"/>
      <c r="P244" s="297"/>
      <c r="Q244" s="297"/>
      <c r="R244" s="297"/>
      <c r="S244" s="297"/>
      <c r="T244" s="297"/>
      <c r="U244" s="297"/>
      <c r="V244" s="297"/>
      <c r="W244" s="297"/>
      <c r="X244" s="297"/>
      <c r="Y244" s="297"/>
      <c r="Z244" s="297"/>
    </row>
    <row r="245" ht="13.5" customHeight="1">
      <c r="A245" s="294" t="s">
        <v>147</v>
      </c>
      <c r="B245" s="294" t="s">
        <v>1606</v>
      </c>
      <c r="C245" s="294" t="s">
        <v>491</v>
      </c>
      <c r="D245" s="294" t="s">
        <v>1603</v>
      </c>
      <c r="E245" s="294" t="s">
        <v>490</v>
      </c>
      <c r="F245" s="300" t="s">
        <v>156</v>
      </c>
      <c r="G245" s="297"/>
      <c r="H245" s="294" t="s">
        <v>1604</v>
      </c>
      <c r="I245" s="294" t="s">
        <v>1605</v>
      </c>
      <c r="J245" s="301" t="str">
        <f t="shared" si="1"/>
        <v>GoldSEMPSA Joyería Platería S.A.</v>
      </c>
      <c r="K245" s="301" t="str">
        <f t="shared" si="2"/>
        <v>GoldSEMPSA Joyería Platería S.A.</v>
      </c>
      <c r="L245" s="297"/>
      <c r="M245" s="297"/>
      <c r="N245" s="297"/>
      <c r="O245" s="297"/>
      <c r="P245" s="297"/>
      <c r="Q245" s="297"/>
      <c r="R245" s="297"/>
      <c r="S245" s="297"/>
      <c r="T245" s="297"/>
      <c r="U245" s="297"/>
      <c r="V245" s="297"/>
      <c r="W245" s="297"/>
      <c r="X245" s="297"/>
      <c r="Y245" s="297"/>
      <c r="Z245" s="297"/>
    </row>
    <row r="246" ht="13.5" customHeight="1">
      <c r="A246" s="294" t="s">
        <v>147</v>
      </c>
      <c r="B246" s="294" t="s">
        <v>1607</v>
      </c>
      <c r="C246" s="294" t="s">
        <v>491</v>
      </c>
      <c r="D246" s="294" t="s">
        <v>1603</v>
      </c>
      <c r="E246" s="294" t="s">
        <v>490</v>
      </c>
      <c r="F246" s="300" t="s">
        <v>156</v>
      </c>
      <c r="G246" s="297"/>
      <c r="H246" s="294" t="s">
        <v>1604</v>
      </c>
      <c r="I246" s="294" t="s">
        <v>1605</v>
      </c>
      <c r="J246" s="301" t="str">
        <f t="shared" si="1"/>
        <v>GoldSempsa JP (Cookson Sempsa)</v>
      </c>
      <c r="K246" s="301" t="str">
        <f t="shared" si="2"/>
        <v>GoldSempsa JP (Cookson Sempsa)</v>
      </c>
      <c r="L246" s="297"/>
      <c r="M246" s="297"/>
      <c r="N246" s="297"/>
      <c r="O246" s="297"/>
      <c r="P246" s="297"/>
      <c r="Q246" s="297"/>
      <c r="R246" s="297"/>
      <c r="S246" s="297"/>
      <c r="T246" s="297"/>
      <c r="U246" s="297"/>
      <c r="V246" s="297"/>
      <c r="W246" s="297"/>
      <c r="X246" s="297"/>
      <c r="Y246" s="297"/>
      <c r="Z246" s="297"/>
    </row>
    <row r="247" ht="13.5" customHeight="1">
      <c r="A247" s="294" t="s">
        <v>147</v>
      </c>
      <c r="B247" s="294" t="s">
        <v>1608</v>
      </c>
      <c r="C247" s="294" t="s">
        <v>456</v>
      </c>
      <c r="D247" s="294" t="s">
        <v>1269</v>
      </c>
      <c r="E247" s="294" t="s">
        <v>455</v>
      </c>
      <c r="F247" s="300" t="s">
        <v>156</v>
      </c>
      <c r="G247" s="297"/>
      <c r="H247" s="294" t="s">
        <v>1337</v>
      </c>
      <c r="I247" s="294" t="s">
        <v>1338</v>
      </c>
      <c r="J247" s="301" t="str">
        <f t="shared" si="1"/>
        <v>GoldShan Dong Huangjin</v>
      </c>
      <c r="K247" s="301" t="str">
        <f t="shared" si="2"/>
        <v>GoldShan Dong Huangjin</v>
      </c>
      <c r="L247" s="297"/>
      <c r="M247" s="297"/>
      <c r="N247" s="297"/>
      <c r="O247" s="297"/>
      <c r="P247" s="297"/>
      <c r="Q247" s="297"/>
      <c r="R247" s="297"/>
      <c r="S247" s="297"/>
      <c r="T247" s="297"/>
      <c r="U247" s="297"/>
      <c r="V247" s="297"/>
      <c r="W247" s="297"/>
      <c r="X247" s="297"/>
      <c r="Y247" s="297"/>
      <c r="Z247" s="297"/>
    </row>
    <row r="248" ht="13.5" customHeight="1">
      <c r="A248" s="294" t="s">
        <v>147</v>
      </c>
      <c r="B248" s="294" t="s">
        <v>1609</v>
      </c>
      <c r="C248" s="294" t="s">
        <v>456</v>
      </c>
      <c r="D248" s="294" t="s">
        <v>1269</v>
      </c>
      <c r="E248" s="294" t="s">
        <v>455</v>
      </c>
      <c r="F248" s="300" t="s">
        <v>156</v>
      </c>
      <c r="G248" s="297"/>
      <c r="H248" s="294" t="s">
        <v>1337</v>
      </c>
      <c r="I248" s="294" t="s">
        <v>1338</v>
      </c>
      <c r="J248" s="301" t="str">
        <f t="shared" si="1"/>
        <v>GoldShandong Gold Mine(Laizhou) Smelter Co., Ltd.</v>
      </c>
      <c r="K248" s="301" t="str">
        <f t="shared" si="2"/>
        <v>GoldShandong Gold Mine(Laizhou) Smelter Co., Ltd.</v>
      </c>
      <c r="L248" s="297"/>
      <c r="M248" s="297"/>
      <c r="N248" s="297"/>
      <c r="O248" s="297"/>
      <c r="P248" s="297"/>
      <c r="Q248" s="297"/>
      <c r="R248" s="297"/>
      <c r="S248" s="297"/>
      <c r="T248" s="297"/>
      <c r="U248" s="297"/>
      <c r="V248" s="297"/>
      <c r="W248" s="297"/>
      <c r="X248" s="297"/>
      <c r="Y248" s="297"/>
      <c r="Z248" s="297"/>
    </row>
    <row r="249" ht="13.5" customHeight="1">
      <c r="A249" s="294" t="s">
        <v>147</v>
      </c>
      <c r="B249" s="294" t="s">
        <v>456</v>
      </c>
      <c r="C249" s="294" t="s">
        <v>456</v>
      </c>
      <c r="D249" s="294" t="s">
        <v>1269</v>
      </c>
      <c r="E249" s="294" t="s">
        <v>455</v>
      </c>
      <c r="F249" s="300" t="s">
        <v>156</v>
      </c>
      <c r="G249" s="297"/>
      <c r="H249" s="294" t="s">
        <v>1337</v>
      </c>
      <c r="I249" s="294" t="s">
        <v>1338</v>
      </c>
      <c r="J249" s="301" t="str">
        <f t="shared" si="1"/>
        <v>GoldShandong Gold Smelting Co., Ltd.</v>
      </c>
      <c r="K249" s="301" t="str">
        <f t="shared" si="2"/>
        <v>GoldShandong Gold Smelting Co., Ltd.</v>
      </c>
      <c r="L249" s="297"/>
      <c r="M249" s="297"/>
      <c r="N249" s="297"/>
      <c r="O249" s="297"/>
      <c r="P249" s="297"/>
      <c r="Q249" s="297"/>
      <c r="R249" s="297"/>
      <c r="S249" s="297"/>
      <c r="T249" s="297"/>
      <c r="U249" s="297"/>
      <c r="V249" s="297"/>
      <c r="W249" s="297"/>
      <c r="X249" s="297"/>
      <c r="Y249" s="297"/>
      <c r="Z249" s="297"/>
    </row>
    <row r="250" ht="13.5" customHeight="1">
      <c r="A250" s="294" t="s">
        <v>147</v>
      </c>
      <c r="B250" s="294" t="s">
        <v>1610</v>
      </c>
      <c r="C250" s="294" t="s">
        <v>246</v>
      </c>
      <c r="D250" s="294" t="s">
        <v>1269</v>
      </c>
      <c r="E250" s="294" t="s">
        <v>245</v>
      </c>
      <c r="F250" s="300" t="s">
        <v>156</v>
      </c>
      <c r="G250" s="297"/>
      <c r="H250" s="294" t="s">
        <v>1406</v>
      </c>
      <c r="I250" s="294" t="s">
        <v>1338</v>
      </c>
      <c r="J250" s="301" t="str">
        <f t="shared" si="1"/>
        <v>GoldShandong Guoda Gold Co., Ltd.</v>
      </c>
      <c r="K250" s="301" t="str">
        <f t="shared" si="2"/>
        <v>GoldShandong Guoda Gold Co., Ltd.</v>
      </c>
      <c r="L250" s="297"/>
      <c r="M250" s="297"/>
      <c r="N250" s="297"/>
      <c r="O250" s="297"/>
      <c r="P250" s="297"/>
      <c r="Q250" s="297"/>
      <c r="R250" s="297"/>
      <c r="S250" s="297"/>
      <c r="T250" s="297"/>
      <c r="U250" s="297"/>
      <c r="V250" s="297"/>
      <c r="W250" s="297"/>
      <c r="X250" s="297"/>
      <c r="Y250" s="297"/>
      <c r="Z250" s="297"/>
    </row>
    <row r="251" ht="13.5" customHeight="1">
      <c r="A251" s="294" t="s">
        <v>147</v>
      </c>
      <c r="B251" s="294" t="s">
        <v>1611</v>
      </c>
      <c r="C251" s="294" t="s">
        <v>456</v>
      </c>
      <c r="D251" s="294" t="s">
        <v>1269</v>
      </c>
      <c r="E251" s="294" t="s">
        <v>455</v>
      </c>
      <c r="F251" s="300" t="s">
        <v>156</v>
      </c>
      <c r="G251" s="297"/>
      <c r="H251" s="294" t="s">
        <v>1337</v>
      </c>
      <c r="I251" s="294" t="s">
        <v>1338</v>
      </c>
      <c r="J251" s="301" t="str">
        <f t="shared" si="1"/>
        <v>Goldshandong huangjin</v>
      </c>
      <c r="K251" s="301" t="str">
        <f t="shared" si="2"/>
        <v>Goldshandong huangjin</v>
      </c>
      <c r="L251" s="297"/>
      <c r="M251" s="297"/>
      <c r="N251" s="297"/>
      <c r="O251" s="297"/>
      <c r="P251" s="297"/>
      <c r="Q251" s="297"/>
      <c r="R251" s="297"/>
      <c r="S251" s="297"/>
      <c r="T251" s="297"/>
      <c r="U251" s="297"/>
      <c r="V251" s="297"/>
      <c r="W251" s="297"/>
      <c r="X251" s="297"/>
      <c r="Y251" s="297"/>
      <c r="Z251" s="297"/>
    </row>
    <row r="252" ht="13.5" customHeight="1">
      <c r="A252" s="294" t="s">
        <v>147</v>
      </c>
      <c r="B252" s="294" t="s">
        <v>804</v>
      </c>
      <c r="C252" s="294" t="s">
        <v>804</v>
      </c>
      <c r="D252" s="294" t="s">
        <v>1269</v>
      </c>
      <c r="E252" s="294" t="s">
        <v>803</v>
      </c>
      <c r="F252" s="300" t="s">
        <v>156</v>
      </c>
      <c r="G252" s="297"/>
      <c r="H252" s="294" t="s">
        <v>1337</v>
      </c>
      <c r="I252" s="294" t="s">
        <v>1338</v>
      </c>
      <c r="J252" s="301" t="str">
        <f t="shared" si="1"/>
        <v>GoldShandong Humon Smelting Co., Ltd.</v>
      </c>
      <c r="K252" s="301" t="str">
        <f t="shared" si="2"/>
        <v>GoldShandong Humon Smelting Co., Ltd.</v>
      </c>
      <c r="L252" s="297"/>
      <c r="M252" s="297"/>
      <c r="N252" s="297"/>
      <c r="O252" s="297"/>
      <c r="P252" s="297"/>
      <c r="Q252" s="297"/>
      <c r="R252" s="297"/>
      <c r="S252" s="297"/>
      <c r="T252" s="297"/>
      <c r="U252" s="297"/>
      <c r="V252" s="297"/>
      <c r="W252" s="297"/>
      <c r="X252" s="297"/>
      <c r="Y252" s="297"/>
      <c r="Z252" s="297"/>
    </row>
    <row r="253" ht="13.5" customHeight="1">
      <c r="A253" s="294" t="s">
        <v>147</v>
      </c>
      <c r="B253" s="294" t="s">
        <v>1612</v>
      </c>
      <c r="C253" s="294" t="s">
        <v>456</v>
      </c>
      <c r="D253" s="294" t="s">
        <v>1269</v>
      </c>
      <c r="E253" s="294" t="s">
        <v>455</v>
      </c>
      <c r="F253" s="300" t="s">
        <v>156</v>
      </c>
      <c r="G253" s="297"/>
      <c r="H253" s="294" t="s">
        <v>1337</v>
      </c>
      <c r="I253" s="294" t="s">
        <v>1338</v>
      </c>
      <c r="J253" s="301" t="str">
        <f t="shared" si="1"/>
        <v>GoldShandong middlings JinYe group Co., LTD</v>
      </c>
      <c r="K253" s="301" t="str">
        <f t="shared" si="2"/>
        <v>GoldShandong middlings JinYe group Co., LTD</v>
      </c>
      <c r="L253" s="297"/>
      <c r="M253" s="297"/>
      <c r="N253" s="297"/>
      <c r="O253" s="297"/>
      <c r="P253" s="297"/>
      <c r="Q253" s="297"/>
      <c r="R253" s="297"/>
      <c r="S253" s="297"/>
      <c r="T253" s="297"/>
      <c r="U253" s="297"/>
      <c r="V253" s="297"/>
      <c r="W253" s="297"/>
      <c r="X253" s="297"/>
      <c r="Y253" s="297"/>
      <c r="Z253" s="297"/>
    </row>
    <row r="254" ht="13.5" customHeight="1">
      <c r="A254" s="294" t="s">
        <v>147</v>
      </c>
      <c r="B254" s="294" t="s">
        <v>1613</v>
      </c>
      <c r="C254" s="294" t="s">
        <v>1038</v>
      </c>
      <c r="D254" s="294" t="s">
        <v>1269</v>
      </c>
      <c r="E254" s="294" t="s">
        <v>1037</v>
      </c>
      <c r="F254" s="300" t="s">
        <v>156</v>
      </c>
      <c r="G254" s="297"/>
      <c r="H254" s="294" t="s">
        <v>1337</v>
      </c>
      <c r="I254" s="294" t="s">
        <v>1338</v>
      </c>
      <c r="J254" s="301" t="str">
        <f t="shared" si="1"/>
        <v>GoldShandong Tarzan Bio-Gold Industry Co., Ltd.</v>
      </c>
      <c r="K254" s="301" t="str">
        <f t="shared" si="2"/>
        <v>GoldShandong Tarzan Bio-Gold Industry Co., Ltd.</v>
      </c>
      <c r="L254" s="297"/>
      <c r="M254" s="297"/>
      <c r="N254" s="297"/>
      <c r="O254" s="297"/>
      <c r="P254" s="297"/>
      <c r="Q254" s="297"/>
      <c r="R254" s="297"/>
      <c r="S254" s="297"/>
      <c r="T254" s="297"/>
      <c r="U254" s="297"/>
      <c r="V254" s="297"/>
      <c r="W254" s="297"/>
      <c r="X254" s="297"/>
      <c r="Y254" s="297"/>
      <c r="Z254" s="297"/>
    </row>
    <row r="255" ht="13.5" customHeight="1">
      <c r="A255" s="294" t="s">
        <v>147</v>
      </c>
      <c r="B255" s="294" t="s">
        <v>1038</v>
      </c>
      <c r="C255" s="294" t="s">
        <v>1038</v>
      </c>
      <c r="D255" s="294" t="s">
        <v>1269</v>
      </c>
      <c r="E255" s="294" t="s">
        <v>1037</v>
      </c>
      <c r="F255" s="300" t="s">
        <v>156</v>
      </c>
      <c r="G255" s="297"/>
      <c r="H255" s="294" t="s">
        <v>1337</v>
      </c>
      <c r="I255" s="294" t="s">
        <v>1338</v>
      </c>
      <c r="J255" s="301" t="str">
        <f t="shared" si="1"/>
        <v>GoldShandong Tiancheng Biological Gold Industrial Co., Ltd.</v>
      </c>
      <c r="K255" s="301" t="str">
        <f t="shared" si="2"/>
        <v>GoldShandong Tiancheng Biological Gold Industrial Co., Ltd.</v>
      </c>
      <c r="L255" s="297"/>
      <c r="M255" s="297"/>
      <c r="N255" s="297"/>
      <c r="O255" s="297"/>
      <c r="P255" s="297"/>
      <c r="Q255" s="297"/>
      <c r="R255" s="297"/>
      <c r="S255" s="297"/>
      <c r="T255" s="297"/>
      <c r="U255" s="297"/>
      <c r="V255" s="297"/>
      <c r="W255" s="297"/>
      <c r="X255" s="297"/>
      <c r="Y255" s="297"/>
      <c r="Z255" s="297"/>
    </row>
    <row r="256" ht="13.5" customHeight="1">
      <c r="A256" s="294" t="s">
        <v>147</v>
      </c>
      <c r="B256" s="294" t="s">
        <v>526</v>
      </c>
      <c r="C256" s="294" t="s">
        <v>526</v>
      </c>
      <c r="D256" s="294" t="s">
        <v>1269</v>
      </c>
      <c r="E256" s="294" t="s">
        <v>525</v>
      </c>
      <c r="F256" s="300" t="s">
        <v>156</v>
      </c>
      <c r="G256" s="297"/>
      <c r="H256" s="294" t="s">
        <v>1406</v>
      </c>
      <c r="I256" s="294" t="s">
        <v>1338</v>
      </c>
      <c r="J256" s="301" t="str">
        <f t="shared" si="1"/>
        <v>GoldShandong Zhaojin Gold &amp; Silver Refinery Co., Ltd.</v>
      </c>
      <c r="K256" s="301" t="str">
        <f t="shared" si="2"/>
        <v>GoldShandong Zhaojin Gold &amp; Silver Refinery Co., Ltd.</v>
      </c>
      <c r="L256" s="297"/>
      <c r="M256" s="297"/>
      <c r="N256" s="297"/>
      <c r="O256" s="297"/>
      <c r="P256" s="297"/>
      <c r="Q256" s="297"/>
      <c r="R256" s="297"/>
      <c r="S256" s="297"/>
      <c r="T256" s="297"/>
      <c r="U256" s="297"/>
      <c r="V256" s="297"/>
      <c r="W256" s="297"/>
      <c r="X256" s="297"/>
      <c r="Y256" s="297"/>
      <c r="Z256" s="297"/>
    </row>
    <row r="257" ht="13.5" customHeight="1">
      <c r="A257" s="294" t="s">
        <v>147</v>
      </c>
      <c r="B257" s="294" t="s">
        <v>1614</v>
      </c>
      <c r="C257" s="294" t="s">
        <v>456</v>
      </c>
      <c r="D257" s="294" t="s">
        <v>1269</v>
      </c>
      <c r="E257" s="294" t="s">
        <v>455</v>
      </c>
      <c r="F257" s="300" t="s">
        <v>156</v>
      </c>
      <c r="G257" s="297"/>
      <c r="H257" s="294" t="s">
        <v>1337</v>
      </c>
      <c r="I257" s="294" t="s">
        <v>1338</v>
      </c>
      <c r="J257" s="301" t="str">
        <f t="shared" si="1"/>
        <v>GoldShangdong Gold (Laizhou)</v>
      </c>
      <c r="K257" s="301" t="str">
        <f t="shared" si="2"/>
        <v>GoldShangdong Gold (Laizhou)</v>
      </c>
      <c r="L257" s="297"/>
      <c r="M257" s="297"/>
      <c r="N257" s="297"/>
      <c r="O257" s="297"/>
      <c r="P257" s="297"/>
      <c r="Q257" s="297"/>
      <c r="R257" s="297"/>
      <c r="S257" s="297"/>
      <c r="T257" s="297"/>
      <c r="U257" s="297"/>
      <c r="V257" s="297"/>
      <c r="W257" s="297"/>
      <c r="X257" s="297"/>
      <c r="Y257" s="297"/>
      <c r="Z257" s="297"/>
    </row>
    <row r="258" ht="13.5" customHeight="1">
      <c r="A258" s="294" t="s">
        <v>147</v>
      </c>
      <c r="B258" s="294" t="s">
        <v>863</v>
      </c>
      <c r="C258" s="294" t="s">
        <v>863</v>
      </c>
      <c r="D258" s="294" t="s">
        <v>1269</v>
      </c>
      <c r="E258" s="294" t="s">
        <v>862</v>
      </c>
      <c r="F258" s="300" t="s">
        <v>156</v>
      </c>
      <c r="G258" s="297"/>
      <c r="H258" s="294" t="s">
        <v>1615</v>
      </c>
      <c r="I258" s="294" t="s">
        <v>1404</v>
      </c>
      <c r="J258" s="301" t="str">
        <f t="shared" si="1"/>
        <v>GoldShenzhen CuiLu Gold Co., Ltd.</v>
      </c>
      <c r="K258" s="301" t="str">
        <f t="shared" si="2"/>
        <v>GoldShenzhen CuiLu Gold Co., Ltd.</v>
      </c>
      <c r="L258" s="297"/>
      <c r="M258" s="297"/>
      <c r="N258" s="297"/>
      <c r="O258" s="297"/>
      <c r="P258" s="297"/>
      <c r="Q258" s="297"/>
      <c r="R258" s="297"/>
      <c r="S258" s="297"/>
      <c r="T258" s="297"/>
      <c r="U258" s="297"/>
      <c r="V258" s="297"/>
      <c r="W258" s="297"/>
      <c r="X258" s="297"/>
      <c r="Y258" s="297"/>
      <c r="Z258" s="297"/>
    </row>
    <row r="259" ht="13.5" customHeight="1">
      <c r="A259" s="294" t="s">
        <v>147</v>
      </c>
      <c r="B259" s="294" t="s">
        <v>756</v>
      </c>
      <c r="C259" s="294" t="s">
        <v>756</v>
      </c>
      <c r="D259" s="294" t="s">
        <v>1269</v>
      </c>
      <c r="E259" s="294" t="s">
        <v>755</v>
      </c>
      <c r="F259" s="300" t="s">
        <v>156</v>
      </c>
      <c r="G259" s="297"/>
      <c r="H259" s="294" t="s">
        <v>1615</v>
      </c>
      <c r="I259" s="294" t="s">
        <v>1404</v>
      </c>
      <c r="J259" s="301" t="str">
        <f t="shared" si="1"/>
        <v>GoldSHENZHEN JINJUNWEI RESOURCE COMPREHENSIVE DEVELOPMENT CO., LTD.</v>
      </c>
      <c r="K259" s="301" t="str">
        <f t="shared" si="2"/>
        <v>GoldSHENZHEN JINJUNWEI RESOURCE COMPREHENSIVE DEVELOPMENT CO., LTD.</v>
      </c>
      <c r="L259" s="297"/>
      <c r="M259" s="297"/>
      <c r="N259" s="297"/>
      <c r="O259" s="297"/>
      <c r="P259" s="297"/>
      <c r="Q259" s="297"/>
      <c r="R259" s="297"/>
      <c r="S259" s="297"/>
      <c r="T259" s="297"/>
      <c r="U259" s="297"/>
      <c r="V259" s="297"/>
      <c r="W259" s="297"/>
      <c r="X259" s="297"/>
      <c r="Y259" s="297"/>
      <c r="Z259" s="297"/>
    </row>
    <row r="260" ht="13.5" customHeight="1">
      <c r="A260" s="294" t="s">
        <v>147</v>
      </c>
      <c r="B260" s="294" t="s">
        <v>806</v>
      </c>
      <c r="C260" s="294" t="s">
        <v>806</v>
      </c>
      <c r="D260" s="294" t="s">
        <v>1269</v>
      </c>
      <c r="E260" s="294" t="s">
        <v>805</v>
      </c>
      <c r="F260" s="300" t="s">
        <v>156</v>
      </c>
      <c r="G260" s="297"/>
      <c r="H260" s="294" t="s">
        <v>1615</v>
      </c>
      <c r="I260" s="294" t="s">
        <v>1404</v>
      </c>
      <c r="J260" s="301" t="str">
        <f t="shared" si="1"/>
        <v>GoldShenzhen Zhonghenglong Real Industry Co., Ltd.</v>
      </c>
      <c r="K260" s="301" t="str">
        <f t="shared" si="2"/>
        <v>GoldShenzhen Zhonghenglong Real Industry Co., Ltd.</v>
      </c>
      <c r="L260" s="297"/>
      <c r="M260" s="297"/>
      <c r="N260" s="297"/>
      <c r="O260" s="297"/>
      <c r="P260" s="297"/>
      <c r="Q260" s="297"/>
      <c r="R260" s="297"/>
      <c r="S260" s="297"/>
      <c r="T260" s="297"/>
      <c r="U260" s="297"/>
      <c r="V260" s="297"/>
      <c r="W260" s="297"/>
      <c r="X260" s="297"/>
      <c r="Y260" s="297"/>
      <c r="Z260" s="297"/>
    </row>
    <row r="261" ht="13.5" customHeight="1">
      <c r="A261" s="294" t="s">
        <v>147</v>
      </c>
      <c r="B261" s="294" t="s">
        <v>622</v>
      </c>
      <c r="C261" s="294" t="s">
        <v>622</v>
      </c>
      <c r="D261" s="294" t="s">
        <v>1288</v>
      </c>
      <c r="E261" s="294" t="s">
        <v>621</v>
      </c>
      <c r="F261" s="300" t="s">
        <v>156</v>
      </c>
      <c r="G261" s="297"/>
      <c r="H261" s="294" t="s">
        <v>1294</v>
      </c>
      <c r="I261" s="294" t="s">
        <v>1295</v>
      </c>
      <c r="J261" s="301" t="str">
        <f t="shared" si="1"/>
        <v>GoldShirpur Gold Refinery Ltd.</v>
      </c>
      <c r="K261" s="301" t="str">
        <f t="shared" si="2"/>
        <v>GoldShirpur Gold Refinery Ltd.</v>
      </c>
      <c r="L261" s="297"/>
      <c r="M261" s="297"/>
      <c r="N261" s="297"/>
      <c r="O261" s="297"/>
      <c r="P261" s="297"/>
      <c r="Q261" s="297"/>
      <c r="R261" s="297"/>
      <c r="S261" s="297"/>
      <c r="T261" s="297"/>
      <c r="U261" s="297"/>
      <c r="V261" s="297"/>
      <c r="W261" s="297"/>
      <c r="X261" s="297"/>
      <c r="Y261" s="297"/>
      <c r="Z261" s="297"/>
    </row>
    <row r="262" ht="13.5" customHeight="1">
      <c r="A262" s="294" t="s">
        <v>147</v>
      </c>
      <c r="B262" s="294" t="s">
        <v>1616</v>
      </c>
      <c r="C262" s="294" t="s">
        <v>447</v>
      </c>
      <c r="D262" s="294" t="s">
        <v>1241</v>
      </c>
      <c r="E262" s="294" t="s">
        <v>446</v>
      </c>
      <c r="F262" s="300" t="s">
        <v>156</v>
      </c>
      <c r="G262" s="297"/>
      <c r="H262" s="294" t="s">
        <v>1617</v>
      </c>
      <c r="I262" s="294" t="s">
        <v>1618</v>
      </c>
      <c r="J262" s="301" t="str">
        <f t="shared" si="1"/>
        <v>GoldShonan Plant Tanaka Kikinzoku</v>
      </c>
      <c r="K262" s="301" t="str">
        <f t="shared" si="2"/>
        <v>GoldShonan Plant Tanaka Kikinzoku</v>
      </c>
      <c r="L262" s="297"/>
      <c r="M262" s="297"/>
      <c r="N262" s="297"/>
      <c r="O262" s="297"/>
      <c r="P262" s="297"/>
      <c r="Q262" s="297"/>
      <c r="R262" s="297"/>
      <c r="S262" s="297"/>
      <c r="T262" s="297"/>
      <c r="U262" s="297"/>
      <c r="V262" s="297"/>
      <c r="W262" s="297"/>
      <c r="X262" s="297"/>
      <c r="Y262" s="297"/>
      <c r="Z262" s="297"/>
    </row>
    <row r="263" ht="13.5" customHeight="1">
      <c r="A263" s="294" t="s">
        <v>147</v>
      </c>
      <c r="B263" s="294" t="s">
        <v>1619</v>
      </c>
      <c r="C263" s="294" t="s">
        <v>532</v>
      </c>
      <c r="D263" s="294" t="s">
        <v>1362</v>
      </c>
      <c r="E263" s="294" t="s">
        <v>531</v>
      </c>
      <c r="F263" s="300" t="s">
        <v>156</v>
      </c>
      <c r="G263" s="297"/>
      <c r="H263" s="294" t="s">
        <v>1620</v>
      </c>
      <c r="I263" s="294" t="s">
        <v>1621</v>
      </c>
      <c r="J263" s="301" t="str">
        <f t="shared" si="1"/>
        <v>GoldShyolkovsky</v>
      </c>
      <c r="K263" s="301" t="str">
        <f t="shared" si="2"/>
        <v>GoldShyolkovsky</v>
      </c>
      <c r="L263" s="297"/>
      <c r="M263" s="297"/>
      <c r="N263" s="297"/>
      <c r="O263" s="297"/>
      <c r="P263" s="297"/>
      <c r="Q263" s="297"/>
      <c r="R263" s="297"/>
      <c r="S263" s="297"/>
      <c r="T263" s="297"/>
      <c r="U263" s="297"/>
      <c r="V263" s="297"/>
      <c r="W263" s="297"/>
      <c r="X263" s="297"/>
      <c r="Y263" s="297"/>
      <c r="Z263" s="297"/>
    </row>
    <row r="264" ht="13.5" customHeight="1">
      <c r="A264" s="294" t="s">
        <v>147</v>
      </c>
      <c r="B264" s="294" t="s">
        <v>529</v>
      </c>
      <c r="C264" s="294" t="s">
        <v>529</v>
      </c>
      <c r="D264" s="294" t="s">
        <v>1269</v>
      </c>
      <c r="E264" s="294" t="s">
        <v>528</v>
      </c>
      <c r="F264" s="300" t="s">
        <v>156</v>
      </c>
      <c r="G264" s="297"/>
      <c r="H264" s="294" t="s">
        <v>1400</v>
      </c>
      <c r="I264" s="294" t="s">
        <v>1401</v>
      </c>
      <c r="J264" s="301" t="str">
        <f t="shared" si="1"/>
        <v>GoldSichuan Tianze Precious Metals Co., Ltd.</v>
      </c>
      <c r="K264" s="301" t="str">
        <f t="shared" si="2"/>
        <v>GoldSichuan Tianze Precious Metals Co., Ltd.</v>
      </c>
      <c r="L264" s="297"/>
      <c r="M264" s="297"/>
      <c r="N264" s="297"/>
      <c r="O264" s="297"/>
      <c r="P264" s="297"/>
      <c r="Q264" s="297"/>
      <c r="R264" s="297"/>
      <c r="S264" s="297"/>
      <c r="T264" s="297"/>
      <c r="U264" s="297"/>
      <c r="V264" s="297"/>
      <c r="W264" s="297"/>
      <c r="X264" s="297"/>
      <c r="Y264" s="297"/>
      <c r="Z264" s="297"/>
    </row>
    <row r="265" ht="13.5" customHeight="1">
      <c r="A265" s="294" t="s">
        <v>147</v>
      </c>
      <c r="B265" s="294" t="s">
        <v>1622</v>
      </c>
      <c r="C265" s="294" t="s">
        <v>447</v>
      </c>
      <c r="D265" s="294" t="s">
        <v>1241</v>
      </c>
      <c r="E265" s="294" t="s">
        <v>446</v>
      </c>
      <c r="F265" s="300" t="s">
        <v>156</v>
      </c>
      <c r="G265" s="297"/>
      <c r="H265" s="294" t="s">
        <v>1617</v>
      </c>
      <c r="I265" s="294" t="s">
        <v>1618</v>
      </c>
      <c r="J265" s="301" t="str">
        <f t="shared" si="1"/>
        <v>GoldSingapore Tanaka</v>
      </c>
      <c r="K265" s="301" t="str">
        <f t="shared" si="2"/>
        <v>GoldSingapore Tanaka</v>
      </c>
      <c r="L265" s="297"/>
      <c r="M265" s="297"/>
      <c r="N265" s="297"/>
      <c r="O265" s="297"/>
      <c r="P265" s="297"/>
      <c r="Q265" s="297"/>
      <c r="R265" s="297"/>
      <c r="S265" s="297"/>
      <c r="T265" s="297"/>
      <c r="U265" s="297"/>
      <c r="V265" s="297"/>
      <c r="W265" s="297"/>
      <c r="X265" s="297"/>
      <c r="Y265" s="297"/>
      <c r="Z265" s="297"/>
    </row>
    <row r="266" ht="13.5" customHeight="1">
      <c r="A266" s="294" t="s">
        <v>147</v>
      </c>
      <c r="B266" s="294" t="s">
        <v>1099</v>
      </c>
      <c r="C266" s="294" t="s">
        <v>1099</v>
      </c>
      <c r="D266" s="294" t="s">
        <v>976</v>
      </c>
      <c r="E266" s="294" t="s">
        <v>1098</v>
      </c>
      <c r="F266" s="300" t="s">
        <v>156</v>
      </c>
      <c r="G266" s="297"/>
      <c r="H266" s="294" t="s">
        <v>1623</v>
      </c>
      <c r="I266" s="294" t="s">
        <v>1624</v>
      </c>
      <c r="J266" s="301" t="str">
        <f t="shared" si="1"/>
        <v>GoldSingway Technology Co., Ltd.</v>
      </c>
      <c r="K266" s="301" t="str">
        <f t="shared" si="2"/>
        <v>GoldSingway Technology Co., Ltd.</v>
      </c>
      <c r="L266" s="297"/>
      <c r="M266" s="297"/>
      <c r="N266" s="297"/>
      <c r="O266" s="297"/>
      <c r="P266" s="297"/>
      <c r="Q266" s="297"/>
      <c r="R266" s="297"/>
      <c r="S266" s="297"/>
      <c r="T266" s="297"/>
      <c r="U266" s="297"/>
      <c r="V266" s="297"/>
      <c r="W266" s="297"/>
      <c r="X266" s="297"/>
      <c r="Y266" s="297"/>
      <c r="Z266" s="297"/>
    </row>
    <row r="267" ht="13.5" customHeight="1">
      <c r="A267" s="294" t="s">
        <v>147</v>
      </c>
      <c r="B267" s="294" t="s">
        <v>1625</v>
      </c>
      <c r="C267" s="294" t="s">
        <v>1041</v>
      </c>
      <c r="D267" s="294" t="s">
        <v>1241</v>
      </c>
      <c r="E267" s="294" t="s">
        <v>1040</v>
      </c>
      <c r="F267" s="300" t="s">
        <v>156</v>
      </c>
      <c r="G267" s="297"/>
      <c r="H267" s="294" t="s">
        <v>1507</v>
      </c>
      <c r="I267" s="294" t="s">
        <v>1508</v>
      </c>
      <c r="J267" s="301" t="str">
        <f t="shared" si="1"/>
        <v>GoldSMM</v>
      </c>
      <c r="K267" s="301" t="str">
        <f t="shared" si="2"/>
        <v>GoldSMM</v>
      </c>
      <c r="L267" s="297"/>
      <c r="M267" s="297"/>
      <c r="N267" s="297"/>
      <c r="O267" s="297"/>
      <c r="P267" s="297"/>
      <c r="Q267" s="297"/>
      <c r="R267" s="297"/>
      <c r="S267" s="297"/>
      <c r="T267" s="297"/>
      <c r="U267" s="297"/>
      <c r="V267" s="297"/>
      <c r="W267" s="297"/>
      <c r="X267" s="297"/>
      <c r="Y267" s="297"/>
      <c r="Z267" s="297"/>
    </row>
    <row r="268" ht="13.5" customHeight="1">
      <c r="A268" s="294" t="s">
        <v>147</v>
      </c>
      <c r="B268" s="294" t="s">
        <v>532</v>
      </c>
      <c r="C268" s="294" t="s">
        <v>532</v>
      </c>
      <c r="D268" s="294" t="s">
        <v>1362</v>
      </c>
      <c r="E268" s="294" t="s">
        <v>531</v>
      </c>
      <c r="F268" s="300" t="s">
        <v>156</v>
      </c>
      <c r="G268" s="297"/>
      <c r="H268" s="294" t="s">
        <v>1620</v>
      </c>
      <c r="I268" s="294" t="s">
        <v>1621</v>
      </c>
      <c r="J268" s="301" t="str">
        <f t="shared" si="1"/>
        <v>GoldSOE Shyolkovsky Factory of Secondary Precious Metals</v>
      </c>
      <c r="K268" s="301" t="str">
        <f t="shared" si="2"/>
        <v>GoldSOE Shyolkovsky Factory of Secondary Precious Metals</v>
      </c>
      <c r="L268" s="297"/>
      <c r="M268" s="297"/>
      <c r="N268" s="297"/>
      <c r="O268" s="297"/>
      <c r="P268" s="297"/>
      <c r="Q268" s="297"/>
      <c r="R268" s="297"/>
      <c r="S268" s="297"/>
      <c r="T268" s="297"/>
      <c r="U268" s="297"/>
      <c r="V268" s="297"/>
      <c r="W268" s="297"/>
      <c r="X268" s="297"/>
      <c r="Y268" s="297"/>
      <c r="Z268" s="297"/>
    </row>
    <row r="269" ht="13.5" customHeight="1">
      <c r="A269" s="294" t="s">
        <v>147</v>
      </c>
      <c r="B269" s="294" t="s">
        <v>589</v>
      </c>
      <c r="C269" s="294" t="s">
        <v>589</v>
      </c>
      <c r="D269" s="294" t="s">
        <v>976</v>
      </c>
      <c r="E269" s="294" t="s">
        <v>588</v>
      </c>
      <c r="F269" s="300" t="s">
        <v>156</v>
      </c>
      <c r="G269" s="297"/>
      <c r="H269" s="294" t="s">
        <v>1626</v>
      </c>
      <c r="I269" s="294" t="s">
        <v>1627</v>
      </c>
      <c r="J269" s="301" t="str">
        <f t="shared" si="1"/>
        <v>GoldSolar Applied Materials Technology Corp.</v>
      </c>
      <c r="K269" s="301" t="str">
        <f t="shared" si="2"/>
        <v>GoldSolar Applied Materials Technology Corp.</v>
      </c>
      <c r="L269" s="297"/>
      <c r="M269" s="297"/>
      <c r="N269" s="297"/>
      <c r="O269" s="297"/>
      <c r="P269" s="297"/>
      <c r="Q269" s="297"/>
      <c r="R269" s="297"/>
      <c r="S269" s="297"/>
      <c r="T269" s="297"/>
      <c r="U269" s="297"/>
      <c r="V269" s="297"/>
      <c r="W269" s="297"/>
      <c r="X269" s="297"/>
      <c r="Y269" s="297"/>
      <c r="Z269" s="297"/>
    </row>
    <row r="270" ht="13.5" customHeight="1">
      <c r="A270" s="294" t="s">
        <v>147</v>
      </c>
      <c r="B270" s="294" t="s">
        <v>1628</v>
      </c>
      <c r="C270" s="294" t="s">
        <v>589</v>
      </c>
      <c r="D270" s="294" t="s">
        <v>976</v>
      </c>
      <c r="E270" s="294" t="s">
        <v>588</v>
      </c>
      <c r="F270" s="300" t="s">
        <v>156</v>
      </c>
      <c r="G270" s="297"/>
      <c r="H270" s="294" t="s">
        <v>1626</v>
      </c>
      <c r="I270" s="294" t="s">
        <v>1627</v>
      </c>
      <c r="J270" s="301" t="str">
        <f t="shared" si="1"/>
        <v>GoldSOLAR CHEMICALAPPLIED MATERIALS TECHNOLOGY (KUN SHAN)</v>
      </c>
      <c r="K270" s="301" t="str">
        <f t="shared" si="2"/>
        <v>GoldSOLAR CHEMICALAPPLIED MATERIALS TECHNOLOGY (KUN SHAN)</v>
      </c>
      <c r="L270" s="297"/>
      <c r="M270" s="297"/>
      <c r="N270" s="297"/>
      <c r="O270" s="297"/>
      <c r="P270" s="297"/>
      <c r="Q270" s="297"/>
      <c r="R270" s="297"/>
      <c r="S270" s="297"/>
      <c r="T270" s="297"/>
      <c r="U270" s="297"/>
      <c r="V270" s="297"/>
      <c r="W270" s="297"/>
      <c r="X270" s="297"/>
      <c r="Y270" s="297"/>
      <c r="Z270" s="297"/>
    </row>
    <row r="271" ht="13.5" customHeight="1">
      <c r="A271" s="294" t="s">
        <v>147</v>
      </c>
      <c r="B271" s="294" t="s">
        <v>1629</v>
      </c>
      <c r="C271" s="294" t="s">
        <v>589</v>
      </c>
      <c r="D271" s="294" t="s">
        <v>976</v>
      </c>
      <c r="E271" s="294" t="s">
        <v>588</v>
      </c>
      <c r="F271" s="300" t="s">
        <v>156</v>
      </c>
      <c r="G271" s="297"/>
      <c r="H271" s="294" t="s">
        <v>1626</v>
      </c>
      <c r="I271" s="294" t="s">
        <v>1627</v>
      </c>
      <c r="J271" s="301" t="str">
        <f t="shared" si="1"/>
        <v>GoldSolartech</v>
      </c>
      <c r="K271" s="301" t="str">
        <f t="shared" si="2"/>
        <v>GoldSolartech</v>
      </c>
      <c r="L271" s="297"/>
      <c r="M271" s="297"/>
      <c r="N271" s="297"/>
      <c r="O271" s="297"/>
      <c r="P271" s="297"/>
      <c r="Q271" s="297"/>
      <c r="R271" s="297"/>
      <c r="S271" s="297"/>
      <c r="T271" s="297"/>
      <c r="U271" s="297"/>
      <c r="V271" s="297"/>
      <c r="W271" s="297"/>
      <c r="X271" s="297"/>
      <c r="Y271" s="297"/>
      <c r="Z271" s="297"/>
    </row>
    <row r="272" ht="13.5" customHeight="1">
      <c r="A272" s="294" t="s">
        <v>147</v>
      </c>
      <c r="B272" s="294" t="s">
        <v>905</v>
      </c>
      <c r="C272" s="294" t="s">
        <v>905</v>
      </c>
      <c r="D272" s="294" t="s">
        <v>1288</v>
      </c>
      <c r="E272" s="294" t="s">
        <v>904</v>
      </c>
      <c r="F272" s="300" t="s">
        <v>156</v>
      </c>
      <c r="G272" s="297"/>
      <c r="H272" s="294" t="s">
        <v>1630</v>
      </c>
      <c r="I272" s="294" t="s">
        <v>1391</v>
      </c>
      <c r="J272" s="301" t="str">
        <f t="shared" si="1"/>
        <v>GoldSovereign Metals</v>
      </c>
      <c r="K272" s="301" t="str">
        <f t="shared" si="2"/>
        <v>GoldSovereign Metals</v>
      </c>
      <c r="L272" s="297"/>
      <c r="M272" s="297"/>
      <c r="N272" s="297"/>
      <c r="O272" s="297"/>
      <c r="P272" s="297"/>
      <c r="Q272" s="297"/>
      <c r="R272" s="297"/>
      <c r="S272" s="297"/>
      <c r="T272" s="297"/>
      <c r="U272" s="297"/>
      <c r="V272" s="297"/>
      <c r="W272" s="297"/>
      <c r="X272" s="297"/>
      <c r="Y272" s="297"/>
      <c r="Z272" s="297"/>
    </row>
    <row r="273" ht="13.5" customHeight="1">
      <c r="A273" s="294" t="s">
        <v>147</v>
      </c>
      <c r="B273" s="294" t="s">
        <v>667</v>
      </c>
      <c r="C273" s="294" t="s">
        <v>667</v>
      </c>
      <c r="D273" s="294" t="s">
        <v>1631</v>
      </c>
      <c r="E273" s="294" t="s">
        <v>666</v>
      </c>
      <c r="F273" s="300" t="s">
        <v>156</v>
      </c>
      <c r="G273" s="297"/>
      <c r="H273" s="294" t="s">
        <v>1632</v>
      </c>
      <c r="I273" s="294" t="s">
        <v>1632</v>
      </c>
      <c r="J273" s="301" t="str">
        <f t="shared" si="1"/>
        <v>GoldState Research Institute Center for Physical Sciences and Technology</v>
      </c>
      <c r="K273" s="301" t="str">
        <f t="shared" si="2"/>
        <v>GoldState Research Institute Center for Physical Sciences and Technology</v>
      </c>
      <c r="L273" s="297"/>
      <c r="M273" s="297"/>
      <c r="N273" s="297"/>
      <c r="O273" s="297"/>
      <c r="P273" s="297"/>
      <c r="Q273" s="297"/>
      <c r="R273" s="297"/>
      <c r="S273" s="297"/>
      <c r="T273" s="297"/>
      <c r="U273" s="297"/>
      <c r="V273" s="297"/>
      <c r="W273" s="297"/>
      <c r="X273" s="297"/>
      <c r="Y273" s="297"/>
      <c r="Z273" s="297"/>
    </row>
    <row r="274" ht="13.5" customHeight="1">
      <c r="A274" s="294" t="s">
        <v>147</v>
      </c>
      <c r="B274" s="294" t="s">
        <v>1108</v>
      </c>
      <c r="C274" s="294" t="s">
        <v>1108</v>
      </c>
      <c r="D274" s="294" t="s">
        <v>1633</v>
      </c>
      <c r="E274" s="294" t="s">
        <v>1107</v>
      </c>
      <c r="F274" s="300" t="s">
        <v>156</v>
      </c>
      <c r="G274" s="297"/>
      <c r="H274" s="294" t="s">
        <v>1634</v>
      </c>
      <c r="I274" s="294" t="s">
        <v>1634</v>
      </c>
      <c r="J274" s="301" t="str">
        <f t="shared" si="1"/>
        <v>GoldSudan Gold Refinery</v>
      </c>
      <c r="K274" s="301" t="str">
        <f t="shared" si="2"/>
        <v>GoldSudan Gold Refinery</v>
      </c>
      <c r="L274" s="297"/>
      <c r="M274" s="297"/>
      <c r="N274" s="297"/>
      <c r="O274" s="297"/>
      <c r="P274" s="297"/>
      <c r="Q274" s="297"/>
      <c r="R274" s="297"/>
      <c r="S274" s="297"/>
      <c r="T274" s="297"/>
      <c r="U274" s="297"/>
      <c r="V274" s="297"/>
      <c r="W274" s="297"/>
      <c r="X274" s="297"/>
      <c r="Y274" s="297"/>
      <c r="Z274" s="297"/>
    </row>
    <row r="275" ht="13.5" customHeight="1">
      <c r="A275" s="294" t="s">
        <v>147</v>
      </c>
      <c r="B275" s="294" t="s">
        <v>1635</v>
      </c>
      <c r="C275" s="294" t="s">
        <v>1041</v>
      </c>
      <c r="D275" s="294" t="s">
        <v>1241</v>
      </c>
      <c r="E275" s="294" t="s">
        <v>1040</v>
      </c>
      <c r="F275" s="300" t="s">
        <v>156</v>
      </c>
      <c r="G275" s="297"/>
      <c r="H275" s="294" t="s">
        <v>1507</v>
      </c>
      <c r="I275" s="294" t="s">
        <v>1508</v>
      </c>
      <c r="J275" s="301" t="str">
        <f t="shared" si="1"/>
        <v>GoldSumitomo Kinzoku Kozan K.K.</v>
      </c>
      <c r="K275" s="301" t="str">
        <f t="shared" si="2"/>
        <v>GoldSumitomo Kinzoku Kozan K.K.</v>
      </c>
      <c r="L275" s="297"/>
      <c r="M275" s="297"/>
      <c r="N275" s="297"/>
      <c r="O275" s="297"/>
      <c r="P275" s="297"/>
      <c r="Q275" s="297"/>
      <c r="R275" s="297"/>
      <c r="S275" s="297"/>
      <c r="T275" s="297"/>
      <c r="U275" s="297"/>
      <c r="V275" s="297"/>
      <c r="W275" s="297"/>
      <c r="X275" s="297"/>
      <c r="Y275" s="297"/>
      <c r="Z275" s="297"/>
    </row>
    <row r="276" ht="13.5" customHeight="1">
      <c r="A276" s="294" t="s">
        <v>147</v>
      </c>
      <c r="B276" s="294" t="s">
        <v>1041</v>
      </c>
      <c r="C276" s="294" t="s">
        <v>1041</v>
      </c>
      <c r="D276" s="294" t="s">
        <v>1241</v>
      </c>
      <c r="E276" s="294" t="s">
        <v>1040</v>
      </c>
      <c r="F276" s="300" t="s">
        <v>156</v>
      </c>
      <c r="G276" s="297"/>
      <c r="H276" s="294" t="s">
        <v>1507</v>
      </c>
      <c r="I276" s="294" t="s">
        <v>1508</v>
      </c>
      <c r="J276" s="301" t="str">
        <f t="shared" si="1"/>
        <v>GoldSumitomo Metal Mining Co., Ltd.</v>
      </c>
      <c r="K276" s="301" t="str">
        <f t="shared" si="2"/>
        <v>GoldSumitomo Metal Mining Co., Ltd.</v>
      </c>
      <c r="L276" s="297"/>
      <c r="M276" s="297"/>
      <c r="N276" s="297"/>
      <c r="O276" s="297"/>
      <c r="P276" s="297"/>
      <c r="Q276" s="297"/>
      <c r="R276" s="297"/>
      <c r="S276" s="297"/>
      <c r="T276" s="297"/>
      <c r="U276" s="297"/>
      <c r="V276" s="297"/>
      <c r="W276" s="297"/>
      <c r="X276" s="297"/>
      <c r="Y276" s="297"/>
      <c r="Z276" s="297"/>
    </row>
    <row r="277" ht="13.5" customHeight="1">
      <c r="A277" s="294" t="s">
        <v>147</v>
      </c>
      <c r="B277" s="294" t="s">
        <v>746</v>
      </c>
      <c r="C277" s="294" t="s">
        <v>746</v>
      </c>
      <c r="D277" s="294" t="s">
        <v>1348</v>
      </c>
      <c r="E277" s="294" t="s">
        <v>745</v>
      </c>
      <c r="F277" s="300" t="s">
        <v>156</v>
      </c>
      <c r="G277" s="297"/>
      <c r="H277" s="294" t="s">
        <v>1636</v>
      </c>
      <c r="I277" s="294" t="s">
        <v>1637</v>
      </c>
      <c r="J277" s="301" t="str">
        <f t="shared" si="1"/>
        <v>GoldSungEel HiMetal Co., Ltd.</v>
      </c>
      <c r="K277" s="301" t="str">
        <f t="shared" si="2"/>
        <v>GoldSungEel HiMetal Co., Ltd.</v>
      </c>
      <c r="L277" s="297"/>
      <c r="M277" s="297"/>
      <c r="N277" s="297"/>
      <c r="O277" s="297"/>
      <c r="P277" s="297"/>
      <c r="Q277" s="297"/>
      <c r="R277" s="297"/>
      <c r="S277" s="297"/>
      <c r="T277" s="297"/>
      <c r="U277" s="297"/>
      <c r="V277" s="297"/>
      <c r="W277" s="297"/>
      <c r="X277" s="297"/>
      <c r="Y277" s="297"/>
      <c r="Z277" s="297"/>
    </row>
    <row r="278" ht="13.5" customHeight="1">
      <c r="A278" s="294" t="s">
        <v>147</v>
      </c>
      <c r="B278" s="294" t="s">
        <v>1638</v>
      </c>
      <c r="C278" s="294" t="s">
        <v>746</v>
      </c>
      <c r="D278" s="294" t="s">
        <v>1348</v>
      </c>
      <c r="E278" s="294" t="s">
        <v>745</v>
      </c>
      <c r="F278" s="300" t="s">
        <v>156</v>
      </c>
      <c r="G278" s="297"/>
      <c r="H278" s="294" t="s">
        <v>1636</v>
      </c>
      <c r="I278" s="294" t="s">
        <v>1637</v>
      </c>
      <c r="J278" s="301" t="str">
        <f t="shared" si="1"/>
        <v>GoldSungEel HiTech</v>
      </c>
      <c r="K278" s="301" t="str">
        <f t="shared" si="2"/>
        <v>GoldSungEel HiTech</v>
      </c>
      <c r="L278" s="297"/>
      <c r="M278" s="297"/>
      <c r="N278" s="297"/>
      <c r="O278" s="297"/>
      <c r="P278" s="297"/>
      <c r="Q278" s="297"/>
      <c r="R278" s="297"/>
      <c r="S278" s="297"/>
      <c r="T278" s="297"/>
      <c r="U278" s="297"/>
      <c r="V278" s="297"/>
      <c r="W278" s="297"/>
      <c r="X278" s="297"/>
      <c r="Y278" s="297"/>
      <c r="Z278" s="297"/>
    </row>
    <row r="279" ht="13.5" customHeight="1">
      <c r="A279" s="294" t="s">
        <v>147</v>
      </c>
      <c r="B279" s="294" t="s">
        <v>1044</v>
      </c>
      <c r="C279" s="294" t="s">
        <v>1044</v>
      </c>
      <c r="D279" s="294" t="s">
        <v>976</v>
      </c>
      <c r="E279" s="294" t="s">
        <v>1043</v>
      </c>
      <c r="F279" s="300" t="s">
        <v>156</v>
      </c>
      <c r="G279" s="297"/>
      <c r="H279" s="294" t="s">
        <v>1624</v>
      </c>
      <c r="I279" s="294" t="s">
        <v>1624</v>
      </c>
      <c r="J279" s="301" t="str">
        <f t="shared" si="1"/>
        <v>GoldSuper Dragon Technology Co., Ltd.</v>
      </c>
      <c r="K279" s="301" t="str">
        <f t="shared" si="2"/>
        <v>GoldSuper Dragon Technology Co., Ltd.</v>
      </c>
      <c r="L279" s="297"/>
      <c r="M279" s="297"/>
      <c r="N279" s="297"/>
      <c r="O279" s="297"/>
      <c r="P279" s="297"/>
      <c r="Q279" s="297"/>
      <c r="R279" s="297"/>
      <c r="S279" s="297"/>
      <c r="T279" s="297"/>
      <c r="U279" s="297"/>
      <c r="V279" s="297"/>
      <c r="W279" s="297"/>
      <c r="X279" s="297"/>
      <c r="Y279" s="297"/>
      <c r="Z279" s="297"/>
    </row>
    <row r="280" ht="13.5" customHeight="1">
      <c r="A280" s="294" t="s">
        <v>147</v>
      </c>
      <c r="B280" s="294" t="s">
        <v>639</v>
      </c>
      <c r="C280" s="294" t="s">
        <v>639</v>
      </c>
      <c r="D280" s="294" t="s">
        <v>1220</v>
      </c>
      <c r="E280" s="294" t="s">
        <v>638</v>
      </c>
      <c r="F280" s="300" t="s">
        <v>156</v>
      </c>
      <c r="G280" s="297"/>
      <c r="H280" s="294" t="s">
        <v>1639</v>
      </c>
      <c r="I280" s="294" t="s">
        <v>1332</v>
      </c>
      <c r="J280" s="301" t="str">
        <f t="shared" si="1"/>
        <v>GoldT.C.A S.p.A</v>
      </c>
      <c r="K280" s="301" t="str">
        <f t="shared" si="2"/>
        <v>GoldT.C.A S.p.A</v>
      </c>
      <c r="L280" s="297"/>
      <c r="M280" s="297"/>
      <c r="N280" s="297"/>
      <c r="O280" s="297"/>
      <c r="P280" s="297"/>
      <c r="Q280" s="297"/>
      <c r="R280" s="297"/>
      <c r="S280" s="297"/>
      <c r="T280" s="297"/>
      <c r="U280" s="297"/>
      <c r="V280" s="297"/>
      <c r="W280" s="297"/>
      <c r="X280" s="297"/>
      <c r="Y280" s="297"/>
      <c r="Z280" s="297"/>
    </row>
    <row r="281" ht="13.5" customHeight="1">
      <c r="A281" s="294" t="s">
        <v>147</v>
      </c>
      <c r="B281" s="294" t="s">
        <v>1640</v>
      </c>
      <c r="C281" s="294" t="s">
        <v>411</v>
      </c>
      <c r="D281" s="294" t="s">
        <v>1241</v>
      </c>
      <c r="E281" s="294" t="s">
        <v>410</v>
      </c>
      <c r="F281" s="300" t="s">
        <v>156</v>
      </c>
      <c r="G281" s="297"/>
      <c r="H281" s="294" t="s">
        <v>1530</v>
      </c>
      <c r="I281" s="294" t="s">
        <v>1531</v>
      </c>
      <c r="J281" s="301" t="str">
        <f t="shared" si="1"/>
        <v>GoldTakehara Refinery</v>
      </c>
      <c r="K281" s="301" t="str">
        <f t="shared" si="2"/>
        <v>GoldTakehara Refinery</v>
      </c>
      <c r="L281" s="297"/>
      <c r="M281" s="297"/>
      <c r="N281" s="297"/>
      <c r="O281" s="297"/>
      <c r="P281" s="297"/>
      <c r="Q281" s="297"/>
      <c r="R281" s="297"/>
      <c r="S281" s="297"/>
      <c r="T281" s="297"/>
      <c r="U281" s="297"/>
      <c r="V281" s="297"/>
      <c r="W281" s="297"/>
      <c r="X281" s="297"/>
      <c r="Y281" s="297"/>
      <c r="Z281" s="297"/>
    </row>
    <row r="282" ht="13.5" customHeight="1">
      <c r="A282" s="294" t="s">
        <v>147</v>
      </c>
      <c r="B282" s="294" t="s">
        <v>1641</v>
      </c>
      <c r="C282" s="294" t="s">
        <v>354</v>
      </c>
      <c r="D282" s="294" t="s">
        <v>1241</v>
      </c>
      <c r="E282" s="294" t="s">
        <v>353</v>
      </c>
      <c r="F282" s="300" t="s">
        <v>156</v>
      </c>
      <c r="G282" s="297"/>
      <c r="H282" s="294" t="s">
        <v>1453</v>
      </c>
      <c r="I282" s="294" t="s">
        <v>1454</v>
      </c>
      <c r="J282" s="301" t="str">
        <f t="shared" si="1"/>
        <v>GoldTamano Smelter</v>
      </c>
      <c r="K282" s="301" t="str">
        <f t="shared" si="2"/>
        <v>GoldTamano Smelter</v>
      </c>
      <c r="L282" s="297"/>
      <c r="M282" s="297"/>
      <c r="N282" s="297"/>
      <c r="O282" s="297"/>
      <c r="P282" s="297"/>
      <c r="Q282" s="297"/>
      <c r="R282" s="297"/>
      <c r="S282" s="297"/>
      <c r="T282" s="297"/>
      <c r="U282" s="297"/>
      <c r="V282" s="297"/>
      <c r="W282" s="297"/>
      <c r="X282" s="297"/>
      <c r="Y282" s="297"/>
      <c r="Z282" s="297"/>
    </row>
    <row r="283" ht="13.5" customHeight="1">
      <c r="A283" s="294" t="s">
        <v>147</v>
      </c>
      <c r="B283" s="294" t="s">
        <v>1642</v>
      </c>
      <c r="C283" s="294" t="s">
        <v>447</v>
      </c>
      <c r="D283" s="294" t="s">
        <v>1241</v>
      </c>
      <c r="E283" s="294" t="s">
        <v>446</v>
      </c>
      <c r="F283" s="300" t="s">
        <v>156</v>
      </c>
      <c r="G283" s="297"/>
      <c r="H283" s="294" t="s">
        <v>1617</v>
      </c>
      <c r="I283" s="294" t="s">
        <v>1618</v>
      </c>
      <c r="J283" s="301" t="str">
        <f t="shared" si="1"/>
        <v>GoldTanaka Denshi Kogyo K.K</v>
      </c>
      <c r="K283" s="301" t="str">
        <f t="shared" si="2"/>
        <v>GoldTanaka Denshi Kogyo K.K</v>
      </c>
      <c r="L283" s="297"/>
      <c r="M283" s="297"/>
      <c r="N283" s="297"/>
      <c r="O283" s="297"/>
      <c r="P283" s="297"/>
      <c r="Q283" s="297"/>
      <c r="R283" s="297"/>
      <c r="S283" s="297"/>
      <c r="T283" s="297"/>
      <c r="U283" s="297"/>
      <c r="V283" s="297"/>
      <c r="W283" s="297"/>
      <c r="X283" s="297"/>
      <c r="Y283" s="297"/>
      <c r="Z283" s="297"/>
    </row>
    <row r="284" ht="13.5" customHeight="1">
      <c r="A284" s="294" t="s">
        <v>147</v>
      </c>
      <c r="B284" s="294" t="s">
        <v>1643</v>
      </c>
      <c r="C284" s="294" t="s">
        <v>447</v>
      </c>
      <c r="D284" s="294" t="s">
        <v>1241</v>
      </c>
      <c r="E284" s="294" t="s">
        <v>446</v>
      </c>
      <c r="F284" s="300" t="s">
        <v>156</v>
      </c>
      <c r="G284" s="297"/>
      <c r="H284" s="294" t="s">
        <v>1617</v>
      </c>
      <c r="I284" s="294" t="s">
        <v>1618</v>
      </c>
      <c r="J284" s="301" t="str">
        <f t="shared" si="1"/>
        <v>GoldTanaka Electronics (Hong Kong) Pte. Ltd.</v>
      </c>
      <c r="K284" s="301" t="str">
        <f t="shared" si="2"/>
        <v>GoldTanaka Electronics (Hong Kong) Pte. Ltd.</v>
      </c>
      <c r="L284" s="297"/>
      <c r="M284" s="297"/>
      <c r="N284" s="297"/>
      <c r="O284" s="297"/>
      <c r="P284" s="297"/>
      <c r="Q284" s="297"/>
      <c r="R284" s="297"/>
      <c r="S284" s="297"/>
      <c r="T284" s="297"/>
      <c r="U284" s="297"/>
      <c r="V284" s="297"/>
      <c r="W284" s="297"/>
      <c r="X284" s="297"/>
      <c r="Y284" s="297"/>
      <c r="Z284" s="297"/>
    </row>
    <row r="285" ht="13.5" customHeight="1">
      <c r="A285" s="294" t="s">
        <v>147</v>
      </c>
      <c r="B285" s="294" t="s">
        <v>1644</v>
      </c>
      <c r="C285" s="294" t="s">
        <v>447</v>
      </c>
      <c r="D285" s="294" t="s">
        <v>1241</v>
      </c>
      <c r="E285" s="294" t="s">
        <v>446</v>
      </c>
      <c r="F285" s="300" t="s">
        <v>156</v>
      </c>
      <c r="G285" s="297"/>
      <c r="H285" s="294" t="s">
        <v>1617</v>
      </c>
      <c r="I285" s="294" t="s">
        <v>1618</v>
      </c>
      <c r="J285" s="301" t="str">
        <f t="shared" si="1"/>
        <v>GoldTANAKA Electronics (Malaysia) SDN. BHD.</v>
      </c>
      <c r="K285" s="301" t="str">
        <f t="shared" si="2"/>
        <v>GoldTANAKA Electronics (Malaysia) SDN. BHD.</v>
      </c>
      <c r="L285" s="297"/>
      <c r="M285" s="297"/>
      <c r="N285" s="297"/>
      <c r="O285" s="297"/>
      <c r="P285" s="297"/>
      <c r="Q285" s="297"/>
      <c r="R285" s="297"/>
      <c r="S285" s="297"/>
      <c r="T285" s="297"/>
      <c r="U285" s="297"/>
      <c r="V285" s="297"/>
      <c r="W285" s="297"/>
      <c r="X285" s="297"/>
      <c r="Y285" s="297"/>
      <c r="Z285" s="297"/>
    </row>
    <row r="286" ht="13.5" customHeight="1">
      <c r="A286" s="294" t="s">
        <v>147</v>
      </c>
      <c r="B286" s="294" t="s">
        <v>1645</v>
      </c>
      <c r="C286" s="294" t="s">
        <v>447</v>
      </c>
      <c r="D286" s="294" t="s">
        <v>1241</v>
      </c>
      <c r="E286" s="294" t="s">
        <v>446</v>
      </c>
      <c r="F286" s="300" t="s">
        <v>156</v>
      </c>
      <c r="G286" s="297"/>
      <c r="H286" s="294" t="s">
        <v>1617</v>
      </c>
      <c r="I286" s="294" t="s">
        <v>1618</v>
      </c>
      <c r="J286" s="301" t="str">
        <f t="shared" si="1"/>
        <v>GoldTanaka Electronics (Singapore) Pte. Ltd.</v>
      </c>
      <c r="K286" s="301" t="str">
        <f t="shared" si="2"/>
        <v>GoldTanaka Electronics (Singapore) Pte. Ltd.</v>
      </c>
      <c r="L286" s="297"/>
      <c r="M286" s="297"/>
      <c r="N286" s="297"/>
      <c r="O286" s="297"/>
      <c r="P286" s="297"/>
      <c r="Q286" s="297"/>
      <c r="R286" s="297"/>
      <c r="S286" s="297"/>
      <c r="T286" s="297"/>
      <c r="U286" s="297"/>
      <c r="V286" s="297"/>
      <c r="W286" s="297"/>
      <c r="X286" s="297"/>
      <c r="Y286" s="297"/>
      <c r="Z286" s="297"/>
    </row>
    <row r="287" ht="13.5" customHeight="1">
      <c r="A287" s="294" t="s">
        <v>147</v>
      </c>
      <c r="B287" s="294" t="s">
        <v>1646</v>
      </c>
      <c r="C287" s="294" t="s">
        <v>447</v>
      </c>
      <c r="D287" s="294" t="s">
        <v>1241</v>
      </c>
      <c r="E287" s="294" t="s">
        <v>446</v>
      </c>
      <c r="F287" s="300" t="s">
        <v>156</v>
      </c>
      <c r="G287" s="297"/>
      <c r="H287" s="294" t="s">
        <v>1617</v>
      </c>
      <c r="I287" s="294" t="s">
        <v>1618</v>
      </c>
      <c r="J287" s="301" t="str">
        <f t="shared" si="1"/>
        <v>GoldTanaka Kikinzoku International</v>
      </c>
      <c r="K287" s="301" t="str">
        <f t="shared" si="2"/>
        <v>GoldTanaka Kikinzoku International</v>
      </c>
      <c r="L287" s="297"/>
      <c r="M287" s="297"/>
      <c r="N287" s="297"/>
      <c r="O287" s="297"/>
      <c r="P287" s="297"/>
      <c r="Q287" s="297"/>
      <c r="R287" s="297"/>
      <c r="S287" s="297"/>
      <c r="T287" s="297"/>
      <c r="U287" s="297"/>
      <c r="V287" s="297"/>
      <c r="W287" s="297"/>
      <c r="X287" s="297"/>
      <c r="Y287" s="297"/>
      <c r="Z287" s="297"/>
    </row>
    <row r="288" ht="13.5" customHeight="1">
      <c r="A288" s="294" t="s">
        <v>147</v>
      </c>
      <c r="B288" s="294" t="s">
        <v>1647</v>
      </c>
      <c r="C288" s="294" t="s">
        <v>447</v>
      </c>
      <c r="D288" s="294" t="s">
        <v>1241</v>
      </c>
      <c r="E288" s="294" t="s">
        <v>446</v>
      </c>
      <c r="F288" s="300" t="s">
        <v>156</v>
      </c>
      <c r="G288" s="297"/>
      <c r="H288" s="294" t="s">
        <v>1617</v>
      </c>
      <c r="I288" s="294" t="s">
        <v>1618</v>
      </c>
      <c r="J288" s="301" t="str">
        <f t="shared" si="1"/>
        <v>GoldTanaka Kikinzoku Kogyo K.K</v>
      </c>
      <c r="K288" s="301" t="str">
        <f t="shared" si="2"/>
        <v>GoldTanaka Kikinzoku Kogyo K.K</v>
      </c>
      <c r="L288" s="297"/>
      <c r="M288" s="297"/>
      <c r="N288" s="297"/>
      <c r="O288" s="297"/>
      <c r="P288" s="297"/>
      <c r="Q288" s="297"/>
      <c r="R288" s="297"/>
      <c r="S288" s="297"/>
      <c r="T288" s="297"/>
      <c r="U288" s="297"/>
      <c r="V288" s="297"/>
      <c r="W288" s="297"/>
      <c r="X288" s="297"/>
      <c r="Y288" s="297"/>
      <c r="Z288" s="297"/>
    </row>
    <row r="289" ht="13.5" customHeight="1">
      <c r="A289" s="294" t="s">
        <v>147</v>
      </c>
      <c r="B289" s="294" t="s">
        <v>447</v>
      </c>
      <c r="C289" s="294" t="s">
        <v>447</v>
      </c>
      <c r="D289" s="294" t="s">
        <v>1241</v>
      </c>
      <c r="E289" s="294" t="s">
        <v>446</v>
      </c>
      <c r="F289" s="300" t="s">
        <v>156</v>
      </c>
      <c r="G289" s="297"/>
      <c r="H289" s="294" t="s">
        <v>1617</v>
      </c>
      <c r="I289" s="294" t="s">
        <v>1618</v>
      </c>
      <c r="J289" s="301" t="str">
        <f t="shared" si="1"/>
        <v>GoldTanaka Kikinzoku Kogyo K.K.</v>
      </c>
      <c r="K289" s="301" t="str">
        <f t="shared" si="2"/>
        <v>GoldTanaka Kikinzoku Kogyo K.K.</v>
      </c>
      <c r="L289" s="297"/>
      <c r="M289" s="297"/>
      <c r="N289" s="297"/>
      <c r="O289" s="297"/>
      <c r="P289" s="297"/>
      <c r="Q289" s="297"/>
      <c r="R289" s="297"/>
      <c r="S289" s="297"/>
      <c r="T289" s="297"/>
      <c r="U289" s="297"/>
      <c r="V289" s="297"/>
      <c r="W289" s="297"/>
      <c r="X289" s="297"/>
      <c r="Y289" s="297"/>
      <c r="Z289" s="297"/>
    </row>
    <row r="290" ht="13.5" customHeight="1">
      <c r="A290" s="294" t="s">
        <v>147</v>
      </c>
      <c r="B290" s="294" t="s">
        <v>1648</v>
      </c>
      <c r="C290" s="294" t="s">
        <v>447</v>
      </c>
      <c r="D290" s="294" t="s">
        <v>1241</v>
      </c>
      <c r="E290" s="294" t="s">
        <v>446</v>
      </c>
      <c r="F290" s="300" t="s">
        <v>156</v>
      </c>
      <c r="G290" s="297"/>
      <c r="H290" s="294" t="s">
        <v>1617</v>
      </c>
      <c r="I290" s="294" t="s">
        <v>1618</v>
      </c>
      <c r="J290" s="301" t="str">
        <f t="shared" si="1"/>
        <v>GoldTanaka Precious Metals</v>
      </c>
      <c r="K290" s="301" t="str">
        <f t="shared" si="2"/>
        <v>GoldTanaka Precious Metals</v>
      </c>
      <c r="L290" s="297"/>
      <c r="M290" s="297"/>
      <c r="N290" s="297"/>
      <c r="O290" s="297"/>
      <c r="P290" s="297"/>
      <c r="Q290" s="297"/>
      <c r="R290" s="297"/>
      <c r="S290" s="297"/>
      <c r="T290" s="297"/>
      <c r="U290" s="297"/>
      <c r="V290" s="297"/>
      <c r="W290" s="297"/>
      <c r="X290" s="297"/>
      <c r="Y290" s="297"/>
      <c r="Z290" s="297"/>
    </row>
    <row r="291" ht="13.5" customHeight="1">
      <c r="A291" s="294" t="s">
        <v>147</v>
      </c>
      <c r="B291" s="294" t="s">
        <v>1649</v>
      </c>
      <c r="C291" s="294" t="s">
        <v>453</v>
      </c>
      <c r="D291" s="294" t="s">
        <v>1269</v>
      </c>
      <c r="E291" s="294" t="s">
        <v>452</v>
      </c>
      <c r="F291" s="300" t="s">
        <v>156</v>
      </c>
      <c r="G291" s="297"/>
      <c r="H291" s="294" t="s">
        <v>1400</v>
      </c>
      <c r="I291" s="294" t="s">
        <v>1401</v>
      </c>
      <c r="J291" s="301" t="str">
        <f t="shared" si="1"/>
        <v>GoldThe Great Wall Gold and Silver Refinery of China</v>
      </c>
      <c r="K291" s="301" t="str">
        <f t="shared" si="2"/>
        <v>GoldThe Great Wall Gold and Silver Refinery of China</v>
      </c>
      <c r="L291" s="297"/>
      <c r="M291" s="297"/>
      <c r="N291" s="297"/>
      <c r="O291" s="297"/>
      <c r="P291" s="297"/>
      <c r="Q291" s="297"/>
      <c r="R291" s="297"/>
      <c r="S291" s="297"/>
      <c r="T291" s="297"/>
      <c r="U291" s="297"/>
      <c r="V291" s="297"/>
      <c r="W291" s="297"/>
      <c r="X291" s="297"/>
      <c r="Y291" s="297"/>
      <c r="Z291" s="297"/>
    </row>
    <row r="292" ht="13.5" customHeight="1">
      <c r="A292" s="294" t="s">
        <v>147</v>
      </c>
      <c r="B292" s="294" t="s">
        <v>1650</v>
      </c>
      <c r="C292" s="294" t="s">
        <v>1059</v>
      </c>
      <c r="D292" s="294" t="s">
        <v>1223</v>
      </c>
      <c r="E292" s="294" t="s">
        <v>1058</v>
      </c>
      <c r="F292" s="300" t="s">
        <v>156</v>
      </c>
      <c r="G292" s="297"/>
      <c r="H292" s="294" t="s">
        <v>1238</v>
      </c>
      <c r="I292" s="294" t="s">
        <v>1239</v>
      </c>
      <c r="J292" s="301" t="str">
        <f t="shared" si="1"/>
        <v>GoldThe Perth Mint</v>
      </c>
      <c r="K292" s="301" t="str">
        <f t="shared" si="2"/>
        <v>GoldThe Perth Mint</v>
      </c>
      <c r="L292" s="297"/>
      <c r="M292" s="297"/>
      <c r="N292" s="297"/>
      <c r="O292" s="297"/>
      <c r="P292" s="297"/>
      <c r="Q292" s="297"/>
      <c r="R292" s="297"/>
      <c r="S292" s="297"/>
      <c r="T292" s="297"/>
      <c r="U292" s="297"/>
      <c r="V292" s="297"/>
      <c r="W292" s="297"/>
      <c r="X292" s="297"/>
      <c r="Y292" s="297"/>
      <c r="Z292" s="297"/>
    </row>
    <row r="293" ht="13.5" customHeight="1">
      <c r="A293" s="294" t="s">
        <v>147</v>
      </c>
      <c r="B293" s="294" t="s">
        <v>1651</v>
      </c>
      <c r="C293" s="294" t="s">
        <v>456</v>
      </c>
      <c r="D293" s="294" t="s">
        <v>1269</v>
      </c>
      <c r="E293" s="294" t="s">
        <v>455</v>
      </c>
      <c r="F293" s="300" t="s">
        <v>156</v>
      </c>
      <c r="G293" s="297"/>
      <c r="H293" s="294" t="s">
        <v>1337</v>
      </c>
      <c r="I293" s="294" t="s">
        <v>1338</v>
      </c>
      <c r="J293" s="301" t="str">
        <f t="shared" si="1"/>
        <v>GoldThe Refinery of Shandong Gold Mining Co., Ltd.</v>
      </c>
      <c r="K293" s="301" t="str">
        <f t="shared" si="2"/>
        <v>GoldThe Refinery of Shandong Gold Mining Co., Ltd.</v>
      </c>
      <c r="L293" s="297"/>
      <c r="M293" s="297"/>
      <c r="N293" s="297"/>
      <c r="O293" s="297"/>
      <c r="P293" s="297"/>
      <c r="Q293" s="297"/>
      <c r="R293" s="297"/>
      <c r="S293" s="297"/>
      <c r="T293" s="297"/>
      <c r="U293" s="297"/>
      <c r="V293" s="297"/>
      <c r="W293" s="297"/>
      <c r="X293" s="297"/>
      <c r="Y293" s="297"/>
      <c r="Z293" s="297"/>
    </row>
    <row r="294" ht="13.5" customHeight="1">
      <c r="A294" s="294" t="s">
        <v>147</v>
      </c>
      <c r="B294" s="294" t="s">
        <v>546</v>
      </c>
      <c r="C294" s="294" t="s">
        <v>546</v>
      </c>
      <c r="D294" s="294" t="s">
        <v>1241</v>
      </c>
      <c r="E294" s="294" t="s">
        <v>545</v>
      </c>
      <c r="F294" s="300" t="s">
        <v>156</v>
      </c>
      <c r="G294" s="297"/>
      <c r="H294" s="294" t="s">
        <v>1652</v>
      </c>
      <c r="I294" s="294" t="s">
        <v>1358</v>
      </c>
      <c r="J294" s="301" t="str">
        <f t="shared" si="1"/>
        <v>GoldTokuriki Honten Co., Ltd.</v>
      </c>
      <c r="K294" s="301" t="str">
        <f t="shared" si="2"/>
        <v>GoldTokuriki Honten Co., Ltd.</v>
      </c>
      <c r="L294" s="297"/>
      <c r="M294" s="297"/>
      <c r="N294" s="297"/>
      <c r="O294" s="297"/>
      <c r="P294" s="297"/>
      <c r="Q294" s="297"/>
      <c r="R294" s="297"/>
      <c r="S294" s="297"/>
      <c r="T294" s="297"/>
      <c r="U294" s="297"/>
      <c r="V294" s="297"/>
      <c r="W294" s="297"/>
      <c r="X294" s="297"/>
      <c r="Y294" s="297"/>
      <c r="Z294" s="297"/>
    </row>
    <row r="295" ht="13.5" customHeight="1">
      <c r="A295" s="294" t="s">
        <v>147</v>
      </c>
      <c r="B295" s="294" t="s">
        <v>1047</v>
      </c>
      <c r="C295" s="294" t="s">
        <v>1047</v>
      </c>
      <c r="D295" s="294" t="s">
        <v>1269</v>
      </c>
      <c r="E295" s="294" t="s">
        <v>1046</v>
      </c>
      <c r="F295" s="300" t="s">
        <v>156</v>
      </c>
      <c r="G295" s="297"/>
      <c r="H295" s="294" t="s">
        <v>1270</v>
      </c>
      <c r="I295" s="294" t="s">
        <v>1271</v>
      </c>
      <c r="J295" s="301" t="str">
        <f t="shared" si="1"/>
        <v>GoldTongling Nonferrous Metals Group Co., Ltd.</v>
      </c>
      <c r="K295" s="301" t="str">
        <f t="shared" si="2"/>
        <v>GoldTongling Nonferrous Metals Group Co., Ltd.</v>
      </c>
      <c r="L295" s="297"/>
      <c r="M295" s="297"/>
      <c r="N295" s="297"/>
      <c r="O295" s="297"/>
      <c r="P295" s="297"/>
      <c r="Q295" s="297"/>
      <c r="R295" s="297"/>
      <c r="S295" s="297"/>
      <c r="T295" s="297"/>
      <c r="U295" s="297"/>
      <c r="V295" s="297"/>
      <c r="W295" s="297"/>
      <c r="X295" s="297"/>
      <c r="Y295" s="297"/>
      <c r="Z295" s="297"/>
    </row>
    <row r="296" ht="13.5" customHeight="1">
      <c r="A296" s="294" t="s">
        <v>147</v>
      </c>
      <c r="B296" s="294" t="s">
        <v>1653</v>
      </c>
      <c r="C296" s="294" t="s">
        <v>1047</v>
      </c>
      <c r="D296" s="294" t="s">
        <v>1269</v>
      </c>
      <c r="E296" s="294" t="s">
        <v>1046</v>
      </c>
      <c r="F296" s="300" t="s">
        <v>156</v>
      </c>
      <c r="G296" s="297"/>
      <c r="H296" s="294" t="s">
        <v>1270</v>
      </c>
      <c r="I296" s="294" t="s">
        <v>1271</v>
      </c>
      <c r="J296" s="301" t="str">
        <f t="shared" si="1"/>
        <v>GoldTongLing Nonferrous Metals Group Holdings Co., Ltd.</v>
      </c>
      <c r="K296" s="301" t="str">
        <f t="shared" si="2"/>
        <v>GoldTongLing Nonferrous Metals Group Holdings Co., Ltd.</v>
      </c>
      <c r="L296" s="297"/>
      <c r="M296" s="297"/>
      <c r="N296" s="297"/>
      <c r="O296" s="297"/>
      <c r="P296" s="297"/>
      <c r="Q296" s="297"/>
      <c r="R296" s="297"/>
      <c r="S296" s="297"/>
      <c r="T296" s="297"/>
      <c r="U296" s="297"/>
      <c r="V296" s="297"/>
      <c r="W296" s="297"/>
      <c r="X296" s="297"/>
      <c r="Y296" s="297"/>
      <c r="Z296" s="297"/>
    </row>
    <row r="297" ht="13.5" customHeight="1">
      <c r="A297" s="294" t="s">
        <v>147</v>
      </c>
      <c r="B297" s="294" t="s">
        <v>1654</v>
      </c>
      <c r="C297" s="294" t="s">
        <v>619</v>
      </c>
      <c r="D297" s="294" t="s">
        <v>1436</v>
      </c>
      <c r="E297" s="294" t="s">
        <v>618</v>
      </c>
      <c r="F297" s="300" t="s">
        <v>156</v>
      </c>
      <c r="G297" s="297"/>
      <c r="H297" s="294" t="s">
        <v>1437</v>
      </c>
      <c r="I297" s="294" t="s">
        <v>1438</v>
      </c>
      <c r="J297" s="301" t="str">
        <f t="shared" si="1"/>
        <v>GoldTony Goetz NV</v>
      </c>
      <c r="K297" s="301" t="str">
        <f t="shared" si="2"/>
        <v>GoldTony Goetz NV</v>
      </c>
      <c r="L297" s="297"/>
      <c r="M297" s="297"/>
      <c r="N297" s="297"/>
      <c r="O297" s="297"/>
      <c r="P297" s="297"/>
      <c r="Q297" s="297"/>
      <c r="R297" s="297"/>
      <c r="S297" s="297"/>
      <c r="T297" s="297"/>
      <c r="U297" s="297"/>
      <c r="V297" s="297"/>
      <c r="W297" s="297"/>
      <c r="X297" s="297"/>
      <c r="Y297" s="297"/>
      <c r="Z297" s="297"/>
    </row>
    <row r="298" ht="13.5" customHeight="1">
      <c r="A298" s="294" t="s">
        <v>147</v>
      </c>
      <c r="B298" s="294" t="s">
        <v>835</v>
      </c>
      <c r="C298" s="294" t="s">
        <v>835</v>
      </c>
      <c r="D298" s="294" t="s">
        <v>1458</v>
      </c>
      <c r="E298" s="294" t="s">
        <v>834</v>
      </c>
      <c r="F298" s="300" t="s">
        <v>156</v>
      </c>
      <c r="G298" s="297"/>
      <c r="H298" s="294" t="s">
        <v>1655</v>
      </c>
      <c r="I298" s="294" t="s">
        <v>1656</v>
      </c>
      <c r="J298" s="301" t="str">
        <f t="shared" si="1"/>
        <v>GoldTOO Tau-Ken-Altyn</v>
      </c>
      <c r="K298" s="301" t="str">
        <f t="shared" si="2"/>
        <v>GoldTOO Tau-Ken-Altyn</v>
      </c>
      <c r="L298" s="297"/>
      <c r="M298" s="297"/>
      <c r="N298" s="297"/>
      <c r="O298" s="297"/>
      <c r="P298" s="297"/>
      <c r="Q298" s="297"/>
      <c r="R298" s="297"/>
      <c r="S298" s="297"/>
      <c r="T298" s="297"/>
      <c r="U298" s="297"/>
      <c r="V298" s="297"/>
      <c r="W298" s="297"/>
      <c r="X298" s="297"/>
      <c r="Y298" s="297"/>
      <c r="Z298" s="297"/>
    </row>
    <row r="299" ht="13.5" customHeight="1">
      <c r="A299" s="294" t="s">
        <v>147</v>
      </c>
      <c r="B299" s="294" t="s">
        <v>1050</v>
      </c>
      <c r="C299" s="294" t="s">
        <v>1050</v>
      </c>
      <c r="D299" s="294" t="s">
        <v>1348</v>
      </c>
      <c r="E299" s="294" t="s">
        <v>1049</v>
      </c>
      <c r="F299" s="300" t="s">
        <v>156</v>
      </c>
      <c r="G299" s="297"/>
      <c r="H299" s="294" t="s">
        <v>1657</v>
      </c>
      <c r="I299" s="294" t="s">
        <v>1658</v>
      </c>
      <c r="J299" s="301" t="str">
        <f t="shared" si="1"/>
        <v>GoldTorecom</v>
      </c>
      <c r="K299" s="301" t="str">
        <f t="shared" si="2"/>
        <v>GoldTorecom</v>
      </c>
      <c r="L299" s="297"/>
      <c r="M299" s="297"/>
      <c r="N299" s="297"/>
      <c r="O299" s="297"/>
      <c r="P299" s="297"/>
      <c r="Q299" s="297"/>
      <c r="R299" s="297"/>
      <c r="S299" s="297"/>
      <c r="T299" s="297"/>
      <c r="U299" s="297"/>
      <c r="V299" s="297"/>
      <c r="W299" s="297"/>
      <c r="X299" s="297"/>
      <c r="Y299" s="297"/>
      <c r="Z299" s="297"/>
    </row>
    <row r="300" ht="13.5" customHeight="1">
      <c r="A300" s="294" t="s">
        <v>147</v>
      </c>
      <c r="B300" s="294" t="s">
        <v>1659</v>
      </c>
      <c r="C300" s="294" t="s">
        <v>832</v>
      </c>
      <c r="D300" s="294" t="s">
        <v>1264</v>
      </c>
      <c r="E300" s="294" t="s">
        <v>831</v>
      </c>
      <c r="F300" s="300" t="s">
        <v>156</v>
      </c>
      <c r="G300" s="297"/>
      <c r="H300" s="294" t="s">
        <v>1499</v>
      </c>
      <c r="I300" s="294" t="s">
        <v>1500</v>
      </c>
      <c r="J300" s="301" t="str">
        <f t="shared" si="1"/>
        <v>GoldUbro-Union of Brazilian Refiners</v>
      </c>
      <c r="K300" s="301" t="str">
        <f t="shared" si="2"/>
        <v>GoldUbro-Union of Brazilian Refiners</v>
      </c>
      <c r="L300" s="297"/>
      <c r="M300" s="297"/>
      <c r="N300" s="297"/>
      <c r="O300" s="297"/>
      <c r="P300" s="297"/>
      <c r="Q300" s="297"/>
      <c r="R300" s="297"/>
      <c r="S300" s="297"/>
      <c r="T300" s="297"/>
      <c r="U300" s="297"/>
      <c r="V300" s="297"/>
      <c r="W300" s="297"/>
      <c r="X300" s="297"/>
      <c r="Y300" s="297"/>
      <c r="Z300" s="297"/>
    </row>
    <row r="301" ht="13.5" customHeight="1">
      <c r="A301" s="294" t="s">
        <v>147</v>
      </c>
      <c r="B301" s="294" t="s">
        <v>1660</v>
      </c>
      <c r="C301" s="294" t="s">
        <v>459</v>
      </c>
      <c r="D301" s="294" t="s">
        <v>1436</v>
      </c>
      <c r="E301" s="294" t="s">
        <v>458</v>
      </c>
      <c r="F301" s="300" t="s">
        <v>156</v>
      </c>
      <c r="G301" s="297"/>
      <c r="H301" s="294" t="s">
        <v>1516</v>
      </c>
      <c r="I301" s="294" t="s">
        <v>1438</v>
      </c>
      <c r="J301" s="301" t="str">
        <f t="shared" si="1"/>
        <v>GoldUmicore Precious Metals Refining Hoboken</v>
      </c>
      <c r="K301" s="301" t="str">
        <f t="shared" si="2"/>
        <v>GoldUmicore Precious Metals Refining Hoboken</v>
      </c>
      <c r="L301" s="297"/>
      <c r="M301" s="297"/>
      <c r="N301" s="297"/>
      <c r="O301" s="297"/>
      <c r="P301" s="297"/>
      <c r="Q301" s="297"/>
      <c r="R301" s="297"/>
      <c r="S301" s="297"/>
      <c r="T301" s="297"/>
      <c r="U301" s="297"/>
      <c r="V301" s="297"/>
      <c r="W301" s="297"/>
      <c r="X301" s="297"/>
      <c r="Y301" s="297"/>
      <c r="Z301" s="297"/>
    </row>
    <row r="302" ht="13.5" customHeight="1">
      <c r="A302" s="294" t="s">
        <v>147</v>
      </c>
      <c r="B302" s="294" t="s">
        <v>1082</v>
      </c>
      <c r="C302" s="294" t="s">
        <v>1082</v>
      </c>
      <c r="D302" s="294" t="s">
        <v>1661</v>
      </c>
      <c r="E302" s="294" t="s">
        <v>1081</v>
      </c>
      <c r="F302" s="300" t="s">
        <v>156</v>
      </c>
      <c r="G302" s="297"/>
      <c r="H302" s="294" t="s">
        <v>1662</v>
      </c>
      <c r="I302" s="294" t="s">
        <v>1663</v>
      </c>
      <c r="J302" s="301" t="str">
        <f t="shared" si="1"/>
        <v>GoldUmicore Precious Metals Thailand</v>
      </c>
      <c r="K302" s="301" t="str">
        <f t="shared" si="2"/>
        <v>GoldUmicore Precious Metals Thailand</v>
      </c>
      <c r="L302" s="297"/>
      <c r="M302" s="297"/>
      <c r="N302" s="297"/>
      <c r="O302" s="297"/>
      <c r="P302" s="297"/>
      <c r="Q302" s="297"/>
      <c r="R302" s="297"/>
      <c r="S302" s="297"/>
      <c r="T302" s="297"/>
      <c r="U302" s="297"/>
      <c r="V302" s="297"/>
      <c r="W302" s="297"/>
      <c r="X302" s="297"/>
      <c r="Y302" s="297"/>
      <c r="Z302" s="297"/>
    </row>
    <row r="303" ht="13.5" customHeight="1">
      <c r="A303" s="294" t="s">
        <v>147</v>
      </c>
      <c r="B303" s="294" t="s">
        <v>459</v>
      </c>
      <c r="C303" s="294" t="s">
        <v>459</v>
      </c>
      <c r="D303" s="294" t="s">
        <v>1436</v>
      </c>
      <c r="E303" s="294" t="s">
        <v>458</v>
      </c>
      <c r="F303" s="300" t="s">
        <v>156</v>
      </c>
      <c r="G303" s="297"/>
      <c r="H303" s="294" t="s">
        <v>1516</v>
      </c>
      <c r="I303" s="294" t="s">
        <v>1438</v>
      </c>
      <c r="J303" s="301" t="str">
        <f t="shared" si="1"/>
        <v>GoldUmicore S.A. Business Unit Precious Metals Refining</v>
      </c>
      <c r="K303" s="301" t="str">
        <f t="shared" si="2"/>
        <v>GoldUmicore S.A. Business Unit Precious Metals Refining</v>
      </c>
      <c r="L303" s="297"/>
      <c r="M303" s="297"/>
      <c r="N303" s="297"/>
      <c r="O303" s="297"/>
      <c r="P303" s="297"/>
      <c r="Q303" s="297"/>
      <c r="R303" s="297"/>
      <c r="S303" s="297"/>
      <c r="T303" s="297"/>
      <c r="U303" s="297"/>
      <c r="V303" s="297"/>
      <c r="W303" s="297"/>
      <c r="X303" s="297"/>
      <c r="Y303" s="297"/>
      <c r="Z303" s="297"/>
    </row>
    <row r="304" ht="13.5" customHeight="1">
      <c r="A304" s="294" t="s">
        <v>147</v>
      </c>
      <c r="B304" s="294" t="s">
        <v>1056</v>
      </c>
      <c r="C304" s="294" t="s">
        <v>1056</v>
      </c>
      <c r="D304" s="294" t="s">
        <v>1226</v>
      </c>
      <c r="E304" s="294" t="s">
        <v>1055</v>
      </c>
      <c r="F304" s="300" t="s">
        <v>156</v>
      </c>
      <c r="G304" s="297"/>
      <c r="H304" s="294" t="s">
        <v>1664</v>
      </c>
      <c r="I304" s="294" t="s">
        <v>1502</v>
      </c>
      <c r="J304" s="301" t="str">
        <f t="shared" si="1"/>
        <v>GoldUnited Precious Metal Refining, Inc.</v>
      </c>
      <c r="K304" s="301" t="str">
        <f t="shared" si="2"/>
        <v>GoldUnited Precious Metal Refining, Inc.</v>
      </c>
      <c r="L304" s="297"/>
      <c r="M304" s="297"/>
      <c r="N304" s="297"/>
      <c r="O304" s="297"/>
      <c r="P304" s="297"/>
      <c r="Q304" s="297"/>
      <c r="R304" s="297"/>
      <c r="S304" s="297"/>
      <c r="T304" s="297"/>
      <c r="U304" s="297"/>
      <c r="V304" s="297"/>
      <c r="W304" s="297"/>
      <c r="X304" s="297"/>
      <c r="Y304" s="297"/>
      <c r="Z304" s="297"/>
    </row>
    <row r="305" ht="13.5" customHeight="1">
      <c r="A305" s="294" t="s">
        <v>147</v>
      </c>
      <c r="B305" s="294" t="s">
        <v>565</v>
      </c>
      <c r="C305" s="294" t="s">
        <v>565</v>
      </c>
      <c r="D305" s="294" t="s">
        <v>1274</v>
      </c>
      <c r="E305" s="294" t="s">
        <v>564</v>
      </c>
      <c r="F305" s="300" t="s">
        <v>156</v>
      </c>
      <c r="G305" s="297"/>
      <c r="H305" s="294" t="s">
        <v>1665</v>
      </c>
      <c r="I305" s="294" t="s">
        <v>1276</v>
      </c>
      <c r="J305" s="301" t="str">
        <f t="shared" si="1"/>
        <v>GoldValcambi S.A.</v>
      </c>
      <c r="K305" s="301" t="str">
        <f t="shared" si="2"/>
        <v>GoldValcambi S.A.</v>
      </c>
      <c r="L305" s="297"/>
      <c r="M305" s="297"/>
      <c r="N305" s="297"/>
      <c r="O305" s="297"/>
      <c r="P305" s="297"/>
      <c r="Q305" s="297"/>
      <c r="R305" s="297"/>
      <c r="S305" s="297"/>
      <c r="T305" s="297"/>
      <c r="U305" s="297"/>
      <c r="V305" s="297"/>
      <c r="W305" s="297"/>
      <c r="X305" s="297"/>
      <c r="Y305" s="297"/>
      <c r="Z305" s="297"/>
    </row>
    <row r="306" ht="13.5" customHeight="1">
      <c r="A306" s="294" t="s">
        <v>147</v>
      </c>
      <c r="B306" s="294" t="s">
        <v>932</v>
      </c>
      <c r="C306" s="294" t="s">
        <v>932</v>
      </c>
      <c r="D306" s="294" t="s">
        <v>1588</v>
      </c>
      <c r="E306" s="294" t="s">
        <v>931</v>
      </c>
      <c r="F306" s="300" t="s">
        <v>156</v>
      </c>
      <c r="G306" s="297"/>
      <c r="H306" s="294" t="s">
        <v>1666</v>
      </c>
      <c r="I306" s="294" t="s">
        <v>1667</v>
      </c>
      <c r="J306" s="301" t="str">
        <f t="shared" si="1"/>
        <v>GoldWEEEREFINING</v>
      </c>
      <c r="K306" s="301" t="str">
        <f t="shared" si="2"/>
        <v>GoldWEEEREFINING</v>
      </c>
      <c r="L306" s="297"/>
      <c r="M306" s="297"/>
      <c r="N306" s="297"/>
      <c r="O306" s="297"/>
      <c r="P306" s="297"/>
      <c r="Q306" s="297"/>
      <c r="R306" s="297"/>
      <c r="S306" s="297"/>
      <c r="T306" s="297"/>
      <c r="U306" s="297"/>
      <c r="V306" s="297"/>
      <c r="W306" s="297"/>
      <c r="X306" s="297"/>
      <c r="Y306" s="297"/>
      <c r="Z306" s="297"/>
    </row>
    <row r="307" ht="13.5" customHeight="1">
      <c r="A307" s="294" t="s">
        <v>147</v>
      </c>
      <c r="B307" s="294" t="s">
        <v>1059</v>
      </c>
      <c r="C307" s="294" t="s">
        <v>1059</v>
      </c>
      <c r="D307" s="294" t="s">
        <v>1223</v>
      </c>
      <c r="E307" s="294" t="s">
        <v>1058</v>
      </c>
      <c r="F307" s="300" t="s">
        <v>156</v>
      </c>
      <c r="G307" s="297"/>
      <c r="H307" s="294" t="s">
        <v>1238</v>
      </c>
      <c r="I307" s="294" t="s">
        <v>1239</v>
      </c>
      <c r="J307" s="301" t="str">
        <f t="shared" si="1"/>
        <v>GoldWestern Australian Mint (T/a The Perth Mint)</v>
      </c>
      <c r="K307" s="301" t="str">
        <f t="shared" si="2"/>
        <v>GoldWestern Australian Mint (T/a The Perth Mint)</v>
      </c>
      <c r="L307" s="297"/>
      <c r="M307" s="297"/>
      <c r="N307" s="297"/>
      <c r="O307" s="297"/>
      <c r="P307" s="297"/>
      <c r="Q307" s="297"/>
      <c r="R307" s="297"/>
      <c r="S307" s="297"/>
      <c r="T307" s="297"/>
      <c r="U307" s="297"/>
      <c r="V307" s="297"/>
      <c r="W307" s="297"/>
      <c r="X307" s="297"/>
      <c r="Y307" s="297"/>
      <c r="Z307" s="297"/>
    </row>
    <row r="308" ht="13.5" customHeight="1">
      <c r="A308" s="294" t="s">
        <v>147</v>
      </c>
      <c r="B308" s="294" t="s">
        <v>633</v>
      </c>
      <c r="C308" s="294" t="s">
        <v>633</v>
      </c>
      <c r="D308" s="294" t="s">
        <v>1234</v>
      </c>
      <c r="E308" s="294" t="s">
        <v>632</v>
      </c>
      <c r="F308" s="300" t="s">
        <v>156</v>
      </c>
      <c r="G308" s="297"/>
      <c r="H308" s="294" t="s">
        <v>1235</v>
      </c>
      <c r="I308" s="294" t="s">
        <v>1236</v>
      </c>
      <c r="J308" s="301" t="str">
        <f t="shared" si="1"/>
        <v>GoldWIELAND Edelmetalle GmbH</v>
      </c>
      <c r="K308" s="301" t="str">
        <f t="shared" si="2"/>
        <v>GoldWIELAND Edelmetalle GmbH</v>
      </c>
      <c r="L308" s="297"/>
      <c r="M308" s="297"/>
      <c r="N308" s="297"/>
      <c r="O308" s="297"/>
      <c r="P308" s="297"/>
      <c r="Q308" s="297"/>
      <c r="R308" s="297"/>
      <c r="S308" s="297"/>
      <c r="T308" s="297"/>
      <c r="U308" s="297"/>
      <c r="V308" s="297"/>
      <c r="W308" s="297"/>
      <c r="X308" s="297"/>
      <c r="Y308" s="297"/>
      <c r="Z308" s="297"/>
    </row>
    <row r="309" ht="13.5" customHeight="1">
      <c r="A309" s="294" t="s">
        <v>147</v>
      </c>
      <c r="B309" s="294" t="s">
        <v>1668</v>
      </c>
      <c r="C309" s="294" t="s">
        <v>288</v>
      </c>
      <c r="D309" s="294" t="s">
        <v>1226</v>
      </c>
      <c r="E309" s="294" t="s">
        <v>287</v>
      </c>
      <c r="F309" s="300" t="s">
        <v>156</v>
      </c>
      <c r="G309" s="297"/>
      <c r="H309" s="294" t="s">
        <v>1501</v>
      </c>
      <c r="I309" s="294" t="s">
        <v>1502</v>
      </c>
      <c r="J309" s="301" t="str">
        <f t="shared" si="1"/>
        <v>GoldWilliams Advanced Materials</v>
      </c>
      <c r="K309" s="301" t="str">
        <f t="shared" si="2"/>
        <v>GoldWilliams Advanced Materials</v>
      </c>
      <c r="L309" s="297"/>
      <c r="M309" s="297"/>
      <c r="N309" s="297"/>
      <c r="O309" s="297"/>
      <c r="P309" s="297"/>
      <c r="Q309" s="297"/>
      <c r="R309" s="297"/>
      <c r="S309" s="297"/>
      <c r="T309" s="297"/>
      <c r="U309" s="297"/>
      <c r="V309" s="297"/>
      <c r="W309" s="297"/>
      <c r="X309" s="297"/>
      <c r="Y309" s="297"/>
      <c r="Z309" s="297"/>
    </row>
    <row r="310" ht="13.5" customHeight="1">
      <c r="A310" s="294" t="s">
        <v>147</v>
      </c>
      <c r="B310" s="294" t="s">
        <v>1669</v>
      </c>
      <c r="C310" s="294" t="s">
        <v>230</v>
      </c>
      <c r="D310" s="294" t="s">
        <v>1277</v>
      </c>
      <c r="E310" s="294" t="s">
        <v>229</v>
      </c>
      <c r="F310" s="300" t="s">
        <v>156</v>
      </c>
      <c r="G310" s="297"/>
      <c r="H310" s="294" t="s">
        <v>1311</v>
      </c>
      <c r="I310" s="294" t="s">
        <v>1312</v>
      </c>
      <c r="J310" s="301" t="str">
        <f t="shared" si="1"/>
        <v>GoldXstrata</v>
      </c>
      <c r="K310" s="301" t="str">
        <f t="shared" si="2"/>
        <v>GoldXstrata</v>
      </c>
      <c r="L310" s="297"/>
      <c r="M310" s="297"/>
      <c r="N310" s="297"/>
      <c r="O310" s="297"/>
      <c r="P310" s="297"/>
      <c r="Q310" s="297"/>
      <c r="R310" s="297"/>
      <c r="S310" s="297"/>
      <c r="T310" s="297"/>
      <c r="U310" s="297"/>
      <c r="V310" s="297"/>
      <c r="W310" s="297"/>
      <c r="X310" s="297"/>
      <c r="Y310" s="297"/>
      <c r="Z310" s="297"/>
    </row>
    <row r="311" ht="13.5" customHeight="1">
      <c r="A311" s="294" t="s">
        <v>147</v>
      </c>
      <c r="B311" s="294" t="s">
        <v>568</v>
      </c>
      <c r="C311" s="294" t="s">
        <v>568</v>
      </c>
      <c r="D311" s="294" t="s">
        <v>1241</v>
      </c>
      <c r="E311" s="294" t="s">
        <v>567</v>
      </c>
      <c r="F311" s="300" t="s">
        <v>156</v>
      </c>
      <c r="G311" s="297"/>
      <c r="H311" s="294" t="s">
        <v>1469</v>
      </c>
      <c r="I311" s="294" t="s">
        <v>1470</v>
      </c>
      <c r="J311" s="301" t="str">
        <f t="shared" si="1"/>
        <v>GoldYamakin Co., Ltd.</v>
      </c>
      <c r="K311" s="301" t="str">
        <f t="shared" si="2"/>
        <v>GoldYamakin Co., Ltd.</v>
      </c>
      <c r="L311" s="297"/>
      <c r="M311" s="297"/>
      <c r="N311" s="297"/>
      <c r="O311" s="297"/>
      <c r="P311" s="297"/>
      <c r="Q311" s="297"/>
      <c r="R311" s="297"/>
      <c r="S311" s="297"/>
      <c r="T311" s="297"/>
      <c r="U311" s="297"/>
      <c r="V311" s="297"/>
      <c r="W311" s="297"/>
      <c r="X311" s="297"/>
      <c r="Y311" s="297"/>
      <c r="Z311" s="297"/>
    </row>
    <row r="312" ht="13.5" customHeight="1">
      <c r="A312" s="294" t="s">
        <v>147</v>
      </c>
      <c r="B312" s="294" t="s">
        <v>1670</v>
      </c>
      <c r="C312" s="294" t="s">
        <v>568</v>
      </c>
      <c r="D312" s="294" t="s">
        <v>1241</v>
      </c>
      <c r="E312" s="294" t="s">
        <v>567</v>
      </c>
      <c r="F312" s="300" t="s">
        <v>156</v>
      </c>
      <c r="G312" s="297"/>
      <c r="H312" s="294" t="s">
        <v>1469</v>
      </c>
      <c r="I312" s="294" t="s">
        <v>1470</v>
      </c>
      <c r="J312" s="301" t="str">
        <f t="shared" si="1"/>
        <v>GoldYamamoto Precious Co., Ltd.</v>
      </c>
      <c r="K312" s="301" t="str">
        <f t="shared" si="2"/>
        <v>GoldYamamoto Precious Co., Ltd.</v>
      </c>
      <c r="L312" s="297"/>
      <c r="M312" s="297"/>
      <c r="N312" s="297"/>
      <c r="O312" s="297"/>
      <c r="P312" s="297"/>
      <c r="Q312" s="297"/>
      <c r="R312" s="297"/>
      <c r="S312" s="297"/>
      <c r="T312" s="297"/>
      <c r="U312" s="297"/>
      <c r="V312" s="297"/>
      <c r="W312" s="297"/>
      <c r="X312" s="297"/>
      <c r="Y312" s="297"/>
      <c r="Z312" s="297"/>
    </row>
    <row r="313" ht="13.5" customHeight="1">
      <c r="A313" s="294" t="s">
        <v>147</v>
      </c>
      <c r="B313" s="294" t="s">
        <v>1671</v>
      </c>
      <c r="C313" s="294" t="s">
        <v>568</v>
      </c>
      <c r="D313" s="294" t="s">
        <v>1241</v>
      </c>
      <c r="E313" s="294" t="s">
        <v>567</v>
      </c>
      <c r="F313" s="300" t="s">
        <v>156</v>
      </c>
      <c r="G313" s="297"/>
      <c r="H313" s="294" t="s">
        <v>1469</v>
      </c>
      <c r="I313" s="294" t="s">
        <v>1470</v>
      </c>
      <c r="J313" s="301" t="str">
        <f t="shared" si="1"/>
        <v>GoldYamamoto Precious Metal Co., Ltd.</v>
      </c>
      <c r="K313" s="301" t="str">
        <f t="shared" si="2"/>
        <v>GoldYamamoto Precious Metal Co., Ltd.</v>
      </c>
      <c r="L313" s="297"/>
      <c r="M313" s="297"/>
      <c r="N313" s="297"/>
      <c r="O313" s="297"/>
      <c r="P313" s="297"/>
      <c r="Q313" s="297"/>
      <c r="R313" s="297"/>
      <c r="S313" s="297"/>
      <c r="T313" s="297"/>
      <c r="U313" s="297"/>
      <c r="V313" s="297"/>
      <c r="W313" s="297"/>
      <c r="X313" s="297"/>
      <c r="Y313" s="297"/>
      <c r="Z313" s="297"/>
    </row>
    <row r="314" ht="13.5" customHeight="1">
      <c r="A314" s="294" t="s">
        <v>147</v>
      </c>
      <c r="B314" s="294" t="s">
        <v>1672</v>
      </c>
      <c r="C314" s="294" t="s">
        <v>568</v>
      </c>
      <c r="D314" s="294" t="s">
        <v>1241</v>
      </c>
      <c r="E314" s="294" t="s">
        <v>567</v>
      </c>
      <c r="F314" s="300" t="s">
        <v>156</v>
      </c>
      <c r="G314" s="297"/>
      <c r="H314" s="294" t="s">
        <v>1469</v>
      </c>
      <c r="I314" s="294" t="s">
        <v>1470</v>
      </c>
      <c r="J314" s="301" t="str">
        <f t="shared" si="1"/>
        <v>GoldYamamoto Precision Metals</v>
      </c>
      <c r="K314" s="301" t="str">
        <f t="shared" si="2"/>
        <v>GoldYamamoto Precision Metals</v>
      </c>
      <c r="L314" s="297"/>
      <c r="M314" s="297"/>
      <c r="N314" s="297"/>
      <c r="O314" s="297"/>
      <c r="P314" s="297"/>
      <c r="Q314" s="297"/>
      <c r="R314" s="297"/>
      <c r="S314" s="297"/>
      <c r="T314" s="297"/>
      <c r="U314" s="297"/>
      <c r="V314" s="297"/>
      <c r="W314" s="297"/>
      <c r="X314" s="297"/>
      <c r="Y314" s="297"/>
      <c r="Z314" s="297"/>
    </row>
    <row r="315" ht="13.5" customHeight="1">
      <c r="A315" s="294" t="s">
        <v>147</v>
      </c>
      <c r="B315" s="294" t="s">
        <v>1673</v>
      </c>
      <c r="C315" s="294" t="s">
        <v>246</v>
      </c>
      <c r="D315" s="294" t="s">
        <v>1269</v>
      </c>
      <c r="E315" s="294" t="s">
        <v>245</v>
      </c>
      <c r="F315" s="300" t="s">
        <v>156</v>
      </c>
      <c r="G315" s="297"/>
      <c r="H315" s="294" t="s">
        <v>1406</v>
      </c>
      <c r="I315" s="294" t="s">
        <v>1338</v>
      </c>
      <c r="J315" s="301" t="str">
        <f t="shared" si="1"/>
        <v>GoldYantai NUS Safina tech environmental Refinery Co. Ltd.</v>
      </c>
      <c r="K315" s="301" t="str">
        <f t="shared" si="2"/>
        <v>GoldYantai NUS Safina tech environmental Refinery Co. Ltd.</v>
      </c>
      <c r="L315" s="297"/>
      <c r="M315" s="297"/>
      <c r="N315" s="297"/>
      <c r="O315" s="297"/>
      <c r="P315" s="297"/>
      <c r="Q315" s="297"/>
      <c r="R315" s="297"/>
      <c r="S315" s="297"/>
      <c r="T315" s="297"/>
      <c r="U315" s="297"/>
      <c r="V315" s="297"/>
      <c r="W315" s="297"/>
      <c r="X315" s="297"/>
      <c r="Y315" s="297"/>
      <c r="Z315" s="297"/>
    </row>
    <row r="316" ht="13.5" customHeight="1">
      <c r="A316" s="294" t="s">
        <v>147</v>
      </c>
      <c r="B316" s="294" t="s">
        <v>1674</v>
      </c>
      <c r="C316" s="294" t="s">
        <v>967</v>
      </c>
      <c r="D316" s="294" t="s">
        <v>976</v>
      </c>
      <c r="E316" s="294" t="s">
        <v>966</v>
      </c>
      <c r="F316" s="300" t="s">
        <v>156</v>
      </c>
      <c r="G316" s="297"/>
      <c r="H316" s="294" t="s">
        <v>1365</v>
      </c>
      <c r="I316" s="294" t="s">
        <v>1366</v>
      </c>
      <c r="J316" s="301" t="str">
        <f t="shared" si="1"/>
        <v>GoldYilida Resources Technology Co., Ltd.</v>
      </c>
      <c r="K316" s="301" t="str">
        <f t="shared" si="2"/>
        <v>GoldYilida Resources Technology Co., Ltd.</v>
      </c>
      <c r="L316" s="297"/>
      <c r="M316" s="297"/>
      <c r="N316" s="297"/>
      <c r="O316" s="297"/>
      <c r="P316" s="297"/>
      <c r="Q316" s="297"/>
      <c r="R316" s="297"/>
      <c r="S316" s="297"/>
      <c r="T316" s="297"/>
      <c r="U316" s="297"/>
      <c r="V316" s="297"/>
      <c r="W316" s="297"/>
      <c r="X316" s="297"/>
      <c r="Y316" s="297"/>
      <c r="Z316" s="297"/>
    </row>
    <row r="317" ht="13.5" customHeight="1">
      <c r="A317" s="294" t="s">
        <v>147</v>
      </c>
      <c r="B317" s="294" t="s">
        <v>511</v>
      </c>
      <c r="C317" s="294" t="s">
        <v>511</v>
      </c>
      <c r="D317" s="294" t="s">
        <v>1241</v>
      </c>
      <c r="E317" s="294" t="s">
        <v>510</v>
      </c>
      <c r="F317" s="300" t="s">
        <v>156</v>
      </c>
      <c r="G317" s="297"/>
      <c r="H317" s="294" t="s">
        <v>1675</v>
      </c>
      <c r="I317" s="294" t="s">
        <v>1618</v>
      </c>
      <c r="J317" s="301" t="str">
        <f t="shared" si="1"/>
        <v>GoldYokohama Metal Co., Ltd.</v>
      </c>
      <c r="K317" s="301" t="str">
        <f t="shared" si="2"/>
        <v>GoldYokohama Metal Co., Ltd.</v>
      </c>
      <c r="L317" s="297"/>
      <c r="M317" s="297"/>
      <c r="N317" s="297"/>
      <c r="O317" s="297"/>
      <c r="P317" s="297"/>
      <c r="Q317" s="297"/>
      <c r="R317" s="297"/>
      <c r="S317" s="297"/>
      <c r="T317" s="297"/>
      <c r="U317" s="297"/>
      <c r="V317" s="297"/>
      <c r="W317" s="297"/>
      <c r="X317" s="297"/>
      <c r="Y317" s="297"/>
      <c r="Z317" s="297"/>
    </row>
    <row r="318" ht="13.5" customHeight="1">
      <c r="A318" s="294" t="s">
        <v>147</v>
      </c>
      <c r="B318" s="294" t="s">
        <v>202</v>
      </c>
      <c r="C318" s="294" t="s">
        <v>202</v>
      </c>
      <c r="D318" s="294" t="s">
        <v>1269</v>
      </c>
      <c r="E318" s="294" t="s">
        <v>201</v>
      </c>
      <c r="F318" s="300" t="s">
        <v>156</v>
      </c>
      <c r="G318" s="297"/>
      <c r="H318" s="294" t="s">
        <v>1328</v>
      </c>
      <c r="I318" s="294" t="s">
        <v>1329</v>
      </c>
      <c r="J318" s="301" t="str">
        <f t="shared" si="1"/>
        <v>GoldYunnan Copper Industry Co., Ltd.</v>
      </c>
      <c r="K318" s="301" t="str">
        <f t="shared" si="2"/>
        <v>GoldYunnan Copper Industry Co., Ltd.</v>
      </c>
      <c r="L318" s="297"/>
      <c r="M318" s="297"/>
      <c r="N318" s="297"/>
      <c r="O318" s="297"/>
      <c r="P318" s="297"/>
      <c r="Q318" s="297"/>
      <c r="R318" s="297"/>
      <c r="S318" s="297"/>
      <c r="T318" s="297"/>
      <c r="U318" s="297"/>
      <c r="V318" s="297"/>
      <c r="W318" s="297"/>
      <c r="X318" s="297"/>
      <c r="Y318" s="297"/>
      <c r="Z318" s="297"/>
    </row>
    <row r="319" ht="13.5" customHeight="1">
      <c r="A319" s="294" t="s">
        <v>147</v>
      </c>
      <c r="B319" s="294" t="s">
        <v>1676</v>
      </c>
      <c r="C319" s="294" t="s">
        <v>526</v>
      </c>
      <c r="D319" s="294" t="s">
        <v>1269</v>
      </c>
      <c r="E319" s="294" t="s">
        <v>525</v>
      </c>
      <c r="F319" s="300" t="s">
        <v>156</v>
      </c>
      <c r="G319" s="297"/>
      <c r="H319" s="294" t="s">
        <v>1406</v>
      </c>
      <c r="I319" s="294" t="s">
        <v>1338</v>
      </c>
      <c r="J319" s="301" t="str">
        <f t="shared" si="1"/>
        <v>GoldZhao Jin Mining Industry Co Ltd</v>
      </c>
      <c r="K319" s="301" t="str">
        <f t="shared" si="2"/>
        <v>GoldZhao Jin Mining Industry Co Ltd</v>
      </c>
      <c r="L319" s="297"/>
      <c r="M319" s="297"/>
      <c r="N319" s="297"/>
      <c r="O319" s="297"/>
      <c r="P319" s="297"/>
      <c r="Q319" s="297"/>
      <c r="R319" s="297"/>
      <c r="S319" s="297"/>
      <c r="T319" s="297"/>
      <c r="U319" s="297"/>
      <c r="V319" s="297"/>
      <c r="W319" s="297"/>
      <c r="X319" s="297"/>
      <c r="Y319" s="297"/>
      <c r="Z319" s="297"/>
    </row>
    <row r="320" ht="13.5" customHeight="1">
      <c r="A320" s="294" t="s">
        <v>147</v>
      </c>
      <c r="B320" s="294" t="s">
        <v>1677</v>
      </c>
      <c r="C320" s="294" t="s">
        <v>526</v>
      </c>
      <c r="D320" s="294" t="s">
        <v>1269</v>
      </c>
      <c r="E320" s="294" t="s">
        <v>525</v>
      </c>
      <c r="F320" s="300" t="s">
        <v>156</v>
      </c>
      <c r="G320" s="297"/>
      <c r="H320" s="294" t="s">
        <v>1406</v>
      </c>
      <c r="I320" s="294" t="s">
        <v>1338</v>
      </c>
      <c r="J320" s="301" t="str">
        <f t="shared" si="1"/>
        <v>GoldZhao Yuan Gold Mine</v>
      </c>
      <c r="K320" s="301" t="str">
        <f t="shared" si="2"/>
        <v>GoldZhao Yuan Gold Mine</v>
      </c>
      <c r="L320" s="297"/>
      <c r="M320" s="297"/>
      <c r="N320" s="297"/>
      <c r="O320" s="297"/>
      <c r="P320" s="297"/>
      <c r="Q320" s="297"/>
      <c r="R320" s="297"/>
      <c r="S320" s="297"/>
      <c r="T320" s="297"/>
      <c r="U320" s="297"/>
      <c r="V320" s="297"/>
      <c r="W320" s="297"/>
      <c r="X320" s="297"/>
      <c r="Y320" s="297"/>
      <c r="Z320" s="297"/>
    </row>
    <row r="321" ht="13.5" customHeight="1">
      <c r="A321" s="294" t="s">
        <v>147</v>
      </c>
      <c r="B321" s="294" t="s">
        <v>1678</v>
      </c>
      <c r="C321" s="294" t="s">
        <v>526</v>
      </c>
      <c r="D321" s="294" t="s">
        <v>1269</v>
      </c>
      <c r="E321" s="294" t="s">
        <v>525</v>
      </c>
      <c r="F321" s="300" t="s">
        <v>156</v>
      </c>
      <c r="G321" s="297"/>
      <c r="H321" s="294" t="s">
        <v>1406</v>
      </c>
      <c r="I321" s="294" t="s">
        <v>1338</v>
      </c>
      <c r="J321" s="301" t="str">
        <f t="shared" si="1"/>
        <v>GoldZhao Yuan Gold Smelter of ZhongJin</v>
      </c>
      <c r="K321" s="301" t="str">
        <f t="shared" si="2"/>
        <v>GoldZhao Yuan Gold Smelter of ZhongJin</v>
      </c>
      <c r="L321" s="297"/>
      <c r="M321" s="297"/>
      <c r="N321" s="297"/>
      <c r="O321" s="297"/>
      <c r="P321" s="297"/>
      <c r="Q321" s="297"/>
      <c r="R321" s="297"/>
      <c r="S321" s="297"/>
      <c r="T321" s="297"/>
      <c r="U321" s="297"/>
      <c r="V321" s="297"/>
      <c r="W321" s="297"/>
      <c r="X321" s="297"/>
      <c r="Y321" s="297"/>
      <c r="Z321" s="297"/>
    </row>
    <row r="322" ht="13.5" customHeight="1">
      <c r="A322" s="294" t="s">
        <v>147</v>
      </c>
      <c r="B322" s="294" t="s">
        <v>1679</v>
      </c>
      <c r="C322" s="294" t="s">
        <v>526</v>
      </c>
      <c r="D322" s="294" t="s">
        <v>1269</v>
      </c>
      <c r="E322" s="294" t="s">
        <v>525</v>
      </c>
      <c r="F322" s="300" t="s">
        <v>156</v>
      </c>
      <c r="G322" s="297"/>
      <c r="H322" s="294" t="s">
        <v>1406</v>
      </c>
      <c r="I322" s="294" t="s">
        <v>1338</v>
      </c>
      <c r="J322" s="301" t="str">
        <f t="shared" si="1"/>
        <v>GoldZhao Yuan Jin Kuang</v>
      </c>
      <c r="K322" s="301" t="str">
        <f t="shared" si="2"/>
        <v>GoldZhao Yuan Jin Kuang</v>
      </c>
      <c r="L322" s="297"/>
      <c r="M322" s="297"/>
      <c r="N322" s="297"/>
      <c r="O322" s="297"/>
      <c r="P322" s="297"/>
      <c r="Q322" s="297"/>
      <c r="R322" s="297"/>
      <c r="S322" s="297"/>
      <c r="T322" s="297"/>
      <c r="U322" s="297"/>
      <c r="V322" s="297"/>
      <c r="W322" s="297"/>
      <c r="X322" s="297"/>
      <c r="Y322" s="297"/>
      <c r="Z322" s="297"/>
    </row>
    <row r="323" ht="13.5" customHeight="1">
      <c r="A323" s="294" t="s">
        <v>147</v>
      </c>
      <c r="B323" s="294" t="s">
        <v>1680</v>
      </c>
      <c r="C323" s="294" t="s">
        <v>526</v>
      </c>
      <c r="D323" s="294" t="s">
        <v>1269</v>
      </c>
      <c r="E323" s="294" t="s">
        <v>525</v>
      </c>
      <c r="F323" s="300" t="s">
        <v>156</v>
      </c>
      <c r="G323" s="297"/>
      <c r="H323" s="294" t="s">
        <v>1406</v>
      </c>
      <c r="I323" s="294" t="s">
        <v>1338</v>
      </c>
      <c r="J323" s="301" t="str">
        <f t="shared" si="1"/>
        <v>GoldZhaojin Mining Industry Co., Ltd.</v>
      </c>
      <c r="K323" s="301" t="str">
        <f t="shared" si="2"/>
        <v>GoldZhaojin Mining Industry Co., Ltd.</v>
      </c>
      <c r="L323" s="297"/>
      <c r="M323" s="297"/>
      <c r="N323" s="297"/>
      <c r="O323" s="297"/>
      <c r="P323" s="297"/>
      <c r="Q323" s="297"/>
      <c r="R323" s="297"/>
      <c r="S323" s="297"/>
      <c r="T323" s="297"/>
      <c r="U323" s="297"/>
      <c r="V323" s="297"/>
      <c r="W323" s="297"/>
      <c r="X323" s="297"/>
      <c r="Y323" s="297"/>
      <c r="Z323" s="297"/>
    </row>
    <row r="324" ht="13.5" customHeight="1">
      <c r="A324" s="294" t="s">
        <v>147</v>
      </c>
      <c r="B324" s="294" t="s">
        <v>1681</v>
      </c>
      <c r="C324" s="294" t="s">
        <v>526</v>
      </c>
      <c r="D324" s="294" t="s">
        <v>1269</v>
      </c>
      <c r="E324" s="294" t="s">
        <v>525</v>
      </c>
      <c r="F324" s="300" t="s">
        <v>156</v>
      </c>
      <c r="G324" s="297"/>
      <c r="H324" s="294" t="s">
        <v>1406</v>
      </c>
      <c r="I324" s="294" t="s">
        <v>1338</v>
      </c>
      <c r="J324" s="301" t="str">
        <f t="shared" si="1"/>
        <v>Goldzhaojinjinyinyelian</v>
      </c>
      <c r="K324" s="301" t="str">
        <f t="shared" si="2"/>
        <v>Goldzhaojinjinyinyelian</v>
      </c>
      <c r="L324" s="297"/>
      <c r="M324" s="297"/>
      <c r="N324" s="297"/>
      <c r="O324" s="297"/>
      <c r="P324" s="297"/>
      <c r="Q324" s="297"/>
      <c r="R324" s="297"/>
      <c r="S324" s="297"/>
      <c r="T324" s="297"/>
      <c r="U324" s="297"/>
      <c r="V324" s="297"/>
      <c r="W324" s="297"/>
      <c r="X324" s="297"/>
      <c r="Y324" s="297"/>
      <c r="Z324" s="297"/>
    </row>
    <row r="325" ht="13.5" customHeight="1">
      <c r="A325" s="294" t="s">
        <v>147</v>
      </c>
      <c r="B325" s="294" t="s">
        <v>1682</v>
      </c>
      <c r="C325" s="294" t="s">
        <v>526</v>
      </c>
      <c r="D325" s="294" t="s">
        <v>1269</v>
      </c>
      <c r="E325" s="294" t="s">
        <v>525</v>
      </c>
      <c r="F325" s="300" t="s">
        <v>156</v>
      </c>
      <c r="G325" s="297"/>
      <c r="H325" s="294" t="s">
        <v>1406</v>
      </c>
      <c r="I325" s="294" t="s">
        <v>1338</v>
      </c>
      <c r="J325" s="301" t="str">
        <f t="shared" si="1"/>
        <v>GoldZhaoyuan Gold Group</v>
      </c>
      <c r="K325" s="301" t="str">
        <f t="shared" si="2"/>
        <v>GoldZhaoyuan Gold Group</v>
      </c>
      <c r="L325" s="297"/>
      <c r="M325" s="297"/>
      <c r="N325" s="297"/>
      <c r="O325" s="297"/>
      <c r="P325" s="297"/>
      <c r="Q325" s="297"/>
      <c r="R325" s="297"/>
      <c r="S325" s="297"/>
      <c r="T325" s="297"/>
      <c r="U325" s="297"/>
      <c r="V325" s="297"/>
      <c r="W325" s="297"/>
      <c r="X325" s="297"/>
      <c r="Y325" s="297"/>
      <c r="Z325" s="297"/>
    </row>
    <row r="326" ht="13.5" customHeight="1">
      <c r="A326" s="294" t="s">
        <v>147</v>
      </c>
      <c r="B326" s="294" t="s">
        <v>1683</v>
      </c>
      <c r="C326" s="294" t="s">
        <v>1068</v>
      </c>
      <c r="D326" s="294" t="s">
        <v>1269</v>
      </c>
      <c r="E326" s="294" t="s">
        <v>1067</v>
      </c>
      <c r="F326" s="300" t="s">
        <v>156</v>
      </c>
      <c r="G326" s="297"/>
      <c r="H326" s="294" t="s">
        <v>1334</v>
      </c>
      <c r="I326" s="294" t="s">
        <v>1335</v>
      </c>
      <c r="J326" s="301" t="str">
        <f t="shared" si="1"/>
        <v>GoldZhongjin Gold Corporation Limited</v>
      </c>
      <c r="K326" s="301" t="str">
        <f t="shared" si="2"/>
        <v>GoldZhongjin Gold Corporation Limited</v>
      </c>
      <c r="L326" s="297"/>
      <c r="M326" s="297"/>
      <c r="N326" s="297"/>
      <c r="O326" s="297"/>
      <c r="P326" s="297"/>
      <c r="Q326" s="297"/>
      <c r="R326" s="297"/>
      <c r="S326" s="297"/>
      <c r="T326" s="297"/>
      <c r="U326" s="297"/>
      <c r="V326" s="297"/>
      <c r="W326" s="297"/>
      <c r="X326" s="297"/>
      <c r="Y326" s="297"/>
      <c r="Z326" s="297"/>
    </row>
    <row r="327" ht="13.5" customHeight="1">
      <c r="A327" s="294" t="s">
        <v>147</v>
      </c>
      <c r="B327" s="294" t="s">
        <v>1068</v>
      </c>
      <c r="C327" s="294" t="s">
        <v>1068</v>
      </c>
      <c r="D327" s="294" t="s">
        <v>1269</v>
      </c>
      <c r="E327" s="294" t="s">
        <v>1067</v>
      </c>
      <c r="F327" s="300" t="s">
        <v>156</v>
      </c>
      <c r="G327" s="297"/>
      <c r="H327" s="294" t="s">
        <v>1334</v>
      </c>
      <c r="I327" s="294" t="s">
        <v>1335</v>
      </c>
      <c r="J327" s="301" t="str">
        <f t="shared" si="1"/>
        <v>GoldZhongyuan Gold Smelter of Zhongjin Gold Corporation</v>
      </c>
      <c r="K327" s="301" t="str">
        <f t="shared" si="2"/>
        <v>GoldZhongyuan Gold Smelter of Zhongjin Gold Corporation</v>
      </c>
      <c r="L327" s="297"/>
      <c r="M327" s="297"/>
      <c r="N327" s="297"/>
      <c r="O327" s="297"/>
      <c r="P327" s="297"/>
      <c r="Q327" s="297"/>
      <c r="R327" s="297"/>
      <c r="S327" s="297"/>
      <c r="T327" s="297"/>
      <c r="U327" s="297"/>
      <c r="V327" s="297"/>
      <c r="W327" s="297"/>
      <c r="X327" s="297"/>
      <c r="Y327" s="297"/>
      <c r="Z327" s="297"/>
    </row>
    <row r="328" ht="13.5" customHeight="1">
      <c r="A328" s="294" t="s">
        <v>147</v>
      </c>
      <c r="B328" s="294" t="s">
        <v>1684</v>
      </c>
      <c r="C328" s="294" t="s">
        <v>1071</v>
      </c>
      <c r="D328" s="294" t="s">
        <v>1269</v>
      </c>
      <c r="E328" s="294" t="s">
        <v>1070</v>
      </c>
      <c r="F328" s="300" t="s">
        <v>156</v>
      </c>
      <c r="G328" s="297"/>
      <c r="H328" s="294" t="s">
        <v>1385</v>
      </c>
      <c r="I328" s="294" t="s">
        <v>1386</v>
      </c>
      <c r="J328" s="301" t="str">
        <f t="shared" si="1"/>
        <v>GoldZijin Kuang Ye Refinery</v>
      </c>
      <c r="K328" s="301" t="str">
        <f t="shared" si="2"/>
        <v>GoldZijin Kuang Ye Refinery</v>
      </c>
      <c r="L328" s="297"/>
      <c r="M328" s="297"/>
      <c r="N328" s="297"/>
      <c r="O328" s="297"/>
      <c r="P328" s="297"/>
      <c r="Q328" s="297"/>
      <c r="R328" s="297"/>
      <c r="S328" s="297"/>
      <c r="T328" s="297"/>
      <c r="U328" s="297"/>
      <c r="V328" s="297"/>
      <c r="W328" s="297"/>
      <c r="X328" s="297"/>
      <c r="Y328" s="297"/>
      <c r="Z328" s="297"/>
    </row>
    <row r="329" ht="13.5" customHeight="1">
      <c r="A329" s="294" t="s">
        <v>147</v>
      </c>
      <c r="B329" s="294" t="s">
        <v>1685</v>
      </c>
      <c r="C329" s="294" t="s">
        <v>1071</v>
      </c>
      <c r="D329" s="294" t="s">
        <v>1269</v>
      </c>
      <c r="E329" s="294" t="s">
        <v>1070</v>
      </c>
      <c r="F329" s="300" t="s">
        <v>156</v>
      </c>
      <c r="G329" s="297"/>
      <c r="H329" s="294" t="s">
        <v>1385</v>
      </c>
      <c r="I329" s="294" t="s">
        <v>1386</v>
      </c>
      <c r="J329" s="301" t="str">
        <f t="shared" si="1"/>
        <v>GoldZijin Mining Industry Corporation</v>
      </c>
      <c r="K329" s="301" t="str">
        <f t="shared" si="2"/>
        <v>GoldZijin Mining Industry Corporation</v>
      </c>
      <c r="L329" s="297"/>
      <c r="M329" s="297"/>
      <c r="N329" s="297"/>
      <c r="O329" s="297"/>
      <c r="P329" s="297"/>
      <c r="Q329" s="297"/>
      <c r="R329" s="297"/>
      <c r="S329" s="297"/>
      <c r="T329" s="297"/>
      <c r="U329" s="297"/>
      <c r="V329" s="297"/>
      <c r="W329" s="297"/>
      <c r="X329" s="297"/>
      <c r="Y329" s="297"/>
      <c r="Z329" s="297"/>
    </row>
    <row r="330" ht="13.5" customHeight="1">
      <c r="A330" s="294" t="s">
        <v>147</v>
      </c>
      <c r="B330" s="294" t="s">
        <v>1686</v>
      </c>
      <c r="C330" s="294"/>
      <c r="D330" s="294"/>
      <c r="E330" s="294"/>
      <c r="F330" s="300"/>
      <c r="G330" s="297"/>
      <c r="H330" s="294"/>
      <c r="I330" s="294"/>
      <c r="J330" s="301"/>
      <c r="K330" s="301"/>
      <c r="L330" s="297"/>
      <c r="M330" s="297"/>
      <c r="N330" s="297"/>
      <c r="O330" s="297"/>
      <c r="P330" s="297"/>
      <c r="Q330" s="297"/>
      <c r="R330" s="297"/>
      <c r="S330" s="297"/>
      <c r="T330" s="297"/>
      <c r="U330" s="297"/>
      <c r="V330" s="297"/>
      <c r="W330" s="297"/>
      <c r="X330" s="297"/>
      <c r="Y330" s="297"/>
      <c r="Z330" s="297"/>
    </row>
    <row r="331" ht="13.5" customHeight="1">
      <c r="A331" s="294" t="s">
        <v>147</v>
      </c>
      <c r="B331" s="294" t="s">
        <v>151</v>
      </c>
      <c r="C331" s="294" t="s">
        <v>135</v>
      </c>
      <c r="D331" s="294" t="s">
        <v>135</v>
      </c>
      <c r="E331" s="294"/>
      <c r="F331" s="300"/>
      <c r="G331" s="297"/>
      <c r="H331" s="294"/>
      <c r="I331" s="294"/>
      <c r="J331" s="301"/>
      <c r="K331" s="301"/>
      <c r="L331" s="297"/>
      <c r="M331" s="297"/>
      <c r="N331" s="297"/>
      <c r="O331" s="297"/>
      <c r="P331" s="297"/>
      <c r="Q331" s="297"/>
      <c r="R331" s="297"/>
      <c r="S331" s="297"/>
      <c r="T331" s="297"/>
      <c r="U331" s="297"/>
      <c r="V331" s="297"/>
      <c r="W331" s="297"/>
      <c r="X331" s="297"/>
      <c r="Y331" s="297"/>
      <c r="Z331" s="297"/>
    </row>
    <row r="332" ht="13.5" customHeight="1">
      <c r="A332" s="294" t="s">
        <v>144</v>
      </c>
      <c r="B332" s="294" t="s">
        <v>752</v>
      </c>
      <c r="C332" s="294" t="s">
        <v>752</v>
      </c>
      <c r="D332" s="294" t="s">
        <v>1687</v>
      </c>
      <c r="E332" s="294" t="s">
        <v>751</v>
      </c>
      <c r="F332" s="294" t="s">
        <v>156</v>
      </c>
      <c r="G332" s="294"/>
      <c r="H332" s="294" t="s">
        <v>1688</v>
      </c>
      <c r="I332" s="294" t="s">
        <v>1688</v>
      </c>
      <c r="J332" s="301" t="str">
        <f t="shared" ref="J332:J396" si="3">A332&amp;B332</f>
        <v>Tantalum5D Production OU</v>
      </c>
      <c r="K332" s="301" t="str">
        <f t="shared" ref="K332:K396" si="4">A332&amp;B332</f>
        <v>Tantalum5D Production OU</v>
      </c>
      <c r="L332" s="297"/>
      <c r="M332" s="297"/>
      <c r="N332" s="297"/>
      <c r="O332" s="297"/>
      <c r="P332" s="297"/>
      <c r="Q332" s="297"/>
      <c r="R332" s="297"/>
      <c r="S332" s="297"/>
      <c r="T332" s="297"/>
      <c r="U332" s="297"/>
      <c r="V332" s="297"/>
      <c r="W332" s="297"/>
      <c r="X332" s="297"/>
      <c r="Y332" s="297"/>
      <c r="Z332" s="297"/>
    </row>
    <row r="333" ht="13.5" customHeight="1">
      <c r="A333" s="294" t="s">
        <v>144</v>
      </c>
      <c r="B333" s="294" t="s">
        <v>1689</v>
      </c>
      <c r="C333" s="294" t="s">
        <v>752</v>
      </c>
      <c r="D333" s="294" t="s">
        <v>1687</v>
      </c>
      <c r="E333" s="294" t="s">
        <v>751</v>
      </c>
      <c r="F333" s="294" t="s">
        <v>156</v>
      </c>
      <c r="G333" s="294"/>
      <c r="H333" s="294" t="s">
        <v>1688</v>
      </c>
      <c r="I333" s="294" t="s">
        <v>1688</v>
      </c>
      <c r="J333" s="301" t="str">
        <f t="shared" si="3"/>
        <v>Tantalum5D Production OÜ</v>
      </c>
      <c r="K333" s="301" t="str">
        <f t="shared" si="4"/>
        <v>Tantalum5D Production OÜ</v>
      </c>
      <c r="L333" s="297"/>
      <c r="M333" s="297"/>
      <c r="N333" s="297"/>
      <c r="O333" s="297"/>
      <c r="P333" s="297"/>
      <c r="Q333" s="297"/>
      <c r="R333" s="297"/>
      <c r="S333" s="297"/>
      <c r="T333" s="297"/>
      <c r="U333" s="297"/>
      <c r="V333" s="297"/>
      <c r="W333" s="297"/>
      <c r="X333" s="297"/>
      <c r="Y333" s="297"/>
      <c r="Z333" s="297"/>
    </row>
    <row r="334" ht="13.5" customHeight="1">
      <c r="A334" s="294" t="s">
        <v>144</v>
      </c>
      <c r="B334" s="294" t="s">
        <v>379</v>
      </c>
      <c r="C334" s="294" t="s">
        <v>379</v>
      </c>
      <c r="D334" s="294" t="s">
        <v>1264</v>
      </c>
      <c r="E334" s="294" t="s">
        <v>378</v>
      </c>
      <c r="F334" s="294" t="s">
        <v>156</v>
      </c>
      <c r="G334" s="294"/>
      <c r="H334" s="294" t="s">
        <v>1690</v>
      </c>
      <c r="I334" s="294" t="s">
        <v>1266</v>
      </c>
      <c r="J334" s="301" t="str">
        <f t="shared" si="3"/>
        <v>TantalumAMG Brasil</v>
      </c>
      <c r="K334" s="301" t="str">
        <f t="shared" si="4"/>
        <v>TantalumAMG Brasil</v>
      </c>
      <c r="L334" s="297"/>
      <c r="M334" s="297"/>
      <c r="N334" s="297"/>
      <c r="O334" s="297"/>
      <c r="P334" s="297"/>
      <c r="Q334" s="297"/>
      <c r="R334" s="297"/>
      <c r="S334" s="297"/>
      <c r="T334" s="297"/>
      <c r="U334" s="297"/>
      <c r="V334" s="297"/>
      <c r="W334" s="297"/>
      <c r="X334" s="297"/>
      <c r="Y334" s="297"/>
      <c r="Z334" s="297"/>
    </row>
    <row r="335" ht="13.5" customHeight="1">
      <c r="A335" s="294" t="s">
        <v>144</v>
      </c>
      <c r="B335" s="294" t="s">
        <v>1691</v>
      </c>
      <c r="C335" s="294" t="s">
        <v>885</v>
      </c>
      <c r="D335" s="294" t="s">
        <v>1269</v>
      </c>
      <c r="E335" s="294" t="s">
        <v>884</v>
      </c>
      <c r="F335" s="294" t="s">
        <v>156</v>
      </c>
      <c r="G335" s="294"/>
      <c r="H335" s="294" t="s">
        <v>1692</v>
      </c>
      <c r="I335" s="294" t="s">
        <v>1404</v>
      </c>
      <c r="J335" s="301" t="str">
        <f t="shared" si="3"/>
        <v>TantalumConghua Tantalum and Niobium Smeltry</v>
      </c>
      <c r="K335" s="301" t="str">
        <f t="shared" si="4"/>
        <v>TantalumConghua Tantalum and Niobium Smeltry</v>
      </c>
      <c r="L335" s="297"/>
      <c r="M335" s="297"/>
      <c r="N335" s="297"/>
      <c r="O335" s="297"/>
      <c r="P335" s="297"/>
      <c r="Q335" s="297"/>
      <c r="R335" s="297"/>
      <c r="S335" s="297"/>
      <c r="T335" s="297"/>
      <c r="U335" s="297"/>
      <c r="V335" s="297"/>
      <c r="W335" s="297"/>
      <c r="X335" s="297"/>
      <c r="Y335" s="297"/>
      <c r="Z335" s="297"/>
    </row>
    <row r="336" ht="13.5" customHeight="1">
      <c r="A336" s="294" t="s">
        <v>144</v>
      </c>
      <c r="B336" s="294" t="s">
        <v>555</v>
      </c>
      <c r="C336" s="294" t="s">
        <v>555</v>
      </c>
      <c r="D336" s="294" t="s">
        <v>1226</v>
      </c>
      <c r="E336" s="294" t="s">
        <v>554</v>
      </c>
      <c r="F336" s="294" t="s">
        <v>156</v>
      </c>
      <c r="G336" s="294"/>
      <c r="H336" s="294" t="s">
        <v>1693</v>
      </c>
      <c r="I336" s="294" t="s">
        <v>1514</v>
      </c>
      <c r="J336" s="301" t="str">
        <f t="shared" si="3"/>
        <v>TantalumD Block Metals, LLC</v>
      </c>
      <c r="K336" s="301" t="str">
        <f t="shared" si="4"/>
        <v>TantalumD Block Metals, LLC</v>
      </c>
      <c r="L336" s="297"/>
      <c r="M336" s="297"/>
      <c r="N336" s="297"/>
      <c r="O336" s="297"/>
      <c r="P336" s="297"/>
      <c r="Q336" s="297"/>
      <c r="R336" s="297"/>
      <c r="S336" s="297"/>
      <c r="T336" s="297"/>
      <c r="U336" s="297"/>
      <c r="V336" s="297"/>
      <c r="W336" s="297"/>
      <c r="X336" s="297"/>
      <c r="Y336" s="297"/>
      <c r="Z336" s="297"/>
    </row>
    <row r="337" ht="13.5" customHeight="1">
      <c r="A337" s="294" t="s">
        <v>144</v>
      </c>
      <c r="B337" s="294" t="s">
        <v>1694</v>
      </c>
      <c r="C337" s="294" t="s">
        <v>240</v>
      </c>
      <c r="D337" s="294" t="s">
        <v>1269</v>
      </c>
      <c r="E337" s="294" t="s">
        <v>239</v>
      </c>
      <c r="F337" s="294" t="s">
        <v>156</v>
      </c>
      <c r="G337" s="294"/>
      <c r="H337" s="294" t="s">
        <v>1695</v>
      </c>
      <c r="I337" s="294" t="s">
        <v>1404</v>
      </c>
      <c r="J337" s="301" t="str">
        <f t="shared" si="3"/>
        <v>TantalumF &amp; X</v>
      </c>
      <c r="K337" s="301" t="str">
        <f t="shared" si="4"/>
        <v>TantalumF &amp; X</v>
      </c>
      <c r="L337" s="297"/>
      <c r="M337" s="297"/>
      <c r="N337" s="297"/>
      <c r="O337" s="297"/>
      <c r="P337" s="297"/>
      <c r="Q337" s="297"/>
      <c r="R337" s="297"/>
      <c r="S337" s="297"/>
      <c r="T337" s="297"/>
      <c r="U337" s="297"/>
      <c r="V337" s="297"/>
      <c r="W337" s="297"/>
      <c r="X337" s="297"/>
      <c r="Y337" s="297"/>
      <c r="Z337" s="297"/>
    </row>
    <row r="338" ht="13.5" customHeight="1">
      <c r="A338" s="294" t="s">
        <v>144</v>
      </c>
      <c r="B338" s="294" t="s">
        <v>240</v>
      </c>
      <c r="C338" s="294" t="s">
        <v>240</v>
      </c>
      <c r="D338" s="294" t="s">
        <v>1269</v>
      </c>
      <c r="E338" s="294" t="s">
        <v>239</v>
      </c>
      <c r="F338" s="294" t="s">
        <v>156</v>
      </c>
      <c r="G338" s="294"/>
      <c r="H338" s="294" t="s">
        <v>1695</v>
      </c>
      <c r="I338" s="294" t="s">
        <v>1404</v>
      </c>
      <c r="J338" s="301" t="str">
        <f t="shared" si="3"/>
        <v>TantalumF&amp;X Electro-Materials Ltd.</v>
      </c>
      <c r="K338" s="301" t="str">
        <f t="shared" si="4"/>
        <v>TantalumF&amp;X Electro-Materials Ltd.</v>
      </c>
      <c r="L338" s="297"/>
      <c r="M338" s="297"/>
      <c r="N338" s="297"/>
      <c r="O338" s="297"/>
      <c r="P338" s="297"/>
      <c r="Q338" s="297"/>
      <c r="R338" s="297"/>
      <c r="S338" s="297"/>
      <c r="T338" s="297"/>
      <c r="U338" s="297"/>
      <c r="V338" s="297"/>
      <c r="W338" s="297"/>
      <c r="X338" s="297"/>
      <c r="Y338" s="297"/>
      <c r="Z338" s="297"/>
    </row>
    <row r="339" ht="13.5" customHeight="1">
      <c r="A339" s="294" t="s">
        <v>144</v>
      </c>
      <c r="B339" s="294" t="s">
        <v>1094</v>
      </c>
      <c r="C339" s="294" t="s">
        <v>1094</v>
      </c>
      <c r="D339" s="294" t="s">
        <v>1269</v>
      </c>
      <c r="E339" s="294" t="s">
        <v>1093</v>
      </c>
      <c r="F339" s="294" t="s">
        <v>156</v>
      </c>
      <c r="G339" s="294"/>
      <c r="H339" s="294" t="s">
        <v>1696</v>
      </c>
      <c r="I339" s="294" t="s">
        <v>1422</v>
      </c>
      <c r="J339" s="301" t="str">
        <f t="shared" si="3"/>
        <v>TantalumFIR Metals &amp; Resource Ltd.</v>
      </c>
      <c r="K339" s="301" t="str">
        <f t="shared" si="4"/>
        <v>TantalumFIR Metals &amp; Resource Ltd.</v>
      </c>
      <c r="L339" s="297"/>
      <c r="M339" s="297"/>
      <c r="N339" s="297"/>
      <c r="O339" s="297"/>
      <c r="P339" s="297"/>
      <c r="Q339" s="297"/>
      <c r="R339" s="297"/>
      <c r="S339" s="297"/>
      <c r="T339" s="297"/>
      <c r="U339" s="297"/>
      <c r="V339" s="297"/>
      <c r="W339" s="297"/>
      <c r="X339" s="297"/>
      <c r="Y339" s="297"/>
      <c r="Z339" s="297"/>
    </row>
    <row r="340" ht="13.5" customHeight="1">
      <c r="A340" s="294" t="s">
        <v>144</v>
      </c>
      <c r="B340" s="294" t="s">
        <v>815</v>
      </c>
      <c r="C340" s="294" t="s">
        <v>815</v>
      </c>
      <c r="D340" s="294" t="s">
        <v>1241</v>
      </c>
      <c r="E340" s="294" t="s">
        <v>814</v>
      </c>
      <c r="F340" s="294" t="s">
        <v>156</v>
      </c>
      <c r="G340" s="294"/>
      <c r="H340" s="294" t="s">
        <v>1697</v>
      </c>
      <c r="I340" s="294" t="s">
        <v>1283</v>
      </c>
      <c r="J340" s="301" t="str">
        <f t="shared" si="3"/>
        <v>TantalumGlobal Advanced Metals Aizu</v>
      </c>
      <c r="K340" s="301" t="str">
        <f t="shared" si="4"/>
        <v>TantalumGlobal Advanced Metals Aizu</v>
      </c>
      <c r="L340" s="297"/>
      <c r="M340" s="297"/>
      <c r="N340" s="297"/>
      <c r="O340" s="297"/>
      <c r="P340" s="297"/>
      <c r="Q340" s="297"/>
      <c r="R340" s="297"/>
      <c r="S340" s="297"/>
      <c r="T340" s="297"/>
      <c r="U340" s="297"/>
      <c r="V340" s="297"/>
      <c r="W340" s="297"/>
      <c r="X340" s="297"/>
      <c r="Y340" s="297"/>
      <c r="Z340" s="297"/>
    </row>
    <row r="341" ht="13.5" customHeight="1">
      <c r="A341" s="294" t="s">
        <v>144</v>
      </c>
      <c r="B341" s="294" t="s">
        <v>605</v>
      </c>
      <c r="C341" s="294" t="s">
        <v>605</v>
      </c>
      <c r="D341" s="294" t="s">
        <v>1226</v>
      </c>
      <c r="E341" s="294" t="s">
        <v>604</v>
      </c>
      <c r="F341" s="294" t="s">
        <v>156</v>
      </c>
      <c r="G341" s="294"/>
      <c r="H341" s="294" t="s">
        <v>1698</v>
      </c>
      <c r="I341" s="294" t="s">
        <v>1228</v>
      </c>
      <c r="J341" s="301" t="str">
        <f t="shared" si="3"/>
        <v>TantalumGlobal Advanced Metals Boyertown</v>
      </c>
      <c r="K341" s="301" t="str">
        <f t="shared" si="4"/>
        <v>TantalumGlobal Advanced Metals Boyertown</v>
      </c>
      <c r="L341" s="297"/>
      <c r="M341" s="297"/>
      <c r="N341" s="297"/>
      <c r="O341" s="297"/>
      <c r="P341" s="297"/>
      <c r="Q341" s="297"/>
      <c r="R341" s="297"/>
      <c r="S341" s="297"/>
      <c r="T341" s="297"/>
      <c r="U341" s="297"/>
      <c r="V341" s="297"/>
      <c r="W341" s="297"/>
      <c r="X341" s="297"/>
      <c r="Y341" s="297"/>
      <c r="Z341" s="297"/>
    </row>
    <row r="342" ht="13.5" customHeight="1">
      <c r="A342" s="294" t="s">
        <v>144</v>
      </c>
      <c r="B342" s="294" t="s">
        <v>885</v>
      </c>
      <c r="C342" s="294" t="s">
        <v>885</v>
      </c>
      <c r="D342" s="294" t="s">
        <v>1269</v>
      </c>
      <c r="E342" s="294" t="s">
        <v>884</v>
      </c>
      <c r="F342" s="294" t="s">
        <v>156</v>
      </c>
      <c r="G342" s="294"/>
      <c r="H342" s="294" t="s">
        <v>1692</v>
      </c>
      <c r="I342" s="294" t="s">
        <v>1404</v>
      </c>
      <c r="J342" s="301" t="str">
        <f t="shared" si="3"/>
        <v>TantalumGuangdong Rising Rare Metals-EO Materials Ltd.</v>
      </c>
      <c r="K342" s="301" t="str">
        <f t="shared" si="4"/>
        <v>TantalumGuangdong Rising Rare Metals-EO Materials Ltd.</v>
      </c>
      <c r="L342" s="297"/>
      <c r="M342" s="297"/>
      <c r="N342" s="297"/>
      <c r="O342" s="297"/>
      <c r="P342" s="297"/>
      <c r="Q342" s="297"/>
      <c r="R342" s="297"/>
      <c r="S342" s="297"/>
      <c r="T342" s="297"/>
      <c r="U342" s="297"/>
      <c r="V342" s="297"/>
      <c r="W342" s="297"/>
      <c r="X342" s="297"/>
      <c r="Y342" s="297"/>
      <c r="Z342" s="297"/>
    </row>
    <row r="343" ht="13.5" customHeight="1">
      <c r="A343" s="294" t="s">
        <v>144</v>
      </c>
      <c r="B343" s="294" t="s">
        <v>1699</v>
      </c>
      <c r="C343" s="294" t="s">
        <v>317</v>
      </c>
      <c r="D343" s="294" t="s">
        <v>1269</v>
      </c>
      <c r="E343" s="294" t="s">
        <v>316</v>
      </c>
      <c r="F343" s="294" t="s">
        <v>156</v>
      </c>
      <c r="G343" s="294"/>
      <c r="H343" s="294" t="s">
        <v>1692</v>
      </c>
      <c r="I343" s="294" t="s">
        <v>1404</v>
      </c>
      <c r="J343" s="301" t="str">
        <f t="shared" si="3"/>
        <v>TantalumGuangdong Zhiyuan New Material Co., Ltd.</v>
      </c>
      <c r="K343" s="301" t="str">
        <f t="shared" si="4"/>
        <v>TantalumGuangdong Zhiyuan New Material Co., Ltd.</v>
      </c>
      <c r="L343" s="297"/>
      <c r="M343" s="297"/>
      <c r="N343" s="297"/>
      <c r="O343" s="297"/>
      <c r="P343" s="297"/>
      <c r="Q343" s="297"/>
      <c r="R343" s="297"/>
      <c r="S343" s="297"/>
      <c r="T343" s="297"/>
      <c r="U343" s="297"/>
      <c r="V343" s="297"/>
      <c r="W343" s="297"/>
      <c r="X343" s="297"/>
      <c r="Y343" s="297"/>
      <c r="Z343" s="297"/>
    </row>
    <row r="344" ht="13.5" customHeight="1">
      <c r="A344" s="294" t="s">
        <v>144</v>
      </c>
      <c r="B344" s="294" t="s">
        <v>1700</v>
      </c>
      <c r="C344" s="294" t="s">
        <v>808</v>
      </c>
      <c r="D344" s="294" t="s">
        <v>1661</v>
      </c>
      <c r="E344" s="294" t="s">
        <v>807</v>
      </c>
      <c r="F344" s="294" t="s">
        <v>156</v>
      </c>
      <c r="G344" s="294"/>
      <c r="H344" s="294" t="s">
        <v>1701</v>
      </c>
      <c r="I344" s="294" t="s">
        <v>1702</v>
      </c>
      <c r="J344" s="301" t="str">
        <f t="shared" si="3"/>
        <v>TantalumH.C. Starck Co., Ltd.</v>
      </c>
      <c r="K344" s="301" t="str">
        <f t="shared" si="4"/>
        <v>TantalumH.C. Starck Co., Ltd.</v>
      </c>
      <c r="L344" s="297"/>
      <c r="M344" s="297"/>
      <c r="N344" s="297"/>
      <c r="O344" s="297"/>
      <c r="P344" s="297"/>
      <c r="Q344" s="297"/>
      <c r="R344" s="297"/>
      <c r="S344" s="297"/>
      <c r="T344" s="297"/>
      <c r="U344" s="297"/>
      <c r="V344" s="297"/>
      <c r="W344" s="297"/>
      <c r="X344" s="297"/>
      <c r="Y344" s="297"/>
      <c r="Z344" s="297"/>
    </row>
    <row r="345" ht="13.5" customHeight="1">
      <c r="A345" s="294" t="s">
        <v>144</v>
      </c>
      <c r="B345" s="294" t="s">
        <v>1703</v>
      </c>
      <c r="C345" s="294" t="s">
        <v>586</v>
      </c>
      <c r="D345" s="294" t="s">
        <v>1226</v>
      </c>
      <c r="E345" s="294" t="s">
        <v>585</v>
      </c>
      <c r="F345" s="294" t="s">
        <v>156</v>
      </c>
      <c r="G345" s="294"/>
      <c r="H345" s="294" t="s">
        <v>1704</v>
      </c>
      <c r="I345" s="294" t="s">
        <v>1525</v>
      </c>
      <c r="J345" s="301" t="str">
        <f t="shared" si="3"/>
        <v>TantalumH.C. Starck Inc.</v>
      </c>
      <c r="K345" s="301" t="str">
        <f t="shared" si="4"/>
        <v>TantalumH.C. Starck Inc.</v>
      </c>
      <c r="L345" s="297"/>
      <c r="M345" s="297"/>
      <c r="N345" s="297"/>
      <c r="O345" s="297"/>
      <c r="P345" s="297"/>
      <c r="Q345" s="297"/>
      <c r="R345" s="297"/>
      <c r="S345" s="297"/>
      <c r="T345" s="297"/>
      <c r="U345" s="297"/>
      <c r="V345" s="297"/>
      <c r="W345" s="297"/>
      <c r="X345" s="297"/>
      <c r="Y345" s="297"/>
      <c r="Z345" s="297"/>
    </row>
    <row r="346" ht="13.5" customHeight="1">
      <c r="A346" s="294" t="s">
        <v>144</v>
      </c>
      <c r="B346" s="294" t="s">
        <v>1705</v>
      </c>
      <c r="C346" s="294" t="s">
        <v>1103</v>
      </c>
      <c r="D346" s="294" t="s">
        <v>1241</v>
      </c>
      <c r="E346" s="294" t="s">
        <v>1102</v>
      </c>
      <c r="F346" s="294" t="s">
        <v>156</v>
      </c>
      <c r="G346" s="294"/>
      <c r="H346" s="294" t="s">
        <v>1706</v>
      </c>
      <c r="I346" s="294" t="s">
        <v>1707</v>
      </c>
      <c r="J346" s="301" t="str">
        <f t="shared" si="3"/>
        <v>TantalumH.C. Starck Ltd.</v>
      </c>
      <c r="K346" s="301" t="str">
        <f t="shared" si="4"/>
        <v>TantalumH.C. Starck Ltd.</v>
      </c>
      <c r="L346" s="297"/>
      <c r="M346" s="297"/>
      <c r="N346" s="297"/>
      <c r="O346" s="297"/>
      <c r="P346" s="297"/>
      <c r="Q346" s="297"/>
      <c r="R346" s="297"/>
      <c r="S346" s="297"/>
      <c r="T346" s="297"/>
      <c r="U346" s="297"/>
      <c r="V346" s="297"/>
      <c r="W346" s="297"/>
      <c r="X346" s="297"/>
      <c r="Y346" s="297"/>
      <c r="Z346" s="297"/>
    </row>
    <row r="347" ht="13.5" customHeight="1">
      <c r="A347" s="294" t="s">
        <v>144</v>
      </c>
      <c r="B347" s="294" t="s">
        <v>1708</v>
      </c>
      <c r="C347" s="294" t="s">
        <v>601</v>
      </c>
      <c r="D347" s="294" t="s">
        <v>1234</v>
      </c>
      <c r="E347" s="294" t="s">
        <v>603</v>
      </c>
      <c r="F347" s="294" t="s">
        <v>156</v>
      </c>
      <c r="G347" s="294"/>
      <c r="H347" s="294" t="s">
        <v>1709</v>
      </c>
      <c r="I347" s="294" t="s">
        <v>1236</v>
      </c>
      <c r="J347" s="301" t="str">
        <f t="shared" si="3"/>
        <v>TantalumH.C. Starck Smelting GmbH &amp; Co. KG</v>
      </c>
      <c r="K347" s="301" t="str">
        <f t="shared" si="4"/>
        <v>TantalumH.C. Starck Smelting GmbH &amp; Co. KG</v>
      </c>
      <c r="L347" s="297"/>
      <c r="M347" s="297"/>
      <c r="N347" s="297"/>
      <c r="O347" s="297"/>
      <c r="P347" s="297"/>
      <c r="Q347" s="297"/>
      <c r="R347" s="297"/>
      <c r="S347" s="297"/>
      <c r="T347" s="297"/>
      <c r="U347" s="297"/>
      <c r="V347" s="297"/>
      <c r="W347" s="297"/>
      <c r="X347" s="297"/>
      <c r="Y347" s="297"/>
      <c r="Z347" s="297"/>
    </row>
    <row r="348" ht="13.5" customHeight="1">
      <c r="A348" s="294" t="s">
        <v>144</v>
      </c>
      <c r="B348" s="294" t="s">
        <v>1710</v>
      </c>
      <c r="C348" s="294" t="s">
        <v>810</v>
      </c>
      <c r="D348" s="294" t="s">
        <v>1234</v>
      </c>
      <c r="E348" s="294" t="s">
        <v>809</v>
      </c>
      <c r="F348" s="294" t="s">
        <v>156</v>
      </c>
      <c r="G348" s="294"/>
      <c r="H348" s="294" t="s">
        <v>1711</v>
      </c>
      <c r="I348" s="294" t="s">
        <v>1712</v>
      </c>
      <c r="J348" s="301" t="str">
        <f t="shared" si="3"/>
        <v>TantalumH.C. Starck Tantalum and Niobium GmbH</v>
      </c>
      <c r="K348" s="301" t="str">
        <f t="shared" si="4"/>
        <v>TantalumH.C. Starck Tantalum and Niobium GmbH</v>
      </c>
      <c r="L348" s="297"/>
      <c r="M348" s="297"/>
      <c r="N348" s="297"/>
      <c r="O348" s="297"/>
      <c r="P348" s="297"/>
      <c r="Q348" s="297"/>
      <c r="R348" s="297"/>
      <c r="S348" s="297"/>
      <c r="T348" s="297"/>
      <c r="U348" s="297"/>
      <c r="V348" s="297"/>
      <c r="W348" s="297"/>
      <c r="X348" s="297"/>
      <c r="Y348" s="297"/>
      <c r="Z348" s="297"/>
    </row>
    <row r="349" ht="13.5" customHeight="1">
      <c r="A349" s="294" t="s">
        <v>144</v>
      </c>
      <c r="B349" s="294" t="s">
        <v>787</v>
      </c>
      <c r="C349" s="294" t="s">
        <v>787</v>
      </c>
      <c r="D349" s="294" t="s">
        <v>1269</v>
      </c>
      <c r="E349" s="294" t="s">
        <v>786</v>
      </c>
      <c r="F349" s="294" t="s">
        <v>156</v>
      </c>
      <c r="G349" s="294"/>
      <c r="H349" s="294" t="s">
        <v>1713</v>
      </c>
      <c r="I349" s="294" t="s">
        <v>1422</v>
      </c>
      <c r="J349" s="301" t="str">
        <f t="shared" si="3"/>
        <v>TantalumHengyang King Xing Lifeng New Materials Co., Ltd.</v>
      </c>
      <c r="K349" s="301" t="str">
        <f t="shared" si="4"/>
        <v>TantalumHengyang King Xing Lifeng New Materials Co., Ltd.</v>
      </c>
      <c r="L349" s="297"/>
      <c r="M349" s="297"/>
      <c r="N349" s="297"/>
      <c r="O349" s="297"/>
      <c r="P349" s="297"/>
      <c r="Q349" s="297"/>
      <c r="R349" s="297"/>
      <c r="S349" s="297"/>
      <c r="T349" s="297"/>
      <c r="U349" s="297"/>
      <c r="V349" s="297"/>
      <c r="W349" s="297"/>
      <c r="X349" s="297"/>
      <c r="Y349" s="297"/>
      <c r="Z349" s="297"/>
    </row>
    <row r="350" ht="13.5" customHeight="1">
      <c r="A350" s="294" t="s">
        <v>144</v>
      </c>
      <c r="B350" s="294" t="s">
        <v>1097</v>
      </c>
      <c r="C350" s="294" t="s">
        <v>1097</v>
      </c>
      <c r="D350" s="294" t="s">
        <v>1269</v>
      </c>
      <c r="E350" s="294" t="s">
        <v>1096</v>
      </c>
      <c r="F350" s="294" t="s">
        <v>156</v>
      </c>
      <c r="G350" s="294"/>
      <c r="H350" s="294" t="s">
        <v>1714</v>
      </c>
      <c r="I350" s="294" t="s">
        <v>1448</v>
      </c>
      <c r="J350" s="301" t="str">
        <f t="shared" si="3"/>
        <v>TantalumJiangxi Dinghai Tantalum &amp; Niobium Co., Ltd.</v>
      </c>
      <c r="K350" s="301" t="str">
        <f t="shared" si="4"/>
        <v>TantalumJiangxi Dinghai Tantalum &amp; Niobium Co., Ltd.</v>
      </c>
      <c r="L350" s="297"/>
      <c r="M350" s="297"/>
      <c r="N350" s="297"/>
      <c r="O350" s="297"/>
      <c r="P350" s="297"/>
      <c r="Q350" s="297"/>
      <c r="R350" s="297"/>
      <c r="S350" s="297"/>
      <c r="T350" s="297"/>
      <c r="U350" s="297"/>
      <c r="V350" s="297"/>
      <c r="W350" s="297"/>
      <c r="X350" s="297"/>
      <c r="Y350" s="297"/>
      <c r="Z350" s="297"/>
    </row>
    <row r="351" ht="13.5" customHeight="1">
      <c r="A351" s="294" t="s">
        <v>144</v>
      </c>
      <c r="B351" s="294" t="s">
        <v>646</v>
      </c>
      <c r="C351" s="294" t="s">
        <v>646</v>
      </c>
      <c r="D351" s="294" t="s">
        <v>1269</v>
      </c>
      <c r="E351" s="294" t="s">
        <v>645</v>
      </c>
      <c r="F351" s="294" t="s">
        <v>156</v>
      </c>
      <c r="G351" s="294"/>
      <c r="H351" s="294" t="s">
        <v>1715</v>
      </c>
      <c r="I351" s="294" t="s">
        <v>1448</v>
      </c>
      <c r="J351" s="301" t="str">
        <f t="shared" si="3"/>
        <v>TantalumJiangxi Tuohong New Raw Material</v>
      </c>
      <c r="K351" s="301" t="str">
        <f t="shared" si="4"/>
        <v>TantalumJiangxi Tuohong New Raw Material</v>
      </c>
      <c r="L351" s="297"/>
      <c r="M351" s="297"/>
      <c r="N351" s="297"/>
      <c r="O351" s="297"/>
      <c r="P351" s="297"/>
      <c r="Q351" s="297"/>
      <c r="R351" s="297"/>
      <c r="S351" s="297"/>
      <c r="T351" s="297"/>
      <c r="U351" s="297"/>
      <c r="V351" s="297"/>
      <c r="W351" s="297"/>
      <c r="X351" s="297"/>
      <c r="Y351" s="297"/>
      <c r="Z351" s="297"/>
    </row>
    <row r="352" ht="13.5" customHeight="1">
      <c r="A352" s="294" t="s">
        <v>144</v>
      </c>
      <c r="B352" s="294" t="s">
        <v>252</v>
      </c>
      <c r="C352" s="294" t="s">
        <v>252</v>
      </c>
      <c r="D352" s="294" t="s">
        <v>1269</v>
      </c>
      <c r="E352" s="294" t="s">
        <v>251</v>
      </c>
      <c r="F352" s="294" t="s">
        <v>156</v>
      </c>
      <c r="G352" s="294"/>
      <c r="H352" s="294" t="s">
        <v>1716</v>
      </c>
      <c r="I352" s="297" t="s">
        <v>1448</v>
      </c>
      <c r="J352" s="301" t="str">
        <f t="shared" si="3"/>
        <v>TantalumJiuJiang JinXin Nonferrous Metals Co., Ltd.</v>
      </c>
      <c r="K352" s="301" t="str">
        <f t="shared" si="4"/>
        <v>TantalumJiuJiang JinXin Nonferrous Metals Co., Ltd.</v>
      </c>
      <c r="L352" s="297"/>
      <c r="M352" s="297"/>
      <c r="N352" s="297"/>
      <c r="O352" s="297"/>
      <c r="P352" s="297"/>
      <c r="Q352" s="297"/>
      <c r="R352" s="297"/>
      <c r="S352" s="297"/>
      <c r="T352" s="297"/>
      <c r="U352" s="297"/>
      <c r="V352" s="297"/>
      <c r="W352" s="297"/>
      <c r="X352" s="297"/>
      <c r="Y352" s="297"/>
      <c r="Z352" s="297"/>
    </row>
    <row r="353" ht="13.5" customHeight="1">
      <c r="A353" s="294" t="s">
        <v>144</v>
      </c>
      <c r="B353" s="294" t="s">
        <v>1717</v>
      </c>
      <c r="C353" s="294" t="s">
        <v>345</v>
      </c>
      <c r="D353" s="294" t="s">
        <v>1269</v>
      </c>
      <c r="E353" s="294" t="s">
        <v>344</v>
      </c>
      <c r="F353" s="294" t="s">
        <v>156</v>
      </c>
      <c r="G353" s="294"/>
      <c r="H353" s="294" t="s">
        <v>1716</v>
      </c>
      <c r="I353" s="297" t="s">
        <v>1448</v>
      </c>
      <c r="J353" s="301" t="str">
        <f t="shared" si="3"/>
        <v>TantalumJiujiang Nonferrous Metals Smelting Company Limited</v>
      </c>
      <c r="K353" s="301" t="str">
        <f t="shared" si="4"/>
        <v>TantalumJiujiang Nonferrous Metals Smelting Company Limited</v>
      </c>
      <c r="L353" s="297"/>
      <c r="M353" s="297"/>
      <c r="N353" s="297"/>
      <c r="O353" s="297"/>
      <c r="P353" s="297"/>
      <c r="Q353" s="297"/>
      <c r="R353" s="297"/>
      <c r="S353" s="297"/>
      <c r="T353" s="297"/>
      <c r="U353" s="297"/>
      <c r="V353" s="297"/>
      <c r="W353" s="297"/>
      <c r="X353" s="297"/>
      <c r="Y353" s="297"/>
      <c r="Z353" s="297"/>
    </row>
    <row r="354" ht="13.5" customHeight="1">
      <c r="A354" s="294" t="s">
        <v>144</v>
      </c>
      <c r="B354" s="294" t="s">
        <v>345</v>
      </c>
      <c r="C354" s="294" t="s">
        <v>345</v>
      </c>
      <c r="D354" s="294" t="s">
        <v>1269</v>
      </c>
      <c r="E354" s="294" t="s">
        <v>344</v>
      </c>
      <c r="F354" s="294" t="s">
        <v>156</v>
      </c>
      <c r="G354" s="294"/>
      <c r="H354" s="294" t="s">
        <v>1716</v>
      </c>
      <c r="I354" s="294" t="s">
        <v>1448</v>
      </c>
      <c r="J354" s="301" t="str">
        <f t="shared" si="3"/>
        <v>TantalumJiujiang Tanbre Co., Ltd.</v>
      </c>
      <c r="K354" s="301" t="str">
        <f t="shared" si="4"/>
        <v>TantalumJiujiang Tanbre Co., Ltd.</v>
      </c>
      <c r="L354" s="297"/>
      <c r="M354" s="297"/>
      <c r="N354" s="297"/>
      <c r="O354" s="297"/>
      <c r="P354" s="297"/>
      <c r="Q354" s="297"/>
      <c r="R354" s="297"/>
      <c r="S354" s="297"/>
      <c r="T354" s="297"/>
      <c r="U354" s="297"/>
      <c r="V354" s="297"/>
      <c r="W354" s="297"/>
      <c r="X354" s="297"/>
      <c r="Y354" s="297"/>
      <c r="Z354" s="297"/>
    </row>
    <row r="355" ht="13.5" customHeight="1">
      <c r="A355" s="294" t="s">
        <v>144</v>
      </c>
      <c r="B355" s="294" t="s">
        <v>592</v>
      </c>
      <c r="C355" s="294" t="s">
        <v>592</v>
      </c>
      <c r="D355" s="294" t="s">
        <v>1269</v>
      </c>
      <c r="E355" s="294" t="s">
        <v>591</v>
      </c>
      <c r="F355" s="294" t="s">
        <v>156</v>
      </c>
      <c r="G355" s="294"/>
      <c r="H355" s="294" t="s">
        <v>1716</v>
      </c>
      <c r="I355" s="297" t="s">
        <v>1448</v>
      </c>
      <c r="J355" s="301" t="str">
        <f t="shared" si="3"/>
        <v>TantalumJiujiang Zhongao Tantalum &amp; Niobium Co., Ltd.</v>
      </c>
      <c r="K355" s="301" t="str">
        <f t="shared" si="4"/>
        <v>TantalumJiujiang Zhongao Tantalum &amp; Niobium Co., Ltd.</v>
      </c>
      <c r="L355" s="297"/>
      <c r="M355" s="297"/>
      <c r="N355" s="297"/>
      <c r="O355" s="297"/>
      <c r="P355" s="297"/>
      <c r="Q355" s="297"/>
      <c r="R355" s="297"/>
      <c r="S355" s="297"/>
      <c r="T355" s="297"/>
      <c r="U355" s="297"/>
      <c r="V355" s="297"/>
      <c r="W355" s="297"/>
      <c r="X355" s="297"/>
      <c r="Y355" s="297"/>
      <c r="Z355" s="297"/>
    </row>
    <row r="356" ht="13.5" customHeight="1">
      <c r="A356" s="294" t="s">
        <v>144</v>
      </c>
      <c r="B356" s="294" t="s">
        <v>1718</v>
      </c>
      <c r="C356" s="294" t="s">
        <v>583</v>
      </c>
      <c r="D356" s="294" t="s">
        <v>1307</v>
      </c>
      <c r="E356" s="294" t="s">
        <v>582</v>
      </c>
      <c r="F356" s="294" t="s">
        <v>156</v>
      </c>
      <c r="G356" s="294"/>
      <c r="H356" s="294" t="s">
        <v>1719</v>
      </c>
      <c r="I356" s="297" t="s">
        <v>1720</v>
      </c>
      <c r="J356" s="301" t="str">
        <f t="shared" si="3"/>
        <v>TantalumKEMET Blue Metals</v>
      </c>
      <c r="K356" s="301" t="str">
        <f t="shared" si="4"/>
        <v>TantalumKEMET Blue Metals</v>
      </c>
      <c r="L356" s="297"/>
      <c r="M356" s="297"/>
      <c r="N356" s="297"/>
      <c r="O356" s="297"/>
      <c r="P356" s="297"/>
      <c r="Q356" s="297"/>
      <c r="R356" s="297"/>
      <c r="S356" s="297"/>
      <c r="T356" s="297"/>
      <c r="U356" s="297"/>
      <c r="V356" s="297"/>
      <c r="W356" s="297"/>
      <c r="X356" s="297"/>
      <c r="Y356" s="297"/>
      <c r="Z356" s="297"/>
    </row>
    <row r="357" ht="13.5" customHeight="1">
      <c r="A357" s="294" t="s">
        <v>144</v>
      </c>
      <c r="B357" s="294" t="s">
        <v>583</v>
      </c>
      <c r="C357" s="294" t="s">
        <v>583</v>
      </c>
      <c r="D357" s="294" t="s">
        <v>1307</v>
      </c>
      <c r="E357" s="294" t="s">
        <v>582</v>
      </c>
      <c r="F357" s="294" t="s">
        <v>156</v>
      </c>
      <c r="G357" s="294"/>
      <c r="H357" s="294" t="s">
        <v>1719</v>
      </c>
      <c r="I357" s="297" t="s">
        <v>1720</v>
      </c>
      <c r="J357" s="301" t="str">
        <f t="shared" si="3"/>
        <v>TantalumKEMET de Mexico</v>
      </c>
      <c r="K357" s="301" t="str">
        <f t="shared" si="4"/>
        <v>TantalumKEMET de Mexico</v>
      </c>
      <c r="L357" s="297"/>
      <c r="M357" s="297"/>
      <c r="N357" s="297"/>
      <c r="O357" s="297"/>
      <c r="P357" s="297"/>
      <c r="Q357" s="297"/>
      <c r="R357" s="297"/>
      <c r="S357" s="297"/>
      <c r="T357" s="297"/>
      <c r="U357" s="297"/>
      <c r="V357" s="297"/>
      <c r="W357" s="297"/>
      <c r="X357" s="297"/>
      <c r="Y357" s="297"/>
      <c r="Z357" s="297"/>
    </row>
    <row r="358" ht="13.5" customHeight="1">
      <c r="A358" s="294" t="s">
        <v>144</v>
      </c>
      <c r="B358" s="294" t="s">
        <v>1721</v>
      </c>
      <c r="C358" s="294" t="s">
        <v>379</v>
      </c>
      <c r="D358" s="294" t="s">
        <v>1264</v>
      </c>
      <c r="E358" s="294" t="s">
        <v>378</v>
      </c>
      <c r="F358" s="294" t="s">
        <v>156</v>
      </c>
      <c r="G358" s="294"/>
      <c r="H358" s="294" t="s">
        <v>1690</v>
      </c>
      <c r="I358" s="297" t="s">
        <v>1266</v>
      </c>
      <c r="J358" s="301" t="str">
        <f t="shared" si="3"/>
        <v>TantalumLSM Brasil S.A.</v>
      </c>
      <c r="K358" s="301" t="str">
        <f t="shared" si="4"/>
        <v>TantalumLSM Brasil S.A.</v>
      </c>
      <c r="L358" s="297"/>
      <c r="M358" s="297"/>
      <c r="N358" s="297"/>
      <c r="O358" s="297"/>
      <c r="P358" s="297"/>
      <c r="Q358" s="297"/>
      <c r="R358" s="297"/>
      <c r="S358" s="297"/>
      <c r="T358" s="297"/>
      <c r="U358" s="297"/>
      <c r="V358" s="297"/>
      <c r="W358" s="297"/>
      <c r="X358" s="297"/>
      <c r="Y358" s="297"/>
      <c r="Z358" s="297"/>
    </row>
    <row r="359" ht="13.5" customHeight="1">
      <c r="A359" s="294" t="s">
        <v>144</v>
      </c>
      <c r="B359" s="294" t="s">
        <v>586</v>
      </c>
      <c r="C359" s="294" t="s">
        <v>586</v>
      </c>
      <c r="D359" s="294" t="s">
        <v>1226</v>
      </c>
      <c r="E359" s="294" t="s">
        <v>585</v>
      </c>
      <c r="F359" s="294" t="s">
        <v>156</v>
      </c>
      <c r="G359" s="294"/>
      <c r="H359" s="294" t="s">
        <v>1704</v>
      </c>
      <c r="I359" s="294" t="s">
        <v>1525</v>
      </c>
      <c r="J359" s="301" t="str">
        <f t="shared" si="3"/>
        <v>TantalumMaterion Newton Inc.</v>
      </c>
      <c r="K359" s="301" t="str">
        <f t="shared" si="4"/>
        <v>TantalumMaterion Newton Inc.</v>
      </c>
      <c r="L359" s="297"/>
      <c r="M359" s="297"/>
      <c r="N359" s="297"/>
      <c r="O359" s="297"/>
      <c r="P359" s="297"/>
      <c r="Q359" s="297"/>
      <c r="R359" s="297"/>
      <c r="S359" s="297"/>
      <c r="T359" s="297"/>
      <c r="U359" s="297"/>
      <c r="V359" s="297"/>
      <c r="W359" s="297"/>
      <c r="X359" s="297"/>
      <c r="Y359" s="297"/>
      <c r="Z359" s="297"/>
    </row>
    <row r="360" ht="13.5" customHeight="1">
      <c r="A360" s="294" t="s">
        <v>144</v>
      </c>
      <c r="B360" s="294" t="s">
        <v>1722</v>
      </c>
      <c r="C360" s="294" t="s">
        <v>424</v>
      </c>
      <c r="D360" s="294" t="s">
        <v>1288</v>
      </c>
      <c r="E360" s="294" t="s">
        <v>423</v>
      </c>
      <c r="F360" s="294" t="s">
        <v>156</v>
      </c>
      <c r="G360" s="294"/>
      <c r="H360" s="294" t="s">
        <v>1723</v>
      </c>
      <c r="I360" s="294" t="s">
        <v>1295</v>
      </c>
      <c r="J360" s="301" t="str">
        <f t="shared" si="3"/>
        <v>TantalumMetallurgical Products India Pvt. Ltd. (MPIL)</v>
      </c>
      <c r="K360" s="301" t="str">
        <f t="shared" si="4"/>
        <v>TantalumMetallurgical Products India Pvt. Ltd. (MPIL)</v>
      </c>
      <c r="L360" s="297"/>
      <c r="M360" s="297"/>
      <c r="N360" s="297"/>
      <c r="O360" s="297"/>
      <c r="P360" s="297"/>
      <c r="Q360" s="297"/>
      <c r="R360" s="297"/>
      <c r="S360" s="297"/>
      <c r="T360" s="297"/>
      <c r="U360" s="297"/>
      <c r="V360" s="297"/>
      <c r="W360" s="297"/>
      <c r="X360" s="297"/>
      <c r="Y360" s="297"/>
      <c r="Z360" s="297"/>
    </row>
    <row r="361" ht="13.5" customHeight="1">
      <c r="A361" s="294" t="s">
        <v>144</v>
      </c>
      <c r="B361" s="294" t="s">
        <v>424</v>
      </c>
      <c r="C361" s="294" t="s">
        <v>424</v>
      </c>
      <c r="D361" s="294" t="s">
        <v>1288</v>
      </c>
      <c r="E361" s="294" t="s">
        <v>423</v>
      </c>
      <c r="F361" s="294" t="s">
        <v>156</v>
      </c>
      <c r="G361" s="294"/>
      <c r="H361" s="294" t="s">
        <v>1723</v>
      </c>
      <c r="I361" s="294" t="s">
        <v>1295</v>
      </c>
      <c r="J361" s="301" t="str">
        <f t="shared" si="3"/>
        <v>TantalumMetallurgical Products India Pvt., Ltd.</v>
      </c>
      <c r="K361" s="301" t="str">
        <f t="shared" si="4"/>
        <v>TantalumMetallurgical Products India Pvt., Ltd.</v>
      </c>
      <c r="L361" s="297"/>
      <c r="M361" s="297"/>
      <c r="N361" s="297"/>
      <c r="O361" s="297"/>
      <c r="P361" s="297"/>
      <c r="Q361" s="297"/>
      <c r="R361" s="297"/>
      <c r="S361" s="297"/>
      <c r="T361" s="297"/>
      <c r="U361" s="297"/>
      <c r="V361" s="297"/>
      <c r="W361" s="297"/>
      <c r="X361" s="297"/>
      <c r="Y361" s="297"/>
      <c r="Z361" s="297"/>
    </row>
    <row r="362" ht="13.5" customHeight="1">
      <c r="A362" s="294" t="s">
        <v>144</v>
      </c>
      <c r="B362" s="294" t="s">
        <v>311</v>
      </c>
      <c r="C362" s="294" t="s">
        <v>311</v>
      </c>
      <c r="D362" s="294" t="s">
        <v>1264</v>
      </c>
      <c r="E362" s="294" t="s">
        <v>310</v>
      </c>
      <c r="F362" s="294" t="s">
        <v>156</v>
      </c>
      <c r="G362" s="294"/>
      <c r="H362" s="294" t="s">
        <v>1724</v>
      </c>
      <c r="I362" s="294" t="s">
        <v>1341</v>
      </c>
      <c r="J362" s="301" t="str">
        <f t="shared" si="3"/>
        <v>TantalumMineracao Taboca S.A.</v>
      </c>
      <c r="K362" s="301" t="str">
        <f t="shared" si="4"/>
        <v>TantalumMineracao Taboca S.A.</v>
      </c>
      <c r="L362" s="297"/>
      <c r="M362" s="297"/>
      <c r="N362" s="297"/>
      <c r="O362" s="297"/>
      <c r="P362" s="297"/>
      <c r="Q362" s="297"/>
      <c r="R362" s="297"/>
      <c r="S362" s="297"/>
      <c r="T362" s="297"/>
      <c r="U362" s="297"/>
      <c r="V362" s="297"/>
      <c r="W362" s="297"/>
      <c r="X362" s="297"/>
      <c r="Y362" s="297"/>
      <c r="Z362" s="297"/>
    </row>
    <row r="363" ht="13.5" customHeight="1">
      <c r="A363" s="294" t="s">
        <v>144</v>
      </c>
      <c r="B363" s="294" t="s">
        <v>1725</v>
      </c>
      <c r="C363" s="294" t="s">
        <v>311</v>
      </c>
      <c r="D363" s="294" t="s">
        <v>1264</v>
      </c>
      <c r="E363" s="294" t="s">
        <v>310</v>
      </c>
      <c r="F363" s="294" t="s">
        <v>156</v>
      </c>
      <c r="G363" s="294"/>
      <c r="H363" s="294" t="s">
        <v>1724</v>
      </c>
      <c r="I363" s="294" t="s">
        <v>1341</v>
      </c>
      <c r="J363" s="301" t="str">
        <f t="shared" si="3"/>
        <v>TantalumMineração Taboca S.A.</v>
      </c>
      <c r="K363" s="301" t="str">
        <f t="shared" si="4"/>
        <v>TantalumMineração Taboca S.A.</v>
      </c>
      <c r="L363" s="297"/>
      <c r="M363" s="297"/>
      <c r="N363" s="297"/>
      <c r="O363" s="297"/>
      <c r="P363" s="297"/>
      <c r="Q363" s="297"/>
      <c r="R363" s="297"/>
      <c r="S363" s="297"/>
      <c r="T363" s="297"/>
      <c r="U363" s="297"/>
      <c r="V363" s="297"/>
      <c r="W363" s="297"/>
      <c r="X363" s="297"/>
      <c r="Y363" s="297"/>
      <c r="Z363" s="297"/>
    </row>
    <row r="364" ht="13.5" customHeight="1">
      <c r="A364" s="294" t="s">
        <v>144</v>
      </c>
      <c r="B364" s="294" t="s">
        <v>1726</v>
      </c>
      <c r="C364" s="294" t="s">
        <v>311</v>
      </c>
      <c r="D364" s="294" t="s">
        <v>1264</v>
      </c>
      <c r="E364" s="294" t="s">
        <v>310</v>
      </c>
      <c r="F364" s="294" t="s">
        <v>156</v>
      </c>
      <c r="G364" s="294"/>
      <c r="H364" s="294" t="s">
        <v>1724</v>
      </c>
      <c r="I364" s="294" t="s">
        <v>1341</v>
      </c>
      <c r="J364" s="301" t="str">
        <f t="shared" si="3"/>
        <v>TantalumMineracao Taboca SA</v>
      </c>
      <c r="K364" s="301" t="str">
        <f t="shared" si="4"/>
        <v>TantalumMineracao Taboca SA</v>
      </c>
      <c r="L364" s="297"/>
      <c r="M364" s="297"/>
      <c r="N364" s="297"/>
      <c r="O364" s="297"/>
      <c r="P364" s="297"/>
      <c r="Q364" s="297"/>
      <c r="R364" s="297"/>
      <c r="S364" s="297"/>
      <c r="T364" s="297"/>
      <c r="U364" s="297"/>
      <c r="V364" s="297"/>
      <c r="W364" s="297"/>
      <c r="X364" s="297"/>
      <c r="Y364" s="297"/>
      <c r="Z364" s="297"/>
    </row>
    <row r="365" ht="13.5" customHeight="1">
      <c r="A365" s="294" t="s">
        <v>144</v>
      </c>
      <c r="B365" s="294" t="s">
        <v>1727</v>
      </c>
      <c r="C365" s="294" t="s">
        <v>411</v>
      </c>
      <c r="D365" s="294" t="s">
        <v>1241</v>
      </c>
      <c r="E365" s="294" t="s">
        <v>1003</v>
      </c>
      <c r="F365" s="294" t="s">
        <v>156</v>
      </c>
      <c r="G365" s="294"/>
      <c r="H365" s="294" t="s">
        <v>1728</v>
      </c>
      <c r="I365" s="294" t="s">
        <v>1729</v>
      </c>
      <c r="J365" s="301" t="str">
        <f t="shared" si="3"/>
        <v>TantalumMitsui Mining &amp; Smelting</v>
      </c>
      <c r="K365" s="301" t="str">
        <f t="shared" si="4"/>
        <v>TantalumMitsui Mining &amp; Smelting</v>
      </c>
      <c r="L365" s="297"/>
      <c r="M365" s="297"/>
      <c r="N365" s="297"/>
      <c r="O365" s="297"/>
      <c r="P365" s="297"/>
      <c r="Q365" s="297"/>
      <c r="R365" s="297"/>
      <c r="S365" s="297"/>
      <c r="T365" s="297"/>
      <c r="U365" s="297"/>
      <c r="V365" s="297"/>
      <c r="W365" s="297"/>
      <c r="X365" s="297"/>
      <c r="Y365" s="297"/>
      <c r="Z365" s="297"/>
    </row>
    <row r="366" ht="13.5" customHeight="1">
      <c r="A366" s="294" t="s">
        <v>144</v>
      </c>
      <c r="B366" s="294" t="s">
        <v>411</v>
      </c>
      <c r="C366" s="294" t="s">
        <v>411</v>
      </c>
      <c r="D366" s="294" t="s">
        <v>1241</v>
      </c>
      <c r="E366" s="294" t="s">
        <v>1003</v>
      </c>
      <c r="F366" s="294" t="s">
        <v>156</v>
      </c>
      <c r="G366" s="294"/>
      <c r="H366" s="294" t="s">
        <v>1728</v>
      </c>
      <c r="I366" s="294" t="s">
        <v>1729</v>
      </c>
      <c r="J366" s="301" t="str">
        <f t="shared" si="3"/>
        <v>TantalumMitsui Mining and Smelting Co., Ltd.</v>
      </c>
      <c r="K366" s="301" t="str">
        <f t="shared" si="4"/>
        <v>TantalumMitsui Mining and Smelting Co., Ltd.</v>
      </c>
      <c r="L366" s="297"/>
      <c r="M366" s="297"/>
      <c r="N366" s="297"/>
      <c r="O366" s="297"/>
      <c r="P366" s="297"/>
      <c r="Q366" s="297"/>
      <c r="R366" s="297"/>
      <c r="S366" s="297"/>
      <c r="T366" s="297"/>
      <c r="U366" s="297"/>
      <c r="V366" s="297"/>
      <c r="W366" s="297"/>
      <c r="X366" s="297"/>
      <c r="Y366" s="297"/>
      <c r="Z366" s="297"/>
    </row>
    <row r="367" ht="13.5" customHeight="1">
      <c r="A367" s="294" t="s">
        <v>144</v>
      </c>
      <c r="B367" s="294" t="s">
        <v>1730</v>
      </c>
      <c r="C367" s="294" t="s">
        <v>437</v>
      </c>
      <c r="D367" s="294" t="s">
        <v>1687</v>
      </c>
      <c r="E367" s="294" t="s">
        <v>436</v>
      </c>
      <c r="F367" s="294" t="s">
        <v>156</v>
      </c>
      <c r="G367" s="294"/>
      <c r="H367" s="294" t="s">
        <v>1731</v>
      </c>
      <c r="I367" s="294" t="s">
        <v>1732</v>
      </c>
      <c r="J367" s="301" t="str">
        <f t="shared" si="3"/>
        <v>TantalumMolycorp Silmet A.S.</v>
      </c>
      <c r="K367" s="301" t="str">
        <f t="shared" si="4"/>
        <v>TantalumMolycorp Silmet A.S.</v>
      </c>
      <c r="L367" s="297"/>
      <c r="M367" s="297"/>
      <c r="N367" s="297"/>
      <c r="O367" s="297"/>
      <c r="P367" s="297"/>
      <c r="Q367" s="297"/>
      <c r="R367" s="297"/>
      <c r="S367" s="297"/>
      <c r="T367" s="297"/>
      <c r="U367" s="297"/>
      <c r="V367" s="297"/>
      <c r="W367" s="297"/>
      <c r="X367" s="297"/>
      <c r="Y367" s="297"/>
      <c r="Z367" s="297"/>
    </row>
    <row r="368" ht="13.5" customHeight="1">
      <c r="A368" s="294" t="s">
        <v>144</v>
      </c>
      <c r="B368" s="294" t="s">
        <v>1733</v>
      </c>
      <c r="C368" s="294" t="s">
        <v>1015</v>
      </c>
      <c r="D368" s="294" t="s">
        <v>1269</v>
      </c>
      <c r="E368" s="294" t="s">
        <v>1014</v>
      </c>
      <c r="F368" s="294" t="s">
        <v>156</v>
      </c>
      <c r="G368" s="294"/>
      <c r="H368" s="294" t="s">
        <v>1734</v>
      </c>
      <c r="I368" s="294" t="s">
        <v>1735</v>
      </c>
      <c r="J368" s="301" t="str">
        <f t="shared" si="3"/>
        <v>TantalumNingxia Non-Ferrous Metal Smeltery</v>
      </c>
      <c r="K368" s="301" t="str">
        <f t="shared" si="4"/>
        <v>TantalumNingxia Non-Ferrous Metal Smeltery</v>
      </c>
      <c r="L368" s="297"/>
      <c r="M368" s="297"/>
      <c r="N368" s="297"/>
      <c r="O368" s="297"/>
      <c r="P368" s="297"/>
      <c r="Q368" s="297"/>
      <c r="R368" s="297"/>
      <c r="S368" s="297"/>
      <c r="T368" s="297"/>
      <c r="U368" s="297"/>
      <c r="V368" s="297"/>
      <c r="W368" s="297"/>
      <c r="X368" s="297"/>
      <c r="Y368" s="297"/>
      <c r="Z368" s="297"/>
    </row>
    <row r="369" ht="13.5" customHeight="1">
      <c r="A369" s="294" t="s">
        <v>144</v>
      </c>
      <c r="B369" s="294" t="s">
        <v>1015</v>
      </c>
      <c r="C369" s="294" t="s">
        <v>1015</v>
      </c>
      <c r="D369" s="294" t="s">
        <v>1269</v>
      </c>
      <c r="E369" s="294" t="s">
        <v>1014</v>
      </c>
      <c r="F369" s="294" t="s">
        <v>156</v>
      </c>
      <c r="G369" s="294"/>
      <c r="H369" s="294" t="s">
        <v>1734</v>
      </c>
      <c r="I369" s="294" t="s">
        <v>1735</v>
      </c>
      <c r="J369" s="301" t="str">
        <f t="shared" si="3"/>
        <v>TantalumNingxia Orient Tantalum Industry Co., Ltd.</v>
      </c>
      <c r="K369" s="301" t="str">
        <f t="shared" si="4"/>
        <v>TantalumNingxia Orient Tantalum Industry Co., Ltd.</v>
      </c>
      <c r="L369" s="297"/>
      <c r="M369" s="297"/>
      <c r="N369" s="297"/>
      <c r="O369" s="297"/>
      <c r="P369" s="297"/>
      <c r="Q369" s="297"/>
      <c r="R369" s="297"/>
      <c r="S369" s="297"/>
      <c r="T369" s="297"/>
      <c r="U369" s="297"/>
      <c r="V369" s="297"/>
      <c r="W369" s="297"/>
      <c r="X369" s="297"/>
      <c r="Y369" s="297"/>
      <c r="Z369" s="297"/>
    </row>
    <row r="370" ht="13.5" customHeight="1">
      <c r="A370" s="294" t="s">
        <v>144</v>
      </c>
      <c r="B370" s="294" t="s">
        <v>437</v>
      </c>
      <c r="C370" s="294" t="s">
        <v>437</v>
      </c>
      <c r="D370" s="294" t="s">
        <v>1687</v>
      </c>
      <c r="E370" s="294" t="s">
        <v>436</v>
      </c>
      <c r="F370" s="294" t="s">
        <v>156</v>
      </c>
      <c r="G370" s="294"/>
      <c r="H370" s="294" t="s">
        <v>1731</v>
      </c>
      <c r="I370" s="294" t="s">
        <v>1732</v>
      </c>
      <c r="J370" s="301" t="str">
        <f t="shared" si="3"/>
        <v>TantalumNPM Silmet AS</v>
      </c>
      <c r="K370" s="301" t="str">
        <f t="shared" si="4"/>
        <v>TantalumNPM Silmet AS</v>
      </c>
      <c r="L370" s="297"/>
      <c r="M370" s="297"/>
      <c r="N370" s="297"/>
      <c r="O370" s="297"/>
      <c r="P370" s="297"/>
      <c r="Q370" s="297"/>
      <c r="R370" s="297"/>
      <c r="S370" s="297"/>
      <c r="T370" s="297"/>
      <c r="U370" s="297"/>
      <c r="V370" s="297"/>
      <c r="W370" s="297"/>
      <c r="X370" s="297"/>
      <c r="Y370" s="297"/>
      <c r="Z370" s="297"/>
    </row>
    <row r="371" ht="13.5" customHeight="1">
      <c r="A371" s="294" t="s">
        <v>144</v>
      </c>
      <c r="B371" s="294" t="s">
        <v>840</v>
      </c>
      <c r="C371" s="294" t="s">
        <v>840</v>
      </c>
      <c r="D371" s="294" t="s">
        <v>1736</v>
      </c>
      <c r="E371" s="294" t="s">
        <v>839</v>
      </c>
      <c r="F371" s="294" t="s">
        <v>156</v>
      </c>
      <c r="G371" s="294"/>
      <c r="H371" s="294" t="s">
        <v>1737</v>
      </c>
      <c r="I371" s="294" t="s">
        <v>1738</v>
      </c>
      <c r="J371" s="301" t="str">
        <f t="shared" si="3"/>
        <v>TantalumPowerX Ltd.</v>
      </c>
      <c r="K371" s="301" t="str">
        <f t="shared" si="4"/>
        <v>TantalumPowerX Ltd.</v>
      </c>
      <c r="L371" s="297"/>
      <c r="M371" s="297"/>
      <c r="N371" s="297"/>
      <c r="O371" s="297"/>
      <c r="P371" s="297"/>
      <c r="Q371" s="297"/>
      <c r="R371" s="297"/>
      <c r="S371" s="297"/>
      <c r="T371" s="297"/>
      <c r="U371" s="297"/>
      <c r="V371" s="297"/>
      <c r="W371" s="297"/>
      <c r="X371" s="297"/>
      <c r="Y371" s="297"/>
      <c r="Z371" s="297"/>
    </row>
    <row r="372" ht="13.5" customHeight="1">
      <c r="A372" s="294" t="s">
        <v>144</v>
      </c>
      <c r="B372" s="294" t="s">
        <v>504</v>
      </c>
      <c r="C372" s="294" t="s">
        <v>504</v>
      </c>
      <c r="D372" s="294" t="s">
        <v>1226</v>
      </c>
      <c r="E372" s="294" t="s">
        <v>503</v>
      </c>
      <c r="F372" s="294" t="s">
        <v>156</v>
      </c>
      <c r="G372" s="294"/>
      <c r="H372" s="294" t="s">
        <v>1739</v>
      </c>
      <c r="I372" s="294" t="s">
        <v>1740</v>
      </c>
      <c r="J372" s="301" t="str">
        <f t="shared" si="3"/>
        <v>TantalumQuantumClean</v>
      </c>
      <c r="K372" s="301" t="str">
        <f t="shared" si="4"/>
        <v>TantalumQuantumClean</v>
      </c>
      <c r="L372" s="297"/>
      <c r="M372" s="297"/>
      <c r="N372" s="297"/>
      <c r="O372" s="297"/>
      <c r="P372" s="297"/>
      <c r="Q372" s="297"/>
      <c r="R372" s="297"/>
      <c r="S372" s="297"/>
      <c r="T372" s="297"/>
      <c r="U372" s="297"/>
      <c r="V372" s="297"/>
      <c r="W372" s="297"/>
      <c r="X372" s="297"/>
      <c r="Y372" s="297"/>
      <c r="Z372" s="297"/>
    </row>
    <row r="373" ht="13.5" customHeight="1">
      <c r="A373" s="294" t="s">
        <v>144</v>
      </c>
      <c r="B373" s="294" t="s">
        <v>1741</v>
      </c>
      <c r="C373" s="294" t="s">
        <v>860</v>
      </c>
      <c r="D373" s="294" t="s">
        <v>1264</v>
      </c>
      <c r="E373" s="294" t="s">
        <v>859</v>
      </c>
      <c r="F373" s="294" t="s">
        <v>156</v>
      </c>
      <c r="G373" s="294"/>
      <c r="H373" s="294" t="s">
        <v>1690</v>
      </c>
      <c r="I373" s="294" t="s">
        <v>1742</v>
      </c>
      <c r="J373" s="301" t="str">
        <f t="shared" si="3"/>
        <v>TantalumResind Ind e Com Ltda.</v>
      </c>
      <c r="K373" s="301" t="str">
        <f t="shared" si="4"/>
        <v>TantalumResind Ind e Com Ltda.</v>
      </c>
      <c r="L373" s="297"/>
      <c r="M373" s="297"/>
      <c r="N373" s="297"/>
      <c r="O373" s="297"/>
      <c r="P373" s="297"/>
      <c r="Q373" s="297"/>
      <c r="R373" s="297"/>
      <c r="S373" s="297"/>
      <c r="T373" s="297"/>
      <c r="U373" s="297"/>
      <c r="V373" s="297"/>
      <c r="W373" s="297"/>
      <c r="X373" s="297"/>
      <c r="Y373" s="297"/>
      <c r="Z373" s="297"/>
    </row>
    <row r="374" ht="13.5" customHeight="1">
      <c r="A374" s="294" t="s">
        <v>144</v>
      </c>
      <c r="B374" s="294" t="s">
        <v>860</v>
      </c>
      <c r="C374" s="294" t="s">
        <v>860</v>
      </c>
      <c r="D374" s="294" t="s">
        <v>1264</v>
      </c>
      <c r="E374" s="294" t="s">
        <v>859</v>
      </c>
      <c r="F374" s="294" t="s">
        <v>156</v>
      </c>
      <c r="G374" s="294"/>
      <c r="H374" s="294" t="s">
        <v>1690</v>
      </c>
      <c r="I374" s="294" t="s">
        <v>1742</v>
      </c>
      <c r="J374" s="301" t="str">
        <f t="shared" si="3"/>
        <v>TantalumResind Industria e Comercio Ltda.</v>
      </c>
      <c r="K374" s="301" t="str">
        <f t="shared" si="4"/>
        <v>TantalumResind Industria e Comercio Ltda.</v>
      </c>
      <c r="L374" s="297"/>
      <c r="M374" s="297"/>
      <c r="N374" s="297"/>
      <c r="O374" s="297"/>
      <c r="P374" s="297"/>
      <c r="Q374" s="297"/>
      <c r="R374" s="297"/>
      <c r="S374" s="297"/>
      <c r="T374" s="297"/>
      <c r="U374" s="297"/>
      <c r="V374" s="297"/>
      <c r="W374" s="297"/>
      <c r="X374" s="297"/>
      <c r="Y374" s="297"/>
      <c r="Z374" s="297"/>
    </row>
    <row r="375" ht="13.5" customHeight="1">
      <c r="A375" s="294" t="s">
        <v>144</v>
      </c>
      <c r="B375" s="294" t="s">
        <v>1743</v>
      </c>
      <c r="C375" s="294" t="s">
        <v>860</v>
      </c>
      <c r="D375" s="294" t="s">
        <v>1264</v>
      </c>
      <c r="E375" s="294" t="s">
        <v>859</v>
      </c>
      <c r="F375" s="294" t="s">
        <v>156</v>
      </c>
      <c r="G375" s="294"/>
      <c r="H375" s="294" t="s">
        <v>1690</v>
      </c>
      <c r="I375" s="294" t="s">
        <v>1742</v>
      </c>
      <c r="J375" s="301" t="str">
        <f t="shared" si="3"/>
        <v>TantalumResind Indústria e Comércio Ltda.</v>
      </c>
      <c r="K375" s="301" t="str">
        <f t="shared" si="4"/>
        <v>TantalumResind Indústria e Comércio Ltda.</v>
      </c>
      <c r="L375" s="297"/>
      <c r="M375" s="297"/>
      <c r="N375" s="297"/>
      <c r="O375" s="297"/>
      <c r="P375" s="297"/>
      <c r="Q375" s="297"/>
      <c r="R375" s="297"/>
      <c r="S375" s="297"/>
      <c r="T375" s="297"/>
      <c r="U375" s="297"/>
      <c r="V375" s="297"/>
      <c r="W375" s="297"/>
      <c r="X375" s="297"/>
      <c r="Y375" s="297"/>
      <c r="Z375" s="297"/>
    </row>
    <row r="376" ht="13.5" customHeight="1">
      <c r="A376" s="294" t="s">
        <v>144</v>
      </c>
      <c r="B376" s="294" t="s">
        <v>1744</v>
      </c>
      <c r="C376" s="294" t="s">
        <v>431</v>
      </c>
      <c r="D376" s="294" t="s">
        <v>1269</v>
      </c>
      <c r="E376" s="294" t="s">
        <v>430</v>
      </c>
      <c r="F376" s="294" t="s">
        <v>156</v>
      </c>
      <c r="G376" s="294"/>
      <c r="H376" s="294" t="s">
        <v>1696</v>
      </c>
      <c r="I376" s="294" t="s">
        <v>1422</v>
      </c>
      <c r="J376" s="301" t="str">
        <f t="shared" si="3"/>
        <v>TantalumRFH</v>
      </c>
      <c r="K376" s="301" t="str">
        <f t="shared" si="4"/>
        <v>TantalumRFH</v>
      </c>
      <c r="L376" s="297"/>
      <c r="M376" s="297"/>
      <c r="N376" s="297"/>
      <c r="O376" s="297"/>
      <c r="P376" s="297"/>
      <c r="Q376" s="297"/>
      <c r="R376" s="297"/>
      <c r="S376" s="297"/>
      <c r="T376" s="297"/>
      <c r="U376" s="297"/>
      <c r="V376" s="297"/>
      <c r="W376" s="297"/>
      <c r="X376" s="297"/>
      <c r="Y376" s="297"/>
      <c r="Z376" s="297"/>
    </row>
    <row r="377" ht="13.5" customHeight="1">
      <c r="A377" s="294" t="s">
        <v>144</v>
      </c>
      <c r="B377" s="294" t="s">
        <v>1745</v>
      </c>
      <c r="C377" s="294" t="s">
        <v>431</v>
      </c>
      <c r="D377" s="294" t="s">
        <v>1269</v>
      </c>
      <c r="E377" s="294" t="s">
        <v>430</v>
      </c>
      <c r="F377" s="294" t="s">
        <v>156</v>
      </c>
      <c r="G377" s="294"/>
      <c r="H377" s="294" t="s">
        <v>1696</v>
      </c>
      <c r="I377" s="294" t="s">
        <v>1422</v>
      </c>
      <c r="J377" s="301" t="str">
        <f t="shared" si="3"/>
        <v>TantalumRFH Tantalum Smeltry Co., Ltd.</v>
      </c>
      <c r="K377" s="301" t="str">
        <f t="shared" si="4"/>
        <v>TantalumRFH Tantalum Smeltry Co., Ltd.</v>
      </c>
      <c r="L377" s="297"/>
      <c r="M377" s="297"/>
      <c r="N377" s="297"/>
      <c r="O377" s="297"/>
      <c r="P377" s="297"/>
      <c r="Q377" s="297"/>
      <c r="R377" s="297"/>
      <c r="S377" s="297"/>
      <c r="T377" s="297"/>
      <c r="U377" s="297"/>
      <c r="V377" s="297"/>
      <c r="W377" s="297"/>
      <c r="X377" s="297"/>
      <c r="Y377" s="297"/>
      <c r="Z377" s="297"/>
    </row>
    <row r="378" ht="13.5" customHeight="1">
      <c r="A378" s="294" t="s">
        <v>144</v>
      </c>
      <c r="B378" s="294" t="s">
        <v>782</v>
      </c>
      <c r="C378" s="294" t="s">
        <v>782</v>
      </c>
      <c r="D378" s="294" t="s">
        <v>1269</v>
      </c>
      <c r="E378" s="294" t="s">
        <v>781</v>
      </c>
      <c r="F378" s="294" t="s">
        <v>156</v>
      </c>
      <c r="G378" s="294"/>
      <c r="H378" s="294" t="s">
        <v>1746</v>
      </c>
      <c r="I378" s="294" t="s">
        <v>1352</v>
      </c>
      <c r="J378" s="301" t="str">
        <f t="shared" si="3"/>
        <v>TantalumRFH Yancheng Jinye New Material Technology Co., Ltd.</v>
      </c>
      <c r="K378" s="301" t="str">
        <f t="shared" si="4"/>
        <v>TantalumRFH Yancheng Jinye New Material Technology Co., Ltd.</v>
      </c>
      <c r="L378" s="297"/>
      <c r="M378" s="297"/>
      <c r="N378" s="297"/>
      <c r="O378" s="297"/>
      <c r="P378" s="297"/>
      <c r="Q378" s="297"/>
      <c r="R378" s="297"/>
      <c r="S378" s="297"/>
      <c r="T378" s="297"/>
      <c r="U378" s="297"/>
      <c r="V378" s="297"/>
      <c r="W378" s="297"/>
      <c r="X378" s="297"/>
      <c r="Y378" s="297"/>
      <c r="Z378" s="297"/>
    </row>
    <row r="379" ht="13.5" customHeight="1">
      <c r="A379" s="294" t="s">
        <v>144</v>
      </c>
      <c r="B379" s="294" t="s">
        <v>1747</v>
      </c>
      <c r="C379" s="294" t="s">
        <v>444</v>
      </c>
      <c r="D379" s="294" t="s">
        <v>1362</v>
      </c>
      <c r="E379" s="294" t="s">
        <v>443</v>
      </c>
      <c r="F379" s="294" t="s">
        <v>156</v>
      </c>
      <c r="G379" s="294"/>
      <c r="H379" s="294" t="s">
        <v>1747</v>
      </c>
      <c r="I379" s="294" t="s">
        <v>1748</v>
      </c>
      <c r="J379" s="301" t="str">
        <f t="shared" si="3"/>
        <v>TantalumSolikamsk</v>
      </c>
      <c r="K379" s="301" t="str">
        <f t="shared" si="4"/>
        <v>TantalumSolikamsk</v>
      </c>
      <c r="L379" s="297"/>
      <c r="M379" s="297"/>
      <c r="N379" s="297"/>
      <c r="O379" s="297"/>
      <c r="P379" s="297"/>
      <c r="Q379" s="297"/>
      <c r="R379" s="297"/>
      <c r="S379" s="297"/>
      <c r="T379" s="297"/>
      <c r="U379" s="297"/>
      <c r="V379" s="297"/>
      <c r="W379" s="297"/>
      <c r="X379" s="297"/>
      <c r="Y379" s="297"/>
      <c r="Z379" s="297"/>
    </row>
    <row r="380" ht="13.5" customHeight="1">
      <c r="A380" s="294" t="s">
        <v>144</v>
      </c>
      <c r="B380" s="294" t="s">
        <v>444</v>
      </c>
      <c r="C380" s="294" t="s">
        <v>444</v>
      </c>
      <c r="D380" s="294" t="s">
        <v>1362</v>
      </c>
      <c r="E380" s="294" t="s">
        <v>443</v>
      </c>
      <c r="F380" s="294" t="s">
        <v>156</v>
      </c>
      <c r="G380" s="294"/>
      <c r="H380" s="294" t="s">
        <v>1747</v>
      </c>
      <c r="I380" s="294" t="s">
        <v>1748</v>
      </c>
      <c r="J380" s="301" t="str">
        <f t="shared" si="3"/>
        <v>TantalumSolikamsk Magnesium Works OAO</v>
      </c>
      <c r="K380" s="301" t="str">
        <f t="shared" si="4"/>
        <v>TantalumSolikamsk Magnesium Works OAO</v>
      </c>
      <c r="L380" s="297"/>
      <c r="M380" s="297"/>
      <c r="N380" s="297"/>
      <c r="O380" s="297"/>
      <c r="P380" s="297"/>
      <c r="Q380" s="297"/>
      <c r="R380" s="297"/>
      <c r="S380" s="297"/>
      <c r="T380" s="297"/>
      <c r="U380" s="297"/>
      <c r="V380" s="297"/>
      <c r="W380" s="297"/>
      <c r="X380" s="297"/>
      <c r="Y380" s="297"/>
      <c r="Z380" s="297"/>
    </row>
    <row r="381" ht="13.5" customHeight="1">
      <c r="A381" s="294" t="s">
        <v>144</v>
      </c>
      <c r="B381" s="294" t="s">
        <v>1749</v>
      </c>
      <c r="C381" s="294" t="s">
        <v>444</v>
      </c>
      <c r="D381" s="294" t="s">
        <v>1362</v>
      </c>
      <c r="E381" s="294" t="s">
        <v>443</v>
      </c>
      <c r="F381" s="294" t="s">
        <v>156</v>
      </c>
      <c r="G381" s="294"/>
      <c r="H381" s="294" t="s">
        <v>1747</v>
      </c>
      <c r="I381" s="294" t="s">
        <v>1748</v>
      </c>
      <c r="J381" s="301" t="str">
        <f t="shared" si="3"/>
        <v>TantalumSolikamsk Metal Works</v>
      </c>
      <c r="K381" s="301" t="str">
        <f t="shared" si="4"/>
        <v>TantalumSolikamsk Metal Works</v>
      </c>
      <c r="L381" s="297"/>
      <c r="M381" s="297"/>
      <c r="N381" s="297"/>
      <c r="O381" s="297"/>
      <c r="P381" s="297"/>
      <c r="Q381" s="297"/>
      <c r="R381" s="297"/>
      <c r="S381" s="297"/>
      <c r="T381" s="297"/>
      <c r="U381" s="297"/>
      <c r="V381" s="297"/>
      <c r="W381" s="297"/>
      <c r="X381" s="297"/>
      <c r="Y381" s="297"/>
      <c r="Z381" s="297"/>
    </row>
    <row r="382" ht="13.5" customHeight="1">
      <c r="A382" s="294" t="s">
        <v>144</v>
      </c>
      <c r="B382" s="294" t="s">
        <v>613</v>
      </c>
      <c r="C382" s="294" t="s">
        <v>613</v>
      </c>
      <c r="D382" s="294" t="s">
        <v>1241</v>
      </c>
      <c r="E382" s="294" t="s">
        <v>612</v>
      </c>
      <c r="F382" s="294" t="s">
        <v>156</v>
      </c>
      <c r="G382" s="294"/>
      <c r="H382" s="294" t="s">
        <v>1750</v>
      </c>
      <c r="I382" s="294" t="s">
        <v>1262</v>
      </c>
      <c r="J382" s="301" t="str">
        <f t="shared" si="3"/>
        <v>TantalumTaki Chemical Co., Ltd.</v>
      </c>
      <c r="K382" s="301" t="str">
        <f t="shared" si="4"/>
        <v>TantalumTaki Chemical Co., Ltd.</v>
      </c>
      <c r="L382" s="297"/>
      <c r="M382" s="297"/>
      <c r="N382" s="297"/>
      <c r="O382" s="297"/>
      <c r="P382" s="297"/>
      <c r="Q382" s="297"/>
      <c r="R382" s="297"/>
      <c r="S382" s="297"/>
      <c r="T382" s="297"/>
      <c r="U382" s="297"/>
      <c r="V382" s="297"/>
      <c r="W382" s="297"/>
      <c r="X382" s="297"/>
      <c r="Y382" s="297"/>
      <c r="Z382" s="297"/>
    </row>
    <row r="383" ht="13.5" customHeight="1">
      <c r="A383" s="294" t="s">
        <v>144</v>
      </c>
      <c r="B383" s="294" t="s">
        <v>1751</v>
      </c>
      <c r="C383" s="294" t="s">
        <v>613</v>
      </c>
      <c r="D383" s="294" t="s">
        <v>1241</v>
      </c>
      <c r="E383" s="294" t="s">
        <v>612</v>
      </c>
      <c r="F383" s="294" t="s">
        <v>156</v>
      </c>
      <c r="G383" s="294"/>
      <c r="H383" s="294" t="s">
        <v>1750</v>
      </c>
      <c r="I383" s="294" t="s">
        <v>1262</v>
      </c>
      <c r="J383" s="301" t="str">
        <f t="shared" si="3"/>
        <v>TantalumTaki Chemicals</v>
      </c>
      <c r="K383" s="301" t="str">
        <f t="shared" si="4"/>
        <v>TantalumTaki Chemicals</v>
      </c>
      <c r="L383" s="297"/>
      <c r="M383" s="297"/>
      <c r="N383" s="297"/>
      <c r="O383" s="297"/>
      <c r="P383" s="297"/>
      <c r="Q383" s="297"/>
      <c r="R383" s="297"/>
      <c r="S383" s="297"/>
      <c r="T383" s="297"/>
      <c r="U383" s="297"/>
      <c r="V383" s="297"/>
      <c r="W383" s="297"/>
      <c r="X383" s="297"/>
      <c r="Y383" s="297"/>
      <c r="Z383" s="297"/>
    </row>
    <row r="384" ht="13.5" customHeight="1">
      <c r="A384" s="294" t="s">
        <v>144</v>
      </c>
      <c r="B384" s="294" t="s">
        <v>808</v>
      </c>
      <c r="C384" s="294" t="s">
        <v>808</v>
      </c>
      <c r="D384" s="294" t="s">
        <v>1661</v>
      </c>
      <c r="E384" s="294" t="s">
        <v>807</v>
      </c>
      <c r="F384" s="294" t="s">
        <v>156</v>
      </c>
      <c r="G384" s="294"/>
      <c r="H384" s="294" t="s">
        <v>1701</v>
      </c>
      <c r="I384" s="297" t="s">
        <v>1702</v>
      </c>
      <c r="J384" s="301" t="str">
        <f t="shared" si="3"/>
        <v>TantalumTANIOBIS Co., Ltd.</v>
      </c>
      <c r="K384" s="301" t="str">
        <f t="shared" si="4"/>
        <v>TantalumTANIOBIS Co., Ltd.</v>
      </c>
      <c r="L384" s="297"/>
      <c r="M384" s="297"/>
      <c r="N384" s="297"/>
      <c r="O384" s="297"/>
      <c r="P384" s="297"/>
      <c r="Q384" s="297"/>
      <c r="R384" s="297"/>
      <c r="S384" s="297"/>
      <c r="T384" s="297"/>
      <c r="U384" s="297"/>
      <c r="V384" s="297"/>
      <c r="W384" s="297"/>
      <c r="X384" s="297"/>
      <c r="Y384" s="297"/>
      <c r="Z384" s="297"/>
    </row>
    <row r="385" ht="13.5" customHeight="1">
      <c r="A385" s="294" t="s">
        <v>144</v>
      </c>
      <c r="B385" s="294" t="s">
        <v>810</v>
      </c>
      <c r="C385" s="294" t="s">
        <v>810</v>
      </c>
      <c r="D385" s="294" t="s">
        <v>1234</v>
      </c>
      <c r="E385" s="294" t="s">
        <v>809</v>
      </c>
      <c r="F385" s="294" t="s">
        <v>156</v>
      </c>
      <c r="G385" s="294"/>
      <c r="H385" s="294" t="s">
        <v>1711</v>
      </c>
      <c r="I385" s="297" t="s">
        <v>1712</v>
      </c>
      <c r="J385" s="301" t="str">
        <f t="shared" si="3"/>
        <v>TantalumTANIOBIS GmbH</v>
      </c>
      <c r="K385" s="301" t="str">
        <f t="shared" si="4"/>
        <v>TantalumTANIOBIS GmbH</v>
      </c>
      <c r="L385" s="297"/>
      <c r="M385" s="297"/>
      <c r="N385" s="297"/>
      <c r="O385" s="297"/>
      <c r="P385" s="297"/>
      <c r="Q385" s="297"/>
      <c r="R385" s="297"/>
      <c r="S385" s="297"/>
      <c r="T385" s="297"/>
      <c r="U385" s="297"/>
      <c r="V385" s="297"/>
      <c r="W385" s="297"/>
      <c r="X385" s="297"/>
      <c r="Y385" s="297"/>
      <c r="Z385" s="297"/>
    </row>
    <row r="386" ht="13.5" customHeight="1">
      <c r="A386" s="294" t="s">
        <v>144</v>
      </c>
      <c r="B386" s="294" t="s">
        <v>1103</v>
      </c>
      <c r="C386" s="294" t="s">
        <v>1103</v>
      </c>
      <c r="D386" s="294" t="s">
        <v>1241</v>
      </c>
      <c r="E386" s="294" t="s">
        <v>1102</v>
      </c>
      <c r="F386" s="294" t="s">
        <v>156</v>
      </c>
      <c r="G386" s="294"/>
      <c r="H386" s="294" t="s">
        <v>1706</v>
      </c>
      <c r="I386" s="294" t="s">
        <v>1707</v>
      </c>
      <c r="J386" s="301" t="str">
        <f t="shared" si="3"/>
        <v>TantalumTANIOBIS Japan Co., Ltd.</v>
      </c>
      <c r="K386" s="301" t="str">
        <f t="shared" si="4"/>
        <v>TantalumTANIOBIS Japan Co., Ltd.</v>
      </c>
      <c r="L386" s="297"/>
      <c r="M386" s="297"/>
      <c r="N386" s="297"/>
      <c r="O386" s="297"/>
      <c r="P386" s="297"/>
      <c r="Q386" s="297"/>
      <c r="R386" s="297"/>
      <c r="S386" s="297"/>
      <c r="T386" s="297"/>
      <c r="U386" s="297"/>
      <c r="V386" s="297"/>
      <c r="W386" s="297"/>
      <c r="X386" s="297"/>
      <c r="Y386" s="297"/>
      <c r="Z386" s="297"/>
    </row>
    <row r="387" ht="13.5" customHeight="1">
      <c r="A387" s="294" t="s">
        <v>144</v>
      </c>
      <c r="B387" s="294" t="s">
        <v>601</v>
      </c>
      <c r="C387" s="294" t="s">
        <v>601</v>
      </c>
      <c r="D387" s="294" t="s">
        <v>1234</v>
      </c>
      <c r="E387" s="294" t="s">
        <v>603</v>
      </c>
      <c r="F387" s="294" t="s">
        <v>156</v>
      </c>
      <c r="G387" s="294"/>
      <c r="H387" s="294" t="s">
        <v>1709</v>
      </c>
      <c r="I387" s="294" t="s">
        <v>1236</v>
      </c>
      <c r="J387" s="301" t="str">
        <f t="shared" si="3"/>
        <v>TantalumTANIOBIS Smelting GmbH &amp; Co. KG</v>
      </c>
      <c r="K387" s="301" t="str">
        <f t="shared" si="4"/>
        <v>TantalumTANIOBIS Smelting GmbH &amp; Co. KG</v>
      </c>
      <c r="L387" s="297"/>
      <c r="M387" s="297"/>
      <c r="N387" s="297"/>
      <c r="O387" s="297"/>
      <c r="P387" s="297"/>
      <c r="Q387" s="297"/>
      <c r="R387" s="297"/>
      <c r="S387" s="297"/>
      <c r="T387" s="297"/>
      <c r="U387" s="297"/>
      <c r="V387" s="297"/>
      <c r="W387" s="297"/>
      <c r="X387" s="297"/>
      <c r="Y387" s="297"/>
      <c r="Z387" s="297"/>
    </row>
    <row r="388" ht="13.5" customHeight="1">
      <c r="A388" s="294" t="s">
        <v>144</v>
      </c>
      <c r="B388" s="294" t="s">
        <v>450</v>
      </c>
      <c r="C388" s="294" t="s">
        <v>450</v>
      </c>
      <c r="D388" s="294" t="s">
        <v>1226</v>
      </c>
      <c r="E388" s="294" t="s">
        <v>449</v>
      </c>
      <c r="F388" s="294" t="s">
        <v>156</v>
      </c>
      <c r="G388" s="294"/>
      <c r="H388" s="294" t="s">
        <v>1752</v>
      </c>
      <c r="I388" s="294" t="s">
        <v>1228</v>
      </c>
      <c r="J388" s="301" t="str">
        <f t="shared" si="3"/>
        <v>TantalumTelex Metals</v>
      </c>
      <c r="K388" s="301" t="str">
        <f t="shared" si="4"/>
        <v>TantalumTelex Metals</v>
      </c>
      <c r="L388" s="297"/>
      <c r="M388" s="297"/>
      <c r="N388" s="297"/>
      <c r="O388" s="297"/>
      <c r="P388" s="297"/>
      <c r="Q388" s="297"/>
      <c r="R388" s="297"/>
      <c r="S388" s="297"/>
      <c r="T388" s="297"/>
      <c r="U388" s="297"/>
      <c r="V388" s="297"/>
      <c r="W388" s="297"/>
      <c r="X388" s="297"/>
      <c r="Y388" s="297"/>
      <c r="Z388" s="297"/>
    </row>
    <row r="389" ht="13.5" customHeight="1">
      <c r="A389" s="294" t="s">
        <v>144</v>
      </c>
      <c r="B389" s="294" t="s">
        <v>1753</v>
      </c>
      <c r="C389" s="294" t="s">
        <v>1053</v>
      </c>
      <c r="D389" s="294" t="s">
        <v>1458</v>
      </c>
      <c r="E389" s="294" t="s">
        <v>1052</v>
      </c>
      <c r="F389" s="294" t="s">
        <v>156</v>
      </c>
      <c r="G389" s="294"/>
      <c r="H389" s="294" t="s">
        <v>1461</v>
      </c>
      <c r="I389" s="294" t="s">
        <v>1460</v>
      </c>
      <c r="J389" s="301" t="str">
        <f t="shared" si="3"/>
        <v>TantalumULBA</v>
      </c>
      <c r="K389" s="301" t="str">
        <f t="shared" si="4"/>
        <v>TantalumULBA</v>
      </c>
      <c r="L389" s="297"/>
      <c r="M389" s="297"/>
      <c r="N389" s="297"/>
      <c r="O389" s="297"/>
      <c r="P389" s="297"/>
      <c r="Q389" s="297"/>
      <c r="R389" s="297"/>
      <c r="S389" s="297"/>
      <c r="T389" s="297"/>
      <c r="U389" s="297"/>
      <c r="V389" s="297"/>
      <c r="W389" s="297"/>
      <c r="X389" s="297"/>
      <c r="Y389" s="297"/>
      <c r="Z389" s="297"/>
    </row>
    <row r="390" ht="13.5" customHeight="1">
      <c r="A390" s="294" t="s">
        <v>144</v>
      </c>
      <c r="B390" s="294" t="s">
        <v>1053</v>
      </c>
      <c r="C390" s="294" t="s">
        <v>1053</v>
      </c>
      <c r="D390" s="294" t="s">
        <v>1458</v>
      </c>
      <c r="E390" s="294" t="s">
        <v>1052</v>
      </c>
      <c r="F390" s="294" t="s">
        <v>156</v>
      </c>
      <c r="G390" s="294"/>
      <c r="H390" s="294" t="s">
        <v>1461</v>
      </c>
      <c r="I390" s="294" t="s">
        <v>1460</v>
      </c>
      <c r="J390" s="301" t="str">
        <f t="shared" si="3"/>
        <v>TantalumUlba Metallurgical Plant JSC</v>
      </c>
      <c r="K390" s="301" t="str">
        <f t="shared" si="4"/>
        <v>TantalumUlba Metallurgical Plant JSC</v>
      </c>
      <c r="L390" s="297"/>
      <c r="M390" s="297"/>
      <c r="N390" s="297"/>
      <c r="O390" s="297"/>
      <c r="P390" s="297"/>
      <c r="Q390" s="297"/>
      <c r="R390" s="297"/>
      <c r="S390" s="297"/>
      <c r="T390" s="297"/>
      <c r="U390" s="297"/>
      <c r="V390" s="297"/>
      <c r="W390" s="297"/>
      <c r="X390" s="297"/>
      <c r="Y390" s="297"/>
      <c r="Z390" s="297"/>
    </row>
    <row r="391" ht="13.5" customHeight="1">
      <c r="A391" s="294" t="s">
        <v>144</v>
      </c>
      <c r="B391" s="294" t="s">
        <v>317</v>
      </c>
      <c r="C391" s="294" t="s">
        <v>317</v>
      </c>
      <c r="D391" s="294" t="s">
        <v>1269</v>
      </c>
      <c r="E391" s="294" t="s">
        <v>316</v>
      </c>
      <c r="F391" s="294" t="s">
        <v>156</v>
      </c>
      <c r="G391" s="294"/>
      <c r="H391" s="294" t="s">
        <v>1692</v>
      </c>
      <c r="I391" s="294" t="s">
        <v>1404</v>
      </c>
      <c r="J391" s="301" t="str">
        <f t="shared" si="3"/>
        <v>TantalumXIMEI RESOURCES (GUANGDONG) LIMITED</v>
      </c>
      <c r="K391" s="301" t="str">
        <f t="shared" si="4"/>
        <v>TantalumXIMEI RESOURCES (GUANGDONG) LIMITED</v>
      </c>
      <c r="L391" s="297"/>
      <c r="M391" s="297"/>
      <c r="N391" s="297"/>
      <c r="O391" s="297"/>
      <c r="P391" s="297"/>
      <c r="Q391" s="297"/>
      <c r="R391" s="297"/>
      <c r="S391" s="297"/>
      <c r="T391" s="297"/>
      <c r="U391" s="297"/>
      <c r="V391" s="297"/>
      <c r="W391" s="297"/>
      <c r="X391" s="297"/>
      <c r="Y391" s="297"/>
      <c r="Z391" s="297"/>
    </row>
    <row r="392" ht="13.5" customHeight="1">
      <c r="A392" s="294" t="s">
        <v>144</v>
      </c>
      <c r="B392" s="294" t="s">
        <v>595</v>
      </c>
      <c r="C392" s="294" t="s">
        <v>595</v>
      </c>
      <c r="D392" s="294" t="s">
        <v>1269</v>
      </c>
      <c r="E392" s="294" t="s">
        <v>594</v>
      </c>
      <c r="F392" s="294" t="s">
        <v>156</v>
      </c>
      <c r="G392" s="294"/>
      <c r="H392" s="294" t="s">
        <v>1754</v>
      </c>
      <c r="I392" s="294" t="s">
        <v>1404</v>
      </c>
      <c r="J392" s="301" t="str">
        <f t="shared" si="3"/>
        <v>TantalumXinXing HaoRong Electronic Material Co., Ltd.</v>
      </c>
      <c r="K392" s="301" t="str">
        <f t="shared" si="4"/>
        <v>TantalumXinXing HaoRong Electronic Material Co., Ltd.</v>
      </c>
      <c r="L392" s="297"/>
      <c r="M392" s="297"/>
      <c r="N392" s="297"/>
      <c r="O392" s="297"/>
      <c r="P392" s="297"/>
      <c r="Q392" s="297"/>
      <c r="R392" s="297"/>
      <c r="S392" s="297"/>
      <c r="T392" s="297"/>
      <c r="U392" s="297"/>
      <c r="V392" s="297"/>
      <c r="W392" s="297"/>
      <c r="X392" s="297"/>
      <c r="Y392" s="297"/>
      <c r="Z392" s="297"/>
    </row>
    <row r="393" ht="13.5" customHeight="1">
      <c r="A393" s="294" t="s">
        <v>144</v>
      </c>
      <c r="B393" s="294" t="s">
        <v>1755</v>
      </c>
      <c r="C393" s="294" t="s">
        <v>782</v>
      </c>
      <c r="D393" s="294" t="s">
        <v>1269</v>
      </c>
      <c r="E393" s="294" t="s">
        <v>781</v>
      </c>
      <c r="F393" s="294" t="s">
        <v>156</v>
      </c>
      <c r="G393" s="294"/>
      <c r="H393" s="294" t="s">
        <v>1746</v>
      </c>
      <c r="I393" s="294" t="s">
        <v>1352</v>
      </c>
      <c r="J393" s="301" t="str">
        <f t="shared" si="3"/>
        <v>TantalumYancheng Jinye New Material Technology Co., Ltd.</v>
      </c>
      <c r="K393" s="301" t="str">
        <f t="shared" si="4"/>
        <v>TantalumYancheng Jinye New Material Technology Co., Ltd.</v>
      </c>
      <c r="L393" s="297"/>
      <c r="M393" s="297"/>
      <c r="N393" s="297"/>
      <c r="O393" s="297"/>
      <c r="P393" s="297"/>
      <c r="Q393" s="297"/>
      <c r="R393" s="297"/>
      <c r="S393" s="297"/>
      <c r="T393" s="297"/>
      <c r="U393" s="297"/>
      <c r="V393" s="297"/>
      <c r="W393" s="297"/>
      <c r="X393" s="297"/>
      <c r="Y393" s="297"/>
      <c r="Z393" s="297"/>
    </row>
    <row r="394" ht="13.5" customHeight="1">
      <c r="A394" s="294" t="s">
        <v>144</v>
      </c>
      <c r="B394" s="294" t="s">
        <v>431</v>
      </c>
      <c r="C394" s="294" t="s">
        <v>431</v>
      </c>
      <c r="D394" s="294" t="s">
        <v>1269</v>
      </c>
      <c r="E394" s="294" t="s">
        <v>430</v>
      </c>
      <c r="F394" s="294" t="s">
        <v>156</v>
      </c>
      <c r="G394" s="294"/>
      <c r="H394" s="294" t="s">
        <v>1696</v>
      </c>
      <c r="I394" s="294" t="s">
        <v>1422</v>
      </c>
      <c r="J394" s="301" t="str">
        <f t="shared" si="3"/>
        <v>TantalumYanling Jincheng Tantalum &amp; Niobium Co., Ltd.</v>
      </c>
      <c r="K394" s="301" t="str">
        <f t="shared" si="4"/>
        <v>TantalumYanling Jincheng Tantalum &amp; Niobium Co., Ltd.</v>
      </c>
      <c r="L394" s="297"/>
      <c r="M394" s="297"/>
      <c r="N394" s="297"/>
      <c r="O394" s="297"/>
      <c r="P394" s="297"/>
      <c r="Q394" s="297"/>
      <c r="R394" s="297"/>
      <c r="S394" s="297"/>
      <c r="T394" s="297"/>
      <c r="U394" s="297"/>
      <c r="V394" s="297"/>
      <c r="W394" s="297"/>
      <c r="X394" s="297"/>
      <c r="Y394" s="297"/>
      <c r="Z394" s="297"/>
    </row>
    <row r="395" ht="13.5" customHeight="1">
      <c r="A395" s="294" t="s">
        <v>144</v>
      </c>
      <c r="B395" s="294" t="s">
        <v>1756</v>
      </c>
      <c r="C395" s="294" t="s">
        <v>431</v>
      </c>
      <c r="D395" s="294" t="s">
        <v>1269</v>
      </c>
      <c r="E395" s="294" t="s">
        <v>430</v>
      </c>
      <c r="F395" s="294" t="s">
        <v>156</v>
      </c>
      <c r="G395" s="294"/>
      <c r="H395" s="294" t="s">
        <v>1696</v>
      </c>
      <c r="I395" s="294" t="s">
        <v>1422</v>
      </c>
      <c r="J395" s="301" t="str">
        <f t="shared" si="3"/>
        <v>TantalumYanling Jincheng Tantalum Co., Ltd.</v>
      </c>
      <c r="K395" s="301" t="str">
        <f t="shared" si="4"/>
        <v>TantalumYanling Jincheng Tantalum Co., Ltd.</v>
      </c>
      <c r="L395" s="297"/>
      <c r="M395" s="297"/>
      <c r="N395" s="297"/>
      <c r="O395" s="297"/>
      <c r="P395" s="297"/>
      <c r="Q395" s="297"/>
      <c r="R395" s="297"/>
      <c r="S395" s="297"/>
      <c r="T395" s="297"/>
      <c r="U395" s="297"/>
      <c r="V395" s="297"/>
      <c r="W395" s="297"/>
      <c r="X395" s="297"/>
      <c r="Y395" s="297"/>
      <c r="Z395" s="297"/>
    </row>
    <row r="396" ht="13.5" customHeight="1">
      <c r="A396" s="294" t="s">
        <v>144</v>
      </c>
      <c r="B396" s="294" t="s">
        <v>1757</v>
      </c>
      <c r="C396" s="294" t="s">
        <v>1103</v>
      </c>
      <c r="D396" s="294" t="s">
        <v>1241</v>
      </c>
      <c r="E396" s="294" t="s">
        <v>1102</v>
      </c>
      <c r="F396" s="294" t="s">
        <v>156</v>
      </c>
      <c r="G396" s="294"/>
      <c r="H396" s="294" t="s">
        <v>1706</v>
      </c>
      <c r="I396" s="294" t="s">
        <v>1707</v>
      </c>
      <c r="J396" s="301" t="str">
        <f t="shared" si="3"/>
        <v>Tantalumタニオビス・ジャパン株式会社</v>
      </c>
      <c r="K396" s="301" t="str">
        <f t="shared" si="4"/>
        <v>Tantalumタニオビス・ジャパン株式会社</v>
      </c>
      <c r="L396" s="297"/>
      <c r="M396" s="297"/>
      <c r="N396" s="297"/>
      <c r="O396" s="297"/>
      <c r="P396" s="297"/>
      <c r="Q396" s="297"/>
      <c r="R396" s="297"/>
      <c r="S396" s="297"/>
      <c r="T396" s="297"/>
      <c r="U396" s="297"/>
      <c r="V396" s="297"/>
      <c r="W396" s="297"/>
      <c r="X396" s="297"/>
      <c r="Y396" s="297"/>
      <c r="Z396" s="297"/>
    </row>
    <row r="397" ht="13.5" customHeight="1">
      <c r="A397" s="294" t="s">
        <v>144</v>
      </c>
      <c r="B397" s="294" t="s">
        <v>1686</v>
      </c>
      <c r="C397" s="294"/>
      <c r="D397" s="294"/>
      <c r="E397" s="294"/>
      <c r="F397" s="294"/>
      <c r="G397" s="294"/>
      <c r="H397" s="294"/>
      <c r="I397" s="294"/>
      <c r="J397" s="301"/>
      <c r="K397" s="301"/>
      <c r="L397" s="297"/>
      <c r="M397" s="297"/>
      <c r="N397" s="297"/>
      <c r="O397" s="297"/>
      <c r="P397" s="297"/>
      <c r="Q397" s="297"/>
      <c r="R397" s="297"/>
      <c r="S397" s="297"/>
      <c r="T397" s="297"/>
      <c r="U397" s="297"/>
      <c r="V397" s="297"/>
      <c r="W397" s="297"/>
      <c r="X397" s="297"/>
      <c r="Y397" s="297"/>
      <c r="Z397" s="297"/>
    </row>
    <row r="398" ht="13.5" customHeight="1">
      <c r="A398" s="294" t="s">
        <v>144</v>
      </c>
      <c r="B398" s="294" t="s">
        <v>151</v>
      </c>
      <c r="C398" s="294" t="s">
        <v>135</v>
      </c>
      <c r="D398" s="294" t="s">
        <v>135</v>
      </c>
      <c r="E398" s="294"/>
      <c r="F398" s="294"/>
      <c r="G398" s="294"/>
      <c r="H398" s="294"/>
      <c r="I398" s="294"/>
      <c r="J398" s="301"/>
      <c r="K398" s="301"/>
      <c r="L398" s="297"/>
      <c r="M398" s="297"/>
      <c r="N398" s="297"/>
      <c r="O398" s="297"/>
      <c r="P398" s="297"/>
      <c r="Q398" s="297"/>
      <c r="R398" s="297"/>
      <c r="S398" s="297"/>
      <c r="T398" s="297"/>
      <c r="U398" s="297"/>
      <c r="V398" s="297"/>
      <c r="W398" s="297"/>
      <c r="X398" s="297"/>
      <c r="Y398" s="297"/>
      <c r="Z398" s="297"/>
    </row>
    <row r="399" ht="13.5" customHeight="1">
      <c r="A399" s="294" t="s">
        <v>145</v>
      </c>
      <c r="B399" s="294" t="s">
        <v>1758</v>
      </c>
      <c r="C399" s="294" t="s">
        <v>234</v>
      </c>
      <c r="D399" s="294" t="s">
        <v>1226</v>
      </c>
      <c r="E399" s="294" t="s">
        <v>233</v>
      </c>
      <c r="F399" s="294" t="s">
        <v>156</v>
      </c>
      <c r="G399" s="294"/>
      <c r="H399" s="294" t="s">
        <v>1759</v>
      </c>
      <c r="I399" s="294" t="s">
        <v>1228</v>
      </c>
      <c r="J399" s="301" t="str">
        <f t="shared" ref="J399:J558" si="5">A399&amp;B399</f>
        <v>TinAlent plc</v>
      </c>
      <c r="K399" s="301" t="str">
        <f t="shared" ref="K399:K558" si="6">A399&amp;B399</f>
        <v>TinAlent plc</v>
      </c>
      <c r="L399" s="297"/>
      <c r="M399" s="297"/>
      <c r="N399" s="297"/>
      <c r="O399" s="297"/>
      <c r="P399" s="297"/>
      <c r="Q399" s="297"/>
      <c r="R399" s="297"/>
      <c r="S399" s="297"/>
      <c r="T399" s="297"/>
      <c r="U399" s="297"/>
      <c r="V399" s="297"/>
      <c r="W399" s="297"/>
      <c r="X399" s="297"/>
      <c r="Y399" s="297"/>
      <c r="Z399" s="297"/>
    </row>
    <row r="400" ht="13.5" customHeight="1">
      <c r="A400" s="294" t="s">
        <v>145</v>
      </c>
      <c r="B400" s="294" t="s">
        <v>234</v>
      </c>
      <c r="C400" s="294" t="s">
        <v>234</v>
      </c>
      <c r="D400" s="294" t="s">
        <v>1226</v>
      </c>
      <c r="E400" s="294" t="s">
        <v>233</v>
      </c>
      <c r="F400" s="294" t="s">
        <v>156</v>
      </c>
      <c r="G400" s="294"/>
      <c r="H400" s="294" t="s">
        <v>1759</v>
      </c>
      <c r="I400" s="294" t="s">
        <v>1228</v>
      </c>
      <c r="J400" s="301" t="str">
        <f t="shared" si="5"/>
        <v>TinAlpha</v>
      </c>
      <c r="K400" s="301" t="str">
        <f t="shared" si="6"/>
        <v>TinAlpha</v>
      </c>
      <c r="L400" s="297"/>
      <c r="M400" s="297"/>
      <c r="N400" s="297"/>
      <c r="O400" s="297"/>
      <c r="P400" s="297"/>
      <c r="Q400" s="297"/>
      <c r="R400" s="297"/>
      <c r="S400" s="297"/>
      <c r="T400" s="297"/>
      <c r="U400" s="297"/>
      <c r="V400" s="297"/>
      <c r="W400" s="297"/>
      <c r="X400" s="297"/>
      <c r="Y400" s="297"/>
      <c r="Z400" s="297"/>
    </row>
    <row r="401" ht="13.5" customHeight="1">
      <c r="A401" s="294" t="s">
        <v>145</v>
      </c>
      <c r="B401" s="294" t="s">
        <v>1760</v>
      </c>
      <c r="C401" s="294" t="s">
        <v>234</v>
      </c>
      <c r="D401" s="294" t="s">
        <v>1226</v>
      </c>
      <c r="E401" s="294" t="s">
        <v>233</v>
      </c>
      <c r="F401" s="294" t="s">
        <v>156</v>
      </c>
      <c r="G401" s="294"/>
      <c r="H401" s="294" t="s">
        <v>1759</v>
      </c>
      <c r="I401" s="294" t="s">
        <v>1228</v>
      </c>
      <c r="J401" s="301" t="str">
        <f t="shared" si="5"/>
        <v>TinAlpha Metals</v>
      </c>
      <c r="K401" s="301" t="str">
        <f t="shared" si="6"/>
        <v>TinAlpha Metals</v>
      </c>
      <c r="L401" s="297"/>
      <c r="M401" s="297"/>
      <c r="N401" s="297"/>
      <c r="O401" s="297"/>
      <c r="P401" s="297"/>
      <c r="Q401" s="297"/>
      <c r="R401" s="297"/>
      <c r="S401" s="297"/>
      <c r="T401" s="297"/>
      <c r="U401" s="297"/>
      <c r="V401" s="297"/>
      <c r="W401" s="297"/>
      <c r="X401" s="297"/>
      <c r="Y401" s="297"/>
      <c r="Z401" s="297"/>
    </row>
    <row r="402" ht="13.5" customHeight="1">
      <c r="A402" s="294" t="s">
        <v>145</v>
      </c>
      <c r="B402" s="294" t="s">
        <v>1761</v>
      </c>
      <c r="C402" s="294" t="s">
        <v>234</v>
      </c>
      <c r="D402" s="294" t="s">
        <v>1226</v>
      </c>
      <c r="E402" s="294" t="s">
        <v>233</v>
      </c>
      <c r="F402" s="294" t="s">
        <v>156</v>
      </c>
      <c r="G402" s="294"/>
      <c r="H402" s="294" t="s">
        <v>1759</v>
      </c>
      <c r="I402" s="294" t="s">
        <v>1228</v>
      </c>
      <c r="J402" s="301" t="str">
        <f t="shared" si="5"/>
        <v>TinAlpha Metals Korea Ltd.</v>
      </c>
      <c r="K402" s="301" t="str">
        <f t="shared" si="6"/>
        <v>TinAlpha Metals Korea Ltd.</v>
      </c>
      <c r="L402" s="297"/>
      <c r="M402" s="297"/>
      <c r="N402" s="297"/>
      <c r="O402" s="297"/>
      <c r="P402" s="297"/>
      <c r="Q402" s="297"/>
      <c r="R402" s="297"/>
      <c r="S402" s="297"/>
      <c r="T402" s="297"/>
      <c r="U402" s="297"/>
      <c r="V402" s="297"/>
      <c r="W402" s="297"/>
      <c r="X402" s="297"/>
      <c r="Y402" s="297"/>
      <c r="Z402" s="297"/>
    </row>
    <row r="403" ht="13.5" customHeight="1">
      <c r="A403" s="294" t="s">
        <v>145</v>
      </c>
      <c r="B403" s="294" t="s">
        <v>1762</v>
      </c>
      <c r="C403" s="294" t="s">
        <v>234</v>
      </c>
      <c r="D403" s="294" t="s">
        <v>1226</v>
      </c>
      <c r="E403" s="294" t="s">
        <v>233</v>
      </c>
      <c r="F403" s="294" t="s">
        <v>156</v>
      </c>
      <c r="G403" s="294"/>
      <c r="H403" s="294" t="s">
        <v>1759</v>
      </c>
      <c r="I403" s="294" t="s">
        <v>1228</v>
      </c>
      <c r="J403" s="301" t="str">
        <f t="shared" si="5"/>
        <v>TinAlpha Metals Taiwan</v>
      </c>
      <c r="K403" s="301" t="str">
        <f t="shared" si="6"/>
        <v>TinAlpha Metals Taiwan</v>
      </c>
      <c r="L403" s="297"/>
      <c r="M403" s="297"/>
      <c r="N403" s="297"/>
      <c r="O403" s="297"/>
      <c r="P403" s="297"/>
      <c r="Q403" s="297"/>
      <c r="R403" s="297"/>
      <c r="S403" s="297"/>
      <c r="T403" s="297"/>
      <c r="U403" s="297"/>
      <c r="V403" s="297"/>
      <c r="W403" s="297"/>
      <c r="X403" s="297"/>
      <c r="Y403" s="297"/>
      <c r="Z403" s="297"/>
    </row>
    <row r="404" ht="13.5" customHeight="1">
      <c r="A404" s="294" t="s">
        <v>145</v>
      </c>
      <c r="B404" s="294" t="s">
        <v>857</v>
      </c>
      <c r="C404" s="294" t="s">
        <v>857</v>
      </c>
      <c r="D404" s="294" t="s">
        <v>1763</v>
      </c>
      <c r="E404" s="294" t="s">
        <v>856</v>
      </c>
      <c r="F404" s="294" t="s">
        <v>156</v>
      </c>
      <c r="G404" s="294"/>
      <c r="H404" s="294" t="s">
        <v>1764</v>
      </c>
      <c r="I404" s="294" t="s">
        <v>1765</v>
      </c>
      <c r="J404" s="301" t="str">
        <f t="shared" si="5"/>
        <v>TinAn Vinh Joint Stock Mineral Processing Company</v>
      </c>
      <c r="K404" s="301" t="str">
        <f t="shared" si="6"/>
        <v>TinAn Vinh Joint Stock Mineral Processing Company</v>
      </c>
      <c r="L404" s="297"/>
      <c r="M404" s="297"/>
      <c r="N404" s="297"/>
      <c r="O404" s="297"/>
      <c r="P404" s="297"/>
      <c r="Q404" s="297"/>
      <c r="R404" s="297"/>
      <c r="S404" s="297"/>
      <c r="T404" s="297"/>
      <c r="U404" s="297"/>
      <c r="V404" s="297"/>
      <c r="W404" s="297"/>
      <c r="X404" s="297"/>
      <c r="Y404" s="297"/>
      <c r="Z404" s="297"/>
    </row>
    <row r="405" ht="13.5" customHeight="1">
      <c r="A405" s="294" t="s">
        <v>145</v>
      </c>
      <c r="B405" s="294" t="s">
        <v>1127</v>
      </c>
      <c r="C405" s="294" t="s">
        <v>1127</v>
      </c>
      <c r="D405" s="294" t="s">
        <v>1436</v>
      </c>
      <c r="E405" s="294" t="s">
        <v>1126</v>
      </c>
      <c r="F405" s="294" t="s">
        <v>156</v>
      </c>
      <c r="G405" s="294"/>
      <c r="H405" s="294" t="s">
        <v>1766</v>
      </c>
      <c r="I405" s="294" t="s">
        <v>1438</v>
      </c>
      <c r="J405" s="301" t="str">
        <f t="shared" si="5"/>
        <v>TinAurubis Beerse</v>
      </c>
      <c r="K405" s="301" t="str">
        <f t="shared" si="6"/>
        <v>TinAurubis Beerse</v>
      </c>
      <c r="L405" s="297"/>
      <c r="M405" s="297"/>
      <c r="N405" s="297"/>
      <c r="O405" s="297"/>
      <c r="P405" s="297"/>
      <c r="Q405" s="297"/>
      <c r="R405" s="297"/>
      <c r="S405" s="297"/>
      <c r="T405" s="297"/>
      <c r="U405" s="297"/>
      <c r="V405" s="297"/>
      <c r="W405" s="297"/>
      <c r="X405" s="297"/>
      <c r="Y405" s="297"/>
      <c r="Z405" s="297"/>
    </row>
    <row r="406" ht="13.5" customHeight="1">
      <c r="A406" s="294" t="s">
        <v>145</v>
      </c>
      <c r="B406" s="294" t="s">
        <v>688</v>
      </c>
      <c r="C406" s="294" t="s">
        <v>688</v>
      </c>
      <c r="D406" s="294" t="s">
        <v>1603</v>
      </c>
      <c r="E406" s="294" t="s">
        <v>687</v>
      </c>
      <c r="F406" s="294" t="s">
        <v>156</v>
      </c>
      <c r="G406" s="294"/>
      <c r="H406" s="294" t="s">
        <v>1767</v>
      </c>
      <c r="I406" s="294" t="s">
        <v>1768</v>
      </c>
      <c r="J406" s="301" t="str">
        <f t="shared" si="5"/>
        <v>TinAurubis Berango</v>
      </c>
      <c r="K406" s="301" t="str">
        <f t="shared" si="6"/>
        <v>TinAurubis Berango</v>
      </c>
      <c r="L406" s="297"/>
      <c r="M406" s="297"/>
      <c r="N406" s="297"/>
      <c r="O406" s="297"/>
      <c r="P406" s="297"/>
      <c r="Q406" s="297"/>
      <c r="R406" s="297"/>
      <c r="S406" s="297"/>
      <c r="T406" s="297"/>
      <c r="U406" s="297"/>
      <c r="V406" s="297"/>
      <c r="W406" s="297"/>
      <c r="X406" s="297"/>
      <c r="Y406" s="297"/>
      <c r="Z406" s="297"/>
    </row>
    <row r="407" ht="13.5" customHeight="1">
      <c r="A407" s="294" t="s">
        <v>145</v>
      </c>
      <c r="B407" s="294" t="s">
        <v>1769</v>
      </c>
      <c r="C407" s="294" t="s">
        <v>1029</v>
      </c>
      <c r="D407" s="294" t="s">
        <v>1573</v>
      </c>
      <c r="E407" s="294" t="s">
        <v>1028</v>
      </c>
      <c r="F407" s="294" t="s">
        <v>156</v>
      </c>
      <c r="G407" s="294"/>
      <c r="H407" s="294" t="s">
        <v>1770</v>
      </c>
      <c r="I407" s="294" t="s">
        <v>1771</v>
      </c>
      <c r="J407" s="301" t="str">
        <f t="shared" si="5"/>
        <v>TinBrand IMLI</v>
      </c>
      <c r="K407" s="301" t="str">
        <f t="shared" si="6"/>
        <v>TinBrand IMLI</v>
      </c>
      <c r="L407" s="297"/>
      <c r="M407" s="297"/>
      <c r="N407" s="297"/>
      <c r="O407" s="297"/>
      <c r="P407" s="297"/>
      <c r="Q407" s="297"/>
      <c r="R407" s="297"/>
      <c r="S407" s="297"/>
      <c r="T407" s="297"/>
      <c r="U407" s="297"/>
      <c r="V407" s="297"/>
      <c r="W407" s="297"/>
      <c r="X407" s="297"/>
      <c r="Y407" s="297"/>
      <c r="Z407" s="297"/>
    </row>
    <row r="408" ht="13.5" customHeight="1">
      <c r="A408" s="294" t="s">
        <v>145</v>
      </c>
      <c r="B408" s="294" t="s">
        <v>1772</v>
      </c>
      <c r="C408" s="294" t="s">
        <v>470</v>
      </c>
      <c r="D408" s="294" t="s">
        <v>1573</v>
      </c>
      <c r="E408" s="294" t="s">
        <v>469</v>
      </c>
      <c r="F408" s="294" t="s">
        <v>156</v>
      </c>
      <c r="G408" s="294"/>
      <c r="H408" s="294" t="s">
        <v>1773</v>
      </c>
      <c r="I408" s="294" t="s">
        <v>1771</v>
      </c>
      <c r="J408" s="301" t="str">
        <f t="shared" si="5"/>
        <v>TinBrand RBT</v>
      </c>
      <c r="K408" s="301" t="str">
        <f t="shared" si="6"/>
        <v>TinBrand RBT</v>
      </c>
      <c r="L408" s="297"/>
      <c r="M408" s="297"/>
      <c r="N408" s="297"/>
      <c r="O408" s="297"/>
      <c r="P408" s="297"/>
      <c r="Q408" s="297"/>
      <c r="R408" s="297"/>
      <c r="S408" s="297"/>
      <c r="T408" s="297"/>
      <c r="U408" s="297"/>
      <c r="V408" s="297"/>
      <c r="W408" s="297"/>
      <c r="X408" s="297"/>
      <c r="Y408" s="297"/>
      <c r="Z408" s="297"/>
    </row>
    <row r="409" ht="13.5" customHeight="1">
      <c r="A409" s="294" t="s">
        <v>145</v>
      </c>
      <c r="B409" s="294" t="s">
        <v>1774</v>
      </c>
      <c r="C409" s="294" t="s">
        <v>514</v>
      </c>
      <c r="D409" s="294" t="s">
        <v>1269</v>
      </c>
      <c r="E409" s="294" t="s">
        <v>513</v>
      </c>
      <c r="F409" s="294" t="s">
        <v>156</v>
      </c>
      <c r="G409" s="294"/>
      <c r="H409" s="294" t="s">
        <v>1775</v>
      </c>
      <c r="I409" s="294" t="s">
        <v>1329</v>
      </c>
      <c r="J409" s="301" t="str">
        <f t="shared" si="5"/>
        <v>TinChengfeng Metals Co Pte Ltd</v>
      </c>
      <c r="K409" s="301" t="str">
        <f t="shared" si="6"/>
        <v>TinChengfeng Metals Co Pte Ltd</v>
      </c>
      <c r="L409" s="297"/>
      <c r="M409" s="297"/>
      <c r="N409" s="297"/>
      <c r="O409" s="297"/>
      <c r="P409" s="297"/>
      <c r="Q409" s="297"/>
      <c r="R409" s="297"/>
      <c r="S409" s="297"/>
      <c r="T409" s="297"/>
      <c r="U409" s="297"/>
      <c r="V409" s="297"/>
      <c r="W409" s="297"/>
      <c r="X409" s="297"/>
      <c r="Y409" s="297"/>
      <c r="Z409" s="297"/>
    </row>
    <row r="410" ht="13.5" customHeight="1">
      <c r="A410" s="294" t="s">
        <v>145</v>
      </c>
      <c r="B410" s="294" t="s">
        <v>1776</v>
      </c>
      <c r="C410" s="294" t="s">
        <v>261</v>
      </c>
      <c r="D410" s="294" t="s">
        <v>1269</v>
      </c>
      <c r="E410" s="294" t="s">
        <v>260</v>
      </c>
      <c r="F410" s="294" t="s">
        <v>156</v>
      </c>
      <c r="G410" s="294"/>
      <c r="H410" s="294" t="s">
        <v>1425</v>
      </c>
      <c r="I410" s="294" t="s">
        <v>1422</v>
      </c>
      <c r="J410" s="301" t="str">
        <f t="shared" si="5"/>
        <v>TinChenzhou Yun Xiang mining limited liability company</v>
      </c>
      <c r="K410" s="301" t="str">
        <f t="shared" si="6"/>
        <v>TinChenzhou Yun Xiang mining limited liability company</v>
      </c>
      <c r="L410" s="297"/>
      <c r="M410" s="297"/>
      <c r="N410" s="297"/>
      <c r="O410" s="297"/>
      <c r="P410" s="297"/>
      <c r="Q410" s="297"/>
      <c r="R410" s="297"/>
      <c r="S410" s="297"/>
      <c r="T410" s="297"/>
      <c r="U410" s="297"/>
      <c r="V410" s="297"/>
      <c r="W410" s="297"/>
      <c r="X410" s="297"/>
      <c r="Y410" s="297"/>
      <c r="Z410" s="297"/>
    </row>
    <row r="411" ht="13.5" customHeight="1">
      <c r="A411" s="294" t="s">
        <v>145</v>
      </c>
      <c r="B411" s="294" t="s">
        <v>261</v>
      </c>
      <c r="C411" s="294" t="s">
        <v>261</v>
      </c>
      <c r="D411" s="294" t="s">
        <v>1269</v>
      </c>
      <c r="E411" s="294" t="s">
        <v>260</v>
      </c>
      <c r="F411" s="294" t="s">
        <v>156</v>
      </c>
      <c r="G411" s="294"/>
      <c r="H411" s="294" t="s">
        <v>1425</v>
      </c>
      <c r="I411" s="294" t="s">
        <v>1422</v>
      </c>
      <c r="J411" s="301" t="str">
        <f t="shared" si="5"/>
        <v>TinChenzhou Yunxiang Mining and Metallurgy Co., Ltd.</v>
      </c>
      <c r="K411" s="301" t="str">
        <f t="shared" si="6"/>
        <v>TinChenzhou Yunxiang Mining and Metallurgy Co., Ltd.</v>
      </c>
      <c r="L411" s="297"/>
      <c r="M411" s="297"/>
      <c r="N411" s="297"/>
      <c r="O411" s="297"/>
      <c r="P411" s="297"/>
      <c r="Q411" s="297"/>
      <c r="R411" s="297"/>
      <c r="S411" s="297"/>
      <c r="T411" s="297"/>
      <c r="U411" s="297"/>
      <c r="V411" s="297"/>
      <c r="W411" s="297"/>
      <c r="X411" s="297"/>
      <c r="Y411" s="297"/>
      <c r="Z411" s="297"/>
    </row>
    <row r="412" ht="13.5" customHeight="1">
      <c r="A412" s="294" t="s">
        <v>145</v>
      </c>
      <c r="B412" s="294" t="s">
        <v>1149</v>
      </c>
      <c r="C412" s="294" t="s">
        <v>1149</v>
      </c>
      <c r="D412" s="294" t="s">
        <v>1269</v>
      </c>
      <c r="E412" s="294" t="s">
        <v>1148</v>
      </c>
      <c r="F412" s="294" t="s">
        <v>156</v>
      </c>
      <c r="G412" s="294"/>
      <c r="H412" s="294" t="s">
        <v>1777</v>
      </c>
      <c r="I412" s="294" t="s">
        <v>1440</v>
      </c>
      <c r="J412" s="301" t="str">
        <f t="shared" si="5"/>
        <v>TinChifeng Dajingzi Tin Industry Co., Ltd.</v>
      </c>
      <c r="K412" s="301" t="str">
        <f t="shared" si="6"/>
        <v>TinChifeng Dajingzi Tin Industry Co., Ltd.</v>
      </c>
      <c r="L412" s="297"/>
      <c r="M412" s="297"/>
      <c r="N412" s="297"/>
      <c r="O412" s="297"/>
      <c r="P412" s="297"/>
      <c r="Q412" s="297"/>
      <c r="R412" s="297"/>
      <c r="S412" s="297"/>
      <c r="T412" s="297"/>
      <c r="U412" s="297"/>
      <c r="V412" s="297"/>
      <c r="W412" s="297"/>
      <c r="X412" s="297"/>
      <c r="Y412" s="297"/>
      <c r="Z412" s="297"/>
    </row>
    <row r="413" ht="13.5" customHeight="1">
      <c r="A413" s="294" t="s">
        <v>145</v>
      </c>
      <c r="B413" s="294" t="s">
        <v>1778</v>
      </c>
      <c r="C413" s="294" t="s">
        <v>984</v>
      </c>
      <c r="D413" s="294" t="s">
        <v>1269</v>
      </c>
      <c r="E413" s="294" t="s">
        <v>983</v>
      </c>
      <c r="F413" s="294" t="s">
        <v>156</v>
      </c>
      <c r="G413" s="294"/>
      <c r="H413" s="294" t="s">
        <v>1779</v>
      </c>
      <c r="I413" s="294" t="s">
        <v>1780</v>
      </c>
      <c r="J413" s="301" t="str">
        <f t="shared" si="5"/>
        <v>TinChina Tin (Hechi)</v>
      </c>
      <c r="K413" s="301" t="str">
        <f t="shared" si="6"/>
        <v>TinChina Tin (Hechi)</v>
      </c>
      <c r="L413" s="297"/>
      <c r="M413" s="297"/>
      <c r="N413" s="297"/>
      <c r="O413" s="297"/>
      <c r="P413" s="297"/>
      <c r="Q413" s="297"/>
      <c r="R413" s="297"/>
      <c r="S413" s="297"/>
      <c r="T413" s="297"/>
      <c r="U413" s="297"/>
      <c r="V413" s="297"/>
      <c r="W413" s="297"/>
      <c r="X413" s="297"/>
      <c r="Y413" s="297"/>
      <c r="Z413" s="297"/>
    </row>
    <row r="414" ht="13.5" customHeight="1">
      <c r="A414" s="294" t="s">
        <v>145</v>
      </c>
      <c r="B414" s="294" t="s">
        <v>984</v>
      </c>
      <c r="C414" s="294" t="s">
        <v>984</v>
      </c>
      <c r="D414" s="294" t="s">
        <v>1269</v>
      </c>
      <c r="E414" s="294" t="s">
        <v>983</v>
      </c>
      <c r="F414" s="294" t="s">
        <v>156</v>
      </c>
      <c r="G414" s="294"/>
      <c r="H414" s="294" t="s">
        <v>1779</v>
      </c>
      <c r="I414" s="294" t="s">
        <v>1780</v>
      </c>
      <c r="J414" s="301" t="str">
        <f t="shared" si="5"/>
        <v>TinChina Tin Group Co., Ltd.</v>
      </c>
      <c r="K414" s="301" t="str">
        <f t="shared" si="6"/>
        <v>TinChina Tin Group Co., Ltd.</v>
      </c>
      <c r="L414" s="297"/>
      <c r="M414" s="297"/>
      <c r="N414" s="297"/>
      <c r="O414" s="297"/>
      <c r="P414" s="297"/>
      <c r="Q414" s="297"/>
      <c r="R414" s="297"/>
      <c r="S414" s="297"/>
      <c r="T414" s="297"/>
      <c r="U414" s="297"/>
      <c r="V414" s="297"/>
      <c r="W414" s="297"/>
      <c r="X414" s="297"/>
      <c r="Y414" s="297"/>
      <c r="Z414" s="297"/>
    </row>
    <row r="415" ht="13.5" customHeight="1">
      <c r="A415" s="294" t="s">
        <v>145</v>
      </c>
      <c r="B415" s="294" t="s">
        <v>1781</v>
      </c>
      <c r="C415" s="294" t="s">
        <v>984</v>
      </c>
      <c r="D415" s="294" t="s">
        <v>1269</v>
      </c>
      <c r="E415" s="294" t="s">
        <v>983</v>
      </c>
      <c r="F415" s="294" t="s">
        <v>156</v>
      </c>
      <c r="G415" s="294"/>
      <c r="H415" s="294" t="s">
        <v>1779</v>
      </c>
      <c r="I415" s="294" t="s">
        <v>1780</v>
      </c>
      <c r="J415" s="301" t="str">
        <f t="shared" si="5"/>
        <v>TinChina Tin Lai Ben Smelter Co., Ltd.</v>
      </c>
      <c r="K415" s="301" t="str">
        <f t="shared" si="6"/>
        <v>TinChina Tin Lai Ben Smelter Co., Ltd.</v>
      </c>
      <c r="L415" s="297"/>
      <c r="M415" s="297"/>
      <c r="N415" s="297"/>
      <c r="O415" s="297"/>
      <c r="P415" s="297"/>
      <c r="Q415" s="297"/>
      <c r="R415" s="297"/>
      <c r="S415" s="297"/>
      <c r="T415" s="297"/>
      <c r="U415" s="297"/>
      <c r="V415" s="297"/>
      <c r="W415" s="297"/>
      <c r="X415" s="297"/>
      <c r="Y415" s="297"/>
      <c r="Z415" s="297"/>
    </row>
    <row r="416" ht="13.5" customHeight="1">
      <c r="A416" s="294" t="s">
        <v>145</v>
      </c>
      <c r="B416" s="294" t="s">
        <v>1782</v>
      </c>
      <c r="C416" s="294" t="s">
        <v>571</v>
      </c>
      <c r="D416" s="294" t="s">
        <v>1269</v>
      </c>
      <c r="E416" s="294" t="s">
        <v>570</v>
      </c>
      <c r="F416" s="294" t="s">
        <v>156</v>
      </c>
      <c r="G416" s="294"/>
      <c r="H416" s="294" t="s">
        <v>1775</v>
      </c>
      <c r="I416" s="294" t="s">
        <v>1329</v>
      </c>
      <c r="J416" s="301" t="str">
        <f t="shared" si="5"/>
        <v>TinChina Yunnan Tin Co Ltd.</v>
      </c>
      <c r="K416" s="301" t="str">
        <f t="shared" si="6"/>
        <v>TinChina Yunnan Tin Co Ltd.</v>
      </c>
      <c r="L416" s="297"/>
      <c r="M416" s="297"/>
      <c r="N416" s="297"/>
      <c r="O416" s="297"/>
      <c r="P416" s="297"/>
      <c r="Q416" s="297"/>
      <c r="R416" s="297"/>
      <c r="S416" s="297"/>
      <c r="T416" s="297"/>
      <c r="U416" s="297"/>
      <c r="V416" s="297"/>
      <c r="W416" s="297"/>
      <c r="X416" s="297"/>
      <c r="Y416" s="297"/>
      <c r="Z416" s="297"/>
    </row>
    <row r="417" ht="13.5" customHeight="1">
      <c r="A417" s="294" t="s">
        <v>145</v>
      </c>
      <c r="B417" s="294" t="s">
        <v>1783</v>
      </c>
      <c r="C417" s="294" t="s">
        <v>234</v>
      </c>
      <c r="D417" s="294" t="s">
        <v>1226</v>
      </c>
      <c r="E417" s="294" t="s">
        <v>233</v>
      </c>
      <c r="F417" s="294" t="s">
        <v>156</v>
      </c>
      <c r="G417" s="294"/>
      <c r="H417" s="294" t="s">
        <v>1759</v>
      </c>
      <c r="I417" s="294" t="s">
        <v>1228</v>
      </c>
      <c r="J417" s="301" t="str">
        <f t="shared" si="5"/>
        <v>TinCookson</v>
      </c>
      <c r="K417" s="301" t="str">
        <f t="shared" si="6"/>
        <v>TinCookson</v>
      </c>
      <c r="L417" s="297"/>
      <c r="M417" s="297"/>
      <c r="N417" s="297"/>
      <c r="O417" s="297"/>
      <c r="P417" s="297"/>
      <c r="Q417" s="297"/>
      <c r="R417" s="297"/>
      <c r="S417" s="297"/>
      <c r="T417" s="297"/>
      <c r="U417" s="297"/>
      <c r="V417" s="297"/>
      <c r="W417" s="297"/>
      <c r="X417" s="297"/>
      <c r="Y417" s="297"/>
      <c r="Z417" s="297"/>
    </row>
    <row r="418" ht="13.5" customHeight="1">
      <c r="A418" s="294" t="s">
        <v>145</v>
      </c>
      <c r="B418" s="294" t="s">
        <v>1784</v>
      </c>
      <c r="C418" s="294" t="s">
        <v>234</v>
      </c>
      <c r="D418" s="294" t="s">
        <v>1226</v>
      </c>
      <c r="E418" s="294" t="s">
        <v>233</v>
      </c>
      <c r="F418" s="294" t="s">
        <v>156</v>
      </c>
      <c r="G418" s="294"/>
      <c r="H418" s="294" t="s">
        <v>1759</v>
      </c>
      <c r="I418" s="294" t="s">
        <v>1228</v>
      </c>
      <c r="J418" s="301" t="str">
        <f t="shared" si="5"/>
        <v>TinCookson (Alpha Metals Taiwan)</v>
      </c>
      <c r="K418" s="301" t="str">
        <f t="shared" si="6"/>
        <v>TinCookson (Alpha Metals Taiwan)</v>
      </c>
      <c r="L418" s="297"/>
      <c r="M418" s="297"/>
      <c r="N418" s="297"/>
      <c r="O418" s="297"/>
      <c r="P418" s="297"/>
      <c r="Q418" s="297"/>
      <c r="R418" s="297"/>
      <c r="S418" s="297"/>
      <c r="T418" s="297"/>
      <c r="U418" s="297"/>
      <c r="V418" s="297"/>
      <c r="W418" s="297"/>
      <c r="X418" s="297"/>
      <c r="Y418" s="297"/>
      <c r="Z418" s="297"/>
    </row>
    <row r="419" ht="13.5" customHeight="1">
      <c r="A419" s="294" t="s">
        <v>145</v>
      </c>
      <c r="B419" s="294" t="s">
        <v>1785</v>
      </c>
      <c r="C419" s="294" t="s">
        <v>234</v>
      </c>
      <c r="D419" s="294" t="s">
        <v>1226</v>
      </c>
      <c r="E419" s="294" t="s">
        <v>233</v>
      </c>
      <c r="F419" s="294" t="s">
        <v>156</v>
      </c>
      <c r="G419" s="294"/>
      <c r="H419" s="294" t="s">
        <v>1759</v>
      </c>
      <c r="I419" s="294" t="s">
        <v>1228</v>
      </c>
      <c r="J419" s="301" t="str">
        <f t="shared" si="5"/>
        <v>TinCookson Alpha Metals (Shenzhen) Co., Ltd.</v>
      </c>
      <c r="K419" s="301" t="str">
        <f t="shared" si="6"/>
        <v>TinCookson Alpha Metals (Shenzhen) Co., Ltd.</v>
      </c>
      <c r="L419" s="297"/>
      <c r="M419" s="297"/>
      <c r="N419" s="297"/>
      <c r="O419" s="297"/>
      <c r="P419" s="297"/>
      <c r="Q419" s="297"/>
      <c r="R419" s="297"/>
      <c r="S419" s="297"/>
      <c r="T419" s="297"/>
      <c r="U419" s="297"/>
      <c r="V419" s="297"/>
      <c r="W419" s="297"/>
      <c r="X419" s="297"/>
      <c r="Y419" s="297"/>
      <c r="Z419" s="297"/>
    </row>
    <row r="420" ht="13.5" customHeight="1">
      <c r="A420" s="294" t="s">
        <v>145</v>
      </c>
      <c r="B420" s="294" t="s">
        <v>1168</v>
      </c>
      <c r="C420" s="294" t="s">
        <v>1168</v>
      </c>
      <c r="D420" s="294" t="s">
        <v>1264</v>
      </c>
      <c r="E420" s="294" t="s">
        <v>1167</v>
      </c>
      <c r="F420" s="294" t="s">
        <v>156</v>
      </c>
      <c r="G420" s="294"/>
      <c r="H420" s="294" t="s">
        <v>1786</v>
      </c>
      <c r="I420" s="294" t="s">
        <v>1787</v>
      </c>
      <c r="J420" s="301" t="str">
        <f t="shared" si="5"/>
        <v>TinCRM Fundicao De Metais E Comercio De Equipamentos Eletronicos Do Brasil Ltda</v>
      </c>
      <c r="K420" s="301" t="str">
        <f t="shared" si="6"/>
        <v>TinCRM Fundicao De Metais E Comercio De Equipamentos Eletronicos Do Brasil Ltda</v>
      </c>
      <c r="L420" s="297"/>
      <c r="M420" s="297"/>
      <c r="N420" s="297"/>
      <c r="O420" s="297"/>
      <c r="P420" s="297"/>
      <c r="Q420" s="297"/>
      <c r="R420" s="297"/>
      <c r="S420" s="297"/>
      <c r="T420" s="297"/>
      <c r="U420" s="297"/>
      <c r="V420" s="297"/>
      <c r="W420" s="297"/>
      <c r="X420" s="297"/>
      <c r="Y420" s="297"/>
      <c r="Z420" s="297"/>
    </row>
    <row r="421" ht="13.5" customHeight="1">
      <c r="A421" s="294" t="s">
        <v>145</v>
      </c>
      <c r="B421" s="294" t="s">
        <v>1788</v>
      </c>
      <c r="C421" s="294" t="s">
        <v>1168</v>
      </c>
      <c r="D421" s="294" t="s">
        <v>1264</v>
      </c>
      <c r="E421" s="294" t="s">
        <v>1167</v>
      </c>
      <c r="F421" s="294" t="s">
        <v>156</v>
      </c>
      <c r="G421" s="294"/>
      <c r="H421" s="294" t="s">
        <v>1786</v>
      </c>
      <c r="I421" s="294" t="s">
        <v>1787</v>
      </c>
      <c r="J421" s="301" t="str">
        <f t="shared" si="5"/>
        <v>TinCRM Fundição De Metais E Comércio De Equipamentos Eletrônicos Do Brasil Ltda</v>
      </c>
      <c r="K421" s="301" t="str">
        <f t="shared" si="6"/>
        <v>TinCRM Fundição De Metais E Comércio De Equipamentos Eletrônicos Do Brasil Ltda</v>
      </c>
      <c r="L421" s="297"/>
      <c r="M421" s="297"/>
      <c r="N421" s="297"/>
      <c r="O421" s="297"/>
      <c r="P421" s="297"/>
      <c r="Q421" s="297"/>
      <c r="R421" s="297"/>
      <c r="S421" s="297"/>
      <c r="T421" s="297"/>
      <c r="U421" s="297"/>
      <c r="V421" s="297"/>
      <c r="W421" s="297"/>
      <c r="X421" s="297"/>
      <c r="Y421" s="297"/>
      <c r="Z421" s="297"/>
    </row>
    <row r="422" ht="13.5" customHeight="1">
      <c r="A422" s="294" t="s">
        <v>145</v>
      </c>
      <c r="B422" s="294" t="s">
        <v>780</v>
      </c>
      <c r="C422" s="294" t="s">
        <v>780</v>
      </c>
      <c r="D422" s="294" t="s">
        <v>1603</v>
      </c>
      <c r="E422" s="294" t="s">
        <v>779</v>
      </c>
      <c r="F422" s="294" t="s">
        <v>156</v>
      </c>
      <c r="G422" s="294"/>
      <c r="H422" s="294" t="s">
        <v>1789</v>
      </c>
      <c r="I422" s="294" t="s">
        <v>1789</v>
      </c>
      <c r="J422" s="301" t="str">
        <f t="shared" si="5"/>
        <v>TinCRM Synergies</v>
      </c>
      <c r="K422" s="301" t="str">
        <f t="shared" si="6"/>
        <v>TinCRM Synergies</v>
      </c>
      <c r="L422" s="297"/>
      <c r="M422" s="297"/>
      <c r="N422" s="297"/>
      <c r="O422" s="297"/>
      <c r="P422" s="297"/>
      <c r="Q422" s="297"/>
      <c r="R422" s="297"/>
      <c r="S422" s="297"/>
      <c r="T422" s="297"/>
      <c r="U422" s="297"/>
      <c r="V422" s="297"/>
      <c r="W422" s="297"/>
      <c r="X422" s="297"/>
      <c r="Y422" s="297"/>
      <c r="Z422" s="297"/>
    </row>
    <row r="423" ht="13.5" customHeight="1">
      <c r="A423" s="294" t="s">
        <v>145</v>
      </c>
      <c r="B423" s="294" t="s">
        <v>611</v>
      </c>
      <c r="C423" s="294" t="s">
        <v>611</v>
      </c>
      <c r="D423" s="294" t="s">
        <v>1573</v>
      </c>
      <c r="E423" s="294" t="s">
        <v>610</v>
      </c>
      <c r="F423" s="294" t="s">
        <v>156</v>
      </c>
      <c r="G423" s="294"/>
      <c r="H423" s="294" t="s">
        <v>1773</v>
      </c>
      <c r="I423" s="294" t="s">
        <v>1771</v>
      </c>
      <c r="J423" s="301" t="str">
        <f t="shared" si="5"/>
        <v>TinCV Ayi Jaya</v>
      </c>
      <c r="K423" s="301" t="str">
        <f t="shared" si="6"/>
        <v>TinCV Ayi Jaya</v>
      </c>
      <c r="L423" s="297"/>
      <c r="M423" s="297"/>
      <c r="N423" s="297"/>
      <c r="O423" s="297"/>
      <c r="P423" s="297"/>
      <c r="Q423" s="297"/>
      <c r="R423" s="297"/>
      <c r="S423" s="297"/>
      <c r="T423" s="297"/>
      <c r="U423" s="297"/>
      <c r="V423" s="297"/>
      <c r="W423" s="297"/>
      <c r="X423" s="297"/>
      <c r="Y423" s="297"/>
      <c r="Z423" s="297"/>
    </row>
    <row r="424" ht="13.5" customHeight="1">
      <c r="A424" s="294" t="s">
        <v>145</v>
      </c>
      <c r="B424" s="294" t="s">
        <v>1790</v>
      </c>
      <c r="C424" s="294" t="s">
        <v>275</v>
      </c>
      <c r="D424" s="294" t="s">
        <v>1573</v>
      </c>
      <c r="E424" s="294" t="s">
        <v>274</v>
      </c>
      <c r="F424" s="294" t="s">
        <v>156</v>
      </c>
      <c r="G424" s="294"/>
      <c r="H424" s="294" t="s">
        <v>1791</v>
      </c>
      <c r="I424" s="294" t="s">
        <v>1771</v>
      </c>
      <c r="J424" s="301" t="str">
        <f t="shared" si="5"/>
        <v>TinCV Nurjanah</v>
      </c>
      <c r="K424" s="301" t="str">
        <f t="shared" si="6"/>
        <v>TinCV Nurjanah</v>
      </c>
      <c r="L424" s="297"/>
      <c r="M424" s="297"/>
      <c r="N424" s="297"/>
      <c r="O424" s="297"/>
      <c r="P424" s="297"/>
      <c r="Q424" s="297"/>
      <c r="R424" s="297"/>
      <c r="S424" s="297"/>
      <c r="T424" s="297"/>
      <c r="U424" s="297"/>
      <c r="V424" s="297"/>
      <c r="W424" s="297"/>
      <c r="X424" s="297"/>
      <c r="Y424" s="297"/>
      <c r="Z424" s="297"/>
    </row>
    <row r="425" ht="13.5" customHeight="1">
      <c r="A425" s="294" t="s">
        <v>145</v>
      </c>
      <c r="B425" s="294" t="s">
        <v>1792</v>
      </c>
      <c r="C425" s="294" t="s">
        <v>887</v>
      </c>
      <c r="D425" s="294" t="s">
        <v>1573</v>
      </c>
      <c r="E425" s="294" t="s">
        <v>886</v>
      </c>
      <c r="F425" s="294" t="s">
        <v>156</v>
      </c>
      <c r="G425" s="294"/>
      <c r="H425" s="294" t="s">
        <v>1793</v>
      </c>
      <c r="I425" s="294" t="s">
        <v>1771</v>
      </c>
      <c r="J425" s="301" t="str">
        <f t="shared" si="5"/>
        <v>TinCV Serumpun Sebalai</v>
      </c>
      <c r="K425" s="301" t="str">
        <f t="shared" si="6"/>
        <v>TinCV Serumpun Sebalai</v>
      </c>
      <c r="L425" s="297"/>
      <c r="M425" s="297"/>
      <c r="N425" s="297"/>
      <c r="O425" s="297"/>
      <c r="P425" s="297"/>
      <c r="Q425" s="297"/>
      <c r="R425" s="297"/>
      <c r="S425" s="297"/>
      <c r="T425" s="297"/>
      <c r="U425" s="297"/>
      <c r="V425" s="297"/>
      <c r="W425" s="297"/>
      <c r="X425" s="297"/>
      <c r="Y425" s="297"/>
      <c r="Z425" s="297"/>
    </row>
    <row r="426" ht="13.5" customHeight="1">
      <c r="A426" s="294" t="s">
        <v>145</v>
      </c>
      <c r="B426" s="294" t="s">
        <v>1794</v>
      </c>
      <c r="C426" s="294" t="s">
        <v>1115</v>
      </c>
      <c r="D426" s="294" t="s">
        <v>1573</v>
      </c>
      <c r="E426" s="294" t="s">
        <v>1114</v>
      </c>
      <c r="F426" s="294" t="s">
        <v>156</v>
      </c>
      <c r="G426" s="294"/>
      <c r="H426" s="294" t="s">
        <v>1770</v>
      </c>
      <c r="I426" s="294" t="s">
        <v>1771</v>
      </c>
      <c r="J426" s="301" t="str">
        <f t="shared" si="5"/>
        <v>TinCV Tiga Sekawan</v>
      </c>
      <c r="K426" s="301" t="str">
        <f t="shared" si="6"/>
        <v>TinCV Tiga Sekawan</v>
      </c>
      <c r="L426" s="297"/>
      <c r="M426" s="297"/>
      <c r="N426" s="297"/>
      <c r="O426" s="297"/>
      <c r="P426" s="297"/>
      <c r="Q426" s="297"/>
      <c r="R426" s="297"/>
      <c r="S426" s="297"/>
      <c r="T426" s="297"/>
      <c r="U426" s="297"/>
      <c r="V426" s="297"/>
      <c r="W426" s="297"/>
      <c r="X426" s="297"/>
      <c r="Y426" s="297"/>
      <c r="Z426" s="297"/>
    </row>
    <row r="427" ht="13.5" customHeight="1">
      <c r="A427" s="294" t="s">
        <v>145</v>
      </c>
      <c r="B427" s="294" t="s">
        <v>1090</v>
      </c>
      <c r="C427" s="294" t="s">
        <v>1090</v>
      </c>
      <c r="D427" s="294" t="s">
        <v>1573</v>
      </c>
      <c r="E427" s="294" t="s">
        <v>1089</v>
      </c>
      <c r="F427" s="294" t="s">
        <v>156</v>
      </c>
      <c r="G427" s="294"/>
      <c r="H427" s="294" t="s">
        <v>1770</v>
      </c>
      <c r="I427" s="294" t="s">
        <v>1771</v>
      </c>
      <c r="J427" s="301" t="str">
        <f t="shared" si="5"/>
        <v>TinCV Venus Inti Perkasa</v>
      </c>
      <c r="K427" s="301" t="str">
        <f t="shared" si="6"/>
        <v>TinCV Venus Inti Perkasa</v>
      </c>
      <c r="L427" s="297"/>
      <c r="M427" s="297"/>
      <c r="N427" s="297"/>
      <c r="O427" s="297"/>
      <c r="P427" s="297"/>
      <c r="Q427" s="297"/>
      <c r="R427" s="297"/>
      <c r="S427" s="297"/>
      <c r="T427" s="297"/>
      <c r="U427" s="297"/>
      <c r="V427" s="297"/>
      <c r="W427" s="297"/>
      <c r="X427" s="297"/>
      <c r="Y427" s="297"/>
      <c r="Z427" s="297"/>
    </row>
    <row r="428" ht="13.5" customHeight="1">
      <c r="A428" s="294" t="s">
        <v>145</v>
      </c>
      <c r="B428" s="294" t="s">
        <v>901</v>
      </c>
      <c r="C428" s="294" t="s">
        <v>901</v>
      </c>
      <c r="D428" s="294" t="s">
        <v>1269</v>
      </c>
      <c r="E428" s="294" t="s">
        <v>900</v>
      </c>
      <c r="F428" s="294" t="s">
        <v>156</v>
      </c>
      <c r="G428" s="294"/>
      <c r="H428" s="294" t="s">
        <v>1795</v>
      </c>
      <c r="I428" s="294" t="s">
        <v>1404</v>
      </c>
      <c r="J428" s="301" t="str">
        <f t="shared" si="5"/>
        <v>TinDongguan CiEXPO Environmental Engineering Co., Ltd.</v>
      </c>
      <c r="K428" s="301" t="str">
        <f t="shared" si="6"/>
        <v>TinDongguan CiEXPO Environmental Engineering Co., Ltd.</v>
      </c>
      <c r="L428" s="297"/>
      <c r="M428" s="297"/>
      <c r="N428" s="297"/>
      <c r="O428" s="297"/>
      <c r="P428" s="297"/>
      <c r="Q428" s="297"/>
      <c r="R428" s="297"/>
      <c r="S428" s="297"/>
      <c r="T428" s="297"/>
      <c r="U428" s="297"/>
      <c r="V428" s="297"/>
      <c r="W428" s="297"/>
      <c r="X428" s="297"/>
      <c r="Y428" s="297"/>
      <c r="Z428" s="297"/>
    </row>
    <row r="429" ht="13.5" customHeight="1">
      <c r="A429" s="294" t="s">
        <v>145</v>
      </c>
      <c r="B429" s="294" t="s">
        <v>279</v>
      </c>
      <c r="C429" s="294" t="s">
        <v>279</v>
      </c>
      <c r="D429" s="294" t="s">
        <v>1241</v>
      </c>
      <c r="E429" s="294" t="s">
        <v>918</v>
      </c>
      <c r="F429" s="294" t="s">
        <v>156</v>
      </c>
      <c r="G429" s="294"/>
      <c r="H429" s="294" t="s">
        <v>1245</v>
      </c>
      <c r="I429" s="294" t="s">
        <v>1246</v>
      </c>
      <c r="J429" s="301" t="str">
        <f t="shared" si="5"/>
        <v>TinDowa</v>
      </c>
      <c r="K429" s="301" t="str">
        <f t="shared" si="6"/>
        <v>TinDowa</v>
      </c>
      <c r="L429" s="297"/>
      <c r="M429" s="297"/>
      <c r="N429" s="297"/>
      <c r="O429" s="297"/>
      <c r="P429" s="297"/>
      <c r="Q429" s="297"/>
      <c r="R429" s="297"/>
      <c r="S429" s="297"/>
      <c r="T429" s="297"/>
      <c r="U429" s="297"/>
      <c r="V429" s="297"/>
      <c r="W429" s="297"/>
      <c r="X429" s="297"/>
      <c r="Y429" s="297"/>
      <c r="Z429" s="297"/>
    </row>
    <row r="430" ht="13.5" customHeight="1">
      <c r="A430" s="294" t="s">
        <v>145</v>
      </c>
      <c r="B430" s="294" t="s">
        <v>1796</v>
      </c>
      <c r="C430" s="294" t="s">
        <v>279</v>
      </c>
      <c r="D430" s="294" t="s">
        <v>1241</v>
      </c>
      <c r="E430" s="294" t="s">
        <v>918</v>
      </c>
      <c r="F430" s="294" t="s">
        <v>156</v>
      </c>
      <c r="G430" s="294"/>
      <c r="H430" s="294" t="s">
        <v>1245</v>
      </c>
      <c r="I430" s="294" t="s">
        <v>1246</v>
      </c>
      <c r="J430" s="301" t="str">
        <f t="shared" si="5"/>
        <v>TinDowa Metaltech Co., Ltd.</v>
      </c>
      <c r="K430" s="301" t="str">
        <f t="shared" si="6"/>
        <v>TinDowa Metaltech Co., Ltd.</v>
      </c>
      <c r="L430" s="297"/>
      <c r="M430" s="297"/>
      <c r="N430" s="297"/>
      <c r="O430" s="297"/>
      <c r="P430" s="297"/>
      <c r="Q430" s="297"/>
      <c r="R430" s="297"/>
      <c r="S430" s="297"/>
      <c r="T430" s="297"/>
      <c r="U430" s="297"/>
      <c r="V430" s="297"/>
      <c r="W430" s="297"/>
      <c r="X430" s="297"/>
      <c r="Y430" s="297"/>
      <c r="Z430" s="297"/>
    </row>
    <row r="431" ht="13.5" customHeight="1">
      <c r="A431" s="294" t="s">
        <v>145</v>
      </c>
      <c r="B431" s="294" t="s">
        <v>729</v>
      </c>
      <c r="C431" s="294" t="s">
        <v>729</v>
      </c>
      <c r="D431" s="294" t="s">
        <v>1797</v>
      </c>
      <c r="E431" s="294" t="s">
        <v>728</v>
      </c>
      <c r="F431" s="294" t="s">
        <v>156</v>
      </c>
      <c r="G431" s="294"/>
      <c r="H431" s="294" t="s">
        <v>1798</v>
      </c>
      <c r="I431" s="294" t="s">
        <v>1798</v>
      </c>
      <c r="J431" s="301" t="str">
        <f t="shared" si="5"/>
        <v>TinDS Myanmar</v>
      </c>
      <c r="K431" s="301" t="str">
        <f t="shared" si="6"/>
        <v>TinDS Myanmar</v>
      </c>
      <c r="L431" s="297"/>
      <c r="M431" s="297"/>
      <c r="N431" s="297"/>
      <c r="O431" s="297"/>
      <c r="P431" s="297"/>
      <c r="Q431" s="297"/>
      <c r="R431" s="297"/>
      <c r="S431" s="297"/>
      <c r="T431" s="297"/>
      <c r="U431" s="297"/>
      <c r="V431" s="297"/>
      <c r="W431" s="297"/>
      <c r="X431" s="297"/>
      <c r="Y431" s="297"/>
      <c r="Z431" s="297"/>
    </row>
    <row r="432" ht="13.5" customHeight="1">
      <c r="A432" s="294" t="s">
        <v>145</v>
      </c>
      <c r="B432" s="294" t="s">
        <v>823</v>
      </c>
      <c r="C432" s="294" t="s">
        <v>823</v>
      </c>
      <c r="D432" s="294" t="s">
        <v>1763</v>
      </c>
      <c r="E432" s="294" t="s">
        <v>822</v>
      </c>
      <c r="F432" s="294" t="s">
        <v>156</v>
      </c>
      <c r="G432" s="294"/>
      <c r="H432" s="294" t="s">
        <v>1799</v>
      </c>
      <c r="I432" s="294" t="s">
        <v>1800</v>
      </c>
      <c r="J432" s="301" t="str">
        <f t="shared" si="5"/>
        <v>TinElectro-Mechanical Facility of the Cao Bang Minerals &amp; Metallurgy Joint Stock Company</v>
      </c>
      <c r="K432" s="301" t="str">
        <f t="shared" si="6"/>
        <v>TinElectro-Mechanical Facility of the Cao Bang Minerals &amp; Metallurgy Joint Stock Company</v>
      </c>
      <c r="L432" s="297"/>
      <c r="M432" s="297"/>
      <c r="N432" s="297"/>
      <c r="O432" s="297"/>
      <c r="P432" s="297"/>
      <c r="Q432" s="297"/>
      <c r="R432" s="297"/>
      <c r="S432" s="297"/>
      <c r="T432" s="297"/>
      <c r="U432" s="297"/>
      <c r="V432" s="297"/>
      <c r="W432" s="297"/>
      <c r="X432" s="297"/>
      <c r="Y432" s="297"/>
      <c r="Z432" s="297"/>
    </row>
    <row r="433" ht="13.5" customHeight="1">
      <c r="A433" s="294" t="s">
        <v>145</v>
      </c>
      <c r="B433" s="294" t="s">
        <v>291</v>
      </c>
      <c r="C433" s="294" t="s">
        <v>291</v>
      </c>
      <c r="D433" s="294" t="s">
        <v>1801</v>
      </c>
      <c r="E433" s="294" t="s">
        <v>290</v>
      </c>
      <c r="F433" s="294" t="s">
        <v>156</v>
      </c>
      <c r="G433" s="294"/>
      <c r="H433" s="294" t="s">
        <v>1802</v>
      </c>
      <c r="I433" s="294" t="s">
        <v>1802</v>
      </c>
      <c r="J433" s="301" t="str">
        <f t="shared" si="5"/>
        <v>TinEM Vinto</v>
      </c>
      <c r="K433" s="301" t="str">
        <f t="shared" si="6"/>
        <v>TinEM Vinto</v>
      </c>
      <c r="L433" s="297"/>
      <c r="M433" s="297"/>
      <c r="N433" s="297"/>
      <c r="O433" s="297"/>
      <c r="P433" s="297"/>
      <c r="Q433" s="297"/>
      <c r="R433" s="297"/>
      <c r="S433" s="297"/>
      <c r="T433" s="297"/>
      <c r="U433" s="297"/>
      <c r="V433" s="297"/>
      <c r="W433" s="297"/>
      <c r="X433" s="297"/>
      <c r="Y433" s="297"/>
      <c r="Z433" s="297"/>
    </row>
    <row r="434" ht="13.5" customHeight="1">
      <c r="A434" s="294" t="s">
        <v>145</v>
      </c>
      <c r="B434" s="294" t="s">
        <v>1803</v>
      </c>
      <c r="C434" s="294" t="s">
        <v>291</v>
      </c>
      <c r="D434" s="294" t="s">
        <v>1801</v>
      </c>
      <c r="E434" s="294" t="s">
        <v>290</v>
      </c>
      <c r="F434" s="294" t="s">
        <v>156</v>
      </c>
      <c r="G434" s="294"/>
      <c r="H434" s="294" t="s">
        <v>1802</v>
      </c>
      <c r="I434" s="294" t="s">
        <v>1802</v>
      </c>
      <c r="J434" s="301" t="str">
        <f t="shared" si="5"/>
        <v>TinEmpresa Metalúrgica Vinto</v>
      </c>
      <c r="K434" s="301" t="str">
        <f t="shared" si="6"/>
        <v>TinEmpresa Metalúrgica Vinto</v>
      </c>
      <c r="L434" s="297"/>
      <c r="M434" s="297"/>
      <c r="N434" s="297"/>
      <c r="O434" s="297"/>
      <c r="P434" s="297"/>
      <c r="Q434" s="297"/>
      <c r="R434" s="297"/>
      <c r="S434" s="297"/>
      <c r="T434" s="297"/>
      <c r="U434" s="297"/>
      <c r="V434" s="297"/>
      <c r="W434" s="297"/>
      <c r="X434" s="297"/>
      <c r="Y434" s="297"/>
      <c r="Z434" s="297"/>
    </row>
    <row r="435" ht="13.5" customHeight="1">
      <c r="A435" s="294" t="s">
        <v>145</v>
      </c>
      <c r="B435" s="294" t="s">
        <v>1804</v>
      </c>
      <c r="C435" s="294" t="s">
        <v>291</v>
      </c>
      <c r="D435" s="294" t="s">
        <v>1801</v>
      </c>
      <c r="E435" s="294" t="s">
        <v>290</v>
      </c>
      <c r="F435" s="294" t="s">
        <v>156</v>
      </c>
      <c r="G435" s="294"/>
      <c r="H435" s="294" t="s">
        <v>1802</v>
      </c>
      <c r="I435" s="294" t="s">
        <v>1802</v>
      </c>
      <c r="J435" s="301" t="str">
        <f t="shared" si="5"/>
        <v>TinEmpressa Nacional de Fundiciones (ENAF)</v>
      </c>
      <c r="K435" s="301" t="str">
        <f t="shared" si="6"/>
        <v>TinEmpressa Nacional de Fundiciones (ENAF)</v>
      </c>
      <c r="L435" s="297"/>
      <c r="M435" s="297"/>
      <c r="N435" s="297"/>
      <c r="O435" s="297"/>
      <c r="P435" s="297"/>
      <c r="Q435" s="297"/>
      <c r="R435" s="297"/>
      <c r="S435" s="297"/>
      <c r="T435" s="297"/>
      <c r="U435" s="297"/>
      <c r="V435" s="297"/>
      <c r="W435" s="297"/>
      <c r="X435" s="297"/>
      <c r="Y435" s="297"/>
      <c r="Z435" s="297"/>
    </row>
    <row r="436" ht="13.5" customHeight="1">
      <c r="A436" s="294" t="s">
        <v>145</v>
      </c>
      <c r="B436" s="294" t="s">
        <v>1805</v>
      </c>
      <c r="C436" s="294" t="s">
        <v>291</v>
      </c>
      <c r="D436" s="294" t="s">
        <v>1801</v>
      </c>
      <c r="E436" s="294" t="s">
        <v>290</v>
      </c>
      <c r="F436" s="294" t="s">
        <v>156</v>
      </c>
      <c r="G436" s="294"/>
      <c r="H436" s="294" t="s">
        <v>1802</v>
      </c>
      <c r="I436" s="294" t="s">
        <v>1802</v>
      </c>
      <c r="J436" s="301" t="str">
        <f t="shared" si="5"/>
        <v>TinENAF</v>
      </c>
      <c r="K436" s="301" t="str">
        <f t="shared" si="6"/>
        <v>TinENAF</v>
      </c>
      <c r="L436" s="297"/>
      <c r="M436" s="297"/>
      <c r="N436" s="297"/>
      <c r="O436" s="297"/>
      <c r="P436" s="297"/>
      <c r="Q436" s="297"/>
      <c r="R436" s="297"/>
      <c r="S436" s="297"/>
      <c r="T436" s="297"/>
      <c r="U436" s="297"/>
      <c r="V436" s="297"/>
      <c r="W436" s="297"/>
      <c r="X436" s="297"/>
      <c r="Y436" s="297"/>
      <c r="Z436" s="297"/>
    </row>
    <row r="437" ht="13.5" customHeight="1">
      <c r="A437" s="294" t="s">
        <v>145</v>
      </c>
      <c r="B437" s="294" t="s">
        <v>304</v>
      </c>
      <c r="C437" s="294" t="s">
        <v>304</v>
      </c>
      <c r="D437" s="294" t="s">
        <v>1264</v>
      </c>
      <c r="E437" s="294" t="s">
        <v>303</v>
      </c>
      <c r="F437" s="294" t="s">
        <v>156</v>
      </c>
      <c r="G437" s="294"/>
      <c r="H437" s="294" t="s">
        <v>1806</v>
      </c>
      <c r="I437" s="294" t="s">
        <v>1807</v>
      </c>
      <c r="J437" s="301" t="str">
        <f t="shared" si="5"/>
        <v>TinEstanho de Rondonia S.A.</v>
      </c>
      <c r="K437" s="301" t="str">
        <f t="shared" si="6"/>
        <v>TinEstanho de Rondonia S.A.</v>
      </c>
      <c r="L437" s="297"/>
      <c r="M437" s="297"/>
      <c r="N437" s="297"/>
      <c r="O437" s="297"/>
      <c r="P437" s="297"/>
      <c r="Q437" s="297"/>
      <c r="R437" s="297"/>
      <c r="S437" s="297"/>
      <c r="T437" s="297"/>
      <c r="U437" s="297"/>
      <c r="V437" s="297"/>
      <c r="W437" s="297"/>
      <c r="X437" s="297"/>
      <c r="Y437" s="297"/>
      <c r="Z437" s="297"/>
    </row>
    <row r="438" ht="13.5" customHeight="1">
      <c r="A438" s="294" t="s">
        <v>145</v>
      </c>
      <c r="B438" s="294" t="s">
        <v>1808</v>
      </c>
      <c r="C438" s="294" t="s">
        <v>304</v>
      </c>
      <c r="D438" s="294" t="s">
        <v>1264</v>
      </c>
      <c r="E438" s="294" t="s">
        <v>303</v>
      </c>
      <c r="F438" s="294" t="s">
        <v>156</v>
      </c>
      <c r="G438" s="294"/>
      <c r="H438" s="294" t="s">
        <v>1806</v>
      </c>
      <c r="I438" s="294" t="s">
        <v>1807</v>
      </c>
      <c r="J438" s="301" t="str">
        <f t="shared" si="5"/>
        <v>TinEstanho de Rondônia S.A.</v>
      </c>
      <c r="K438" s="301" t="str">
        <f t="shared" si="6"/>
        <v>TinEstanho de Rondônia S.A.</v>
      </c>
      <c r="L438" s="297"/>
      <c r="M438" s="297"/>
      <c r="N438" s="297"/>
      <c r="O438" s="297"/>
      <c r="P438" s="297"/>
      <c r="Q438" s="297"/>
      <c r="R438" s="297"/>
      <c r="S438" s="297"/>
      <c r="T438" s="297"/>
      <c r="U438" s="297"/>
      <c r="V438" s="297"/>
      <c r="W438" s="297"/>
      <c r="X438" s="297"/>
      <c r="Y438" s="297"/>
      <c r="Z438" s="297"/>
    </row>
    <row r="439" ht="13.5" customHeight="1">
      <c r="A439" s="294" t="s">
        <v>145</v>
      </c>
      <c r="B439" s="294" t="s">
        <v>1809</v>
      </c>
      <c r="C439" s="294" t="s">
        <v>723</v>
      </c>
      <c r="D439" s="294" t="s">
        <v>1264</v>
      </c>
      <c r="E439" s="294" t="s">
        <v>722</v>
      </c>
      <c r="F439" s="294" t="s">
        <v>156</v>
      </c>
      <c r="G439" s="294"/>
      <c r="H439" s="294" t="s">
        <v>1810</v>
      </c>
      <c r="I439" s="294" t="s">
        <v>1500</v>
      </c>
      <c r="J439" s="301" t="str">
        <f t="shared" si="5"/>
        <v>TinFabrica Auricchio</v>
      </c>
      <c r="K439" s="301" t="str">
        <f t="shared" si="6"/>
        <v>TinFabrica Auricchio</v>
      </c>
      <c r="L439" s="297"/>
      <c r="M439" s="297"/>
      <c r="N439" s="297"/>
      <c r="O439" s="297"/>
      <c r="P439" s="297"/>
      <c r="Q439" s="297"/>
      <c r="R439" s="297"/>
      <c r="S439" s="297"/>
      <c r="T439" s="297"/>
      <c r="U439" s="297"/>
      <c r="V439" s="297"/>
      <c r="W439" s="297"/>
      <c r="X439" s="297"/>
      <c r="Y439" s="297"/>
      <c r="Z439" s="297"/>
    </row>
    <row r="440" ht="13.5" customHeight="1">
      <c r="A440" s="294" t="s">
        <v>145</v>
      </c>
      <c r="B440" s="294" t="s">
        <v>1811</v>
      </c>
      <c r="C440" s="294" t="s">
        <v>723</v>
      </c>
      <c r="D440" s="294" t="s">
        <v>1264</v>
      </c>
      <c r="E440" s="294" t="s">
        <v>722</v>
      </c>
      <c r="F440" s="294" t="s">
        <v>156</v>
      </c>
      <c r="G440" s="294"/>
      <c r="H440" s="294" t="s">
        <v>1810</v>
      </c>
      <c r="I440" s="294" t="s">
        <v>1500</v>
      </c>
      <c r="J440" s="301" t="str">
        <f t="shared" si="5"/>
        <v>TinFábrica Auricchio</v>
      </c>
      <c r="K440" s="301" t="str">
        <f t="shared" si="6"/>
        <v>TinFábrica Auricchio</v>
      </c>
      <c r="L440" s="297"/>
      <c r="M440" s="297"/>
      <c r="N440" s="297"/>
      <c r="O440" s="297"/>
      <c r="P440" s="297"/>
      <c r="Q440" s="297"/>
      <c r="R440" s="297"/>
      <c r="S440" s="297"/>
      <c r="T440" s="297"/>
      <c r="U440" s="297"/>
      <c r="V440" s="297"/>
      <c r="W440" s="297"/>
      <c r="X440" s="297"/>
      <c r="Y440" s="297"/>
      <c r="Z440" s="297"/>
    </row>
    <row r="441" ht="13.5" customHeight="1">
      <c r="A441" s="294" t="s">
        <v>145</v>
      </c>
      <c r="B441" s="294" t="s">
        <v>723</v>
      </c>
      <c r="C441" s="294" t="s">
        <v>723</v>
      </c>
      <c r="D441" s="294" t="s">
        <v>1264</v>
      </c>
      <c r="E441" s="294" t="s">
        <v>722</v>
      </c>
      <c r="F441" s="294" t="s">
        <v>156</v>
      </c>
      <c r="G441" s="294"/>
      <c r="H441" s="294" t="s">
        <v>1810</v>
      </c>
      <c r="I441" s="294" t="s">
        <v>1500</v>
      </c>
      <c r="J441" s="301" t="str">
        <f t="shared" si="5"/>
        <v>TinFabrica Auricchio Industria e Comercio Ltda.</v>
      </c>
      <c r="K441" s="301" t="str">
        <f t="shared" si="6"/>
        <v>TinFabrica Auricchio Industria e Comercio Ltda.</v>
      </c>
      <c r="L441" s="297"/>
      <c r="M441" s="297"/>
      <c r="N441" s="297"/>
      <c r="O441" s="297"/>
      <c r="P441" s="297"/>
      <c r="Q441" s="297"/>
      <c r="R441" s="297"/>
      <c r="S441" s="297"/>
      <c r="T441" s="297"/>
      <c r="U441" s="297"/>
      <c r="V441" s="297"/>
      <c r="W441" s="297"/>
      <c r="X441" s="297"/>
      <c r="Y441" s="297"/>
      <c r="Z441" s="297"/>
    </row>
    <row r="442" ht="13.5" customHeight="1">
      <c r="A442" s="294" t="s">
        <v>145</v>
      </c>
      <c r="B442" s="294" t="s">
        <v>294</v>
      </c>
      <c r="C442" s="294" t="s">
        <v>294</v>
      </c>
      <c r="D442" s="294" t="s">
        <v>1464</v>
      </c>
      <c r="E442" s="294" t="s">
        <v>293</v>
      </c>
      <c r="F442" s="294" t="s">
        <v>156</v>
      </c>
      <c r="G442" s="294"/>
      <c r="H442" s="294" t="s">
        <v>1812</v>
      </c>
      <c r="I442" s="294" t="s">
        <v>1813</v>
      </c>
      <c r="J442" s="301" t="str">
        <f t="shared" si="5"/>
        <v>TinFenix Metals</v>
      </c>
      <c r="K442" s="301" t="str">
        <f t="shared" si="6"/>
        <v>TinFenix Metals</v>
      </c>
      <c r="L442" s="297"/>
      <c r="M442" s="297"/>
      <c r="N442" s="297"/>
      <c r="O442" s="297"/>
      <c r="P442" s="297"/>
      <c r="Q442" s="297"/>
      <c r="R442" s="297"/>
      <c r="S442" s="297"/>
      <c r="T442" s="297"/>
      <c r="U442" s="297"/>
      <c r="V442" s="297"/>
      <c r="W442" s="297"/>
      <c r="X442" s="297"/>
      <c r="Y442" s="297"/>
      <c r="Z442" s="297"/>
    </row>
    <row r="443" ht="13.5" customHeight="1">
      <c r="A443" s="294" t="s">
        <v>145</v>
      </c>
      <c r="B443" s="294" t="s">
        <v>1814</v>
      </c>
      <c r="C443" s="294" t="s">
        <v>407</v>
      </c>
      <c r="D443" s="294" t="s">
        <v>1322</v>
      </c>
      <c r="E443" s="294" t="s">
        <v>406</v>
      </c>
      <c r="F443" s="294" t="s">
        <v>156</v>
      </c>
      <c r="G443" s="294"/>
      <c r="H443" s="294" t="s">
        <v>1815</v>
      </c>
      <c r="I443" s="294" t="s">
        <v>1816</v>
      </c>
      <c r="J443" s="301" t="str">
        <f t="shared" si="5"/>
        <v>TinFunsur Smelter</v>
      </c>
      <c r="K443" s="301" t="str">
        <f t="shared" si="6"/>
        <v>TinFunsur Smelter</v>
      </c>
      <c r="L443" s="297"/>
      <c r="M443" s="297"/>
      <c r="N443" s="297"/>
      <c r="O443" s="297"/>
      <c r="P443" s="297"/>
      <c r="Q443" s="297"/>
      <c r="R443" s="297"/>
      <c r="S443" s="297"/>
      <c r="T443" s="297"/>
      <c r="U443" s="297"/>
      <c r="V443" s="297"/>
      <c r="W443" s="297"/>
      <c r="X443" s="297"/>
      <c r="Y443" s="297"/>
      <c r="Z443" s="297"/>
    </row>
    <row r="444" ht="13.5" customHeight="1">
      <c r="A444" s="294" t="s">
        <v>145</v>
      </c>
      <c r="B444" s="294" t="s">
        <v>1817</v>
      </c>
      <c r="C444" s="294" t="s">
        <v>514</v>
      </c>
      <c r="D444" s="294" t="s">
        <v>1269</v>
      </c>
      <c r="E444" s="294" t="s">
        <v>513</v>
      </c>
      <c r="F444" s="294" t="s">
        <v>156</v>
      </c>
      <c r="G444" s="294"/>
      <c r="H444" s="294" t="s">
        <v>1775</v>
      </c>
      <c r="I444" s="294" t="s">
        <v>1329</v>
      </c>
      <c r="J444" s="301" t="str">
        <f t="shared" si="5"/>
        <v>TinGejiu City Datun Chengfeng Smelter</v>
      </c>
      <c r="K444" s="301" t="str">
        <f t="shared" si="6"/>
        <v>TinGejiu City Datun Chengfeng Smelter</v>
      </c>
      <c r="L444" s="297"/>
      <c r="M444" s="297"/>
      <c r="N444" s="297"/>
      <c r="O444" s="297"/>
      <c r="P444" s="297"/>
      <c r="Q444" s="297"/>
      <c r="R444" s="297"/>
      <c r="S444" s="297"/>
      <c r="T444" s="297"/>
      <c r="U444" s="297"/>
      <c r="V444" s="297"/>
      <c r="W444" s="297"/>
      <c r="X444" s="297"/>
      <c r="Y444" s="297"/>
      <c r="Z444" s="297"/>
    </row>
    <row r="445" ht="13.5" customHeight="1">
      <c r="A445" s="294" t="s">
        <v>145</v>
      </c>
      <c r="B445" s="294" t="s">
        <v>703</v>
      </c>
      <c r="C445" s="294" t="s">
        <v>703</v>
      </c>
      <c r="D445" s="294" t="s">
        <v>1269</v>
      </c>
      <c r="E445" s="294" t="s">
        <v>702</v>
      </c>
      <c r="F445" s="294" t="s">
        <v>156</v>
      </c>
      <c r="G445" s="294"/>
      <c r="H445" s="294" t="s">
        <v>1775</v>
      </c>
      <c r="I445" s="294" t="s">
        <v>1329</v>
      </c>
      <c r="J445" s="301" t="str">
        <f t="shared" si="5"/>
        <v>TinGejiu City Fuxiang Industry and Trade Co., Ltd.</v>
      </c>
      <c r="K445" s="301" t="str">
        <f t="shared" si="6"/>
        <v>TinGejiu City Fuxiang Industry and Trade Co., Ltd.</v>
      </c>
      <c r="L445" s="297"/>
      <c r="M445" s="297"/>
      <c r="N445" s="297"/>
      <c r="O445" s="297"/>
      <c r="P445" s="297"/>
      <c r="Q445" s="297"/>
      <c r="R445" s="297"/>
      <c r="S445" s="297"/>
      <c r="T445" s="297"/>
      <c r="U445" s="297"/>
      <c r="V445" s="297"/>
      <c r="W445" s="297"/>
      <c r="X445" s="297"/>
      <c r="Y445" s="297"/>
      <c r="Z445" s="297"/>
    </row>
    <row r="446" ht="13.5" customHeight="1">
      <c r="A446" s="294" t="s">
        <v>145</v>
      </c>
      <c r="B446" s="294" t="s">
        <v>1818</v>
      </c>
      <c r="C446" s="294" t="s">
        <v>703</v>
      </c>
      <c r="D446" s="294" t="s">
        <v>1269</v>
      </c>
      <c r="E446" s="294" t="s">
        <v>702</v>
      </c>
      <c r="F446" s="294" t="s">
        <v>156</v>
      </c>
      <c r="G446" s="294"/>
      <c r="H446" s="294" t="s">
        <v>1775</v>
      </c>
      <c r="I446" s="294" t="s">
        <v>1329</v>
      </c>
      <c r="J446" s="301" t="str">
        <f t="shared" si="5"/>
        <v>TinGejiu Fuxiang Gongmao Co., Ltd.</v>
      </c>
      <c r="K446" s="301" t="str">
        <f t="shared" si="6"/>
        <v>TinGejiu Fuxiang Gongmao Co., Ltd.</v>
      </c>
      <c r="L446" s="297"/>
      <c r="M446" s="297"/>
      <c r="N446" s="297"/>
      <c r="O446" s="297"/>
      <c r="P446" s="297"/>
      <c r="Q446" s="297"/>
      <c r="R446" s="297"/>
      <c r="S446" s="297"/>
      <c r="T446" s="297"/>
      <c r="U446" s="297"/>
      <c r="V446" s="297"/>
      <c r="W446" s="297"/>
      <c r="X446" s="297"/>
      <c r="Y446" s="297"/>
      <c r="Z446" s="297"/>
    </row>
    <row r="447" ht="13.5" customHeight="1">
      <c r="A447" s="294" t="s">
        <v>145</v>
      </c>
      <c r="B447" s="294" t="s">
        <v>365</v>
      </c>
      <c r="C447" s="294" t="s">
        <v>365</v>
      </c>
      <c r="D447" s="294" t="s">
        <v>1269</v>
      </c>
      <c r="E447" s="294" t="s">
        <v>364</v>
      </c>
      <c r="F447" s="294" t="s">
        <v>156</v>
      </c>
      <c r="G447" s="294"/>
      <c r="H447" s="294" t="s">
        <v>1775</v>
      </c>
      <c r="I447" s="294" t="s">
        <v>1329</v>
      </c>
      <c r="J447" s="301" t="str">
        <f t="shared" si="5"/>
        <v>TinGejiu Kai Meng Industry and Trade LLC</v>
      </c>
      <c r="K447" s="301" t="str">
        <f t="shared" si="6"/>
        <v>TinGejiu Kai Meng Industry and Trade LLC</v>
      </c>
      <c r="L447" s="297"/>
      <c r="M447" s="297"/>
      <c r="N447" s="297"/>
      <c r="O447" s="297"/>
      <c r="P447" s="297"/>
      <c r="Q447" s="297"/>
      <c r="R447" s="297"/>
      <c r="S447" s="297"/>
      <c r="T447" s="297"/>
      <c r="U447" s="297"/>
      <c r="V447" s="297"/>
      <c r="W447" s="297"/>
      <c r="X447" s="297"/>
      <c r="Y447" s="297"/>
      <c r="Z447" s="297"/>
    </row>
    <row r="448" ht="13.5" customHeight="1">
      <c r="A448" s="294" t="s">
        <v>145</v>
      </c>
      <c r="B448" s="294" t="s">
        <v>306</v>
      </c>
      <c r="C448" s="294" t="s">
        <v>306</v>
      </c>
      <c r="D448" s="294" t="s">
        <v>1269</v>
      </c>
      <c r="E448" s="294" t="s">
        <v>305</v>
      </c>
      <c r="F448" s="294" t="s">
        <v>156</v>
      </c>
      <c r="G448" s="294"/>
      <c r="H448" s="294" t="s">
        <v>1775</v>
      </c>
      <c r="I448" s="294" t="s">
        <v>1329</v>
      </c>
      <c r="J448" s="301" t="str">
        <f t="shared" si="5"/>
        <v>TinGejiu Non-Ferrous Metal Processing Co., Ltd.</v>
      </c>
      <c r="K448" s="301" t="str">
        <f t="shared" si="6"/>
        <v>TinGejiu Non-Ferrous Metal Processing Co., Ltd.</v>
      </c>
      <c r="L448" s="297"/>
      <c r="M448" s="297"/>
      <c r="N448" s="297"/>
      <c r="O448" s="297"/>
      <c r="P448" s="297"/>
      <c r="Q448" s="297"/>
      <c r="R448" s="297"/>
      <c r="S448" s="297"/>
      <c r="T448" s="297"/>
      <c r="U448" s="297"/>
      <c r="V448" s="297"/>
      <c r="W448" s="297"/>
      <c r="X448" s="297"/>
      <c r="Y448" s="297"/>
      <c r="Z448" s="297"/>
    </row>
    <row r="449" ht="13.5" customHeight="1">
      <c r="A449" s="294" t="s">
        <v>145</v>
      </c>
      <c r="B449" s="294" t="s">
        <v>543</v>
      </c>
      <c r="C449" s="294" t="s">
        <v>543</v>
      </c>
      <c r="D449" s="294" t="s">
        <v>1269</v>
      </c>
      <c r="E449" s="294" t="s">
        <v>542</v>
      </c>
      <c r="F449" s="294" t="s">
        <v>156</v>
      </c>
      <c r="G449" s="294"/>
      <c r="H449" s="294" t="s">
        <v>1775</v>
      </c>
      <c r="I449" s="294" t="s">
        <v>1329</v>
      </c>
      <c r="J449" s="301" t="str">
        <f t="shared" si="5"/>
        <v>TinGejiu Yunxin Nonferrous Electrolysis Co., Ltd.</v>
      </c>
      <c r="K449" s="301" t="str">
        <f t="shared" si="6"/>
        <v>TinGejiu Yunxin Nonferrous Electrolysis Co., Ltd.</v>
      </c>
      <c r="L449" s="297"/>
      <c r="M449" s="297"/>
      <c r="N449" s="297"/>
      <c r="O449" s="297"/>
      <c r="P449" s="297"/>
      <c r="Q449" s="297"/>
      <c r="R449" s="297"/>
      <c r="S449" s="297"/>
      <c r="T449" s="297"/>
      <c r="U449" s="297"/>
      <c r="V449" s="297"/>
      <c r="W449" s="297"/>
      <c r="X449" s="297"/>
      <c r="Y449" s="297"/>
      <c r="Z449" s="297"/>
    </row>
    <row r="450" ht="13.5" customHeight="1">
      <c r="A450" s="294" t="s">
        <v>145</v>
      </c>
      <c r="B450" s="294" t="s">
        <v>1819</v>
      </c>
      <c r="C450" s="294" t="s">
        <v>935</v>
      </c>
      <c r="D450" s="294" t="s">
        <v>1269</v>
      </c>
      <c r="E450" s="294" t="s">
        <v>934</v>
      </c>
      <c r="F450" s="294" t="s">
        <v>156</v>
      </c>
      <c r="G450" s="294"/>
      <c r="H450" s="294" t="s">
        <v>1775</v>
      </c>
      <c r="I450" s="294" t="s">
        <v>1329</v>
      </c>
      <c r="J450" s="301" t="str">
        <f t="shared" si="5"/>
        <v>TinGejiu Zi-Li</v>
      </c>
      <c r="K450" s="301" t="str">
        <f t="shared" si="6"/>
        <v>TinGejiu Zi-Li</v>
      </c>
      <c r="L450" s="297"/>
      <c r="M450" s="297"/>
      <c r="N450" s="297"/>
      <c r="O450" s="297"/>
      <c r="P450" s="297"/>
      <c r="Q450" s="297"/>
      <c r="R450" s="297"/>
      <c r="S450" s="297"/>
      <c r="T450" s="297"/>
      <c r="U450" s="297"/>
      <c r="V450" s="297"/>
      <c r="W450" s="297"/>
      <c r="X450" s="297"/>
      <c r="Y450" s="297"/>
      <c r="Z450" s="297"/>
    </row>
    <row r="451" ht="13.5" customHeight="1">
      <c r="A451" s="294" t="s">
        <v>145</v>
      </c>
      <c r="B451" s="294" t="s">
        <v>935</v>
      </c>
      <c r="C451" s="294" t="s">
        <v>935</v>
      </c>
      <c r="D451" s="294" t="s">
        <v>1269</v>
      </c>
      <c r="E451" s="294" t="s">
        <v>934</v>
      </c>
      <c r="F451" s="294" t="s">
        <v>156</v>
      </c>
      <c r="G451" s="294"/>
      <c r="H451" s="294" t="s">
        <v>1775</v>
      </c>
      <c r="I451" s="294" t="s">
        <v>1329</v>
      </c>
      <c r="J451" s="301" t="str">
        <f t="shared" si="5"/>
        <v>TinGejiu Zili Mining And Metallurgy Co., Ltd.</v>
      </c>
      <c r="K451" s="301" t="str">
        <f t="shared" si="6"/>
        <v>TinGejiu Zili Mining And Metallurgy Co., Ltd.</v>
      </c>
      <c r="L451" s="297"/>
      <c r="M451" s="297"/>
      <c r="N451" s="297"/>
      <c r="O451" s="297"/>
      <c r="P451" s="297"/>
      <c r="Q451" s="297"/>
      <c r="R451" s="297"/>
      <c r="S451" s="297"/>
      <c r="T451" s="297"/>
      <c r="U451" s="297"/>
      <c r="V451" s="297"/>
      <c r="W451" s="297"/>
      <c r="X451" s="297"/>
      <c r="Y451" s="297"/>
      <c r="Z451" s="297"/>
    </row>
    <row r="452" ht="13.5" customHeight="1">
      <c r="A452" s="294" t="s">
        <v>145</v>
      </c>
      <c r="B452" s="294" t="s">
        <v>763</v>
      </c>
      <c r="C452" s="294" t="s">
        <v>763</v>
      </c>
      <c r="D452" s="294" t="s">
        <v>1223</v>
      </c>
      <c r="E452" s="294" t="s">
        <v>762</v>
      </c>
      <c r="F452" s="294" t="s">
        <v>156</v>
      </c>
      <c r="G452" s="294"/>
      <c r="H452" s="294" t="s">
        <v>1820</v>
      </c>
      <c r="I452" s="294" t="s">
        <v>1239</v>
      </c>
      <c r="J452" s="301" t="str">
        <f t="shared" si="5"/>
        <v>TinGlobal Advanced Metals Greenbushes Pty Ltd.</v>
      </c>
      <c r="K452" s="301" t="str">
        <f t="shared" si="6"/>
        <v>TinGlobal Advanced Metals Greenbushes Pty Ltd.</v>
      </c>
      <c r="L452" s="297"/>
      <c r="M452" s="297"/>
      <c r="N452" s="297"/>
      <c r="O452" s="297"/>
      <c r="P452" s="297"/>
      <c r="Q452" s="297"/>
      <c r="R452" s="297"/>
      <c r="S452" s="297"/>
      <c r="T452" s="297"/>
      <c r="U452" s="297"/>
      <c r="V452" s="297"/>
      <c r="W452" s="297"/>
      <c r="X452" s="297"/>
      <c r="Y452" s="297"/>
      <c r="Z452" s="297"/>
    </row>
    <row r="453" ht="13.5" customHeight="1">
      <c r="A453" s="294" t="s">
        <v>145</v>
      </c>
      <c r="B453" s="294" t="s">
        <v>1821</v>
      </c>
      <c r="C453" s="294" t="s">
        <v>984</v>
      </c>
      <c r="D453" s="294" t="s">
        <v>1269</v>
      </c>
      <c r="E453" s="294" t="s">
        <v>983</v>
      </c>
      <c r="F453" s="294" t="s">
        <v>156</v>
      </c>
      <c r="G453" s="294"/>
      <c r="H453" s="294" t="s">
        <v>1779</v>
      </c>
      <c r="I453" s="294" t="s">
        <v>1780</v>
      </c>
      <c r="J453" s="301" t="str">
        <f t="shared" si="5"/>
        <v>TinGuang Xi Liu Xhou</v>
      </c>
      <c r="K453" s="301" t="str">
        <f t="shared" si="6"/>
        <v>TinGuang Xi Liu Xhou</v>
      </c>
      <c r="L453" s="297"/>
      <c r="M453" s="297"/>
      <c r="N453" s="297"/>
      <c r="O453" s="297"/>
      <c r="P453" s="297"/>
      <c r="Q453" s="297"/>
      <c r="R453" s="297"/>
      <c r="S453" s="297"/>
      <c r="T453" s="297"/>
      <c r="U453" s="297"/>
      <c r="V453" s="297"/>
      <c r="W453" s="297"/>
      <c r="X453" s="297"/>
      <c r="Y453" s="297"/>
      <c r="Z453" s="297"/>
    </row>
    <row r="454" ht="13.5" customHeight="1">
      <c r="A454" s="294" t="s">
        <v>145</v>
      </c>
      <c r="B454" s="294" t="s">
        <v>1822</v>
      </c>
      <c r="C454" s="294" t="s">
        <v>984</v>
      </c>
      <c r="D454" s="294" t="s">
        <v>1269</v>
      </c>
      <c r="E454" s="294" t="s">
        <v>983</v>
      </c>
      <c r="F454" s="294" t="s">
        <v>156</v>
      </c>
      <c r="G454" s="294"/>
      <c r="H454" s="294" t="s">
        <v>1779</v>
      </c>
      <c r="I454" s="294" t="s">
        <v>1780</v>
      </c>
      <c r="J454" s="301" t="str">
        <f t="shared" si="5"/>
        <v>TinGuang Xi Liu Zhou</v>
      </c>
      <c r="K454" s="301" t="str">
        <f t="shared" si="6"/>
        <v>TinGuang Xi Liu Zhou</v>
      </c>
      <c r="L454" s="297"/>
      <c r="M454" s="297"/>
      <c r="N454" s="297"/>
      <c r="O454" s="297"/>
      <c r="P454" s="297"/>
      <c r="Q454" s="297"/>
      <c r="R454" s="297"/>
      <c r="S454" s="297"/>
      <c r="T454" s="297"/>
      <c r="U454" s="297"/>
      <c r="V454" s="297"/>
      <c r="W454" s="297"/>
      <c r="X454" s="297"/>
      <c r="Y454" s="297"/>
      <c r="Z454" s="297"/>
    </row>
    <row r="455" ht="13.5" customHeight="1">
      <c r="A455" s="294" t="s">
        <v>145</v>
      </c>
      <c r="B455" s="294" t="s">
        <v>749</v>
      </c>
      <c r="C455" s="294" t="s">
        <v>749</v>
      </c>
      <c r="D455" s="294" t="s">
        <v>1269</v>
      </c>
      <c r="E455" s="294" t="s">
        <v>748</v>
      </c>
      <c r="F455" s="294" t="s">
        <v>156</v>
      </c>
      <c r="G455" s="294"/>
      <c r="H455" s="294" t="s">
        <v>1823</v>
      </c>
      <c r="I455" s="294" t="s">
        <v>1404</v>
      </c>
      <c r="J455" s="301" t="str">
        <f t="shared" si="5"/>
        <v>TinGuangdong Hanhe Non-Ferrous Metal Co., Ltd.</v>
      </c>
      <c r="K455" s="301" t="str">
        <f t="shared" si="6"/>
        <v>TinGuangdong Hanhe Non-Ferrous Metal Co., Ltd.</v>
      </c>
      <c r="L455" s="297"/>
      <c r="M455" s="297"/>
      <c r="N455" s="297"/>
      <c r="O455" s="297"/>
      <c r="P455" s="297"/>
      <c r="Q455" s="297"/>
      <c r="R455" s="297"/>
      <c r="S455" s="297"/>
      <c r="T455" s="297"/>
      <c r="U455" s="297"/>
      <c r="V455" s="297"/>
      <c r="W455" s="297"/>
      <c r="X455" s="297"/>
      <c r="Y455" s="297"/>
      <c r="Z455" s="297"/>
    </row>
    <row r="456" ht="13.5" customHeight="1">
      <c r="A456" s="294" t="s">
        <v>145</v>
      </c>
      <c r="B456" s="294" t="s">
        <v>1824</v>
      </c>
      <c r="C456" s="294" t="s">
        <v>984</v>
      </c>
      <c r="D456" s="294" t="s">
        <v>1269</v>
      </c>
      <c r="E456" s="294" t="s">
        <v>983</v>
      </c>
      <c r="F456" s="294" t="s">
        <v>156</v>
      </c>
      <c r="G456" s="294"/>
      <c r="H456" s="294" t="s">
        <v>1779</v>
      </c>
      <c r="I456" s="294" t="s">
        <v>1780</v>
      </c>
      <c r="J456" s="301" t="str">
        <f t="shared" si="5"/>
        <v>TinGuangXi China Tin</v>
      </c>
      <c r="K456" s="301" t="str">
        <f t="shared" si="6"/>
        <v>TinGuangXi China Tin</v>
      </c>
      <c r="L456" s="297"/>
      <c r="M456" s="297"/>
      <c r="N456" s="297"/>
      <c r="O456" s="297"/>
      <c r="P456" s="297"/>
      <c r="Q456" s="297"/>
      <c r="R456" s="297"/>
      <c r="S456" s="297"/>
      <c r="T456" s="297"/>
      <c r="U456" s="297"/>
      <c r="V456" s="297"/>
      <c r="W456" s="297"/>
      <c r="X456" s="297"/>
      <c r="Y456" s="297"/>
      <c r="Z456" s="297"/>
    </row>
    <row r="457" ht="13.5" customHeight="1">
      <c r="A457" s="294" t="s">
        <v>145</v>
      </c>
      <c r="B457" s="294" t="s">
        <v>1825</v>
      </c>
      <c r="C457" s="294" t="s">
        <v>984</v>
      </c>
      <c r="D457" s="294" t="s">
        <v>1269</v>
      </c>
      <c r="E457" s="294" t="s">
        <v>983</v>
      </c>
      <c r="F457" s="294" t="s">
        <v>156</v>
      </c>
      <c r="G457" s="294"/>
      <c r="H457" s="294" t="s">
        <v>1779</v>
      </c>
      <c r="I457" s="294" t="s">
        <v>1780</v>
      </c>
      <c r="J457" s="301" t="str">
        <f t="shared" si="5"/>
        <v>TinGuangxi Hua Shu Dan CO., LTD.</v>
      </c>
      <c r="K457" s="301" t="str">
        <f t="shared" si="6"/>
        <v>TinGuangxi Hua Shu Dan CO., LTD.</v>
      </c>
      <c r="L457" s="297"/>
      <c r="M457" s="297"/>
      <c r="N457" s="297"/>
      <c r="O457" s="297"/>
      <c r="P457" s="297"/>
      <c r="Q457" s="297"/>
      <c r="R457" s="297"/>
      <c r="S457" s="297"/>
      <c r="T457" s="297"/>
      <c r="U457" s="297"/>
      <c r="V457" s="297"/>
      <c r="W457" s="297"/>
      <c r="X457" s="297"/>
      <c r="Y457" s="297"/>
      <c r="Z457" s="297"/>
    </row>
    <row r="458" ht="13.5" customHeight="1">
      <c r="A458" s="294" t="s">
        <v>145</v>
      </c>
      <c r="B458" s="294" t="s">
        <v>649</v>
      </c>
      <c r="C458" s="294" t="s">
        <v>649</v>
      </c>
      <c r="D458" s="294" t="s">
        <v>1269</v>
      </c>
      <c r="E458" s="294" t="s">
        <v>648</v>
      </c>
      <c r="F458" s="294" t="s">
        <v>156</v>
      </c>
      <c r="G458" s="294"/>
      <c r="H458" s="294" t="s">
        <v>1826</v>
      </c>
      <c r="I458" s="294" t="s">
        <v>1448</v>
      </c>
      <c r="J458" s="301" t="str">
        <f t="shared" si="5"/>
        <v>TinHuiChang Hill Tin Industry Co., Ltd.</v>
      </c>
      <c r="K458" s="301" t="str">
        <f t="shared" si="6"/>
        <v>TinHuiChang Hill Tin Industry Co., Ltd.</v>
      </c>
      <c r="L458" s="297"/>
      <c r="M458" s="297"/>
      <c r="N458" s="297"/>
      <c r="O458" s="297"/>
      <c r="P458" s="297"/>
      <c r="Q458" s="297"/>
      <c r="R458" s="297"/>
      <c r="S458" s="297"/>
      <c r="T458" s="297"/>
      <c r="U458" s="297"/>
      <c r="V458" s="297"/>
      <c r="W458" s="297"/>
      <c r="X458" s="297"/>
      <c r="Y458" s="297"/>
      <c r="Z458" s="297"/>
    </row>
    <row r="459" ht="13.5" customHeight="1">
      <c r="A459" s="294" t="s">
        <v>145</v>
      </c>
      <c r="B459" s="294" t="s">
        <v>1827</v>
      </c>
      <c r="C459" s="294" t="s">
        <v>417</v>
      </c>
      <c r="D459" s="294" t="s">
        <v>1536</v>
      </c>
      <c r="E459" s="294" t="s">
        <v>416</v>
      </c>
      <c r="F459" s="294" t="s">
        <v>156</v>
      </c>
      <c r="G459" s="294"/>
      <c r="H459" s="294" t="s">
        <v>1828</v>
      </c>
      <c r="I459" s="294" t="s">
        <v>1829</v>
      </c>
      <c r="J459" s="301" t="str">
        <f t="shared" si="5"/>
        <v>TinHulterworth Smelter</v>
      </c>
      <c r="K459" s="301" t="str">
        <f t="shared" si="6"/>
        <v>TinHulterworth Smelter</v>
      </c>
      <c r="L459" s="297"/>
      <c r="M459" s="297"/>
      <c r="N459" s="297"/>
      <c r="O459" s="297"/>
      <c r="P459" s="297"/>
      <c r="Q459" s="297"/>
      <c r="R459" s="297"/>
      <c r="S459" s="297"/>
      <c r="T459" s="297"/>
      <c r="U459" s="297"/>
      <c r="V459" s="297"/>
      <c r="W459" s="297"/>
      <c r="X459" s="297"/>
      <c r="Y459" s="297"/>
      <c r="Z459" s="297"/>
    </row>
    <row r="460" ht="13.5" customHeight="1">
      <c r="A460" s="294" t="s">
        <v>145</v>
      </c>
      <c r="B460" s="294" t="s">
        <v>1830</v>
      </c>
      <c r="C460" s="294" t="s">
        <v>428</v>
      </c>
      <c r="D460" s="294" t="s">
        <v>1241</v>
      </c>
      <c r="E460" s="294" t="s">
        <v>427</v>
      </c>
      <c r="F460" s="294" t="s">
        <v>156</v>
      </c>
      <c r="G460" s="294"/>
      <c r="H460" s="294" t="s">
        <v>1831</v>
      </c>
      <c r="I460" s="294" t="s">
        <v>1262</v>
      </c>
      <c r="J460" s="301" t="str">
        <f t="shared" si="5"/>
        <v>TinIkuno Tin Smelter</v>
      </c>
      <c r="K460" s="301" t="str">
        <f t="shared" si="6"/>
        <v>TinIkuno Tin Smelter</v>
      </c>
      <c r="L460" s="297"/>
      <c r="M460" s="297"/>
      <c r="N460" s="297"/>
      <c r="O460" s="297"/>
      <c r="P460" s="297"/>
      <c r="Q460" s="297"/>
      <c r="R460" s="297"/>
      <c r="S460" s="297"/>
      <c r="T460" s="297"/>
      <c r="U460" s="297"/>
      <c r="V460" s="297"/>
      <c r="W460" s="297"/>
      <c r="X460" s="297"/>
      <c r="Y460" s="297"/>
      <c r="Z460" s="297"/>
    </row>
    <row r="461" ht="13.5" customHeight="1">
      <c r="A461" s="294" t="s">
        <v>145</v>
      </c>
      <c r="B461" s="294" t="s">
        <v>1832</v>
      </c>
      <c r="C461" s="294" t="s">
        <v>480</v>
      </c>
      <c r="D461" s="294" t="s">
        <v>1573</v>
      </c>
      <c r="E461" s="294" t="s">
        <v>479</v>
      </c>
      <c r="F461" s="294" t="s">
        <v>156</v>
      </c>
      <c r="G461" s="294"/>
      <c r="H461" s="294" t="s">
        <v>1833</v>
      </c>
      <c r="I461" s="294" t="s">
        <v>1771</v>
      </c>
      <c r="J461" s="301" t="str">
        <f t="shared" si="5"/>
        <v>TinINDONESIAN STATE TIN CORPORATION MENTOK SMELTER</v>
      </c>
      <c r="K461" s="301" t="str">
        <f t="shared" si="6"/>
        <v>TinINDONESIAN STATE TIN CORPORATION MENTOK SMELTER</v>
      </c>
      <c r="L461" s="297"/>
      <c r="M461" s="297"/>
      <c r="N461" s="297"/>
      <c r="O461" s="297"/>
      <c r="P461" s="297"/>
      <c r="Q461" s="297"/>
      <c r="R461" s="297"/>
      <c r="S461" s="297"/>
      <c r="T461" s="297"/>
      <c r="U461" s="297"/>
      <c r="V461" s="297"/>
      <c r="W461" s="297"/>
      <c r="X461" s="297"/>
      <c r="Y461" s="297"/>
      <c r="Z461" s="297"/>
    </row>
    <row r="462" ht="13.5" customHeight="1">
      <c r="A462" s="294" t="s">
        <v>145</v>
      </c>
      <c r="B462" s="294" t="s">
        <v>1834</v>
      </c>
      <c r="C462" s="294" t="s">
        <v>1029</v>
      </c>
      <c r="D462" s="294" t="s">
        <v>1573</v>
      </c>
      <c r="E462" s="294" t="s">
        <v>1028</v>
      </c>
      <c r="F462" s="294" t="s">
        <v>156</v>
      </c>
      <c r="G462" s="294"/>
      <c r="H462" s="294" t="s">
        <v>1770</v>
      </c>
      <c r="I462" s="294" t="s">
        <v>1771</v>
      </c>
      <c r="J462" s="301" t="str">
        <f t="shared" si="5"/>
        <v>TinIndra Eramulti Logam</v>
      </c>
      <c r="K462" s="301" t="str">
        <f t="shared" si="6"/>
        <v>TinIndra Eramulti Logam</v>
      </c>
      <c r="L462" s="297"/>
      <c r="M462" s="297"/>
      <c r="N462" s="297"/>
      <c r="O462" s="297"/>
      <c r="P462" s="297"/>
      <c r="Q462" s="297"/>
      <c r="R462" s="297"/>
      <c r="S462" s="297"/>
      <c r="T462" s="297"/>
      <c r="U462" s="297"/>
      <c r="V462" s="297"/>
      <c r="W462" s="297"/>
      <c r="X462" s="297"/>
      <c r="Y462" s="297"/>
      <c r="Z462" s="297"/>
    </row>
    <row r="463" ht="13.5" customHeight="1">
      <c r="A463" s="294" t="s">
        <v>145</v>
      </c>
      <c r="B463" s="294" t="s">
        <v>1835</v>
      </c>
      <c r="C463" s="294" t="s">
        <v>1009</v>
      </c>
      <c r="D463" s="294" t="s">
        <v>1269</v>
      </c>
      <c r="E463" s="294" t="s">
        <v>1008</v>
      </c>
      <c r="F463" s="294" t="s">
        <v>156</v>
      </c>
      <c r="G463" s="294"/>
      <c r="H463" s="294" t="s">
        <v>1826</v>
      </c>
      <c r="I463" s="294" t="s">
        <v>1448</v>
      </c>
      <c r="J463" s="301" t="str">
        <f t="shared" si="5"/>
        <v>TinJiangxi Nanshan</v>
      </c>
      <c r="K463" s="301" t="str">
        <f t="shared" si="6"/>
        <v>TinJiangxi Nanshan</v>
      </c>
      <c r="L463" s="297"/>
      <c r="M463" s="297"/>
      <c r="N463" s="297"/>
      <c r="O463" s="297"/>
      <c r="P463" s="297"/>
      <c r="Q463" s="297"/>
      <c r="R463" s="297"/>
      <c r="S463" s="297"/>
      <c r="T463" s="297"/>
      <c r="U463" s="297"/>
      <c r="V463" s="297"/>
      <c r="W463" s="297"/>
      <c r="X463" s="297"/>
      <c r="Y463" s="297"/>
      <c r="Z463" s="297"/>
    </row>
    <row r="464" ht="13.5" customHeight="1">
      <c r="A464" s="294" t="s">
        <v>145</v>
      </c>
      <c r="B464" s="294" t="s">
        <v>1009</v>
      </c>
      <c r="C464" s="294" t="s">
        <v>1009</v>
      </c>
      <c r="D464" s="294" t="s">
        <v>1269</v>
      </c>
      <c r="E464" s="294" t="s">
        <v>1008</v>
      </c>
      <c r="F464" s="294" t="s">
        <v>156</v>
      </c>
      <c r="G464" s="294"/>
      <c r="H464" s="294" t="s">
        <v>1826</v>
      </c>
      <c r="I464" s="294" t="s">
        <v>1448</v>
      </c>
      <c r="J464" s="301" t="str">
        <f t="shared" si="5"/>
        <v>TinJiangxi New Nanshan Technology Ltd.</v>
      </c>
      <c r="K464" s="301" t="str">
        <f t="shared" si="6"/>
        <v>TinJiangxi New Nanshan Technology Ltd.</v>
      </c>
      <c r="L464" s="297"/>
      <c r="M464" s="297"/>
      <c r="N464" s="297"/>
      <c r="O464" s="297"/>
      <c r="P464" s="297"/>
      <c r="Q464" s="297"/>
      <c r="R464" s="297"/>
      <c r="S464" s="297"/>
      <c r="T464" s="297"/>
      <c r="U464" s="297"/>
      <c r="V464" s="297"/>
      <c r="W464" s="297"/>
      <c r="X464" s="297"/>
      <c r="Y464" s="297"/>
      <c r="Z464" s="297"/>
    </row>
    <row r="465" ht="13.5" customHeight="1">
      <c r="A465" s="294" t="s">
        <v>145</v>
      </c>
      <c r="B465" s="294" t="s">
        <v>1836</v>
      </c>
      <c r="C465" s="294" t="s">
        <v>365</v>
      </c>
      <c r="D465" s="294" t="s">
        <v>1269</v>
      </c>
      <c r="E465" s="294" t="s">
        <v>364</v>
      </c>
      <c r="F465" s="294" t="s">
        <v>156</v>
      </c>
      <c r="G465" s="294"/>
      <c r="H465" s="294" t="s">
        <v>1775</v>
      </c>
      <c r="I465" s="294" t="s">
        <v>1329</v>
      </c>
      <c r="J465" s="301" t="str">
        <f t="shared" si="5"/>
        <v>TinKai Union Industry and Trade Co., Ltd. (China)</v>
      </c>
      <c r="K465" s="301" t="str">
        <f t="shared" si="6"/>
        <v>TinKai Union Industry and Trade Co., Ltd. (China)</v>
      </c>
      <c r="L465" s="297"/>
      <c r="M465" s="297"/>
      <c r="N465" s="297"/>
      <c r="O465" s="297"/>
      <c r="P465" s="297"/>
      <c r="Q465" s="297"/>
      <c r="R465" s="297"/>
      <c r="S465" s="297"/>
      <c r="T465" s="297"/>
      <c r="U465" s="297"/>
      <c r="V465" s="297"/>
      <c r="W465" s="297"/>
      <c r="X465" s="297"/>
      <c r="Y465" s="297"/>
      <c r="Z465" s="297"/>
    </row>
    <row r="466" ht="13.5" customHeight="1">
      <c r="A466" s="294" t="s">
        <v>145</v>
      </c>
      <c r="B466" s="294" t="s">
        <v>1837</v>
      </c>
      <c r="C466" s="294" t="s">
        <v>365</v>
      </c>
      <c r="D466" s="294" t="s">
        <v>1269</v>
      </c>
      <c r="E466" s="294" t="s">
        <v>364</v>
      </c>
      <c r="F466" s="294" t="s">
        <v>156</v>
      </c>
      <c r="G466" s="294"/>
      <c r="H466" s="294" t="s">
        <v>1775</v>
      </c>
      <c r="I466" s="294" t="s">
        <v>1329</v>
      </c>
      <c r="J466" s="301" t="str">
        <f t="shared" si="5"/>
        <v>TinKai Unita Trade Limited Liability Company</v>
      </c>
      <c r="K466" s="301" t="str">
        <f t="shared" si="6"/>
        <v>TinKai Unita Trade Limited Liability Company</v>
      </c>
      <c r="L466" s="297"/>
      <c r="M466" s="297"/>
      <c r="N466" s="297"/>
      <c r="O466" s="297"/>
      <c r="P466" s="297"/>
      <c r="Q466" s="297"/>
      <c r="R466" s="297"/>
      <c r="S466" s="297"/>
      <c r="T466" s="297"/>
      <c r="U466" s="297"/>
      <c r="V466" s="297"/>
      <c r="W466" s="297"/>
      <c r="X466" s="297"/>
      <c r="Y466" s="297"/>
      <c r="Z466" s="297"/>
    </row>
    <row r="467" ht="13.5" customHeight="1">
      <c r="A467" s="294" t="s">
        <v>145</v>
      </c>
      <c r="B467" s="294" t="s">
        <v>1838</v>
      </c>
      <c r="C467" s="294" t="s">
        <v>365</v>
      </c>
      <c r="D467" s="294" t="s">
        <v>1269</v>
      </c>
      <c r="E467" s="294" t="s">
        <v>364</v>
      </c>
      <c r="F467" s="294" t="s">
        <v>156</v>
      </c>
      <c r="G467" s="294"/>
      <c r="H467" s="294" t="s">
        <v>1775</v>
      </c>
      <c r="I467" s="294" t="s">
        <v>1329</v>
      </c>
      <c r="J467" s="301" t="str">
        <f t="shared" si="5"/>
        <v>TinKaimeng (Gejiu) Industry and Trade Co., Ltd.</v>
      </c>
      <c r="K467" s="301" t="str">
        <f t="shared" si="6"/>
        <v>TinKaimeng (Gejiu) Industry and Trade Co., Ltd.</v>
      </c>
      <c r="L467" s="297"/>
      <c r="M467" s="297"/>
      <c r="N467" s="297"/>
      <c r="O467" s="297"/>
      <c r="P467" s="297"/>
      <c r="Q467" s="297"/>
      <c r="R467" s="297"/>
      <c r="S467" s="297"/>
      <c r="T467" s="297"/>
      <c r="U467" s="297"/>
      <c r="V467" s="297"/>
      <c r="W467" s="297"/>
      <c r="X467" s="297"/>
      <c r="Y467" s="297"/>
      <c r="Z467" s="297"/>
    </row>
    <row r="468" ht="13.5" customHeight="1">
      <c r="A468" s="294" t="s">
        <v>145</v>
      </c>
      <c r="B468" s="294" t="s">
        <v>1839</v>
      </c>
      <c r="C468" s="294" t="s">
        <v>500</v>
      </c>
      <c r="D468" s="294" t="s">
        <v>1573</v>
      </c>
      <c r="E468" s="294" t="s">
        <v>499</v>
      </c>
      <c r="F468" s="294" t="s">
        <v>156</v>
      </c>
      <c r="G468" s="294"/>
      <c r="H468" s="294" t="s">
        <v>1840</v>
      </c>
      <c r="I468" s="294" t="s">
        <v>1841</v>
      </c>
      <c r="J468" s="301" t="str">
        <f t="shared" si="5"/>
        <v>TinKundur Smelter</v>
      </c>
      <c r="K468" s="301" t="str">
        <f t="shared" si="6"/>
        <v>TinKundur Smelter</v>
      </c>
      <c r="L468" s="297"/>
      <c r="M468" s="297"/>
      <c r="N468" s="297"/>
      <c r="O468" s="297"/>
      <c r="P468" s="297"/>
      <c r="Q468" s="297"/>
      <c r="R468" s="297"/>
      <c r="S468" s="297"/>
      <c r="T468" s="297"/>
      <c r="U468" s="297"/>
      <c r="V468" s="297"/>
      <c r="W468" s="297"/>
      <c r="X468" s="297"/>
      <c r="Y468" s="297"/>
      <c r="Z468" s="297"/>
    </row>
    <row r="469" ht="13.5" customHeight="1">
      <c r="A469" s="294" t="s">
        <v>145</v>
      </c>
      <c r="B469" s="294" t="s">
        <v>1842</v>
      </c>
      <c r="C469" s="294" t="s">
        <v>984</v>
      </c>
      <c r="D469" s="294" t="s">
        <v>1269</v>
      </c>
      <c r="E469" s="294" t="s">
        <v>983</v>
      </c>
      <c r="F469" s="294" t="s">
        <v>156</v>
      </c>
      <c r="G469" s="294"/>
      <c r="H469" s="294" t="s">
        <v>1779</v>
      </c>
      <c r="I469" s="294" t="s">
        <v>1780</v>
      </c>
      <c r="J469" s="301" t="str">
        <f t="shared" si="5"/>
        <v>TinLiuzhhou China Tin</v>
      </c>
      <c r="K469" s="301" t="str">
        <f t="shared" si="6"/>
        <v>TinLiuzhhou China Tin</v>
      </c>
      <c r="L469" s="297"/>
      <c r="M469" s="297"/>
      <c r="N469" s="297"/>
      <c r="O469" s="297"/>
      <c r="P469" s="297"/>
      <c r="Q469" s="297"/>
      <c r="R469" s="297"/>
      <c r="S469" s="297"/>
      <c r="T469" s="297"/>
      <c r="U469" s="297"/>
      <c r="V469" s="297"/>
      <c r="W469" s="297"/>
      <c r="X469" s="297"/>
      <c r="Y469" s="297"/>
      <c r="Z469" s="297"/>
    </row>
    <row r="470" ht="13.5" customHeight="1">
      <c r="A470" s="294" t="s">
        <v>145</v>
      </c>
      <c r="B470" s="294" t="s">
        <v>1193</v>
      </c>
      <c r="C470" s="294" t="s">
        <v>1193</v>
      </c>
      <c r="D470" s="294" t="s">
        <v>1269</v>
      </c>
      <c r="E470" s="294" t="s">
        <v>1192</v>
      </c>
      <c r="F470" s="294" t="s">
        <v>156</v>
      </c>
      <c r="G470" s="294"/>
      <c r="H470" s="294" t="s">
        <v>1843</v>
      </c>
      <c r="I470" s="294" t="s">
        <v>1448</v>
      </c>
      <c r="J470" s="301" t="str">
        <f t="shared" si="5"/>
        <v>TinLongnan Chuangyue Environmental Protection Technology Development Co., Ltd</v>
      </c>
      <c r="K470" s="301" t="str">
        <f t="shared" si="6"/>
        <v>TinLongnan Chuangyue Environmental Protection Technology Development Co., Ltd</v>
      </c>
      <c r="L470" s="297"/>
      <c r="M470" s="297"/>
      <c r="N470" s="297"/>
      <c r="O470" s="297"/>
      <c r="P470" s="297"/>
      <c r="Q470" s="297"/>
      <c r="R470" s="297"/>
      <c r="S470" s="297"/>
      <c r="T470" s="297"/>
      <c r="U470" s="297"/>
      <c r="V470" s="297"/>
      <c r="W470" s="297"/>
      <c r="X470" s="297"/>
      <c r="Y470" s="297"/>
      <c r="Z470" s="297"/>
    </row>
    <row r="471" ht="13.5" customHeight="1">
      <c r="A471" s="294" t="s">
        <v>145</v>
      </c>
      <c r="B471" s="294" t="s">
        <v>696</v>
      </c>
      <c r="C471" s="294" t="s">
        <v>696</v>
      </c>
      <c r="D471" s="294" t="s">
        <v>1736</v>
      </c>
      <c r="E471" s="294" t="s">
        <v>695</v>
      </c>
      <c r="F471" s="294" t="s">
        <v>156</v>
      </c>
      <c r="G471" s="294"/>
      <c r="H471" s="294" t="s">
        <v>1844</v>
      </c>
      <c r="I471" s="294" t="s">
        <v>1845</v>
      </c>
      <c r="J471" s="301" t="str">
        <f t="shared" si="5"/>
        <v>TinLuna Smelter, Ltd.</v>
      </c>
      <c r="K471" s="301" t="str">
        <f t="shared" si="6"/>
        <v>TinLuna Smelter, Ltd.</v>
      </c>
      <c r="L471" s="297"/>
      <c r="M471" s="297"/>
      <c r="N471" s="297"/>
      <c r="O471" s="297"/>
      <c r="P471" s="297"/>
      <c r="Q471" s="297"/>
      <c r="R471" s="297"/>
      <c r="S471" s="297"/>
      <c r="T471" s="297"/>
      <c r="U471" s="297"/>
      <c r="V471" s="297"/>
      <c r="W471" s="297"/>
      <c r="X471" s="297"/>
      <c r="Y471" s="297"/>
      <c r="Z471" s="297"/>
    </row>
    <row r="472" ht="13.5" customHeight="1">
      <c r="A472" s="294" t="s">
        <v>145</v>
      </c>
      <c r="B472" s="294" t="s">
        <v>769</v>
      </c>
      <c r="C472" s="294" t="s">
        <v>769</v>
      </c>
      <c r="D472" s="294" t="s">
        <v>1269</v>
      </c>
      <c r="E472" s="294" t="s">
        <v>768</v>
      </c>
      <c r="F472" s="294" t="s">
        <v>156</v>
      </c>
      <c r="G472" s="294"/>
      <c r="H472" s="294" t="s">
        <v>1846</v>
      </c>
      <c r="I472" s="294" t="s">
        <v>1271</v>
      </c>
      <c r="J472" s="301" t="str">
        <f t="shared" si="5"/>
        <v>TinMa'anshan Weitai Tin Co., Ltd.</v>
      </c>
      <c r="K472" s="301" t="str">
        <f t="shared" si="6"/>
        <v>TinMa'anshan Weitai Tin Co., Ltd.</v>
      </c>
      <c r="L472" s="297"/>
      <c r="M472" s="297"/>
      <c r="N472" s="297"/>
      <c r="O472" s="297"/>
      <c r="P472" s="297"/>
      <c r="Q472" s="297"/>
      <c r="R472" s="297"/>
      <c r="S472" s="297"/>
      <c r="T472" s="297"/>
      <c r="U472" s="297"/>
      <c r="V472" s="297"/>
      <c r="W472" s="297"/>
      <c r="X472" s="297"/>
      <c r="Y472" s="297"/>
      <c r="Z472" s="297"/>
    </row>
    <row r="473" ht="13.5" customHeight="1">
      <c r="A473" s="294" t="s">
        <v>145</v>
      </c>
      <c r="B473" s="294" t="s">
        <v>549</v>
      </c>
      <c r="C473" s="294" t="s">
        <v>549</v>
      </c>
      <c r="D473" s="294" t="s">
        <v>1264</v>
      </c>
      <c r="E473" s="294" t="s">
        <v>548</v>
      </c>
      <c r="F473" s="294" t="s">
        <v>156</v>
      </c>
      <c r="G473" s="294"/>
      <c r="H473" s="294" t="s">
        <v>1690</v>
      </c>
      <c r="I473" s="294" t="s">
        <v>1266</v>
      </c>
      <c r="J473" s="301" t="str">
        <f t="shared" si="5"/>
        <v>TinMagnu's Minerais Metais e Ligas Ltda.</v>
      </c>
      <c r="K473" s="301" t="str">
        <f t="shared" si="6"/>
        <v>TinMagnu's Minerais Metais e Ligas Ltda.</v>
      </c>
      <c r="L473" s="297"/>
      <c r="M473" s="297"/>
      <c r="N473" s="297"/>
      <c r="O473" s="297"/>
      <c r="P473" s="297"/>
      <c r="Q473" s="297"/>
      <c r="R473" s="297"/>
      <c r="S473" s="297"/>
      <c r="T473" s="297"/>
      <c r="U473" s="297"/>
      <c r="V473" s="297"/>
      <c r="W473" s="297"/>
      <c r="X473" s="297"/>
      <c r="Y473" s="297"/>
      <c r="Z473" s="297"/>
    </row>
    <row r="474" ht="13.5" customHeight="1">
      <c r="A474" s="294" t="s">
        <v>145</v>
      </c>
      <c r="B474" s="294" t="s">
        <v>417</v>
      </c>
      <c r="C474" s="294" t="s">
        <v>417</v>
      </c>
      <c r="D474" s="294" t="s">
        <v>1536</v>
      </c>
      <c r="E474" s="294" t="s">
        <v>416</v>
      </c>
      <c r="F474" s="294" t="s">
        <v>156</v>
      </c>
      <c r="G474" s="294"/>
      <c r="H474" s="294" t="s">
        <v>1828</v>
      </c>
      <c r="I474" s="294" t="s">
        <v>1829</v>
      </c>
      <c r="J474" s="301" t="str">
        <f t="shared" si="5"/>
        <v>TinMalaysia Smelting Corporation (MSC)</v>
      </c>
      <c r="K474" s="301" t="str">
        <f t="shared" si="6"/>
        <v>TinMalaysia Smelting Corporation (MSC)</v>
      </c>
      <c r="L474" s="297"/>
      <c r="M474" s="297"/>
      <c r="N474" s="297"/>
      <c r="O474" s="297"/>
      <c r="P474" s="297"/>
      <c r="Q474" s="297"/>
      <c r="R474" s="297"/>
      <c r="S474" s="297"/>
      <c r="T474" s="297"/>
      <c r="U474" s="297"/>
      <c r="V474" s="297"/>
      <c r="W474" s="297"/>
      <c r="X474" s="297"/>
      <c r="Y474" s="297"/>
      <c r="Z474" s="297"/>
    </row>
    <row r="475" ht="13.5" customHeight="1">
      <c r="A475" s="294" t="s">
        <v>145</v>
      </c>
      <c r="B475" s="294" t="s">
        <v>964</v>
      </c>
      <c r="C475" s="294" t="s">
        <v>964</v>
      </c>
      <c r="D475" s="294" t="s">
        <v>1536</v>
      </c>
      <c r="E475" s="294" t="s">
        <v>963</v>
      </c>
      <c r="F475" s="294" t="s">
        <v>156</v>
      </c>
      <c r="G475" s="294"/>
      <c r="H475" s="294" t="s">
        <v>1847</v>
      </c>
      <c r="I475" s="294" t="s">
        <v>1848</v>
      </c>
      <c r="J475" s="301" t="str">
        <f t="shared" si="5"/>
        <v>TinMalaysia Smelting Corporation Berhad (Port Klang)</v>
      </c>
      <c r="K475" s="301" t="str">
        <f t="shared" si="6"/>
        <v>TinMalaysia Smelting Corporation Berhad (Port Klang)</v>
      </c>
      <c r="L475" s="297"/>
      <c r="M475" s="297"/>
      <c r="N475" s="297"/>
      <c r="O475" s="297"/>
      <c r="P475" s="297"/>
      <c r="Q475" s="297"/>
      <c r="R475" s="297"/>
      <c r="S475" s="297"/>
      <c r="T475" s="297"/>
      <c r="U475" s="297"/>
      <c r="V475" s="297"/>
      <c r="W475" s="297"/>
      <c r="X475" s="297"/>
      <c r="Y475" s="297"/>
      <c r="Z475" s="297"/>
    </row>
    <row r="476" ht="13.5" customHeight="1">
      <c r="A476" s="294" t="s">
        <v>145</v>
      </c>
      <c r="B476" s="294" t="s">
        <v>790</v>
      </c>
      <c r="C476" s="294" t="s">
        <v>790</v>
      </c>
      <c r="D476" s="294" t="s">
        <v>1264</v>
      </c>
      <c r="E476" s="294" t="s">
        <v>789</v>
      </c>
      <c r="F476" s="294" t="s">
        <v>156</v>
      </c>
      <c r="G476" s="294"/>
      <c r="H476" s="294" t="s">
        <v>1806</v>
      </c>
      <c r="I476" s="294" t="s">
        <v>1807</v>
      </c>
      <c r="J476" s="301" t="str">
        <f t="shared" si="5"/>
        <v>TinMelt Metais e Ligas S.A.</v>
      </c>
      <c r="K476" s="301" t="str">
        <f t="shared" si="6"/>
        <v>TinMelt Metais e Ligas S.A.</v>
      </c>
      <c r="L476" s="297"/>
      <c r="M476" s="297"/>
      <c r="N476" s="297"/>
      <c r="O476" s="297"/>
      <c r="P476" s="297"/>
      <c r="Q476" s="297"/>
      <c r="R476" s="297"/>
      <c r="S476" s="297"/>
      <c r="T476" s="297"/>
      <c r="U476" s="297"/>
      <c r="V476" s="297"/>
      <c r="W476" s="297"/>
      <c r="X476" s="297"/>
      <c r="Y476" s="297"/>
      <c r="Z476" s="297"/>
    </row>
    <row r="477" ht="13.5" customHeight="1">
      <c r="A477" s="294" t="s">
        <v>145</v>
      </c>
      <c r="B477" s="294" t="s">
        <v>1849</v>
      </c>
      <c r="C477" s="294" t="s">
        <v>480</v>
      </c>
      <c r="D477" s="294" t="s">
        <v>1573</v>
      </c>
      <c r="E477" s="294" t="s">
        <v>479</v>
      </c>
      <c r="F477" s="294" t="s">
        <v>156</v>
      </c>
      <c r="G477" s="294"/>
      <c r="H477" s="294" t="s">
        <v>1833</v>
      </c>
      <c r="I477" s="294" t="s">
        <v>1771</v>
      </c>
      <c r="J477" s="301" t="str">
        <f t="shared" si="5"/>
        <v>TinMentok Smelter</v>
      </c>
      <c r="K477" s="301" t="str">
        <f t="shared" si="6"/>
        <v>TinMentok Smelter</v>
      </c>
      <c r="L477" s="297"/>
      <c r="M477" s="297"/>
      <c r="N477" s="297"/>
      <c r="O477" s="297"/>
      <c r="P477" s="297"/>
      <c r="Q477" s="297"/>
      <c r="R477" s="297"/>
      <c r="S477" s="297"/>
      <c r="T477" s="297"/>
      <c r="U477" s="297"/>
      <c r="V477" s="297"/>
      <c r="W477" s="297"/>
      <c r="X477" s="297"/>
      <c r="Y477" s="297"/>
      <c r="Z477" s="297"/>
    </row>
    <row r="478" ht="13.5" customHeight="1">
      <c r="A478" s="294" t="s">
        <v>145</v>
      </c>
      <c r="B478" s="294" t="s">
        <v>1850</v>
      </c>
      <c r="C478" s="294" t="s">
        <v>984</v>
      </c>
      <c r="D478" s="294" t="s">
        <v>1269</v>
      </c>
      <c r="E478" s="294" t="s">
        <v>983</v>
      </c>
      <c r="F478" s="294" t="s">
        <v>156</v>
      </c>
      <c r="G478" s="294"/>
      <c r="H478" s="294" t="s">
        <v>1779</v>
      </c>
      <c r="I478" s="294" t="s">
        <v>1780</v>
      </c>
      <c r="J478" s="301" t="str">
        <f t="shared" si="5"/>
        <v>TinMetallic Materials Branch of Guangxi China Tin Group Co.,Ltd.</v>
      </c>
      <c r="K478" s="301" t="str">
        <f t="shared" si="6"/>
        <v>TinMetallic Materials Branch of Guangxi China Tin Group Co.,Ltd.</v>
      </c>
      <c r="L478" s="297"/>
      <c r="M478" s="297"/>
      <c r="N478" s="297"/>
      <c r="O478" s="297"/>
      <c r="P478" s="297"/>
      <c r="Q478" s="297"/>
      <c r="R478" s="297"/>
      <c r="S478" s="297"/>
      <c r="T478" s="297"/>
      <c r="U478" s="297"/>
      <c r="V478" s="297"/>
      <c r="W478" s="297"/>
      <c r="X478" s="297"/>
      <c r="Y478" s="297"/>
      <c r="Z478" s="297"/>
    </row>
    <row r="479" ht="13.5" customHeight="1">
      <c r="A479" s="294" t="s">
        <v>145</v>
      </c>
      <c r="B479" s="294" t="s">
        <v>308</v>
      </c>
      <c r="C479" s="294" t="s">
        <v>308</v>
      </c>
      <c r="D479" s="294" t="s">
        <v>1226</v>
      </c>
      <c r="E479" s="294" t="s">
        <v>307</v>
      </c>
      <c r="F479" s="294" t="s">
        <v>156</v>
      </c>
      <c r="G479" s="294"/>
      <c r="H479" s="294" t="s">
        <v>1851</v>
      </c>
      <c r="I479" s="294" t="s">
        <v>1255</v>
      </c>
      <c r="J479" s="301" t="str">
        <f t="shared" si="5"/>
        <v>TinMetallic Resources, Inc.</v>
      </c>
      <c r="K479" s="301" t="str">
        <f t="shared" si="6"/>
        <v>TinMetallic Resources, Inc.</v>
      </c>
      <c r="L479" s="297"/>
      <c r="M479" s="297"/>
      <c r="N479" s="297"/>
      <c r="O479" s="297"/>
      <c r="P479" s="297"/>
      <c r="Q479" s="297"/>
      <c r="R479" s="297"/>
      <c r="S479" s="297"/>
      <c r="T479" s="297"/>
      <c r="U479" s="297"/>
      <c r="V479" s="297"/>
      <c r="W479" s="297"/>
      <c r="X479" s="297"/>
      <c r="Y479" s="297"/>
      <c r="Z479" s="297"/>
    </row>
    <row r="480" ht="13.5" customHeight="1">
      <c r="A480" s="294" t="s">
        <v>145</v>
      </c>
      <c r="B480" s="294" t="s">
        <v>1852</v>
      </c>
      <c r="C480" s="294" t="s">
        <v>1127</v>
      </c>
      <c r="D480" s="294" t="s">
        <v>1436</v>
      </c>
      <c r="E480" s="294" t="s">
        <v>1126</v>
      </c>
      <c r="F480" s="294" t="s">
        <v>156</v>
      </c>
      <c r="G480" s="294"/>
      <c r="H480" s="294" t="s">
        <v>1766</v>
      </c>
      <c r="I480" s="294" t="s">
        <v>1438</v>
      </c>
      <c r="J480" s="301" t="str">
        <f t="shared" si="5"/>
        <v>TinMetallo Belgium N.V.</v>
      </c>
      <c r="K480" s="301" t="str">
        <f t="shared" si="6"/>
        <v>TinMetallo Belgium N.V.</v>
      </c>
      <c r="L480" s="297"/>
      <c r="M480" s="297"/>
      <c r="N480" s="297"/>
      <c r="O480" s="297"/>
      <c r="P480" s="297"/>
      <c r="Q480" s="297"/>
      <c r="R480" s="297"/>
      <c r="S480" s="297"/>
      <c r="T480" s="297"/>
      <c r="U480" s="297"/>
      <c r="V480" s="297"/>
      <c r="W480" s="297"/>
      <c r="X480" s="297"/>
      <c r="Y480" s="297"/>
      <c r="Z480" s="297"/>
    </row>
    <row r="481" ht="13.5" customHeight="1">
      <c r="A481" s="294" t="s">
        <v>145</v>
      </c>
      <c r="B481" s="294" t="s">
        <v>1853</v>
      </c>
      <c r="C481" s="294" t="s">
        <v>688</v>
      </c>
      <c r="D481" s="294" t="s">
        <v>1603</v>
      </c>
      <c r="E481" s="294" t="s">
        <v>687</v>
      </c>
      <c r="F481" s="294" t="s">
        <v>156</v>
      </c>
      <c r="G481" s="294"/>
      <c r="H481" s="294" t="s">
        <v>1767</v>
      </c>
      <c r="I481" s="294" t="s">
        <v>1768</v>
      </c>
      <c r="J481" s="301" t="str">
        <f t="shared" si="5"/>
        <v>TinMetallo Spain S.L.U.</v>
      </c>
      <c r="K481" s="301" t="str">
        <f t="shared" si="6"/>
        <v>TinMetallo Spain S.L.U.</v>
      </c>
      <c r="L481" s="297"/>
      <c r="M481" s="297"/>
      <c r="N481" s="297"/>
      <c r="O481" s="297"/>
      <c r="P481" s="297"/>
      <c r="Q481" s="297"/>
      <c r="R481" s="297"/>
      <c r="S481" s="297"/>
      <c r="T481" s="297"/>
      <c r="U481" s="297"/>
      <c r="V481" s="297"/>
      <c r="W481" s="297"/>
      <c r="X481" s="297"/>
      <c r="Y481" s="297"/>
      <c r="Z481" s="297"/>
    </row>
    <row r="482" ht="13.5" customHeight="1">
      <c r="A482" s="294" t="s">
        <v>145</v>
      </c>
      <c r="B482" s="294" t="s">
        <v>311</v>
      </c>
      <c r="C482" s="294" t="s">
        <v>311</v>
      </c>
      <c r="D482" s="294" t="s">
        <v>1264</v>
      </c>
      <c r="E482" s="294" t="s">
        <v>999</v>
      </c>
      <c r="F482" s="294" t="s">
        <v>156</v>
      </c>
      <c r="G482" s="294"/>
      <c r="H482" s="294" t="s">
        <v>1854</v>
      </c>
      <c r="I482" s="294" t="s">
        <v>1500</v>
      </c>
      <c r="J482" s="301" t="str">
        <f t="shared" si="5"/>
        <v>TinMineracao Taboca S.A.</v>
      </c>
      <c r="K482" s="301" t="str">
        <f t="shared" si="6"/>
        <v>TinMineracao Taboca S.A.</v>
      </c>
      <c r="L482" s="297"/>
      <c r="M482" s="297"/>
      <c r="N482" s="297"/>
      <c r="O482" s="297"/>
      <c r="P482" s="297"/>
      <c r="Q482" s="297"/>
      <c r="R482" s="297"/>
      <c r="S482" s="297"/>
      <c r="T482" s="297"/>
      <c r="U482" s="297"/>
      <c r="V482" s="297"/>
      <c r="W482" s="297"/>
      <c r="X482" s="297"/>
      <c r="Y482" s="297"/>
      <c r="Z482" s="297"/>
    </row>
    <row r="483" ht="13.5" customHeight="1">
      <c r="A483" s="294" t="s">
        <v>145</v>
      </c>
      <c r="B483" s="294" t="s">
        <v>1725</v>
      </c>
      <c r="C483" s="294" t="s">
        <v>311</v>
      </c>
      <c r="D483" s="294" t="s">
        <v>1264</v>
      </c>
      <c r="E483" s="294" t="s">
        <v>999</v>
      </c>
      <c r="F483" s="294" t="s">
        <v>156</v>
      </c>
      <c r="G483" s="294"/>
      <c r="H483" s="294" t="s">
        <v>1854</v>
      </c>
      <c r="I483" s="294" t="s">
        <v>1500</v>
      </c>
      <c r="J483" s="301" t="str">
        <f t="shared" si="5"/>
        <v>TinMineração Taboca S.A.</v>
      </c>
      <c r="K483" s="301" t="str">
        <f t="shared" si="6"/>
        <v>TinMineração Taboca S.A.</v>
      </c>
      <c r="L483" s="297"/>
      <c r="M483" s="297"/>
      <c r="N483" s="297"/>
      <c r="O483" s="297"/>
      <c r="P483" s="297"/>
      <c r="Q483" s="297"/>
      <c r="R483" s="297"/>
      <c r="S483" s="297"/>
      <c r="T483" s="297"/>
      <c r="U483" s="297"/>
      <c r="V483" s="297"/>
      <c r="W483" s="297"/>
      <c r="X483" s="297"/>
      <c r="Y483" s="297"/>
      <c r="Z483" s="297"/>
    </row>
    <row r="484" ht="13.5" customHeight="1">
      <c r="A484" s="294" t="s">
        <v>145</v>
      </c>
      <c r="B484" s="294" t="s">
        <v>1726</v>
      </c>
      <c r="C484" s="294" t="s">
        <v>311</v>
      </c>
      <c r="D484" s="294" t="s">
        <v>1264</v>
      </c>
      <c r="E484" s="294" t="s">
        <v>999</v>
      </c>
      <c r="F484" s="294" t="s">
        <v>156</v>
      </c>
      <c r="G484" s="294"/>
      <c r="H484" s="294" t="s">
        <v>1854</v>
      </c>
      <c r="I484" s="294" t="s">
        <v>1500</v>
      </c>
      <c r="J484" s="301" t="str">
        <f t="shared" si="5"/>
        <v>TinMineracao Taboca SA</v>
      </c>
      <c r="K484" s="301" t="str">
        <f t="shared" si="6"/>
        <v>TinMineracao Taboca SA</v>
      </c>
      <c r="L484" s="297"/>
      <c r="M484" s="297"/>
      <c r="N484" s="297"/>
      <c r="O484" s="297"/>
      <c r="P484" s="297"/>
      <c r="Q484" s="297"/>
      <c r="R484" s="297"/>
      <c r="S484" s="297"/>
      <c r="T484" s="297"/>
      <c r="U484" s="297"/>
      <c r="V484" s="297"/>
      <c r="W484" s="297"/>
      <c r="X484" s="297"/>
      <c r="Y484" s="297"/>
      <c r="Z484" s="297"/>
    </row>
    <row r="485" ht="13.5" customHeight="1">
      <c r="A485" s="294" t="s">
        <v>145</v>
      </c>
      <c r="B485" s="294" t="s">
        <v>1855</v>
      </c>
      <c r="C485" s="294" t="s">
        <v>507</v>
      </c>
      <c r="D485" s="294" t="s">
        <v>1763</v>
      </c>
      <c r="E485" s="294" t="s">
        <v>506</v>
      </c>
      <c r="F485" s="294" t="s">
        <v>156</v>
      </c>
      <c r="G485" s="294"/>
      <c r="H485" s="294" t="s">
        <v>1856</v>
      </c>
      <c r="I485" s="294" t="s">
        <v>1857</v>
      </c>
      <c r="J485" s="301" t="str">
        <f t="shared" si="5"/>
        <v>TinMining and processing tin-tungsten ore Giang Son - VQB Co., Ltd.</v>
      </c>
      <c r="K485" s="301" t="str">
        <f t="shared" si="6"/>
        <v>TinMining and processing tin-tungsten ore Giang Son - VQB Co., Ltd.</v>
      </c>
      <c r="L485" s="297"/>
      <c r="M485" s="297"/>
      <c r="N485" s="297"/>
      <c r="O485" s="297"/>
      <c r="P485" s="297"/>
      <c r="Q485" s="297"/>
      <c r="R485" s="297"/>
      <c r="S485" s="297"/>
      <c r="T485" s="297"/>
      <c r="U485" s="297"/>
      <c r="V485" s="297"/>
      <c r="W485" s="297"/>
      <c r="X485" s="297"/>
      <c r="Y485" s="297"/>
      <c r="Z485" s="297"/>
    </row>
    <row r="486" ht="13.5" customHeight="1">
      <c r="A486" s="294" t="s">
        <v>145</v>
      </c>
      <c r="B486" s="294" t="s">
        <v>842</v>
      </c>
      <c r="C486" s="294" t="s">
        <v>842</v>
      </c>
      <c r="D486" s="294" t="s">
        <v>1858</v>
      </c>
      <c r="E486" s="294" t="s">
        <v>841</v>
      </c>
      <c r="F486" s="294" t="s">
        <v>156</v>
      </c>
      <c r="G486" s="294"/>
      <c r="H486" s="294" t="s">
        <v>1859</v>
      </c>
      <c r="I486" s="294" t="s">
        <v>1860</v>
      </c>
      <c r="J486" s="301" t="str">
        <f t="shared" si="5"/>
        <v>TinMining Minerals Resources SARL</v>
      </c>
      <c r="K486" s="301" t="str">
        <f t="shared" si="6"/>
        <v>TinMining Minerals Resources SARL</v>
      </c>
      <c r="L486" s="297"/>
      <c r="M486" s="297"/>
      <c r="N486" s="297"/>
      <c r="O486" s="297"/>
      <c r="P486" s="297"/>
      <c r="Q486" s="297"/>
      <c r="R486" s="297"/>
      <c r="S486" s="297"/>
      <c r="T486" s="297"/>
      <c r="U486" s="297"/>
      <c r="V486" s="297"/>
      <c r="W486" s="297"/>
      <c r="X486" s="297"/>
      <c r="Y486" s="297"/>
      <c r="Z486" s="297"/>
    </row>
    <row r="487" ht="13.5" customHeight="1">
      <c r="A487" s="294" t="s">
        <v>145</v>
      </c>
      <c r="B487" s="294" t="s">
        <v>407</v>
      </c>
      <c r="C487" s="294" t="s">
        <v>407</v>
      </c>
      <c r="D487" s="294" t="s">
        <v>1322</v>
      </c>
      <c r="E487" s="294" t="s">
        <v>406</v>
      </c>
      <c r="F487" s="294" t="s">
        <v>156</v>
      </c>
      <c r="G487" s="294"/>
      <c r="H487" s="294" t="s">
        <v>1815</v>
      </c>
      <c r="I487" s="294" t="s">
        <v>1816</v>
      </c>
      <c r="J487" s="301" t="str">
        <f t="shared" si="5"/>
        <v>TinMinsur</v>
      </c>
      <c r="K487" s="301" t="str">
        <f t="shared" si="6"/>
        <v>TinMinsur</v>
      </c>
      <c r="L487" s="297"/>
      <c r="M487" s="297"/>
      <c r="N487" s="297"/>
      <c r="O487" s="297"/>
      <c r="P487" s="297"/>
      <c r="Q487" s="297"/>
      <c r="R487" s="297"/>
      <c r="S487" s="297"/>
      <c r="T487" s="297"/>
      <c r="U487" s="297"/>
      <c r="V487" s="297"/>
      <c r="W487" s="297"/>
      <c r="X487" s="297"/>
      <c r="Y487" s="297"/>
      <c r="Z487" s="297"/>
    </row>
    <row r="488" ht="13.5" customHeight="1">
      <c r="A488" s="294" t="s">
        <v>145</v>
      </c>
      <c r="B488" s="294" t="s">
        <v>428</v>
      </c>
      <c r="C488" s="294" t="s">
        <v>428</v>
      </c>
      <c r="D488" s="294" t="s">
        <v>1241</v>
      </c>
      <c r="E488" s="294" t="s">
        <v>427</v>
      </c>
      <c r="F488" s="294" t="s">
        <v>156</v>
      </c>
      <c r="G488" s="294"/>
      <c r="H488" s="294" t="s">
        <v>1831</v>
      </c>
      <c r="I488" s="294" t="s">
        <v>1262</v>
      </c>
      <c r="J488" s="301" t="str">
        <f t="shared" si="5"/>
        <v>TinMitsubishi Materials Corporation</v>
      </c>
      <c r="K488" s="301" t="str">
        <f t="shared" si="6"/>
        <v>TinMitsubishi Materials Corporation</v>
      </c>
      <c r="L488" s="297"/>
      <c r="M488" s="297"/>
      <c r="N488" s="297"/>
      <c r="O488" s="297"/>
      <c r="P488" s="297"/>
      <c r="Q488" s="297"/>
      <c r="R488" s="297"/>
      <c r="S488" s="297"/>
      <c r="T488" s="297"/>
      <c r="U488" s="297"/>
      <c r="V488" s="297"/>
      <c r="W488" s="297"/>
      <c r="X488" s="297"/>
      <c r="Y488" s="297"/>
      <c r="Z488" s="297"/>
    </row>
    <row r="489" ht="13.5" customHeight="1">
      <c r="A489" s="294" t="s">
        <v>145</v>
      </c>
      <c r="B489" s="294" t="s">
        <v>875</v>
      </c>
      <c r="C489" s="294" t="s">
        <v>875</v>
      </c>
      <c r="D489" s="294" t="s">
        <v>1536</v>
      </c>
      <c r="E489" s="294" t="s">
        <v>874</v>
      </c>
      <c r="F489" s="294" t="s">
        <v>156</v>
      </c>
      <c r="G489" s="294"/>
      <c r="H489" s="294" t="s">
        <v>1537</v>
      </c>
      <c r="I489" s="294" t="s">
        <v>1538</v>
      </c>
      <c r="J489" s="301" t="str">
        <f t="shared" si="5"/>
        <v>TinModeltech Sdn Bhd</v>
      </c>
      <c r="K489" s="301" t="str">
        <f t="shared" si="6"/>
        <v>TinModeltech Sdn Bhd</v>
      </c>
      <c r="L489" s="297"/>
      <c r="M489" s="297"/>
      <c r="N489" s="297"/>
      <c r="O489" s="297"/>
      <c r="P489" s="297"/>
      <c r="Q489" s="297"/>
      <c r="R489" s="297"/>
      <c r="S489" s="297"/>
      <c r="T489" s="297"/>
      <c r="U489" s="297"/>
      <c r="V489" s="297"/>
      <c r="W489" s="297"/>
      <c r="X489" s="297"/>
      <c r="Y489" s="297"/>
      <c r="Z489" s="297"/>
    </row>
    <row r="490" ht="13.5" customHeight="1">
      <c r="A490" s="294" t="s">
        <v>145</v>
      </c>
      <c r="B490" s="294" t="s">
        <v>1861</v>
      </c>
      <c r="C490" s="294" t="s">
        <v>417</v>
      </c>
      <c r="D490" s="294" t="s">
        <v>1536</v>
      </c>
      <c r="E490" s="294" t="s">
        <v>416</v>
      </c>
      <c r="F490" s="294" t="s">
        <v>156</v>
      </c>
      <c r="G490" s="294"/>
      <c r="H490" s="294" t="s">
        <v>1828</v>
      </c>
      <c r="I490" s="294" t="s">
        <v>1829</v>
      </c>
      <c r="J490" s="301" t="str">
        <f t="shared" si="5"/>
        <v>TinMSC</v>
      </c>
      <c r="K490" s="301" t="str">
        <f t="shared" si="6"/>
        <v>TinMSC</v>
      </c>
      <c r="L490" s="297"/>
      <c r="M490" s="297"/>
      <c r="N490" s="297"/>
      <c r="O490" s="297"/>
      <c r="P490" s="297"/>
      <c r="Q490" s="297"/>
      <c r="R490" s="297"/>
      <c r="S490" s="297"/>
      <c r="T490" s="297"/>
      <c r="U490" s="297"/>
      <c r="V490" s="297"/>
      <c r="W490" s="297"/>
      <c r="X490" s="297"/>
      <c r="Y490" s="297"/>
      <c r="Z490" s="297"/>
    </row>
    <row r="491" ht="13.5" customHeight="1">
      <c r="A491" s="294" t="s">
        <v>145</v>
      </c>
      <c r="B491" s="294" t="s">
        <v>1862</v>
      </c>
      <c r="C491" s="294" t="s">
        <v>1009</v>
      </c>
      <c r="D491" s="294" t="s">
        <v>1269</v>
      </c>
      <c r="E491" s="294" t="s">
        <v>1008</v>
      </c>
      <c r="F491" s="294" t="s">
        <v>156</v>
      </c>
      <c r="G491" s="294"/>
      <c r="H491" s="294" t="s">
        <v>1826</v>
      </c>
      <c r="I491" s="294" t="s">
        <v>1448</v>
      </c>
      <c r="J491" s="301" t="str">
        <f t="shared" si="5"/>
        <v>TinNankang Nanshan Tin Manufactory Co., Ltd.</v>
      </c>
      <c r="K491" s="301" t="str">
        <f t="shared" si="6"/>
        <v>TinNankang Nanshan Tin Manufactory Co., Ltd.</v>
      </c>
      <c r="L491" s="297"/>
      <c r="M491" s="297"/>
      <c r="N491" s="297"/>
      <c r="O491" s="297"/>
      <c r="P491" s="297"/>
      <c r="Q491" s="297"/>
      <c r="R491" s="297"/>
      <c r="S491" s="297"/>
      <c r="T491" s="297"/>
      <c r="U491" s="297"/>
      <c r="V491" s="297"/>
      <c r="W491" s="297"/>
      <c r="X491" s="297"/>
      <c r="Y491" s="297"/>
      <c r="Z491" s="297"/>
    </row>
    <row r="492" ht="13.5" customHeight="1">
      <c r="A492" s="294" t="s">
        <v>145</v>
      </c>
      <c r="B492" s="294" t="s">
        <v>1863</v>
      </c>
      <c r="C492" s="294" t="s">
        <v>1009</v>
      </c>
      <c r="D492" s="294" t="s">
        <v>1269</v>
      </c>
      <c r="E492" s="294" t="s">
        <v>1008</v>
      </c>
      <c r="F492" s="294" t="s">
        <v>156</v>
      </c>
      <c r="G492" s="294"/>
      <c r="H492" s="294" t="s">
        <v>1826</v>
      </c>
      <c r="I492" s="294" t="s">
        <v>1448</v>
      </c>
      <c r="J492" s="301" t="str">
        <f t="shared" si="5"/>
        <v>TinNanshan Tin Co. Ltd.</v>
      </c>
      <c r="K492" s="301" t="str">
        <f t="shared" si="6"/>
        <v>TinNanshan Tin Co. Ltd.</v>
      </c>
      <c r="L492" s="297"/>
      <c r="M492" s="297"/>
      <c r="N492" s="297"/>
      <c r="O492" s="297"/>
      <c r="P492" s="297"/>
      <c r="Q492" s="297"/>
      <c r="R492" s="297"/>
      <c r="S492" s="297"/>
      <c r="T492" s="297"/>
      <c r="U492" s="297"/>
      <c r="V492" s="297"/>
      <c r="W492" s="297"/>
      <c r="X492" s="297"/>
      <c r="Y492" s="297"/>
      <c r="Z492" s="297"/>
    </row>
    <row r="493" ht="13.5" customHeight="1">
      <c r="A493" s="294" t="s">
        <v>145</v>
      </c>
      <c r="B493" s="294" t="s">
        <v>636</v>
      </c>
      <c r="C493" s="294" t="s">
        <v>636</v>
      </c>
      <c r="D493" s="294" t="s">
        <v>1763</v>
      </c>
      <c r="E493" s="294" t="s">
        <v>635</v>
      </c>
      <c r="F493" s="294" t="s">
        <v>156</v>
      </c>
      <c r="G493" s="294"/>
      <c r="H493" s="294" t="s">
        <v>1764</v>
      </c>
      <c r="I493" s="297" t="s">
        <v>1765</v>
      </c>
      <c r="J493" s="301" t="str">
        <f t="shared" si="5"/>
        <v>TinNghe Tinh Non-Ferrous Metals Joint Stock Company</v>
      </c>
      <c r="K493" s="301" t="str">
        <f t="shared" si="6"/>
        <v>TinNghe Tinh Non-Ferrous Metals Joint Stock Company</v>
      </c>
      <c r="L493" s="297"/>
      <c r="M493" s="297"/>
      <c r="N493" s="297"/>
      <c r="O493" s="297"/>
      <c r="P493" s="297"/>
      <c r="Q493" s="297"/>
      <c r="R493" s="297"/>
      <c r="S493" s="297"/>
      <c r="T493" s="297"/>
      <c r="U493" s="297"/>
      <c r="V493" s="297"/>
      <c r="W493" s="297"/>
      <c r="X493" s="297"/>
      <c r="Y493" s="297"/>
      <c r="Z493" s="297"/>
    </row>
    <row r="494" ht="13.5" customHeight="1">
      <c r="A494" s="294" t="s">
        <v>145</v>
      </c>
      <c r="B494" s="294" t="s">
        <v>1864</v>
      </c>
      <c r="C494" s="294" t="s">
        <v>357</v>
      </c>
      <c r="D494" s="294" t="s">
        <v>1362</v>
      </c>
      <c r="E494" s="294" t="s">
        <v>356</v>
      </c>
      <c r="F494" s="294" t="s">
        <v>156</v>
      </c>
      <c r="G494" s="294"/>
      <c r="H494" s="294" t="s">
        <v>1379</v>
      </c>
      <c r="I494" s="297" t="s">
        <v>1380</v>
      </c>
      <c r="J494" s="301" t="str">
        <f t="shared" si="5"/>
        <v>TinNovosibirsk Processing Plant Ltd.</v>
      </c>
      <c r="K494" s="301" t="str">
        <f t="shared" si="6"/>
        <v>TinNovosibirsk Processing Plant Ltd.</v>
      </c>
      <c r="L494" s="297"/>
      <c r="M494" s="297"/>
      <c r="N494" s="297"/>
      <c r="O494" s="297"/>
      <c r="P494" s="297"/>
      <c r="Q494" s="297"/>
      <c r="R494" s="297"/>
      <c r="S494" s="297"/>
      <c r="T494" s="297"/>
      <c r="U494" s="297"/>
      <c r="V494" s="297"/>
      <c r="W494" s="297"/>
      <c r="X494" s="297"/>
      <c r="Y494" s="297"/>
      <c r="Z494" s="297"/>
    </row>
    <row r="495" ht="13.5" customHeight="1">
      <c r="A495" s="294" t="s">
        <v>145</v>
      </c>
      <c r="B495" s="294" t="s">
        <v>357</v>
      </c>
      <c r="C495" s="294" t="s">
        <v>357</v>
      </c>
      <c r="D495" s="294" t="s">
        <v>1362</v>
      </c>
      <c r="E495" s="294" t="s">
        <v>356</v>
      </c>
      <c r="F495" s="294" t="s">
        <v>156</v>
      </c>
      <c r="G495" s="294"/>
      <c r="H495" s="294" t="s">
        <v>1379</v>
      </c>
      <c r="I495" s="294" t="s">
        <v>1380</v>
      </c>
      <c r="J495" s="301" t="str">
        <f t="shared" si="5"/>
        <v>TinNovosibirsk Tin Combine</v>
      </c>
      <c r="K495" s="301" t="str">
        <f t="shared" si="6"/>
        <v>TinNovosibirsk Tin Combine</v>
      </c>
      <c r="L495" s="297"/>
      <c r="M495" s="297"/>
      <c r="N495" s="297"/>
      <c r="O495" s="297"/>
      <c r="P495" s="297"/>
      <c r="Q495" s="297"/>
      <c r="R495" s="297"/>
      <c r="S495" s="297"/>
      <c r="T495" s="297"/>
      <c r="U495" s="297"/>
      <c r="V495" s="297"/>
      <c r="W495" s="297"/>
      <c r="X495" s="297"/>
      <c r="Y495" s="297"/>
      <c r="Z495" s="297"/>
    </row>
    <row r="496" ht="13.5" customHeight="1">
      <c r="A496" s="294" t="s">
        <v>145</v>
      </c>
      <c r="B496" s="294" t="s">
        <v>1017</v>
      </c>
      <c r="C496" s="294" t="s">
        <v>1017</v>
      </c>
      <c r="D496" s="294" t="s">
        <v>1661</v>
      </c>
      <c r="E496" s="294" t="s">
        <v>1016</v>
      </c>
      <c r="F496" s="294" t="s">
        <v>156</v>
      </c>
      <c r="G496" s="294"/>
      <c r="H496" s="294" t="s">
        <v>1865</v>
      </c>
      <c r="I496" s="294" t="s">
        <v>1866</v>
      </c>
      <c r="J496" s="301" t="str">
        <f t="shared" si="5"/>
        <v>TinO.M. Manufacturing (Thailand) Co., Ltd.</v>
      </c>
      <c r="K496" s="301" t="str">
        <f t="shared" si="6"/>
        <v>TinO.M. Manufacturing (Thailand) Co., Ltd.</v>
      </c>
      <c r="L496" s="297"/>
      <c r="M496" s="297"/>
      <c r="N496" s="297"/>
      <c r="O496" s="297"/>
      <c r="P496" s="297"/>
      <c r="Q496" s="297"/>
      <c r="R496" s="297"/>
      <c r="S496" s="297"/>
      <c r="T496" s="297"/>
      <c r="U496" s="297"/>
      <c r="V496" s="297"/>
      <c r="W496" s="297"/>
      <c r="X496" s="297"/>
      <c r="Y496" s="297"/>
      <c r="Z496" s="297"/>
    </row>
    <row r="497" ht="13.5" customHeight="1">
      <c r="A497" s="294" t="s">
        <v>145</v>
      </c>
      <c r="B497" s="294" t="s">
        <v>801</v>
      </c>
      <c r="C497" s="294" t="s">
        <v>801</v>
      </c>
      <c r="D497" s="294" t="s">
        <v>1301</v>
      </c>
      <c r="E497" s="294" t="s">
        <v>800</v>
      </c>
      <c r="F497" s="294" t="s">
        <v>156</v>
      </c>
      <c r="G497" s="294"/>
      <c r="H497" s="294" t="s">
        <v>1867</v>
      </c>
      <c r="I497" s="294" t="s">
        <v>1868</v>
      </c>
      <c r="J497" s="301" t="str">
        <f t="shared" si="5"/>
        <v>TinO.M. Manufacturing Philippines, Inc.</v>
      </c>
      <c r="K497" s="301" t="str">
        <f t="shared" si="6"/>
        <v>TinO.M. Manufacturing Philippines, Inc.</v>
      </c>
      <c r="L497" s="297"/>
      <c r="M497" s="297"/>
      <c r="N497" s="297"/>
      <c r="O497" s="297"/>
      <c r="P497" s="297"/>
      <c r="Q497" s="297"/>
      <c r="R497" s="297"/>
      <c r="S497" s="297"/>
      <c r="T497" s="297"/>
      <c r="U497" s="297"/>
      <c r="V497" s="297"/>
      <c r="W497" s="297"/>
      <c r="X497" s="297"/>
      <c r="Y497" s="297"/>
      <c r="Z497" s="297"/>
    </row>
    <row r="498" ht="13.5" customHeight="1">
      <c r="A498" s="294" t="s">
        <v>145</v>
      </c>
      <c r="B498" s="294" t="s">
        <v>1869</v>
      </c>
      <c r="C498" s="294" t="s">
        <v>363</v>
      </c>
      <c r="D498" s="294" t="s">
        <v>1801</v>
      </c>
      <c r="E498" s="294" t="s">
        <v>362</v>
      </c>
      <c r="F498" s="294" t="s">
        <v>156</v>
      </c>
      <c r="G498" s="294"/>
      <c r="H498" s="294" t="s">
        <v>1802</v>
      </c>
      <c r="I498" s="294" t="s">
        <v>1802</v>
      </c>
      <c r="J498" s="301" t="str">
        <f t="shared" si="5"/>
        <v>TinOMSA</v>
      </c>
      <c r="K498" s="301" t="str">
        <f t="shared" si="6"/>
        <v>TinOMSA</v>
      </c>
      <c r="L498" s="297"/>
      <c r="M498" s="297"/>
      <c r="N498" s="297"/>
      <c r="O498" s="297"/>
      <c r="P498" s="297"/>
      <c r="Q498" s="297"/>
      <c r="R498" s="297"/>
      <c r="S498" s="297"/>
      <c r="T498" s="297"/>
      <c r="U498" s="297"/>
      <c r="V498" s="297"/>
      <c r="W498" s="297"/>
      <c r="X498" s="297"/>
      <c r="Y498" s="297"/>
      <c r="Z498" s="297"/>
    </row>
    <row r="499" ht="13.5" customHeight="1">
      <c r="A499" s="294" t="s">
        <v>145</v>
      </c>
      <c r="B499" s="294" t="s">
        <v>363</v>
      </c>
      <c r="C499" s="294" t="s">
        <v>363</v>
      </c>
      <c r="D499" s="294" t="s">
        <v>1801</v>
      </c>
      <c r="E499" s="294" t="s">
        <v>362</v>
      </c>
      <c r="F499" s="294" t="s">
        <v>156</v>
      </c>
      <c r="G499" s="294"/>
      <c r="H499" s="294" t="s">
        <v>1802</v>
      </c>
      <c r="I499" s="294" t="s">
        <v>1802</v>
      </c>
      <c r="J499" s="301" t="str">
        <f t="shared" si="5"/>
        <v>TinOperaciones Metalurgicas S.A.</v>
      </c>
      <c r="K499" s="301" t="str">
        <f t="shared" si="6"/>
        <v>TinOperaciones Metalurgicas S.A.</v>
      </c>
      <c r="L499" s="297"/>
      <c r="M499" s="297"/>
      <c r="N499" s="297"/>
      <c r="O499" s="297"/>
      <c r="P499" s="297"/>
      <c r="Q499" s="297"/>
      <c r="R499" s="297"/>
      <c r="S499" s="297"/>
      <c r="T499" s="297"/>
      <c r="U499" s="297"/>
      <c r="V499" s="297"/>
      <c r="W499" s="297"/>
      <c r="X499" s="297"/>
      <c r="Y499" s="297"/>
      <c r="Z499" s="297"/>
    </row>
    <row r="500" ht="13.5" customHeight="1">
      <c r="A500" s="294" t="s">
        <v>145</v>
      </c>
      <c r="B500" s="294" t="s">
        <v>1870</v>
      </c>
      <c r="C500" s="294" t="s">
        <v>363</v>
      </c>
      <c r="D500" s="294" t="s">
        <v>1801</v>
      </c>
      <c r="E500" s="294" t="s">
        <v>362</v>
      </c>
      <c r="F500" s="294" t="s">
        <v>156</v>
      </c>
      <c r="G500" s="294"/>
      <c r="H500" s="294" t="s">
        <v>1802</v>
      </c>
      <c r="I500" s="294" t="s">
        <v>1802</v>
      </c>
      <c r="J500" s="301" t="str">
        <f t="shared" si="5"/>
        <v>TinOperaciones Metalúrgicas S.A.</v>
      </c>
      <c r="K500" s="301" t="str">
        <f t="shared" si="6"/>
        <v>TinOperaciones Metalúrgicas S.A.</v>
      </c>
      <c r="L500" s="297"/>
      <c r="M500" s="297"/>
      <c r="N500" s="297"/>
      <c r="O500" s="297"/>
      <c r="P500" s="297"/>
      <c r="Q500" s="297"/>
      <c r="R500" s="297"/>
      <c r="S500" s="297"/>
      <c r="T500" s="297"/>
      <c r="U500" s="297"/>
      <c r="V500" s="297"/>
      <c r="W500" s="297"/>
      <c r="X500" s="297"/>
      <c r="Y500" s="297"/>
      <c r="Z500" s="297"/>
    </row>
    <row r="501" ht="13.5" customHeight="1">
      <c r="A501" s="294" t="s">
        <v>145</v>
      </c>
      <c r="B501" s="294" t="s">
        <v>766</v>
      </c>
      <c r="C501" s="294" t="s">
        <v>766</v>
      </c>
      <c r="D501" s="294" t="s">
        <v>1797</v>
      </c>
      <c r="E501" s="294" t="s">
        <v>765</v>
      </c>
      <c r="F501" s="294" t="s">
        <v>156</v>
      </c>
      <c r="G501" s="294"/>
      <c r="H501" s="294" t="s">
        <v>1798</v>
      </c>
      <c r="I501" s="294" t="s">
        <v>1798</v>
      </c>
      <c r="J501" s="301" t="str">
        <f t="shared" si="5"/>
        <v>TinPongpipat Company Limited</v>
      </c>
      <c r="K501" s="301" t="str">
        <f t="shared" si="6"/>
        <v>TinPongpipat Company Limited</v>
      </c>
      <c r="L501" s="297"/>
      <c r="M501" s="297"/>
      <c r="N501" s="297"/>
      <c r="O501" s="297"/>
      <c r="P501" s="297"/>
      <c r="Q501" s="297"/>
      <c r="R501" s="297"/>
      <c r="S501" s="297"/>
      <c r="T501" s="297"/>
      <c r="U501" s="297"/>
      <c r="V501" s="297"/>
      <c r="W501" s="297"/>
      <c r="X501" s="297"/>
      <c r="Y501" s="297"/>
      <c r="Z501" s="297"/>
    </row>
    <row r="502" ht="13.5" customHeight="1">
      <c r="A502" s="294" t="s">
        <v>145</v>
      </c>
      <c r="B502" s="294" t="s">
        <v>700</v>
      </c>
      <c r="C502" s="294" t="s">
        <v>700</v>
      </c>
      <c r="D502" s="294" t="s">
        <v>1288</v>
      </c>
      <c r="E502" s="294" t="s">
        <v>699</v>
      </c>
      <c r="F502" s="294" t="s">
        <v>156</v>
      </c>
      <c r="G502" s="294"/>
      <c r="H502" s="294" t="s">
        <v>1871</v>
      </c>
      <c r="I502" s="294" t="s">
        <v>1872</v>
      </c>
      <c r="J502" s="301" t="str">
        <f t="shared" si="5"/>
        <v>TinPrecious Minerals and Smelting Limited</v>
      </c>
      <c r="K502" s="301" t="str">
        <f t="shared" si="6"/>
        <v>TinPrecious Minerals and Smelting Limited</v>
      </c>
      <c r="L502" s="297"/>
      <c r="M502" s="297"/>
      <c r="N502" s="297"/>
      <c r="O502" s="297"/>
      <c r="P502" s="297"/>
      <c r="Q502" s="297"/>
      <c r="R502" s="297"/>
      <c r="S502" s="297"/>
      <c r="T502" s="297"/>
      <c r="U502" s="297"/>
      <c r="V502" s="297"/>
      <c r="W502" s="297"/>
      <c r="X502" s="297"/>
      <c r="Y502" s="297"/>
      <c r="Z502" s="297"/>
    </row>
    <row r="503" ht="13.5" customHeight="1">
      <c r="A503" s="294" t="s">
        <v>145</v>
      </c>
      <c r="B503" s="294" t="s">
        <v>275</v>
      </c>
      <c r="C503" s="294" t="s">
        <v>275</v>
      </c>
      <c r="D503" s="294" t="s">
        <v>1573</v>
      </c>
      <c r="E503" s="294" t="s">
        <v>274</v>
      </c>
      <c r="F503" s="294" t="s">
        <v>156</v>
      </c>
      <c r="G503" s="294"/>
      <c r="H503" s="294" t="s">
        <v>1791</v>
      </c>
      <c r="I503" s="294" t="s">
        <v>1771</v>
      </c>
      <c r="J503" s="301" t="str">
        <f t="shared" si="5"/>
        <v>TinPT Aries Kencana Sejahtera</v>
      </c>
      <c r="K503" s="301" t="str">
        <f t="shared" si="6"/>
        <v>TinPT Aries Kencana Sejahtera</v>
      </c>
      <c r="L503" s="297"/>
      <c r="M503" s="297"/>
      <c r="N503" s="297"/>
      <c r="O503" s="297"/>
      <c r="P503" s="297"/>
      <c r="Q503" s="297"/>
      <c r="R503" s="297"/>
      <c r="S503" s="297"/>
      <c r="T503" s="297"/>
      <c r="U503" s="297"/>
      <c r="V503" s="297"/>
      <c r="W503" s="297"/>
      <c r="X503" s="297"/>
      <c r="Y503" s="297"/>
      <c r="Z503" s="297"/>
    </row>
    <row r="504" ht="13.5" customHeight="1">
      <c r="A504" s="294" t="s">
        <v>145</v>
      </c>
      <c r="B504" s="294" t="s">
        <v>1023</v>
      </c>
      <c r="C504" s="294" t="s">
        <v>1023</v>
      </c>
      <c r="D504" s="294" t="s">
        <v>1573</v>
      </c>
      <c r="E504" s="294" t="s">
        <v>1022</v>
      </c>
      <c r="F504" s="294" t="s">
        <v>156</v>
      </c>
      <c r="G504" s="294"/>
      <c r="H504" s="294" t="s">
        <v>1773</v>
      </c>
      <c r="I504" s="294" t="s">
        <v>1771</v>
      </c>
      <c r="J504" s="301" t="str">
        <f t="shared" si="5"/>
        <v>TinPT Artha Cipta Langgeng</v>
      </c>
      <c r="K504" s="301" t="str">
        <f t="shared" si="6"/>
        <v>TinPT Artha Cipta Langgeng</v>
      </c>
      <c r="L504" s="297"/>
      <c r="M504" s="297"/>
      <c r="N504" s="297"/>
      <c r="O504" s="297"/>
      <c r="P504" s="297"/>
      <c r="Q504" s="297"/>
      <c r="R504" s="297"/>
      <c r="S504" s="297"/>
      <c r="T504" s="297"/>
      <c r="U504" s="297"/>
      <c r="V504" s="297"/>
      <c r="W504" s="297"/>
      <c r="X504" s="297"/>
      <c r="Y504" s="297"/>
      <c r="Z504" s="297"/>
    </row>
    <row r="505" ht="13.5" customHeight="1">
      <c r="A505" s="294" t="s">
        <v>145</v>
      </c>
      <c r="B505" s="294" t="s">
        <v>793</v>
      </c>
      <c r="C505" s="294" t="s">
        <v>793</v>
      </c>
      <c r="D505" s="294" t="s">
        <v>1573</v>
      </c>
      <c r="E505" s="294" t="s">
        <v>792</v>
      </c>
      <c r="F505" s="294" t="s">
        <v>156</v>
      </c>
      <c r="G505" s="294"/>
      <c r="H505" s="294" t="s">
        <v>1773</v>
      </c>
      <c r="I505" s="294" t="s">
        <v>1771</v>
      </c>
      <c r="J505" s="301" t="str">
        <f t="shared" si="5"/>
        <v>TinPT ATD Makmur Mandiri Jaya</v>
      </c>
      <c r="K505" s="301" t="str">
        <f t="shared" si="6"/>
        <v>TinPT ATD Makmur Mandiri Jaya</v>
      </c>
      <c r="L505" s="297"/>
      <c r="M505" s="297"/>
      <c r="N505" s="297"/>
      <c r="O505" s="297"/>
      <c r="P505" s="297"/>
      <c r="Q505" s="297"/>
      <c r="R505" s="297"/>
      <c r="S505" s="297"/>
      <c r="T505" s="297"/>
      <c r="U505" s="297"/>
      <c r="V505" s="297"/>
      <c r="W505" s="297"/>
      <c r="X505" s="297"/>
      <c r="Y505" s="297"/>
      <c r="Z505" s="297"/>
    </row>
    <row r="506" ht="13.5" customHeight="1">
      <c r="A506" s="294" t="s">
        <v>145</v>
      </c>
      <c r="B506" s="294" t="s">
        <v>1025</v>
      </c>
      <c r="C506" s="294" t="s">
        <v>1025</v>
      </c>
      <c r="D506" s="294" t="s">
        <v>1573</v>
      </c>
      <c r="E506" s="294" t="s">
        <v>1024</v>
      </c>
      <c r="F506" s="294" t="s">
        <v>156</v>
      </c>
      <c r="G506" s="294"/>
      <c r="H506" s="294" t="s">
        <v>1873</v>
      </c>
      <c r="I506" s="294" t="s">
        <v>1771</v>
      </c>
      <c r="J506" s="301" t="str">
        <f t="shared" si="5"/>
        <v>TinPT Babel Inti Perkasa</v>
      </c>
      <c r="K506" s="301" t="str">
        <f t="shared" si="6"/>
        <v>TinPT Babel Inti Perkasa</v>
      </c>
      <c r="L506" s="297"/>
      <c r="M506" s="297"/>
      <c r="N506" s="297"/>
      <c r="O506" s="297"/>
      <c r="P506" s="297"/>
      <c r="Q506" s="297"/>
      <c r="R506" s="297"/>
      <c r="S506" s="297"/>
      <c r="T506" s="297"/>
      <c r="U506" s="297"/>
      <c r="V506" s="297"/>
      <c r="W506" s="297"/>
      <c r="X506" s="297"/>
      <c r="Y506" s="297"/>
      <c r="Z506" s="297"/>
    </row>
    <row r="507" ht="13.5" customHeight="1">
      <c r="A507" s="294" t="s">
        <v>145</v>
      </c>
      <c r="B507" s="294" t="s">
        <v>495</v>
      </c>
      <c r="C507" s="294" t="s">
        <v>495</v>
      </c>
      <c r="D507" s="294" t="s">
        <v>1573</v>
      </c>
      <c r="E507" s="294" t="s">
        <v>494</v>
      </c>
      <c r="F507" s="294" t="s">
        <v>156</v>
      </c>
      <c r="G507" s="294"/>
      <c r="H507" s="294" t="s">
        <v>1874</v>
      </c>
      <c r="I507" s="294" t="s">
        <v>1771</v>
      </c>
      <c r="J507" s="301" t="str">
        <f t="shared" si="5"/>
        <v>TinPT Babel Surya Alam Lestari</v>
      </c>
      <c r="K507" s="301" t="str">
        <f t="shared" si="6"/>
        <v>TinPT Babel Surya Alam Lestari</v>
      </c>
      <c r="L507" s="297"/>
      <c r="M507" s="297"/>
      <c r="N507" s="297"/>
      <c r="O507" s="297"/>
      <c r="P507" s="297"/>
      <c r="Q507" s="297"/>
      <c r="R507" s="297"/>
      <c r="S507" s="297"/>
      <c r="T507" s="297"/>
      <c r="U507" s="297"/>
      <c r="V507" s="297"/>
      <c r="W507" s="297"/>
      <c r="X507" s="297"/>
      <c r="Y507" s="297"/>
      <c r="Z507" s="297"/>
    </row>
    <row r="508" ht="13.5" customHeight="1">
      <c r="A508" s="294" t="s">
        <v>145</v>
      </c>
      <c r="B508" s="294" t="s">
        <v>631</v>
      </c>
      <c r="C508" s="294" t="s">
        <v>631</v>
      </c>
      <c r="D508" s="294" t="s">
        <v>1573</v>
      </c>
      <c r="E508" s="294" t="s">
        <v>630</v>
      </c>
      <c r="F508" s="294" t="s">
        <v>156</v>
      </c>
      <c r="G508" s="294"/>
      <c r="H508" s="294" t="s">
        <v>1875</v>
      </c>
      <c r="I508" s="294" t="s">
        <v>1771</v>
      </c>
      <c r="J508" s="301" t="str">
        <f t="shared" si="5"/>
        <v>TinPT Bangka Prima Tin</v>
      </c>
      <c r="K508" s="301" t="str">
        <f t="shared" si="6"/>
        <v>TinPT Bangka Prima Tin</v>
      </c>
      <c r="L508" s="297"/>
      <c r="M508" s="297"/>
      <c r="N508" s="297"/>
      <c r="O508" s="297"/>
      <c r="P508" s="297"/>
      <c r="Q508" s="297"/>
      <c r="R508" s="297"/>
      <c r="S508" s="297"/>
      <c r="T508" s="297"/>
      <c r="U508" s="297"/>
      <c r="V508" s="297"/>
      <c r="W508" s="297"/>
      <c r="X508" s="297"/>
      <c r="Y508" s="297"/>
      <c r="Z508" s="297"/>
    </row>
    <row r="509" ht="13.5" customHeight="1">
      <c r="A509" s="294" t="s">
        <v>145</v>
      </c>
      <c r="B509" s="294" t="s">
        <v>1152</v>
      </c>
      <c r="C509" s="294" t="s">
        <v>1152</v>
      </c>
      <c r="D509" s="294" t="s">
        <v>1573</v>
      </c>
      <c r="E509" s="294" t="s">
        <v>1151</v>
      </c>
      <c r="F509" s="294" t="s">
        <v>156</v>
      </c>
      <c r="G509" s="294"/>
      <c r="H509" s="294" t="s">
        <v>1876</v>
      </c>
      <c r="I509" s="294" t="s">
        <v>1771</v>
      </c>
      <c r="J509" s="301" t="str">
        <f t="shared" si="5"/>
        <v>TinPT Bangka Serumpun</v>
      </c>
      <c r="K509" s="301" t="str">
        <f t="shared" si="6"/>
        <v>TinPT Bangka Serumpun</v>
      </c>
      <c r="L509" s="297"/>
      <c r="M509" s="297"/>
      <c r="N509" s="297"/>
      <c r="O509" s="297"/>
      <c r="P509" s="297"/>
      <c r="Q509" s="297"/>
      <c r="R509" s="297"/>
      <c r="S509" s="297"/>
      <c r="T509" s="297"/>
      <c r="U509" s="297"/>
      <c r="V509" s="297"/>
      <c r="W509" s="297"/>
      <c r="X509" s="297"/>
      <c r="Y509" s="297"/>
      <c r="Z509" s="297"/>
    </row>
    <row r="510" ht="13.5" customHeight="1">
      <c r="A510" s="294" t="s">
        <v>145</v>
      </c>
      <c r="B510" s="294" t="s">
        <v>389</v>
      </c>
      <c r="C510" s="294" t="s">
        <v>389</v>
      </c>
      <c r="D510" s="294" t="s">
        <v>1573</v>
      </c>
      <c r="E510" s="294" t="s">
        <v>388</v>
      </c>
      <c r="F510" s="294" t="s">
        <v>156</v>
      </c>
      <c r="G510" s="294"/>
      <c r="H510" s="294" t="s">
        <v>1877</v>
      </c>
      <c r="I510" s="294" t="s">
        <v>1771</v>
      </c>
      <c r="J510" s="301" t="str">
        <f t="shared" si="5"/>
        <v>TinPT Bangka Tin Industry</v>
      </c>
      <c r="K510" s="301" t="str">
        <f t="shared" si="6"/>
        <v>TinPT Bangka Tin Industry</v>
      </c>
      <c r="L510" s="297"/>
      <c r="M510" s="297"/>
      <c r="N510" s="297"/>
      <c r="O510" s="297"/>
      <c r="P510" s="297"/>
      <c r="Q510" s="297"/>
      <c r="R510" s="297"/>
      <c r="S510" s="297"/>
      <c r="T510" s="297"/>
      <c r="U510" s="297"/>
      <c r="V510" s="297"/>
      <c r="W510" s="297"/>
      <c r="X510" s="297"/>
      <c r="Y510" s="297"/>
      <c r="Z510" s="297"/>
    </row>
    <row r="511" ht="13.5" customHeight="1">
      <c r="A511" s="294" t="s">
        <v>145</v>
      </c>
      <c r="B511" s="294" t="s">
        <v>1027</v>
      </c>
      <c r="C511" s="294" t="s">
        <v>1027</v>
      </c>
      <c r="D511" s="294" t="s">
        <v>1573</v>
      </c>
      <c r="E511" s="294" t="s">
        <v>1026</v>
      </c>
      <c r="F511" s="294" t="s">
        <v>156</v>
      </c>
      <c r="G511" s="294"/>
      <c r="H511" s="294" t="s">
        <v>1878</v>
      </c>
      <c r="I511" s="294" t="s">
        <v>1771</v>
      </c>
      <c r="J511" s="301" t="str">
        <f t="shared" si="5"/>
        <v>TinPT Belitung Industri Sejahtera</v>
      </c>
      <c r="K511" s="301" t="str">
        <f t="shared" si="6"/>
        <v>TinPT Belitung Industri Sejahtera</v>
      </c>
      <c r="L511" s="297"/>
      <c r="M511" s="297"/>
      <c r="N511" s="297"/>
      <c r="O511" s="297"/>
      <c r="P511" s="297"/>
      <c r="Q511" s="297"/>
      <c r="R511" s="297"/>
      <c r="S511" s="297"/>
      <c r="T511" s="297"/>
      <c r="U511" s="297"/>
      <c r="V511" s="297"/>
      <c r="W511" s="297"/>
      <c r="X511" s="297"/>
      <c r="Y511" s="297"/>
      <c r="Z511" s="297"/>
    </row>
    <row r="512" ht="13.5" customHeight="1">
      <c r="A512" s="294" t="s">
        <v>145</v>
      </c>
      <c r="B512" s="294" t="s">
        <v>1029</v>
      </c>
      <c r="C512" s="294" t="s">
        <v>1029</v>
      </c>
      <c r="D512" s="294" t="s">
        <v>1573</v>
      </c>
      <c r="E512" s="294" t="s">
        <v>1028</v>
      </c>
      <c r="F512" s="294" t="s">
        <v>156</v>
      </c>
      <c r="G512" s="294"/>
      <c r="H512" s="294" t="s">
        <v>1770</v>
      </c>
      <c r="I512" s="294" t="s">
        <v>1771</v>
      </c>
      <c r="J512" s="301" t="str">
        <f t="shared" si="5"/>
        <v>TinPT Bukit Timah</v>
      </c>
      <c r="K512" s="301" t="str">
        <f t="shared" si="6"/>
        <v>TinPT Bukit Timah</v>
      </c>
      <c r="L512" s="297"/>
      <c r="M512" s="297"/>
      <c r="N512" s="297"/>
      <c r="O512" s="297"/>
      <c r="P512" s="297"/>
      <c r="Q512" s="297"/>
      <c r="R512" s="297"/>
      <c r="S512" s="297"/>
      <c r="T512" s="297"/>
      <c r="U512" s="297"/>
      <c r="V512" s="297"/>
      <c r="W512" s="297"/>
      <c r="X512" s="297"/>
      <c r="Y512" s="297"/>
      <c r="Z512" s="297"/>
    </row>
    <row r="513" ht="13.5" customHeight="1">
      <c r="A513" s="294" t="s">
        <v>145</v>
      </c>
      <c r="B513" s="294" t="s">
        <v>679</v>
      </c>
      <c r="C513" s="294" t="s">
        <v>679</v>
      </c>
      <c r="D513" s="294" t="s">
        <v>1573</v>
      </c>
      <c r="E513" s="294" t="s">
        <v>678</v>
      </c>
      <c r="F513" s="294" t="s">
        <v>156</v>
      </c>
      <c r="G513" s="294"/>
      <c r="H513" s="294" t="s">
        <v>1879</v>
      </c>
      <c r="I513" s="294" t="s">
        <v>1880</v>
      </c>
      <c r="J513" s="301" t="str">
        <f t="shared" si="5"/>
        <v>TinPT Cipta Persada Mulia</v>
      </c>
      <c r="K513" s="301" t="str">
        <f t="shared" si="6"/>
        <v>TinPT Cipta Persada Mulia</v>
      </c>
      <c r="L513" s="297"/>
      <c r="M513" s="297"/>
      <c r="N513" s="297"/>
      <c r="O513" s="297"/>
      <c r="P513" s="297"/>
      <c r="Q513" s="297"/>
      <c r="R513" s="297"/>
      <c r="S513" s="297"/>
      <c r="T513" s="297"/>
      <c r="U513" s="297"/>
      <c r="V513" s="297"/>
      <c r="W513" s="297"/>
      <c r="X513" s="297"/>
      <c r="Y513" s="297"/>
      <c r="Z513" s="297"/>
    </row>
    <row r="514" ht="13.5" customHeight="1">
      <c r="A514" s="294" t="s">
        <v>145</v>
      </c>
      <c r="B514" s="294" t="s">
        <v>1881</v>
      </c>
      <c r="C514" s="294" t="s">
        <v>1029</v>
      </c>
      <c r="D514" s="294" t="s">
        <v>1573</v>
      </c>
      <c r="E514" s="294" t="s">
        <v>1028</v>
      </c>
      <c r="F514" s="294" t="s">
        <v>156</v>
      </c>
      <c r="G514" s="294"/>
      <c r="H514" s="294" t="s">
        <v>1770</v>
      </c>
      <c r="I514" s="294" t="s">
        <v>1771</v>
      </c>
      <c r="J514" s="301" t="str">
        <f t="shared" si="5"/>
        <v>TinPT Indora Ermulti</v>
      </c>
      <c r="K514" s="301" t="str">
        <f t="shared" si="6"/>
        <v>TinPT Indora Ermulti</v>
      </c>
      <c r="L514" s="297"/>
      <c r="M514" s="297"/>
      <c r="N514" s="297"/>
      <c r="O514" s="297"/>
      <c r="P514" s="297"/>
      <c r="Q514" s="297"/>
      <c r="R514" s="297"/>
      <c r="S514" s="297"/>
      <c r="T514" s="297"/>
      <c r="U514" s="297"/>
      <c r="V514" s="297"/>
      <c r="W514" s="297"/>
      <c r="X514" s="297"/>
      <c r="Y514" s="297"/>
      <c r="Z514" s="297"/>
    </row>
    <row r="515" ht="13.5" customHeight="1">
      <c r="A515" s="294" t="s">
        <v>145</v>
      </c>
      <c r="B515" s="294" t="s">
        <v>1882</v>
      </c>
      <c r="C515" s="294" t="s">
        <v>1029</v>
      </c>
      <c r="D515" s="294" t="s">
        <v>1573</v>
      </c>
      <c r="E515" s="294" t="s">
        <v>1028</v>
      </c>
      <c r="F515" s="294" t="s">
        <v>156</v>
      </c>
      <c r="G515" s="294"/>
      <c r="H515" s="294" t="s">
        <v>1770</v>
      </c>
      <c r="I515" s="294" t="s">
        <v>1771</v>
      </c>
      <c r="J515" s="301" t="str">
        <f t="shared" si="5"/>
        <v>TinPT Indra Eramult Logam Industri</v>
      </c>
      <c r="K515" s="301" t="str">
        <f t="shared" si="6"/>
        <v>TinPT Indra Eramult Logam Industri</v>
      </c>
      <c r="L515" s="297"/>
      <c r="M515" s="297"/>
      <c r="N515" s="297"/>
      <c r="O515" s="297"/>
      <c r="P515" s="297"/>
      <c r="Q515" s="297"/>
      <c r="R515" s="297"/>
      <c r="S515" s="297"/>
      <c r="T515" s="297"/>
      <c r="U515" s="297"/>
      <c r="V515" s="297"/>
      <c r="W515" s="297"/>
      <c r="X515" s="297"/>
      <c r="Y515" s="297"/>
      <c r="Z515" s="297"/>
    </row>
    <row r="516" ht="13.5" customHeight="1">
      <c r="A516" s="294" t="s">
        <v>145</v>
      </c>
      <c r="B516" s="294" t="s">
        <v>872</v>
      </c>
      <c r="C516" s="294" t="s">
        <v>872</v>
      </c>
      <c r="D516" s="294" t="s">
        <v>1573</v>
      </c>
      <c r="E516" s="294" t="s">
        <v>871</v>
      </c>
      <c r="F516" s="294" t="s">
        <v>156</v>
      </c>
      <c r="G516" s="294"/>
      <c r="H516" s="294" t="s">
        <v>1883</v>
      </c>
      <c r="I516" s="294" t="s">
        <v>1771</v>
      </c>
      <c r="J516" s="301" t="str">
        <f t="shared" si="5"/>
        <v>TinPT Menara Cipta Mulia</v>
      </c>
      <c r="K516" s="301" t="str">
        <f t="shared" si="6"/>
        <v>TinPT Menara Cipta Mulia</v>
      </c>
      <c r="L516" s="297"/>
      <c r="M516" s="297"/>
      <c r="N516" s="297"/>
      <c r="O516" s="297"/>
      <c r="P516" s="297"/>
      <c r="Q516" s="297"/>
      <c r="R516" s="297"/>
      <c r="S516" s="297"/>
      <c r="T516" s="297"/>
      <c r="U516" s="297"/>
      <c r="V516" s="297"/>
      <c r="W516" s="297"/>
      <c r="X516" s="297"/>
      <c r="Y516" s="297"/>
      <c r="Z516" s="297"/>
    </row>
    <row r="517" ht="13.5" customHeight="1">
      <c r="A517" s="294" t="s">
        <v>145</v>
      </c>
      <c r="B517" s="294" t="s">
        <v>1185</v>
      </c>
      <c r="C517" s="294" t="s">
        <v>1185</v>
      </c>
      <c r="D517" s="294" t="s">
        <v>1573</v>
      </c>
      <c r="E517" s="294" t="s">
        <v>1184</v>
      </c>
      <c r="F517" s="294" t="s">
        <v>156</v>
      </c>
      <c r="G517" s="294"/>
      <c r="H517" s="294" t="s">
        <v>1773</v>
      </c>
      <c r="I517" s="294" t="s">
        <v>1771</v>
      </c>
      <c r="J517" s="301" t="str">
        <f t="shared" si="5"/>
        <v>TinPT Mitra Graha Raya</v>
      </c>
      <c r="K517" s="301" t="str">
        <f t="shared" si="6"/>
        <v>TinPT Mitra Graha Raya</v>
      </c>
      <c r="L517" s="297"/>
      <c r="M517" s="297"/>
      <c r="N517" s="297"/>
      <c r="O517" s="297"/>
      <c r="P517" s="297"/>
      <c r="Q517" s="297"/>
      <c r="R517" s="297"/>
      <c r="S517" s="297"/>
      <c r="T517" s="297"/>
      <c r="U517" s="297"/>
      <c r="V517" s="297"/>
      <c r="W517" s="297"/>
      <c r="X517" s="297"/>
      <c r="Y517" s="297"/>
      <c r="Z517" s="297"/>
    </row>
    <row r="518" ht="13.5" customHeight="1">
      <c r="A518" s="294" t="s">
        <v>145</v>
      </c>
      <c r="B518" s="294" t="s">
        <v>392</v>
      </c>
      <c r="C518" s="294" t="s">
        <v>392</v>
      </c>
      <c r="D518" s="294" t="s">
        <v>1573</v>
      </c>
      <c r="E518" s="294" t="s">
        <v>391</v>
      </c>
      <c r="F518" s="294" t="s">
        <v>156</v>
      </c>
      <c r="G518" s="294"/>
      <c r="H518" s="294" t="s">
        <v>1773</v>
      </c>
      <c r="I518" s="294" t="s">
        <v>1771</v>
      </c>
      <c r="J518" s="301" t="str">
        <f t="shared" si="5"/>
        <v>TinPT Mitra Stania Prima</v>
      </c>
      <c r="K518" s="301" t="str">
        <f t="shared" si="6"/>
        <v>TinPT Mitra Stania Prima</v>
      </c>
      <c r="L518" s="297"/>
      <c r="M518" s="297"/>
      <c r="N518" s="297"/>
      <c r="O518" s="297"/>
      <c r="P518" s="297"/>
      <c r="Q518" s="297"/>
      <c r="R518" s="297"/>
      <c r="S518" s="297"/>
      <c r="T518" s="297"/>
      <c r="U518" s="297"/>
      <c r="V518" s="297"/>
      <c r="W518" s="297"/>
      <c r="X518" s="297"/>
      <c r="Y518" s="297"/>
      <c r="Z518" s="297"/>
    </row>
    <row r="519" ht="13.5" customHeight="1">
      <c r="A519" s="294" t="s">
        <v>145</v>
      </c>
      <c r="B519" s="294" t="s">
        <v>708</v>
      </c>
      <c r="C519" s="294" t="s">
        <v>708</v>
      </c>
      <c r="D519" s="294" t="s">
        <v>1573</v>
      </c>
      <c r="E519" s="294" t="s">
        <v>707</v>
      </c>
      <c r="F519" s="294" t="s">
        <v>156</v>
      </c>
      <c r="G519" s="294"/>
      <c r="H519" s="294" t="s">
        <v>1876</v>
      </c>
      <c r="I519" s="294" t="s">
        <v>1771</v>
      </c>
      <c r="J519" s="301" t="str">
        <f t="shared" si="5"/>
        <v>TinPT Mitra Sukses Globalindo</v>
      </c>
      <c r="K519" s="301" t="str">
        <f t="shared" si="6"/>
        <v>TinPT Mitra Sukses Globalindo</v>
      </c>
      <c r="L519" s="297"/>
      <c r="M519" s="297"/>
      <c r="N519" s="297"/>
      <c r="O519" s="297"/>
      <c r="P519" s="297"/>
      <c r="Q519" s="297"/>
      <c r="R519" s="297"/>
      <c r="S519" s="297"/>
      <c r="T519" s="297"/>
      <c r="U519" s="297"/>
      <c r="V519" s="297"/>
      <c r="W519" s="297"/>
      <c r="X519" s="297"/>
      <c r="Y519" s="297"/>
      <c r="Z519" s="297"/>
    </row>
    <row r="520" ht="13.5" customHeight="1">
      <c r="A520" s="294" t="s">
        <v>145</v>
      </c>
      <c r="B520" s="294" t="s">
        <v>465</v>
      </c>
      <c r="C520" s="294" t="s">
        <v>465</v>
      </c>
      <c r="D520" s="294" t="s">
        <v>1573</v>
      </c>
      <c r="E520" s="294" t="s">
        <v>464</v>
      </c>
      <c r="F520" s="294" t="s">
        <v>156</v>
      </c>
      <c r="G520" s="294"/>
      <c r="H520" s="294" t="s">
        <v>1773</v>
      </c>
      <c r="I520" s="294" t="s">
        <v>1771</v>
      </c>
      <c r="J520" s="301" t="str">
        <f t="shared" si="5"/>
        <v>TinPT Panca Mega Persada</v>
      </c>
      <c r="K520" s="301" t="str">
        <f t="shared" si="6"/>
        <v>TinPT Panca Mega Persada</v>
      </c>
      <c r="L520" s="297"/>
      <c r="M520" s="297"/>
      <c r="N520" s="297"/>
      <c r="O520" s="297"/>
      <c r="P520" s="297"/>
      <c r="Q520" s="297"/>
      <c r="R520" s="297"/>
      <c r="S520" s="297"/>
      <c r="T520" s="297"/>
      <c r="U520" s="297"/>
      <c r="V520" s="297"/>
      <c r="W520" s="297"/>
      <c r="X520" s="297"/>
      <c r="Y520" s="297"/>
      <c r="Z520" s="297"/>
    </row>
    <row r="521" ht="13.5" customHeight="1">
      <c r="A521" s="294" t="s">
        <v>145</v>
      </c>
      <c r="B521" s="294" t="s">
        <v>887</v>
      </c>
      <c r="C521" s="294" t="s">
        <v>887</v>
      </c>
      <c r="D521" s="294" t="s">
        <v>1573</v>
      </c>
      <c r="E521" s="294" t="s">
        <v>886</v>
      </c>
      <c r="F521" s="294" t="s">
        <v>156</v>
      </c>
      <c r="G521" s="294"/>
      <c r="H521" s="294" t="s">
        <v>1793</v>
      </c>
      <c r="I521" s="294" t="s">
        <v>1771</v>
      </c>
      <c r="J521" s="301" t="str">
        <f t="shared" si="5"/>
        <v>TinPT Premium Tin Indonesia</v>
      </c>
      <c r="K521" s="301" t="str">
        <f t="shared" si="6"/>
        <v>TinPT Premium Tin Indonesia</v>
      </c>
      <c r="L521" s="297"/>
      <c r="M521" s="297"/>
      <c r="N521" s="297"/>
      <c r="O521" s="297"/>
      <c r="P521" s="297"/>
      <c r="Q521" s="297"/>
      <c r="R521" s="297"/>
      <c r="S521" s="297"/>
      <c r="T521" s="297"/>
      <c r="U521" s="297"/>
      <c r="V521" s="297"/>
      <c r="W521" s="297"/>
      <c r="X521" s="297"/>
      <c r="Y521" s="297"/>
      <c r="Z521" s="297"/>
    </row>
    <row r="522" ht="13.5" customHeight="1">
      <c r="A522" s="294" t="s">
        <v>145</v>
      </c>
      <c r="B522" s="294" t="s">
        <v>468</v>
      </c>
      <c r="C522" s="294" t="s">
        <v>468</v>
      </c>
      <c r="D522" s="294" t="s">
        <v>1573</v>
      </c>
      <c r="E522" s="294" t="s">
        <v>467</v>
      </c>
      <c r="F522" s="294" t="s">
        <v>156</v>
      </c>
      <c r="G522" s="294"/>
      <c r="H522" s="294" t="s">
        <v>1770</v>
      </c>
      <c r="I522" s="294" t="s">
        <v>1771</v>
      </c>
      <c r="J522" s="301" t="str">
        <f t="shared" si="5"/>
        <v>TinPT Prima Timah Utama</v>
      </c>
      <c r="K522" s="301" t="str">
        <f t="shared" si="6"/>
        <v>TinPT Prima Timah Utama</v>
      </c>
      <c r="L522" s="297"/>
      <c r="M522" s="297"/>
      <c r="N522" s="297"/>
      <c r="O522" s="297"/>
      <c r="P522" s="297"/>
      <c r="Q522" s="297"/>
      <c r="R522" s="297"/>
      <c r="S522" s="297"/>
      <c r="T522" s="297"/>
      <c r="U522" s="297"/>
      <c r="V522" s="297"/>
      <c r="W522" s="297"/>
      <c r="X522" s="297"/>
      <c r="Y522" s="297"/>
      <c r="Z522" s="297"/>
    </row>
    <row r="523" ht="13.5" customHeight="1">
      <c r="A523" s="294" t="s">
        <v>145</v>
      </c>
      <c r="B523" s="294" t="s">
        <v>732</v>
      </c>
      <c r="C523" s="294" t="s">
        <v>732</v>
      </c>
      <c r="D523" s="294" t="s">
        <v>1573</v>
      </c>
      <c r="E523" s="294" t="s">
        <v>731</v>
      </c>
      <c r="F523" s="294" t="s">
        <v>156</v>
      </c>
      <c r="G523" s="294"/>
      <c r="H523" s="294" t="s">
        <v>1773</v>
      </c>
      <c r="I523" s="294" t="s">
        <v>1771</v>
      </c>
      <c r="J523" s="301" t="str">
        <f t="shared" si="5"/>
        <v>TinPT Putera Sarana Shakti (PT PSS)</v>
      </c>
      <c r="K523" s="301" t="str">
        <f t="shared" si="6"/>
        <v>TinPT Putera Sarana Shakti (PT PSS)</v>
      </c>
      <c r="L523" s="297"/>
      <c r="M523" s="297"/>
      <c r="N523" s="297"/>
      <c r="O523" s="297"/>
      <c r="P523" s="297"/>
      <c r="Q523" s="297"/>
      <c r="R523" s="297"/>
      <c r="S523" s="297"/>
      <c r="T523" s="297"/>
      <c r="U523" s="297"/>
      <c r="V523" s="297"/>
      <c r="W523" s="297"/>
      <c r="X523" s="297"/>
      <c r="Y523" s="297"/>
      <c r="Z523" s="297"/>
    </row>
    <row r="524" ht="13.5" customHeight="1">
      <c r="A524" s="294" t="s">
        <v>145</v>
      </c>
      <c r="B524" s="294" t="s">
        <v>1154</v>
      </c>
      <c r="C524" s="294" t="s">
        <v>1154</v>
      </c>
      <c r="D524" s="294" t="s">
        <v>1573</v>
      </c>
      <c r="E524" s="294" t="s">
        <v>1153</v>
      </c>
      <c r="F524" s="294" t="s">
        <v>156</v>
      </c>
      <c r="G524" s="294"/>
      <c r="H524" s="294" t="s">
        <v>1884</v>
      </c>
      <c r="I524" s="294" t="s">
        <v>1771</v>
      </c>
      <c r="J524" s="301" t="str">
        <f t="shared" si="5"/>
        <v>TinPT Rajawali Rimba Perkasa</v>
      </c>
      <c r="K524" s="301" t="str">
        <f t="shared" si="6"/>
        <v>TinPT Rajawali Rimba Perkasa</v>
      </c>
      <c r="L524" s="297"/>
      <c r="M524" s="297"/>
      <c r="N524" s="297"/>
      <c r="O524" s="297"/>
      <c r="P524" s="297"/>
      <c r="Q524" s="297"/>
      <c r="R524" s="297"/>
      <c r="S524" s="297"/>
      <c r="T524" s="297"/>
      <c r="U524" s="297"/>
      <c r="V524" s="297"/>
      <c r="W524" s="297"/>
      <c r="X524" s="297"/>
      <c r="Y524" s="297"/>
      <c r="Z524" s="297"/>
    </row>
    <row r="525" ht="13.5" customHeight="1">
      <c r="A525" s="294" t="s">
        <v>145</v>
      </c>
      <c r="B525" s="294" t="s">
        <v>1115</v>
      </c>
      <c r="C525" s="294" t="s">
        <v>1115</v>
      </c>
      <c r="D525" s="294" t="s">
        <v>1573</v>
      </c>
      <c r="E525" s="294" t="s">
        <v>1114</v>
      </c>
      <c r="F525" s="294" t="s">
        <v>156</v>
      </c>
      <c r="G525" s="294"/>
      <c r="H525" s="294" t="s">
        <v>1770</v>
      </c>
      <c r="I525" s="297" t="s">
        <v>1771</v>
      </c>
      <c r="J525" s="301" t="str">
        <f t="shared" si="5"/>
        <v>TinPT Rajehan Ariq</v>
      </c>
      <c r="K525" s="301" t="str">
        <f t="shared" si="6"/>
        <v>TinPT Rajehan Ariq</v>
      </c>
      <c r="L525" s="297"/>
      <c r="M525" s="297"/>
      <c r="N525" s="297"/>
      <c r="O525" s="297"/>
      <c r="P525" s="297"/>
      <c r="Q525" s="297"/>
      <c r="R525" s="297"/>
      <c r="S525" s="297"/>
      <c r="T525" s="297"/>
      <c r="U525" s="297"/>
      <c r="V525" s="297"/>
      <c r="W525" s="297"/>
      <c r="X525" s="297"/>
      <c r="Y525" s="297"/>
      <c r="Z525" s="297"/>
    </row>
    <row r="526" ht="13.5" customHeight="1">
      <c r="A526" s="294" t="s">
        <v>145</v>
      </c>
      <c r="B526" s="294" t="s">
        <v>470</v>
      </c>
      <c r="C526" s="294" t="s">
        <v>470</v>
      </c>
      <c r="D526" s="294" t="s">
        <v>1573</v>
      </c>
      <c r="E526" s="294" t="s">
        <v>469</v>
      </c>
      <c r="F526" s="294" t="s">
        <v>156</v>
      </c>
      <c r="G526" s="294"/>
      <c r="H526" s="294" t="s">
        <v>1773</v>
      </c>
      <c r="I526" s="297" t="s">
        <v>1771</v>
      </c>
      <c r="J526" s="301" t="str">
        <f t="shared" si="5"/>
        <v>TinPT Refined Bangka Tin</v>
      </c>
      <c r="K526" s="301" t="str">
        <f t="shared" si="6"/>
        <v>TinPT Refined Bangka Tin</v>
      </c>
      <c r="L526" s="297"/>
      <c r="M526" s="297"/>
      <c r="N526" s="297"/>
      <c r="O526" s="297"/>
      <c r="P526" s="297"/>
      <c r="Q526" s="297"/>
      <c r="R526" s="297"/>
      <c r="S526" s="297"/>
      <c r="T526" s="297"/>
      <c r="U526" s="297"/>
      <c r="V526" s="297"/>
      <c r="W526" s="297"/>
      <c r="X526" s="297"/>
      <c r="Y526" s="297"/>
      <c r="Z526" s="297"/>
    </row>
    <row r="527" ht="13.5" customHeight="1">
      <c r="A527" s="294" t="s">
        <v>145</v>
      </c>
      <c r="B527" s="294" t="s">
        <v>478</v>
      </c>
      <c r="C527" s="294" t="s">
        <v>478</v>
      </c>
      <c r="D527" s="294" t="s">
        <v>1573</v>
      </c>
      <c r="E527" s="294" t="s">
        <v>477</v>
      </c>
      <c r="F527" s="294" t="s">
        <v>156</v>
      </c>
      <c r="G527" s="294"/>
      <c r="H527" s="294" t="s">
        <v>1770</v>
      </c>
      <c r="I527" s="297" t="s">
        <v>1771</v>
      </c>
      <c r="J527" s="301" t="str">
        <f t="shared" si="5"/>
        <v>TinPT Sariwiguna Binasentosa</v>
      </c>
      <c r="K527" s="301" t="str">
        <f t="shared" si="6"/>
        <v>TinPT Sariwiguna Binasentosa</v>
      </c>
      <c r="L527" s="297"/>
      <c r="M527" s="297"/>
      <c r="N527" s="297"/>
      <c r="O527" s="297"/>
      <c r="P527" s="297"/>
      <c r="Q527" s="297"/>
      <c r="R527" s="297"/>
      <c r="S527" s="297"/>
      <c r="T527" s="297"/>
      <c r="U527" s="297"/>
      <c r="V527" s="297"/>
      <c r="W527" s="297"/>
      <c r="X527" s="297"/>
      <c r="Y527" s="297"/>
      <c r="Z527" s="297"/>
    </row>
    <row r="528" ht="13.5" customHeight="1">
      <c r="A528" s="294" t="s">
        <v>145</v>
      </c>
      <c r="B528" s="294" t="s">
        <v>498</v>
      </c>
      <c r="C528" s="294" t="s">
        <v>498</v>
      </c>
      <c r="D528" s="294" t="s">
        <v>1573</v>
      </c>
      <c r="E528" s="294" t="s">
        <v>497</v>
      </c>
      <c r="F528" s="294" t="s">
        <v>156</v>
      </c>
      <c r="G528" s="294"/>
      <c r="H528" s="294" t="s">
        <v>1770</v>
      </c>
      <c r="I528" s="297" t="s">
        <v>1771</v>
      </c>
      <c r="J528" s="301" t="str">
        <f t="shared" si="5"/>
        <v>TinPT Stanindo Inti Perkasa</v>
      </c>
      <c r="K528" s="301" t="str">
        <f t="shared" si="6"/>
        <v>TinPT Stanindo Inti Perkasa</v>
      </c>
      <c r="L528" s="297"/>
      <c r="M528" s="297"/>
      <c r="N528" s="297"/>
      <c r="O528" s="297"/>
      <c r="P528" s="297"/>
      <c r="Q528" s="297"/>
      <c r="R528" s="297"/>
      <c r="S528" s="297"/>
      <c r="T528" s="297"/>
      <c r="U528" s="297"/>
      <c r="V528" s="297"/>
      <c r="W528" s="297"/>
      <c r="X528" s="297"/>
      <c r="Y528" s="297"/>
      <c r="Z528" s="297"/>
    </row>
    <row r="529" ht="13.5" customHeight="1">
      <c r="A529" s="294" t="s">
        <v>145</v>
      </c>
      <c r="B529" s="294" t="s">
        <v>1885</v>
      </c>
      <c r="C529" s="294" t="s">
        <v>1885</v>
      </c>
      <c r="D529" s="294" t="s">
        <v>1573</v>
      </c>
      <c r="E529" s="294" t="s">
        <v>1129</v>
      </c>
      <c r="F529" s="294" t="s">
        <v>156</v>
      </c>
      <c r="G529" s="294"/>
      <c r="H529" s="294" t="s">
        <v>1878</v>
      </c>
      <c r="I529" s="294" t="s">
        <v>1771</v>
      </c>
      <c r="J529" s="301" t="str">
        <f t="shared" si="5"/>
        <v>TinPT Sukses Inti Makmur (SIM)</v>
      </c>
      <c r="K529" s="301" t="str">
        <f t="shared" si="6"/>
        <v>TinPT Sukses Inti Makmur (SIM)</v>
      </c>
      <c r="L529" s="297"/>
      <c r="M529" s="297"/>
      <c r="N529" s="297"/>
      <c r="O529" s="297"/>
      <c r="P529" s="297"/>
      <c r="Q529" s="297"/>
      <c r="R529" s="297"/>
      <c r="S529" s="297"/>
      <c r="T529" s="297"/>
      <c r="U529" s="297"/>
      <c r="V529" s="297"/>
      <c r="W529" s="297"/>
      <c r="X529" s="297"/>
      <c r="Y529" s="297"/>
      <c r="Z529" s="297"/>
    </row>
    <row r="530" ht="13.5" customHeight="1">
      <c r="A530" s="294" t="s">
        <v>145</v>
      </c>
      <c r="B530" s="294" t="s">
        <v>1886</v>
      </c>
      <c r="C530" s="294" t="s">
        <v>500</v>
      </c>
      <c r="D530" s="294" t="s">
        <v>1573</v>
      </c>
      <c r="E530" s="294" t="s">
        <v>499</v>
      </c>
      <c r="F530" s="294" t="s">
        <v>156</v>
      </c>
      <c r="G530" s="294"/>
      <c r="H530" s="294" t="s">
        <v>1840</v>
      </c>
      <c r="I530" s="294" t="s">
        <v>1841</v>
      </c>
      <c r="J530" s="301" t="str">
        <f t="shared" si="5"/>
        <v>TinPT Tambang Timah</v>
      </c>
      <c r="K530" s="301" t="str">
        <f t="shared" si="6"/>
        <v>TinPT Tambang Timah</v>
      </c>
      <c r="L530" s="297"/>
      <c r="M530" s="297"/>
      <c r="N530" s="297"/>
      <c r="O530" s="297"/>
      <c r="P530" s="297"/>
      <c r="Q530" s="297"/>
      <c r="R530" s="297"/>
      <c r="S530" s="297"/>
      <c r="T530" s="297"/>
      <c r="U530" s="297"/>
      <c r="V530" s="297"/>
      <c r="W530" s="297"/>
      <c r="X530" s="297"/>
      <c r="Y530" s="297"/>
      <c r="Z530" s="297"/>
    </row>
    <row r="531" ht="13.5" customHeight="1">
      <c r="A531" s="294" t="s">
        <v>145</v>
      </c>
      <c r="B531" s="294" t="s">
        <v>1031</v>
      </c>
      <c r="C531" s="294" t="s">
        <v>1031</v>
      </c>
      <c r="D531" s="294" t="s">
        <v>1573</v>
      </c>
      <c r="E531" s="294" t="s">
        <v>1030</v>
      </c>
      <c r="F531" s="294" t="s">
        <v>156</v>
      </c>
      <c r="G531" s="294"/>
      <c r="H531" s="294" t="s">
        <v>1887</v>
      </c>
      <c r="I531" s="294" t="s">
        <v>1771</v>
      </c>
      <c r="J531" s="301" t="str">
        <f t="shared" si="5"/>
        <v>TinPT Timah Nusantara</v>
      </c>
      <c r="K531" s="301" t="str">
        <f t="shared" si="6"/>
        <v>TinPT Timah Nusantara</v>
      </c>
      <c r="L531" s="297"/>
      <c r="M531" s="297"/>
      <c r="N531" s="297"/>
      <c r="O531" s="297"/>
      <c r="P531" s="297"/>
      <c r="Q531" s="297"/>
      <c r="R531" s="297"/>
      <c r="S531" s="297"/>
      <c r="T531" s="297"/>
      <c r="U531" s="297"/>
      <c r="V531" s="297"/>
      <c r="W531" s="297"/>
      <c r="X531" s="297"/>
      <c r="Y531" s="297"/>
      <c r="Z531" s="297"/>
    </row>
    <row r="532" ht="13.5" customHeight="1">
      <c r="A532" s="294" t="s">
        <v>145</v>
      </c>
      <c r="B532" s="294" t="s">
        <v>500</v>
      </c>
      <c r="C532" s="294" t="s">
        <v>500</v>
      </c>
      <c r="D532" s="294" t="s">
        <v>1573</v>
      </c>
      <c r="E532" s="294" t="s">
        <v>499</v>
      </c>
      <c r="F532" s="294" t="s">
        <v>156</v>
      </c>
      <c r="G532" s="294"/>
      <c r="H532" s="294" t="s">
        <v>1840</v>
      </c>
      <c r="I532" s="294" t="s">
        <v>1841</v>
      </c>
      <c r="J532" s="301" t="str">
        <f t="shared" si="5"/>
        <v>TinPT Timah Tbk Kundur</v>
      </c>
      <c r="K532" s="301" t="str">
        <f t="shared" si="6"/>
        <v>TinPT Timah Tbk Kundur</v>
      </c>
      <c r="L532" s="297"/>
      <c r="M532" s="297"/>
      <c r="N532" s="297"/>
      <c r="O532" s="297"/>
      <c r="P532" s="297"/>
      <c r="Q532" s="297"/>
      <c r="R532" s="297"/>
      <c r="S532" s="297"/>
      <c r="T532" s="297"/>
      <c r="U532" s="297"/>
      <c r="V532" s="297"/>
      <c r="W532" s="297"/>
      <c r="X532" s="297"/>
      <c r="Y532" s="297"/>
      <c r="Z532" s="297"/>
    </row>
    <row r="533" ht="13.5" customHeight="1">
      <c r="A533" s="294" t="s">
        <v>145</v>
      </c>
      <c r="B533" s="294" t="s">
        <v>480</v>
      </c>
      <c r="C533" s="294" t="s">
        <v>480</v>
      </c>
      <c r="D533" s="294" t="s">
        <v>1573</v>
      </c>
      <c r="E533" s="294" t="s">
        <v>479</v>
      </c>
      <c r="F533" s="294" t="s">
        <v>156</v>
      </c>
      <c r="G533" s="294"/>
      <c r="H533" s="294" t="s">
        <v>1833</v>
      </c>
      <c r="I533" s="294" t="s">
        <v>1771</v>
      </c>
      <c r="J533" s="301" t="str">
        <f t="shared" si="5"/>
        <v>TinPT Timah Tbk Mentok</v>
      </c>
      <c r="K533" s="301" t="str">
        <f t="shared" si="6"/>
        <v>TinPT Timah Tbk Mentok</v>
      </c>
      <c r="L533" s="297"/>
      <c r="M533" s="297"/>
      <c r="N533" s="297"/>
      <c r="O533" s="297"/>
      <c r="P533" s="297"/>
      <c r="Q533" s="297"/>
      <c r="R533" s="297"/>
      <c r="S533" s="297"/>
      <c r="T533" s="297"/>
      <c r="U533" s="297"/>
      <c r="V533" s="297"/>
      <c r="W533" s="297"/>
      <c r="X533" s="297"/>
      <c r="Y533" s="297"/>
      <c r="Z533" s="297"/>
    </row>
    <row r="534" ht="13.5" customHeight="1">
      <c r="A534" s="294" t="s">
        <v>145</v>
      </c>
      <c r="B534" s="294" t="s">
        <v>502</v>
      </c>
      <c r="C534" s="294" t="s">
        <v>502</v>
      </c>
      <c r="D534" s="294" t="s">
        <v>1573</v>
      </c>
      <c r="E534" s="294" t="s">
        <v>501</v>
      </c>
      <c r="F534" s="294" t="s">
        <v>156</v>
      </c>
      <c r="G534" s="294"/>
      <c r="H534" s="294" t="s">
        <v>1770</v>
      </c>
      <c r="I534" s="294" t="s">
        <v>1771</v>
      </c>
      <c r="J534" s="301" t="str">
        <f t="shared" si="5"/>
        <v>TinPT Tinindo Inter Nusa</v>
      </c>
      <c r="K534" s="301" t="str">
        <f t="shared" si="6"/>
        <v>TinPT Tinindo Inter Nusa</v>
      </c>
      <c r="L534" s="297"/>
      <c r="M534" s="297"/>
      <c r="N534" s="297"/>
      <c r="O534" s="297"/>
      <c r="P534" s="297"/>
      <c r="Q534" s="297"/>
      <c r="R534" s="297"/>
      <c r="S534" s="297"/>
      <c r="T534" s="297"/>
      <c r="U534" s="297"/>
      <c r="V534" s="297"/>
      <c r="W534" s="297"/>
      <c r="X534" s="297"/>
      <c r="Y534" s="297"/>
      <c r="Z534" s="297"/>
    </row>
    <row r="535" ht="13.5" customHeight="1">
      <c r="A535" s="294" t="s">
        <v>145</v>
      </c>
      <c r="B535" s="294" t="s">
        <v>552</v>
      </c>
      <c r="C535" s="294" t="s">
        <v>552</v>
      </c>
      <c r="D535" s="294" t="s">
        <v>1573</v>
      </c>
      <c r="E535" s="294" t="s">
        <v>551</v>
      </c>
      <c r="F535" s="294" t="s">
        <v>156</v>
      </c>
      <c r="G535" s="294"/>
      <c r="H535" s="294" t="s">
        <v>1888</v>
      </c>
      <c r="I535" s="294" t="s">
        <v>1889</v>
      </c>
      <c r="J535" s="301" t="str">
        <f t="shared" si="5"/>
        <v>TinPT Tirus Putra Mandiri</v>
      </c>
      <c r="K535" s="301" t="str">
        <f t="shared" si="6"/>
        <v>TinPT Tirus Putra Mandiri</v>
      </c>
      <c r="L535" s="297"/>
      <c r="M535" s="297"/>
      <c r="N535" s="297"/>
      <c r="O535" s="297"/>
      <c r="P535" s="297"/>
      <c r="Q535" s="297"/>
      <c r="R535" s="297"/>
      <c r="S535" s="297"/>
      <c r="T535" s="297"/>
      <c r="U535" s="297"/>
      <c r="V535" s="297"/>
      <c r="W535" s="297"/>
      <c r="X535" s="297"/>
      <c r="Y535" s="297"/>
      <c r="Z535" s="297"/>
    </row>
    <row r="536" ht="13.5" customHeight="1">
      <c r="A536" s="294" t="s">
        <v>145</v>
      </c>
      <c r="B536" s="294" t="s">
        <v>1033</v>
      </c>
      <c r="C536" s="294" t="s">
        <v>1033</v>
      </c>
      <c r="D536" s="294" t="s">
        <v>1573</v>
      </c>
      <c r="E536" s="294" t="s">
        <v>1032</v>
      </c>
      <c r="F536" s="294" t="s">
        <v>156</v>
      </c>
      <c r="G536" s="294"/>
      <c r="H536" s="294" t="s">
        <v>1890</v>
      </c>
      <c r="I536" s="294" t="s">
        <v>1771</v>
      </c>
      <c r="J536" s="301" t="str">
        <f t="shared" si="5"/>
        <v>TinPT Tommy Utama</v>
      </c>
      <c r="K536" s="301" t="str">
        <f t="shared" si="6"/>
        <v>TinPT Tommy Utama</v>
      </c>
      <c r="L536" s="297"/>
      <c r="M536" s="297"/>
      <c r="N536" s="297"/>
      <c r="O536" s="297"/>
      <c r="P536" s="297"/>
      <c r="Q536" s="297"/>
      <c r="R536" s="297"/>
      <c r="S536" s="297"/>
      <c r="T536" s="297"/>
      <c r="U536" s="297"/>
      <c r="V536" s="297"/>
      <c r="W536" s="297"/>
      <c r="X536" s="297"/>
      <c r="Y536" s="297"/>
      <c r="Z536" s="297"/>
    </row>
    <row r="537" ht="13.5" customHeight="1">
      <c r="A537" s="294" t="s">
        <v>145</v>
      </c>
      <c r="B537" s="294" t="s">
        <v>1741</v>
      </c>
      <c r="C537" s="294" t="s">
        <v>860</v>
      </c>
      <c r="D537" s="294" t="s">
        <v>1264</v>
      </c>
      <c r="E537" s="294" t="s">
        <v>1118</v>
      </c>
      <c r="F537" s="294" t="s">
        <v>156</v>
      </c>
      <c r="G537" s="294"/>
      <c r="H537" s="294" t="s">
        <v>1690</v>
      </c>
      <c r="I537" s="294" t="s">
        <v>1742</v>
      </c>
      <c r="J537" s="301" t="str">
        <f t="shared" si="5"/>
        <v>TinResind Ind e Com Ltda.</v>
      </c>
      <c r="K537" s="301" t="str">
        <f t="shared" si="6"/>
        <v>TinResind Ind e Com Ltda.</v>
      </c>
      <c r="L537" s="297"/>
      <c r="M537" s="297"/>
      <c r="N537" s="297"/>
      <c r="O537" s="297"/>
      <c r="P537" s="297"/>
      <c r="Q537" s="297"/>
      <c r="R537" s="297"/>
      <c r="S537" s="297"/>
      <c r="T537" s="297"/>
      <c r="U537" s="297"/>
      <c r="V537" s="297"/>
      <c r="W537" s="297"/>
      <c r="X537" s="297"/>
      <c r="Y537" s="297"/>
      <c r="Z537" s="297"/>
    </row>
    <row r="538" ht="13.5" customHeight="1">
      <c r="A538" s="294" t="s">
        <v>145</v>
      </c>
      <c r="B538" s="294" t="s">
        <v>860</v>
      </c>
      <c r="C538" s="294" t="s">
        <v>860</v>
      </c>
      <c r="D538" s="294" t="s">
        <v>1264</v>
      </c>
      <c r="E538" s="294" t="s">
        <v>1118</v>
      </c>
      <c r="F538" s="294" t="s">
        <v>156</v>
      </c>
      <c r="G538" s="294"/>
      <c r="H538" s="294" t="s">
        <v>1690</v>
      </c>
      <c r="I538" s="297" t="s">
        <v>1742</v>
      </c>
      <c r="J538" s="301" t="str">
        <f t="shared" si="5"/>
        <v>TinResind Industria e Comercio Ltda.</v>
      </c>
      <c r="K538" s="301" t="str">
        <f t="shared" si="6"/>
        <v>TinResind Industria e Comercio Ltda.</v>
      </c>
      <c r="L538" s="297"/>
      <c r="M538" s="297"/>
      <c r="N538" s="297"/>
      <c r="O538" s="297"/>
      <c r="P538" s="297"/>
      <c r="Q538" s="297"/>
      <c r="R538" s="297"/>
      <c r="S538" s="297"/>
      <c r="T538" s="297"/>
      <c r="U538" s="297"/>
      <c r="V538" s="297"/>
      <c r="W538" s="297"/>
      <c r="X538" s="297"/>
      <c r="Y538" s="297"/>
      <c r="Z538" s="297"/>
    </row>
    <row r="539" ht="13.5" customHeight="1">
      <c r="A539" s="294" t="s">
        <v>145</v>
      </c>
      <c r="B539" s="294" t="s">
        <v>1743</v>
      </c>
      <c r="C539" s="294" t="s">
        <v>860</v>
      </c>
      <c r="D539" s="294" t="s">
        <v>1264</v>
      </c>
      <c r="E539" s="294" t="s">
        <v>1118</v>
      </c>
      <c r="F539" s="294" t="s">
        <v>156</v>
      </c>
      <c r="G539" s="294"/>
      <c r="H539" s="294" t="s">
        <v>1690</v>
      </c>
      <c r="I539" s="297" t="s">
        <v>1742</v>
      </c>
      <c r="J539" s="301" t="str">
        <f t="shared" si="5"/>
        <v>TinResind Indústria e Comércio Ltda.</v>
      </c>
      <c r="K539" s="301" t="str">
        <f t="shared" si="6"/>
        <v>TinResind Indústria e Comércio Ltda.</v>
      </c>
      <c r="L539" s="297"/>
      <c r="M539" s="297"/>
      <c r="N539" s="297"/>
      <c r="O539" s="297"/>
      <c r="P539" s="297"/>
      <c r="Q539" s="297"/>
      <c r="R539" s="297"/>
      <c r="S539" s="297"/>
      <c r="T539" s="297"/>
      <c r="U539" s="297"/>
      <c r="V539" s="297"/>
      <c r="W539" s="297"/>
      <c r="X539" s="297"/>
      <c r="Y539" s="297"/>
      <c r="Z539" s="297"/>
    </row>
    <row r="540" ht="13.5" customHeight="1">
      <c r="A540" s="294" t="s">
        <v>145</v>
      </c>
      <c r="B540" s="294" t="s">
        <v>1187</v>
      </c>
      <c r="C540" s="294" t="s">
        <v>1187</v>
      </c>
      <c r="D540" s="294" t="s">
        <v>1288</v>
      </c>
      <c r="E540" s="294" t="s">
        <v>1186</v>
      </c>
      <c r="F540" s="294" t="s">
        <v>156</v>
      </c>
      <c r="G540" s="294"/>
      <c r="H540" s="294" t="s">
        <v>1891</v>
      </c>
      <c r="I540" s="297" t="s">
        <v>1597</v>
      </c>
      <c r="J540" s="301" t="str">
        <f t="shared" si="5"/>
        <v>TinRIKAYAA GREENTECH PRIVATE LIMITED</v>
      </c>
      <c r="K540" s="301" t="str">
        <f t="shared" si="6"/>
        <v>TinRIKAYAA GREENTECH PRIVATE LIMITED</v>
      </c>
      <c r="L540" s="297"/>
      <c r="M540" s="297"/>
      <c r="N540" s="297"/>
      <c r="O540" s="297"/>
      <c r="P540" s="297"/>
      <c r="Q540" s="297"/>
      <c r="R540" s="297"/>
      <c r="S540" s="297"/>
      <c r="T540" s="297"/>
      <c r="U540" s="297"/>
      <c r="V540" s="297"/>
      <c r="W540" s="297"/>
      <c r="X540" s="297"/>
      <c r="Y540" s="297"/>
      <c r="Z540" s="297"/>
    </row>
    <row r="541" ht="13.5" customHeight="1">
      <c r="A541" s="294" t="s">
        <v>145</v>
      </c>
      <c r="B541" s="294" t="s">
        <v>535</v>
      </c>
      <c r="C541" s="294" t="s">
        <v>535</v>
      </c>
      <c r="D541" s="294" t="s">
        <v>976</v>
      </c>
      <c r="E541" s="294" t="s">
        <v>534</v>
      </c>
      <c r="F541" s="294" t="s">
        <v>156</v>
      </c>
      <c r="G541" s="294"/>
      <c r="H541" s="294" t="s">
        <v>1892</v>
      </c>
      <c r="I541" s="294" t="s">
        <v>1624</v>
      </c>
      <c r="J541" s="301" t="str">
        <f t="shared" si="5"/>
        <v>TinRui Da Hung</v>
      </c>
      <c r="K541" s="301" t="str">
        <f t="shared" si="6"/>
        <v>TinRui Da Hung</v>
      </c>
      <c r="L541" s="297"/>
      <c r="M541" s="297"/>
      <c r="N541" s="297"/>
      <c r="O541" s="297"/>
      <c r="P541" s="297"/>
      <c r="Q541" s="297"/>
      <c r="R541" s="297"/>
      <c r="S541" s="297"/>
      <c r="T541" s="297"/>
      <c r="U541" s="297"/>
      <c r="V541" s="297"/>
      <c r="W541" s="297"/>
      <c r="X541" s="297"/>
      <c r="Y541" s="297"/>
      <c r="Z541" s="297"/>
    </row>
    <row r="542" ht="13.5" customHeight="1">
      <c r="A542" s="294" t="s">
        <v>145</v>
      </c>
      <c r="B542" s="294" t="s">
        <v>1893</v>
      </c>
      <c r="C542" s="294" t="s">
        <v>571</v>
      </c>
      <c r="D542" s="294" t="s">
        <v>1269</v>
      </c>
      <c r="E542" s="294" t="s">
        <v>570</v>
      </c>
      <c r="F542" s="294" t="s">
        <v>156</v>
      </c>
      <c r="G542" s="294"/>
      <c r="H542" s="294" t="s">
        <v>1775</v>
      </c>
      <c r="I542" s="294" t="s">
        <v>1329</v>
      </c>
      <c r="J542" s="301" t="str">
        <f t="shared" si="5"/>
        <v>TinSmelting Branch of Yunnan Tin Company Ltd</v>
      </c>
      <c r="K542" s="301" t="str">
        <f t="shared" si="6"/>
        <v>TinSmelting Branch of Yunnan Tin Company Ltd</v>
      </c>
      <c r="L542" s="297"/>
      <c r="M542" s="297"/>
      <c r="N542" s="297"/>
      <c r="O542" s="297"/>
      <c r="P542" s="297"/>
      <c r="Q542" s="297"/>
      <c r="R542" s="297"/>
      <c r="S542" s="297"/>
      <c r="T542" s="297"/>
      <c r="U542" s="297"/>
      <c r="V542" s="297"/>
      <c r="W542" s="297"/>
      <c r="X542" s="297"/>
      <c r="Y542" s="297"/>
      <c r="Z542" s="297"/>
    </row>
    <row r="543" ht="13.5" customHeight="1">
      <c r="A543" s="294" t="s">
        <v>145</v>
      </c>
      <c r="B543" s="294" t="s">
        <v>685</v>
      </c>
      <c r="C543" s="294" t="s">
        <v>685</v>
      </c>
      <c r="D543" s="294" t="s">
        <v>1264</v>
      </c>
      <c r="E543" s="294" t="s">
        <v>684</v>
      </c>
      <c r="F543" s="294" t="s">
        <v>156</v>
      </c>
      <c r="G543" s="294"/>
      <c r="H543" s="294" t="s">
        <v>1894</v>
      </c>
      <c r="I543" s="294" t="s">
        <v>1500</v>
      </c>
      <c r="J543" s="301" t="str">
        <f t="shared" si="5"/>
        <v>TinSuper Ligas</v>
      </c>
      <c r="K543" s="301" t="str">
        <f t="shared" si="6"/>
        <v>TinSuper Ligas</v>
      </c>
      <c r="L543" s="297"/>
      <c r="M543" s="297"/>
      <c r="N543" s="297"/>
      <c r="O543" s="297"/>
      <c r="P543" s="297"/>
      <c r="Q543" s="297"/>
      <c r="R543" s="297"/>
      <c r="S543" s="297"/>
      <c r="T543" s="297"/>
      <c r="U543" s="297"/>
      <c r="V543" s="297"/>
      <c r="W543" s="297"/>
      <c r="X543" s="297"/>
      <c r="Y543" s="297"/>
      <c r="Z543" s="297"/>
    </row>
    <row r="544" ht="13.5" customHeight="1">
      <c r="A544" s="294" t="s">
        <v>145</v>
      </c>
      <c r="B544" s="294" t="s">
        <v>845</v>
      </c>
      <c r="C544" s="294" t="s">
        <v>845</v>
      </c>
      <c r="D544" s="294" t="s">
        <v>1241</v>
      </c>
      <c r="E544" s="294" t="s">
        <v>844</v>
      </c>
      <c r="F544" s="294" t="s">
        <v>156</v>
      </c>
      <c r="G544" s="294"/>
      <c r="H544" s="294" t="s">
        <v>1531</v>
      </c>
      <c r="I544" s="294" t="s">
        <v>1895</v>
      </c>
      <c r="J544" s="301" t="str">
        <f t="shared" si="5"/>
        <v>TinTakehara PVD Materials Plant / PVD Materials Division of MITSUI MINING &amp; SMELTING CO., LTD.</v>
      </c>
      <c r="K544" s="301" t="str">
        <f t="shared" si="6"/>
        <v>TinTakehara PVD Materials Plant / PVD Materials Division of MITSUI MINING &amp; SMELTING CO., LTD.</v>
      </c>
      <c r="L544" s="297"/>
      <c r="M544" s="297"/>
      <c r="N544" s="297"/>
      <c r="O544" s="297"/>
      <c r="P544" s="297"/>
      <c r="Q544" s="297"/>
      <c r="R544" s="297"/>
      <c r="S544" s="297"/>
      <c r="T544" s="297"/>
      <c r="U544" s="297"/>
      <c r="V544" s="297"/>
      <c r="W544" s="297"/>
      <c r="X544" s="297"/>
      <c r="Y544" s="297"/>
      <c r="Z544" s="297"/>
    </row>
    <row r="545" ht="13.5" customHeight="1">
      <c r="A545" s="294" t="s">
        <v>145</v>
      </c>
      <c r="B545" s="294" t="s">
        <v>1896</v>
      </c>
      <c r="C545" s="294" t="s">
        <v>539</v>
      </c>
      <c r="D545" s="294" t="s">
        <v>1661</v>
      </c>
      <c r="E545" s="294" t="s">
        <v>538</v>
      </c>
      <c r="F545" s="294" t="s">
        <v>156</v>
      </c>
      <c r="G545" s="294"/>
      <c r="H545" s="294" t="s">
        <v>1897</v>
      </c>
      <c r="I545" s="294" t="s">
        <v>1898</v>
      </c>
      <c r="J545" s="301" t="str">
        <f t="shared" si="5"/>
        <v>TinThai Solder Industry Corp., Ltd.</v>
      </c>
      <c r="K545" s="301" t="str">
        <f t="shared" si="6"/>
        <v>TinThai Solder Industry Corp., Ltd.</v>
      </c>
      <c r="L545" s="297"/>
      <c r="M545" s="297"/>
      <c r="N545" s="297"/>
      <c r="O545" s="297"/>
      <c r="P545" s="297"/>
      <c r="Q545" s="297"/>
      <c r="R545" s="297"/>
      <c r="S545" s="297"/>
      <c r="T545" s="297"/>
      <c r="U545" s="297"/>
      <c r="V545" s="297"/>
      <c r="W545" s="297"/>
      <c r="X545" s="297"/>
      <c r="Y545" s="297"/>
      <c r="Z545" s="297"/>
    </row>
    <row r="546" ht="13.5" customHeight="1">
      <c r="A546" s="294" t="s">
        <v>145</v>
      </c>
      <c r="B546" s="294" t="s">
        <v>1899</v>
      </c>
      <c r="C546" s="294" t="s">
        <v>539</v>
      </c>
      <c r="D546" s="294" t="s">
        <v>1661</v>
      </c>
      <c r="E546" s="294" t="s">
        <v>538</v>
      </c>
      <c r="F546" s="294" t="s">
        <v>156</v>
      </c>
      <c r="G546" s="294"/>
      <c r="H546" s="294" t="s">
        <v>1897</v>
      </c>
      <c r="I546" s="294" t="s">
        <v>1898</v>
      </c>
      <c r="J546" s="301" t="str">
        <f t="shared" si="5"/>
        <v>TinThailand Smelting &amp; Refining Co Ltd</v>
      </c>
      <c r="K546" s="301" t="str">
        <f t="shared" si="6"/>
        <v>TinThailand Smelting &amp; Refining Co Ltd</v>
      </c>
      <c r="L546" s="297"/>
      <c r="M546" s="297"/>
      <c r="N546" s="297"/>
      <c r="O546" s="297"/>
      <c r="P546" s="297"/>
      <c r="Q546" s="297"/>
      <c r="R546" s="297"/>
      <c r="S546" s="297"/>
      <c r="T546" s="297"/>
      <c r="U546" s="297"/>
      <c r="V546" s="297"/>
      <c r="W546" s="297"/>
      <c r="X546" s="297"/>
      <c r="Y546" s="297"/>
      <c r="Z546" s="297"/>
    </row>
    <row r="547" ht="13.5" customHeight="1">
      <c r="A547" s="294" t="s">
        <v>145</v>
      </c>
      <c r="B547" s="294" t="s">
        <v>539</v>
      </c>
      <c r="C547" s="294" t="s">
        <v>539</v>
      </c>
      <c r="D547" s="294" t="s">
        <v>1661</v>
      </c>
      <c r="E547" s="294" t="s">
        <v>538</v>
      </c>
      <c r="F547" s="294" t="s">
        <v>156</v>
      </c>
      <c r="G547" s="294"/>
      <c r="H547" s="294" t="s">
        <v>1897</v>
      </c>
      <c r="I547" s="294" t="s">
        <v>1898</v>
      </c>
      <c r="J547" s="301" t="str">
        <f t="shared" si="5"/>
        <v>TinThaisarco</v>
      </c>
      <c r="K547" s="301" t="str">
        <f t="shared" si="6"/>
        <v>TinThaisarco</v>
      </c>
      <c r="L547" s="297"/>
      <c r="M547" s="297"/>
      <c r="N547" s="297"/>
      <c r="O547" s="297"/>
      <c r="P547" s="297"/>
      <c r="Q547" s="297"/>
      <c r="R547" s="297"/>
      <c r="S547" s="297"/>
      <c r="T547" s="297"/>
      <c r="U547" s="297"/>
      <c r="V547" s="297"/>
      <c r="W547" s="297"/>
      <c r="X547" s="297"/>
      <c r="Y547" s="297"/>
      <c r="Z547" s="297"/>
    </row>
    <row r="548" ht="13.5" customHeight="1">
      <c r="A548" s="294" t="s">
        <v>145</v>
      </c>
      <c r="B548" s="294" t="s">
        <v>1900</v>
      </c>
      <c r="C548" s="294" t="s">
        <v>543</v>
      </c>
      <c r="D548" s="294" t="s">
        <v>1269</v>
      </c>
      <c r="E548" s="294" t="s">
        <v>542</v>
      </c>
      <c r="F548" s="294" t="s">
        <v>156</v>
      </c>
      <c r="G548" s="294"/>
      <c r="H548" s="294" t="s">
        <v>1775</v>
      </c>
      <c r="I548" s="294" t="s">
        <v>1329</v>
      </c>
      <c r="J548" s="301" t="str">
        <f t="shared" si="5"/>
        <v>TinThe Gejiu cloud new colored electrolytic</v>
      </c>
      <c r="K548" s="301" t="str">
        <f t="shared" si="6"/>
        <v>TinThe Gejiu cloud new colored electrolytic</v>
      </c>
      <c r="L548" s="297"/>
      <c r="M548" s="297"/>
      <c r="N548" s="297"/>
      <c r="O548" s="297"/>
      <c r="P548" s="297"/>
      <c r="Q548" s="297"/>
      <c r="R548" s="297"/>
      <c r="S548" s="297"/>
      <c r="T548" s="297"/>
      <c r="U548" s="297"/>
      <c r="V548" s="297"/>
      <c r="W548" s="297"/>
      <c r="X548" s="297"/>
      <c r="Y548" s="297"/>
      <c r="Z548" s="297"/>
    </row>
    <row r="549" ht="13.5" customHeight="1">
      <c r="A549" s="294" t="s">
        <v>145</v>
      </c>
      <c r="B549" s="294" t="s">
        <v>1901</v>
      </c>
      <c r="C549" s="294" t="s">
        <v>571</v>
      </c>
      <c r="D549" s="294" t="s">
        <v>1269</v>
      </c>
      <c r="E549" s="294" t="s">
        <v>570</v>
      </c>
      <c r="F549" s="294" t="s">
        <v>156</v>
      </c>
      <c r="G549" s="294"/>
      <c r="H549" s="294" t="s">
        <v>1775</v>
      </c>
      <c r="I549" s="294" t="s">
        <v>1329</v>
      </c>
      <c r="J549" s="301" t="str">
        <f t="shared" si="5"/>
        <v>TinTin Products Manufacturing Co.LTD. of YTCL</v>
      </c>
      <c r="K549" s="301" t="str">
        <f t="shared" si="6"/>
        <v>TinTin Products Manufacturing Co.LTD. of YTCL</v>
      </c>
      <c r="L549" s="297"/>
      <c r="M549" s="297"/>
      <c r="N549" s="297"/>
      <c r="O549" s="297"/>
      <c r="P549" s="297"/>
      <c r="Q549" s="297"/>
      <c r="R549" s="297"/>
      <c r="S549" s="297"/>
      <c r="T549" s="297"/>
      <c r="U549" s="297"/>
      <c r="V549" s="297"/>
      <c r="W549" s="297"/>
      <c r="X549" s="297"/>
      <c r="Y549" s="297"/>
      <c r="Z549" s="297"/>
    </row>
    <row r="550" ht="13.5" customHeight="1">
      <c r="A550" s="294" t="s">
        <v>145</v>
      </c>
      <c r="B550" s="294" t="s">
        <v>571</v>
      </c>
      <c r="C550" s="294" t="s">
        <v>571</v>
      </c>
      <c r="D550" s="294" t="s">
        <v>1269</v>
      </c>
      <c r="E550" s="294" t="s">
        <v>570</v>
      </c>
      <c r="F550" s="294" t="s">
        <v>156</v>
      </c>
      <c r="G550" s="294"/>
      <c r="H550" s="294" t="s">
        <v>1775</v>
      </c>
      <c r="I550" s="294" t="s">
        <v>1329</v>
      </c>
      <c r="J550" s="301" t="str">
        <f t="shared" si="5"/>
        <v>TinTin Smelting Branch of Yunnan Tin Co., Ltd.</v>
      </c>
      <c r="K550" s="301" t="str">
        <f t="shared" si="6"/>
        <v>TinTin Smelting Branch of Yunnan Tin Co., Ltd.</v>
      </c>
      <c r="L550" s="297"/>
      <c r="M550" s="297"/>
      <c r="N550" s="297"/>
      <c r="O550" s="297"/>
      <c r="P550" s="297"/>
      <c r="Q550" s="297"/>
      <c r="R550" s="297"/>
      <c r="S550" s="297"/>
      <c r="T550" s="297"/>
      <c r="U550" s="297"/>
      <c r="V550" s="297"/>
      <c r="W550" s="297"/>
      <c r="X550" s="297"/>
      <c r="Y550" s="297"/>
      <c r="Z550" s="297"/>
    </row>
    <row r="551" ht="13.5" customHeight="1">
      <c r="A551" s="294" t="s">
        <v>145</v>
      </c>
      <c r="B551" s="294" t="s">
        <v>674</v>
      </c>
      <c r="C551" s="294" t="s">
        <v>674</v>
      </c>
      <c r="D551" s="294" t="s">
        <v>1226</v>
      </c>
      <c r="E551" s="294" t="s">
        <v>673</v>
      </c>
      <c r="F551" s="294" t="s">
        <v>156</v>
      </c>
      <c r="G551" s="294"/>
      <c r="H551" s="294" t="s">
        <v>1902</v>
      </c>
      <c r="I551" s="294" t="s">
        <v>1228</v>
      </c>
      <c r="J551" s="301" t="str">
        <f t="shared" si="5"/>
        <v>TinTin Technology &amp; Refining</v>
      </c>
      <c r="K551" s="301" t="str">
        <f t="shared" si="6"/>
        <v>TinTin Technology &amp; Refining</v>
      </c>
      <c r="L551" s="297"/>
      <c r="M551" s="297"/>
      <c r="N551" s="297"/>
      <c r="O551" s="297"/>
      <c r="P551" s="297"/>
      <c r="Q551" s="297"/>
      <c r="R551" s="297"/>
      <c r="S551" s="297"/>
      <c r="T551" s="297"/>
      <c r="U551" s="297"/>
      <c r="V551" s="297"/>
      <c r="W551" s="297"/>
      <c r="X551" s="297"/>
      <c r="Y551" s="297"/>
      <c r="Z551" s="297"/>
    </row>
    <row r="552" ht="13.5" customHeight="1">
      <c r="A552" s="294" t="s">
        <v>145</v>
      </c>
      <c r="B552" s="294" t="s">
        <v>1903</v>
      </c>
      <c r="C552" s="294" t="s">
        <v>311</v>
      </c>
      <c r="D552" s="294" t="s">
        <v>1264</v>
      </c>
      <c r="E552" s="294" t="s">
        <v>999</v>
      </c>
      <c r="F552" s="294" t="s">
        <v>156</v>
      </c>
      <c r="G552" s="294"/>
      <c r="H552" s="294" t="s">
        <v>1854</v>
      </c>
      <c r="I552" s="294" t="s">
        <v>1500</v>
      </c>
      <c r="J552" s="301" t="str">
        <f t="shared" si="5"/>
        <v>TinToboca/ Paranapenema</v>
      </c>
      <c r="K552" s="301" t="str">
        <f t="shared" si="6"/>
        <v>TinToboca/ Paranapenema</v>
      </c>
      <c r="L552" s="297"/>
      <c r="M552" s="297"/>
      <c r="N552" s="297"/>
      <c r="O552" s="297"/>
      <c r="P552" s="297"/>
      <c r="Q552" s="297"/>
      <c r="R552" s="297"/>
      <c r="S552" s="297"/>
      <c r="T552" s="297"/>
      <c r="U552" s="297"/>
      <c r="V552" s="297"/>
      <c r="W552" s="297"/>
      <c r="X552" s="297"/>
      <c r="Y552" s="297"/>
      <c r="Z552" s="297"/>
    </row>
    <row r="553" ht="13.5" customHeight="1">
      <c r="A553" s="294" t="s">
        <v>145</v>
      </c>
      <c r="B553" s="294" t="s">
        <v>826</v>
      </c>
      <c r="C553" s="294" t="s">
        <v>826</v>
      </c>
      <c r="D553" s="294" t="s">
        <v>1763</v>
      </c>
      <c r="E553" s="294" t="s">
        <v>825</v>
      </c>
      <c r="F553" s="294" t="s">
        <v>156</v>
      </c>
      <c r="G553" s="294"/>
      <c r="H553" s="294" t="s">
        <v>1904</v>
      </c>
      <c r="I553" s="294" t="s">
        <v>1905</v>
      </c>
      <c r="J553" s="301" t="str">
        <f t="shared" si="5"/>
        <v>TinTuyen Quang Non-Ferrous Metals Joint Stock Company</v>
      </c>
      <c r="K553" s="301" t="str">
        <f t="shared" si="6"/>
        <v>TinTuyen Quang Non-Ferrous Metals Joint Stock Company</v>
      </c>
      <c r="L553" s="297"/>
      <c r="M553" s="297"/>
      <c r="N553" s="297"/>
      <c r="O553" s="297"/>
      <c r="P553" s="297"/>
      <c r="Q553" s="297"/>
      <c r="R553" s="297"/>
      <c r="S553" s="297"/>
      <c r="T553" s="297"/>
      <c r="U553" s="297"/>
      <c r="V553" s="297"/>
      <c r="W553" s="297"/>
      <c r="X553" s="297"/>
      <c r="Y553" s="297"/>
      <c r="Z553" s="297"/>
    </row>
    <row r="554" ht="13.5" customHeight="1">
      <c r="A554" s="294" t="s">
        <v>145</v>
      </c>
      <c r="B554" s="294" t="s">
        <v>1906</v>
      </c>
      <c r="C554" s="294" t="s">
        <v>500</v>
      </c>
      <c r="D554" s="294" t="s">
        <v>1573</v>
      </c>
      <c r="E554" s="294" t="s">
        <v>499</v>
      </c>
      <c r="F554" s="294" t="s">
        <v>156</v>
      </c>
      <c r="G554" s="294"/>
      <c r="H554" s="294" t="s">
        <v>1840</v>
      </c>
      <c r="I554" s="294" t="s">
        <v>1841</v>
      </c>
      <c r="J554" s="301" t="str">
        <f t="shared" si="5"/>
        <v>TinUnit Timah Kundur PT Tambang</v>
      </c>
      <c r="K554" s="301" t="str">
        <f t="shared" si="6"/>
        <v>TinUnit Timah Kundur PT Tambang</v>
      </c>
      <c r="L554" s="297"/>
      <c r="M554" s="297"/>
      <c r="N554" s="297"/>
      <c r="O554" s="297"/>
      <c r="P554" s="297"/>
      <c r="Q554" s="297"/>
      <c r="R554" s="297"/>
      <c r="S554" s="297"/>
      <c r="T554" s="297"/>
      <c r="U554" s="297"/>
      <c r="V554" s="297"/>
      <c r="W554" s="297"/>
      <c r="X554" s="297"/>
      <c r="Y554" s="297"/>
      <c r="Z554" s="297"/>
    </row>
    <row r="555" ht="13.5" customHeight="1">
      <c r="A555" s="294" t="s">
        <v>145</v>
      </c>
      <c r="B555" s="294" t="s">
        <v>507</v>
      </c>
      <c r="C555" s="294" t="s">
        <v>507</v>
      </c>
      <c r="D555" s="294" t="s">
        <v>1763</v>
      </c>
      <c r="E555" s="294" t="s">
        <v>506</v>
      </c>
      <c r="F555" s="294" t="s">
        <v>156</v>
      </c>
      <c r="G555" s="294"/>
      <c r="H555" s="294" t="s">
        <v>1856</v>
      </c>
      <c r="I555" s="294" t="s">
        <v>1857</v>
      </c>
      <c r="J555" s="301" t="str">
        <f t="shared" si="5"/>
        <v>TinVQB Mineral and Trading Group JSC</v>
      </c>
      <c r="K555" s="301" t="str">
        <f t="shared" si="6"/>
        <v>TinVQB Mineral and Trading Group JSC</v>
      </c>
      <c r="L555" s="297"/>
      <c r="M555" s="297"/>
      <c r="N555" s="297"/>
      <c r="O555" s="297"/>
      <c r="P555" s="297"/>
      <c r="Q555" s="297"/>
      <c r="R555" s="297"/>
      <c r="S555" s="297"/>
      <c r="T555" s="297"/>
      <c r="U555" s="297"/>
      <c r="V555" s="297"/>
      <c r="W555" s="297"/>
      <c r="X555" s="297"/>
      <c r="Y555" s="297"/>
      <c r="Z555" s="297"/>
    </row>
    <row r="556" ht="13.5" customHeight="1">
      <c r="A556" s="294" t="s">
        <v>145</v>
      </c>
      <c r="B556" s="294" t="s">
        <v>1062</v>
      </c>
      <c r="C556" s="294" t="s">
        <v>1062</v>
      </c>
      <c r="D556" s="294" t="s">
        <v>1264</v>
      </c>
      <c r="E556" s="294" t="s">
        <v>1061</v>
      </c>
      <c r="F556" s="294" t="s">
        <v>156</v>
      </c>
      <c r="G556" s="294"/>
      <c r="H556" s="294" t="s">
        <v>1806</v>
      </c>
      <c r="I556" s="294" t="s">
        <v>1807</v>
      </c>
      <c r="J556" s="301" t="str">
        <f t="shared" si="5"/>
        <v>TinWhite Solder Metalurgia e Mineracao Ltda.</v>
      </c>
      <c r="K556" s="301" t="str">
        <f t="shared" si="6"/>
        <v>TinWhite Solder Metalurgia e Mineracao Ltda.</v>
      </c>
      <c r="L556" s="297"/>
      <c r="M556" s="297"/>
      <c r="N556" s="297"/>
      <c r="O556" s="297"/>
      <c r="P556" s="297"/>
      <c r="Q556" s="297"/>
      <c r="R556" s="297"/>
      <c r="S556" s="297"/>
      <c r="T556" s="297"/>
      <c r="U556" s="297"/>
      <c r="V556" s="297"/>
      <c r="W556" s="297"/>
      <c r="X556" s="297"/>
      <c r="Y556" s="297"/>
      <c r="Z556" s="297"/>
    </row>
    <row r="557" ht="13.5" customHeight="1">
      <c r="A557" s="294" t="s">
        <v>145</v>
      </c>
      <c r="B557" s="294" t="s">
        <v>1907</v>
      </c>
      <c r="C557" s="294" t="s">
        <v>1062</v>
      </c>
      <c r="D557" s="294" t="s">
        <v>1264</v>
      </c>
      <c r="E557" s="294" t="s">
        <v>1061</v>
      </c>
      <c r="F557" s="294" t="s">
        <v>156</v>
      </c>
      <c r="G557" s="294"/>
      <c r="H557" s="294" t="s">
        <v>1806</v>
      </c>
      <c r="I557" s="294" t="s">
        <v>1807</v>
      </c>
      <c r="J557" s="301" t="str">
        <f t="shared" si="5"/>
        <v>TinWhite Solder Metalurgia e Mineração Ltda.</v>
      </c>
      <c r="K557" s="301" t="str">
        <f t="shared" si="6"/>
        <v>TinWhite Solder Metalurgia e Mineração Ltda.</v>
      </c>
      <c r="L557" s="297"/>
      <c r="M557" s="297"/>
      <c r="N557" s="297"/>
      <c r="O557" s="297"/>
      <c r="P557" s="297"/>
      <c r="Q557" s="297"/>
      <c r="R557" s="297"/>
      <c r="S557" s="297"/>
      <c r="T557" s="297"/>
      <c r="U557" s="297"/>
      <c r="V557" s="297"/>
      <c r="W557" s="297"/>
      <c r="X557" s="297"/>
      <c r="Y557" s="297"/>
      <c r="Z557" s="297"/>
    </row>
    <row r="558" ht="13.5" customHeight="1">
      <c r="A558" s="294" t="s">
        <v>145</v>
      </c>
      <c r="B558" s="294" t="s">
        <v>1908</v>
      </c>
      <c r="C558" s="294" t="s">
        <v>1062</v>
      </c>
      <c r="D558" s="294" t="s">
        <v>1264</v>
      </c>
      <c r="E558" s="294" t="s">
        <v>1061</v>
      </c>
      <c r="F558" s="294" t="s">
        <v>156</v>
      </c>
      <c r="G558" s="294"/>
      <c r="H558" s="294" t="s">
        <v>1806</v>
      </c>
      <c r="I558" s="294" t="s">
        <v>1807</v>
      </c>
      <c r="J558" s="301" t="str">
        <f t="shared" si="5"/>
        <v>TinWhite Solder Metalurgica</v>
      </c>
      <c r="K558" s="301" t="str">
        <f t="shared" si="6"/>
        <v>TinWhite Solder Metalurgica</v>
      </c>
      <c r="L558" s="297"/>
      <c r="M558" s="297"/>
      <c r="N558" s="297"/>
      <c r="O558" s="297"/>
      <c r="P558" s="297"/>
      <c r="Q558" s="297"/>
      <c r="R558" s="297"/>
      <c r="S558" s="297"/>
      <c r="T558" s="297"/>
      <c r="U558" s="297"/>
      <c r="V558" s="297"/>
      <c r="W558" s="297"/>
      <c r="X558" s="297"/>
      <c r="Y558" s="297"/>
      <c r="Z558" s="297"/>
    </row>
    <row r="559" ht="13.5" customHeight="1">
      <c r="A559" s="294" t="s">
        <v>145</v>
      </c>
      <c r="B559" s="294" t="s">
        <v>1191</v>
      </c>
      <c r="C559" s="294" t="s">
        <v>1191</v>
      </c>
      <c r="D559" s="294" t="s">
        <v>1231</v>
      </c>
      <c r="E559" s="294" t="s">
        <v>1190</v>
      </c>
      <c r="F559" s="294" t="s">
        <v>156</v>
      </c>
      <c r="G559" s="294"/>
      <c r="H559" s="294" t="s">
        <v>1909</v>
      </c>
      <c r="I559" s="294" t="s">
        <v>1910</v>
      </c>
      <c r="J559" s="301"/>
      <c r="K559" s="301"/>
      <c r="L559" s="297"/>
      <c r="M559" s="297"/>
      <c r="N559" s="297"/>
      <c r="O559" s="297"/>
      <c r="P559" s="297"/>
      <c r="Q559" s="297"/>
      <c r="R559" s="297"/>
      <c r="S559" s="297"/>
      <c r="T559" s="297"/>
      <c r="U559" s="297"/>
      <c r="V559" s="297"/>
      <c r="W559" s="297"/>
      <c r="X559" s="297"/>
      <c r="Y559" s="297"/>
      <c r="Z559" s="297"/>
    </row>
    <row r="560" ht="13.5" customHeight="1">
      <c r="A560" s="294" t="s">
        <v>145</v>
      </c>
      <c r="B560" s="294" t="s">
        <v>1911</v>
      </c>
      <c r="C560" s="294" t="s">
        <v>984</v>
      </c>
      <c r="D560" s="294" t="s">
        <v>1269</v>
      </c>
      <c r="E560" s="294" t="s">
        <v>983</v>
      </c>
      <c r="F560" s="294" t="s">
        <v>156</v>
      </c>
      <c r="G560" s="294"/>
      <c r="H560" s="294" t="s">
        <v>1779</v>
      </c>
      <c r="I560" s="294" t="s">
        <v>1780</v>
      </c>
      <c r="J560" s="301"/>
      <c r="K560" s="301"/>
      <c r="L560" s="297"/>
      <c r="M560" s="297"/>
      <c r="N560" s="297"/>
      <c r="O560" s="297"/>
      <c r="P560" s="297"/>
      <c r="Q560" s="297"/>
      <c r="R560" s="297"/>
      <c r="S560" s="297"/>
      <c r="T560" s="297"/>
      <c r="U560" s="297"/>
      <c r="V560" s="297"/>
      <c r="W560" s="297"/>
      <c r="X560" s="297"/>
      <c r="Y560" s="297"/>
      <c r="Z560" s="297"/>
    </row>
    <row r="561" ht="13.5" customHeight="1">
      <c r="A561" s="294" t="s">
        <v>145</v>
      </c>
      <c r="B561" s="294" t="s">
        <v>1912</v>
      </c>
      <c r="C561" s="294" t="s">
        <v>571</v>
      </c>
      <c r="D561" s="294" t="s">
        <v>1269</v>
      </c>
      <c r="E561" s="294" t="s">
        <v>570</v>
      </c>
      <c r="F561" s="294" t="s">
        <v>156</v>
      </c>
      <c r="G561" s="294"/>
      <c r="H561" s="294" t="s">
        <v>1775</v>
      </c>
      <c r="I561" s="294" t="s">
        <v>1329</v>
      </c>
      <c r="J561" s="301" t="str">
        <f t="shared" ref="J561:J576" si="7">A561&amp;B561</f>
        <v>TinYTCL</v>
      </c>
      <c r="K561" s="301" t="str">
        <f t="shared" ref="K561:K576" si="8">A561&amp;B561</f>
        <v>TinYTCL</v>
      </c>
      <c r="L561" s="297"/>
      <c r="M561" s="297"/>
      <c r="N561" s="297"/>
      <c r="O561" s="297"/>
      <c r="P561" s="297"/>
      <c r="Q561" s="297"/>
      <c r="R561" s="297"/>
      <c r="S561" s="297"/>
      <c r="T561" s="297"/>
      <c r="U561" s="297"/>
      <c r="V561" s="297"/>
      <c r="W561" s="297"/>
      <c r="X561" s="297"/>
      <c r="Y561" s="297"/>
      <c r="Z561" s="297"/>
    </row>
    <row r="562" ht="13.5" customHeight="1">
      <c r="A562" s="294" t="s">
        <v>145</v>
      </c>
      <c r="B562" s="294" t="s">
        <v>1913</v>
      </c>
      <c r="C562" s="294" t="s">
        <v>543</v>
      </c>
      <c r="D562" s="294" t="s">
        <v>1269</v>
      </c>
      <c r="E562" s="294" t="s">
        <v>542</v>
      </c>
      <c r="F562" s="294" t="s">
        <v>156</v>
      </c>
      <c r="G562" s="294"/>
      <c r="H562" s="294" t="s">
        <v>1775</v>
      </c>
      <c r="I562" s="294" t="s">
        <v>1329</v>
      </c>
      <c r="J562" s="301" t="str">
        <f t="shared" si="7"/>
        <v>TinYunan Gejiu Yunxin Electrolyze Limited</v>
      </c>
      <c r="K562" s="301" t="str">
        <f t="shared" si="8"/>
        <v>TinYunan Gejiu Yunxin Electrolyze Limited</v>
      </c>
      <c r="L562" s="297"/>
      <c r="M562" s="297"/>
      <c r="N562" s="297"/>
      <c r="O562" s="297"/>
      <c r="P562" s="297"/>
      <c r="Q562" s="297"/>
      <c r="R562" s="297"/>
      <c r="S562" s="297"/>
      <c r="T562" s="297"/>
      <c r="U562" s="297"/>
      <c r="V562" s="297"/>
      <c r="W562" s="297"/>
      <c r="X562" s="297"/>
      <c r="Y562" s="297"/>
      <c r="Z562" s="297"/>
    </row>
    <row r="563" ht="13.5" customHeight="1">
      <c r="A563" s="294" t="s">
        <v>145</v>
      </c>
      <c r="B563" s="294" t="s">
        <v>1914</v>
      </c>
      <c r="C563" s="294" t="s">
        <v>514</v>
      </c>
      <c r="D563" s="294" t="s">
        <v>1269</v>
      </c>
      <c r="E563" s="294" t="s">
        <v>513</v>
      </c>
      <c r="F563" s="294" t="s">
        <v>156</v>
      </c>
      <c r="G563" s="294"/>
      <c r="H563" s="294" t="s">
        <v>1775</v>
      </c>
      <c r="I563" s="294" t="s">
        <v>1329</v>
      </c>
      <c r="J563" s="301" t="str">
        <f t="shared" si="7"/>
        <v>TinYunnan Adventure Co., Ltd.</v>
      </c>
      <c r="K563" s="301" t="str">
        <f t="shared" si="8"/>
        <v>TinYunnan Adventure Co., Ltd.</v>
      </c>
      <c r="L563" s="297"/>
      <c r="M563" s="297"/>
      <c r="N563" s="297"/>
      <c r="O563" s="297"/>
      <c r="P563" s="297"/>
      <c r="Q563" s="297"/>
      <c r="R563" s="297"/>
      <c r="S563" s="297"/>
      <c r="T563" s="297"/>
      <c r="U563" s="297"/>
      <c r="V563" s="297"/>
      <c r="W563" s="297"/>
      <c r="X563" s="297"/>
      <c r="Y563" s="297"/>
      <c r="Z563" s="297"/>
    </row>
    <row r="564" ht="13.5" customHeight="1">
      <c r="A564" s="294" t="s">
        <v>145</v>
      </c>
      <c r="B564" s="294" t="s">
        <v>1915</v>
      </c>
      <c r="C564" s="294" t="s">
        <v>514</v>
      </c>
      <c r="D564" s="294" t="s">
        <v>1269</v>
      </c>
      <c r="E564" s="294" t="s">
        <v>513</v>
      </c>
      <c r="F564" s="294" t="s">
        <v>156</v>
      </c>
      <c r="G564" s="294"/>
      <c r="H564" s="294" t="s">
        <v>1775</v>
      </c>
      <c r="I564" s="294" t="s">
        <v>1329</v>
      </c>
      <c r="J564" s="301" t="str">
        <f t="shared" si="7"/>
        <v>TinYunnan Chengfeng</v>
      </c>
      <c r="K564" s="301" t="str">
        <f t="shared" si="8"/>
        <v>TinYunnan Chengfeng</v>
      </c>
      <c r="L564" s="297"/>
      <c r="M564" s="297"/>
      <c r="N564" s="297"/>
      <c r="O564" s="297"/>
      <c r="P564" s="297"/>
      <c r="Q564" s="297"/>
      <c r="R564" s="297"/>
      <c r="S564" s="297"/>
      <c r="T564" s="297"/>
      <c r="U564" s="297"/>
      <c r="V564" s="297"/>
      <c r="W564" s="297"/>
      <c r="X564" s="297"/>
      <c r="Y564" s="297"/>
      <c r="Z564" s="297"/>
    </row>
    <row r="565" ht="13.5" customHeight="1">
      <c r="A565" s="294" t="s">
        <v>145</v>
      </c>
      <c r="B565" s="294" t="s">
        <v>514</v>
      </c>
      <c r="C565" s="294" t="s">
        <v>514</v>
      </c>
      <c r="D565" s="294" t="s">
        <v>1269</v>
      </c>
      <c r="E565" s="294" t="s">
        <v>513</v>
      </c>
      <c r="F565" s="294" t="s">
        <v>156</v>
      </c>
      <c r="G565" s="294"/>
      <c r="H565" s="294" t="s">
        <v>1775</v>
      </c>
      <c r="I565" s="294" t="s">
        <v>1329</v>
      </c>
      <c r="J565" s="301" t="str">
        <f t="shared" si="7"/>
        <v>TinYunnan Chengfeng Non-ferrous Metals Co., Ltd.</v>
      </c>
      <c r="K565" s="301" t="str">
        <f t="shared" si="8"/>
        <v>TinYunnan Chengfeng Non-ferrous Metals Co., Ltd.</v>
      </c>
      <c r="L565" s="297"/>
      <c r="M565" s="297"/>
      <c r="N565" s="297"/>
      <c r="O565" s="297"/>
      <c r="P565" s="297"/>
      <c r="Q565" s="297"/>
      <c r="R565" s="297"/>
      <c r="S565" s="297"/>
      <c r="T565" s="297"/>
      <c r="U565" s="297"/>
      <c r="V565" s="297"/>
      <c r="W565" s="297"/>
      <c r="X565" s="297"/>
      <c r="Y565" s="297"/>
      <c r="Z565" s="297"/>
    </row>
    <row r="566" ht="13.5" customHeight="1">
      <c r="A566" s="294" t="s">
        <v>145</v>
      </c>
      <c r="B566" s="294" t="s">
        <v>1916</v>
      </c>
      <c r="C566" s="294" t="s">
        <v>543</v>
      </c>
      <c r="D566" s="294" t="s">
        <v>1269</v>
      </c>
      <c r="E566" s="294" t="s">
        <v>542</v>
      </c>
      <c r="F566" s="294" t="s">
        <v>156</v>
      </c>
      <c r="G566" s="294"/>
      <c r="H566" s="294" t="s">
        <v>1775</v>
      </c>
      <c r="I566" s="294" t="s">
        <v>1329</v>
      </c>
      <c r="J566" s="301" t="str">
        <f t="shared" si="7"/>
        <v>TinYunNan Gejiu Yunxin Electrolyze Limited</v>
      </c>
      <c r="K566" s="301" t="str">
        <f t="shared" si="8"/>
        <v>TinYunNan Gejiu Yunxin Electrolyze Limited</v>
      </c>
      <c r="L566" s="297"/>
      <c r="M566" s="297"/>
      <c r="N566" s="297"/>
      <c r="O566" s="297"/>
      <c r="P566" s="297"/>
      <c r="Q566" s="297"/>
      <c r="R566" s="297"/>
      <c r="S566" s="297"/>
      <c r="T566" s="297"/>
      <c r="U566" s="297"/>
      <c r="V566" s="297"/>
      <c r="W566" s="297"/>
      <c r="X566" s="297"/>
      <c r="Y566" s="297"/>
      <c r="Z566" s="297"/>
    </row>
    <row r="567" ht="13.5" customHeight="1">
      <c r="A567" s="294" t="s">
        <v>145</v>
      </c>
      <c r="B567" s="294" t="s">
        <v>1917</v>
      </c>
      <c r="C567" s="294" t="s">
        <v>935</v>
      </c>
      <c r="D567" s="294" t="s">
        <v>1269</v>
      </c>
      <c r="E567" s="294" t="s">
        <v>934</v>
      </c>
      <c r="F567" s="294" t="s">
        <v>156</v>
      </c>
      <c r="G567" s="294"/>
      <c r="H567" s="294" t="s">
        <v>1775</v>
      </c>
      <c r="I567" s="294" t="s">
        <v>1329</v>
      </c>
      <c r="J567" s="301" t="str">
        <f t="shared" si="7"/>
        <v>TinYunnan Gejiu Zili Metallurgy Co. Ltd.</v>
      </c>
      <c r="K567" s="301" t="str">
        <f t="shared" si="8"/>
        <v>TinYunnan Gejiu Zili Metallurgy Co. Ltd.</v>
      </c>
      <c r="L567" s="297"/>
      <c r="M567" s="297"/>
      <c r="N567" s="297"/>
      <c r="O567" s="297"/>
      <c r="P567" s="297"/>
      <c r="Q567" s="297"/>
      <c r="R567" s="297"/>
      <c r="S567" s="297"/>
      <c r="T567" s="297"/>
      <c r="U567" s="297"/>
      <c r="V567" s="297"/>
      <c r="W567" s="297"/>
      <c r="X567" s="297"/>
      <c r="Y567" s="297"/>
      <c r="Z567" s="297"/>
    </row>
    <row r="568" ht="13.5" customHeight="1">
      <c r="A568" s="294" t="s">
        <v>145</v>
      </c>
      <c r="B568" s="294" t="s">
        <v>1918</v>
      </c>
      <c r="C568" s="294" t="s">
        <v>514</v>
      </c>
      <c r="D568" s="294" t="s">
        <v>1269</v>
      </c>
      <c r="E568" s="294" t="s">
        <v>513</v>
      </c>
      <c r="F568" s="294" t="s">
        <v>156</v>
      </c>
      <c r="G568" s="294"/>
      <c r="H568" s="294" t="s">
        <v>1775</v>
      </c>
      <c r="I568" s="294" t="s">
        <v>1329</v>
      </c>
      <c r="J568" s="301" t="str">
        <f t="shared" si="7"/>
        <v>TinYunnan ride non-ferrous metal co., LTD</v>
      </c>
      <c r="K568" s="301" t="str">
        <f t="shared" si="8"/>
        <v>TinYunnan ride non-ferrous metal co., LTD</v>
      </c>
      <c r="L568" s="297"/>
      <c r="M568" s="297"/>
      <c r="N568" s="297"/>
      <c r="O568" s="297"/>
      <c r="P568" s="297"/>
      <c r="Q568" s="297"/>
      <c r="R568" s="297"/>
      <c r="S568" s="297"/>
      <c r="T568" s="297"/>
      <c r="U568" s="297"/>
      <c r="V568" s="297"/>
      <c r="W568" s="297"/>
      <c r="X568" s="297"/>
      <c r="Y568" s="297"/>
      <c r="Z568" s="297"/>
    </row>
    <row r="569" ht="13.5" customHeight="1">
      <c r="A569" s="294" t="s">
        <v>145</v>
      </c>
      <c r="B569" s="294" t="s">
        <v>1919</v>
      </c>
      <c r="C569" s="294" t="s">
        <v>571</v>
      </c>
      <c r="D569" s="294" t="s">
        <v>1269</v>
      </c>
      <c r="E569" s="294" t="s">
        <v>570</v>
      </c>
      <c r="F569" s="294" t="s">
        <v>156</v>
      </c>
      <c r="G569" s="294"/>
      <c r="H569" s="294" t="s">
        <v>1775</v>
      </c>
      <c r="I569" s="294" t="s">
        <v>1329</v>
      </c>
      <c r="J569" s="301" t="str">
        <f t="shared" si="7"/>
        <v>TinYunnan Tin Company Limited</v>
      </c>
      <c r="K569" s="301" t="str">
        <f t="shared" si="8"/>
        <v>TinYunnan Tin Company Limited</v>
      </c>
      <c r="L569" s="297"/>
      <c r="M569" s="297"/>
      <c r="N569" s="297"/>
      <c r="O569" s="297"/>
      <c r="P569" s="297"/>
      <c r="Q569" s="297"/>
      <c r="R569" s="297"/>
      <c r="S569" s="297"/>
      <c r="T569" s="297"/>
      <c r="U569" s="297"/>
      <c r="V569" s="297"/>
      <c r="W569" s="297"/>
      <c r="X569" s="297"/>
      <c r="Y569" s="297"/>
      <c r="Z569" s="297"/>
    </row>
    <row r="570" ht="13.5" customHeight="1">
      <c r="A570" s="294" t="s">
        <v>145</v>
      </c>
      <c r="B570" s="294" t="s">
        <v>1920</v>
      </c>
      <c r="C570" s="294" t="s">
        <v>571</v>
      </c>
      <c r="D570" s="294" t="s">
        <v>1269</v>
      </c>
      <c r="E570" s="294" t="s">
        <v>570</v>
      </c>
      <c r="F570" s="294" t="s">
        <v>156</v>
      </c>
      <c r="G570" s="294"/>
      <c r="H570" s="294" t="s">
        <v>1775</v>
      </c>
      <c r="I570" s="294" t="s">
        <v>1329</v>
      </c>
      <c r="J570" s="301" t="str">
        <f t="shared" si="7"/>
        <v>TinYunnan Tin Company, Ltd.</v>
      </c>
      <c r="K570" s="301" t="str">
        <f t="shared" si="8"/>
        <v>TinYunnan Tin Company, Ltd.</v>
      </c>
      <c r="L570" s="297"/>
      <c r="M570" s="297"/>
      <c r="N570" s="297"/>
      <c r="O570" s="297"/>
      <c r="P570" s="297"/>
      <c r="Q570" s="297"/>
      <c r="R570" s="297"/>
      <c r="S570" s="297"/>
      <c r="T570" s="297"/>
      <c r="U570" s="297"/>
      <c r="V570" s="297"/>
      <c r="W570" s="297"/>
      <c r="X570" s="297"/>
      <c r="Y570" s="297"/>
      <c r="Z570" s="297"/>
    </row>
    <row r="571" ht="13.5" customHeight="1">
      <c r="A571" s="294" t="s">
        <v>145</v>
      </c>
      <c r="B571" s="294" t="s">
        <v>1921</v>
      </c>
      <c r="C571" s="294" t="s">
        <v>514</v>
      </c>
      <c r="D571" s="294" t="s">
        <v>1269</v>
      </c>
      <c r="E571" s="294" t="s">
        <v>513</v>
      </c>
      <c r="F571" s="294" t="s">
        <v>156</v>
      </c>
      <c r="G571" s="294"/>
      <c r="H571" s="294" t="s">
        <v>1775</v>
      </c>
      <c r="I571" s="294" t="s">
        <v>1329</v>
      </c>
      <c r="J571" s="301" t="str">
        <f t="shared" si="7"/>
        <v>TinYunnan wind Nonferrous Metals Co., Ltd.</v>
      </c>
      <c r="K571" s="301" t="str">
        <f t="shared" si="8"/>
        <v>TinYunnan wind Nonferrous Metals Co., Ltd.</v>
      </c>
      <c r="L571" s="297"/>
      <c r="M571" s="297"/>
      <c r="N571" s="297"/>
      <c r="O571" s="297"/>
      <c r="P571" s="297"/>
      <c r="Q571" s="297"/>
      <c r="R571" s="297"/>
      <c r="S571" s="297"/>
      <c r="T571" s="297"/>
      <c r="U571" s="297"/>
      <c r="V571" s="297"/>
      <c r="W571" s="297"/>
      <c r="X571" s="297"/>
      <c r="Y571" s="297"/>
      <c r="Z571" s="297"/>
    </row>
    <row r="572" ht="13.5" customHeight="1">
      <c r="A572" s="294" t="s">
        <v>145</v>
      </c>
      <c r="B572" s="294" t="s">
        <v>1922</v>
      </c>
      <c r="C572" s="294" t="s">
        <v>571</v>
      </c>
      <c r="D572" s="294" t="s">
        <v>1269</v>
      </c>
      <c r="E572" s="294" t="s">
        <v>570</v>
      </c>
      <c r="F572" s="294" t="s">
        <v>156</v>
      </c>
      <c r="G572" s="294"/>
      <c r="H572" s="294" t="s">
        <v>1775</v>
      </c>
      <c r="I572" s="294" t="s">
        <v>1329</v>
      </c>
      <c r="J572" s="301" t="str">
        <f t="shared" si="7"/>
        <v>TinYunnan Xi YE</v>
      </c>
      <c r="K572" s="301" t="str">
        <f t="shared" si="8"/>
        <v>TinYunnan Xi YE</v>
      </c>
      <c r="L572" s="297"/>
      <c r="M572" s="297"/>
      <c r="N572" s="297"/>
      <c r="O572" s="297"/>
      <c r="P572" s="297"/>
      <c r="Q572" s="297"/>
      <c r="R572" s="297"/>
      <c r="S572" s="297"/>
      <c r="T572" s="297"/>
      <c r="U572" s="297"/>
      <c r="V572" s="297"/>
      <c r="W572" s="297"/>
      <c r="X572" s="297"/>
      <c r="Y572" s="297"/>
      <c r="Z572" s="297"/>
    </row>
    <row r="573" ht="13.5" customHeight="1">
      <c r="A573" s="294" t="s">
        <v>145</v>
      </c>
      <c r="B573" s="294" t="s">
        <v>908</v>
      </c>
      <c r="C573" s="294" t="s">
        <v>908</v>
      </c>
      <c r="D573" s="294" t="s">
        <v>1269</v>
      </c>
      <c r="E573" s="294" t="s">
        <v>907</v>
      </c>
      <c r="F573" s="294" t="s">
        <v>156</v>
      </c>
      <c r="G573" s="294"/>
      <c r="H573" s="294" t="s">
        <v>1775</v>
      </c>
      <c r="I573" s="294" t="s">
        <v>1329</v>
      </c>
      <c r="J573" s="301" t="str">
        <f t="shared" si="7"/>
        <v>TinYunnan Yunfan Non-ferrous Metals Co., Ltd.</v>
      </c>
      <c r="K573" s="301" t="str">
        <f t="shared" si="8"/>
        <v>TinYunnan Yunfan Non-ferrous Metals Co., Ltd.</v>
      </c>
      <c r="L573" s="297"/>
      <c r="M573" s="297"/>
      <c r="N573" s="297"/>
      <c r="O573" s="297"/>
      <c r="P573" s="297"/>
      <c r="Q573" s="297"/>
      <c r="R573" s="297"/>
      <c r="S573" s="297"/>
      <c r="T573" s="297"/>
      <c r="U573" s="297"/>
      <c r="V573" s="297"/>
      <c r="W573" s="297"/>
      <c r="X573" s="297"/>
      <c r="Y573" s="297"/>
      <c r="Z573" s="297"/>
    </row>
    <row r="574" ht="13.5" customHeight="1">
      <c r="A574" s="294" t="s">
        <v>145</v>
      </c>
      <c r="B574" s="294" t="s">
        <v>1923</v>
      </c>
      <c r="C574" s="294" t="s">
        <v>571</v>
      </c>
      <c r="D574" s="294" t="s">
        <v>1269</v>
      </c>
      <c r="E574" s="294" t="s">
        <v>570</v>
      </c>
      <c r="F574" s="294" t="s">
        <v>156</v>
      </c>
      <c r="G574" s="294"/>
      <c r="H574" s="294" t="s">
        <v>1775</v>
      </c>
      <c r="I574" s="294" t="s">
        <v>1329</v>
      </c>
      <c r="J574" s="301" t="str">
        <f t="shared" si="7"/>
        <v>TinYuntinic Resources</v>
      </c>
      <c r="K574" s="301" t="str">
        <f t="shared" si="8"/>
        <v>TinYuntinic Resources</v>
      </c>
      <c r="L574" s="297"/>
      <c r="M574" s="297"/>
      <c r="N574" s="297"/>
      <c r="O574" s="297"/>
      <c r="P574" s="297"/>
      <c r="Q574" s="297"/>
      <c r="R574" s="297"/>
      <c r="S574" s="297"/>
      <c r="T574" s="297"/>
      <c r="U574" s="297"/>
      <c r="V574" s="297"/>
      <c r="W574" s="297"/>
      <c r="X574" s="297"/>
      <c r="Y574" s="297"/>
      <c r="Z574" s="297"/>
    </row>
    <row r="575" ht="13.5" customHeight="1">
      <c r="A575" s="294" t="s">
        <v>145</v>
      </c>
      <c r="B575" s="294" t="s">
        <v>1924</v>
      </c>
      <c r="C575" s="294" t="s">
        <v>543</v>
      </c>
      <c r="D575" s="294" t="s">
        <v>1269</v>
      </c>
      <c r="E575" s="294" t="s">
        <v>542</v>
      </c>
      <c r="F575" s="294" t="s">
        <v>156</v>
      </c>
      <c r="G575" s="294"/>
      <c r="H575" s="294" t="s">
        <v>1775</v>
      </c>
      <c r="I575" s="294" t="s">
        <v>1329</v>
      </c>
      <c r="J575" s="301" t="str">
        <f t="shared" si="7"/>
        <v>TinYUNXIN colored electrolysis Company Limited</v>
      </c>
      <c r="K575" s="301" t="str">
        <f t="shared" si="8"/>
        <v>TinYUNXIN colored electrolysis Company Limited</v>
      </c>
      <c r="L575" s="297"/>
      <c r="M575" s="297"/>
      <c r="N575" s="297"/>
      <c r="O575" s="297"/>
      <c r="P575" s="297"/>
      <c r="Q575" s="297"/>
      <c r="R575" s="297"/>
      <c r="S575" s="297"/>
      <c r="T575" s="297"/>
      <c r="U575" s="297"/>
      <c r="V575" s="297"/>
      <c r="W575" s="297"/>
      <c r="X575" s="297"/>
      <c r="Y575" s="297"/>
      <c r="Z575" s="297"/>
    </row>
    <row r="576" ht="13.5" customHeight="1">
      <c r="A576" s="294" t="s">
        <v>145</v>
      </c>
      <c r="B576" s="294" t="s">
        <v>1925</v>
      </c>
      <c r="C576" s="294" t="s">
        <v>571</v>
      </c>
      <c r="D576" s="294" t="s">
        <v>1269</v>
      </c>
      <c r="E576" s="294" t="s">
        <v>570</v>
      </c>
      <c r="F576" s="294" t="s">
        <v>156</v>
      </c>
      <c r="G576" s="294"/>
      <c r="H576" s="294" t="s">
        <v>1775</v>
      </c>
      <c r="I576" s="294" t="s">
        <v>1329</v>
      </c>
      <c r="J576" s="301" t="str">
        <f t="shared" si="7"/>
        <v>Tin云南锡业股份有限公司锡业分公司</v>
      </c>
      <c r="K576" s="301" t="str">
        <f t="shared" si="8"/>
        <v>Tin云南锡业股份有限公司锡业分公司</v>
      </c>
      <c r="L576" s="297"/>
      <c r="M576" s="297"/>
      <c r="N576" s="297"/>
      <c r="O576" s="297"/>
      <c r="P576" s="297"/>
      <c r="Q576" s="297"/>
      <c r="R576" s="297"/>
      <c r="S576" s="297"/>
      <c r="T576" s="297"/>
      <c r="U576" s="297"/>
      <c r="V576" s="297"/>
      <c r="W576" s="297"/>
      <c r="X576" s="297"/>
      <c r="Y576" s="297"/>
      <c r="Z576" s="297"/>
    </row>
    <row r="577" ht="13.5" customHeight="1">
      <c r="A577" s="294" t="s">
        <v>145</v>
      </c>
      <c r="B577" s="294" t="s">
        <v>1686</v>
      </c>
      <c r="C577" s="294"/>
      <c r="D577" s="294"/>
      <c r="E577" s="294"/>
      <c r="F577" s="294"/>
      <c r="G577" s="294"/>
      <c r="H577" s="294"/>
      <c r="I577" s="294"/>
      <c r="J577" s="301"/>
      <c r="K577" s="301"/>
      <c r="L577" s="297"/>
      <c r="M577" s="297"/>
      <c r="N577" s="297"/>
      <c r="O577" s="297"/>
      <c r="P577" s="297"/>
      <c r="Q577" s="297"/>
      <c r="R577" s="297"/>
      <c r="S577" s="297"/>
      <c r="T577" s="297"/>
      <c r="U577" s="297"/>
      <c r="V577" s="297"/>
      <c r="W577" s="297"/>
      <c r="X577" s="297"/>
      <c r="Y577" s="297"/>
      <c r="Z577" s="297"/>
    </row>
    <row r="578" ht="13.5" customHeight="1">
      <c r="A578" s="294" t="s">
        <v>145</v>
      </c>
      <c r="B578" s="294" t="s">
        <v>151</v>
      </c>
      <c r="C578" s="294" t="s">
        <v>135</v>
      </c>
      <c r="D578" s="294" t="s">
        <v>135</v>
      </c>
      <c r="E578" s="294"/>
      <c r="F578" s="294"/>
      <c r="G578" s="294"/>
      <c r="H578" s="294"/>
      <c r="I578" s="294"/>
      <c r="J578" s="301"/>
      <c r="K578" s="301"/>
      <c r="L578" s="297"/>
      <c r="M578" s="297"/>
      <c r="N578" s="297"/>
      <c r="O578" s="297"/>
      <c r="P578" s="297"/>
      <c r="Q578" s="297"/>
      <c r="R578" s="297"/>
      <c r="S578" s="297"/>
      <c r="T578" s="297"/>
      <c r="U578" s="297"/>
      <c r="V578" s="297"/>
      <c r="W578" s="297"/>
      <c r="X578" s="297"/>
      <c r="Y578" s="297"/>
      <c r="Z578" s="297"/>
    </row>
    <row r="579" ht="13.5" customHeight="1">
      <c r="A579" s="294" t="s">
        <v>146</v>
      </c>
      <c r="B579" s="294" t="s">
        <v>154</v>
      </c>
      <c r="C579" s="294" t="s">
        <v>154</v>
      </c>
      <c r="D579" s="294" t="s">
        <v>1241</v>
      </c>
      <c r="E579" s="294" t="s">
        <v>153</v>
      </c>
      <c r="F579" s="294" t="s">
        <v>156</v>
      </c>
      <c r="G579" s="294"/>
      <c r="H579" s="294" t="s">
        <v>1926</v>
      </c>
      <c r="I579" s="294" t="s">
        <v>1927</v>
      </c>
      <c r="J579" s="301" t="str">
        <f t="shared" ref="J579:J664" si="9">A579&amp;B579</f>
        <v>TungstenA.L.M.T. Corp.</v>
      </c>
      <c r="K579" s="301" t="str">
        <f t="shared" ref="K579:K664" si="10">A579&amp;B579</f>
        <v>TungstenA.L.M.T. Corp.</v>
      </c>
      <c r="L579" s="297"/>
      <c r="M579" s="297"/>
      <c r="N579" s="297"/>
      <c r="O579" s="297"/>
      <c r="P579" s="297"/>
      <c r="Q579" s="297"/>
      <c r="R579" s="297"/>
      <c r="S579" s="297"/>
      <c r="T579" s="297"/>
      <c r="U579" s="297"/>
      <c r="V579" s="297"/>
      <c r="W579" s="297"/>
      <c r="X579" s="297"/>
      <c r="Y579" s="297"/>
      <c r="Z579" s="297"/>
    </row>
    <row r="580" ht="13.5" customHeight="1">
      <c r="A580" s="294" t="s">
        <v>146</v>
      </c>
      <c r="B580" s="294" t="s">
        <v>1928</v>
      </c>
      <c r="C580" s="294" t="s">
        <v>154</v>
      </c>
      <c r="D580" s="294" t="s">
        <v>1241</v>
      </c>
      <c r="E580" s="294" t="s">
        <v>153</v>
      </c>
      <c r="F580" s="294" t="s">
        <v>156</v>
      </c>
      <c r="G580" s="294"/>
      <c r="H580" s="294" t="s">
        <v>1926</v>
      </c>
      <c r="I580" s="294" t="s">
        <v>1927</v>
      </c>
      <c r="J580" s="301" t="str">
        <f t="shared" si="9"/>
        <v>TungstenA.L.M.T. TUNGSTEN Corp.</v>
      </c>
      <c r="K580" s="301" t="str">
        <f t="shared" si="10"/>
        <v>TungstenA.L.M.T. TUNGSTEN Corp.</v>
      </c>
      <c r="L580" s="297"/>
      <c r="M580" s="297"/>
      <c r="N580" s="297"/>
      <c r="O580" s="297"/>
      <c r="P580" s="297"/>
      <c r="Q580" s="297"/>
      <c r="R580" s="297"/>
      <c r="S580" s="297"/>
      <c r="T580" s="297"/>
      <c r="U580" s="297"/>
      <c r="V580" s="297"/>
      <c r="W580" s="297"/>
      <c r="X580" s="297"/>
      <c r="Y580" s="297"/>
      <c r="Z580" s="297"/>
    </row>
    <row r="581" ht="13.5" customHeight="1">
      <c r="A581" s="294" t="s">
        <v>146</v>
      </c>
      <c r="B581" s="294" t="s">
        <v>737</v>
      </c>
      <c r="C581" s="294" t="s">
        <v>737</v>
      </c>
      <c r="D581" s="294" t="s">
        <v>1264</v>
      </c>
      <c r="E581" s="294" t="s">
        <v>736</v>
      </c>
      <c r="F581" s="294" t="s">
        <v>156</v>
      </c>
      <c r="G581" s="294"/>
      <c r="H581" s="294" t="s">
        <v>1929</v>
      </c>
      <c r="I581" s="294" t="s">
        <v>1500</v>
      </c>
      <c r="J581" s="301" t="str">
        <f t="shared" si="9"/>
        <v>TungstenACL Metais Eireli</v>
      </c>
      <c r="K581" s="301" t="str">
        <f t="shared" si="10"/>
        <v>TungstenACL Metais Eireli</v>
      </c>
      <c r="L581" s="297"/>
      <c r="M581" s="297"/>
      <c r="N581" s="297"/>
      <c r="O581" s="297"/>
      <c r="P581" s="297"/>
      <c r="Q581" s="297"/>
      <c r="R581" s="297"/>
      <c r="S581" s="297"/>
      <c r="T581" s="297"/>
      <c r="U581" s="297"/>
      <c r="V581" s="297"/>
      <c r="W581" s="297"/>
      <c r="X581" s="297"/>
      <c r="Y581" s="297"/>
      <c r="Z581" s="297"/>
    </row>
    <row r="582" ht="13.5" customHeight="1">
      <c r="A582" s="294" t="s">
        <v>146</v>
      </c>
      <c r="B582" s="294" t="s">
        <v>1161</v>
      </c>
      <c r="C582" s="294" t="s">
        <v>1161</v>
      </c>
      <c r="D582" s="294" t="s">
        <v>1264</v>
      </c>
      <c r="E582" s="294" t="s">
        <v>1160</v>
      </c>
      <c r="F582" s="294" t="s">
        <v>156</v>
      </c>
      <c r="G582" s="294"/>
      <c r="H582" s="294" t="s">
        <v>1499</v>
      </c>
      <c r="I582" s="294" t="s">
        <v>1500</v>
      </c>
      <c r="J582" s="301" t="str">
        <f t="shared" si="9"/>
        <v>TungstenAlbasteel Industria e Comercio de Ligas Para Fundicao Ltd.</v>
      </c>
      <c r="K582" s="301" t="str">
        <f t="shared" si="10"/>
        <v>TungstenAlbasteel Industria e Comercio de Ligas Para Fundicao Ltd.</v>
      </c>
      <c r="L582" s="297"/>
      <c r="M582" s="297"/>
      <c r="N582" s="297"/>
      <c r="O582" s="297"/>
      <c r="P582" s="297"/>
      <c r="Q582" s="297"/>
      <c r="R582" s="297"/>
      <c r="S582" s="297"/>
      <c r="T582" s="297"/>
      <c r="U582" s="297"/>
      <c r="V582" s="297"/>
      <c r="W582" s="297"/>
      <c r="X582" s="297"/>
      <c r="Y582" s="297"/>
      <c r="Z582" s="297"/>
    </row>
    <row r="583" ht="13.5" customHeight="1">
      <c r="A583" s="294" t="s">
        <v>146</v>
      </c>
      <c r="B583" s="294" t="s">
        <v>1930</v>
      </c>
      <c r="C583" s="294" t="s">
        <v>154</v>
      </c>
      <c r="D583" s="294" t="s">
        <v>1241</v>
      </c>
      <c r="E583" s="294" t="s">
        <v>153</v>
      </c>
      <c r="F583" s="294" t="s">
        <v>156</v>
      </c>
      <c r="G583" s="294"/>
      <c r="H583" s="294" t="s">
        <v>1926</v>
      </c>
      <c r="I583" s="294" t="s">
        <v>1927</v>
      </c>
      <c r="J583" s="301" t="str">
        <f t="shared" si="9"/>
        <v>TungstenAllied Material Corporation</v>
      </c>
      <c r="K583" s="301" t="str">
        <f t="shared" si="10"/>
        <v>TungstenAllied Material Corporation</v>
      </c>
      <c r="L583" s="297"/>
      <c r="M583" s="297"/>
      <c r="N583" s="297"/>
      <c r="O583" s="297"/>
      <c r="P583" s="297"/>
      <c r="Q583" s="297"/>
      <c r="R583" s="297"/>
      <c r="S583" s="297"/>
      <c r="T583" s="297"/>
      <c r="U583" s="297"/>
      <c r="V583" s="297"/>
      <c r="W583" s="297"/>
      <c r="X583" s="297"/>
      <c r="Y583" s="297"/>
      <c r="Z583" s="297"/>
    </row>
    <row r="584" ht="13.5" customHeight="1">
      <c r="A584" s="294" t="s">
        <v>146</v>
      </c>
      <c r="B584" s="294" t="s">
        <v>1931</v>
      </c>
      <c r="C584" s="294" t="s">
        <v>154</v>
      </c>
      <c r="D584" s="294" t="s">
        <v>1241</v>
      </c>
      <c r="E584" s="294" t="s">
        <v>153</v>
      </c>
      <c r="F584" s="294" t="s">
        <v>156</v>
      </c>
      <c r="G584" s="294"/>
      <c r="H584" s="294" t="s">
        <v>1926</v>
      </c>
      <c r="I584" s="294" t="s">
        <v>1927</v>
      </c>
      <c r="J584" s="301" t="str">
        <f t="shared" si="9"/>
        <v>TungstenALMT Corp</v>
      </c>
      <c r="K584" s="301" t="str">
        <f t="shared" si="10"/>
        <v>TungstenALMT Corp</v>
      </c>
      <c r="L584" s="297"/>
      <c r="M584" s="297"/>
      <c r="N584" s="297"/>
      <c r="O584" s="297"/>
      <c r="P584" s="297"/>
      <c r="Q584" s="297"/>
      <c r="R584" s="297"/>
      <c r="S584" s="297"/>
      <c r="T584" s="297"/>
      <c r="U584" s="297"/>
      <c r="V584" s="297"/>
      <c r="W584" s="297"/>
      <c r="X584" s="297"/>
      <c r="Y584" s="297"/>
      <c r="Z584" s="297"/>
    </row>
    <row r="585" ht="13.5" customHeight="1">
      <c r="A585" s="294" t="s">
        <v>146</v>
      </c>
      <c r="B585" s="294" t="s">
        <v>1932</v>
      </c>
      <c r="C585" s="294" t="s">
        <v>154</v>
      </c>
      <c r="D585" s="294" t="s">
        <v>1241</v>
      </c>
      <c r="E585" s="294" t="s">
        <v>153</v>
      </c>
      <c r="F585" s="294" t="s">
        <v>156</v>
      </c>
      <c r="G585" s="294"/>
      <c r="H585" s="294" t="s">
        <v>1926</v>
      </c>
      <c r="I585" s="294" t="s">
        <v>1927</v>
      </c>
      <c r="J585" s="301" t="str">
        <f t="shared" si="9"/>
        <v>TungstenALMT Sumitomo Group</v>
      </c>
      <c r="K585" s="301" t="str">
        <f t="shared" si="10"/>
        <v>TungstenALMT Sumitomo Group</v>
      </c>
      <c r="L585" s="297"/>
      <c r="M585" s="297"/>
      <c r="N585" s="297"/>
      <c r="O585" s="297"/>
      <c r="P585" s="297"/>
      <c r="Q585" s="297"/>
      <c r="R585" s="297"/>
      <c r="S585" s="297"/>
      <c r="T585" s="297"/>
      <c r="U585" s="297"/>
      <c r="V585" s="297"/>
      <c r="W585" s="297"/>
      <c r="X585" s="297"/>
      <c r="Y585" s="297"/>
      <c r="Z585" s="297"/>
    </row>
    <row r="586" ht="13.5" customHeight="1">
      <c r="A586" s="294" t="s">
        <v>146</v>
      </c>
      <c r="B586" s="294" t="s">
        <v>926</v>
      </c>
      <c r="C586" s="294" t="s">
        <v>926</v>
      </c>
      <c r="D586" s="294" t="s">
        <v>1362</v>
      </c>
      <c r="E586" s="294" t="s">
        <v>925</v>
      </c>
      <c r="F586" s="294" t="s">
        <v>156</v>
      </c>
      <c r="G586" s="294"/>
      <c r="H586" s="294" t="s">
        <v>1933</v>
      </c>
      <c r="I586" s="294" t="s">
        <v>1374</v>
      </c>
      <c r="J586" s="301" t="str">
        <f t="shared" si="9"/>
        <v>TungstenArtek LLC</v>
      </c>
      <c r="K586" s="301" t="str">
        <f t="shared" si="10"/>
        <v>TungstenArtek LLC</v>
      </c>
      <c r="L586" s="297"/>
      <c r="M586" s="297"/>
      <c r="N586" s="297"/>
      <c r="O586" s="297"/>
      <c r="P586" s="297"/>
      <c r="Q586" s="297"/>
      <c r="R586" s="297"/>
      <c r="S586" s="297"/>
      <c r="T586" s="297"/>
      <c r="U586" s="297"/>
      <c r="V586" s="297"/>
      <c r="W586" s="297"/>
      <c r="X586" s="297"/>
      <c r="Y586" s="297"/>
      <c r="Z586" s="297"/>
    </row>
    <row r="587" ht="13.5" customHeight="1">
      <c r="A587" s="294" t="s">
        <v>146</v>
      </c>
      <c r="B587" s="294" t="s">
        <v>580</v>
      </c>
      <c r="C587" s="294" t="s">
        <v>580</v>
      </c>
      <c r="D587" s="294" t="s">
        <v>1763</v>
      </c>
      <c r="E587" s="294" t="s">
        <v>579</v>
      </c>
      <c r="F587" s="294" t="s">
        <v>156</v>
      </c>
      <c r="G587" s="294"/>
      <c r="H587" s="294" t="s">
        <v>1934</v>
      </c>
      <c r="I587" s="294" t="s">
        <v>1935</v>
      </c>
      <c r="J587" s="301" t="str">
        <f t="shared" si="9"/>
        <v>TungstenAsia Tungsten Products Vietnam Ltd.</v>
      </c>
      <c r="K587" s="301" t="str">
        <f t="shared" si="10"/>
        <v>TungstenAsia Tungsten Products Vietnam Ltd.</v>
      </c>
      <c r="L587" s="297"/>
      <c r="M587" s="297"/>
      <c r="N587" s="297"/>
      <c r="O587" s="297"/>
      <c r="P587" s="297"/>
      <c r="Q587" s="297"/>
      <c r="R587" s="297"/>
      <c r="S587" s="297"/>
      <c r="T587" s="297"/>
      <c r="U587" s="297"/>
      <c r="V587" s="297"/>
      <c r="W587" s="297"/>
      <c r="X587" s="297"/>
      <c r="Y587" s="297"/>
      <c r="Z587" s="297"/>
    </row>
    <row r="588" ht="13.5" customHeight="1">
      <c r="A588" s="294" t="s">
        <v>146</v>
      </c>
      <c r="B588" s="294" t="s">
        <v>1936</v>
      </c>
      <c r="C588" s="294" t="s">
        <v>188</v>
      </c>
      <c r="D588" s="294" t="s">
        <v>1226</v>
      </c>
      <c r="E588" s="294" t="s">
        <v>187</v>
      </c>
      <c r="F588" s="294" t="s">
        <v>156</v>
      </c>
      <c r="G588" s="294"/>
      <c r="H588" s="294" t="s">
        <v>1937</v>
      </c>
      <c r="I588" s="294" t="s">
        <v>1938</v>
      </c>
      <c r="J588" s="301" t="str">
        <f t="shared" si="9"/>
        <v>TungstenATI Metalworking Products</v>
      </c>
      <c r="K588" s="301" t="str">
        <f t="shared" si="10"/>
        <v>TungstenATI Metalworking Products</v>
      </c>
      <c r="L588" s="297"/>
      <c r="M588" s="297"/>
      <c r="N588" s="297"/>
      <c r="O588" s="297"/>
      <c r="P588" s="297"/>
      <c r="Q588" s="297"/>
      <c r="R588" s="297"/>
      <c r="S588" s="297"/>
      <c r="T588" s="297"/>
      <c r="U588" s="297"/>
      <c r="V588" s="297"/>
      <c r="W588" s="297"/>
      <c r="X588" s="297"/>
      <c r="Y588" s="297"/>
      <c r="Z588" s="297"/>
    </row>
    <row r="589" ht="13.5" customHeight="1">
      <c r="A589" s="294" t="s">
        <v>146</v>
      </c>
      <c r="B589" s="294" t="s">
        <v>1939</v>
      </c>
      <c r="C589" s="294" t="s">
        <v>188</v>
      </c>
      <c r="D589" s="294" t="s">
        <v>1226</v>
      </c>
      <c r="E589" s="294" t="s">
        <v>187</v>
      </c>
      <c r="F589" s="294" t="s">
        <v>156</v>
      </c>
      <c r="G589" s="294"/>
      <c r="H589" s="294" t="s">
        <v>1937</v>
      </c>
      <c r="I589" s="294" t="s">
        <v>1938</v>
      </c>
      <c r="J589" s="301" t="str">
        <f t="shared" si="9"/>
        <v>TungstenATI Tungsten Materials</v>
      </c>
      <c r="K589" s="301" t="str">
        <f t="shared" si="10"/>
        <v>TungstenATI Tungsten Materials</v>
      </c>
      <c r="L589" s="297"/>
      <c r="M589" s="297"/>
      <c r="N589" s="297"/>
      <c r="O589" s="297"/>
      <c r="P589" s="297"/>
      <c r="Q589" s="297"/>
      <c r="R589" s="297"/>
      <c r="S589" s="297"/>
      <c r="T589" s="297"/>
      <c r="U589" s="297"/>
      <c r="V589" s="297"/>
      <c r="W589" s="297"/>
      <c r="X589" s="297"/>
      <c r="Y589" s="297"/>
      <c r="Z589" s="297"/>
    </row>
    <row r="590" ht="13.5" customHeight="1">
      <c r="A590" s="294" t="s">
        <v>146</v>
      </c>
      <c r="B590" s="294" t="s">
        <v>1940</v>
      </c>
      <c r="C590" s="294" t="s">
        <v>258</v>
      </c>
      <c r="D590" s="294" t="s">
        <v>1269</v>
      </c>
      <c r="E590" s="294" t="s">
        <v>257</v>
      </c>
      <c r="F590" s="294" t="s">
        <v>156</v>
      </c>
      <c r="G590" s="294"/>
      <c r="H590" s="294" t="s">
        <v>1823</v>
      </c>
      <c r="I590" s="294" t="s">
        <v>1404</v>
      </c>
      <c r="J590" s="301" t="str">
        <f t="shared" si="9"/>
        <v>TungstenChaozhou Xianglu Tungsten Industry Co., Ltd.</v>
      </c>
      <c r="K590" s="301" t="str">
        <f t="shared" si="10"/>
        <v>TungstenChaozhou Xianglu Tungsten Industry Co., Ltd.</v>
      </c>
      <c r="L590" s="297"/>
      <c r="M590" s="297"/>
      <c r="N590" s="297"/>
      <c r="O590" s="297"/>
      <c r="P590" s="297"/>
      <c r="Q590" s="297"/>
      <c r="R590" s="297"/>
      <c r="S590" s="297"/>
      <c r="T590" s="297"/>
      <c r="U590" s="297"/>
      <c r="V590" s="297"/>
      <c r="W590" s="297"/>
      <c r="X590" s="297"/>
      <c r="Y590" s="297"/>
      <c r="Z590" s="297"/>
    </row>
    <row r="591" ht="13.5" customHeight="1">
      <c r="A591" s="294" t="s">
        <v>146</v>
      </c>
      <c r="B591" s="294" t="s">
        <v>1941</v>
      </c>
      <c r="C591" s="294" t="s">
        <v>558</v>
      </c>
      <c r="D591" s="294" t="s">
        <v>1269</v>
      </c>
      <c r="E591" s="294" t="s">
        <v>557</v>
      </c>
      <c r="F591" s="294" t="s">
        <v>156</v>
      </c>
      <c r="G591" s="294"/>
      <c r="H591" s="294" t="s">
        <v>1425</v>
      </c>
      <c r="I591" s="294" t="s">
        <v>1422</v>
      </c>
      <c r="J591" s="301" t="str">
        <f t="shared" si="9"/>
        <v>TungstenChenzhou Diamond Tungsten Products Co., Ltd.</v>
      </c>
      <c r="K591" s="301" t="str">
        <f t="shared" si="10"/>
        <v>TungstenChenzhou Diamond Tungsten Products Co., Ltd.</v>
      </c>
      <c r="L591" s="297"/>
      <c r="M591" s="297"/>
      <c r="N591" s="297"/>
      <c r="O591" s="297"/>
      <c r="P591" s="297"/>
      <c r="Q591" s="297"/>
      <c r="R591" s="297"/>
      <c r="S591" s="297"/>
      <c r="T591" s="297"/>
      <c r="U591" s="297"/>
      <c r="V591" s="297"/>
      <c r="W591" s="297"/>
      <c r="X591" s="297"/>
      <c r="Y591" s="297"/>
      <c r="Z591" s="297"/>
    </row>
    <row r="592" ht="13.5" customHeight="1">
      <c r="A592" s="294" t="s">
        <v>146</v>
      </c>
      <c r="B592" s="294" t="s">
        <v>1942</v>
      </c>
      <c r="C592" s="294" t="s">
        <v>1117</v>
      </c>
      <c r="D592" s="294" t="s">
        <v>1269</v>
      </c>
      <c r="E592" s="294" t="s">
        <v>1116</v>
      </c>
      <c r="F592" s="294" t="s">
        <v>156</v>
      </c>
      <c r="G592" s="294"/>
      <c r="H592" s="294" t="s">
        <v>1496</v>
      </c>
      <c r="I592" s="294" t="s">
        <v>1335</v>
      </c>
      <c r="J592" s="301" t="str">
        <f t="shared" si="9"/>
        <v>TungstenChina Molybdenum Co., Ltd.</v>
      </c>
      <c r="K592" s="301" t="str">
        <f t="shared" si="10"/>
        <v>TungstenChina Molybdenum Co., Ltd.</v>
      </c>
      <c r="L592" s="297"/>
      <c r="M592" s="297"/>
      <c r="N592" s="297"/>
      <c r="O592" s="297"/>
      <c r="P592" s="297"/>
      <c r="Q592" s="297"/>
      <c r="R592" s="297"/>
      <c r="S592" s="297"/>
      <c r="T592" s="297"/>
      <c r="U592" s="297"/>
      <c r="V592" s="297"/>
      <c r="W592" s="297"/>
      <c r="X592" s="297"/>
      <c r="Y592" s="297"/>
      <c r="Z592" s="297"/>
    </row>
    <row r="593" ht="13.5" customHeight="1">
      <c r="A593" s="294" t="s">
        <v>146</v>
      </c>
      <c r="B593" s="294" t="s">
        <v>1117</v>
      </c>
      <c r="C593" s="294" t="s">
        <v>1117</v>
      </c>
      <c r="D593" s="294" t="s">
        <v>1269</v>
      </c>
      <c r="E593" s="294" t="s">
        <v>1116</v>
      </c>
      <c r="F593" s="294" t="s">
        <v>156</v>
      </c>
      <c r="G593" s="294"/>
      <c r="H593" s="294" t="s">
        <v>1496</v>
      </c>
      <c r="I593" s="294" t="s">
        <v>1335</v>
      </c>
      <c r="J593" s="301" t="str">
        <f t="shared" si="9"/>
        <v>TungstenChina Molybdenum Tungsten Co., Ltd.</v>
      </c>
      <c r="K593" s="301" t="str">
        <f t="shared" si="10"/>
        <v>TungstenChina Molybdenum Tungsten Co., Ltd.</v>
      </c>
      <c r="L593" s="297"/>
      <c r="M593" s="297"/>
      <c r="N593" s="297"/>
      <c r="O593" s="297"/>
      <c r="P593" s="297"/>
      <c r="Q593" s="297"/>
      <c r="R593" s="297"/>
      <c r="S593" s="297"/>
      <c r="T593" s="297"/>
      <c r="U593" s="297"/>
      <c r="V593" s="297"/>
      <c r="W593" s="297"/>
      <c r="X593" s="297"/>
      <c r="Y593" s="297"/>
      <c r="Z593" s="297"/>
    </row>
    <row r="594" ht="13.5" customHeight="1">
      <c r="A594" s="294" t="s">
        <v>146</v>
      </c>
      <c r="B594" s="294" t="s">
        <v>1943</v>
      </c>
      <c r="C594" s="294" t="s">
        <v>1117</v>
      </c>
      <c r="D594" s="294" t="s">
        <v>1269</v>
      </c>
      <c r="E594" s="294" t="s">
        <v>1116</v>
      </c>
      <c r="F594" s="294" t="s">
        <v>156</v>
      </c>
      <c r="G594" s="294"/>
      <c r="H594" s="294" t="s">
        <v>1496</v>
      </c>
      <c r="I594" s="294" t="s">
        <v>1335</v>
      </c>
      <c r="J594" s="301" t="str">
        <f t="shared" si="9"/>
        <v>TungstenChina MuYe Tungsten Co,. Ltd.</v>
      </c>
      <c r="K594" s="301" t="str">
        <f t="shared" si="10"/>
        <v>TungstenChina MuYe Tungsten Co,. Ltd.</v>
      </c>
      <c r="L594" s="297"/>
      <c r="M594" s="297"/>
      <c r="N594" s="297"/>
      <c r="O594" s="297"/>
      <c r="P594" s="297"/>
      <c r="Q594" s="297"/>
      <c r="R594" s="297"/>
      <c r="S594" s="297"/>
      <c r="T594" s="297"/>
      <c r="U594" s="297"/>
      <c r="V594" s="297"/>
      <c r="W594" s="297"/>
      <c r="X594" s="297"/>
      <c r="Y594" s="297"/>
      <c r="Z594" s="297"/>
    </row>
    <row r="595" ht="13.5" customHeight="1">
      <c r="A595" s="294" t="s">
        <v>146</v>
      </c>
      <c r="B595" s="294" t="s">
        <v>206</v>
      </c>
      <c r="C595" s="294" t="s">
        <v>206</v>
      </c>
      <c r="D595" s="294" t="s">
        <v>1269</v>
      </c>
      <c r="E595" s="294" t="s">
        <v>205</v>
      </c>
      <c r="F595" s="294" t="s">
        <v>156</v>
      </c>
      <c r="G595" s="294"/>
      <c r="H595" s="294" t="s">
        <v>1826</v>
      </c>
      <c r="I595" s="294" t="s">
        <v>1448</v>
      </c>
      <c r="J595" s="301" t="str">
        <f t="shared" si="9"/>
        <v>TungstenChongyi Zhangyuan Tungsten Co., Ltd.</v>
      </c>
      <c r="K595" s="301" t="str">
        <f t="shared" si="10"/>
        <v>TungstenChongyi Zhangyuan Tungsten Co., Ltd.</v>
      </c>
      <c r="L595" s="297"/>
      <c r="M595" s="297"/>
      <c r="N595" s="297"/>
      <c r="O595" s="297"/>
      <c r="P595" s="297"/>
      <c r="Q595" s="297"/>
      <c r="R595" s="297"/>
      <c r="S595" s="297"/>
      <c r="T595" s="297"/>
      <c r="U595" s="297"/>
      <c r="V595" s="297"/>
      <c r="W595" s="297"/>
      <c r="X595" s="297"/>
      <c r="Y595" s="297"/>
      <c r="Z595" s="297"/>
    </row>
    <row r="596" ht="13.5" customHeight="1">
      <c r="A596" s="294" t="s">
        <v>146</v>
      </c>
      <c r="B596" s="294" t="s">
        <v>883</v>
      </c>
      <c r="C596" s="294" t="s">
        <v>883</v>
      </c>
      <c r="D596" s="294" t="s">
        <v>1269</v>
      </c>
      <c r="E596" s="294" t="s">
        <v>882</v>
      </c>
      <c r="F596" s="294" t="s">
        <v>156</v>
      </c>
      <c r="G596" s="294"/>
      <c r="H596" s="294" t="s">
        <v>1944</v>
      </c>
      <c r="I596" s="294" t="s">
        <v>1780</v>
      </c>
      <c r="J596" s="301" t="str">
        <f t="shared" si="9"/>
        <v>TungstenCNMC (Guangxi) PGMA Co., Ltd.</v>
      </c>
      <c r="K596" s="301" t="str">
        <f t="shared" si="10"/>
        <v>TungstenCNMC (Guangxi) PGMA Co., Ltd.</v>
      </c>
      <c r="L596" s="297"/>
      <c r="M596" s="297"/>
      <c r="N596" s="297"/>
      <c r="O596" s="297"/>
      <c r="P596" s="297"/>
      <c r="Q596" s="297"/>
      <c r="R596" s="297"/>
      <c r="S596" s="297"/>
      <c r="T596" s="297"/>
      <c r="U596" s="297"/>
      <c r="V596" s="297"/>
      <c r="W596" s="297"/>
      <c r="X596" s="297"/>
      <c r="Y596" s="297"/>
      <c r="Z596" s="297"/>
    </row>
    <row r="597" ht="13.5" customHeight="1">
      <c r="A597" s="294" t="s">
        <v>146</v>
      </c>
      <c r="B597" s="294" t="s">
        <v>911</v>
      </c>
      <c r="C597" s="294" t="s">
        <v>911</v>
      </c>
      <c r="D597" s="294" t="s">
        <v>1264</v>
      </c>
      <c r="E597" s="294" t="s">
        <v>910</v>
      </c>
      <c r="F597" s="294" t="s">
        <v>156</v>
      </c>
      <c r="G597" s="294"/>
      <c r="H597" s="294" t="s">
        <v>1945</v>
      </c>
      <c r="I597" s="294" t="s">
        <v>1787</v>
      </c>
      <c r="J597" s="301" t="str">
        <f t="shared" si="9"/>
        <v>TungstenCronimet Brasil Ltda</v>
      </c>
      <c r="K597" s="301" t="str">
        <f t="shared" si="10"/>
        <v>TungstenCronimet Brasil Ltda</v>
      </c>
      <c r="L597" s="297"/>
      <c r="M597" s="297"/>
      <c r="N597" s="297"/>
      <c r="O597" s="297"/>
      <c r="P597" s="297"/>
      <c r="Q597" s="297"/>
      <c r="R597" s="297"/>
      <c r="S597" s="297"/>
      <c r="T597" s="297"/>
      <c r="U597" s="297"/>
      <c r="V597" s="297"/>
      <c r="W597" s="297"/>
      <c r="X597" s="297"/>
      <c r="Y597" s="297"/>
      <c r="Z597" s="297"/>
    </row>
    <row r="598" ht="13.5" customHeight="1">
      <c r="A598" s="294" t="s">
        <v>146</v>
      </c>
      <c r="B598" s="294" t="s">
        <v>958</v>
      </c>
      <c r="C598" s="294" t="s">
        <v>958</v>
      </c>
      <c r="D598" s="294" t="s">
        <v>1348</v>
      </c>
      <c r="E598" s="294" t="s">
        <v>957</v>
      </c>
      <c r="F598" s="294" t="s">
        <v>156</v>
      </c>
      <c r="G598" s="294"/>
      <c r="H598" s="294" t="s">
        <v>1946</v>
      </c>
      <c r="I598" s="294" t="s">
        <v>1947</v>
      </c>
      <c r="J598" s="301" t="str">
        <f t="shared" si="9"/>
        <v>TungstenDONGKUK INDUSTRIES CO., LTD.</v>
      </c>
      <c r="K598" s="301" t="str">
        <f t="shared" si="10"/>
        <v>TungstenDONGKUK INDUSTRIES CO., LTD.</v>
      </c>
      <c r="L598" s="297"/>
      <c r="M598" s="297"/>
      <c r="N598" s="297"/>
      <c r="O598" s="297"/>
      <c r="P598" s="297"/>
      <c r="Q598" s="297"/>
      <c r="R598" s="297"/>
      <c r="S598" s="297"/>
      <c r="T598" s="297"/>
      <c r="U598" s="297"/>
      <c r="V598" s="297"/>
      <c r="W598" s="297"/>
      <c r="X598" s="297"/>
      <c r="Y598" s="297"/>
      <c r="Z598" s="297"/>
    </row>
    <row r="599" ht="13.5" customHeight="1">
      <c r="A599" s="294" t="s">
        <v>146</v>
      </c>
      <c r="B599" s="294" t="s">
        <v>1948</v>
      </c>
      <c r="C599" s="294" t="s">
        <v>928</v>
      </c>
      <c r="D599" s="294" t="s">
        <v>1269</v>
      </c>
      <c r="E599" s="294" t="s">
        <v>927</v>
      </c>
      <c r="F599" s="294" t="s">
        <v>156</v>
      </c>
      <c r="G599" s="294"/>
      <c r="H599" s="294" t="s">
        <v>1949</v>
      </c>
      <c r="I599" s="294" t="s">
        <v>1386</v>
      </c>
      <c r="J599" s="301" t="str">
        <f t="shared" si="9"/>
        <v>TungstenFujian Xinlu Tungsten</v>
      </c>
      <c r="K599" s="301" t="str">
        <f t="shared" si="10"/>
        <v>TungstenFujian Xinlu Tungsten</v>
      </c>
      <c r="L599" s="297"/>
      <c r="M599" s="297"/>
      <c r="N599" s="297"/>
      <c r="O599" s="297"/>
      <c r="P599" s="297"/>
      <c r="Q599" s="297"/>
      <c r="R599" s="297"/>
      <c r="S599" s="297"/>
      <c r="T599" s="297"/>
      <c r="U599" s="297"/>
      <c r="V599" s="297"/>
      <c r="W599" s="297"/>
      <c r="X599" s="297"/>
      <c r="Y599" s="297"/>
      <c r="Z599" s="297"/>
    </row>
    <row r="600" ht="13.5" customHeight="1">
      <c r="A600" s="294" t="s">
        <v>146</v>
      </c>
      <c r="B600" s="294" t="s">
        <v>928</v>
      </c>
      <c r="C600" s="294" t="s">
        <v>928</v>
      </c>
      <c r="D600" s="294" t="s">
        <v>1269</v>
      </c>
      <c r="E600" s="294" t="s">
        <v>927</v>
      </c>
      <c r="F600" s="294" t="s">
        <v>156</v>
      </c>
      <c r="G600" s="294"/>
      <c r="H600" s="294" t="s">
        <v>1949</v>
      </c>
      <c r="I600" s="294" t="s">
        <v>1386</v>
      </c>
      <c r="J600" s="301" t="str">
        <f t="shared" si="9"/>
        <v>TungstenFujian Xinlu Tungsten Co., Ltd.</v>
      </c>
      <c r="K600" s="301" t="str">
        <f t="shared" si="10"/>
        <v>TungstenFujian Xinlu Tungsten Co., Ltd.</v>
      </c>
      <c r="L600" s="297"/>
      <c r="M600" s="297"/>
      <c r="N600" s="297"/>
      <c r="O600" s="297"/>
      <c r="P600" s="297"/>
      <c r="Q600" s="297"/>
      <c r="R600" s="297"/>
      <c r="S600" s="297"/>
      <c r="T600" s="297"/>
      <c r="U600" s="297"/>
      <c r="V600" s="297"/>
      <c r="W600" s="297"/>
      <c r="X600" s="297"/>
      <c r="Y600" s="297"/>
      <c r="Z600" s="297"/>
    </row>
    <row r="601" ht="13.5" customHeight="1">
      <c r="A601" s="294" t="s">
        <v>146</v>
      </c>
      <c r="B601" s="294" t="s">
        <v>574</v>
      </c>
      <c r="C601" s="294" t="s">
        <v>574</v>
      </c>
      <c r="D601" s="294" t="s">
        <v>1269</v>
      </c>
      <c r="E601" s="294" t="s">
        <v>573</v>
      </c>
      <c r="F601" s="294" t="s">
        <v>156</v>
      </c>
      <c r="G601" s="294"/>
      <c r="H601" s="294" t="s">
        <v>1826</v>
      </c>
      <c r="I601" s="294" t="s">
        <v>1448</v>
      </c>
      <c r="J601" s="301" t="str">
        <f t="shared" si="9"/>
        <v>TungstenGanzhou Jiangwu Ferrotungsten Co., Ltd.</v>
      </c>
      <c r="K601" s="301" t="str">
        <f t="shared" si="10"/>
        <v>TungstenGanzhou Jiangwu Ferrotungsten Co., Ltd.</v>
      </c>
      <c r="L601" s="297"/>
      <c r="M601" s="297"/>
      <c r="N601" s="297"/>
      <c r="O601" s="297"/>
      <c r="P601" s="297"/>
      <c r="Q601" s="297"/>
      <c r="R601" s="297"/>
      <c r="S601" s="297"/>
      <c r="T601" s="297"/>
      <c r="U601" s="297"/>
      <c r="V601" s="297"/>
      <c r="W601" s="297"/>
      <c r="X601" s="297"/>
      <c r="Y601" s="297"/>
      <c r="Z601" s="297"/>
    </row>
    <row r="602" ht="13.5" customHeight="1">
      <c r="A602" s="294" t="s">
        <v>146</v>
      </c>
      <c r="B602" s="294" t="s">
        <v>1092</v>
      </c>
      <c r="C602" s="294" t="s">
        <v>1092</v>
      </c>
      <c r="D602" s="294" t="s">
        <v>1269</v>
      </c>
      <c r="E602" s="294" t="s">
        <v>1091</v>
      </c>
      <c r="F602" s="294" t="s">
        <v>156</v>
      </c>
      <c r="G602" s="294"/>
      <c r="H602" s="294" t="s">
        <v>1826</v>
      </c>
      <c r="I602" s="297" t="s">
        <v>1448</v>
      </c>
      <c r="J602" s="301" t="str">
        <f t="shared" si="9"/>
        <v>TungstenGanzhou Seadragon W &amp; Mo Co., Ltd.</v>
      </c>
      <c r="K602" s="301" t="str">
        <f t="shared" si="10"/>
        <v>TungstenGanzhou Seadragon W &amp; Mo Co., Ltd.</v>
      </c>
      <c r="L602" s="297"/>
      <c r="M602" s="297"/>
      <c r="N602" s="297"/>
      <c r="O602" s="297"/>
      <c r="P602" s="297"/>
      <c r="Q602" s="297"/>
      <c r="R602" s="297"/>
      <c r="S602" s="297"/>
      <c r="T602" s="297"/>
      <c r="U602" s="297"/>
      <c r="V602" s="297"/>
      <c r="W602" s="297"/>
      <c r="X602" s="297"/>
      <c r="Y602" s="297"/>
      <c r="Z602" s="297"/>
    </row>
    <row r="603" ht="13.5" customHeight="1">
      <c r="A603" s="294" t="s">
        <v>146</v>
      </c>
      <c r="B603" s="294" t="s">
        <v>1950</v>
      </c>
      <c r="C603" s="294" t="s">
        <v>1159</v>
      </c>
      <c r="D603" s="294" t="s">
        <v>1269</v>
      </c>
      <c r="E603" s="294" t="s">
        <v>1158</v>
      </c>
      <c r="F603" s="294" t="s">
        <v>156</v>
      </c>
      <c r="G603" s="294"/>
      <c r="H603" s="294" t="s">
        <v>1615</v>
      </c>
      <c r="I603" s="297" t="s">
        <v>1404</v>
      </c>
      <c r="J603" s="301" t="str">
        <f t="shared" si="9"/>
        <v>TungstenGEM Co., Ltd.</v>
      </c>
      <c r="K603" s="301" t="str">
        <f t="shared" si="10"/>
        <v>TungstenGEM Co., Ltd.</v>
      </c>
      <c r="L603" s="297"/>
      <c r="M603" s="297"/>
      <c r="N603" s="297"/>
      <c r="O603" s="297"/>
      <c r="P603" s="297"/>
      <c r="Q603" s="297"/>
      <c r="R603" s="297"/>
      <c r="S603" s="297"/>
      <c r="T603" s="297"/>
      <c r="U603" s="297"/>
      <c r="V603" s="297"/>
      <c r="W603" s="297"/>
      <c r="X603" s="297"/>
      <c r="Y603" s="297"/>
      <c r="Z603" s="297"/>
    </row>
    <row r="604" ht="13.5" customHeight="1">
      <c r="A604" s="294" t="s">
        <v>146</v>
      </c>
      <c r="B604" s="294" t="s">
        <v>938</v>
      </c>
      <c r="C604" s="294" t="s">
        <v>938</v>
      </c>
      <c r="D604" s="294" t="s">
        <v>1226</v>
      </c>
      <c r="E604" s="294" t="s">
        <v>937</v>
      </c>
      <c r="F604" s="294" t="s">
        <v>156</v>
      </c>
      <c r="G604" s="294"/>
      <c r="H604" s="294" t="s">
        <v>1951</v>
      </c>
      <c r="I604" s="297" t="s">
        <v>1228</v>
      </c>
      <c r="J604" s="301" t="str">
        <f t="shared" si="9"/>
        <v>TungstenGlobal Tungsten &amp; Powders LLC</v>
      </c>
      <c r="K604" s="301" t="str">
        <f t="shared" si="10"/>
        <v>TungstenGlobal Tungsten &amp; Powders LLC</v>
      </c>
      <c r="L604" s="297"/>
      <c r="M604" s="297"/>
      <c r="N604" s="297"/>
      <c r="O604" s="297"/>
      <c r="P604" s="297"/>
      <c r="Q604" s="297"/>
      <c r="R604" s="297"/>
      <c r="S604" s="297"/>
      <c r="T604" s="297"/>
      <c r="U604" s="297"/>
      <c r="V604" s="297"/>
      <c r="W604" s="297"/>
      <c r="X604" s="297"/>
      <c r="Y604" s="297"/>
      <c r="Z604" s="297"/>
    </row>
    <row r="605" ht="13.5" customHeight="1">
      <c r="A605" s="294" t="s">
        <v>146</v>
      </c>
      <c r="B605" s="294" t="s">
        <v>1952</v>
      </c>
      <c r="C605" s="294" t="s">
        <v>938</v>
      </c>
      <c r="D605" s="294" t="s">
        <v>1226</v>
      </c>
      <c r="E605" s="294" t="s">
        <v>937</v>
      </c>
      <c r="F605" s="294" t="s">
        <v>156</v>
      </c>
      <c r="G605" s="294"/>
      <c r="H605" s="294" t="s">
        <v>1951</v>
      </c>
      <c r="I605" s="297" t="s">
        <v>1228</v>
      </c>
      <c r="J605" s="301" t="str">
        <f t="shared" si="9"/>
        <v>TungstenGTP</v>
      </c>
      <c r="K605" s="301" t="str">
        <f t="shared" si="10"/>
        <v>TungstenGTP</v>
      </c>
      <c r="L605" s="297"/>
      <c r="M605" s="297"/>
      <c r="N605" s="297"/>
      <c r="O605" s="297"/>
      <c r="P605" s="297"/>
      <c r="Q605" s="297"/>
      <c r="R605" s="297"/>
      <c r="S605" s="297"/>
      <c r="T605" s="297"/>
      <c r="U605" s="297"/>
      <c r="V605" s="297"/>
      <c r="W605" s="297"/>
      <c r="X605" s="297"/>
      <c r="Y605" s="297"/>
      <c r="Z605" s="297"/>
    </row>
    <row r="606" ht="13.5" customHeight="1">
      <c r="A606" s="294" t="s">
        <v>146</v>
      </c>
      <c r="B606" s="294" t="s">
        <v>258</v>
      </c>
      <c r="C606" s="294" t="s">
        <v>258</v>
      </c>
      <c r="D606" s="294" t="s">
        <v>1269</v>
      </c>
      <c r="E606" s="294" t="s">
        <v>257</v>
      </c>
      <c r="F606" s="294" t="s">
        <v>156</v>
      </c>
      <c r="G606" s="294"/>
      <c r="H606" s="294" t="s">
        <v>1823</v>
      </c>
      <c r="I606" s="297" t="s">
        <v>1404</v>
      </c>
      <c r="J606" s="301" t="str">
        <f t="shared" si="9"/>
        <v>TungstenGuangdong Xianglu Tungsten Co., Ltd.</v>
      </c>
      <c r="K606" s="301" t="str">
        <f t="shared" si="10"/>
        <v>TungstenGuangdong Xianglu Tungsten Co., Ltd.</v>
      </c>
      <c r="L606" s="297"/>
      <c r="M606" s="297"/>
      <c r="N606" s="297"/>
      <c r="O606" s="297"/>
      <c r="P606" s="297"/>
      <c r="Q606" s="297"/>
      <c r="R606" s="297"/>
      <c r="S606" s="297"/>
      <c r="T606" s="297"/>
      <c r="U606" s="297"/>
      <c r="V606" s="297"/>
      <c r="W606" s="297"/>
      <c r="X606" s="297"/>
      <c r="Y606" s="297"/>
      <c r="Z606" s="297"/>
    </row>
    <row r="607" ht="13.5" customHeight="1">
      <c r="A607" s="294" t="s">
        <v>146</v>
      </c>
      <c r="B607" s="294" t="s">
        <v>1708</v>
      </c>
      <c r="C607" s="294" t="s">
        <v>601</v>
      </c>
      <c r="D607" s="294" t="s">
        <v>1234</v>
      </c>
      <c r="E607" s="294" t="s">
        <v>600</v>
      </c>
      <c r="F607" s="294" t="s">
        <v>156</v>
      </c>
      <c r="G607" s="294"/>
      <c r="H607" s="294" t="s">
        <v>1709</v>
      </c>
      <c r="I607" s="297" t="s">
        <v>1236</v>
      </c>
      <c r="J607" s="301" t="str">
        <f t="shared" si="9"/>
        <v>TungstenH.C. Starck Smelting GmbH &amp; Co. KG</v>
      </c>
      <c r="K607" s="301" t="str">
        <f t="shared" si="10"/>
        <v>TungstenH.C. Starck Smelting GmbH &amp; Co. KG</v>
      </c>
      <c r="L607" s="297"/>
      <c r="M607" s="297"/>
      <c r="N607" s="297"/>
      <c r="O607" s="297"/>
      <c r="P607" s="297"/>
      <c r="Q607" s="297"/>
      <c r="R607" s="297"/>
      <c r="S607" s="297"/>
      <c r="T607" s="297"/>
      <c r="U607" s="297"/>
      <c r="V607" s="297"/>
      <c r="W607" s="297"/>
      <c r="X607" s="297"/>
      <c r="Y607" s="297"/>
      <c r="Z607" s="297"/>
    </row>
    <row r="608" ht="13.5" customHeight="1">
      <c r="A608" s="294" t="s">
        <v>146</v>
      </c>
      <c r="B608" s="294" t="s">
        <v>598</v>
      </c>
      <c r="C608" s="294" t="s">
        <v>598</v>
      </c>
      <c r="D608" s="294" t="s">
        <v>1234</v>
      </c>
      <c r="E608" s="294" t="s">
        <v>597</v>
      </c>
      <c r="F608" s="294" t="s">
        <v>156</v>
      </c>
      <c r="G608" s="294"/>
      <c r="H608" s="294" t="s">
        <v>1711</v>
      </c>
      <c r="I608" s="297" t="s">
        <v>1712</v>
      </c>
      <c r="J608" s="301" t="str">
        <f t="shared" si="9"/>
        <v>TungstenH.C. Starck Tungsten GmbH</v>
      </c>
      <c r="K608" s="301" t="str">
        <f t="shared" si="10"/>
        <v>TungstenH.C. Starck Tungsten GmbH</v>
      </c>
      <c r="L608" s="297"/>
      <c r="M608" s="297"/>
      <c r="N608" s="297"/>
      <c r="O608" s="297"/>
      <c r="P608" s="297"/>
      <c r="Q608" s="297"/>
      <c r="R608" s="297"/>
      <c r="S608" s="297"/>
      <c r="T608" s="297"/>
      <c r="U608" s="297"/>
      <c r="V608" s="297"/>
      <c r="W608" s="297"/>
      <c r="X608" s="297"/>
      <c r="Y608" s="297"/>
      <c r="Z608" s="297"/>
    </row>
    <row r="609" ht="13.5" customHeight="1">
      <c r="A609" s="294" t="s">
        <v>146</v>
      </c>
      <c r="B609" s="294" t="s">
        <v>1953</v>
      </c>
      <c r="C609" s="294" t="s">
        <v>574</v>
      </c>
      <c r="D609" s="294" t="s">
        <v>1269</v>
      </c>
      <c r="E609" s="294" t="s">
        <v>573</v>
      </c>
      <c r="F609" s="294" t="s">
        <v>156</v>
      </c>
      <c r="G609" s="294"/>
      <c r="H609" s="294" t="s">
        <v>1826</v>
      </c>
      <c r="I609" s="297" t="s">
        <v>1448</v>
      </c>
      <c r="J609" s="301" t="str">
        <f t="shared" si="9"/>
        <v>TungstenHan River Pelican State Alloy Co., Ltd.</v>
      </c>
      <c r="K609" s="301" t="str">
        <f t="shared" si="10"/>
        <v>TungstenHan River Pelican State Alloy Co., Ltd.</v>
      </c>
      <c r="L609" s="297"/>
      <c r="M609" s="297"/>
      <c r="N609" s="297"/>
      <c r="O609" s="297"/>
      <c r="P609" s="297"/>
      <c r="Q609" s="297"/>
      <c r="R609" s="297"/>
      <c r="S609" s="297"/>
      <c r="T609" s="297"/>
      <c r="U609" s="297"/>
      <c r="V609" s="297"/>
      <c r="W609" s="297"/>
      <c r="X609" s="297"/>
      <c r="Y609" s="297"/>
      <c r="Z609" s="297"/>
    </row>
    <row r="610" ht="13.5" customHeight="1">
      <c r="A610" s="294" t="s">
        <v>146</v>
      </c>
      <c r="B610" s="294" t="s">
        <v>838</v>
      </c>
      <c r="C610" s="294" t="s">
        <v>838</v>
      </c>
      <c r="D610" s="294" t="s">
        <v>1348</v>
      </c>
      <c r="E610" s="294" t="s">
        <v>837</v>
      </c>
      <c r="F610" s="294" t="s">
        <v>156</v>
      </c>
      <c r="G610" s="294"/>
      <c r="H610" s="294" t="s">
        <v>1954</v>
      </c>
      <c r="I610" s="297" t="s">
        <v>1658</v>
      </c>
      <c r="J610" s="301" t="str">
        <f t="shared" si="9"/>
        <v>TungstenHANNAE FOR T Co., Ltd.</v>
      </c>
      <c r="K610" s="301" t="str">
        <f t="shared" si="10"/>
        <v>TungstenHANNAE FOR T Co., Ltd.</v>
      </c>
      <c r="L610" s="297"/>
      <c r="M610" s="297"/>
      <c r="N610" s="297"/>
      <c r="O610" s="297"/>
      <c r="P610" s="297"/>
      <c r="Q610" s="297"/>
      <c r="R610" s="297"/>
      <c r="S610" s="297"/>
      <c r="T610" s="297"/>
      <c r="U610" s="297"/>
      <c r="V610" s="297"/>
      <c r="W610" s="297"/>
      <c r="X610" s="297"/>
      <c r="Y610" s="297"/>
      <c r="Z610" s="297"/>
    </row>
    <row r="611" ht="13.5" customHeight="1">
      <c r="A611" s="294" t="s">
        <v>146</v>
      </c>
      <c r="B611" s="294" t="s">
        <v>1159</v>
      </c>
      <c r="C611" s="294" t="s">
        <v>1159</v>
      </c>
      <c r="D611" s="294" t="s">
        <v>1269</v>
      </c>
      <c r="E611" s="294" t="s">
        <v>1158</v>
      </c>
      <c r="F611" s="294" t="s">
        <v>156</v>
      </c>
      <c r="G611" s="294"/>
      <c r="H611" s="294" t="s">
        <v>1615</v>
      </c>
      <c r="I611" s="297" t="s">
        <v>1404</v>
      </c>
      <c r="J611" s="301" t="str">
        <f t="shared" si="9"/>
        <v>TungstenHubei Green Tungsten Co., Ltd.</v>
      </c>
      <c r="K611" s="301" t="str">
        <f t="shared" si="10"/>
        <v>TungstenHubei Green Tungsten Co., Ltd.</v>
      </c>
      <c r="L611" s="297"/>
      <c r="M611" s="297"/>
      <c r="N611" s="297"/>
      <c r="O611" s="297"/>
      <c r="P611" s="297"/>
      <c r="Q611" s="297"/>
      <c r="R611" s="297"/>
      <c r="S611" s="297"/>
      <c r="T611" s="297"/>
      <c r="U611" s="297"/>
      <c r="V611" s="297"/>
      <c r="W611" s="297"/>
      <c r="X611" s="297"/>
      <c r="Y611" s="297"/>
      <c r="Z611" s="297"/>
    </row>
    <row r="612" ht="13.5" customHeight="1">
      <c r="A612" s="294" t="s">
        <v>146</v>
      </c>
      <c r="B612" s="294" t="s">
        <v>1955</v>
      </c>
      <c r="C612" s="294" t="s">
        <v>947</v>
      </c>
      <c r="D612" s="294" t="s">
        <v>1269</v>
      </c>
      <c r="E612" s="294" t="s">
        <v>946</v>
      </c>
      <c r="F612" s="294" t="s">
        <v>156</v>
      </c>
      <c r="G612" s="294"/>
      <c r="H612" s="294" t="s">
        <v>1713</v>
      </c>
      <c r="I612" s="297" t="s">
        <v>1422</v>
      </c>
      <c r="J612" s="301" t="str">
        <f t="shared" si="9"/>
        <v>TungstenHuman Chun-Chang non-ferrous Smelting &amp; Concentrating Co., Ltd.</v>
      </c>
      <c r="K612" s="301" t="str">
        <f t="shared" si="10"/>
        <v>TungstenHuman Chun-Chang non-ferrous Smelting &amp; Concentrating Co., Ltd.</v>
      </c>
      <c r="L612" s="297"/>
      <c r="M612" s="297"/>
      <c r="N612" s="297"/>
      <c r="O612" s="297"/>
      <c r="P612" s="297"/>
      <c r="Q612" s="297"/>
      <c r="R612" s="297"/>
      <c r="S612" s="297"/>
      <c r="T612" s="297"/>
      <c r="U612" s="297"/>
      <c r="V612" s="297"/>
      <c r="W612" s="297"/>
      <c r="X612" s="297"/>
      <c r="Y612" s="297"/>
      <c r="Z612" s="297"/>
    </row>
    <row r="613" ht="13.5" customHeight="1">
      <c r="A613" s="294" t="s">
        <v>146</v>
      </c>
      <c r="B613" s="294" t="s">
        <v>249</v>
      </c>
      <c r="C613" s="294" t="s">
        <v>249</v>
      </c>
      <c r="D613" s="294" t="s">
        <v>1269</v>
      </c>
      <c r="E613" s="294" t="s">
        <v>325</v>
      </c>
      <c r="F613" s="294" t="s">
        <v>156</v>
      </c>
      <c r="G613" s="294"/>
      <c r="H613" s="294" t="s">
        <v>1421</v>
      </c>
      <c r="I613" s="297" t="s">
        <v>1422</v>
      </c>
      <c r="J613" s="301" t="str">
        <f t="shared" si="9"/>
        <v>TungstenHunan Chenzhou Mining Co., Ltd.</v>
      </c>
      <c r="K613" s="301" t="str">
        <f t="shared" si="10"/>
        <v>TungstenHunan Chenzhou Mining Co., Ltd.</v>
      </c>
      <c r="L613" s="297"/>
      <c r="M613" s="297"/>
      <c r="N613" s="297"/>
      <c r="O613" s="297"/>
      <c r="P613" s="297"/>
      <c r="Q613" s="297"/>
      <c r="R613" s="297"/>
      <c r="S613" s="297"/>
      <c r="T613" s="297"/>
      <c r="U613" s="297"/>
      <c r="V613" s="297"/>
      <c r="W613" s="297"/>
      <c r="X613" s="297"/>
      <c r="Y613" s="297"/>
      <c r="Z613" s="297"/>
    </row>
    <row r="614" ht="13.5" customHeight="1">
      <c r="A614" s="294" t="s">
        <v>146</v>
      </c>
      <c r="B614" s="294" t="s">
        <v>1423</v>
      </c>
      <c r="C614" s="294" t="s">
        <v>249</v>
      </c>
      <c r="D614" s="294" t="s">
        <v>1269</v>
      </c>
      <c r="E614" s="294" t="s">
        <v>325</v>
      </c>
      <c r="F614" s="294" t="s">
        <v>156</v>
      </c>
      <c r="G614" s="294"/>
      <c r="H614" s="294" t="s">
        <v>1421</v>
      </c>
      <c r="I614" s="297" t="s">
        <v>1422</v>
      </c>
      <c r="J614" s="301" t="str">
        <f t="shared" si="9"/>
        <v>TungstenHunan Chenzhou Mining Group Co., Ltd.</v>
      </c>
      <c r="K614" s="301" t="str">
        <f t="shared" si="10"/>
        <v>TungstenHunan Chenzhou Mining Group Co., Ltd.</v>
      </c>
      <c r="L614" s="297"/>
      <c r="M614" s="297"/>
      <c r="N614" s="297"/>
      <c r="O614" s="297"/>
      <c r="P614" s="297"/>
      <c r="Q614" s="297"/>
      <c r="R614" s="297"/>
      <c r="S614" s="297"/>
      <c r="T614" s="297"/>
      <c r="U614" s="297"/>
      <c r="V614" s="297"/>
      <c r="W614" s="297"/>
      <c r="X614" s="297"/>
      <c r="Y614" s="297"/>
      <c r="Z614" s="297"/>
    </row>
    <row r="615" ht="13.5" customHeight="1">
      <c r="A615" s="294" t="s">
        <v>146</v>
      </c>
      <c r="B615" s="294" t="s">
        <v>1956</v>
      </c>
      <c r="C615" s="294" t="s">
        <v>947</v>
      </c>
      <c r="D615" s="294" t="s">
        <v>1269</v>
      </c>
      <c r="E615" s="294" t="s">
        <v>946</v>
      </c>
      <c r="F615" s="294" t="s">
        <v>156</v>
      </c>
      <c r="G615" s="294"/>
      <c r="H615" s="294" t="s">
        <v>1713</v>
      </c>
      <c r="I615" s="297" t="s">
        <v>1422</v>
      </c>
      <c r="J615" s="301" t="str">
        <f t="shared" si="9"/>
        <v>TungstenHunan Chunchang Nonferrous Metals Co., Ltd.</v>
      </c>
      <c r="K615" s="301" t="str">
        <f t="shared" si="10"/>
        <v>TungstenHunan Chunchang Nonferrous Metals Co., Ltd.</v>
      </c>
      <c r="L615" s="297"/>
      <c r="M615" s="297"/>
      <c r="N615" s="297"/>
      <c r="O615" s="297"/>
      <c r="P615" s="297"/>
      <c r="Q615" s="297"/>
      <c r="R615" s="297"/>
      <c r="S615" s="297"/>
      <c r="T615" s="297"/>
      <c r="U615" s="297"/>
      <c r="V615" s="297"/>
      <c r="W615" s="297"/>
      <c r="X615" s="297"/>
      <c r="Y615" s="297"/>
      <c r="Z615" s="297"/>
    </row>
    <row r="616" ht="13.5" customHeight="1">
      <c r="A616" s="294" t="s">
        <v>146</v>
      </c>
      <c r="B616" s="294" t="s">
        <v>947</v>
      </c>
      <c r="C616" s="294" t="s">
        <v>947</v>
      </c>
      <c r="D616" s="294" t="s">
        <v>1269</v>
      </c>
      <c r="E616" s="294" t="s">
        <v>946</v>
      </c>
      <c r="F616" s="294" t="s">
        <v>156</v>
      </c>
      <c r="G616" s="294"/>
      <c r="H616" s="294" t="s">
        <v>1713</v>
      </c>
      <c r="I616" s="297" t="s">
        <v>1422</v>
      </c>
      <c r="J616" s="301" t="str">
        <f t="shared" si="9"/>
        <v>TungstenHunan Jintai New Material Co., Ltd.</v>
      </c>
      <c r="K616" s="301" t="str">
        <f t="shared" si="10"/>
        <v>TungstenHunan Jintai New Material Co., Ltd.</v>
      </c>
      <c r="L616" s="297"/>
      <c r="M616" s="297"/>
      <c r="N616" s="297"/>
      <c r="O616" s="297"/>
      <c r="P616" s="297"/>
      <c r="Q616" s="297"/>
      <c r="R616" s="297"/>
      <c r="S616" s="297"/>
      <c r="T616" s="297"/>
      <c r="U616" s="297"/>
      <c r="V616" s="297"/>
      <c r="W616" s="297"/>
      <c r="X616" s="297"/>
      <c r="Y616" s="297"/>
      <c r="Z616" s="297"/>
    </row>
    <row r="617" ht="13.5" customHeight="1">
      <c r="A617" s="294" t="s">
        <v>146</v>
      </c>
      <c r="B617" s="294" t="s">
        <v>558</v>
      </c>
      <c r="C617" s="294" t="s">
        <v>558</v>
      </c>
      <c r="D617" s="294" t="s">
        <v>1269</v>
      </c>
      <c r="E617" s="294" t="s">
        <v>557</v>
      </c>
      <c r="F617" s="294" t="s">
        <v>156</v>
      </c>
      <c r="G617" s="294"/>
      <c r="H617" s="294" t="s">
        <v>1425</v>
      </c>
      <c r="I617" s="297" t="s">
        <v>1422</v>
      </c>
      <c r="J617" s="301" t="str">
        <f t="shared" si="9"/>
        <v>TungstenHunan Shizhuyuan Nonferrous Metals Co., Ltd. Chenzhou Tungsten Products Branch</v>
      </c>
      <c r="K617" s="301" t="str">
        <f t="shared" si="10"/>
        <v>TungstenHunan Shizhuyuan Nonferrous Metals Co., Ltd. Chenzhou Tungsten Products Branch</v>
      </c>
      <c r="L617" s="297"/>
      <c r="M617" s="297"/>
      <c r="N617" s="297"/>
      <c r="O617" s="297"/>
      <c r="P617" s="297"/>
      <c r="Q617" s="297"/>
      <c r="R617" s="297"/>
      <c r="S617" s="297"/>
      <c r="T617" s="297"/>
      <c r="U617" s="297"/>
      <c r="V617" s="297"/>
      <c r="W617" s="297"/>
      <c r="X617" s="297"/>
      <c r="Y617" s="297"/>
      <c r="Z617" s="297"/>
    </row>
    <row r="618" ht="13.5" customHeight="1">
      <c r="A618" s="294" t="s">
        <v>146</v>
      </c>
      <c r="B618" s="294" t="s">
        <v>854</v>
      </c>
      <c r="C618" s="294" t="s">
        <v>854</v>
      </c>
      <c r="D618" s="294" t="s">
        <v>1362</v>
      </c>
      <c r="E618" s="294" t="s">
        <v>853</v>
      </c>
      <c r="F618" s="294" t="s">
        <v>156</v>
      </c>
      <c r="G618" s="294"/>
      <c r="H618" s="294" t="s">
        <v>1957</v>
      </c>
      <c r="I618" s="297" t="s">
        <v>1958</v>
      </c>
      <c r="J618" s="301" t="str">
        <f t="shared" si="9"/>
        <v>TungstenHydrometallurg, JSC</v>
      </c>
      <c r="K618" s="301" t="str">
        <f t="shared" si="10"/>
        <v>TungstenHydrometallurg, JSC</v>
      </c>
      <c r="L618" s="297"/>
      <c r="M618" s="297"/>
      <c r="N618" s="297"/>
      <c r="O618" s="297"/>
      <c r="P618" s="297"/>
      <c r="Q618" s="297"/>
      <c r="R618" s="297"/>
      <c r="S618" s="297"/>
      <c r="T618" s="297"/>
      <c r="U618" s="297"/>
      <c r="V618" s="297"/>
      <c r="W618" s="297"/>
      <c r="X618" s="297"/>
      <c r="Y618" s="297"/>
      <c r="Z618" s="297"/>
    </row>
    <row r="619" ht="13.5" customHeight="1">
      <c r="A619" s="294" t="s">
        <v>146</v>
      </c>
      <c r="B619" s="294" t="s">
        <v>336</v>
      </c>
      <c r="C619" s="294" t="s">
        <v>336</v>
      </c>
      <c r="D619" s="294" t="s">
        <v>1241</v>
      </c>
      <c r="E619" s="294" t="s">
        <v>335</v>
      </c>
      <c r="F619" s="294" t="s">
        <v>156</v>
      </c>
      <c r="G619" s="294"/>
      <c r="H619" s="294" t="s">
        <v>1959</v>
      </c>
      <c r="I619" s="297" t="s">
        <v>1246</v>
      </c>
      <c r="J619" s="301" t="str">
        <f t="shared" si="9"/>
        <v>TungstenJapan New Metals Co., Ltd.</v>
      </c>
      <c r="K619" s="301" t="str">
        <f t="shared" si="10"/>
        <v>TungstenJapan New Metals Co., Ltd.</v>
      </c>
      <c r="L619" s="297"/>
      <c r="M619" s="297"/>
      <c r="N619" s="297"/>
      <c r="O619" s="297"/>
      <c r="P619" s="297"/>
      <c r="Q619" s="297"/>
      <c r="R619" s="297"/>
      <c r="S619" s="297"/>
      <c r="T619" s="297"/>
      <c r="U619" s="297"/>
      <c r="V619" s="297"/>
      <c r="W619" s="297"/>
      <c r="X619" s="297"/>
      <c r="Y619" s="297"/>
      <c r="Z619" s="297"/>
    </row>
    <row r="620" ht="13.5" customHeight="1">
      <c r="A620" s="294" t="s">
        <v>146</v>
      </c>
      <c r="B620" s="294" t="s">
        <v>812</v>
      </c>
      <c r="C620" s="294" t="s">
        <v>812</v>
      </c>
      <c r="D620" s="294" t="s">
        <v>1269</v>
      </c>
      <c r="E620" s="294" t="s">
        <v>811</v>
      </c>
      <c r="F620" s="294" t="s">
        <v>156</v>
      </c>
      <c r="G620" s="294"/>
      <c r="H620" s="294" t="s">
        <v>1826</v>
      </c>
      <c r="I620" s="297" t="s">
        <v>1448</v>
      </c>
      <c r="J620" s="301" t="str">
        <f t="shared" si="9"/>
        <v>TungstenJiangwu H.C. Starck Tungsten Products Co., Ltd.</v>
      </c>
      <c r="K620" s="301" t="str">
        <f t="shared" si="10"/>
        <v>TungstenJiangwu H.C. Starck Tungsten Products Co., Ltd.</v>
      </c>
      <c r="L620" s="297"/>
      <c r="M620" s="297"/>
      <c r="N620" s="297"/>
      <c r="O620" s="297"/>
      <c r="P620" s="297"/>
      <c r="Q620" s="297"/>
      <c r="R620" s="297"/>
      <c r="S620" s="297"/>
      <c r="T620" s="297"/>
      <c r="U620" s="297"/>
      <c r="V620" s="297"/>
      <c r="W620" s="297"/>
      <c r="X620" s="297"/>
      <c r="Y620" s="297"/>
      <c r="Z620" s="297"/>
    </row>
    <row r="621" ht="13.5" customHeight="1">
      <c r="A621" s="294" t="s">
        <v>146</v>
      </c>
      <c r="B621" s="294" t="s">
        <v>694</v>
      </c>
      <c r="C621" s="294" t="s">
        <v>694</v>
      </c>
      <c r="D621" s="294" t="s">
        <v>1269</v>
      </c>
      <c r="E621" s="294" t="s">
        <v>693</v>
      </c>
      <c r="F621" s="294" t="s">
        <v>156</v>
      </c>
      <c r="G621" s="294"/>
      <c r="H621" s="294" t="s">
        <v>1960</v>
      </c>
      <c r="I621" s="297" t="s">
        <v>1448</v>
      </c>
      <c r="J621" s="301" t="str">
        <f t="shared" si="9"/>
        <v>TungstenJiangxi Gan Bei Tungsten Co., Ltd.</v>
      </c>
      <c r="K621" s="301" t="str">
        <f t="shared" si="10"/>
        <v>TungstenJiangxi Gan Bei Tungsten Co., Ltd.</v>
      </c>
      <c r="L621" s="297"/>
      <c r="M621" s="297"/>
      <c r="N621" s="297"/>
      <c r="O621" s="297"/>
      <c r="P621" s="297"/>
      <c r="Q621" s="297"/>
      <c r="R621" s="297"/>
      <c r="S621" s="297"/>
      <c r="T621" s="297"/>
      <c r="U621" s="297"/>
      <c r="V621" s="297"/>
      <c r="W621" s="297"/>
      <c r="X621" s="297"/>
      <c r="Y621" s="297"/>
      <c r="Z621" s="297"/>
    </row>
    <row r="622" ht="13.5" customHeight="1">
      <c r="A622" s="294" t="s">
        <v>146</v>
      </c>
      <c r="B622" s="294" t="s">
        <v>520</v>
      </c>
      <c r="C622" s="294" t="s">
        <v>520</v>
      </c>
      <c r="D622" s="294" t="s">
        <v>1269</v>
      </c>
      <c r="E622" s="294" t="s">
        <v>519</v>
      </c>
      <c r="F622" s="294" t="s">
        <v>156</v>
      </c>
      <c r="G622" s="294"/>
      <c r="H622" s="294" t="s">
        <v>1961</v>
      </c>
      <c r="I622" s="297" t="s">
        <v>1448</v>
      </c>
      <c r="J622" s="301" t="str">
        <f t="shared" si="9"/>
        <v>TungstenJiangxi Minmetals Gao'an Non-ferrous Metals Co., Ltd.</v>
      </c>
      <c r="K622" s="301" t="str">
        <f t="shared" si="10"/>
        <v>TungstenJiangxi Minmetals Gao'an Non-ferrous Metals Co., Ltd.</v>
      </c>
      <c r="L622" s="297"/>
      <c r="M622" s="297"/>
      <c r="N622" s="297"/>
      <c r="O622" s="297"/>
      <c r="P622" s="297"/>
      <c r="Q622" s="297"/>
      <c r="R622" s="297"/>
      <c r="S622" s="297"/>
      <c r="T622" s="297"/>
      <c r="U622" s="297"/>
      <c r="V622" s="297"/>
      <c r="W622" s="297"/>
      <c r="X622" s="297"/>
      <c r="Y622" s="297"/>
      <c r="Z622" s="297"/>
    </row>
    <row r="623" ht="13.5" customHeight="1">
      <c r="A623" s="294" t="s">
        <v>146</v>
      </c>
      <c r="B623" s="294" t="s">
        <v>523</v>
      </c>
      <c r="C623" s="294" t="s">
        <v>523</v>
      </c>
      <c r="D623" s="294" t="s">
        <v>1269</v>
      </c>
      <c r="E623" s="294" t="s">
        <v>522</v>
      </c>
      <c r="F623" s="294" t="s">
        <v>156</v>
      </c>
      <c r="G623" s="294"/>
      <c r="H623" s="294" t="s">
        <v>1962</v>
      </c>
      <c r="I623" s="297" t="s">
        <v>1448</v>
      </c>
      <c r="J623" s="301" t="str">
        <f t="shared" si="9"/>
        <v>TungstenJiangxi Tonggu Non-ferrous Metallurgical &amp; Chemical Co., Ltd.</v>
      </c>
      <c r="K623" s="301" t="str">
        <f t="shared" si="10"/>
        <v>TungstenJiangxi Tonggu Non-ferrous Metallurgical &amp; Chemical Co., Ltd.</v>
      </c>
      <c r="L623" s="297"/>
      <c r="M623" s="297"/>
      <c r="N623" s="297"/>
      <c r="O623" s="297"/>
      <c r="P623" s="297"/>
      <c r="Q623" s="297"/>
      <c r="R623" s="297"/>
      <c r="S623" s="297"/>
      <c r="T623" s="297"/>
      <c r="U623" s="297"/>
      <c r="V623" s="297"/>
      <c r="W623" s="297"/>
      <c r="X623" s="297"/>
      <c r="Y623" s="297"/>
      <c r="Z623" s="297"/>
    </row>
    <row r="624" ht="13.5" customHeight="1">
      <c r="A624" s="297" t="s">
        <v>146</v>
      </c>
      <c r="B624" s="297" t="s">
        <v>577</v>
      </c>
      <c r="C624" s="297" t="s">
        <v>577</v>
      </c>
      <c r="D624" s="297" t="s">
        <v>1269</v>
      </c>
      <c r="E624" s="297" t="s">
        <v>576</v>
      </c>
      <c r="F624" s="294" t="s">
        <v>156</v>
      </c>
      <c r="G624" s="297"/>
      <c r="H624" s="300" t="s">
        <v>1826</v>
      </c>
      <c r="I624" s="300" t="s">
        <v>1448</v>
      </c>
      <c r="J624" s="301" t="str">
        <f t="shared" si="9"/>
        <v>TungstenJiangxi Xinsheng Tungsten Industry Co., Ltd.</v>
      </c>
      <c r="K624" s="301" t="str">
        <f t="shared" si="10"/>
        <v>TungstenJiangxi Xinsheng Tungsten Industry Co., Ltd.</v>
      </c>
      <c r="L624" s="297"/>
      <c r="M624" s="297"/>
      <c r="N624" s="297"/>
      <c r="O624" s="297"/>
      <c r="P624" s="297"/>
      <c r="Q624" s="297"/>
      <c r="R624" s="297"/>
      <c r="S624" s="297"/>
      <c r="T624" s="297"/>
      <c r="U624" s="297"/>
      <c r="V624" s="297"/>
      <c r="W624" s="297"/>
      <c r="X624" s="297"/>
      <c r="Y624" s="297"/>
      <c r="Z624" s="297"/>
    </row>
    <row r="625" ht="13.5" customHeight="1">
      <c r="A625" s="297" t="s">
        <v>146</v>
      </c>
      <c r="B625" s="297" t="s">
        <v>1085</v>
      </c>
      <c r="C625" s="297" t="s">
        <v>1085</v>
      </c>
      <c r="D625" s="297" t="s">
        <v>1269</v>
      </c>
      <c r="E625" s="297" t="s">
        <v>1084</v>
      </c>
      <c r="F625" s="294" t="s">
        <v>156</v>
      </c>
      <c r="G625" s="297"/>
      <c r="H625" s="294" t="s">
        <v>1826</v>
      </c>
      <c r="I625" s="294" t="s">
        <v>1448</v>
      </c>
      <c r="J625" s="301" t="str">
        <f t="shared" si="9"/>
        <v>TungstenJiangxi Yaosheng Tungsten Co., Ltd.</v>
      </c>
      <c r="K625" s="301" t="str">
        <f t="shared" si="10"/>
        <v>TungstenJiangxi Yaosheng Tungsten Co., Ltd.</v>
      </c>
      <c r="L625" s="297"/>
      <c r="M625" s="297"/>
      <c r="N625" s="297"/>
      <c r="O625" s="297"/>
      <c r="P625" s="297"/>
      <c r="Q625" s="297"/>
      <c r="R625" s="297"/>
      <c r="S625" s="297"/>
      <c r="T625" s="297"/>
      <c r="U625" s="297"/>
      <c r="V625" s="297"/>
      <c r="W625" s="297"/>
      <c r="X625" s="297"/>
      <c r="Y625" s="297"/>
      <c r="Z625" s="297"/>
    </row>
    <row r="626" ht="13.5" customHeight="1">
      <c r="A626" s="297" t="s">
        <v>146</v>
      </c>
      <c r="B626" s="297" t="s">
        <v>1963</v>
      </c>
      <c r="C626" s="297" t="s">
        <v>1159</v>
      </c>
      <c r="D626" s="297" t="s">
        <v>1269</v>
      </c>
      <c r="E626" s="297" t="s">
        <v>1158</v>
      </c>
      <c r="F626" s="294" t="s">
        <v>156</v>
      </c>
      <c r="G626" s="297"/>
      <c r="H626" s="294" t="s">
        <v>1615</v>
      </c>
      <c r="I626" s="294" t="s">
        <v>1404</v>
      </c>
      <c r="J626" s="301" t="str">
        <f t="shared" si="9"/>
        <v>TungstenJingmen Dewei GEM Tungsten Resources Recycling Co., Ltd.</v>
      </c>
      <c r="K626" s="301" t="str">
        <f t="shared" si="10"/>
        <v>TungstenJingmen Dewei GEM Tungsten Resources Recycling Co., Ltd.</v>
      </c>
      <c r="L626" s="297"/>
      <c r="M626" s="297"/>
      <c r="N626" s="297"/>
      <c r="O626" s="297"/>
      <c r="P626" s="297"/>
      <c r="Q626" s="297"/>
      <c r="R626" s="297"/>
      <c r="S626" s="297"/>
      <c r="T626" s="297"/>
      <c r="U626" s="297"/>
      <c r="V626" s="297"/>
      <c r="W626" s="297"/>
      <c r="X626" s="297"/>
      <c r="Y626" s="297"/>
      <c r="Z626" s="297"/>
    </row>
    <row r="627" ht="13.5" customHeight="1">
      <c r="A627" s="297" t="s">
        <v>146</v>
      </c>
      <c r="B627" s="297" t="s">
        <v>771</v>
      </c>
      <c r="C627" s="297" t="s">
        <v>771</v>
      </c>
      <c r="D627" s="297" t="s">
        <v>1362</v>
      </c>
      <c r="E627" s="297" t="s">
        <v>770</v>
      </c>
      <c r="F627" s="294" t="s">
        <v>156</v>
      </c>
      <c r="G627" s="297"/>
      <c r="H627" s="300" t="s">
        <v>1964</v>
      </c>
      <c r="I627" s="300" t="s">
        <v>1364</v>
      </c>
      <c r="J627" s="301" t="str">
        <f t="shared" si="9"/>
        <v>TungstenJSC "Kirovgrad Hard Alloys Plant"</v>
      </c>
      <c r="K627" s="301" t="str">
        <f t="shared" si="10"/>
        <v>TungstenJSC "Kirovgrad Hard Alloys Plant"</v>
      </c>
      <c r="L627" s="297"/>
      <c r="M627" s="297"/>
      <c r="N627" s="297"/>
      <c r="O627" s="297"/>
      <c r="P627" s="297"/>
      <c r="Q627" s="297"/>
      <c r="R627" s="297"/>
      <c r="S627" s="297"/>
      <c r="T627" s="297"/>
      <c r="U627" s="297"/>
      <c r="V627" s="297"/>
      <c r="W627" s="297"/>
      <c r="X627" s="297"/>
      <c r="Y627" s="297"/>
      <c r="Z627" s="297"/>
    </row>
    <row r="628" ht="13.5" customHeight="1">
      <c r="A628" s="297" t="s">
        <v>146</v>
      </c>
      <c r="B628" s="297" t="s">
        <v>1183</v>
      </c>
      <c r="C628" s="297" t="s">
        <v>1183</v>
      </c>
      <c r="D628" s="297" t="s">
        <v>1763</v>
      </c>
      <c r="E628" s="297" t="s">
        <v>1182</v>
      </c>
      <c r="F628" s="294" t="s">
        <v>156</v>
      </c>
      <c r="G628" s="297"/>
      <c r="H628" s="300" t="s">
        <v>1965</v>
      </c>
      <c r="I628" s="300" t="s">
        <v>1966</v>
      </c>
      <c r="J628" s="301" t="str">
        <f t="shared" si="9"/>
        <v>TungstenKenee Mining Corporation Vietnam</v>
      </c>
      <c r="K628" s="301" t="str">
        <f t="shared" si="10"/>
        <v>TungstenKenee Mining Corporation Vietnam</v>
      </c>
      <c r="L628" s="297"/>
      <c r="M628" s="297"/>
      <c r="N628" s="297"/>
      <c r="O628" s="297"/>
      <c r="P628" s="297"/>
      <c r="Q628" s="297"/>
      <c r="R628" s="297"/>
      <c r="S628" s="297"/>
      <c r="T628" s="297"/>
      <c r="U628" s="297"/>
      <c r="V628" s="297"/>
      <c r="W628" s="297"/>
      <c r="X628" s="297"/>
      <c r="Y628" s="297"/>
      <c r="Z628" s="297"/>
    </row>
    <row r="629" ht="13.5" customHeight="1">
      <c r="A629" s="297" t="s">
        <v>146</v>
      </c>
      <c r="B629" s="297" t="s">
        <v>282</v>
      </c>
      <c r="C629" s="297" t="s">
        <v>282</v>
      </c>
      <c r="D629" s="297" t="s">
        <v>1226</v>
      </c>
      <c r="E629" s="297" t="s">
        <v>281</v>
      </c>
      <c r="F629" s="294" t="s">
        <v>156</v>
      </c>
      <c r="G629" s="297"/>
      <c r="H629" s="300" t="s">
        <v>1967</v>
      </c>
      <c r="I629" s="300" t="s">
        <v>1968</v>
      </c>
      <c r="J629" s="301" t="str">
        <f t="shared" si="9"/>
        <v>TungstenKennametal Fallon</v>
      </c>
      <c r="K629" s="301" t="str">
        <f t="shared" si="10"/>
        <v>TungstenKennametal Fallon</v>
      </c>
      <c r="L629" s="297"/>
      <c r="M629" s="297"/>
      <c r="N629" s="297"/>
      <c r="O629" s="297"/>
      <c r="P629" s="297"/>
      <c r="Q629" s="297"/>
      <c r="R629" s="297"/>
      <c r="S629" s="297"/>
      <c r="T629" s="297"/>
      <c r="U629" s="297"/>
      <c r="V629" s="297"/>
      <c r="W629" s="297"/>
      <c r="X629" s="297"/>
      <c r="Y629" s="297"/>
      <c r="Z629" s="297"/>
    </row>
    <row r="630" ht="13.5" customHeight="1">
      <c r="A630" s="297" t="s">
        <v>146</v>
      </c>
      <c r="B630" s="297" t="s">
        <v>188</v>
      </c>
      <c r="C630" s="297" t="s">
        <v>188</v>
      </c>
      <c r="D630" s="297" t="s">
        <v>1226</v>
      </c>
      <c r="E630" s="297" t="s">
        <v>187</v>
      </c>
      <c r="F630" s="294" t="s">
        <v>156</v>
      </c>
      <c r="G630" s="297"/>
      <c r="H630" s="300" t="s">
        <v>1937</v>
      </c>
      <c r="I630" s="300" t="s">
        <v>1938</v>
      </c>
      <c r="J630" s="301" t="str">
        <f t="shared" si="9"/>
        <v>TungstenKennametal Huntsville</v>
      </c>
      <c r="K630" s="301" t="str">
        <f t="shared" si="10"/>
        <v>TungstenKennametal Huntsville</v>
      </c>
      <c r="L630" s="297"/>
      <c r="M630" s="297"/>
      <c r="N630" s="297"/>
      <c r="O630" s="297"/>
      <c r="P630" s="297"/>
      <c r="Q630" s="297"/>
      <c r="R630" s="297"/>
      <c r="S630" s="297"/>
      <c r="T630" s="297"/>
      <c r="U630" s="297"/>
      <c r="V630" s="297"/>
      <c r="W630" s="297"/>
      <c r="X630" s="297"/>
      <c r="Y630" s="297"/>
      <c r="Z630" s="297"/>
    </row>
    <row r="631" ht="13.5" customHeight="1">
      <c r="A631" s="297" t="s">
        <v>146</v>
      </c>
      <c r="B631" s="297" t="s">
        <v>1156</v>
      </c>
      <c r="C631" s="297" t="s">
        <v>1156</v>
      </c>
      <c r="D631" s="297" t="s">
        <v>976</v>
      </c>
      <c r="E631" s="297" t="s">
        <v>1155</v>
      </c>
      <c r="F631" s="294" t="s">
        <v>156</v>
      </c>
      <c r="G631" s="297"/>
      <c r="H631" s="300" t="s">
        <v>1969</v>
      </c>
      <c r="I631" s="300" t="s">
        <v>1970</v>
      </c>
      <c r="J631" s="301" t="str">
        <f t="shared" si="9"/>
        <v>TungstenLianyou Metals Co., Ltd.</v>
      </c>
      <c r="K631" s="301" t="str">
        <f t="shared" si="10"/>
        <v>TungstenLianyou Metals Co., Ltd.</v>
      </c>
      <c r="L631" s="297"/>
      <c r="M631" s="297"/>
      <c r="N631" s="297"/>
      <c r="O631" s="297"/>
      <c r="P631" s="297"/>
      <c r="Q631" s="297"/>
      <c r="R631" s="297"/>
      <c r="S631" s="297"/>
      <c r="T631" s="297"/>
      <c r="U631" s="297"/>
      <c r="V631" s="297"/>
      <c r="W631" s="297"/>
      <c r="X631" s="297"/>
      <c r="Y631" s="297"/>
      <c r="Z631" s="297"/>
    </row>
    <row r="632" ht="13.5" customHeight="1">
      <c r="A632" s="297" t="s">
        <v>146</v>
      </c>
      <c r="B632" s="297" t="s">
        <v>960</v>
      </c>
      <c r="C632" s="297" t="s">
        <v>960</v>
      </c>
      <c r="D632" s="297" t="s">
        <v>976</v>
      </c>
      <c r="E632" s="297" t="s">
        <v>959</v>
      </c>
      <c r="F632" s="294" t="s">
        <v>156</v>
      </c>
      <c r="G632" s="297"/>
      <c r="H632" s="300" t="s">
        <v>1971</v>
      </c>
      <c r="I632" s="300" t="s">
        <v>1972</v>
      </c>
      <c r="J632" s="301" t="str">
        <f t="shared" si="9"/>
        <v>TungstenLianyou Resources Co., Ltd.</v>
      </c>
      <c r="K632" s="301" t="str">
        <f t="shared" si="10"/>
        <v>TungstenLianyou Resources Co., Ltd.</v>
      </c>
      <c r="L632" s="297"/>
      <c r="M632" s="297"/>
      <c r="N632" s="297"/>
      <c r="O632" s="297"/>
      <c r="P632" s="297"/>
      <c r="Q632" s="297"/>
      <c r="R632" s="297"/>
      <c r="S632" s="297"/>
      <c r="T632" s="297"/>
      <c r="U632" s="297"/>
      <c r="V632" s="297"/>
      <c r="W632" s="297"/>
      <c r="X632" s="297"/>
      <c r="Y632" s="297"/>
      <c r="Z632" s="297"/>
    </row>
    <row r="633" ht="13.5" customHeight="1">
      <c r="A633" s="297" t="s">
        <v>146</v>
      </c>
      <c r="B633" s="297" t="s">
        <v>1172</v>
      </c>
      <c r="C633" s="297" t="s">
        <v>1172</v>
      </c>
      <c r="D633" s="297" t="s">
        <v>1362</v>
      </c>
      <c r="E633" s="297" t="s">
        <v>1171</v>
      </c>
      <c r="F633" s="294" t="s">
        <v>156</v>
      </c>
      <c r="G633" s="297"/>
      <c r="H633" s="300" t="s">
        <v>1973</v>
      </c>
      <c r="I633" s="300" t="s">
        <v>1974</v>
      </c>
      <c r="J633" s="301" t="str">
        <f t="shared" si="9"/>
        <v>TungstenLLC Vostok</v>
      </c>
      <c r="K633" s="301" t="str">
        <f t="shared" si="10"/>
        <v>TungstenLLC Vostok</v>
      </c>
      <c r="L633" s="297"/>
      <c r="M633" s="297"/>
      <c r="N633" s="297"/>
      <c r="O633" s="297"/>
      <c r="P633" s="297"/>
      <c r="Q633" s="297"/>
      <c r="R633" s="297"/>
      <c r="S633" s="297"/>
      <c r="T633" s="297"/>
      <c r="U633" s="297"/>
      <c r="V633" s="297"/>
      <c r="W633" s="297"/>
      <c r="X633" s="297"/>
      <c r="Y633" s="297"/>
      <c r="Z633" s="297"/>
    </row>
    <row r="634" ht="13.5" customHeight="1">
      <c r="A634" s="297" t="s">
        <v>146</v>
      </c>
      <c r="B634" s="297" t="s">
        <v>1180</v>
      </c>
      <c r="C634" s="297" t="s">
        <v>1180</v>
      </c>
      <c r="D634" s="297" t="s">
        <v>1536</v>
      </c>
      <c r="E634" s="297" t="s">
        <v>1179</v>
      </c>
      <c r="F634" s="294" t="s">
        <v>156</v>
      </c>
      <c r="G634" s="297"/>
      <c r="H634" s="300" t="s">
        <v>1975</v>
      </c>
      <c r="I634" s="300" t="s">
        <v>1976</v>
      </c>
      <c r="J634" s="301" t="str">
        <f t="shared" si="9"/>
        <v>TungstenMALAMET SMELTING SDN. BHD.</v>
      </c>
      <c r="K634" s="301" t="str">
        <f t="shared" si="10"/>
        <v>TungstenMALAMET SMELTING SDN. BHD.</v>
      </c>
      <c r="L634" s="297"/>
      <c r="M634" s="297"/>
      <c r="N634" s="297"/>
      <c r="O634" s="297"/>
      <c r="P634" s="297"/>
      <c r="Q634" s="297"/>
      <c r="R634" s="297"/>
      <c r="S634" s="297"/>
      <c r="T634" s="297"/>
      <c r="U634" s="297"/>
      <c r="V634" s="297"/>
      <c r="W634" s="297"/>
      <c r="X634" s="297"/>
      <c r="Y634" s="297"/>
      <c r="Z634" s="297"/>
    </row>
    <row r="635" ht="13.5" customHeight="1">
      <c r="A635" s="297" t="s">
        <v>146</v>
      </c>
      <c r="B635" s="297" t="s">
        <v>1088</v>
      </c>
      <c r="C635" s="297" t="s">
        <v>1088</v>
      </c>
      <c r="D635" s="297" t="s">
        <v>1269</v>
      </c>
      <c r="E635" s="297" t="s">
        <v>1087</v>
      </c>
      <c r="F635" s="294" t="s">
        <v>156</v>
      </c>
      <c r="G635" s="297"/>
      <c r="H635" s="300" t="s">
        <v>1977</v>
      </c>
      <c r="I635" s="300" t="s">
        <v>1329</v>
      </c>
      <c r="J635" s="301" t="str">
        <f t="shared" si="9"/>
        <v>TungstenMalipo Haiyu Tungsten Co., Ltd.</v>
      </c>
      <c r="K635" s="301" t="str">
        <f t="shared" si="10"/>
        <v>TungstenMalipo Haiyu Tungsten Co., Ltd.</v>
      </c>
      <c r="L635" s="297"/>
      <c r="M635" s="297"/>
      <c r="N635" s="297"/>
      <c r="O635" s="297"/>
      <c r="P635" s="297"/>
      <c r="Q635" s="297"/>
      <c r="R635" s="297"/>
      <c r="S635" s="297"/>
      <c r="T635" s="297"/>
      <c r="U635" s="297"/>
      <c r="V635" s="297"/>
      <c r="W635" s="297"/>
      <c r="X635" s="297"/>
      <c r="Y635" s="297"/>
      <c r="Z635" s="297"/>
    </row>
    <row r="636" ht="13.5" customHeight="1">
      <c r="A636" s="297" t="s">
        <v>146</v>
      </c>
      <c r="B636" s="297" t="s">
        <v>1101</v>
      </c>
      <c r="C636" s="297" t="s">
        <v>1101</v>
      </c>
      <c r="D636" s="297" t="s">
        <v>1763</v>
      </c>
      <c r="E636" s="297" t="s">
        <v>1100</v>
      </c>
      <c r="F636" s="294" t="s">
        <v>156</v>
      </c>
      <c r="G636" s="297"/>
      <c r="H636" s="300" t="s">
        <v>1978</v>
      </c>
      <c r="I636" s="300" t="s">
        <v>1979</v>
      </c>
      <c r="J636" s="301" t="str">
        <f t="shared" si="9"/>
        <v>TungstenMasan High-Tech Materials</v>
      </c>
      <c r="K636" s="301" t="str">
        <f t="shared" si="10"/>
        <v>TungstenMasan High-Tech Materials</v>
      </c>
      <c r="L636" s="297"/>
      <c r="M636" s="297"/>
      <c r="N636" s="297"/>
      <c r="O636" s="297"/>
      <c r="P636" s="297"/>
      <c r="Q636" s="297"/>
      <c r="R636" s="297"/>
      <c r="S636" s="297"/>
      <c r="T636" s="297"/>
      <c r="U636" s="297"/>
      <c r="V636" s="297"/>
      <c r="W636" s="297"/>
      <c r="X636" s="297"/>
      <c r="Y636" s="297"/>
      <c r="Z636" s="297"/>
    </row>
    <row r="637" ht="13.5" customHeight="1">
      <c r="A637" s="297" t="s">
        <v>146</v>
      </c>
      <c r="B637" s="297" t="s">
        <v>1980</v>
      </c>
      <c r="C637" s="297" t="s">
        <v>1101</v>
      </c>
      <c r="D637" s="297" t="s">
        <v>1763</v>
      </c>
      <c r="E637" s="297" t="s">
        <v>1100</v>
      </c>
      <c r="F637" s="294" t="s">
        <v>156</v>
      </c>
      <c r="G637" s="297"/>
      <c r="H637" s="300" t="s">
        <v>1978</v>
      </c>
      <c r="I637" s="300" t="s">
        <v>1979</v>
      </c>
      <c r="J637" s="301" t="str">
        <f t="shared" si="9"/>
        <v>TungstenMasan Tungsten Chemical LLC (MTC)</v>
      </c>
      <c r="K637" s="301" t="str">
        <f t="shared" si="10"/>
        <v>TungstenMasan Tungsten Chemical LLC (MTC)</v>
      </c>
      <c r="L637" s="297"/>
      <c r="M637" s="297"/>
      <c r="N637" s="297"/>
      <c r="O637" s="297"/>
      <c r="P637" s="297"/>
      <c r="Q637" s="297"/>
      <c r="R637" s="297"/>
      <c r="S637" s="297"/>
      <c r="T637" s="297"/>
      <c r="U637" s="297"/>
      <c r="V637" s="297"/>
      <c r="W637" s="297"/>
      <c r="X637" s="297"/>
      <c r="Y637" s="297"/>
      <c r="Z637" s="297"/>
    </row>
    <row r="638" ht="13.5" customHeight="1">
      <c r="A638" s="297" t="s">
        <v>146</v>
      </c>
      <c r="B638" s="297" t="s">
        <v>740</v>
      </c>
      <c r="C638" s="297" t="s">
        <v>740</v>
      </c>
      <c r="D638" s="297" t="s">
        <v>1362</v>
      </c>
      <c r="E638" s="297" t="s">
        <v>739</v>
      </c>
      <c r="F638" s="294" t="s">
        <v>156</v>
      </c>
      <c r="G638" s="297"/>
      <c r="H638" s="297" t="s">
        <v>1981</v>
      </c>
      <c r="I638" s="297" t="s">
        <v>1621</v>
      </c>
      <c r="J638" s="301" t="str">
        <f t="shared" si="9"/>
        <v>TungstenMoliren Ltd.</v>
      </c>
      <c r="K638" s="301" t="str">
        <f t="shared" si="10"/>
        <v>TungstenMoliren Ltd.</v>
      </c>
      <c r="L638" s="297"/>
      <c r="M638" s="297"/>
      <c r="N638" s="297"/>
      <c r="O638" s="297"/>
      <c r="P638" s="297"/>
      <c r="Q638" s="297"/>
      <c r="R638" s="297"/>
      <c r="S638" s="297"/>
      <c r="T638" s="297"/>
      <c r="U638" s="297"/>
      <c r="V638" s="297"/>
      <c r="W638" s="297"/>
      <c r="X638" s="297"/>
      <c r="Y638" s="297"/>
      <c r="Z638" s="297"/>
    </row>
    <row r="639" ht="13.5" customHeight="1">
      <c r="A639" s="297" t="s">
        <v>146</v>
      </c>
      <c r="B639" s="297" t="s">
        <v>754</v>
      </c>
      <c r="C639" s="297" t="s">
        <v>754</v>
      </c>
      <c r="D639" s="297" t="s">
        <v>1763</v>
      </c>
      <c r="E639" s="297" t="s">
        <v>753</v>
      </c>
      <c r="F639" s="294" t="s">
        <v>156</v>
      </c>
      <c r="G639" s="297"/>
      <c r="H639" s="297" t="s">
        <v>1982</v>
      </c>
      <c r="I639" s="297" t="s">
        <v>1983</v>
      </c>
      <c r="J639" s="301" t="str">
        <f t="shared" si="9"/>
        <v>TungstenNam Viet Cromit Joint Stock Company</v>
      </c>
      <c r="K639" s="301" t="str">
        <f t="shared" si="10"/>
        <v>TungstenNam Viet Cromit Joint Stock Company</v>
      </c>
      <c r="L639" s="297"/>
      <c r="M639" s="297"/>
      <c r="N639" s="297"/>
      <c r="O639" s="297"/>
      <c r="P639" s="297"/>
      <c r="Q639" s="297"/>
      <c r="R639" s="297"/>
      <c r="S639" s="297"/>
      <c r="T639" s="297"/>
      <c r="U639" s="297"/>
      <c r="V639" s="297"/>
      <c r="W639" s="297"/>
      <c r="X639" s="297"/>
      <c r="Y639" s="297"/>
      <c r="Z639" s="297"/>
    </row>
    <row r="640" ht="13.5" customHeight="1">
      <c r="A640" s="297" t="s">
        <v>146</v>
      </c>
      <c r="B640" s="297" t="s">
        <v>1984</v>
      </c>
      <c r="C640" s="297" t="s">
        <v>754</v>
      </c>
      <c r="D640" s="297" t="s">
        <v>1763</v>
      </c>
      <c r="E640" s="297" t="s">
        <v>753</v>
      </c>
      <c r="F640" s="294" t="s">
        <v>156</v>
      </c>
      <c r="G640" s="297"/>
      <c r="H640" s="297" t="s">
        <v>1982</v>
      </c>
      <c r="I640" s="297" t="s">
        <v>1983</v>
      </c>
      <c r="J640" s="301" t="str">
        <f t="shared" si="9"/>
        <v>TungstenNan Viet Ferrochrome Co., Ltd.</v>
      </c>
      <c r="K640" s="301" t="str">
        <f t="shared" si="10"/>
        <v>TungstenNan Viet Ferrochrome Co., Ltd.</v>
      </c>
      <c r="L640" s="297"/>
      <c r="M640" s="297"/>
      <c r="N640" s="297"/>
      <c r="O640" s="297"/>
      <c r="P640" s="297"/>
      <c r="Q640" s="297"/>
      <c r="R640" s="297"/>
      <c r="S640" s="297"/>
      <c r="T640" s="297"/>
      <c r="U640" s="297"/>
      <c r="V640" s="297"/>
      <c r="W640" s="297"/>
      <c r="X640" s="297"/>
      <c r="Y640" s="297"/>
      <c r="Z640" s="297"/>
    </row>
    <row r="641" ht="13.5" customHeight="1">
      <c r="A641" s="297" t="s">
        <v>146</v>
      </c>
      <c r="B641" s="297" t="s">
        <v>1112</v>
      </c>
      <c r="C641" s="297" t="s">
        <v>1112</v>
      </c>
      <c r="D641" s="297" t="s">
        <v>1226</v>
      </c>
      <c r="E641" s="297" t="s">
        <v>1111</v>
      </c>
      <c r="F641" s="294" t="s">
        <v>156</v>
      </c>
      <c r="G641" s="297"/>
      <c r="H641" s="297" t="s">
        <v>1985</v>
      </c>
      <c r="I641" s="297" t="s">
        <v>1502</v>
      </c>
      <c r="J641" s="301" t="str">
        <f t="shared" si="9"/>
        <v>TungstenNiagara Refining LLC</v>
      </c>
      <c r="K641" s="301" t="str">
        <f t="shared" si="10"/>
        <v>TungstenNiagara Refining LLC</v>
      </c>
      <c r="L641" s="297"/>
      <c r="M641" s="297"/>
      <c r="N641" s="297"/>
      <c r="O641" s="297"/>
      <c r="P641" s="297"/>
      <c r="Q641" s="297"/>
      <c r="R641" s="297"/>
      <c r="S641" s="297"/>
      <c r="T641" s="297"/>
      <c r="U641" s="297"/>
      <c r="V641" s="297"/>
      <c r="W641" s="297"/>
      <c r="X641" s="297"/>
      <c r="Y641" s="297"/>
      <c r="Z641" s="297"/>
    </row>
    <row r="642" ht="13.5" customHeight="1">
      <c r="A642" s="297" t="s">
        <v>146</v>
      </c>
      <c r="B642" s="297" t="s">
        <v>774</v>
      </c>
      <c r="C642" s="297" t="s">
        <v>774</v>
      </c>
      <c r="D642" s="297" t="s">
        <v>1362</v>
      </c>
      <c r="E642" s="297" t="s">
        <v>773</v>
      </c>
      <c r="F642" s="294" t="s">
        <v>156</v>
      </c>
      <c r="G642" s="297"/>
      <c r="H642" s="297" t="s">
        <v>1986</v>
      </c>
      <c r="I642" s="297" t="s">
        <v>1987</v>
      </c>
      <c r="J642" s="301" t="str">
        <f t="shared" si="9"/>
        <v>TungstenNPP Tyazhmetprom LLC</v>
      </c>
      <c r="K642" s="301" t="str">
        <f t="shared" si="10"/>
        <v>TungstenNPP Tyazhmetprom LLC</v>
      </c>
      <c r="L642" s="297"/>
      <c r="M642" s="297"/>
      <c r="N642" s="297"/>
      <c r="O642" s="297"/>
      <c r="P642" s="297"/>
      <c r="Q642" s="297"/>
      <c r="R642" s="297"/>
      <c r="S642" s="297"/>
      <c r="T642" s="297"/>
      <c r="U642" s="297"/>
      <c r="V642" s="297"/>
      <c r="W642" s="297"/>
      <c r="X642" s="297"/>
      <c r="Y642" s="297"/>
      <c r="Z642" s="297"/>
    </row>
    <row r="643" ht="13.5" customHeight="1">
      <c r="A643" s="297" t="s">
        <v>146</v>
      </c>
      <c r="B643" s="297" t="s">
        <v>1988</v>
      </c>
      <c r="C643" s="297" t="s">
        <v>1101</v>
      </c>
      <c r="D643" s="297" t="s">
        <v>1763</v>
      </c>
      <c r="E643" s="297" t="s">
        <v>1100</v>
      </c>
      <c r="F643" s="294" t="s">
        <v>156</v>
      </c>
      <c r="G643" s="297"/>
      <c r="H643" s="297" t="s">
        <v>1978</v>
      </c>
      <c r="I643" s="297" t="s">
        <v>1979</v>
      </c>
      <c r="J643" s="301" t="str">
        <f t="shared" si="9"/>
        <v>TungstenNui Phao H.C. Starck Tungsten Chemicals Manufacturing LLC</v>
      </c>
      <c r="K643" s="301" t="str">
        <f t="shared" si="10"/>
        <v>TungstenNui Phao H.C. Starck Tungsten Chemicals Manufacturing LLC</v>
      </c>
      <c r="L643" s="297"/>
      <c r="M643" s="297"/>
      <c r="N643" s="297"/>
      <c r="O643" s="297"/>
      <c r="P643" s="297"/>
      <c r="Q643" s="297"/>
      <c r="R643" s="297"/>
      <c r="S643" s="297"/>
      <c r="T643" s="297"/>
      <c r="U643" s="297"/>
      <c r="V643" s="297"/>
      <c r="W643" s="297"/>
      <c r="X643" s="297"/>
      <c r="Y643" s="297"/>
      <c r="Z643" s="297"/>
    </row>
    <row r="644" ht="13.5" customHeight="1">
      <c r="A644" s="297" t="s">
        <v>146</v>
      </c>
      <c r="B644" s="297" t="s">
        <v>1170</v>
      </c>
      <c r="C644" s="297" t="s">
        <v>1170</v>
      </c>
      <c r="D644" s="297" t="s">
        <v>1362</v>
      </c>
      <c r="E644" s="297" t="s">
        <v>1169</v>
      </c>
      <c r="F644" s="294" t="s">
        <v>156</v>
      </c>
      <c r="G644" s="297"/>
      <c r="H644" s="297" t="s">
        <v>1989</v>
      </c>
      <c r="I644" s="297" t="s">
        <v>1621</v>
      </c>
      <c r="J644" s="301" t="str">
        <f t="shared" si="9"/>
        <v>TungstenOOO “Technolom” 1</v>
      </c>
      <c r="K644" s="301" t="str">
        <f t="shared" si="10"/>
        <v>TungstenOOO “Technolom” 1</v>
      </c>
      <c r="L644" s="297"/>
      <c r="M644" s="297"/>
      <c r="N644" s="297"/>
      <c r="O644" s="297"/>
      <c r="P644" s="297"/>
      <c r="Q644" s="297"/>
      <c r="R644" s="297"/>
      <c r="S644" s="297"/>
      <c r="T644" s="297"/>
      <c r="U644" s="297"/>
      <c r="V644" s="297"/>
      <c r="W644" s="297"/>
      <c r="X644" s="297"/>
      <c r="Y644" s="297"/>
      <c r="Z644" s="297"/>
    </row>
    <row r="645" ht="13.5" customHeight="1">
      <c r="A645" s="297" t="s">
        <v>146</v>
      </c>
      <c r="B645" s="297" t="s">
        <v>930</v>
      </c>
      <c r="C645" s="297" t="s">
        <v>930</v>
      </c>
      <c r="D645" s="297" t="s">
        <v>1362</v>
      </c>
      <c r="E645" s="297" t="s">
        <v>929</v>
      </c>
      <c r="F645" s="294" t="s">
        <v>156</v>
      </c>
      <c r="G645" s="297"/>
      <c r="H645" s="297" t="s">
        <v>1989</v>
      </c>
      <c r="I645" s="297" t="s">
        <v>1621</v>
      </c>
      <c r="J645" s="301" t="str">
        <f t="shared" si="9"/>
        <v>TungstenOOO “Technolom” 2</v>
      </c>
      <c r="K645" s="301" t="str">
        <f t="shared" si="10"/>
        <v>TungstenOOO “Technolom” 2</v>
      </c>
      <c r="L645" s="297"/>
      <c r="M645" s="297"/>
      <c r="N645" s="297"/>
      <c r="O645" s="297"/>
      <c r="P645" s="297"/>
      <c r="Q645" s="297"/>
      <c r="R645" s="297"/>
      <c r="S645" s="297"/>
      <c r="T645" s="297"/>
      <c r="U645" s="297"/>
      <c r="V645" s="297"/>
      <c r="W645" s="297"/>
      <c r="X645" s="297"/>
      <c r="Y645" s="297"/>
      <c r="Z645" s="297"/>
    </row>
    <row r="646" ht="13.5" customHeight="1">
      <c r="A646" s="297" t="s">
        <v>146</v>
      </c>
      <c r="B646" s="297" t="s">
        <v>969</v>
      </c>
      <c r="C646" s="297" t="s">
        <v>969</v>
      </c>
      <c r="D646" s="297" t="s">
        <v>1301</v>
      </c>
      <c r="E646" s="297" t="s">
        <v>968</v>
      </c>
      <c r="F646" s="298"/>
      <c r="G646" s="297"/>
      <c r="H646" s="297" t="s">
        <v>1990</v>
      </c>
      <c r="I646" s="297" t="s">
        <v>1991</v>
      </c>
      <c r="J646" s="301" t="str">
        <f t="shared" si="9"/>
        <v>TungstenPhilippine Bonway Manufacturing Industrial Corporation</v>
      </c>
      <c r="K646" s="301" t="str">
        <f t="shared" si="10"/>
        <v>TungstenPhilippine Bonway Manufacturing Industrial Corporation</v>
      </c>
      <c r="L646" s="297"/>
      <c r="M646" s="297"/>
      <c r="N646" s="297"/>
      <c r="O646" s="297"/>
      <c r="P646" s="297"/>
      <c r="Q646" s="297"/>
      <c r="R646" s="297"/>
      <c r="S646" s="297"/>
      <c r="T646" s="297"/>
      <c r="U646" s="297"/>
      <c r="V646" s="297"/>
      <c r="W646" s="297"/>
      <c r="X646" s="297"/>
      <c r="Y646" s="297"/>
      <c r="Z646" s="297"/>
    </row>
    <row r="647" ht="13.5" customHeight="1">
      <c r="A647" s="297" t="s">
        <v>146</v>
      </c>
      <c r="B647" s="297" t="s">
        <v>758</v>
      </c>
      <c r="C647" s="297" t="s">
        <v>758</v>
      </c>
      <c r="D647" s="297" t="s">
        <v>1301</v>
      </c>
      <c r="E647" s="297" t="s">
        <v>757</v>
      </c>
      <c r="F647" s="298"/>
      <c r="G647" s="297"/>
      <c r="H647" s="297" t="s">
        <v>1990</v>
      </c>
      <c r="I647" s="297" t="s">
        <v>1991</v>
      </c>
      <c r="J647" s="301" t="str">
        <f t="shared" si="9"/>
        <v>TungstenPhilippine Carreytech Metal Corp.</v>
      </c>
      <c r="K647" s="301" t="str">
        <f t="shared" si="10"/>
        <v>TungstenPhilippine Carreytech Metal Corp.</v>
      </c>
      <c r="L647" s="297"/>
      <c r="M647" s="297"/>
      <c r="N647" s="297"/>
      <c r="O647" s="297"/>
      <c r="P647" s="297"/>
      <c r="Q647" s="297"/>
      <c r="R647" s="297"/>
      <c r="S647" s="297"/>
      <c r="T647" s="297"/>
      <c r="U647" s="297"/>
      <c r="V647" s="297"/>
      <c r="W647" s="297"/>
      <c r="X647" s="297"/>
      <c r="Y647" s="297"/>
      <c r="Z647" s="297"/>
    </row>
    <row r="648" ht="13.5" customHeight="1">
      <c r="A648" s="297" t="s">
        <v>146</v>
      </c>
      <c r="B648" s="297" t="s">
        <v>734</v>
      </c>
      <c r="C648" s="297" t="s">
        <v>734</v>
      </c>
      <c r="D648" s="297" t="s">
        <v>1301</v>
      </c>
      <c r="E648" s="297" t="s">
        <v>733</v>
      </c>
      <c r="F648" s="298"/>
      <c r="G648" s="297"/>
      <c r="H648" s="297" t="s">
        <v>1992</v>
      </c>
      <c r="I648" s="297" t="s">
        <v>1993</v>
      </c>
      <c r="J648" s="301" t="str">
        <f t="shared" si="9"/>
        <v>TungstenPhilippine Chuangxin Industrial Co., Inc.</v>
      </c>
      <c r="K648" s="301" t="str">
        <f t="shared" si="10"/>
        <v>TungstenPhilippine Chuangxin Industrial Co., Inc.</v>
      </c>
      <c r="L648" s="297"/>
      <c r="M648" s="297"/>
      <c r="N648" s="297"/>
      <c r="O648" s="297"/>
      <c r="P648" s="297"/>
      <c r="Q648" s="297"/>
      <c r="R648" s="297"/>
      <c r="S648" s="297"/>
      <c r="T648" s="297"/>
      <c r="U648" s="297"/>
      <c r="V648" s="297"/>
      <c r="W648" s="297"/>
      <c r="X648" s="297"/>
      <c r="Y648" s="297"/>
      <c r="Z648" s="297"/>
    </row>
    <row r="649" ht="13.5" customHeight="1">
      <c r="A649" s="297" t="s">
        <v>146</v>
      </c>
      <c r="B649" s="297" t="s">
        <v>962</v>
      </c>
      <c r="C649" s="297" t="s">
        <v>962</v>
      </c>
      <c r="D649" s="297" t="s">
        <v>1269</v>
      </c>
      <c r="E649" s="297" t="s">
        <v>961</v>
      </c>
      <c r="F649" s="298"/>
      <c r="G649" s="297"/>
      <c r="H649" s="297" t="s">
        <v>1949</v>
      </c>
      <c r="I649" s="297" t="s">
        <v>1386</v>
      </c>
      <c r="J649" s="301" t="str">
        <f t="shared" si="9"/>
        <v>TungstenShinwon Tungsten (Fujian Shanghang) Co., Ltd.</v>
      </c>
      <c r="K649" s="301" t="str">
        <f t="shared" si="10"/>
        <v>TungstenShinwon Tungsten (Fujian Shanghang) Co., Ltd.</v>
      </c>
      <c r="L649" s="297"/>
      <c r="M649" s="297"/>
      <c r="N649" s="297"/>
      <c r="O649" s="297"/>
      <c r="P649" s="297"/>
      <c r="Q649" s="297"/>
      <c r="R649" s="297"/>
      <c r="S649" s="297"/>
      <c r="T649" s="297"/>
      <c r="U649" s="297"/>
      <c r="V649" s="297"/>
      <c r="W649" s="297"/>
      <c r="X649" s="297"/>
      <c r="Y649" s="297"/>
      <c r="Z649" s="297"/>
    </row>
    <row r="650" ht="13.5" customHeight="1">
      <c r="A650" s="297" t="s">
        <v>146</v>
      </c>
      <c r="B650" s="297" t="s">
        <v>601</v>
      </c>
      <c r="C650" s="297" t="s">
        <v>601</v>
      </c>
      <c r="D650" s="297" t="s">
        <v>1234</v>
      </c>
      <c r="E650" s="297" t="s">
        <v>600</v>
      </c>
      <c r="F650" s="298"/>
      <c r="G650" s="297"/>
      <c r="H650" s="297" t="s">
        <v>1709</v>
      </c>
      <c r="I650" s="297" t="s">
        <v>1236</v>
      </c>
      <c r="J650" s="301" t="str">
        <f t="shared" si="9"/>
        <v>TungstenTANIOBIS Smelting GmbH &amp; Co. KG</v>
      </c>
      <c r="K650" s="301" t="str">
        <f t="shared" si="10"/>
        <v>TungstenTANIOBIS Smelting GmbH &amp; Co. KG</v>
      </c>
      <c r="L650" s="297"/>
      <c r="M650" s="297"/>
      <c r="N650" s="297"/>
      <c r="O650" s="297"/>
      <c r="P650" s="297"/>
      <c r="Q650" s="297"/>
      <c r="R650" s="297"/>
      <c r="S650" s="297"/>
      <c r="T650" s="297"/>
      <c r="U650" s="297"/>
      <c r="V650" s="297"/>
      <c r="W650" s="297"/>
      <c r="X650" s="297"/>
      <c r="Y650" s="297"/>
      <c r="Z650" s="297"/>
    </row>
    <row r="651" ht="13.5" customHeight="1">
      <c r="A651" s="297" t="s">
        <v>146</v>
      </c>
      <c r="B651" s="297" t="s">
        <v>1176</v>
      </c>
      <c r="C651" s="297" t="s">
        <v>1176</v>
      </c>
      <c r="D651" s="297" t="s">
        <v>1763</v>
      </c>
      <c r="E651" s="297" t="s">
        <v>1175</v>
      </c>
      <c r="F651" s="298"/>
      <c r="G651" s="297"/>
      <c r="H651" s="297" t="s">
        <v>1994</v>
      </c>
      <c r="I651" s="297" t="s">
        <v>1979</v>
      </c>
      <c r="J651" s="301" t="str">
        <f t="shared" si="9"/>
        <v>TungstenTungsten Vietnam Joint Stock Company</v>
      </c>
      <c r="K651" s="301" t="str">
        <f t="shared" si="10"/>
        <v>TungstenTungsten Vietnam Joint Stock Company</v>
      </c>
      <c r="L651" s="297"/>
      <c r="M651" s="297"/>
      <c r="N651" s="297"/>
      <c r="O651" s="297"/>
      <c r="P651" s="297"/>
      <c r="Q651" s="297"/>
      <c r="R651" s="297"/>
      <c r="S651" s="297"/>
      <c r="T651" s="297"/>
      <c r="U651" s="297"/>
      <c r="V651" s="297"/>
      <c r="W651" s="297"/>
      <c r="X651" s="297"/>
      <c r="Y651" s="297"/>
      <c r="Z651" s="297"/>
    </row>
    <row r="652" ht="13.5" customHeight="1">
      <c r="A652" s="297" t="s">
        <v>146</v>
      </c>
      <c r="B652" s="297" t="s">
        <v>624</v>
      </c>
      <c r="C652" s="297" t="s">
        <v>624</v>
      </c>
      <c r="D652" s="297" t="s">
        <v>1362</v>
      </c>
      <c r="E652" s="297" t="s">
        <v>623</v>
      </c>
      <c r="F652" s="298"/>
      <c r="G652" s="297"/>
      <c r="H652" s="297" t="s">
        <v>1995</v>
      </c>
      <c r="I652" s="297" t="s">
        <v>1996</v>
      </c>
      <c r="J652" s="301" t="str">
        <f t="shared" si="9"/>
        <v>TungstenUnecha Refractory metals plant</v>
      </c>
      <c r="K652" s="301" t="str">
        <f t="shared" si="10"/>
        <v>TungstenUnecha Refractory metals plant</v>
      </c>
      <c r="L652" s="297"/>
      <c r="M652" s="297"/>
      <c r="N652" s="297"/>
      <c r="O652" s="297"/>
      <c r="P652" s="297"/>
      <c r="Q652" s="297"/>
      <c r="R652" s="297"/>
      <c r="S652" s="297"/>
      <c r="T652" s="297"/>
      <c r="U652" s="297"/>
      <c r="V652" s="297"/>
      <c r="W652" s="297"/>
      <c r="X652" s="297"/>
      <c r="Y652" s="297"/>
      <c r="Z652" s="297"/>
    </row>
    <row r="653" ht="13.5" customHeight="1">
      <c r="A653" s="297" t="s">
        <v>146</v>
      </c>
      <c r="B653" s="297" t="s">
        <v>1997</v>
      </c>
      <c r="C653" s="297" t="s">
        <v>1065</v>
      </c>
      <c r="D653" s="297" t="s">
        <v>1552</v>
      </c>
      <c r="E653" s="297" t="s">
        <v>1064</v>
      </c>
      <c r="F653" s="298"/>
      <c r="G653" s="297"/>
      <c r="H653" s="297" t="s">
        <v>1998</v>
      </c>
      <c r="I653" s="297" t="s">
        <v>1999</v>
      </c>
      <c r="J653" s="301" t="str">
        <f t="shared" si="9"/>
        <v>TungstenWBH</v>
      </c>
      <c r="K653" s="301" t="str">
        <f t="shared" si="10"/>
        <v>TungstenWBH</v>
      </c>
      <c r="L653" s="297"/>
      <c r="M653" s="297"/>
      <c r="N653" s="297"/>
      <c r="O653" s="297"/>
      <c r="P653" s="297"/>
      <c r="Q653" s="297"/>
      <c r="R653" s="297"/>
      <c r="S653" s="297"/>
      <c r="T653" s="297"/>
      <c r="U653" s="297"/>
      <c r="V653" s="297"/>
      <c r="W653" s="297"/>
      <c r="X653" s="297"/>
      <c r="Y653" s="297"/>
      <c r="Z653" s="297"/>
    </row>
    <row r="654" ht="13.5" customHeight="1">
      <c r="A654" s="297" t="s">
        <v>146</v>
      </c>
      <c r="B654" s="297" t="s">
        <v>2000</v>
      </c>
      <c r="C654" s="297" t="s">
        <v>1065</v>
      </c>
      <c r="D654" s="297" t="s">
        <v>1552</v>
      </c>
      <c r="E654" s="297" t="s">
        <v>1064</v>
      </c>
      <c r="F654" s="298"/>
      <c r="G654" s="297"/>
      <c r="H654" s="297" t="s">
        <v>1998</v>
      </c>
      <c r="I654" s="297" t="s">
        <v>1999</v>
      </c>
      <c r="J654" s="301" t="str">
        <f t="shared" si="9"/>
        <v>TungstenWBH,Wolfram [Austria]</v>
      </c>
      <c r="K654" s="301" t="str">
        <f t="shared" si="10"/>
        <v>TungstenWBH,Wolfram [Austria]</v>
      </c>
      <c r="L654" s="297"/>
      <c r="M654" s="297"/>
      <c r="N654" s="297"/>
      <c r="O654" s="297"/>
      <c r="P654" s="297"/>
      <c r="Q654" s="297"/>
      <c r="R654" s="297"/>
      <c r="S654" s="297"/>
      <c r="T654" s="297"/>
      <c r="U654" s="297"/>
      <c r="V654" s="297"/>
      <c r="W654" s="297"/>
      <c r="X654" s="297"/>
      <c r="Y654" s="297"/>
      <c r="Z654" s="297"/>
    </row>
    <row r="655" ht="13.5" customHeight="1">
      <c r="A655" s="297" t="s">
        <v>146</v>
      </c>
      <c r="B655" s="297" t="s">
        <v>1065</v>
      </c>
      <c r="C655" s="297" t="s">
        <v>1065</v>
      </c>
      <c r="D655" s="297" t="s">
        <v>1552</v>
      </c>
      <c r="E655" s="297" t="s">
        <v>1064</v>
      </c>
      <c r="F655" s="298"/>
      <c r="G655" s="297"/>
      <c r="H655" s="297" t="s">
        <v>1998</v>
      </c>
      <c r="I655" s="297" t="s">
        <v>1999</v>
      </c>
      <c r="J655" s="301" t="str">
        <f t="shared" si="9"/>
        <v>TungstenWolfram Bergbau und Hutten AG</v>
      </c>
      <c r="K655" s="301" t="str">
        <f t="shared" si="10"/>
        <v>TungstenWolfram Bergbau und Hutten AG</v>
      </c>
      <c r="L655" s="297"/>
      <c r="M655" s="297"/>
      <c r="N655" s="297"/>
      <c r="O655" s="297"/>
      <c r="P655" s="297"/>
      <c r="Q655" s="297"/>
      <c r="R655" s="297"/>
      <c r="S655" s="297"/>
      <c r="T655" s="297"/>
      <c r="U655" s="297"/>
      <c r="V655" s="297"/>
      <c r="W655" s="297"/>
      <c r="X655" s="297"/>
      <c r="Y655" s="297"/>
      <c r="Z655" s="297"/>
    </row>
    <row r="656" ht="13.5" customHeight="1">
      <c r="A656" s="297" t="s">
        <v>146</v>
      </c>
      <c r="B656" s="297" t="s">
        <v>2001</v>
      </c>
      <c r="C656" s="297" t="s">
        <v>1065</v>
      </c>
      <c r="D656" s="297" t="s">
        <v>1552</v>
      </c>
      <c r="E656" s="297" t="s">
        <v>1064</v>
      </c>
      <c r="F656" s="298"/>
      <c r="G656" s="297"/>
      <c r="H656" s="297" t="s">
        <v>1998</v>
      </c>
      <c r="I656" s="297" t="s">
        <v>1999</v>
      </c>
      <c r="J656" s="301" t="str">
        <f t="shared" si="9"/>
        <v>TungstenWolfram Bergbau und Hütten AG</v>
      </c>
      <c r="K656" s="301" t="str">
        <f t="shared" si="10"/>
        <v>TungstenWolfram Bergbau und Hütten AG</v>
      </c>
      <c r="L656" s="297"/>
      <c r="M656" s="297"/>
      <c r="N656" s="297"/>
      <c r="O656" s="297"/>
      <c r="P656" s="297"/>
      <c r="Q656" s="297"/>
      <c r="R656" s="297"/>
      <c r="S656" s="297"/>
      <c r="T656" s="297"/>
      <c r="U656" s="297"/>
      <c r="V656" s="297"/>
      <c r="W656" s="297"/>
      <c r="X656" s="297"/>
      <c r="Y656" s="297"/>
      <c r="Z656" s="297"/>
    </row>
    <row r="657" ht="13.5" customHeight="1">
      <c r="A657" s="297" t="s">
        <v>146</v>
      </c>
      <c r="B657" s="297" t="s">
        <v>2002</v>
      </c>
      <c r="C657" s="297" t="s">
        <v>691</v>
      </c>
      <c r="D657" s="297" t="s">
        <v>1269</v>
      </c>
      <c r="E657" s="297" t="s">
        <v>690</v>
      </c>
      <c r="F657" s="298"/>
      <c r="G657" s="297"/>
      <c r="H657" s="297" t="s">
        <v>2003</v>
      </c>
      <c r="I657" s="297" t="s">
        <v>1386</v>
      </c>
      <c r="J657" s="301" t="str">
        <f t="shared" si="9"/>
        <v>TungstenXiamen H.C.</v>
      </c>
      <c r="K657" s="301" t="str">
        <f t="shared" si="10"/>
        <v>TungstenXiamen H.C.</v>
      </c>
      <c r="L657" s="297"/>
      <c r="M657" s="297"/>
      <c r="N657" s="297"/>
      <c r="O657" s="297"/>
      <c r="P657" s="297"/>
      <c r="Q657" s="297"/>
      <c r="R657" s="297"/>
      <c r="S657" s="297"/>
      <c r="T657" s="297"/>
      <c r="U657" s="297"/>
      <c r="V657" s="297"/>
      <c r="W657" s="297"/>
      <c r="X657" s="297"/>
      <c r="Y657" s="297"/>
      <c r="Z657" s="297"/>
    </row>
    <row r="658" ht="13.5" customHeight="1">
      <c r="A658" s="297" t="s">
        <v>146</v>
      </c>
      <c r="B658" s="297" t="s">
        <v>691</v>
      </c>
      <c r="C658" s="297" t="s">
        <v>691</v>
      </c>
      <c r="D658" s="297" t="s">
        <v>1269</v>
      </c>
      <c r="E658" s="297" t="s">
        <v>690</v>
      </c>
      <c r="F658" s="298"/>
      <c r="G658" s="297"/>
      <c r="H658" s="297" t="s">
        <v>2003</v>
      </c>
      <c r="I658" s="297" t="s">
        <v>1386</v>
      </c>
      <c r="J658" s="301" t="str">
        <f t="shared" si="9"/>
        <v>TungstenXiamen Tungsten (H.C.) Co., Ltd.</v>
      </c>
      <c r="K658" s="301" t="str">
        <f t="shared" si="10"/>
        <v>TungstenXiamen Tungsten (H.C.) Co., Ltd.</v>
      </c>
      <c r="L658" s="297"/>
      <c r="M658" s="297"/>
      <c r="N658" s="297"/>
      <c r="O658" s="297"/>
      <c r="P658" s="297"/>
      <c r="Q658" s="297"/>
      <c r="R658" s="297"/>
      <c r="S658" s="297"/>
      <c r="T658" s="297"/>
      <c r="U658" s="297"/>
      <c r="V658" s="297"/>
      <c r="W658" s="297"/>
      <c r="X658" s="297"/>
      <c r="Y658" s="297"/>
      <c r="Z658" s="297"/>
    </row>
    <row r="659" ht="13.5" customHeight="1">
      <c r="A659" s="297" t="s">
        <v>146</v>
      </c>
      <c r="B659" s="297" t="s">
        <v>616</v>
      </c>
      <c r="C659" s="297" t="s">
        <v>616</v>
      </c>
      <c r="D659" s="297" t="s">
        <v>1269</v>
      </c>
      <c r="E659" s="297" t="s">
        <v>615</v>
      </c>
      <c r="F659" s="298"/>
      <c r="G659" s="297"/>
      <c r="H659" s="297" t="s">
        <v>2003</v>
      </c>
      <c r="I659" s="297" t="s">
        <v>1386</v>
      </c>
      <c r="J659" s="301" t="str">
        <f t="shared" si="9"/>
        <v>TungstenXiamen Tungsten Co., Ltd.</v>
      </c>
      <c r="K659" s="301" t="str">
        <f t="shared" si="10"/>
        <v>TungstenXiamen Tungsten Co., Ltd.</v>
      </c>
      <c r="L659" s="297"/>
      <c r="M659" s="297"/>
      <c r="N659" s="297"/>
      <c r="O659" s="297"/>
      <c r="P659" s="297"/>
      <c r="Q659" s="297"/>
      <c r="R659" s="297"/>
      <c r="S659" s="297"/>
      <c r="T659" s="297"/>
      <c r="U659" s="297"/>
      <c r="V659" s="297"/>
      <c r="W659" s="297"/>
      <c r="X659" s="297"/>
      <c r="Y659" s="297"/>
      <c r="Z659" s="297"/>
    </row>
    <row r="660" ht="13.5" customHeight="1">
      <c r="A660" s="297" t="s">
        <v>146</v>
      </c>
      <c r="B660" s="297" t="s">
        <v>725</v>
      </c>
      <c r="C660" s="297" t="s">
        <v>725</v>
      </c>
      <c r="D660" s="297" t="s">
        <v>1269</v>
      </c>
      <c r="E660" s="297" t="s">
        <v>724</v>
      </c>
      <c r="F660" s="298"/>
      <c r="G660" s="297"/>
      <c r="H660" s="297" t="s">
        <v>1843</v>
      </c>
      <c r="I660" s="297" t="s">
        <v>1448</v>
      </c>
      <c r="J660" s="301" t="str">
        <f t="shared" si="9"/>
        <v>TungstenYUDU ANSHENG TUNGSTEN CO., LTD.</v>
      </c>
      <c r="K660" s="301" t="str">
        <f t="shared" si="10"/>
        <v>TungstenYUDU ANSHENG TUNGSTEN CO., LTD.</v>
      </c>
      <c r="L660" s="297"/>
      <c r="M660" s="297"/>
      <c r="N660" s="297"/>
      <c r="O660" s="297"/>
      <c r="P660" s="297"/>
      <c r="Q660" s="297"/>
      <c r="R660" s="297"/>
      <c r="S660" s="297"/>
      <c r="T660" s="297"/>
      <c r="U660" s="297"/>
      <c r="V660" s="297"/>
      <c r="W660" s="297"/>
      <c r="X660" s="297"/>
      <c r="Y660" s="297"/>
      <c r="Z660" s="297"/>
    </row>
    <row r="661" ht="13.5" customHeight="1">
      <c r="A661" s="297" t="s">
        <v>146</v>
      </c>
      <c r="B661" s="297" t="s">
        <v>2004</v>
      </c>
      <c r="C661" s="297" t="s">
        <v>206</v>
      </c>
      <c r="D661" s="297" t="s">
        <v>1269</v>
      </c>
      <c r="E661" s="297" t="s">
        <v>205</v>
      </c>
      <c r="F661" s="298"/>
      <c r="G661" s="297"/>
      <c r="H661" s="297" t="s">
        <v>1826</v>
      </c>
      <c r="I661" s="297" t="s">
        <v>1448</v>
      </c>
      <c r="J661" s="301" t="str">
        <f t="shared" si="9"/>
        <v>TungstenZhangyuan Tungsten Co Ltd</v>
      </c>
      <c r="K661" s="301" t="str">
        <f t="shared" si="10"/>
        <v>TungstenZhangyuan Tungsten Co Ltd</v>
      </c>
      <c r="L661" s="297"/>
      <c r="M661" s="297"/>
      <c r="N661" s="297"/>
      <c r="O661" s="297"/>
      <c r="P661" s="297"/>
      <c r="Q661" s="297"/>
      <c r="R661" s="297"/>
      <c r="S661" s="297"/>
      <c r="T661" s="297"/>
      <c r="U661" s="297"/>
      <c r="V661" s="297"/>
      <c r="W661" s="297"/>
      <c r="X661" s="297"/>
      <c r="Y661" s="297"/>
      <c r="Z661" s="297"/>
    </row>
    <row r="662" ht="13.5" customHeight="1">
      <c r="A662" s="297" t="s">
        <v>146</v>
      </c>
      <c r="B662" s="297" t="s">
        <v>2005</v>
      </c>
      <c r="C662" s="297" t="s">
        <v>1117</v>
      </c>
      <c r="D662" s="297" t="s">
        <v>1269</v>
      </c>
      <c r="E662" s="297" t="s">
        <v>1116</v>
      </c>
      <c r="F662" s="298"/>
      <c r="G662" s="297"/>
      <c r="H662" s="297" t="s">
        <v>1496</v>
      </c>
      <c r="I662" s="297" t="s">
        <v>1335</v>
      </c>
      <c r="J662" s="301" t="str">
        <f t="shared" si="9"/>
        <v>Tungsten洛阳栾川钼业集团钨业有限公司</v>
      </c>
      <c r="K662" s="301" t="str">
        <f t="shared" si="10"/>
        <v>Tungsten洛阳栾川钼业集团钨业有限公司</v>
      </c>
      <c r="L662" s="297"/>
      <c r="M662" s="297"/>
      <c r="N662" s="297"/>
      <c r="O662" s="297"/>
      <c r="P662" s="297"/>
      <c r="Q662" s="297"/>
      <c r="R662" s="297"/>
      <c r="S662" s="297"/>
      <c r="T662" s="297"/>
      <c r="U662" s="297"/>
      <c r="V662" s="297"/>
      <c r="W662" s="297"/>
      <c r="X662" s="297"/>
      <c r="Y662" s="297"/>
      <c r="Z662" s="297"/>
    </row>
    <row r="663" ht="13.5" customHeight="1">
      <c r="A663" s="297" t="s">
        <v>146</v>
      </c>
      <c r="B663" s="297" t="s">
        <v>1686</v>
      </c>
      <c r="C663" s="297"/>
      <c r="D663" s="297"/>
      <c r="E663" s="297"/>
      <c r="F663" s="298"/>
      <c r="G663" s="297"/>
      <c r="H663" s="297"/>
      <c r="I663" s="297"/>
      <c r="J663" s="301" t="str">
        <f t="shared" si="9"/>
        <v>TungstenSmelter not listed</v>
      </c>
      <c r="K663" s="301" t="str">
        <f t="shared" si="10"/>
        <v>TungstenSmelter not listed</v>
      </c>
      <c r="L663" s="297"/>
      <c r="M663" s="297"/>
      <c r="N663" s="297"/>
      <c r="O663" s="297"/>
      <c r="P663" s="297"/>
      <c r="Q663" s="297"/>
      <c r="R663" s="297"/>
      <c r="S663" s="297"/>
      <c r="T663" s="297"/>
      <c r="U663" s="297"/>
      <c r="V663" s="297"/>
      <c r="W663" s="297"/>
      <c r="X663" s="297"/>
      <c r="Y663" s="297"/>
      <c r="Z663" s="297"/>
    </row>
    <row r="664" ht="13.5" customHeight="1">
      <c r="A664" s="297" t="s">
        <v>146</v>
      </c>
      <c r="B664" s="297" t="s">
        <v>151</v>
      </c>
      <c r="C664" s="297" t="s">
        <v>135</v>
      </c>
      <c r="D664" s="297" t="s">
        <v>135</v>
      </c>
      <c r="E664" s="297"/>
      <c r="F664" s="298"/>
      <c r="G664" s="297"/>
      <c r="H664" s="297"/>
      <c r="I664" s="297"/>
      <c r="J664" s="301" t="str">
        <f t="shared" si="9"/>
        <v>TungstenSmelter not yet identified</v>
      </c>
      <c r="K664" s="301" t="str">
        <f t="shared" si="10"/>
        <v>TungstenSmelter not yet identified</v>
      </c>
      <c r="L664" s="297"/>
      <c r="M664" s="297"/>
      <c r="N664" s="297"/>
      <c r="O664" s="297"/>
      <c r="P664" s="297"/>
      <c r="Q664" s="297"/>
      <c r="R664" s="297"/>
      <c r="S664" s="297"/>
      <c r="T664" s="297"/>
      <c r="U664" s="297"/>
      <c r="V664" s="297"/>
      <c r="W664" s="297"/>
      <c r="X664" s="297"/>
      <c r="Y664" s="297"/>
      <c r="Z664" s="297"/>
    </row>
    <row r="665" ht="13.5" customHeight="1">
      <c r="A665" s="297"/>
      <c r="B665" s="297"/>
      <c r="C665" s="297"/>
      <c r="D665" s="297"/>
      <c r="E665" s="297"/>
      <c r="F665" s="298"/>
      <c r="G665" s="297"/>
      <c r="H665" s="297"/>
      <c r="I665" s="297"/>
      <c r="J665" s="297"/>
      <c r="K665" s="297"/>
      <c r="L665" s="297"/>
      <c r="M665" s="297"/>
      <c r="N665" s="297"/>
      <c r="O665" s="297"/>
      <c r="P665" s="297"/>
      <c r="Q665" s="297"/>
      <c r="R665" s="297"/>
      <c r="S665" s="297"/>
      <c r="T665" s="297"/>
      <c r="U665" s="297"/>
      <c r="V665" s="297"/>
      <c r="W665" s="297"/>
      <c r="X665" s="297"/>
      <c r="Y665" s="297"/>
      <c r="Z665" s="297"/>
    </row>
    <row r="666" ht="13.5" customHeight="1">
      <c r="A666" s="297"/>
      <c r="B666" s="297"/>
      <c r="C666" s="297"/>
      <c r="D666" s="297"/>
      <c r="E666" s="297"/>
      <c r="F666" s="298"/>
      <c r="G666" s="297"/>
      <c r="H666" s="297"/>
      <c r="I666" s="297"/>
      <c r="J666" s="297"/>
      <c r="K666" s="297"/>
      <c r="L666" s="297"/>
      <c r="M666" s="297"/>
      <c r="N666" s="297"/>
      <c r="O666" s="297"/>
      <c r="P666" s="297"/>
      <c r="Q666" s="297"/>
      <c r="R666" s="297"/>
      <c r="S666" s="297"/>
      <c r="T666" s="297"/>
      <c r="U666" s="297"/>
      <c r="V666" s="297"/>
      <c r="W666" s="297"/>
      <c r="X666" s="297"/>
      <c r="Y666" s="297"/>
      <c r="Z666" s="297"/>
    </row>
    <row r="667" ht="13.5" customHeight="1">
      <c r="A667" s="297"/>
      <c r="B667" s="297"/>
      <c r="C667" s="297"/>
      <c r="D667" s="297"/>
      <c r="E667" s="297"/>
      <c r="F667" s="298"/>
      <c r="G667" s="297"/>
      <c r="H667" s="297"/>
      <c r="I667" s="297"/>
      <c r="J667" s="297"/>
      <c r="K667" s="297"/>
      <c r="L667" s="297"/>
      <c r="M667" s="297"/>
      <c r="N667" s="297"/>
      <c r="O667" s="297"/>
      <c r="P667" s="297"/>
      <c r="Q667" s="297"/>
      <c r="R667" s="297"/>
      <c r="S667" s="297"/>
      <c r="T667" s="297"/>
      <c r="U667" s="297"/>
      <c r="V667" s="297"/>
      <c r="W667" s="297"/>
      <c r="X667" s="297"/>
      <c r="Y667" s="297"/>
      <c r="Z667" s="297"/>
    </row>
    <row r="668" ht="13.5" customHeight="1">
      <c r="A668" s="297"/>
      <c r="B668" s="297"/>
      <c r="C668" s="297"/>
      <c r="D668" s="297"/>
      <c r="E668" s="297"/>
      <c r="F668" s="298"/>
      <c r="G668" s="297"/>
      <c r="H668" s="297"/>
      <c r="I668" s="297"/>
      <c r="J668" s="297"/>
      <c r="K668" s="297"/>
      <c r="L668" s="297"/>
      <c r="M668" s="297"/>
      <c r="N668" s="297"/>
      <c r="O668" s="297"/>
      <c r="P668" s="297"/>
      <c r="Q668" s="297"/>
      <c r="R668" s="297"/>
      <c r="S668" s="297"/>
      <c r="T668" s="297"/>
      <c r="U668" s="297"/>
      <c r="V668" s="297"/>
      <c r="W668" s="297"/>
      <c r="X668" s="297"/>
      <c r="Y668" s="297"/>
      <c r="Z668" s="297"/>
    </row>
    <row r="669" ht="13.5" customHeight="1">
      <c r="A669" s="297"/>
      <c r="B669" s="297"/>
      <c r="C669" s="297"/>
      <c r="D669" s="297"/>
      <c r="E669" s="297"/>
      <c r="F669" s="298"/>
      <c r="G669" s="297"/>
      <c r="H669" s="297"/>
      <c r="I669" s="297"/>
      <c r="J669" s="297"/>
      <c r="K669" s="297"/>
      <c r="L669" s="297"/>
      <c r="M669" s="297"/>
      <c r="N669" s="297"/>
      <c r="O669" s="297"/>
      <c r="P669" s="297"/>
      <c r="Q669" s="297"/>
      <c r="R669" s="297"/>
      <c r="S669" s="297"/>
      <c r="T669" s="297"/>
      <c r="U669" s="297"/>
      <c r="V669" s="297"/>
      <c r="W669" s="297"/>
      <c r="X669" s="297"/>
      <c r="Y669" s="297"/>
      <c r="Z669" s="297"/>
    </row>
    <row r="670" ht="13.5" customHeight="1">
      <c r="A670" s="297"/>
      <c r="B670" s="297"/>
      <c r="C670" s="297"/>
      <c r="D670" s="297"/>
      <c r="E670" s="297"/>
      <c r="F670" s="298"/>
      <c r="G670" s="297"/>
      <c r="H670" s="297"/>
      <c r="I670" s="297"/>
      <c r="J670" s="297"/>
      <c r="K670" s="297"/>
      <c r="L670" s="297"/>
      <c r="M670" s="297"/>
      <c r="N670" s="297"/>
      <c r="O670" s="297"/>
      <c r="P670" s="297"/>
      <c r="Q670" s="297"/>
      <c r="R670" s="297"/>
      <c r="S670" s="297"/>
      <c r="T670" s="297"/>
      <c r="U670" s="297"/>
      <c r="V670" s="297"/>
      <c r="W670" s="297"/>
      <c r="X670" s="297"/>
      <c r="Y670" s="297"/>
      <c r="Z670" s="297"/>
    </row>
    <row r="671" ht="13.5" customHeight="1">
      <c r="A671" s="297"/>
      <c r="B671" s="297"/>
      <c r="C671" s="297"/>
      <c r="D671" s="297"/>
      <c r="E671" s="297"/>
      <c r="F671" s="298"/>
      <c r="G671" s="297"/>
      <c r="H671" s="297"/>
      <c r="I671" s="297"/>
      <c r="J671" s="297"/>
      <c r="K671" s="297"/>
      <c r="L671" s="297"/>
      <c r="M671" s="297"/>
      <c r="N671" s="297"/>
      <c r="O671" s="297"/>
      <c r="P671" s="297"/>
      <c r="Q671" s="297"/>
      <c r="R671" s="297"/>
      <c r="S671" s="297"/>
      <c r="T671" s="297"/>
      <c r="U671" s="297"/>
      <c r="V671" s="297"/>
      <c r="W671" s="297"/>
      <c r="X671" s="297"/>
      <c r="Y671" s="297"/>
      <c r="Z671" s="297"/>
    </row>
    <row r="672" ht="13.5" customHeight="1">
      <c r="A672" s="297"/>
      <c r="B672" s="297"/>
      <c r="C672" s="297"/>
      <c r="D672" s="297"/>
      <c r="E672" s="297"/>
      <c r="F672" s="298"/>
      <c r="G672" s="297"/>
      <c r="H672" s="297"/>
      <c r="I672" s="297"/>
      <c r="J672" s="297"/>
      <c r="K672" s="297"/>
      <c r="L672" s="297"/>
      <c r="M672" s="297"/>
      <c r="N672" s="297"/>
      <c r="O672" s="297"/>
      <c r="P672" s="297"/>
      <c r="Q672" s="297"/>
      <c r="R672" s="297"/>
      <c r="S672" s="297"/>
      <c r="T672" s="297"/>
      <c r="U672" s="297"/>
      <c r="V672" s="297"/>
      <c r="W672" s="297"/>
      <c r="X672" s="297"/>
      <c r="Y672" s="297"/>
      <c r="Z672" s="297"/>
    </row>
    <row r="673" ht="13.5" customHeight="1">
      <c r="A673" s="297"/>
      <c r="B673" s="297"/>
      <c r="C673" s="297"/>
      <c r="D673" s="297"/>
      <c r="E673" s="297"/>
      <c r="F673" s="298"/>
      <c r="G673" s="297"/>
      <c r="H673" s="297"/>
      <c r="I673" s="297"/>
      <c r="J673" s="297"/>
      <c r="K673" s="297"/>
      <c r="L673" s="297"/>
      <c r="M673" s="297"/>
      <c r="N673" s="297"/>
      <c r="O673" s="297"/>
      <c r="P673" s="297"/>
      <c r="Q673" s="297"/>
      <c r="R673" s="297"/>
      <c r="S673" s="297"/>
      <c r="T673" s="297"/>
      <c r="U673" s="297"/>
      <c r="V673" s="297"/>
      <c r="W673" s="297"/>
      <c r="X673" s="297"/>
      <c r="Y673" s="297"/>
      <c r="Z673" s="297"/>
    </row>
    <row r="674" ht="13.5" customHeight="1">
      <c r="A674" s="297"/>
      <c r="B674" s="297"/>
      <c r="C674" s="297"/>
      <c r="D674" s="297"/>
      <c r="E674" s="297"/>
      <c r="F674" s="298"/>
      <c r="G674" s="297"/>
      <c r="H674" s="297"/>
      <c r="I674" s="297"/>
      <c r="J674" s="297"/>
      <c r="K674" s="297"/>
      <c r="L674" s="297"/>
      <c r="M674" s="297"/>
      <c r="N674" s="297"/>
      <c r="O674" s="297"/>
      <c r="P674" s="297"/>
      <c r="Q674" s="297"/>
      <c r="R674" s="297"/>
      <c r="S674" s="297"/>
      <c r="T674" s="297"/>
      <c r="U674" s="297"/>
      <c r="V674" s="297"/>
      <c r="W674" s="297"/>
      <c r="X674" s="297"/>
      <c r="Y674" s="297"/>
      <c r="Z674" s="297"/>
    </row>
    <row r="675" ht="13.5" customHeight="1">
      <c r="A675" s="297"/>
      <c r="B675" s="297"/>
      <c r="C675" s="297"/>
      <c r="D675" s="297"/>
      <c r="E675" s="297"/>
      <c r="F675" s="298"/>
      <c r="G675" s="297"/>
      <c r="H675" s="297"/>
      <c r="I675" s="297"/>
      <c r="J675" s="297"/>
      <c r="K675" s="297"/>
      <c r="L675" s="297"/>
      <c r="M675" s="297"/>
      <c r="N675" s="297"/>
      <c r="O675" s="297"/>
      <c r="P675" s="297"/>
      <c r="Q675" s="297"/>
      <c r="R675" s="297"/>
      <c r="S675" s="297"/>
      <c r="T675" s="297"/>
      <c r="U675" s="297"/>
      <c r="V675" s="297"/>
      <c r="W675" s="297"/>
      <c r="X675" s="297"/>
      <c r="Y675" s="297"/>
      <c r="Z675" s="297"/>
    </row>
    <row r="676" ht="13.5" customHeight="1">
      <c r="A676" s="297"/>
      <c r="B676" s="297"/>
      <c r="C676" s="297"/>
      <c r="D676" s="297"/>
      <c r="E676" s="297"/>
      <c r="F676" s="298"/>
      <c r="G676" s="297"/>
      <c r="H676" s="297"/>
      <c r="I676" s="297"/>
      <c r="J676" s="297"/>
      <c r="K676" s="297"/>
      <c r="L676" s="297"/>
      <c r="M676" s="297"/>
      <c r="N676" s="297"/>
      <c r="O676" s="297"/>
      <c r="P676" s="297"/>
      <c r="Q676" s="297"/>
      <c r="R676" s="297"/>
      <c r="S676" s="297"/>
      <c r="T676" s="297"/>
      <c r="U676" s="297"/>
      <c r="V676" s="297"/>
      <c r="W676" s="297"/>
      <c r="X676" s="297"/>
      <c r="Y676" s="297"/>
      <c r="Z676" s="297"/>
    </row>
    <row r="677" ht="13.5" customHeight="1">
      <c r="A677" s="297"/>
      <c r="B677" s="297"/>
      <c r="C677" s="297"/>
      <c r="D677" s="297"/>
      <c r="E677" s="297"/>
      <c r="F677" s="298"/>
      <c r="G677" s="297"/>
      <c r="H677" s="297"/>
      <c r="I677" s="297"/>
      <c r="J677" s="297"/>
      <c r="K677" s="297"/>
      <c r="L677" s="297"/>
      <c r="M677" s="297"/>
      <c r="N677" s="297"/>
      <c r="O677" s="297"/>
      <c r="P677" s="297"/>
      <c r="Q677" s="297"/>
      <c r="R677" s="297"/>
      <c r="S677" s="297"/>
      <c r="T677" s="297"/>
      <c r="U677" s="297"/>
      <c r="V677" s="297"/>
      <c r="W677" s="297"/>
      <c r="X677" s="297"/>
      <c r="Y677" s="297"/>
      <c r="Z677" s="297"/>
    </row>
    <row r="678" ht="13.5" customHeight="1">
      <c r="A678" s="297"/>
      <c r="B678" s="297"/>
      <c r="C678" s="297"/>
      <c r="D678" s="297"/>
      <c r="E678" s="297"/>
      <c r="F678" s="298"/>
      <c r="G678" s="297"/>
      <c r="H678" s="297"/>
      <c r="I678" s="297"/>
      <c r="J678" s="297"/>
      <c r="K678" s="297"/>
      <c r="L678" s="297"/>
      <c r="M678" s="297"/>
      <c r="N678" s="297"/>
      <c r="O678" s="297"/>
      <c r="P678" s="297"/>
      <c r="Q678" s="297"/>
      <c r="R678" s="297"/>
      <c r="S678" s="297"/>
      <c r="T678" s="297"/>
      <c r="U678" s="297"/>
      <c r="V678" s="297"/>
      <c r="W678" s="297"/>
      <c r="X678" s="297"/>
      <c r="Y678" s="297"/>
      <c r="Z678" s="297"/>
    </row>
    <row r="679" ht="13.5" customHeight="1">
      <c r="A679" s="297"/>
      <c r="B679" s="297"/>
      <c r="C679" s="297"/>
      <c r="D679" s="297"/>
      <c r="E679" s="297"/>
      <c r="F679" s="298"/>
      <c r="G679" s="297"/>
      <c r="H679" s="297"/>
      <c r="I679" s="297"/>
      <c r="J679" s="297"/>
      <c r="K679" s="297"/>
      <c r="L679" s="297"/>
      <c r="M679" s="297"/>
      <c r="N679" s="297"/>
      <c r="O679" s="297"/>
      <c r="P679" s="297"/>
      <c r="Q679" s="297"/>
      <c r="R679" s="297"/>
      <c r="S679" s="297"/>
      <c r="T679" s="297"/>
      <c r="U679" s="297"/>
      <c r="V679" s="297"/>
      <c r="W679" s="297"/>
      <c r="X679" s="297"/>
      <c r="Y679" s="297"/>
      <c r="Z679" s="297"/>
    </row>
    <row r="680" ht="13.5" customHeight="1">
      <c r="A680" s="297"/>
      <c r="B680" s="297"/>
      <c r="C680" s="297"/>
      <c r="D680" s="297"/>
      <c r="E680" s="297"/>
      <c r="F680" s="298"/>
      <c r="G680" s="297"/>
      <c r="H680" s="297"/>
      <c r="I680" s="297"/>
      <c r="J680" s="297"/>
      <c r="K680" s="297"/>
      <c r="L680" s="297"/>
      <c r="M680" s="297"/>
      <c r="N680" s="297"/>
      <c r="O680" s="297"/>
      <c r="P680" s="297"/>
      <c r="Q680" s="297"/>
      <c r="R680" s="297"/>
      <c r="S680" s="297"/>
      <c r="T680" s="297"/>
      <c r="U680" s="297"/>
      <c r="V680" s="297"/>
      <c r="W680" s="297"/>
      <c r="X680" s="297"/>
      <c r="Y680" s="297"/>
      <c r="Z680" s="297"/>
    </row>
    <row r="681" ht="13.5" customHeight="1">
      <c r="A681" s="297"/>
      <c r="B681" s="297"/>
      <c r="C681" s="297"/>
      <c r="D681" s="297"/>
      <c r="E681" s="297"/>
      <c r="F681" s="298"/>
      <c r="G681" s="297"/>
      <c r="H681" s="297"/>
      <c r="I681" s="297"/>
      <c r="J681" s="297"/>
      <c r="K681" s="297"/>
      <c r="L681" s="297"/>
      <c r="M681" s="297"/>
      <c r="N681" s="297"/>
      <c r="O681" s="297"/>
      <c r="P681" s="297"/>
      <c r="Q681" s="297"/>
      <c r="R681" s="297"/>
      <c r="S681" s="297"/>
      <c r="T681" s="297"/>
      <c r="U681" s="297"/>
      <c r="V681" s="297"/>
      <c r="W681" s="297"/>
      <c r="X681" s="297"/>
      <c r="Y681" s="297"/>
      <c r="Z681" s="297"/>
    </row>
    <row r="682" ht="13.5" customHeight="1">
      <c r="A682" s="297"/>
      <c r="B682" s="297"/>
      <c r="C682" s="297"/>
      <c r="D682" s="297"/>
      <c r="E682" s="297"/>
      <c r="F682" s="298"/>
      <c r="G682" s="297"/>
      <c r="H682" s="297"/>
      <c r="I682" s="297"/>
      <c r="J682" s="297"/>
      <c r="K682" s="297"/>
      <c r="L682" s="297"/>
      <c r="M682" s="297"/>
      <c r="N682" s="297"/>
      <c r="O682" s="297"/>
      <c r="P682" s="297"/>
      <c r="Q682" s="297"/>
      <c r="R682" s="297"/>
      <c r="S682" s="297"/>
      <c r="T682" s="297"/>
      <c r="U682" s="297"/>
      <c r="V682" s="297"/>
      <c r="W682" s="297"/>
      <c r="X682" s="297"/>
      <c r="Y682" s="297"/>
      <c r="Z682" s="297"/>
    </row>
    <row r="683" ht="13.5" customHeight="1">
      <c r="A683" s="297"/>
      <c r="B683" s="297"/>
      <c r="C683" s="297"/>
      <c r="D683" s="297"/>
      <c r="E683" s="297"/>
      <c r="F683" s="298"/>
      <c r="G683" s="297"/>
      <c r="H683" s="297"/>
      <c r="I683" s="297"/>
      <c r="J683" s="297"/>
      <c r="K683" s="297"/>
      <c r="L683" s="297"/>
      <c r="M683" s="297"/>
      <c r="N683" s="297"/>
      <c r="O683" s="297"/>
      <c r="P683" s="297"/>
      <c r="Q683" s="297"/>
      <c r="R683" s="297"/>
      <c r="S683" s="297"/>
      <c r="T683" s="297"/>
      <c r="U683" s="297"/>
      <c r="V683" s="297"/>
      <c r="W683" s="297"/>
      <c r="X683" s="297"/>
      <c r="Y683" s="297"/>
      <c r="Z683" s="297"/>
    </row>
    <row r="684" ht="13.5" customHeight="1">
      <c r="A684" s="297"/>
      <c r="B684" s="297"/>
      <c r="C684" s="297"/>
      <c r="D684" s="297"/>
      <c r="E684" s="297"/>
      <c r="F684" s="298"/>
      <c r="G684" s="297"/>
      <c r="H684" s="297"/>
      <c r="I684" s="297"/>
      <c r="J684" s="297"/>
      <c r="K684" s="297"/>
      <c r="L684" s="297"/>
      <c r="M684" s="297"/>
      <c r="N684" s="297"/>
      <c r="O684" s="297"/>
      <c r="P684" s="297"/>
      <c r="Q684" s="297"/>
      <c r="R684" s="297"/>
      <c r="S684" s="297"/>
      <c r="T684" s="297"/>
      <c r="U684" s="297"/>
      <c r="V684" s="297"/>
      <c r="W684" s="297"/>
      <c r="X684" s="297"/>
      <c r="Y684" s="297"/>
      <c r="Z684" s="297"/>
    </row>
    <row r="685" ht="13.5" customHeight="1">
      <c r="A685" s="297"/>
      <c r="B685" s="297"/>
      <c r="C685" s="297"/>
      <c r="D685" s="297"/>
      <c r="E685" s="297"/>
      <c r="F685" s="298"/>
      <c r="G685" s="297"/>
      <c r="H685" s="297"/>
      <c r="I685" s="297"/>
      <c r="J685" s="297"/>
      <c r="K685" s="297"/>
      <c r="L685" s="297"/>
      <c r="M685" s="297"/>
      <c r="N685" s="297"/>
      <c r="O685" s="297"/>
      <c r="P685" s="297"/>
      <c r="Q685" s="297"/>
      <c r="R685" s="297"/>
      <c r="S685" s="297"/>
      <c r="T685" s="297"/>
      <c r="U685" s="297"/>
      <c r="V685" s="297"/>
      <c r="W685" s="297"/>
      <c r="X685" s="297"/>
      <c r="Y685" s="297"/>
      <c r="Z685" s="297"/>
    </row>
    <row r="686" ht="13.5" customHeight="1">
      <c r="A686" s="297"/>
      <c r="B686" s="297"/>
      <c r="C686" s="297"/>
      <c r="D686" s="297"/>
      <c r="E686" s="297"/>
      <c r="F686" s="298"/>
      <c r="G686" s="297"/>
      <c r="H686" s="297"/>
      <c r="I686" s="297"/>
      <c r="J686" s="297"/>
      <c r="K686" s="297"/>
      <c r="L686" s="297"/>
      <c r="M686" s="297"/>
      <c r="N686" s="297"/>
      <c r="O686" s="297"/>
      <c r="P686" s="297"/>
      <c r="Q686" s="297"/>
      <c r="R686" s="297"/>
      <c r="S686" s="297"/>
      <c r="T686" s="297"/>
      <c r="U686" s="297"/>
      <c r="V686" s="297"/>
      <c r="W686" s="297"/>
      <c r="X686" s="297"/>
      <c r="Y686" s="297"/>
      <c r="Z686" s="297"/>
    </row>
    <row r="687" ht="13.5" customHeight="1">
      <c r="A687" s="297"/>
      <c r="B687" s="297"/>
      <c r="C687" s="297"/>
      <c r="D687" s="297"/>
      <c r="E687" s="297"/>
      <c r="F687" s="298"/>
      <c r="G687" s="297"/>
      <c r="H687" s="297"/>
      <c r="I687" s="297"/>
      <c r="J687" s="297"/>
      <c r="K687" s="297"/>
      <c r="L687" s="297"/>
      <c r="M687" s="297"/>
      <c r="N687" s="297"/>
      <c r="O687" s="297"/>
      <c r="P687" s="297"/>
      <c r="Q687" s="297"/>
      <c r="R687" s="297"/>
      <c r="S687" s="297"/>
      <c r="T687" s="297"/>
      <c r="U687" s="297"/>
      <c r="V687" s="297"/>
      <c r="W687" s="297"/>
      <c r="X687" s="297"/>
      <c r="Y687" s="297"/>
      <c r="Z687" s="297"/>
    </row>
    <row r="688" ht="13.5" customHeight="1">
      <c r="A688" s="297"/>
      <c r="B688" s="297"/>
      <c r="C688" s="297"/>
      <c r="D688" s="297"/>
      <c r="E688" s="297"/>
      <c r="F688" s="298"/>
      <c r="G688" s="297"/>
      <c r="H688" s="297"/>
      <c r="I688" s="297"/>
      <c r="J688" s="297"/>
      <c r="K688" s="297"/>
      <c r="L688" s="297"/>
      <c r="M688" s="297"/>
      <c r="N688" s="297"/>
      <c r="O688" s="297"/>
      <c r="P688" s="297"/>
      <c r="Q688" s="297"/>
      <c r="R688" s="297"/>
      <c r="S688" s="297"/>
      <c r="T688" s="297"/>
      <c r="U688" s="297"/>
      <c r="V688" s="297"/>
      <c r="W688" s="297"/>
      <c r="X688" s="297"/>
      <c r="Y688" s="297"/>
      <c r="Z688" s="297"/>
    </row>
    <row r="689" ht="13.5" customHeight="1">
      <c r="A689" s="297"/>
      <c r="B689" s="297"/>
      <c r="C689" s="297"/>
      <c r="D689" s="297"/>
      <c r="E689" s="297"/>
      <c r="F689" s="298"/>
      <c r="G689" s="297"/>
      <c r="H689" s="297"/>
      <c r="I689" s="297"/>
      <c r="J689" s="297"/>
      <c r="K689" s="297"/>
      <c r="L689" s="297"/>
      <c r="M689" s="297"/>
      <c r="N689" s="297"/>
      <c r="O689" s="297"/>
      <c r="P689" s="297"/>
      <c r="Q689" s="297"/>
      <c r="R689" s="297"/>
      <c r="S689" s="297"/>
      <c r="T689" s="297"/>
      <c r="U689" s="297"/>
      <c r="V689" s="297"/>
      <c r="W689" s="297"/>
      <c r="X689" s="297"/>
      <c r="Y689" s="297"/>
      <c r="Z689" s="297"/>
    </row>
    <row r="690" ht="13.5" customHeight="1">
      <c r="A690" s="297"/>
      <c r="B690" s="297"/>
      <c r="C690" s="297"/>
      <c r="D690" s="297"/>
      <c r="E690" s="297"/>
      <c r="F690" s="298"/>
      <c r="G690" s="297"/>
      <c r="H690" s="297"/>
      <c r="I690" s="297"/>
      <c r="J690" s="297"/>
      <c r="K690" s="297"/>
      <c r="L690" s="297"/>
      <c r="M690" s="297"/>
      <c r="N690" s="297"/>
      <c r="O690" s="297"/>
      <c r="P690" s="297"/>
      <c r="Q690" s="297"/>
      <c r="R690" s="297"/>
      <c r="S690" s="297"/>
      <c r="T690" s="297"/>
      <c r="U690" s="297"/>
      <c r="V690" s="297"/>
      <c r="W690" s="297"/>
      <c r="X690" s="297"/>
      <c r="Y690" s="297"/>
      <c r="Z690" s="297"/>
    </row>
    <row r="691" ht="13.5" customHeight="1">
      <c r="A691" s="297"/>
      <c r="B691" s="297"/>
      <c r="C691" s="297"/>
      <c r="D691" s="297"/>
      <c r="E691" s="297"/>
      <c r="F691" s="298"/>
      <c r="G691" s="297"/>
      <c r="H691" s="297"/>
      <c r="I691" s="297"/>
      <c r="J691" s="297"/>
      <c r="K691" s="297"/>
      <c r="L691" s="297"/>
      <c r="M691" s="297"/>
      <c r="N691" s="297"/>
      <c r="O691" s="297"/>
      <c r="P691" s="297"/>
      <c r="Q691" s="297"/>
      <c r="R691" s="297"/>
      <c r="S691" s="297"/>
      <c r="T691" s="297"/>
      <c r="U691" s="297"/>
      <c r="V691" s="297"/>
      <c r="W691" s="297"/>
      <c r="X691" s="297"/>
      <c r="Y691" s="297"/>
      <c r="Z691" s="297"/>
    </row>
    <row r="692" ht="13.5" customHeight="1">
      <c r="A692" s="297"/>
      <c r="B692" s="297"/>
      <c r="C692" s="297"/>
      <c r="D692" s="297"/>
      <c r="E692" s="297"/>
      <c r="F692" s="298"/>
      <c r="G692" s="297"/>
      <c r="H692" s="297"/>
      <c r="I692" s="297"/>
      <c r="J692" s="297"/>
      <c r="K692" s="297"/>
      <c r="L692" s="297"/>
      <c r="M692" s="297"/>
      <c r="N692" s="297"/>
      <c r="O692" s="297"/>
      <c r="P692" s="297"/>
      <c r="Q692" s="297"/>
      <c r="R692" s="297"/>
      <c r="S692" s="297"/>
      <c r="T692" s="297"/>
      <c r="U692" s="297"/>
      <c r="V692" s="297"/>
      <c r="W692" s="297"/>
      <c r="X692" s="297"/>
      <c r="Y692" s="297"/>
      <c r="Z692" s="297"/>
    </row>
    <row r="693" ht="13.5" customHeight="1">
      <c r="A693" s="297"/>
      <c r="B693" s="297"/>
      <c r="C693" s="297"/>
      <c r="D693" s="297"/>
      <c r="E693" s="297"/>
      <c r="F693" s="298"/>
      <c r="G693" s="297"/>
      <c r="H693" s="297"/>
      <c r="I693" s="297"/>
      <c r="J693" s="297"/>
      <c r="K693" s="297"/>
      <c r="L693" s="297"/>
      <c r="M693" s="297"/>
      <c r="N693" s="297"/>
      <c r="O693" s="297"/>
      <c r="P693" s="297"/>
      <c r="Q693" s="297"/>
      <c r="R693" s="297"/>
      <c r="S693" s="297"/>
      <c r="T693" s="297"/>
      <c r="U693" s="297"/>
      <c r="V693" s="297"/>
      <c r="W693" s="297"/>
      <c r="X693" s="297"/>
      <c r="Y693" s="297"/>
      <c r="Z693" s="297"/>
    </row>
    <row r="694" ht="13.5" customHeight="1">
      <c r="A694" s="297"/>
      <c r="B694" s="297"/>
      <c r="C694" s="297"/>
      <c r="D694" s="297"/>
      <c r="E694" s="297"/>
      <c r="F694" s="298"/>
      <c r="G694" s="297"/>
      <c r="H694" s="297"/>
      <c r="I694" s="297"/>
      <c r="J694" s="297"/>
      <c r="K694" s="297"/>
      <c r="L694" s="297"/>
      <c r="M694" s="297"/>
      <c r="N694" s="297"/>
      <c r="O694" s="297"/>
      <c r="P694" s="297"/>
      <c r="Q694" s="297"/>
      <c r="R694" s="297"/>
      <c r="S694" s="297"/>
      <c r="T694" s="297"/>
      <c r="U694" s="297"/>
      <c r="V694" s="297"/>
      <c r="W694" s="297"/>
      <c r="X694" s="297"/>
      <c r="Y694" s="297"/>
      <c r="Z694" s="297"/>
    </row>
    <row r="695" ht="13.5" customHeight="1">
      <c r="A695" s="297"/>
      <c r="B695" s="297"/>
      <c r="C695" s="297"/>
      <c r="D695" s="297"/>
      <c r="E695" s="297"/>
      <c r="F695" s="298"/>
      <c r="G695" s="297"/>
      <c r="H695" s="297"/>
      <c r="I695" s="297"/>
      <c r="J695" s="297"/>
      <c r="K695" s="297"/>
      <c r="L695" s="297"/>
      <c r="M695" s="297"/>
      <c r="N695" s="297"/>
      <c r="O695" s="297"/>
      <c r="P695" s="297"/>
      <c r="Q695" s="297"/>
      <c r="R695" s="297"/>
      <c r="S695" s="297"/>
      <c r="T695" s="297"/>
      <c r="U695" s="297"/>
      <c r="V695" s="297"/>
      <c r="W695" s="297"/>
      <c r="X695" s="297"/>
      <c r="Y695" s="297"/>
      <c r="Z695" s="297"/>
    </row>
    <row r="696" ht="13.5" customHeight="1">
      <c r="A696" s="297"/>
      <c r="B696" s="297"/>
      <c r="C696" s="297"/>
      <c r="D696" s="297"/>
      <c r="E696" s="297"/>
      <c r="F696" s="298"/>
      <c r="G696" s="297"/>
      <c r="H696" s="297"/>
      <c r="I696" s="297"/>
      <c r="J696" s="297"/>
      <c r="K696" s="297"/>
      <c r="L696" s="297"/>
      <c r="M696" s="297"/>
      <c r="N696" s="297"/>
      <c r="O696" s="297"/>
      <c r="P696" s="297"/>
      <c r="Q696" s="297"/>
      <c r="R696" s="297"/>
      <c r="S696" s="297"/>
      <c r="T696" s="297"/>
      <c r="U696" s="297"/>
      <c r="V696" s="297"/>
      <c r="W696" s="297"/>
      <c r="X696" s="297"/>
      <c r="Y696" s="297"/>
      <c r="Z696" s="297"/>
    </row>
    <row r="697" ht="13.5" customHeight="1">
      <c r="A697" s="297"/>
      <c r="B697" s="297"/>
      <c r="C697" s="297"/>
      <c r="D697" s="297"/>
      <c r="E697" s="297"/>
      <c r="F697" s="298"/>
      <c r="G697" s="297"/>
      <c r="H697" s="297"/>
      <c r="I697" s="297"/>
      <c r="J697" s="297"/>
      <c r="K697" s="297"/>
      <c r="L697" s="297"/>
      <c r="M697" s="297"/>
      <c r="N697" s="297"/>
      <c r="O697" s="297"/>
      <c r="P697" s="297"/>
      <c r="Q697" s="297"/>
      <c r="R697" s="297"/>
      <c r="S697" s="297"/>
      <c r="T697" s="297"/>
      <c r="U697" s="297"/>
      <c r="V697" s="297"/>
      <c r="W697" s="297"/>
      <c r="X697" s="297"/>
      <c r="Y697" s="297"/>
      <c r="Z697" s="297"/>
    </row>
    <row r="698" ht="13.5" customHeight="1">
      <c r="A698" s="297"/>
      <c r="B698" s="297"/>
      <c r="C698" s="297"/>
      <c r="D698" s="297"/>
      <c r="E698" s="297"/>
      <c r="F698" s="298"/>
      <c r="G698" s="297"/>
      <c r="H698" s="297"/>
      <c r="I698" s="297"/>
      <c r="J698" s="297"/>
      <c r="K698" s="297"/>
      <c r="L698" s="297"/>
      <c r="M698" s="297"/>
      <c r="N698" s="297"/>
      <c r="O698" s="297"/>
      <c r="P698" s="297"/>
      <c r="Q698" s="297"/>
      <c r="R698" s="297"/>
      <c r="S698" s="297"/>
      <c r="T698" s="297"/>
      <c r="U698" s="297"/>
      <c r="V698" s="297"/>
      <c r="W698" s="297"/>
      <c r="X698" s="297"/>
      <c r="Y698" s="297"/>
      <c r="Z698" s="297"/>
    </row>
    <row r="699" ht="13.5" customHeight="1">
      <c r="A699" s="297"/>
      <c r="B699" s="297"/>
      <c r="C699" s="297"/>
      <c r="D699" s="297"/>
      <c r="E699" s="297"/>
      <c r="F699" s="298"/>
      <c r="G699" s="297"/>
      <c r="H699" s="297"/>
      <c r="I699" s="297"/>
      <c r="J699" s="297"/>
      <c r="K699" s="297"/>
      <c r="L699" s="297"/>
      <c r="M699" s="297"/>
      <c r="N699" s="297"/>
      <c r="O699" s="297"/>
      <c r="P699" s="297"/>
      <c r="Q699" s="297"/>
      <c r="R699" s="297"/>
      <c r="S699" s="297"/>
      <c r="T699" s="297"/>
      <c r="U699" s="297"/>
      <c r="V699" s="297"/>
      <c r="W699" s="297"/>
      <c r="X699" s="297"/>
      <c r="Y699" s="297"/>
      <c r="Z699" s="297"/>
    </row>
    <row r="700" ht="13.5" customHeight="1">
      <c r="A700" s="297"/>
      <c r="B700" s="297"/>
      <c r="C700" s="297"/>
      <c r="D700" s="297"/>
      <c r="E700" s="297"/>
      <c r="F700" s="298"/>
      <c r="G700" s="297"/>
      <c r="H700" s="297"/>
      <c r="I700" s="297"/>
      <c r="J700" s="297"/>
      <c r="K700" s="297"/>
      <c r="L700" s="297"/>
      <c r="M700" s="297"/>
      <c r="N700" s="297"/>
      <c r="O700" s="297"/>
      <c r="P700" s="297"/>
      <c r="Q700" s="297"/>
      <c r="R700" s="297"/>
      <c r="S700" s="297"/>
      <c r="T700" s="297"/>
      <c r="U700" s="297"/>
      <c r="V700" s="297"/>
      <c r="W700" s="297"/>
      <c r="X700" s="297"/>
      <c r="Y700" s="297"/>
      <c r="Z700" s="297"/>
    </row>
    <row r="701" ht="13.5" customHeight="1">
      <c r="A701" s="297"/>
      <c r="B701" s="297"/>
      <c r="C701" s="297"/>
      <c r="D701" s="297"/>
      <c r="E701" s="297"/>
      <c r="F701" s="298"/>
      <c r="G701" s="297"/>
      <c r="H701" s="297"/>
      <c r="I701" s="297"/>
      <c r="J701" s="297"/>
      <c r="K701" s="297"/>
      <c r="L701" s="297"/>
      <c r="M701" s="297"/>
      <c r="N701" s="297"/>
      <c r="O701" s="297"/>
      <c r="P701" s="297"/>
      <c r="Q701" s="297"/>
      <c r="R701" s="297"/>
      <c r="S701" s="297"/>
      <c r="T701" s="297"/>
      <c r="U701" s="297"/>
      <c r="V701" s="297"/>
      <c r="W701" s="297"/>
      <c r="X701" s="297"/>
      <c r="Y701" s="297"/>
      <c r="Z701" s="297"/>
    </row>
    <row r="702" ht="13.5" customHeight="1">
      <c r="A702" s="297"/>
      <c r="B702" s="297"/>
      <c r="C702" s="297"/>
      <c r="D702" s="297"/>
      <c r="E702" s="297"/>
      <c r="F702" s="298"/>
      <c r="G702" s="297"/>
      <c r="H702" s="297"/>
      <c r="I702" s="297"/>
      <c r="J702" s="297"/>
      <c r="K702" s="297"/>
      <c r="L702" s="297"/>
      <c r="M702" s="297"/>
      <c r="N702" s="297"/>
      <c r="O702" s="297"/>
      <c r="P702" s="297"/>
      <c r="Q702" s="297"/>
      <c r="R702" s="297"/>
      <c r="S702" s="297"/>
      <c r="T702" s="297"/>
      <c r="U702" s="297"/>
      <c r="V702" s="297"/>
      <c r="W702" s="297"/>
      <c r="X702" s="297"/>
      <c r="Y702" s="297"/>
      <c r="Z702" s="297"/>
    </row>
    <row r="703" ht="13.5" customHeight="1">
      <c r="A703" s="297"/>
      <c r="B703" s="297"/>
      <c r="C703" s="297"/>
      <c r="D703" s="297"/>
      <c r="E703" s="297"/>
      <c r="F703" s="298"/>
      <c r="G703" s="297"/>
      <c r="H703" s="297"/>
      <c r="I703" s="297"/>
      <c r="J703" s="297"/>
      <c r="K703" s="297"/>
      <c r="L703" s="297"/>
      <c r="M703" s="297"/>
      <c r="N703" s="297"/>
      <c r="O703" s="297"/>
      <c r="P703" s="297"/>
      <c r="Q703" s="297"/>
      <c r="R703" s="297"/>
      <c r="S703" s="297"/>
      <c r="T703" s="297"/>
      <c r="U703" s="297"/>
      <c r="V703" s="297"/>
      <c r="W703" s="297"/>
      <c r="X703" s="297"/>
      <c r="Y703" s="297"/>
      <c r="Z703" s="297"/>
    </row>
    <row r="704" ht="13.5" customHeight="1">
      <c r="A704" s="297"/>
      <c r="B704" s="297"/>
      <c r="C704" s="297"/>
      <c r="D704" s="297"/>
      <c r="E704" s="297"/>
      <c r="F704" s="298"/>
      <c r="G704" s="297"/>
      <c r="H704" s="297"/>
      <c r="I704" s="297"/>
      <c r="J704" s="297"/>
      <c r="K704" s="297"/>
      <c r="L704" s="297"/>
      <c r="M704" s="297"/>
      <c r="N704" s="297"/>
      <c r="O704" s="297"/>
      <c r="P704" s="297"/>
      <c r="Q704" s="297"/>
      <c r="R704" s="297"/>
      <c r="S704" s="297"/>
      <c r="T704" s="297"/>
      <c r="U704" s="297"/>
      <c r="V704" s="297"/>
      <c r="W704" s="297"/>
      <c r="X704" s="297"/>
      <c r="Y704" s="297"/>
      <c r="Z704" s="297"/>
    </row>
    <row r="705" ht="13.5" customHeight="1">
      <c r="A705" s="297"/>
      <c r="B705" s="297"/>
      <c r="C705" s="297"/>
      <c r="D705" s="297"/>
      <c r="E705" s="297"/>
      <c r="F705" s="298"/>
      <c r="G705" s="297"/>
      <c r="H705" s="297"/>
      <c r="I705" s="297"/>
      <c r="J705" s="297"/>
      <c r="K705" s="297"/>
      <c r="L705" s="297"/>
      <c r="M705" s="297"/>
      <c r="N705" s="297"/>
      <c r="O705" s="297"/>
      <c r="P705" s="297"/>
      <c r="Q705" s="297"/>
      <c r="R705" s="297"/>
      <c r="S705" s="297"/>
      <c r="T705" s="297"/>
      <c r="U705" s="297"/>
      <c r="V705" s="297"/>
      <c r="W705" s="297"/>
      <c r="X705" s="297"/>
      <c r="Y705" s="297"/>
      <c r="Z705" s="297"/>
    </row>
    <row r="706" ht="13.5" customHeight="1">
      <c r="A706" s="297"/>
      <c r="B706" s="297"/>
      <c r="C706" s="297"/>
      <c r="D706" s="297"/>
      <c r="E706" s="297"/>
      <c r="F706" s="298"/>
      <c r="G706" s="297"/>
      <c r="H706" s="297"/>
      <c r="I706" s="297"/>
      <c r="J706" s="297"/>
      <c r="K706" s="297"/>
      <c r="L706" s="297"/>
      <c r="M706" s="297"/>
      <c r="N706" s="297"/>
      <c r="O706" s="297"/>
      <c r="P706" s="297"/>
      <c r="Q706" s="297"/>
      <c r="R706" s="297"/>
      <c r="S706" s="297"/>
      <c r="T706" s="297"/>
      <c r="U706" s="297"/>
      <c r="V706" s="297"/>
      <c r="W706" s="297"/>
      <c r="X706" s="297"/>
      <c r="Y706" s="297"/>
      <c r="Z706" s="297"/>
    </row>
    <row r="707" ht="13.5" customHeight="1">
      <c r="A707" s="297"/>
      <c r="B707" s="297"/>
      <c r="C707" s="297"/>
      <c r="D707" s="297"/>
      <c r="E707" s="297"/>
      <c r="F707" s="298"/>
      <c r="G707" s="297"/>
      <c r="H707" s="297"/>
      <c r="I707" s="297"/>
      <c r="J707" s="297"/>
      <c r="K707" s="297"/>
      <c r="L707" s="297"/>
      <c r="M707" s="297"/>
      <c r="N707" s="297"/>
      <c r="O707" s="297"/>
      <c r="P707" s="297"/>
      <c r="Q707" s="297"/>
      <c r="R707" s="297"/>
      <c r="S707" s="297"/>
      <c r="T707" s="297"/>
      <c r="U707" s="297"/>
      <c r="V707" s="297"/>
      <c r="W707" s="297"/>
      <c r="X707" s="297"/>
      <c r="Y707" s="297"/>
      <c r="Z707" s="297"/>
    </row>
    <row r="708" ht="13.5" customHeight="1">
      <c r="A708" s="297"/>
      <c r="B708" s="297"/>
      <c r="C708" s="297"/>
      <c r="D708" s="297"/>
      <c r="E708" s="297"/>
      <c r="F708" s="298"/>
      <c r="G708" s="297"/>
      <c r="H708" s="297"/>
      <c r="I708" s="297"/>
      <c r="J708" s="297"/>
      <c r="K708" s="297"/>
      <c r="L708" s="297"/>
      <c r="M708" s="297"/>
      <c r="N708" s="297"/>
      <c r="O708" s="297"/>
      <c r="P708" s="297"/>
      <c r="Q708" s="297"/>
      <c r="R708" s="297"/>
      <c r="S708" s="297"/>
      <c r="T708" s="297"/>
      <c r="U708" s="297"/>
      <c r="V708" s="297"/>
      <c r="W708" s="297"/>
      <c r="X708" s="297"/>
      <c r="Y708" s="297"/>
      <c r="Z708" s="297"/>
    </row>
    <row r="709" ht="13.5" customHeight="1">
      <c r="A709" s="297"/>
      <c r="B709" s="297"/>
      <c r="C709" s="297"/>
      <c r="D709" s="297"/>
      <c r="E709" s="297"/>
      <c r="F709" s="298"/>
      <c r="G709" s="297"/>
      <c r="H709" s="297"/>
      <c r="I709" s="297"/>
      <c r="J709" s="297"/>
      <c r="K709" s="297"/>
      <c r="L709" s="297"/>
      <c r="M709" s="297"/>
      <c r="N709" s="297"/>
      <c r="O709" s="297"/>
      <c r="P709" s="297"/>
      <c r="Q709" s="297"/>
      <c r="R709" s="297"/>
      <c r="S709" s="297"/>
      <c r="T709" s="297"/>
      <c r="U709" s="297"/>
      <c r="V709" s="297"/>
      <c r="W709" s="297"/>
      <c r="X709" s="297"/>
      <c r="Y709" s="297"/>
      <c r="Z709" s="297"/>
    </row>
    <row r="710" ht="13.5" customHeight="1">
      <c r="A710" s="297"/>
      <c r="B710" s="297"/>
      <c r="C710" s="297"/>
      <c r="D710" s="297"/>
      <c r="E710" s="297"/>
      <c r="F710" s="298"/>
      <c r="G710" s="297"/>
      <c r="H710" s="297"/>
      <c r="I710" s="297"/>
      <c r="J710" s="297"/>
      <c r="K710" s="297"/>
      <c r="L710" s="297"/>
      <c r="M710" s="297"/>
      <c r="N710" s="297"/>
      <c r="O710" s="297"/>
      <c r="P710" s="297"/>
      <c r="Q710" s="297"/>
      <c r="R710" s="297"/>
      <c r="S710" s="297"/>
      <c r="T710" s="297"/>
      <c r="U710" s="297"/>
      <c r="V710" s="297"/>
      <c r="W710" s="297"/>
      <c r="X710" s="297"/>
      <c r="Y710" s="297"/>
      <c r="Z710" s="297"/>
    </row>
    <row r="711" ht="13.5" customHeight="1">
      <c r="A711" s="297"/>
      <c r="B711" s="297"/>
      <c r="C711" s="297"/>
      <c r="D711" s="297"/>
      <c r="E711" s="297"/>
      <c r="F711" s="298"/>
      <c r="G711" s="297"/>
      <c r="H711" s="297"/>
      <c r="I711" s="297"/>
      <c r="J711" s="297"/>
      <c r="K711" s="297"/>
      <c r="L711" s="297"/>
      <c r="M711" s="297"/>
      <c r="N711" s="297"/>
      <c r="O711" s="297"/>
      <c r="P711" s="297"/>
      <c r="Q711" s="297"/>
      <c r="R711" s="297"/>
      <c r="S711" s="297"/>
      <c r="T711" s="297"/>
      <c r="U711" s="297"/>
      <c r="V711" s="297"/>
      <c r="W711" s="297"/>
      <c r="X711" s="297"/>
      <c r="Y711" s="297"/>
      <c r="Z711" s="297"/>
    </row>
    <row r="712" ht="13.5" customHeight="1">
      <c r="A712" s="297"/>
      <c r="B712" s="297"/>
      <c r="C712" s="297"/>
      <c r="D712" s="297"/>
      <c r="E712" s="297"/>
      <c r="F712" s="298"/>
      <c r="G712" s="297"/>
      <c r="H712" s="297"/>
      <c r="I712" s="297"/>
      <c r="J712" s="297"/>
      <c r="K712" s="297"/>
      <c r="L712" s="297"/>
      <c r="M712" s="297"/>
      <c r="N712" s="297"/>
      <c r="O712" s="297"/>
      <c r="P712" s="297"/>
      <c r="Q712" s="297"/>
      <c r="R712" s="297"/>
      <c r="S712" s="297"/>
      <c r="T712" s="297"/>
      <c r="U712" s="297"/>
      <c r="V712" s="297"/>
      <c r="W712" s="297"/>
      <c r="X712" s="297"/>
      <c r="Y712" s="297"/>
      <c r="Z712" s="297"/>
    </row>
    <row r="713" ht="13.5" customHeight="1">
      <c r="A713" s="297"/>
      <c r="B713" s="297"/>
      <c r="C713" s="297"/>
      <c r="D713" s="297"/>
      <c r="E713" s="297"/>
      <c r="F713" s="298"/>
      <c r="G713" s="297"/>
      <c r="H713" s="297"/>
      <c r="I713" s="297"/>
      <c r="J713" s="297"/>
      <c r="K713" s="297"/>
      <c r="L713" s="297"/>
      <c r="M713" s="297"/>
      <c r="N713" s="297"/>
      <c r="O713" s="297"/>
      <c r="P713" s="297"/>
      <c r="Q713" s="297"/>
      <c r="R713" s="297"/>
      <c r="S713" s="297"/>
      <c r="T713" s="297"/>
      <c r="U713" s="297"/>
      <c r="V713" s="297"/>
      <c r="W713" s="297"/>
      <c r="X713" s="297"/>
      <c r="Y713" s="297"/>
      <c r="Z713" s="297"/>
    </row>
    <row r="714" ht="13.5" customHeight="1">
      <c r="A714" s="297"/>
      <c r="B714" s="297"/>
      <c r="C714" s="297"/>
      <c r="D714" s="297"/>
      <c r="E714" s="297"/>
      <c r="F714" s="298"/>
      <c r="G714" s="297"/>
      <c r="H714" s="297"/>
      <c r="I714" s="297"/>
      <c r="J714" s="297"/>
      <c r="K714" s="297"/>
      <c r="L714" s="297"/>
      <c r="M714" s="297"/>
      <c r="N714" s="297"/>
      <c r="O714" s="297"/>
      <c r="P714" s="297"/>
      <c r="Q714" s="297"/>
      <c r="R714" s="297"/>
      <c r="S714" s="297"/>
      <c r="T714" s="297"/>
      <c r="U714" s="297"/>
      <c r="V714" s="297"/>
      <c r="W714" s="297"/>
      <c r="X714" s="297"/>
      <c r="Y714" s="297"/>
      <c r="Z714" s="297"/>
    </row>
    <row r="715" ht="13.5" customHeight="1">
      <c r="A715" s="297"/>
      <c r="B715" s="297"/>
      <c r="C715" s="297"/>
      <c r="D715" s="297"/>
      <c r="E715" s="297"/>
      <c r="F715" s="298"/>
      <c r="G715" s="297"/>
      <c r="H715" s="297"/>
      <c r="I715" s="297"/>
      <c r="J715" s="297"/>
      <c r="K715" s="297"/>
      <c r="L715" s="297"/>
      <c r="M715" s="297"/>
      <c r="N715" s="297"/>
      <c r="O715" s="297"/>
      <c r="P715" s="297"/>
      <c r="Q715" s="297"/>
      <c r="R715" s="297"/>
      <c r="S715" s="297"/>
      <c r="T715" s="297"/>
      <c r="U715" s="297"/>
      <c r="V715" s="297"/>
      <c r="W715" s="297"/>
      <c r="X715" s="297"/>
      <c r="Y715" s="297"/>
      <c r="Z715" s="297"/>
    </row>
    <row r="716" ht="13.5" customHeight="1">
      <c r="A716" s="297"/>
      <c r="B716" s="297"/>
      <c r="C716" s="297"/>
      <c r="D716" s="297"/>
      <c r="E716" s="297"/>
      <c r="F716" s="298"/>
      <c r="G716" s="297"/>
      <c r="H716" s="297"/>
      <c r="I716" s="297"/>
      <c r="J716" s="297"/>
      <c r="K716" s="297"/>
      <c r="L716" s="297"/>
      <c r="M716" s="297"/>
      <c r="N716" s="297"/>
      <c r="O716" s="297"/>
      <c r="P716" s="297"/>
      <c r="Q716" s="297"/>
      <c r="R716" s="297"/>
      <c r="S716" s="297"/>
      <c r="T716" s="297"/>
      <c r="U716" s="297"/>
      <c r="V716" s="297"/>
      <c r="W716" s="297"/>
      <c r="X716" s="297"/>
      <c r="Y716" s="297"/>
      <c r="Z716" s="297"/>
    </row>
    <row r="717" ht="13.5" customHeight="1">
      <c r="A717" s="297"/>
      <c r="B717" s="297"/>
      <c r="C717" s="297"/>
      <c r="D717" s="297"/>
      <c r="E717" s="297"/>
      <c r="F717" s="298"/>
      <c r="G717" s="297"/>
      <c r="H717" s="297"/>
      <c r="I717" s="297"/>
      <c r="J717" s="297"/>
      <c r="K717" s="297"/>
      <c r="L717" s="297"/>
      <c r="M717" s="297"/>
      <c r="N717" s="297"/>
      <c r="O717" s="297"/>
      <c r="P717" s="297"/>
      <c r="Q717" s="297"/>
      <c r="R717" s="297"/>
      <c r="S717" s="297"/>
      <c r="T717" s="297"/>
      <c r="U717" s="297"/>
      <c r="V717" s="297"/>
      <c r="W717" s="297"/>
      <c r="X717" s="297"/>
      <c r="Y717" s="297"/>
      <c r="Z717" s="297"/>
    </row>
    <row r="718" ht="13.5" customHeight="1">
      <c r="A718" s="297"/>
      <c r="B718" s="297"/>
      <c r="C718" s="297"/>
      <c r="D718" s="297"/>
      <c r="E718" s="297"/>
      <c r="F718" s="298"/>
      <c r="G718" s="297"/>
      <c r="H718" s="297"/>
      <c r="I718" s="297"/>
      <c r="J718" s="297"/>
      <c r="K718" s="297"/>
      <c r="L718" s="297"/>
      <c r="M718" s="297"/>
      <c r="N718" s="297"/>
      <c r="O718" s="297"/>
      <c r="P718" s="297"/>
      <c r="Q718" s="297"/>
      <c r="R718" s="297"/>
      <c r="S718" s="297"/>
      <c r="T718" s="297"/>
      <c r="U718" s="297"/>
      <c r="V718" s="297"/>
      <c r="W718" s="297"/>
      <c r="X718" s="297"/>
      <c r="Y718" s="297"/>
      <c r="Z718" s="297"/>
    </row>
    <row r="719" ht="13.5" customHeight="1">
      <c r="A719" s="297"/>
      <c r="B719" s="297"/>
      <c r="C719" s="297"/>
      <c r="D719" s="297"/>
      <c r="E719" s="297"/>
      <c r="F719" s="298"/>
      <c r="G719" s="297"/>
      <c r="H719" s="297"/>
      <c r="I719" s="297"/>
      <c r="J719" s="297"/>
      <c r="K719" s="297"/>
      <c r="L719" s="297"/>
      <c r="M719" s="297"/>
      <c r="N719" s="297"/>
      <c r="O719" s="297"/>
      <c r="P719" s="297"/>
      <c r="Q719" s="297"/>
      <c r="R719" s="297"/>
      <c r="S719" s="297"/>
      <c r="T719" s="297"/>
      <c r="U719" s="297"/>
      <c r="V719" s="297"/>
      <c r="W719" s="297"/>
      <c r="X719" s="297"/>
      <c r="Y719" s="297"/>
      <c r="Z719" s="297"/>
    </row>
    <row r="720" ht="13.5" customHeight="1">
      <c r="A720" s="297"/>
      <c r="B720" s="297"/>
      <c r="C720" s="297"/>
      <c r="D720" s="297"/>
      <c r="E720" s="297"/>
      <c r="F720" s="298"/>
      <c r="G720" s="297"/>
      <c r="H720" s="297"/>
      <c r="I720" s="297"/>
      <c r="J720" s="297"/>
      <c r="K720" s="297"/>
      <c r="L720" s="297"/>
      <c r="M720" s="297"/>
      <c r="N720" s="297"/>
      <c r="O720" s="297"/>
      <c r="P720" s="297"/>
      <c r="Q720" s="297"/>
      <c r="R720" s="297"/>
      <c r="S720" s="297"/>
      <c r="T720" s="297"/>
      <c r="U720" s="297"/>
      <c r="V720" s="297"/>
      <c r="W720" s="297"/>
      <c r="X720" s="297"/>
      <c r="Y720" s="297"/>
      <c r="Z720" s="297"/>
    </row>
    <row r="721" ht="13.5" customHeight="1">
      <c r="A721" s="297"/>
      <c r="B721" s="297"/>
      <c r="C721" s="297"/>
      <c r="D721" s="297"/>
      <c r="E721" s="297"/>
      <c r="F721" s="298"/>
      <c r="G721" s="297"/>
      <c r="H721" s="297"/>
      <c r="I721" s="297"/>
      <c r="J721" s="297"/>
      <c r="K721" s="297"/>
      <c r="L721" s="297"/>
      <c r="M721" s="297"/>
      <c r="N721" s="297"/>
      <c r="O721" s="297"/>
      <c r="P721" s="297"/>
      <c r="Q721" s="297"/>
      <c r="R721" s="297"/>
      <c r="S721" s="297"/>
      <c r="T721" s="297"/>
      <c r="U721" s="297"/>
      <c r="V721" s="297"/>
      <c r="W721" s="297"/>
      <c r="X721" s="297"/>
      <c r="Y721" s="297"/>
      <c r="Z721" s="297"/>
    </row>
    <row r="722" ht="13.5" customHeight="1">
      <c r="A722" s="297"/>
      <c r="B722" s="297"/>
      <c r="C722" s="297"/>
      <c r="D722" s="297"/>
      <c r="E722" s="297"/>
      <c r="F722" s="298"/>
      <c r="G722" s="297"/>
      <c r="H722" s="297"/>
      <c r="I722" s="297"/>
      <c r="J722" s="297"/>
      <c r="K722" s="297"/>
      <c r="L722" s="297"/>
      <c r="M722" s="297"/>
      <c r="N722" s="297"/>
      <c r="O722" s="297"/>
      <c r="P722" s="297"/>
      <c r="Q722" s="297"/>
      <c r="R722" s="297"/>
      <c r="S722" s="297"/>
      <c r="T722" s="297"/>
      <c r="U722" s="297"/>
      <c r="V722" s="297"/>
      <c r="W722" s="297"/>
      <c r="X722" s="297"/>
      <c r="Y722" s="297"/>
      <c r="Z722" s="297"/>
    </row>
    <row r="723" ht="13.5" customHeight="1">
      <c r="A723" s="297"/>
      <c r="B723" s="297"/>
      <c r="C723" s="297"/>
      <c r="D723" s="297"/>
      <c r="E723" s="297"/>
      <c r="F723" s="298"/>
      <c r="G723" s="297"/>
      <c r="H723" s="297"/>
      <c r="I723" s="297"/>
      <c r="J723" s="297"/>
      <c r="K723" s="297"/>
      <c r="L723" s="297"/>
      <c r="M723" s="297"/>
      <c r="N723" s="297"/>
      <c r="O723" s="297"/>
      <c r="P723" s="297"/>
      <c r="Q723" s="297"/>
      <c r="R723" s="297"/>
      <c r="S723" s="297"/>
      <c r="T723" s="297"/>
      <c r="U723" s="297"/>
      <c r="V723" s="297"/>
      <c r="W723" s="297"/>
      <c r="X723" s="297"/>
      <c r="Y723" s="297"/>
      <c r="Z723" s="297"/>
    </row>
    <row r="724" ht="13.5" customHeight="1">
      <c r="A724" s="297"/>
      <c r="B724" s="297"/>
      <c r="C724" s="297"/>
      <c r="D724" s="297"/>
      <c r="E724" s="297"/>
      <c r="F724" s="298"/>
      <c r="G724" s="297"/>
      <c r="H724" s="297"/>
      <c r="I724" s="297"/>
      <c r="J724" s="297"/>
      <c r="K724" s="297"/>
      <c r="L724" s="297"/>
      <c r="M724" s="297"/>
      <c r="N724" s="297"/>
      <c r="O724" s="297"/>
      <c r="P724" s="297"/>
      <c r="Q724" s="297"/>
      <c r="R724" s="297"/>
      <c r="S724" s="297"/>
      <c r="T724" s="297"/>
      <c r="U724" s="297"/>
      <c r="V724" s="297"/>
      <c r="W724" s="297"/>
      <c r="X724" s="297"/>
      <c r="Y724" s="297"/>
      <c r="Z724" s="297"/>
    </row>
    <row r="725" ht="13.5" customHeight="1">
      <c r="A725" s="297"/>
      <c r="B725" s="297"/>
      <c r="C725" s="297"/>
      <c r="D725" s="297"/>
      <c r="E725" s="297"/>
      <c r="F725" s="298"/>
      <c r="G725" s="297"/>
      <c r="H725" s="297"/>
      <c r="I725" s="297"/>
      <c r="J725" s="297"/>
      <c r="K725" s="297"/>
      <c r="L725" s="297"/>
      <c r="M725" s="297"/>
      <c r="N725" s="297"/>
      <c r="O725" s="297"/>
      <c r="P725" s="297"/>
      <c r="Q725" s="297"/>
      <c r="R725" s="297"/>
      <c r="S725" s="297"/>
      <c r="T725" s="297"/>
      <c r="U725" s="297"/>
      <c r="V725" s="297"/>
      <c r="W725" s="297"/>
      <c r="X725" s="297"/>
      <c r="Y725" s="297"/>
      <c r="Z725" s="297"/>
    </row>
    <row r="726" ht="13.5" customHeight="1">
      <c r="A726" s="297"/>
      <c r="B726" s="297"/>
      <c r="C726" s="297"/>
      <c r="D726" s="297"/>
      <c r="E726" s="297"/>
      <c r="F726" s="298"/>
      <c r="G726" s="297"/>
      <c r="H726" s="297"/>
      <c r="I726" s="297"/>
      <c r="J726" s="297"/>
      <c r="K726" s="297"/>
      <c r="L726" s="297"/>
      <c r="M726" s="297"/>
      <c r="N726" s="297"/>
      <c r="O726" s="297"/>
      <c r="P726" s="297"/>
      <c r="Q726" s="297"/>
      <c r="R726" s="297"/>
      <c r="S726" s="297"/>
      <c r="T726" s="297"/>
      <c r="U726" s="297"/>
      <c r="V726" s="297"/>
      <c r="W726" s="297"/>
      <c r="X726" s="297"/>
      <c r="Y726" s="297"/>
      <c r="Z726" s="297"/>
    </row>
    <row r="727" ht="13.5" customHeight="1">
      <c r="A727" s="297"/>
      <c r="B727" s="297"/>
      <c r="C727" s="297"/>
      <c r="D727" s="297"/>
      <c r="E727" s="297"/>
      <c r="F727" s="298"/>
      <c r="G727" s="297"/>
      <c r="H727" s="297"/>
      <c r="I727" s="297"/>
      <c r="J727" s="297"/>
      <c r="K727" s="297"/>
      <c r="L727" s="297"/>
      <c r="M727" s="297"/>
      <c r="N727" s="297"/>
      <c r="O727" s="297"/>
      <c r="P727" s="297"/>
      <c r="Q727" s="297"/>
      <c r="R727" s="297"/>
      <c r="S727" s="297"/>
      <c r="T727" s="297"/>
      <c r="U727" s="297"/>
      <c r="V727" s="297"/>
      <c r="W727" s="297"/>
      <c r="X727" s="297"/>
      <c r="Y727" s="297"/>
      <c r="Z727" s="297"/>
    </row>
    <row r="728" ht="13.5" customHeight="1">
      <c r="A728" s="297"/>
      <c r="B728" s="297"/>
      <c r="C728" s="297"/>
      <c r="D728" s="297"/>
      <c r="E728" s="297"/>
      <c r="F728" s="298"/>
      <c r="G728" s="297"/>
      <c r="H728" s="297"/>
      <c r="I728" s="297"/>
      <c r="J728" s="297"/>
      <c r="K728" s="297"/>
      <c r="L728" s="297"/>
      <c r="M728" s="297"/>
      <c r="N728" s="297"/>
      <c r="O728" s="297"/>
      <c r="P728" s="297"/>
      <c r="Q728" s="297"/>
      <c r="R728" s="297"/>
      <c r="S728" s="297"/>
      <c r="T728" s="297"/>
      <c r="U728" s="297"/>
      <c r="V728" s="297"/>
      <c r="W728" s="297"/>
      <c r="X728" s="297"/>
      <c r="Y728" s="297"/>
      <c r="Z728" s="297"/>
    </row>
    <row r="729" ht="13.5" customHeight="1">
      <c r="A729" s="297"/>
      <c r="B729" s="297"/>
      <c r="C729" s="297"/>
      <c r="D729" s="297"/>
      <c r="E729" s="297"/>
      <c r="F729" s="298"/>
      <c r="G729" s="297"/>
      <c r="H729" s="297"/>
      <c r="I729" s="297"/>
      <c r="J729" s="297"/>
      <c r="K729" s="297"/>
      <c r="L729" s="297"/>
      <c r="M729" s="297"/>
      <c r="N729" s="297"/>
      <c r="O729" s="297"/>
      <c r="P729" s="297"/>
      <c r="Q729" s="297"/>
      <c r="R729" s="297"/>
      <c r="S729" s="297"/>
      <c r="T729" s="297"/>
      <c r="U729" s="297"/>
      <c r="V729" s="297"/>
      <c r="W729" s="297"/>
      <c r="X729" s="297"/>
      <c r="Y729" s="297"/>
      <c r="Z729" s="297"/>
    </row>
    <row r="730" ht="13.5" customHeight="1">
      <c r="A730" s="297"/>
      <c r="B730" s="297"/>
      <c r="C730" s="297"/>
      <c r="D730" s="297"/>
      <c r="E730" s="297"/>
      <c r="F730" s="298"/>
      <c r="G730" s="297"/>
      <c r="H730" s="297"/>
      <c r="I730" s="297"/>
      <c r="J730" s="297"/>
      <c r="K730" s="297"/>
      <c r="L730" s="297"/>
      <c r="M730" s="297"/>
      <c r="N730" s="297"/>
      <c r="O730" s="297"/>
      <c r="P730" s="297"/>
      <c r="Q730" s="297"/>
      <c r="R730" s="297"/>
      <c r="S730" s="297"/>
      <c r="T730" s="297"/>
      <c r="U730" s="297"/>
      <c r="V730" s="297"/>
      <c r="W730" s="297"/>
      <c r="X730" s="297"/>
      <c r="Y730" s="297"/>
      <c r="Z730" s="297"/>
    </row>
    <row r="731" ht="13.5" customHeight="1">
      <c r="A731" s="297"/>
      <c r="B731" s="297"/>
      <c r="C731" s="297"/>
      <c r="D731" s="297"/>
      <c r="E731" s="297"/>
      <c r="F731" s="298"/>
      <c r="G731" s="297"/>
      <c r="H731" s="297"/>
      <c r="I731" s="297"/>
      <c r="J731" s="297"/>
      <c r="K731" s="297"/>
      <c r="L731" s="297"/>
      <c r="M731" s="297"/>
      <c r="N731" s="297"/>
      <c r="O731" s="297"/>
      <c r="P731" s="297"/>
      <c r="Q731" s="297"/>
      <c r="R731" s="297"/>
      <c r="S731" s="297"/>
      <c r="T731" s="297"/>
      <c r="U731" s="297"/>
      <c r="V731" s="297"/>
      <c r="W731" s="297"/>
      <c r="X731" s="297"/>
      <c r="Y731" s="297"/>
      <c r="Z731" s="297"/>
    </row>
    <row r="732" ht="13.5" customHeight="1">
      <c r="A732" s="297"/>
      <c r="B732" s="297"/>
      <c r="C732" s="297"/>
      <c r="D732" s="297"/>
      <c r="E732" s="297"/>
      <c r="F732" s="298"/>
      <c r="G732" s="297"/>
      <c r="H732" s="297"/>
      <c r="I732" s="297"/>
      <c r="J732" s="297"/>
      <c r="K732" s="297"/>
      <c r="L732" s="297"/>
      <c r="M732" s="297"/>
      <c r="N732" s="297"/>
      <c r="O732" s="297"/>
      <c r="P732" s="297"/>
      <c r="Q732" s="297"/>
      <c r="R732" s="297"/>
      <c r="S732" s="297"/>
      <c r="T732" s="297"/>
      <c r="U732" s="297"/>
      <c r="V732" s="297"/>
      <c r="W732" s="297"/>
      <c r="X732" s="297"/>
      <c r="Y732" s="297"/>
      <c r="Z732" s="297"/>
    </row>
    <row r="733" ht="13.5" customHeight="1">
      <c r="A733" s="297"/>
      <c r="B733" s="297"/>
      <c r="C733" s="297"/>
      <c r="D733" s="297"/>
      <c r="E733" s="297"/>
      <c r="F733" s="298"/>
      <c r="G733" s="297"/>
      <c r="H733" s="297"/>
      <c r="I733" s="297"/>
      <c r="J733" s="297"/>
      <c r="K733" s="297"/>
      <c r="L733" s="297"/>
      <c r="M733" s="297"/>
      <c r="N733" s="297"/>
      <c r="O733" s="297"/>
      <c r="P733" s="297"/>
      <c r="Q733" s="297"/>
      <c r="R733" s="297"/>
      <c r="S733" s="297"/>
      <c r="T733" s="297"/>
      <c r="U733" s="297"/>
      <c r="V733" s="297"/>
      <c r="W733" s="297"/>
      <c r="X733" s="297"/>
      <c r="Y733" s="297"/>
      <c r="Z733" s="297"/>
    </row>
    <row r="734" ht="13.5" customHeight="1">
      <c r="A734" s="297"/>
      <c r="B734" s="297"/>
      <c r="C734" s="297"/>
      <c r="D734" s="297"/>
      <c r="E734" s="297"/>
      <c r="F734" s="298"/>
      <c r="G734" s="297"/>
      <c r="H734" s="297"/>
      <c r="I734" s="297"/>
      <c r="J734" s="297"/>
      <c r="K734" s="297"/>
      <c r="L734" s="297"/>
      <c r="M734" s="297"/>
      <c r="N734" s="297"/>
      <c r="O734" s="297"/>
      <c r="P734" s="297"/>
      <c r="Q734" s="297"/>
      <c r="R734" s="297"/>
      <c r="S734" s="297"/>
      <c r="T734" s="297"/>
      <c r="U734" s="297"/>
      <c r="V734" s="297"/>
      <c r="W734" s="297"/>
      <c r="X734" s="297"/>
      <c r="Y734" s="297"/>
      <c r="Z734" s="297"/>
    </row>
    <row r="735" ht="13.5" customHeight="1">
      <c r="A735" s="297"/>
      <c r="B735" s="297"/>
      <c r="C735" s="297"/>
      <c r="D735" s="297"/>
      <c r="E735" s="297"/>
      <c r="F735" s="298"/>
      <c r="G735" s="297"/>
      <c r="H735" s="297"/>
      <c r="I735" s="297"/>
      <c r="J735" s="297"/>
      <c r="K735" s="297"/>
      <c r="L735" s="297"/>
      <c r="M735" s="297"/>
      <c r="N735" s="297"/>
      <c r="O735" s="297"/>
      <c r="P735" s="297"/>
      <c r="Q735" s="297"/>
      <c r="R735" s="297"/>
      <c r="S735" s="297"/>
      <c r="T735" s="297"/>
      <c r="U735" s="297"/>
      <c r="V735" s="297"/>
      <c r="W735" s="297"/>
      <c r="X735" s="297"/>
      <c r="Y735" s="297"/>
      <c r="Z735" s="297"/>
    </row>
    <row r="736" ht="13.5" customHeight="1">
      <c r="A736" s="297"/>
      <c r="B736" s="297"/>
      <c r="C736" s="297"/>
      <c r="D736" s="297"/>
      <c r="E736" s="297"/>
      <c r="F736" s="298"/>
      <c r="G736" s="297"/>
      <c r="H736" s="297"/>
      <c r="I736" s="297"/>
      <c r="J736" s="297"/>
      <c r="K736" s="297"/>
      <c r="L736" s="297"/>
      <c r="M736" s="297"/>
      <c r="N736" s="297"/>
      <c r="O736" s="297"/>
      <c r="P736" s="297"/>
      <c r="Q736" s="297"/>
      <c r="R736" s="297"/>
      <c r="S736" s="297"/>
      <c r="T736" s="297"/>
      <c r="U736" s="297"/>
      <c r="V736" s="297"/>
      <c r="W736" s="297"/>
      <c r="X736" s="297"/>
      <c r="Y736" s="297"/>
      <c r="Z736" s="297"/>
    </row>
    <row r="737" ht="13.5" customHeight="1">
      <c r="A737" s="297"/>
      <c r="B737" s="297"/>
      <c r="C737" s="297"/>
      <c r="D737" s="297"/>
      <c r="E737" s="297"/>
      <c r="F737" s="298"/>
      <c r="G737" s="297"/>
      <c r="H737" s="297"/>
      <c r="I737" s="297"/>
      <c r="J737" s="297"/>
      <c r="K737" s="297"/>
      <c r="L737" s="297"/>
      <c r="M737" s="297"/>
      <c r="N737" s="297"/>
      <c r="O737" s="297"/>
      <c r="P737" s="297"/>
      <c r="Q737" s="297"/>
      <c r="R737" s="297"/>
      <c r="S737" s="297"/>
      <c r="T737" s="297"/>
      <c r="U737" s="297"/>
      <c r="V737" s="297"/>
      <c r="W737" s="297"/>
      <c r="X737" s="297"/>
      <c r="Y737" s="297"/>
      <c r="Z737" s="297"/>
    </row>
    <row r="738" ht="13.5" customHeight="1">
      <c r="A738" s="297"/>
      <c r="B738" s="297"/>
      <c r="C738" s="297"/>
      <c r="D738" s="297"/>
      <c r="E738" s="297"/>
      <c r="F738" s="298"/>
      <c r="G738" s="297"/>
      <c r="H738" s="297"/>
      <c r="I738" s="297"/>
      <c r="J738" s="297"/>
      <c r="K738" s="297"/>
      <c r="L738" s="297"/>
      <c r="M738" s="297"/>
      <c r="N738" s="297"/>
      <c r="O738" s="297"/>
      <c r="P738" s="297"/>
      <c r="Q738" s="297"/>
      <c r="R738" s="297"/>
      <c r="S738" s="297"/>
      <c r="T738" s="297"/>
      <c r="U738" s="297"/>
      <c r="V738" s="297"/>
      <c r="W738" s="297"/>
      <c r="X738" s="297"/>
      <c r="Y738" s="297"/>
      <c r="Z738" s="297"/>
    </row>
    <row r="739" ht="13.5" customHeight="1">
      <c r="A739" s="297"/>
      <c r="B739" s="297"/>
      <c r="C739" s="297"/>
      <c r="D739" s="297"/>
      <c r="E739" s="297"/>
      <c r="F739" s="298"/>
      <c r="G739" s="297"/>
      <c r="H739" s="297"/>
      <c r="I739" s="297"/>
      <c r="J739" s="297"/>
      <c r="K739" s="297"/>
      <c r="L739" s="297"/>
      <c r="M739" s="297"/>
      <c r="N739" s="297"/>
      <c r="O739" s="297"/>
      <c r="P739" s="297"/>
      <c r="Q739" s="297"/>
      <c r="R739" s="297"/>
      <c r="S739" s="297"/>
      <c r="T739" s="297"/>
      <c r="U739" s="297"/>
      <c r="V739" s="297"/>
      <c r="W739" s="297"/>
      <c r="X739" s="297"/>
      <c r="Y739" s="297"/>
      <c r="Z739" s="297"/>
    </row>
    <row r="740" ht="13.5" customHeight="1">
      <c r="A740" s="297"/>
      <c r="B740" s="297"/>
      <c r="C740" s="297"/>
      <c r="D740" s="297"/>
      <c r="E740" s="297"/>
      <c r="F740" s="298"/>
      <c r="G740" s="297"/>
      <c r="H740" s="297"/>
      <c r="I740" s="297"/>
      <c r="J740" s="297"/>
      <c r="K740" s="297"/>
      <c r="L740" s="297"/>
      <c r="M740" s="297"/>
      <c r="N740" s="297"/>
      <c r="O740" s="297"/>
      <c r="P740" s="297"/>
      <c r="Q740" s="297"/>
      <c r="R740" s="297"/>
      <c r="S740" s="297"/>
      <c r="T740" s="297"/>
      <c r="U740" s="297"/>
      <c r="V740" s="297"/>
      <c r="W740" s="297"/>
      <c r="X740" s="297"/>
      <c r="Y740" s="297"/>
      <c r="Z740" s="297"/>
    </row>
    <row r="741" ht="13.5" customHeight="1">
      <c r="A741" s="297"/>
      <c r="B741" s="297"/>
      <c r="C741" s="297"/>
      <c r="D741" s="297"/>
      <c r="E741" s="297"/>
      <c r="F741" s="298"/>
      <c r="G741" s="297"/>
      <c r="H741" s="297"/>
      <c r="I741" s="297"/>
      <c r="J741" s="297"/>
      <c r="K741" s="297"/>
      <c r="L741" s="297"/>
      <c r="M741" s="297"/>
      <c r="N741" s="297"/>
      <c r="O741" s="297"/>
      <c r="P741" s="297"/>
      <c r="Q741" s="297"/>
      <c r="R741" s="297"/>
      <c r="S741" s="297"/>
      <c r="T741" s="297"/>
      <c r="U741" s="297"/>
      <c r="V741" s="297"/>
      <c r="W741" s="297"/>
      <c r="X741" s="297"/>
      <c r="Y741" s="297"/>
      <c r="Z741" s="297"/>
    </row>
    <row r="742" ht="13.5" customHeight="1">
      <c r="A742" s="297"/>
      <c r="B742" s="297"/>
      <c r="C742" s="297"/>
      <c r="D742" s="297"/>
      <c r="E742" s="297"/>
      <c r="F742" s="298"/>
      <c r="G742" s="297"/>
      <c r="H742" s="297"/>
      <c r="I742" s="297"/>
      <c r="J742" s="297"/>
      <c r="K742" s="297"/>
      <c r="L742" s="297"/>
      <c r="M742" s="297"/>
      <c r="N742" s="297"/>
      <c r="O742" s="297"/>
      <c r="P742" s="297"/>
      <c r="Q742" s="297"/>
      <c r="R742" s="297"/>
      <c r="S742" s="297"/>
      <c r="T742" s="297"/>
      <c r="U742" s="297"/>
      <c r="V742" s="297"/>
      <c r="W742" s="297"/>
      <c r="X742" s="297"/>
      <c r="Y742" s="297"/>
      <c r="Z742" s="297"/>
    </row>
    <row r="743" ht="13.5" customHeight="1">
      <c r="A743" s="297"/>
      <c r="B743" s="297"/>
      <c r="C743" s="297"/>
      <c r="D743" s="297"/>
      <c r="E743" s="297"/>
      <c r="F743" s="298"/>
      <c r="G743" s="297"/>
      <c r="H743" s="297"/>
      <c r="I743" s="297"/>
      <c r="J743" s="297"/>
      <c r="K743" s="297"/>
      <c r="L743" s="297"/>
      <c r="M743" s="297"/>
      <c r="N743" s="297"/>
      <c r="O743" s="297"/>
      <c r="P743" s="297"/>
      <c r="Q743" s="297"/>
      <c r="R743" s="297"/>
      <c r="S743" s="297"/>
      <c r="T743" s="297"/>
      <c r="U743" s="297"/>
      <c r="V743" s="297"/>
      <c r="W743" s="297"/>
      <c r="X743" s="297"/>
      <c r="Y743" s="297"/>
      <c r="Z743" s="297"/>
    </row>
    <row r="744" ht="13.5" customHeight="1">
      <c r="A744" s="297"/>
      <c r="B744" s="297"/>
      <c r="C744" s="297"/>
      <c r="D744" s="297"/>
      <c r="E744" s="297"/>
      <c r="F744" s="298"/>
      <c r="G744" s="297"/>
      <c r="H744" s="297"/>
      <c r="I744" s="297"/>
      <c r="J744" s="297"/>
      <c r="K744" s="297"/>
      <c r="L744" s="297"/>
      <c r="M744" s="297"/>
      <c r="N744" s="297"/>
      <c r="O744" s="297"/>
      <c r="P744" s="297"/>
      <c r="Q744" s="297"/>
      <c r="R744" s="297"/>
      <c r="S744" s="297"/>
      <c r="T744" s="297"/>
      <c r="U744" s="297"/>
      <c r="V744" s="297"/>
      <c r="W744" s="297"/>
      <c r="X744" s="297"/>
      <c r="Y744" s="297"/>
      <c r="Z744" s="297"/>
    </row>
    <row r="745" ht="13.5" customHeight="1">
      <c r="A745" s="297"/>
      <c r="B745" s="297"/>
      <c r="C745" s="297"/>
      <c r="D745" s="297"/>
      <c r="E745" s="297"/>
      <c r="F745" s="298"/>
      <c r="G745" s="297"/>
      <c r="H745" s="297"/>
      <c r="I745" s="297"/>
      <c r="J745" s="297"/>
      <c r="K745" s="297"/>
      <c r="L745" s="297"/>
      <c r="M745" s="297"/>
      <c r="N745" s="297"/>
      <c r="O745" s="297"/>
      <c r="P745" s="297"/>
      <c r="Q745" s="297"/>
      <c r="R745" s="297"/>
      <c r="S745" s="297"/>
      <c r="T745" s="297"/>
      <c r="U745" s="297"/>
      <c r="V745" s="297"/>
      <c r="W745" s="297"/>
      <c r="X745" s="297"/>
      <c r="Y745" s="297"/>
      <c r="Z745" s="297"/>
    </row>
    <row r="746" ht="13.5" customHeight="1">
      <c r="A746" s="297"/>
      <c r="B746" s="297"/>
      <c r="C746" s="297"/>
      <c r="D746" s="297"/>
      <c r="E746" s="297"/>
      <c r="F746" s="298"/>
      <c r="G746" s="297"/>
      <c r="H746" s="297"/>
      <c r="I746" s="297"/>
      <c r="J746" s="297"/>
      <c r="K746" s="297"/>
      <c r="L746" s="297"/>
      <c r="M746" s="297"/>
      <c r="N746" s="297"/>
      <c r="O746" s="297"/>
      <c r="P746" s="297"/>
      <c r="Q746" s="297"/>
      <c r="R746" s="297"/>
      <c r="S746" s="297"/>
      <c r="T746" s="297"/>
      <c r="U746" s="297"/>
      <c r="V746" s="297"/>
      <c r="W746" s="297"/>
      <c r="X746" s="297"/>
      <c r="Y746" s="297"/>
      <c r="Z746" s="297"/>
    </row>
    <row r="747" ht="13.5" customHeight="1">
      <c r="A747" s="297"/>
      <c r="B747" s="297"/>
      <c r="C747" s="297"/>
      <c r="D747" s="297"/>
      <c r="E747" s="297"/>
      <c r="F747" s="298"/>
      <c r="G747" s="297"/>
      <c r="H747" s="297"/>
      <c r="I747" s="297"/>
      <c r="J747" s="297"/>
      <c r="K747" s="297"/>
      <c r="L747" s="297"/>
      <c r="M747" s="297"/>
      <c r="N747" s="297"/>
      <c r="O747" s="297"/>
      <c r="P747" s="297"/>
      <c r="Q747" s="297"/>
      <c r="R747" s="297"/>
      <c r="S747" s="297"/>
      <c r="T747" s="297"/>
      <c r="U747" s="297"/>
      <c r="V747" s="297"/>
      <c r="W747" s="297"/>
      <c r="X747" s="297"/>
      <c r="Y747" s="297"/>
      <c r="Z747" s="297"/>
    </row>
    <row r="748" ht="13.5" customHeight="1">
      <c r="A748" s="297"/>
      <c r="B748" s="297"/>
      <c r="C748" s="297"/>
      <c r="D748" s="297"/>
      <c r="E748" s="297"/>
      <c r="F748" s="298"/>
      <c r="G748" s="297"/>
      <c r="H748" s="297"/>
      <c r="I748" s="297"/>
      <c r="J748" s="297"/>
      <c r="K748" s="297"/>
      <c r="L748" s="297"/>
      <c r="M748" s="297"/>
      <c r="N748" s="297"/>
      <c r="O748" s="297"/>
      <c r="P748" s="297"/>
      <c r="Q748" s="297"/>
      <c r="R748" s="297"/>
      <c r="S748" s="297"/>
      <c r="T748" s="297"/>
      <c r="U748" s="297"/>
      <c r="V748" s="297"/>
      <c r="W748" s="297"/>
      <c r="X748" s="297"/>
      <c r="Y748" s="297"/>
      <c r="Z748" s="297"/>
    </row>
    <row r="749" ht="13.5" customHeight="1">
      <c r="A749" s="297"/>
      <c r="B749" s="297"/>
      <c r="C749" s="297"/>
      <c r="D749" s="297"/>
      <c r="E749" s="297"/>
      <c r="F749" s="298"/>
      <c r="G749" s="297"/>
      <c r="H749" s="297"/>
      <c r="I749" s="297"/>
      <c r="J749" s="297"/>
      <c r="K749" s="297"/>
      <c r="L749" s="297"/>
      <c r="M749" s="297"/>
      <c r="N749" s="297"/>
      <c r="O749" s="297"/>
      <c r="P749" s="297"/>
      <c r="Q749" s="297"/>
      <c r="R749" s="297"/>
      <c r="S749" s="297"/>
      <c r="T749" s="297"/>
      <c r="U749" s="297"/>
      <c r="V749" s="297"/>
      <c r="W749" s="297"/>
      <c r="X749" s="297"/>
      <c r="Y749" s="297"/>
      <c r="Z749" s="297"/>
    </row>
    <row r="750" ht="13.5" customHeight="1">
      <c r="A750" s="297"/>
      <c r="B750" s="297"/>
      <c r="C750" s="297"/>
      <c r="D750" s="297"/>
      <c r="E750" s="297"/>
      <c r="F750" s="298"/>
      <c r="G750" s="297"/>
      <c r="H750" s="297"/>
      <c r="I750" s="297"/>
      <c r="J750" s="297"/>
      <c r="K750" s="297"/>
      <c r="L750" s="297"/>
      <c r="M750" s="297"/>
      <c r="N750" s="297"/>
      <c r="O750" s="297"/>
      <c r="P750" s="297"/>
      <c r="Q750" s="297"/>
      <c r="R750" s="297"/>
      <c r="S750" s="297"/>
      <c r="T750" s="297"/>
      <c r="U750" s="297"/>
      <c r="V750" s="297"/>
      <c r="W750" s="297"/>
      <c r="X750" s="297"/>
      <c r="Y750" s="297"/>
      <c r="Z750" s="297"/>
    </row>
    <row r="751" ht="13.5" customHeight="1">
      <c r="A751" s="297"/>
      <c r="B751" s="297"/>
      <c r="C751" s="297"/>
      <c r="D751" s="297"/>
      <c r="E751" s="297"/>
      <c r="F751" s="298"/>
      <c r="G751" s="297"/>
      <c r="H751" s="297"/>
      <c r="I751" s="297"/>
      <c r="J751" s="297"/>
      <c r="K751" s="297"/>
      <c r="L751" s="297"/>
      <c r="M751" s="297"/>
      <c r="N751" s="297"/>
      <c r="O751" s="297"/>
      <c r="P751" s="297"/>
      <c r="Q751" s="297"/>
      <c r="R751" s="297"/>
      <c r="S751" s="297"/>
      <c r="T751" s="297"/>
      <c r="U751" s="297"/>
      <c r="V751" s="297"/>
      <c r="W751" s="297"/>
      <c r="X751" s="297"/>
      <c r="Y751" s="297"/>
      <c r="Z751" s="297"/>
    </row>
    <row r="752" ht="13.5" customHeight="1">
      <c r="A752" s="297"/>
      <c r="B752" s="297"/>
      <c r="C752" s="297"/>
      <c r="D752" s="297"/>
      <c r="E752" s="297"/>
      <c r="F752" s="298"/>
      <c r="G752" s="297"/>
      <c r="H752" s="297"/>
      <c r="I752" s="297"/>
      <c r="J752" s="297"/>
      <c r="K752" s="297"/>
      <c r="L752" s="297"/>
      <c r="M752" s="297"/>
      <c r="N752" s="297"/>
      <c r="O752" s="297"/>
      <c r="P752" s="297"/>
      <c r="Q752" s="297"/>
      <c r="R752" s="297"/>
      <c r="S752" s="297"/>
      <c r="T752" s="297"/>
      <c r="U752" s="297"/>
      <c r="V752" s="297"/>
      <c r="W752" s="297"/>
      <c r="X752" s="297"/>
      <c r="Y752" s="297"/>
      <c r="Z752" s="297"/>
    </row>
    <row r="753" ht="13.5" customHeight="1">
      <c r="A753" s="297"/>
      <c r="B753" s="297"/>
      <c r="C753" s="297"/>
      <c r="D753" s="297"/>
      <c r="E753" s="297"/>
      <c r="F753" s="298"/>
      <c r="G753" s="297"/>
      <c r="H753" s="297"/>
      <c r="I753" s="297"/>
      <c r="J753" s="297"/>
      <c r="K753" s="297"/>
      <c r="L753" s="297"/>
      <c r="M753" s="297"/>
      <c r="N753" s="297"/>
      <c r="O753" s="297"/>
      <c r="P753" s="297"/>
      <c r="Q753" s="297"/>
      <c r="R753" s="297"/>
      <c r="S753" s="297"/>
      <c r="T753" s="297"/>
      <c r="U753" s="297"/>
      <c r="V753" s="297"/>
      <c r="W753" s="297"/>
      <c r="X753" s="297"/>
      <c r="Y753" s="297"/>
      <c r="Z753" s="297"/>
    </row>
    <row r="754" ht="13.5" customHeight="1">
      <c r="A754" s="297"/>
      <c r="B754" s="297"/>
      <c r="C754" s="297"/>
      <c r="D754" s="297"/>
      <c r="E754" s="297"/>
      <c r="F754" s="298"/>
      <c r="G754" s="297"/>
      <c r="H754" s="297"/>
      <c r="I754" s="297"/>
      <c r="J754" s="297"/>
      <c r="K754" s="297"/>
      <c r="L754" s="297"/>
      <c r="M754" s="297"/>
      <c r="N754" s="297"/>
      <c r="O754" s="297"/>
      <c r="P754" s="297"/>
      <c r="Q754" s="297"/>
      <c r="R754" s="297"/>
      <c r="S754" s="297"/>
      <c r="T754" s="297"/>
      <c r="U754" s="297"/>
      <c r="V754" s="297"/>
      <c r="W754" s="297"/>
      <c r="X754" s="297"/>
      <c r="Y754" s="297"/>
      <c r="Z754" s="297"/>
    </row>
    <row r="755" ht="13.5" customHeight="1">
      <c r="A755" s="297"/>
      <c r="B755" s="297"/>
      <c r="C755" s="297"/>
      <c r="D755" s="297"/>
      <c r="E755" s="297"/>
      <c r="F755" s="298"/>
      <c r="G755" s="297"/>
      <c r="H755" s="297"/>
      <c r="I755" s="297"/>
      <c r="J755" s="297"/>
      <c r="K755" s="297"/>
      <c r="L755" s="297"/>
      <c r="M755" s="297"/>
      <c r="N755" s="297"/>
      <c r="O755" s="297"/>
      <c r="P755" s="297"/>
      <c r="Q755" s="297"/>
      <c r="R755" s="297"/>
      <c r="S755" s="297"/>
      <c r="T755" s="297"/>
      <c r="U755" s="297"/>
      <c r="V755" s="297"/>
      <c r="W755" s="297"/>
      <c r="X755" s="297"/>
      <c r="Y755" s="297"/>
      <c r="Z755" s="297"/>
    </row>
    <row r="756" ht="13.5" customHeight="1">
      <c r="A756" s="297"/>
      <c r="B756" s="297"/>
      <c r="C756" s="297"/>
      <c r="D756" s="297"/>
      <c r="E756" s="297"/>
      <c r="F756" s="298"/>
      <c r="G756" s="297"/>
      <c r="H756" s="297"/>
      <c r="I756" s="297"/>
      <c r="J756" s="297"/>
      <c r="K756" s="297"/>
      <c r="L756" s="297"/>
      <c r="M756" s="297"/>
      <c r="N756" s="297"/>
      <c r="O756" s="297"/>
      <c r="P756" s="297"/>
      <c r="Q756" s="297"/>
      <c r="R756" s="297"/>
      <c r="S756" s="297"/>
      <c r="T756" s="297"/>
      <c r="U756" s="297"/>
      <c r="V756" s="297"/>
      <c r="W756" s="297"/>
      <c r="X756" s="297"/>
      <c r="Y756" s="297"/>
      <c r="Z756" s="297"/>
    </row>
    <row r="757" ht="13.5" customHeight="1">
      <c r="A757" s="297"/>
      <c r="B757" s="297"/>
      <c r="C757" s="297"/>
      <c r="D757" s="297"/>
      <c r="E757" s="297"/>
      <c r="F757" s="298"/>
      <c r="G757" s="297"/>
      <c r="H757" s="297"/>
      <c r="I757" s="297"/>
      <c r="J757" s="297"/>
      <c r="K757" s="297"/>
      <c r="L757" s="297"/>
      <c r="M757" s="297"/>
      <c r="N757" s="297"/>
      <c r="O757" s="297"/>
      <c r="P757" s="297"/>
      <c r="Q757" s="297"/>
      <c r="R757" s="297"/>
      <c r="S757" s="297"/>
      <c r="T757" s="297"/>
      <c r="U757" s="297"/>
      <c r="V757" s="297"/>
      <c r="W757" s="297"/>
      <c r="X757" s="297"/>
      <c r="Y757" s="297"/>
      <c r="Z757" s="297"/>
    </row>
    <row r="758" ht="13.5" customHeight="1">
      <c r="A758" s="297"/>
      <c r="B758" s="297"/>
      <c r="C758" s="297"/>
      <c r="D758" s="297"/>
      <c r="E758" s="297"/>
      <c r="F758" s="298"/>
      <c r="G758" s="297"/>
      <c r="H758" s="297"/>
      <c r="I758" s="297"/>
      <c r="J758" s="297"/>
      <c r="K758" s="297"/>
      <c r="L758" s="297"/>
      <c r="M758" s="297"/>
      <c r="N758" s="297"/>
      <c r="O758" s="297"/>
      <c r="P758" s="297"/>
      <c r="Q758" s="297"/>
      <c r="R758" s="297"/>
      <c r="S758" s="297"/>
      <c r="T758" s="297"/>
      <c r="U758" s="297"/>
      <c r="V758" s="297"/>
      <c r="W758" s="297"/>
      <c r="X758" s="297"/>
      <c r="Y758" s="297"/>
      <c r="Z758" s="297"/>
    </row>
    <row r="759" ht="13.5" customHeight="1">
      <c r="A759" s="297"/>
      <c r="B759" s="297"/>
      <c r="C759" s="297"/>
      <c r="D759" s="297"/>
      <c r="E759" s="297"/>
      <c r="F759" s="298"/>
      <c r="G759" s="297"/>
      <c r="H759" s="297"/>
      <c r="I759" s="297"/>
      <c r="J759" s="297"/>
      <c r="K759" s="297"/>
      <c r="L759" s="297"/>
      <c r="M759" s="297"/>
      <c r="N759" s="297"/>
      <c r="O759" s="297"/>
      <c r="P759" s="297"/>
      <c r="Q759" s="297"/>
      <c r="R759" s="297"/>
      <c r="S759" s="297"/>
      <c r="T759" s="297"/>
      <c r="U759" s="297"/>
      <c r="V759" s="297"/>
      <c r="W759" s="297"/>
      <c r="X759" s="297"/>
      <c r="Y759" s="297"/>
      <c r="Z759" s="297"/>
    </row>
    <row r="760" ht="13.5" customHeight="1">
      <c r="A760" s="297"/>
      <c r="B760" s="297"/>
      <c r="C760" s="297"/>
      <c r="D760" s="297"/>
      <c r="E760" s="297"/>
      <c r="F760" s="298"/>
      <c r="G760" s="297"/>
      <c r="H760" s="297"/>
      <c r="I760" s="297"/>
      <c r="J760" s="297"/>
      <c r="K760" s="297"/>
      <c r="L760" s="297"/>
      <c r="M760" s="297"/>
      <c r="N760" s="297"/>
      <c r="O760" s="297"/>
      <c r="P760" s="297"/>
      <c r="Q760" s="297"/>
      <c r="R760" s="297"/>
      <c r="S760" s="297"/>
      <c r="T760" s="297"/>
      <c r="U760" s="297"/>
      <c r="V760" s="297"/>
      <c r="W760" s="297"/>
      <c r="X760" s="297"/>
      <c r="Y760" s="297"/>
      <c r="Z760" s="297"/>
    </row>
    <row r="761" ht="13.5" customHeight="1">
      <c r="A761" s="297"/>
      <c r="B761" s="297"/>
      <c r="C761" s="297"/>
      <c r="D761" s="297"/>
      <c r="E761" s="297"/>
      <c r="F761" s="298"/>
      <c r="G761" s="297"/>
      <c r="H761" s="297"/>
      <c r="I761" s="297"/>
      <c r="J761" s="297"/>
      <c r="K761" s="297"/>
      <c r="L761" s="297"/>
      <c r="M761" s="297"/>
      <c r="N761" s="297"/>
      <c r="O761" s="297"/>
      <c r="P761" s="297"/>
      <c r="Q761" s="297"/>
      <c r="R761" s="297"/>
      <c r="S761" s="297"/>
      <c r="T761" s="297"/>
      <c r="U761" s="297"/>
      <c r="V761" s="297"/>
      <c r="W761" s="297"/>
      <c r="X761" s="297"/>
      <c r="Y761" s="297"/>
      <c r="Z761" s="297"/>
    </row>
    <row r="762" ht="13.5" customHeight="1">
      <c r="A762" s="297"/>
      <c r="B762" s="297"/>
      <c r="C762" s="297"/>
      <c r="D762" s="297"/>
      <c r="E762" s="297"/>
      <c r="F762" s="298"/>
      <c r="G762" s="297"/>
      <c r="H762" s="297"/>
      <c r="I762" s="297"/>
      <c r="J762" s="297"/>
      <c r="K762" s="297"/>
      <c r="L762" s="297"/>
      <c r="M762" s="297"/>
      <c r="N762" s="297"/>
      <c r="O762" s="297"/>
      <c r="P762" s="297"/>
      <c r="Q762" s="297"/>
      <c r="R762" s="297"/>
      <c r="S762" s="297"/>
      <c r="T762" s="297"/>
      <c r="U762" s="297"/>
      <c r="V762" s="297"/>
      <c r="W762" s="297"/>
      <c r="X762" s="297"/>
      <c r="Y762" s="297"/>
      <c r="Z762" s="297"/>
    </row>
    <row r="763" ht="13.5" customHeight="1">
      <c r="A763" s="297"/>
      <c r="B763" s="297"/>
      <c r="C763" s="297"/>
      <c r="D763" s="297"/>
      <c r="E763" s="297"/>
      <c r="F763" s="298"/>
      <c r="G763" s="297"/>
      <c r="H763" s="297"/>
      <c r="I763" s="297"/>
      <c r="J763" s="297"/>
      <c r="K763" s="297"/>
      <c r="L763" s="297"/>
      <c r="M763" s="297"/>
      <c r="N763" s="297"/>
      <c r="O763" s="297"/>
      <c r="P763" s="297"/>
      <c r="Q763" s="297"/>
      <c r="R763" s="297"/>
      <c r="S763" s="297"/>
      <c r="T763" s="297"/>
      <c r="U763" s="297"/>
      <c r="V763" s="297"/>
      <c r="W763" s="297"/>
      <c r="X763" s="297"/>
      <c r="Y763" s="297"/>
      <c r="Z763" s="297"/>
    </row>
    <row r="764" ht="13.5" customHeight="1">
      <c r="A764" s="297"/>
      <c r="B764" s="297"/>
      <c r="C764" s="297"/>
      <c r="D764" s="297"/>
      <c r="E764" s="297"/>
      <c r="F764" s="298"/>
      <c r="G764" s="297"/>
      <c r="H764" s="297"/>
      <c r="I764" s="297"/>
      <c r="J764" s="297"/>
      <c r="K764" s="297"/>
      <c r="L764" s="297"/>
      <c r="M764" s="297"/>
      <c r="N764" s="297"/>
      <c r="O764" s="297"/>
      <c r="P764" s="297"/>
      <c r="Q764" s="297"/>
      <c r="R764" s="297"/>
      <c r="S764" s="297"/>
      <c r="T764" s="297"/>
      <c r="U764" s="297"/>
      <c r="V764" s="297"/>
      <c r="W764" s="297"/>
      <c r="X764" s="297"/>
      <c r="Y764" s="297"/>
      <c r="Z764" s="297"/>
    </row>
    <row r="765" ht="13.5" customHeight="1">
      <c r="A765" s="297"/>
      <c r="B765" s="297"/>
      <c r="C765" s="297"/>
      <c r="D765" s="297"/>
      <c r="E765" s="297"/>
      <c r="F765" s="298"/>
      <c r="G765" s="297"/>
      <c r="H765" s="297"/>
      <c r="I765" s="297"/>
      <c r="J765" s="297"/>
      <c r="K765" s="297"/>
      <c r="L765" s="297"/>
      <c r="M765" s="297"/>
      <c r="N765" s="297"/>
      <c r="O765" s="297"/>
      <c r="P765" s="297"/>
      <c r="Q765" s="297"/>
      <c r="R765" s="297"/>
      <c r="S765" s="297"/>
      <c r="T765" s="297"/>
      <c r="U765" s="297"/>
      <c r="V765" s="297"/>
      <c r="W765" s="297"/>
      <c r="X765" s="297"/>
      <c r="Y765" s="297"/>
      <c r="Z765" s="297"/>
    </row>
    <row r="766" ht="13.5" customHeight="1">
      <c r="A766" s="297"/>
      <c r="B766" s="297"/>
      <c r="C766" s="297"/>
      <c r="D766" s="297"/>
      <c r="E766" s="297"/>
      <c r="F766" s="298"/>
      <c r="G766" s="297"/>
      <c r="H766" s="297"/>
      <c r="I766" s="297"/>
      <c r="J766" s="297"/>
      <c r="K766" s="297"/>
      <c r="L766" s="297"/>
      <c r="M766" s="297"/>
      <c r="N766" s="297"/>
      <c r="O766" s="297"/>
      <c r="P766" s="297"/>
      <c r="Q766" s="297"/>
      <c r="R766" s="297"/>
      <c r="S766" s="297"/>
      <c r="T766" s="297"/>
      <c r="U766" s="297"/>
      <c r="V766" s="297"/>
      <c r="W766" s="297"/>
      <c r="X766" s="297"/>
      <c r="Y766" s="297"/>
      <c r="Z766" s="297"/>
    </row>
    <row r="767" ht="13.5" customHeight="1">
      <c r="A767" s="297"/>
      <c r="B767" s="297"/>
      <c r="C767" s="297"/>
      <c r="D767" s="297"/>
      <c r="E767" s="297"/>
      <c r="F767" s="298"/>
      <c r="G767" s="297"/>
      <c r="H767" s="297"/>
      <c r="I767" s="297"/>
      <c r="J767" s="297"/>
      <c r="K767" s="297"/>
      <c r="L767" s="297"/>
      <c r="M767" s="297"/>
      <c r="N767" s="297"/>
      <c r="O767" s="297"/>
      <c r="P767" s="297"/>
      <c r="Q767" s="297"/>
      <c r="R767" s="297"/>
      <c r="S767" s="297"/>
      <c r="T767" s="297"/>
      <c r="U767" s="297"/>
      <c r="V767" s="297"/>
      <c r="W767" s="297"/>
      <c r="X767" s="297"/>
      <c r="Y767" s="297"/>
      <c r="Z767" s="297"/>
    </row>
    <row r="768" ht="13.5" customHeight="1">
      <c r="A768" s="297"/>
      <c r="B768" s="297"/>
      <c r="C768" s="297"/>
      <c r="D768" s="297"/>
      <c r="E768" s="297"/>
      <c r="F768" s="298"/>
      <c r="G768" s="297"/>
      <c r="H768" s="297"/>
      <c r="I768" s="297"/>
      <c r="J768" s="297"/>
      <c r="K768" s="297"/>
      <c r="L768" s="297"/>
      <c r="M768" s="297"/>
      <c r="N768" s="297"/>
      <c r="O768" s="297"/>
      <c r="P768" s="297"/>
      <c r="Q768" s="297"/>
      <c r="R768" s="297"/>
      <c r="S768" s="297"/>
      <c r="T768" s="297"/>
      <c r="U768" s="297"/>
      <c r="V768" s="297"/>
      <c r="W768" s="297"/>
      <c r="X768" s="297"/>
      <c r="Y768" s="297"/>
      <c r="Z768" s="297"/>
    </row>
    <row r="769" ht="13.5" customHeight="1">
      <c r="A769" s="297"/>
      <c r="B769" s="297"/>
      <c r="C769" s="297"/>
      <c r="D769" s="297"/>
      <c r="E769" s="297"/>
      <c r="F769" s="298"/>
      <c r="G769" s="297"/>
      <c r="H769" s="297"/>
      <c r="I769" s="297"/>
      <c r="J769" s="297"/>
      <c r="K769" s="297"/>
      <c r="L769" s="297"/>
      <c r="M769" s="297"/>
      <c r="N769" s="297"/>
      <c r="O769" s="297"/>
      <c r="P769" s="297"/>
      <c r="Q769" s="297"/>
      <c r="R769" s="297"/>
      <c r="S769" s="297"/>
      <c r="T769" s="297"/>
      <c r="U769" s="297"/>
      <c r="V769" s="297"/>
      <c r="W769" s="297"/>
      <c r="X769" s="297"/>
      <c r="Y769" s="297"/>
      <c r="Z769" s="297"/>
    </row>
    <row r="770" ht="13.5" customHeight="1">
      <c r="A770" s="297"/>
      <c r="B770" s="297"/>
      <c r="C770" s="297"/>
      <c r="D770" s="297"/>
      <c r="E770" s="297"/>
      <c r="F770" s="298"/>
      <c r="G770" s="297"/>
      <c r="H770" s="297"/>
      <c r="I770" s="297"/>
      <c r="J770" s="297"/>
      <c r="K770" s="297"/>
      <c r="L770" s="297"/>
      <c r="M770" s="297"/>
      <c r="N770" s="297"/>
      <c r="O770" s="297"/>
      <c r="P770" s="297"/>
      <c r="Q770" s="297"/>
      <c r="R770" s="297"/>
      <c r="S770" s="297"/>
      <c r="T770" s="297"/>
      <c r="U770" s="297"/>
      <c r="V770" s="297"/>
      <c r="W770" s="297"/>
      <c r="X770" s="297"/>
      <c r="Y770" s="297"/>
      <c r="Z770" s="297"/>
    </row>
    <row r="771" ht="13.5" customHeight="1">
      <c r="A771" s="297"/>
      <c r="B771" s="297"/>
      <c r="C771" s="297"/>
      <c r="D771" s="297"/>
      <c r="E771" s="297"/>
      <c r="F771" s="298"/>
      <c r="G771" s="297"/>
      <c r="H771" s="297"/>
      <c r="I771" s="297"/>
      <c r="J771" s="297"/>
      <c r="K771" s="297"/>
      <c r="L771" s="297"/>
      <c r="M771" s="297"/>
      <c r="N771" s="297"/>
      <c r="O771" s="297"/>
      <c r="P771" s="297"/>
      <c r="Q771" s="297"/>
      <c r="R771" s="297"/>
      <c r="S771" s="297"/>
      <c r="T771" s="297"/>
      <c r="U771" s="297"/>
      <c r="V771" s="297"/>
      <c r="W771" s="297"/>
      <c r="X771" s="297"/>
      <c r="Y771" s="297"/>
      <c r="Z771" s="297"/>
    </row>
    <row r="772" ht="13.5" customHeight="1">
      <c r="A772" s="297"/>
      <c r="B772" s="297"/>
      <c r="C772" s="297"/>
      <c r="D772" s="297"/>
      <c r="E772" s="297"/>
      <c r="F772" s="298"/>
      <c r="G772" s="297"/>
      <c r="H772" s="297"/>
      <c r="I772" s="297"/>
      <c r="J772" s="297"/>
      <c r="K772" s="297"/>
      <c r="L772" s="297"/>
      <c r="M772" s="297"/>
      <c r="N772" s="297"/>
      <c r="O772" s="297"/>
      <c r="P772" s="297"/>
      <c r="Q772" s="297"/>
      <c r="R772" s="297"/>
      <c r="S772" s="297"/>
      <c r="T772" s="297"/>
      <c r="U772" s="297"/>
      <c r="V772" s="297"/>
      <c r="W772" s="297"/>
      <c r="X772" s="297"/>
      <c r="Y772" s="297"/>
      <c r="Z772" s="297"/>
    </row>
    <row r="773" ht="13.5" customHeight="1">
      <c r="A773" s="297"/>
      <c r="B773" s="297"/>
      <c r="C773" s="297"/>
      <c r="D773" s="297"/>
      <c r="E773" s="297"/>
      <c r="F773" s="298"/>
      <c r="G773" s="297"/>
      <c r="H773" s="297"/>
      <c r="I773" s="297"/>
      <c r="J773" s="297"/>
      <c r="K773" s="297"/>
      <c r="L773" s="297"/>
      <c r="M773" s="297"/>
      <c r="N773" s="297"/>
      <c r="O773" s="297"/>
      <c r="P773" s="297"/>
      <c r="Q773" s="297"/>
      <c r="R773" s="297"/>
      <c r="S773" s="297"/>
      <c r="T773" s="297"/>
      <c r="U773" s="297"/>
      <c r="V773" s="297"/>
      <c r="W773" s="297"/>
      <c r="X773" s="297"/>
      <c r="Y773" s="297"/>
      <c r="Z773" s="297"/>
    </row>
    <row r="774" ht="13.5" customHeight="1">
      <c r="A774" s="297"/>
      <c r="B774" s="297"/>
      <c r="C774" s="297"/>
      <c r="D774" s="297"/>
      <c r="E774" s="297"/>
      <c r="F774" s="298"/>
      <c r="G774" s="297"/>
      <c r="H774" s="297"/>
      <c r="I774" s="297"/>
      <c r="J774" s="297"/>
      <c r="K774" s="297"/>
      <c r="L774" s="297"/>
      <c r="M774" s="297"/>
      <c r="N774" s="297"/>
      <c r="O774" s="297"/>
      <c r="P774" s="297"/>
      <c r="Q774" s="297"/>
      <c r="R774" s="297"/>
      <c r="S774" s="297"/>
      <c r="T774" s="297"/>
      <c r="U774" s="297"/>
      <c r="V774" s="297"/>
      <c r="W774" s="297"/>
      <c r="X774" s="297"/>
      <c r="Y774" s="297"/>
      <c r="Z774" s="297"/>
    </row>
    <row r="775" ht="13.5" customHeight="1">
      <c r="A775" s="297"/>
      <c r="B775" s="297"/>
      <c r="C775" s="297"/>
      <c r="D775" s="297"/>
      <c r="E775" s="297"/>
      <c r="F775" s="298"/>
      <c r="G775" s="297"/>
      <c r="H775" s="297"/>
      <c r="I775" s="297"/>
      <c r="J775" s="297"/>
      <c r="K775" s="297"/>
      <c r="L775" s="297"/>
      <c r="M775" s="297"/>
      <c r="N775" s="297"/>
      <c r="O775" s="297"/>
      <c r="P775" s="297"/>
      <c r="Q775" s="297"/>
      <c r="R775" s="297"/>
      <c r="S775" s="297"/>
      <c r="T775" s="297"/>
      <c r="U775" s="297"/>
      <c r="V775" s="297"/>
      <c r="W775" s="297"/>
      <c r="X775" s="297"/>
      <c r="Y775" s="297"/>
      <c r="Z775" s="297"/>
    </row>
    <row r="776" ht="13.5" customHeight="1">
      <c r="A776" s="297"/>
      <c r="B776" s="297"/>
      <c r="C776" s="297"/>
      <c r="D776" s="297"/>
      <c r="E776" s="297"/>
      <c r="F776" s="298"/>
      <c r="G776" s="297"/>
      <c r="H776" s="297"/>
      <c r="I776" s="297"/>
      <c r="J776" s="297"/>
      <c r="K776" s="297"/>
      <c r="L776" s="297"/>
      <c r="M776" s="297"/>
      <c r="N776" s="297"/>
      <c r="O776" s="297"/>
      <c r="P776" s="297"/>
      <c r="Q776" s="297"/>
      <c r="R776" s="297"/>
      <c r="S776" s="297"/>
      <c r="T776" s="297"/>
      <c r="U776" s="297"/>
      <c r="V776" s="297"/>
      <c r="W776" s="297"/>
      <c r="X776" s="297"/>
      <c r="Y776" s="297"/>
      <c r="Z776" s="297"/>
    </row>
    <row r="777" ht="13.5" customHeight="1">
      <c r="A777" s="297"/>
      <c r="B777" s="297"/>
      <c r="C777" s="297"/>
      <c r="D777" s="297"/>
      <c r="E777" s="297"/>
      <c r="F777" s="298"/>
      <c r="G777" s="297"/>
      <c r="H777" s="297"/>
      <c r="I777" s="297"/>
      <c r="J777" s="297"/>
      <c r="K777" s="297"/>
      <c r="L777" s="297"/>
      <c r="M777" s="297"/>
      <c r="N777" s="297"/>
      <c r="O777" s="297"/>
      <c r="P777" s="297"/>
      <c r="Q777" s="297"/>
      <c r="R777" s="297"/>
      <c r="S777" s="297"/>
      <c r="T777" s="297"/>
      <c r="U777" s="297"/>
      <c r="V777" s="297"/>
      <c r="W777" s="297"/>
      <c r="X777" s="297"/>
      <c r="Y777" s="297"/>
      <c r="Z777" s="297"/>
    </row>
    <row r="778" ht="13.5" customHeight="1">
      <c r="A778" s="297"/>
      <c r="B778" s="297"/>
      <c r="C778" s="297"/>
      <c r="D778" s="297"/>
      <c r="E778" s="297"/>
      <c r="F778" s="298"/>
      <c r="G778" s="297"/>
      <c r="H778" s="297"/>
      <c r="I778" s="297"/>
      <c r="J778" s="297"/>
      <c r="K778" s="297"/>
      <c r="L778" s="297"/>
      <c r="M778" s="297"/>
      <c r="N778" s="297"/>
      <c r="O778" s="297"/>
      <c r="P778" s="297"/>
      <c r="Q778" s="297"/>
      <c r="R778" s="297"/>
      <c r="S778" s="297"/>
      <c r="T778" s="297"/>
      <c r="U778" s="297"/>
      <c r="V778" s="297"/>
      <c r="W778" s="297"/>
      <c r="X778" s="297"/>
      <c r="Y778" s="297"/>
      <c r="Z778" s="297"/>
    </row>
    <row r="779" ht="13.5" customHeight="1">
      <c r="A779" s="297"/>
      <c r="B779" s="297"/>
      <c r="C779" s="297"/>
      <c r="D779" s="297"/>
      <c r="E779" s="297"/>
      <c r="F779" s="298"/>
      <c r="G779" s="297"/>
      <c r="H779" s="297"/>
      <c r="I779" s="297"/>
      <c r="J779" s="297"/>
      <c r="K779" s="297"/>
      <c r="L779" s="297"/>
      <c r="M779" s="297"/>
      <c r="N779" s="297"/>
      <c r="O779" s="297"/>
      <c r="P779" s="297"/>
      <c r="Q779" s="297"/>
      <c r="R779" s="297"/>
      <c r="S779" s="297"/>
      <c r="T779" s="297"/>
      <c r="U779" s="297"/>
      <c r="V779" s="297"/>
      <c r="W779" s="297"/>
      <c r="X779" s="297"/>
      <c r="Y779" s="297"/>
      <c r="Z779" s="297"/>
    </row>
    <row r="780" ht="13.5" customHeight="1">
      <c r="A780" s="297"/>
      <c r="B780" s="297"/>
      <c r="C780" s="297"/>
      <c r="D780" s="297"/>
      <c r="E780" s="297"/>
      <c r="F780" s="298"/>
      <c r="G780" s="297"/>
      <c r="H780" s="297"/>
      <c r="I780" s="297"/>
      <c r="J780" s="297"/>
      <c r="K780" s="297"/>
      <c r="L780" s="297"/>
      <c r="M780" s="297"/>
      <c r="N780" s="297"/>
      <c r="O780" s="297"/>
      <c r="P780" s="297"/>
      <c r="Q780" s="297"/>
      <c r="R780" s="297"/>
      <c r="S780" s="297"/>
      <c r="T780" s="297"/>
      <c r="U780" s="297"/>
      <c r="V780" s="297"/>
      <c r="W780" s="297"/>
      <c r="X780" s="297"/>
      <c r="Y780" s="297"/>
      <c r="Z780" s="297"/>
    </row>
    <row r="781" ht="13.5" customHeight="1">
      <c r="A781" s="297"/>
      <c r="B781" s="297"/>
      <c r="C781" s="297"/>
      <c r="D781" s="297"/>
      <c r="E781" s="297"/>
      <c r="F781" s="298"/>
      <c r="G781" s="297"/>
      <c r="H781" s="297"/>
      <c r="I781" s="297"/>
      <c r="J781" s="297"/>
      <c r="K781" s="297"/>
      <c r="L781" s="297"/>
      <c r="M781" s="297"/>
      <c r="N781" s="297"/>
      <c r="O781" s="297"/>
      <c r="P781" s="297"/>
      <c r="Q781" s="297"/>
      <c r="R781" s="297"/>
      <c r="S781" s="297"/>
      <c r="T781" s="297"/>
      <c r="U781" s="297"/>
      <c r="V781" s="297"/>
      <c r="W781" s="297"/>
      <c r="X781" s="297"/>
      <c r="Y781" s="297"/>
      <c r="Z781" s="297"/>
    </row>
    <row r="782" ht="13.5" customHeight="1">
      <c r="A782" s="297"/>
      <c r="B782" s="297"/>
      <c r="C782" s="297"/>
      <c r="D782" s="297"/>
      <c r="E782" s="297"/>
      <c r="F782" s="298"/>
      <c r="G782" s="297"/>
      <c r="H782" s="297"/>
      <c r="I782" s="297"/>
      <c r="J782" s="297"/>
      <c r="K782" s="297"/>
      <c r="L782" s="297"/>
      <c r="M782" s="297"/>
      <c r="N782" s="297"/>
      <c r="O782" s="297"/>
      <c r="P782" s="297"/>
      <c r="Q782" s="297"/>
      <c r="R782" s="297"/>
      <c r="S782" s="297"/>
      <c r="T782" s="297"/>
      <c r="U782" s="297"/>
      <c r="V782" s="297"/>
      <c r="W782" s="297"/>
      <c r="X782" s="297"/>
      <c r="Y782" s="297"/>
      <c r="Z782" s="297"/>
    </row>
    <row r="783" ht="13.5" customHeight="1">
      <c r="A783" s="297"/>
      <c r="B783" s="297"/>
      <c r="C783" s="297"/>
      <c r="D783" s="297"/>
      <c r="E783" s="297"/>
      <c r="F783" s="298"/>
      <c r="G783" s="297"/>
      <c r="H783" s="297"/>
      <c r="I783" s="297"/>
      <c r="J783" s="297"/>
      <c r="K783" s="297"/>
      <c r="L783" s="297"/>
      <c r="M783" s="297"/>
      <c r="N783" s="297"/>
      <c r="O783" s="297"/>
      <c r="P783" s="297"/>
      <c r="Q783" s="297"/>
      <c r="R783" s="297"/>
      <c r="S783" s="297"/>
      <c r="T783" s="297"/>
      <c r="U783" s="297"/>
      <c r="V783" s="297"/>
      <c r="W783" s="297"/>
      <c r="X783" s="297"/>
      <c r="Y783" s="297"/>
      <c r="Z783" s="297"/>
    </row>
    <row r="784" ht="13.5" customHeight="1">
      <c r="A784" s="297"/>
      <c r="B784" s="297"/>
      <c r="C784" s="297"/>
      <c r="D784" s="297"/>
      <c r="E784" s="297"/>
      <c r="F784" s="298"/>
      <c r="G784" s="297"/>
      <c r="H784" s="297"/>
      <c r="I784" s="297"/>
      <c r="J784" s="297"/>
      <c r="K784" s="297"/>
      <c r="L784" s="297"/>
      <c r="M784" s="297"/>
      <c r="N784" s="297"/>
      <c r="O784" s="297"/>
      <c r="P784" s="297"/>
      <c r="Q784" s="297"/>
      <c r="R784" s="297"/>
      <c r="S784" s="297"/>
      <c r="T784" s="297"/>
      <c r="U784" s="297"/>
      <c r="V784" s="297"/>
      <c r="W784" s="297"/>
      <c r="X784" s="297"/>
      <c r="Y784" s="297"/>
      <c r="Z784" s="297"/>
    </row>
    <row r="785" ht="13.5" customHeight="1">
      <c r="A785" s="297"/>
      <c r="B785" s="297"/>
      <c r="C785" s="297"/>
      <c r="D785" s="297"/>
      <c r="E785" s="297"/>
      <c r="F785" s="298"/>
      <c r="G785" s="297"/>
      <c r="H785" s="297"/>
      <c r="I785" s="297"/>
      <c r="J785" s="297"/>
      <c r="K785" s="297"/>
      <c r="L785" s="297"/>
      <c r="M785" s="297"/>
      <c r="N785" s="297"/>
      <c r="O785" s="297"/>
      <c r="P785" s="297"/>
      <c r="Q785" s="297"/>
      <c r="R785" s="297"/>
      <c r="S785" s="297"/>
      <c r="T785" s="297"/>
      <c r="U785" s="297"/>
      <c r="V785" s="297"/>
      <c r="W785" s="297"/>
      <c r="X785" s="297"/>
      <c r="Y785" s="297"/>
      <c r="Z785" s="297"/>
    </row>
    <row r="786" ht="13.5" customHeight="1">
      <c r="A786" s="297"/>
      <c r="B786" s="297"/>
      <c r="C786" s="297"/>
      <c r="D786" s="297"/>
      <c r="E786" s="297"/>
      <c r="F786" s="298"/>
      <c r="G786" s="297"/>
      <c r="H786" s="297"/>
      <c r="I786" s="297"/>
      <c r="J786" s="297"/>
      <c r="K786" s="297"/>
      <c r="L786" s="297"/>
      <c r="M786" s="297"/>
      <c r="N786" s="297"/>
      <c r="O786" s="297"/>
      <c r="P786" s="297"/>
      <c r="Q786" s="297"/>
      <c r="R786" s="297"/>
      <c r="S786" s="297"/>
      <c r="T786" s="297"/>
      <c r="U786" s="297"/>
      <c r="V786" s="297"/>
      <c r="W786" s="297"/>
      <c r="X786" s="297"/>
      <c r="Y786" s="297"/>
      <c r="Z786" s="297"/>
    </row>
    <row r="787" ht="13.5" customHeight="1">
      <c r="A787" s="297"/>
      <c r="B787" s="297"/>
      <c r="C787" s="297"/>
      <c r="D787" s="297"/>
      <c r="E787" s="297"/>
      <c r="F787" s="298"/>
      <c r="G787" s="297"/>
      <c r="H787" s="297"/>
      <c r="I787" s="297"/>
      <c r="J787" s="297"/>
      <c r="K787" s="297"/>
      <c r="L787" s="297"/>
      <c r="M787" s="297"/>
      <c r="N787" s="297"/>
      <c r="O787" s="297"/>
      <c r="P787" s="297"/>
      <c r="Q787" s="297"/>
      <c r="R787" s="297"/>
      <c r="S787" s="297"/>
      <c r="T787" s="297"/>
      <c r="U787" s="297"/>
      <c r="V787" s="297"/>
      <c r="W787" s="297"/>
      <c r="X787" s="297"/>
      <c r="Y787" s="297"/>
      <c r="Z787" s="297"/>
    </row>
    <row r="788" ht="13.5" customHeight="1">
      <c r="A788" s="297"/>
      <c r="B788" s="297"/>
      <c r="C788" s="297"/>
      <c r="D788" s="297"/>
      <c r="E788" s="297"/>
      <c r="F788" s="298"/>
      <c r="G788" s="297"/>
      <c r="H788" s="297"/>
      <c r="I788" s="297"/>
      <c r="J788" s="297"/>
      <c r="K788" s="297"/>
      <c r="L788" s="297"/>
      <c r="M788" s="297"/>
      <c r="N788" s="297"/>
      <c r="O788" s="297"/>
      <c r="P788" s="297"/>
      <c r="Q788" s="297"/>
      <c r="R788" s="297"/>
      <c r="S788" s="297"/>
      <c r="T788" s="297"/>
      <c r="U788" s="297"/>
      <c r="V788" s="297"/>
      <c r="W788" s="297"/>
      <c r="X788" s="297"/>
      <c r="Y788" s="297"/>
      <c r="Z788" s="297"/>
    </row>
    <row r="789" ht="13.5" customHeight="1">
      <c r="A789" s="297"/>
      <c r="B789" s="297"/>
      <c r="C789" s="297"/>
      <c r="D789" s="297"/>
      <c r="E789" s="297"/>
      <c r="F789" s="298"/>
      <c r="G789" s="297"/>
      <c r="H789" s="297"/>
      <c r="I789" s="297"/>
      <c r="J789" s="297"/>
      <c r="K789" s="297"/>
      <c r="L789" s="297"/>
      <c r="M789" s="297"/>
      <c r="N789" s="297"/>
      <c r="O789" s="297"/>
      <c r="P789" s="297"/>
      <c r="Q789" s="297"/>
      <c r="R789" s="297"/>
      <c r="S789" s="297"/>
      <c r="T789" s="297"/>
      <c r="U789" s="297"/>
      <c r="V789" s="297"/>
      <c r="W789" s="297"/>
      <c r="X789" s="297"/>
      <c r="Y789" s="297"/>
      <c r="Z789" s="297"/>
    </row>
    <row r="790" ht="13.5" customHeight="1">
      <c r="A790" s="297"/>
      <c r="B790" s="297"/>
      <c r="C790" s="297"/>
      <c r="D790" s="297"/>
      <c r="E790" s="297"/>
      <c r="F790" s="298"/>
      <c r="G790" s="297"/>
      <c r="H790" s="297"/>
      <c r="I790" s="297"/>
      <c r="J790" s="297"/>
      <c r="K790" s="297"/>
      <c r="L790" s="297"/>
      <c r="M790" s="297"/>
      <c r="N790" s="297"/>
      <c r="O790" s="297"/>
      <c r="P790" s="297"/>
      <c r="Q790" s="297"/>
      <c r="R790" s="297"/>
      <c r="S790" s="297"/>
      <c r="T790" s="297"/>
      <c r="U790" s="297"/>
      <c r="V790" s="297"/>
      <c r="W790" s="297"/>
      <c r="X790" s="297"/>
      <c r="Y790" s="297"/>
      <c r="Z790" s="297"/>
    </row>
    <row r="791" ht="13.5" customHeight="1">
      <c r="A791" s="297"/>
      <c r="B791" s="297"/>
      <c r="C791" s="297"/>
      <c r="D791" s="297"/>
      <c r="E791" s="297"/>
      <c r="F791" s="298"/>
      <c r="G791" s="297"/>
      <c r="H791" s="297"/>
      <c r="I791" s="297"/>
      <c r="J791" s="297"/>
      <c r="K791" s="297"/>
      <c r="L791" s="297"/>
      <c r="M791" s="297"/>
      <c r="N791" s="297"/>
      <c r="O791" s="297"/>
      <c r="P791" s="297"/>
      <c r="Q791" s="297"/>
      <c r="R791" s="297"/>
      <c r="S791" s="297"/>
      <c r="T791" s="297"/>
      <c r="U791" s="297"/>
      <c r="V791" s="297"/>
      <c r="W791" s="297"/>
      <c r="X791" s="297"/>
      <c r="Y791" s="297"/>
      <c r="Z791" s="297"/>
    </row>
    <row r="792" ht="13.5" customHeight="1">
      <c r="A792" s="297"/>
      <c r="B792" s="297"/>
      <c r="C792" s="297"/>
      <c r="D792" s="297"/>
      <c r="E792" s="297"/>
      <c r="F792" s="298"/>
      <c r="G792" s="297"/>
      <c r="H792" s="297"/>
      <c r="I792" s="297"/>
      <c r="J792" s="297"/>
      <c r="K792" s="297"/>
      <c r="L792" s="297"/>
      <c r="M792" s="297"/>
      <c r="N792" s="297"/>
      <c r="O792" s="297"/>
      <c r="P792" s="297"/>
      <c r="Q792" s="297"/>
      <c r="R792" s="297"/>
      <c r="S792" s="297"/>
      <c r="T792" s="297"/>
      <c r="U792" s="297"/>
      <c r="V792" s="297"/>
      <c r="W792" s="297"/>
      <c r="X792" s="297"/>
      <c r="Y792" s="297"/>
      <c r="Z792" s="297"/>
    </row>
    <row r="793" ht="13.5" customHeight="1">
      <c r="A793" s="297"/>
      <c r="B793" s="297"/>
      <c r="C793" s="297"/>
      <c r="D793" s="297"/>
      <c r="E793" s="297"/>
      <c r="F793" s="298"/>
      <c r="G793" s="297"/>
      <c r="H793" s="297"/>
      <c r="I793" s="297"/>
      <c r="J793" s="297"/>
      <c r="K793" s="297"/>
      <c r="L793" s="297"/>
      <c r="M793" s="297"/>
      <c r="N793" s="297"/>
      <c r="O793" s="297"/>
      <c r="P793" s="297"/>
      <c r="Q793" s="297"/>
      <c r="R793" s="297"/>
      <c r="S793" s="297"/>
      <c r="T793" s="297"/>
      <c r="U793" s="297"/>
      <c r="V793" s="297"/>
      <c r="W793" s="297"/>
      <c r="X793" s="297"/>
      <c r="Y793" s="297"/>
      <c r="Z793" s="297"/>
    </row>
    <row r="794" ht="13.5" customHeight="1">
      <c r="A794" s="297"/>
      <c r="B794" s="297"/>
      <c r="C794" s="297"/>
      <c r="D794" s="297"/>
      <c r="E794" s="297"/>
      <c r="F794" s="298"/>
      <c r="G794" s="297"/>
      <c r="H794" s="297"/>
      <c r="I794" s="297"/>
      <c r="J794" s="297"/>
      <c r="K794" s="297"/>
      <c r="L794" s="297"/>
      <c r="M794" s="297"/>
      <c r="N794" s="297"/>
      <c r="O794" s="297"/>
      <c r="P794" s="297"/>
      <c r="Q794" s="297"/>
      <c r="R794" s="297"/>
      <c r="S794" s="297"/>
      <c r="T794" s="297"/>
      <c r="U794" s="297"/>
      <c r="V794" s="297"/>
      <c r="W794" s="297"/>
      <c r="X794" s="297"/>
      <c r="Y794" s="297"/>
      <c r="Z794" s="297"/>
    </row>
    <row r="795" ht="13.5" customHeight="1">
      <c r="A795" s="297"/>
      <c r="B795" s="297"/>
      <c r="C795" s="297"/>
      <c r="D795" s="297"/>
      <c r="E795" s="297"/>
      <c r="F795" s="298"/>
      <c r="G795" s="297"/>
      <c r="H795" s="297"/>
      <c r="I795" s="297"/>
      <c r="J795" s="297"/>
      <c r="K795" s="297"/>
      <c r="L795" s="297"/>
      <c r="M795" s="297"/>
      <c r="N795" s="297"/>
      <c r="O795" s="297"/>
      <c r="P795" s="297"/>
      <c r="Q795" s="297"/>
      <c r="R795" s="297"/>
      <c r="S795" s="297"/>
      <c r="T795" s="297"/>
      <c r="U795" s="297"/>
      <c r="V795" s="297"/>
      <c r="W795" s="297"/>
      <c r="X795" s="297"/>
      <c r="Y795" s="297"/>
      <c r="Z795" s="297"/>
    </row>
    <row r="796" ht="13.5" customHeight="1">
      <c r="A796" s="297"/>
      <c r="B796" s="297"/>
      <c r="C796" s="297"/>
      <c r="D796" s="297"/>
      <c r="E796" s="297"/>
      <c r="F796" s="298"/>
      <c r="G796" s="297"/>
      <c r="H796" s="297"/>
      <c r="I796" s="297"/>
      <c r="J796" s="297"/>
      <c r="K796" s="297"/>
      <c r="L796" s="297"/>
      <c r="M796" s="297"/>
      <c r="N796" s="297"/>
      <c r="O796" s="297"/>
      <c r="P796" s="297"/>
      <c r="Q796" s="297"/>
      <c r="R796" s="297"/>
      <c r="S796" s="297"/>
      <c r="T796" s="297"/>
      <c r="U796" s="297"/>
      <c r="V796" s="297"/>
      <c r="W796" s="297"/>
      <c r="X796" s="297"/>
      <c r="Y796" s="297"/>
      <c r="Z796" s="297"/>
    </row>
    <row r="797" ht="13.5" customHeight="1">
      <c r="A797" s="297"/>
      <c r="B797" s="297"/>
      <c r="C797" s="297"/>
      <c r="D797" s="297"/>
      <c r="E797" s="297"/>
      <c r="F797" s="298"/>
      <c r="G797" s="297"/>
      <c r="H797" s="297"/>
      <c r="I797" s="297"/>
      <c r="J797" s="297"/>
      <c r="K797" s="297"/>
      <c r="L797" s="297"/>
      <c r="M797" s="297"/>
      <c r="N797" s="297"/>
      <c r="O797" s="297"/>
      <c r="P797" s="297"/>
      <c r="Q797" s="297"/>
      <c r="R797" s="297"/>
      <c r="S797" s="297"/>
      <c r="T797" s="297"/>
      <c r="U797" s="297"/>
      <c r="V797" s="297"/>
      <c r="W797" s="297"/>
      <c r="X797" s="297"/>
      <c r="Y797" s="297"/>
      <c r="Z797" s="297"/>
    </row>
    <row r="798" ht="13.5" customHeight="1">
      <c r="A798" s="297"/>
      <c r="B798" s="297"/>
      <c r="C798" s="297"/>
      <c r="D798" s="297"/>
      <c r="E798" s="297"/>
      <c r="F798" s="298"/>
      <c r="G798" s="297"/>
      <c r="H798" s="297"/>
      <c r="I798" s="297"/>
      <c r="J798" s="297"/>
      <c r="K798" s="297"/>
      <c r="L798" s="297"/>
      <c r="M798" s="297"/>
      <c r="N798" s="297"/>
      <c r="O798" s="297"/>
      <c r="P798" s="297"/>
      <c r="Q798" s="297"/>
      <c r="R798" s="297"/>
      <c r="S798" s="297"/>
      <c r="T798" s="297"/>
      <c r="U798" s="297"/>
      <c r="V798" s="297"/>
      <c r="W798" s="297"/>
      <c r="X798" s="297"/>
      <c r="Y798" s="297"/>
      <c r="Z798" s="297"/>
    </row>
    <row r="799" ht="13.5" customHeight="1">
      <c r="A799" s="297"/>
      <c r="B799" s="297"/>
      <c r="C799" s="297"/>
      <c r="D799" s="297"/>
      <c r="E799" s="297"/>
      <c r="F799" s="298"/>
      <c r="G799" s="297"/>
      <c r="H799" s="297"/>
      <c r="I799" s="297"/>
      <c r="J799" s="297"/>
      <c r="K799" s="297"/>
      <c r="L799" s="297"/>
      <c r="M799" s="297"/>
      <c r="N799" s="297"/>
      <c r="O799" s="297"/>
      <c r="P799" s="297"/>
      <c r="Q799" s="297"/>
      <c r="R799" s="297"/>
      <c r="S799" s="297"/>
      <c r="T799" s="297"/>
      <c r="U799" s="297"/>
      <c r="V799" s="297"/>
      <c r="W799" s="297"/>
      <c r="X799" s="297"/>
      <c r="Y799" s="297"/>
      <c r="Z799" s="297"/>
    </row>
    <row r="800" ht="13.5" customHeight="1">
      <c r="A800" s="297"/>
      <c r="B800" s="297"/>
      <c r="C800" s="297"/>
      <c r="D800" s="297"/>
      <c r="E800" s="297"/>
      <c r="F800" s="298"/>
      <c r="G800" s="297"/>
      <c r="H800" s="297"/>
      <c r="I800" s="297"/>
      <c r="J800" s="297"/>
      <c r="K800" s="297"/>
      <c r="L800" s="297"/>
      <c r="M800" s="297"/>
      <c r="N800" s="297"/>
      <c r="O800" s="297"/>
      <c r="P800" s="297"/>
      <c r="Q800" s="297"/>
      <c r="R800" s="297"/>
      <c r="S800" s="297"/>
      <c r="T800" s="297"/>
      <c r="U800" s="297"/>
      <c r="V800" s="297"/>
      <c r="W800" s="297"/>
      <c r="X800" s="297"/>
      <c r="Y800" s="297"/>
      <c r="Z800" s="297"/>
    </row>
    <row r="801" ht="13.5" customHeight="1">
      <c r="A801" s="297"/>
      <c r="B801" s="297"/>
      <c r="C801" s="297"/>
      <c r="D801" s="297"/>
      <c r="E801" s="297"/>
      <c r="F801" s="298"/>
      <c r="G801" s="297"/>
      <c r="H801" s="297"/>
      <c r="I801" s="297"/>
      <c r="J801" s="297"/>
      <c r="K801" s="297"/>
      <c r="L801" s="297"/>
      <c r="M801" s="297"/>
      <c r="N801" s="297"/>
      <c r="O801" s="297"/>
      <c r="P801" s="297"/>
      <c r="Q801" s="297"/>
      <c r="R801" s="297"/>
      <c r="S801" s="297"/>
      <c r="T801" s="297"/>
      <c r="U801" s="297"/>
      <c r="V801" s="297"/>
      <c r="W801" s="297"/>
      <c r="X801" s="297"/>
      <c r="Y801" s="297"/>
      <c r="Z801" s="297"/>
    </row>
    <row r="802" ht="13.5" customHeight="1">
      <c r="A802" s="297"/>
      <c r="B802" s="297"/>
      <c r="C802" s="297"/>
      <c r="D802" s="297"/>
      <c r="E802" s="297"/>
      <c r="F802" s="298"/>
      <c r="G802" s="297"/>
      <c r="H802" s="297"/>
      <c r="I802" s="297"/>
      <c r="J802" s="297"/>
      <c r="K802" s="297"/>
      <c r="L802" s="297"/>
      <c r="M802" s="297"/>
      <c r="N802" s="297"/>
      <c r="O802" s="297"/>
      <c r="P802" s="297"/>
      <c r="Q802" s="297"/>
      <c r="R802" s="297"/>
      <c r="S802" s="297"/>
      <c r="T802" s="297"/>
      <c r="U802" s="297"/>
      <c r="V802" s="297"/>
      <c r="W802" s="297"/>
      <c r="X802" s="297"/>
      <c r="Y802" s="297"/>
      <c r="Z802" s="297"/>
    </row>
    <row r="803" ht="13.5" customHeight="1">
      <c r="A803" s="297"/>
      <c r="B803" s="297"/>
      <c r="C803" s="297"/>
      <c r="D803" s="297"/>
      <c r="E803" s="297"/>
      <c r="F803" s="298"/>
      <c r="G803" s="297"/>
      <c r="H803" s="297"/>
      <c r="I803" s="297"/>
      <c r="J803" s="297"/>
      <c r="K803" s="297"/>
      <c r="L803" s="297"/>
      <c r="M803" s="297"/>
      <c r="N803" s="297"/>
      <c r="O803" s="297"/>
      <c r="P803" s="297"/>
      <c r="Q803" s="297"/>
      <c r="R803" s="297"/>
      <c r="S803" s="297"/>
      <c r="T803" s="297"/>
      <c r="U803" s="297"/>
      <c r="V803" s="297"/>
      <c r="W803" s="297"/>
      <c r="X803" s="297"/>
      <c r="Y803" s="297"/>
      <c r="Z803" s="297"/>
    </row>
    <row r="804" ht="13.5" customHeight="1">
      <c r="A804" s="297"/>
      <c r="B804" s="297"/>
      <c r="C804" s="297"/>
      <c r="D804" s="297"/>
      <c r="E804" s="297"/>
      <c r="F804" s="298"/>
      <c r="G804" s="297"/>
      <c r="H804" s="297"/>
      <c r="I804" s="297"/>
      <c r="J804" s="297"/>
      <c r="K804" s="297"/>
      <c r="L804" s="297"/>
      <c r="M804" s="297"/>
      <c r="N804" s="297"/>
      <c r="O804" s="297"/>
      <c r="P804" s="297"/>
      <c r="Q804" s="297"/>
      <c r="R804" s="297"/>
      <c r="S804" s="297"/>
      <c r="T804" s="297"/>
      <c r="U804" s="297"/>
      <c r="V804" s="297"/>
      <c r="W804" s="297"/>
      <c r="X804" s="297"/>
      <c r="Y804" s="297"/>
      <c r="Z804" s="297"/>
    </row>
    <row r="805" ht="13.5" customHeight="1">
      <c r="A805" s="297"/>
      <c r="B805" s="297"/>
      <c r="C805" s="297"/>
      <c r="D805" s="297"/>
      <c r="E805" s="297"/>
      <c r="F805" s="298"/>
      <c r="G805" s="297"/>
      <c r="H805" s="297"/>
      <c r="I805" s="297"/>
      <c r="J805" s="297"/>
      <c r="K805" s="297"/>
      <c r="L805" s="297"/>
      <c r="M805" s="297"/>
      <c r="N805" s="297"/>
      <c r="O805" s="297"/>
      <c r="P805" s="297"/>
      <c r="Q805" s="297"/>
      <c r="R805" s="297"/>
      <c r="S805" s="297"/>
      <c r="T805" s="297"/>
      <c r="U805" s="297"/>
      <c r="V805" s="297"/>
      <c r="W805" s="297"/>
      <c r="X805" s="297"/>
      <c r="Y805" s="297"/>
      <c r="Z805" s="297"/>
    </row>
    <row r="806" ht="13.5" customHeight="1">
      <c r="A806" s="297"/>
      <c r="B806" s="297"/>
      <c r="C806" s="297"/>
      <c r="D806" s="297"/>
      <c r="E806" s="297"/>
      <c r="F806" s="298"/>
      <c r="G806" s="297"/>
      <c r="H806" s="297"/>
      <c r="I806" s="297"/>
      <c r="J806" s="297"/>
      <c r="K806" s="297"/>
      <c r="L806" s="297"/>
      <c r="M806" s="297"/>
      <c r="N806" s="297"/>
      <c r="O806" s="297"/>
      <c r="P806" s="297"/>
      <c r="Q806" s="297"/>
      <c r="R806" s="297"/>
      <c r="S806" s="297"/>
      <c r="T806" s="297"/>
      <c r="U806" s="297"/>
      <c r="V806" s="297"/>
      <c r="W806" s="297"/>
      <c r="X806" s="297"/>
      <c r="Y806" s="297"/>
      <c r="Z806" s="297"/>
    </row>
    <row r="807" ht="13.5" customHeight="1">
      <c r="A807" s="297"/>
      <c r="B807" s="297"/>
      <c r="C807" s="297"/>
      <c r="D807" s="297"/>
      <c r="E807" s="297"/>
      <c r="F807" s="298"/>
      <c r="G807" s="297"/>
      <c r="H807" s="297"/>
      <c r="I807" s="297"/>
      <c r="J807" s="297"/>
      <c r="K807" s="297"/>
      <c r="L807" s="297"/>
      <c r="M807" s="297"/>
      <c r="N807" s="297"/>
      <c r="O807" s="297"/>
      <c r="P807" s="297"/>
      <c r="Q807" s="297"/>
      <c r="R807" s="297"/>
      <c r="S807" s="297"/>
      <c r="T807" s="297"/>
      <c r="U807" s="297"/>
      <c r="V807" s="297"/>
      <c r="W807" s="297"/>
      <c r="X807" s="297"/>
      <c r="Y807" s="297"/>
      <c r="Z807" s="297"/>
    </row>
    <row r="808" ht="13.5" customHeight="1">
      <c r="A808" s="297"/>
      <c r="B808" s="297"/>
      <c r="C808" s="297"/>
      <c r="D808" s="297"/>
      <c r="E808" s="297"/>
      <c r="F808" s="298"/>
      <c r="G808" s="297"/>
      <c r="H808" s="297"/>
      <c r="I808" s="297"/>
      <c r="J808" s="297"/>
      <c r="K808" s="297"/>
      <c r="L808" s="297"/>
      <c r="M808" s="297"/>
      <c r="N808" s="297"/>
      <c r="O808" s="297"/>
      <c r="P808" s="297"/>
      <c r="Q808" s="297"/>
      <c r="R808" s="297"/>
      <c r="S808" s="297"/>
      <c r="T808" s="297"/>
      <c r="U808" s="297"/>
      <c r="V808" s="297"/>
      <c r="W808" s="297"/>
      <c r="X808" s="297"/>
      <c r="Y808" s="297"/>
      <c r="Z808" s="297"/>
    </row>
    <row r="809" ht="13.5" customHeight="1">
      <c r="A809" s="297"/>
      <c r="B809" s="297"/>
      <c r="C809" s="297"/>
      <c r="D809" s="297"/>
      <c r="E809" s="297"/>
      <c r="F809" s="298"/>
      <c r="G809" s="297"/>
      <c r="H809" s="297"/>
      <c r="I809" s="297"/>
      <c r="J809" s="297"/>
      <c r="K809" s="297"/>
      <c r="L809" s="297"/>
      <c r="M809" s="297"/>
      <c r="N809" s="297"/>
      <c r="O809" s="297"/>
      <c r="P809" s="297"/>
      <c r="Q809" s="297"/>
      <c r="R809" s="297"/>
      <c r="S809" s="297"/>
      <c r="T809" s="297"/>
      <c r="U809" s="297"/>
      <c r="V809" s="297"/>
      <c r="W809" s="297"/>
      <c r="X809" s="297"/>
      <c r="Y809" s="297"/>
      <c r="Z809" s="297"/>
    </row>
    <row r="810" ht="13.5" customHeight="1">
      <c r="A810" s="297"/>
      <c r="B810" s="297"/>
      <c r="C810" s="297"/>
      <c r="D810" s="297"/>
      <c r="E810" s="297"/>
      <c r="F810" s="298"/>
      <c r="G810" s="297"/>
      <c r="H810" s="297"/>
      <c r="I810" s="297"/>
      <c r="J810" s="297"/>
      <c r="K810" s="297"/>
      <c r="L810" s="297"/>
      <c r="M810" s="297"/>
      <c r="N810" s="297"/>
      <c r="O810" s="297"/>
      <c r="P810" s="297"/>
      <c r="Q810" s="297"/>
      <c r="R810" s="297"/>
      <c r="S810" s="297"/>
      <c r="T810" s="297"/>
      <c r="U810" s="297"/>
      <c r="V810" s="297"/>
      <c r="W810" s="297"/>
      <c r="X810" s="297"/>
      <c r="Y810" s="297"/>
      <c r="Z810" s="297"/>
    </row>
    <row r="811" ht="13.5" customHeight="1">
      <c r="A811" s="297"/>
      <c r="B811" s="297"/>
      <c r="C811" s="297"/>
      <c r="D811" s="297"/>
      <c r="E811" s="297"/>
      <c r="F811" s="298"/>
      <c r="G811" s="297"/>
      <c r="H811" s="297"/>
      <c r="I811" s="297"/>
      <c r="J811" s="297"/>
      <c r="K811" s="297"/>
      <c r="L811" s="297"/>
      <c r="M811" s="297"/>
      <c r="N811" s="297"/>
      <c r="O811" s="297"/>
      <c r="P811" s="297"/>
      <c r="Q811" s="297"/>
      <c r="R811" s="297"/>
      <c r="S811" s="297"/>
      <c r="T811" s="297"/>
      <c r="U811" s="297"/>
      <c r="V811" s="297"/>
      <c r="W811" s="297"/>
      <c r="X811" s="297"/>
      <c r="Y811" s="297"/>
      <c r="Z811" s="297"/>
    </row>
    <row r="812" ht="13.5" customHeight="1">
      <c r="A812" s="297"/>
      <c r="B812" s="297"/>
      <c r="C812" s="297"/>
      <c r="D812" s="297"/>
      <c r="E812" s="297"/>
      <c r="F812" s="298"/>
      <c r="G812" s="297"/>
      <c r="H812" s="297"/>
      <c r="I812" s="297"/>
      <c r="J812" s="297"/>
      <c r="K812" s="297"/>
      <c r="L812" s="297"/>
      <c r="M812" s="297"/>
      <c r="N812" s="297"/>
      <c r="O812" s="297"/>
      <c r="P812" s="297"/>
      <c r="Q812" s="297"/>
      <c r="R812" s="297"/>
      <c r="S812" s="297"/>
      <c r="T812" s="297"/>
      <c r="U812" s="297"/>
      <c r="V812" s="297"/>
      <c r="W812" s="297"/>
      <c r="X812" s="297"/>
      <c r="Y812" s="297"/>
      <c r="Z812" s="297"/>
    </row>
    <row r="813" ht="13.5" customHeight="1">
      <c r="A813" s="297"/>
      <c r="B813" s="297"/>
      <c r="C813" s="297"/>
      <c r="D813" s="297"/>
      <c r="E813" s="297"/>
      <c r="F813" s="298"/>
      <c r="G813" s="297"/>
      <c r="H813" s="297"/>
      <c r="I813" s="297"/>
      <c r="J813" s="297"/>
      <c r="K813" s="297"/>
      <c r="L813" s="297"/>
      <c r="M813" s="297"/>
      <c r="N813" s="297"/>
      <c r="O813" s="297"/>
      <c r="P813" s="297"/>
      <c r="Q813" s="297"/>
      <c r="R813" s="297"/>
      <c r="S813" s="297"/>
      <c r="T813" s="297"/>
      <c r="U813" s="297"/>
      <c r="V813" s="297"/>
      <c r="W813" s="297"/>
      <c r="X813" s="297"/>
      <c r="Y813" s="297"/>
      <c r="Z813" s="297"/>
    </row>
    <row r="814" ht="13.5" customHeight="1">
      <c r="A814" s="297"/>
      <c r="B814" s="297"/>
      <c r="C814" s="297"/>
      <c r="D814" s="297"/>
      <c r="E814" s="297"/>
      <c r="F814" s="298"/>
      <c r="G814" s="297"/>
      <c r="H814" s="297"/>
      <c r="I814" s="297"/>
      <c r="J814" s="297"/>
      <c r="K814" s="297"/>
      <c r="L814" s="297"/>
      <c r="M814" s="297"/>
      <c r="N814" s="297"/>
      <c r="O814" s="297"/>
      <c r="P814" s="297"/>
      <c r="Q814" s="297"/>
      <c r="R814" s="297"/>
      <c r="S814" s="297"/>
      <c r="T814" s="297"/>
      <c r="U814" s="297"/>
      <c r="V814" s="297"/>
      <c r="W814" s="297"/>
      <c r="X814" s="297"/>
      <c r="Y814" s="297"/>
      <c r="Z814" s="297"/>
    </row>
    <row r="815" ht="13.5" customHeight="1">
      <c r="A815" s="297"/>
      <c r="B815" s="297"/>
      <c r="C815" s="297"/>
      <c r="D815" s="297"/>
      <c r="E815" s="297"/>
      <c r="F815" s="298"/>
      <c r="G815" s="297"/>
      <c r="H815" s="297"/>
      <c r="I815" s="297"/>
      <c r="J815" s="297"/>
      <c r="K815" s="297"/>
      <c r="L815" s="297"/>
      <c r="M815" s="297"/>
      <c r="N815" s="297"/>
      <c r="O815" s="297"/>
      <c r="P815" s="297"/>
      <c r="Q815" s="297"/>
      <c r="R815" s="297"/>
      <c r="S815" s="297"/>
      <c r="T815" s="297"/>
      <c r="U815" s="297"/>
      <c r="V815" s="297"/>
      <c r="W815" s="297"/>
      <c r="X815" s="297"/>
      <c r="Y815" s="297"/>
      <c r="Z815" s="297"/>
    </row>
    <row r="816" ht="13.5" customHeight="1">
      <c r="A816" s="297"/>
      <c r="B816" s="297"/>
      <c r="C816" s="297"/>
      <c r="D816" s="297"/>
      <c r="E816" s="297"/>
      <c r="F816" s="298"/>
      <c r="G816" s="297"/>
      <c r="H816" s="297"/>
      <c r="I816" s="297"/>
      <c r="J816" s="297"/>
      <c r="K816" s="297"/>
      <c r="L816" s="297"/>
      <c r="M816" s="297"/>
      <c r="N816" s="297"/>
      <c r="O816" s="297"/>
      <c r="P816" s="297"/>
      <c r="Q816" s="297"/>
      <c r="R816" s="297"/>
      <c r="S816" s="297"/>
      <c r="T816" s="297"/>
      <c r="U816" s="297"/>
      <c r="V816" s="297"/>
      <c r="W816" s="297"/>
      <c r="X816" s="297"/>
      <c r="Y816" s="297"/>
      <c r="Z816" s="297"/>
    </row>
    <row r="817" ht="13.5" customHeight="1">
      <c r="A817" s="297"/>
      <c r="B817" s="297"/>
      <c r="C817" s="297"/>
      <c r="D817" s="297"/>
      <c r="E817" s="297"/>
      <c r="F817" s="298"/>
      <c r="G817" s="297"/>
      <c r="H817" s="297"/>
      <c r="I817" s="297"/>
      <c r="J817" s="297"/>
      <c r="K817" s="297"/>
      <c r="L817" s="297"/>
      <c r="M817" s="297"/>
      <c r="N817" s="297"/>
      <c r="O817" s="297"/>
      <c r="P817" s="297"/>
      <c r="Q817" s="297"/>
      <c r="R817" s="297"/>
      <c r="S817" s="297"/>
      <c r="T817" s="297"/>
      <c r="U817" s="297"/>
      <c r="V817" s="297"/>
      <c r="W817" s="297"/>
      <c r="X817" s="297"/>
      <c r="Y817" s="297"/>
      <c r="Z817" s="297"/>
    </row>
    <row r="818" ht="13.5" customHeight="1">
      <c r="A818" s="297"/>
      <c r="B818" s="297"/>
      <c r="C818" s="297"/>
      <c r="D818" s="297"/>
      <c r="E818" s="297"/>
      <c r="F818" s="298"/>
      <c r="G818" s="297"/>
      <c r="H818" s="297"/>
      <c r="I818" s="297"/>
      <c r="J818" s="297"/>
      <c r="K818" s="297"/>
      <c r="L818" s="297"/>
      <c r="M818" s="297"/>
      <c r="N818" s="297"/>
      <c r="O818" s="297"/>
      <c r="P818" s="297"/>
      <c r="Q818" s="297"/>
      <c r="R818" s="297"/>
      <c r="S818" s="297"/>
      <c r="T818" s="297"/>
      <c r="U818" s="297"/>
      <c r="V818" s="297"/>
      <c r="W818" s="297"/>
      <c r="X818" s="297"/>
      <c r="Y818" s="297"/>
      <c r="Z818" s="297"/>
    </row>
    <row r="819" ht="13.5" customHeight="1">
      <c r="A819" s="297"/>
      <c r="B819" s="297"/>
      <c r="C819" s="297"/>
      <c r="D819" s="297"/>
      <c r="E819" s="297"/>
      <c r="F819" s="298"/>
      <c r="G819" s="297"/>
      <c r="H819" s="297"/>
      <c r="I819" s="297"/>
      <c r="J819" s="297"/>
      <c r="K819" s="297"/>
      <c r="L819" s="297"/>
      <c r="M819" s="297"/>
      <c r="N819" s="297"/>
      <c r="O819" s="297"/>
      <c r="P819" s="297"/>
      <c r="Q819" s="297"/>
      <c r="R819" s="297"/>
      <c r="S819" s="297"/>
      <c r="T819" s="297"/>
      <c r="U819" s="297"/>
      <c r="V819" s="297"/>
      <c r="W819" s="297"/>
      <c r="X819" s="297"/>
      <c r="Y819" s="297"/>
      <c r="Z819" s="297"/>
    </row>
    <row r="820" ht="13.5" customHeight="1">
      <c r="A820" s="297"/>
      <c r="B820" s="297"/>
      <c r="C820" s="297"/>
      <c r="D820" s="297"/>
      <c r="E820" s="297"/>
      <c r="F820" s="298"/>
      <c r="G820" s="297"/>
      <c r="H820" s="297"/>
      <c r="I820" s="297"/>
      <c r="J820" s="297"/>
      <c r="K820" s="297"/>
      <c r="L820" s="297"/>
      <c r="M820" s="297"/>
      <c r="N820" s="297"/>
      <c r="O820" s="297"/>
      <c r="P820" s="297"/>
      <c r="Q820" s="297"/>
      <c r="R820" s="297"/>
      <c r="S820" s="297"/>
      <c r="T820" s="297"/>
      <c r="U820" s="297"/>
      <c r="V820" s="297"/>
      <c r="W820" s="297"/>
      <c r="X820" s="297"/>
      <c r="Y820" s="297"/>
      <c r="Z820" s="297"/>
    </row>
    <row r="821" ht="13.5" customHeight="1">
      <c r="A821" s="297"/>
      <c r="B821" s="297"/>
      <c r="C821" s="297"/>
      <c r="D821" s="297"/>
      <c r="E821" s="297"/>
      <c r="F821" s="298"/>
      <c r="G821" s="297"/>
      <c r="H821" s="297"/>
      <c r="I821" s="297"/>
      <c r="J821" s="297"/>
      <c r="K821" s="297"/>
      <c r="L821" s="297"/>
      <c r="M821" s="297"/>
      <c r="N821" s="297"/>
      <c r="O821" s="297"/>
      <c r="P821" s="297"/>
      <c r="Q821" s="297"/>
      <c r="R821" s="297"/>
      <c r="S821" s="297"/>
      <c r="T821" s="297"/>
      <c r="U821" s="297"/>
      <c r="V821" s="297"/>
      <c r="W821" s="297"/>
      <c r="X821" s="297"/>
      <c r="Y821" s="297"/>
      <c r="Z821" s="297"/>
    </row>
    <row r="822" ht="13.5" customHeight="1">
      <c r="A822" s="297"/>
      <c r="B822" s="297"/>
      <c r="C822" s="297"/>
      <c r="D822" s="297"/>
      <c r="E822" s="297"/>
      <c r="F822" s="298"/>
      <c r="G822" s="297"/>
      <c r="H822" s="297"/>
      <c r="I822" s="297"/>
      <c r="J822" s="297"/>
      <c r="K822" s="297"/>
      <c r="L822" s="297"/>
      <c r="M822" s="297"/>
      <c r="N822" s="297"/>
      <c r="O822" s="297"/>
      <c r="P822" s="297"/>
      <c r="Q822" s="297"/>
      <c r="R822" s="297"/>
      <c r="S822" s="297"/>
      <c r="T822" s="297"/>
      <c r="U822" s="297"/>
      <c r="V822" s="297"/>
      <c r="W822" s="297"/>
      <c r="X822" s="297"/>
      <c r="Y822" s="297"/>
      <c r="Z822" s="297"/>
    </row>
    <row r="823" ht="13.5" customHeight="1">
      <c r="A823" s="297"/>
      <c r="B823" s="297"/>
      <c r="C823" s="297"/>
      <c r="D823" s="297"/>
      <c r="E823" s="297"/>
      <c r="F823" s="298"/>
      <c r="G823" s="297"/>
      <c r="H823" s="297"/>
      <c r="I823" s="297"/>
      <c r="J823" s="297"/>
      <c r="K823" s="297"/>
      <c r="L823" s="297"/>
      <c r="M823" s="297"/>
      <c r="N823" s="297"/>
      <c r="O823" s="297"/>
      <c r="P823" s="297"/>
      <c r="Q823" s="297"/>
      <c r="R823" s="297"/>
      <c r="S823" s="297"/>
      <c r="T823" s="297"/>
      <c r="U823" s="297"/>
      <c r="V823" s="297"/>
      <c r="W823" s="297"/>
      <c r="X823" s="297"/>
      <c r="Y823" s="297"/>
      <c r="Z823" s="297"/>
    </row>
    <row r="824" ht="13.5" customHeight="1">
      <c r="A824" s="297"/>
      <c r="B824" s="297"/>
      <c r="C824" s="297"/>
      <c r="D824" s="297"/>
      <c r="E824" s="297"/>
      <c r="F824" s="298"/>
      <c r="G824" s="297"/>
      <c r="H824" s="297"/>
      <c r="I824" s="297"/>
      <c r="J824" s="297"/>
      <c r="K824" s="297"/>
      <c r="L824" s="297"/>
      <c r="M824" s="297"/>
      <c r="N824" s="297"/>
      <c r="O824" s="297"/>
      <c r="P824" s="297"/>
      <c r="Q824" s="297"/>
      <c r="R824" s="297"/>
      <c r="S824" s="297"/>
      <c r="T824" s="297"/>
      <c r="U824" s="297"/>
      <c r="V824" s="297"/>
      <c r="W824" s="297"/>
      <c r="X824" s="297"/>
      <c r="Y824" s="297"/>
      <c r="Z824" s="297"/>
    </row>
    <row r="825" ht="13.5" customHeight="1">
      <c r="A825" s="297"/>
      <c r="B825" s="297"/>
      <c r="C825" s="297"/>
      <c r="D825" s="297"/>
      <c r="E825" s="297"/>
      <c r="F825" s="298"/>
      <c r="G825" s="297"/>
      <c r="H825" s="297"/>
      <c r="I825" s="297"/>
      <c r="J825" s="297"/>
      <c r="K825" s="297"/>
      <c r="L825" s="297"/>
      <c r="M825" s="297"/>
      <c r="N825" s="297"/>
      <c r="O825" s="297"/>
      <c r="P825" s="297"/>
      <c r="Q825" s="297"/>
      <c r="R825" s="297"/>
      <c r="S825" s="297"/>
      <c r="T825" s="297"/>
      <c r="U825" s="297"/>
      <c r="V825" s="297"/>
      <c r="W825" s="297"/>
      <c r="X825" s="297"/>
      <c r="Y825" s="297"/>
      <c r="Z825" s="297"/>
    </row>
    <row r="826" ht="13.5" customHeight="1">
      <c r="A826" s="297"/>
      <c r="B826" s="297"/>
      <c r="C826" s="297"/>
      <c r="D826" s="297"/>
      <c r="E826" s="297"/>
      <c r="F826" s="298"/>
      <c r="G826" s="297"/>
      <c r="H826" s="297"/>
      <c r="I826" s="297"/>
      <c r="J826" s="297"/>
      <c r="K826" s="297"/>
      <c r="L826" s="297"/>
      <c r="M826" s="297"/>
      <c r="N826" s="297"/>
      <c r="O826" s="297"/>
      <c r="P826" s="297"/>
      <c r="Q826" s="297"/>
      <c r="R826" s="297"/>
      <c r="S826" s="297"/>
      <c r="T826" s="297"/>
      <c r="U826" s="297"/>
      <c r="V826" s="297"/>
      <c r="W826" s="297"/>
      <c r="X826" s="297"/>
      <c r="Y826" s="297"/>
      <c r="Z826" s="297"/>
    </row>
    <row r="827" ht="13.5" customHeight="1">
      <c r="A827" s="297"/>
      <c r="B827" s="297"/>
      <c r="C827" s="297"/>
      <c r="D827" s="297"/>
      <c r="E827" s="297"/>
      <c r="F827" s="298"/>
      <c r="G827" s="297"/>
      <c r="H827" s="297"/>
      <c r="I827" s="297"/>
      <c r="J827" s="297"/>
      <c r="K827" s="297"/>
      <c r="L827" s="297"/>
      <c r="M827" s="297"/>
      <c r="N827" s="297"/>
      <c r="O827" s="297"/>
      <c r="P827" s="297"/>
      <c r="Q827" s="297"/>
      <c r="R827" s="297"/>
      <c r="S827" s="297"/>
      <c r="T827" s="297"/>
      <c r="U827" s="297"/>
      <c r="V827" s="297"/>
      <c r="W827" s="297"/>
      <c r="X827" s="297"/>
      <c r="Y827" s="297"/>
      <c r="Z827" s="297"/>
    </row>
    <row r="828" ht="13.5" customHeight="1">
      <c r="A828" s="297"/>
      <c r="B828" s="297"/>
      <c r="C828" s="297"/>
      <c r="D828" s="297"/>
      <c r="E828" s="297"/>
      <c r="F828" s="298"/>
      <c r="G828" s="297"/>
      <c r="H828" s="297"/>
      <c r="I828" s="297"/>
      <c r="J828" s="297"/>
      <c r="K828" s="297"/>
      <c r="L828" s="297"/>
      <c r="M828" s="297"/>
      <c r="N828" s="297"/>
      <c r="O828" s="297"/>
      <c r="P828" s="297"/>
      <c r="Q828" s="297"/>
      <c r="R828" s="297"/>
      <c r="S828" s="297"/>
      <c r="T828" s="297"/>
      <c r="U828" s="297"/>
      <c r="V828" s="297"/>
      <c r="W828" s="297"/>
      <c r="X828" s="297"/>
      <c r="Y828" s="297"/>
      <c r="Z828" s="297"/>
    </row>
    <row r="829" ht="13.5" customHeight="1">
      <c r="A829" s="297"/>
      <c r="B829" s="297"/>
      <c r="C829" s="297"/>
      <c r="D829" s="297"/>
      <c r="E829" s="297"/>
      <c r="F829" s="298"/>
      <c r="G829" s="297"/>
      <c r="H829" s="297"/>
      <c r="I829" s="297"/>
      <c r="J829" s="297"/>
      <c r="K829" s="297"/>
      <c r="L829" s="297"/>
      <c r="M829" s="297"/>
      <c r="N829" s="297"/>
      <c r="O829" s="297"/>
      <c r="P829" s="297"/>
      <c r="Q829" s="297"/>
      <c r="R829" s="297"/>
      <c r="S829" s="297"/>
      <c r="T829" s="297"/>
      <c r="U829" s="297"/>
      <c r="V829" s="297"/>
      <c r="W829" s="297"/>
      <c r="X829" s="297"/>
      <c r="Y829" s="297"/>
      <c r="Z829" s="297"/>
    </row>
    <row r="830" ht="13.5" customHeight="1">
      <c r="A830" s="297"/>
      <c r="B830" s="297"/>
      <c r="C830" s="297"/>
      <c r="D830" s="297"/>
      <c r="E830" s="297"/>
      <c r="F830" s="298"/>
      <c r="G830" s="297"/>
      <c r="H830" s="297"/>
      <c r="I830" s="297"/>
      <c r="J830" s="297"/>
      <c r="K830" s="297"/>
      <c r="L830" s="297"/>
      <c r="M830" s="297"/>
      <c r="N830" s="297"/>
      <c r="O830" s="297"/>
      <c r="P830" s="297"/>
      <c r="Q830" s="297"/>
      <c r="R830" s="297"/>
      <c r="S830" s="297"/>
      <c r="T830" s="297"/>
      <c r="U830" s="297"/>
      <c r="V830" s="297"/>
      <c r="W830" s="297"/>
      <c r="X830" s="297"/>
      <c r="Y830" s="297"/>
      <c r="Z830" s="297"/>
    </row>
    <row r="831" ht="13.5" customHeight="1">
      <c r="A831" s="297"/>
      <c r="B831" s="297"/>
      <c r="C831" s="297"/>
      <c r="D831" s="297"/>
      <c r="E831" s="297"/>
      <c r="F831" s="298"/>
      <c r="G831" s="297"/>
      <c r="H831" s="297"/>
      <c r="I831" s="297"/>
      <c r="J831" s="297"/>
      <c r="K831" s="297"/>
      <c r="L831" s="297"/>
      <c r="M831" s="297"/>
      <c r="N831" s="297"/>
      <c r="O831" s="297"/>
      <c r="P831" s="297"/>
      <c r="Q831" s="297"/>
      <c r="R831" s="297"/>
      <c r="S831" s="297"/>
      <c r="T831" s="297"/>
      <c r="U831" s="297"/>
      <c r="V831" s="297"/>
      <c r="W831" s="297"/>
      <c r="X831" s="297"/>
      <c r="Y831" s="297"/>
      <c r="Z831" s="297"/>
    </row>
    <row r="832" ht="13.5" customHeight="1">
      <c r="A832" s="297"/>
      <c r="B832" s="297"/>
      <c r="C832" s="297"/>
      <c r="D832" s="297"/>
      <c r="E832" s="297"/>
      <c r="F832" s="298"/>
      <c r="G832" s="297"/>
      <c r="H832" s="297"/>
      <c r="I832" s="297"/>
      <c r="J832" s="297"/>
      <c r="K832" s="297"/>
      <c r="L832" s="297"/>
      <c r="M832" s="297"/>
      <c r="N832" s="297"/>
      <c r="O832" s="297"/>
      <c r="P832" s="297"/>
      <c r="Q832" s="297"/>
      <c r="R832" s="297"/>
      <c r="S832" s="297"/>
      <c r="T832" s="297"/>
      <c r="U832" s="297"/>
      <c r="V832" s="297"/>
      <c r="W832" s="297"/>
      <c r="X832" s="297"/>
      <c r="Y832" s="297"/>
      <c r="Z832" s="297"/>
    </row>
    <row r="833" ht="13.5" customHeight="1">
      <c r="A833" s="297"/>
      <c r="B833" s="297"/>
      <c r="C833" s="297"/>
      <c r="D833" s="297"/>
      <c r="E833" s="297"/>
      <c r="F833" s="298"/>
      <c r="G833" s="297"/>
      <c r="H833" s="297"/>
      <c r="I833" s="297"/>
      <c r="J833" s="297"/>
      <c r="K833" s="297"/>
      <c r="L833" s="297"/>
      <c r="M833" s="297"/>
      <c r="N833" s="297"/>
      <c r="O833" s="297"/>
      <c r="P833" s="297"/>
      <c r="Q833" s="297"/>
      <c r="R833" s="297"/>
      <c r="S833" s="297"/>
      <c r="T833" s="297"/>
      <c r="U833" s="297"/>
      <c r="V833" s="297"/>
      <c r="W833" s="297"/>
      <c r="X833" s="297"/>
      <c r="Y833" s="297"/>
      <c r="Z833" s="297"/>
    </row>
    <row r="834" ht="13.5" customHeight="1">
      <c r="A834" s="297"/>
      <c r="B834" s="297"/>
      <c r="C834" s="297"/>
      <c r="D834" s="297"/>
      <c r="E834" s="297"/>
      <c r="F834" s="298"/>
      <c r="G834" s="297"/>
      <c r="H834" s="297"/>
      <c r="I834" s="297"/>
      <c r="J834" s="297"/>
      <c r="K834" s="297"/>
      <c r="L834" s="297"/>
      <c r="M834" s="297"/>
      <c r="N834" s="297"/>
      <c r="O834" s="297"/>
      <c r="P834" s="297"/>
      <c r="Q834" s="297"/>
      <c r="R834" s="297"/>
      <c r="S834" s="297"/>
      <c r="T834" s="297"/>
      <c r="U834" s="297"/>
      <c r="V834" s="297"/>
      <c r="W834" s="297"/>
      <c r="X834" s="297"/>
      <c r="Y834" s="297"/>
      <c r="Z834" s="297"/>
    </row>
    <row r="835" ht="13.5" customHeight="1">
      <c r="A835" s="297"/>
      <c r="B835" s="297"/>
      <c r="C835" s="297"/>
      <c r="D835" s="297"/>
      <c r="E835" s="297"/>
      <c r="F835" s="298"/>
      <c r="G835" s="297"/>
      <c r="H835" s="297"/>
      <c r="I835" s="297"/>
      <c r="J835" s="297"/>
      <c r="K835" s="297"/>
      <c r="L835" s="297"/>
      <c r="M835" s="297"/>
      <c r="N835" s="297"/>
      <c r="O835" s="297"/>
      <c r="P835" s="297"/>
      <c r="Q835" s="297"/>
      <c r="R835" s="297"/>
      <c r="S835" s="297"/>
      <c r="T835" s="297"/>
      <c r="U835" s="297"/>
      <c r="V835" s="297"/>
      <c r="W835" s="297"/>
      <c r="X835" s="297"/>
      <c r="Y835" s="297"/>
      <c r="Z835" s="297"/>
    </row>
    <row r="836" ht="13.5" customHeight="1">
      <c r="A836" s="297"/>
      <c r="B836" s="297"/>
      <c r="C836" s="297"/>
      <c r="D836" s="297"/>
      <c r="E836" s="297"/>
      <c r="F836" s="298"/>
      <c r="G836" s="297"/>
      <c r="H836" s="297"/>
      <c r="I836" s="297"/>
      <c r="J836" s="297"/>
      <c r="K836" s="297"/>
      <c r="L836" s="297"/>
      <c r="M836" s="297"/>
      <c r="N836" s="297"/>
      <c r="O836" s="297"/>
      <c r="P836" s="297"/>
      <c r="Q836" s="297"/>
      <c r="R836" s="297"/>
      <c r="S836" s="297"/>
      <c r="T836" s="297"/>
      <c r="U836" s="297"/>
      <c r="V836" s="297"/>
      <c r="W836" s="297"/>
      <c r="X836" s="297"/>
      <c r="Y836" s="297"/>
      <c r="Z836" s="297"/>
    </row>
    <row r="837" ht="13.5" customHeight="1">
      <c r="A837" s="297"/>
      <c r="B837" s="297"/>
      <c r="C837" s="297"/>
      <c r="D837" s="297"/>
      <c r="E837" s="297"/>
      <c r="F837" s="298"/>
      <c r="G837" s="297"/>
      <c r="H837" s="297"/>
      <c r="I837" s="297"/>
      <c r="J837" s="297"/>
      <c r="K837" s="297"/>
      <c r="L837" s="297"/>
      <c r="M837" s="297"/>
      <c r="N837" s="297"/>
      <c r="O837" s="297"/>
      <c r="P837" s="297"/>
      <c r="Q837" s="297"/>
      <c r="R837" s="297"/>
      <c r="S837" s="297"/>
      <c r="T837" s="297"/>
      <c r="U837" s="297"/>
      <c r="V837" s="297"/>
      <c r="W837" s="297"/>
      <c r="X837" s="297"/>
      <c r="Y837" s="297"/>
      <c r="Z837" s="297"/>
    </row>
    <row r="838" ht="13.5" customHeight="1">
      <c r="A838" s="297"/>
      <c r="B838" s="297"/>
      <c r="C838" s="297"/>
      <c r="D838" s="297"/>
      <c r="E838" s="297"/>
      <c r="F838" s="298"/>
      <c r="G838" s="297"/>
      <c r="H838" s="297"/>
      <c r="I838" s="297"/>
      <c r="J838" s="297"/>
      <c r="K838" s="297"/>
      <c r="L838" s="297"/>
      <c r="M838" s="297"/>
      <c r="N838" s="297"/>
      <c r="O838" s="297"/>
      <c r="P838" s="297"/>
      <c r="Q838" s="297"/>
      <c r="R838" s="297"/>
      <c r="S838" s="297"/>
      <c r="T838" s="297"/>
      <c r="U838" s="297"/>
      <c r="V838" s="297"/>
      <c r="W838" s="297"/>
      <c r="X838" s="297"/>
      <c r="Y838" s="297"/>
      <c r="Z838" s="297"/>
    </row>
    <row r="839" ht="13.5" customHeight="1">
      <c r="A839" s="297"/>
      <c r="B839" s="297"/>
      <c r="C839" s="297"/>
      <c r="D839" s="297"/>
      <c r="E839" s="297"/>
      <c r="F839" s="298"/>
      <c r="G839" s="297"/>
      <c r="H839" s="297"/>
      <c r="I839" s="297"/>
      <c r="J839" s="297"/>
      <c r="K839" s="297"/>
      <c r="L839" s="297"/>
      <c r="M839" s="297"/>
      <c r="N839" s="297"/>
      <c r="O839" s="297"/>
      <c r="P839" s="297"/>
      <c r="Q839" s="297"/>
      <c r="R839" s="297"/>
      <c r="S839" s="297"/>
      <c r="T839" s="297"/>
      <c r="U839" s="297"/>
      <c r="V839" s="297"/>
      <c r="W839" s="297"/>
      <c r="X839" s="297"/>
      <c r="Y839" s="297"/>
      <c r="Z839" s="297"/>
    </row>
    <row r="840" ht="13.5" customHeight="1">
      <c r="A840" s="297"/>
      <c r="B840" s="297"/>
      <c r="C840" s="297"/>
      <c r="D840" s="297"/>
      <c r="E840" s="297"/>
      <c r="F840" s="298"/>
      <c r="G840" s="297"/>
      <c r="H840" s="297"/>
      <c r="I840" s="297"/>
      <c r="J840" s="297"/>
      <c r="K840" s="297"/>
      <c r="L840" s="297"/>
      <c r="M840" s="297"/>
      <c r="N840" s="297"/>
      <c r="O840" s="297"/>
      <c r="P840" s="297"/>
      <c r="Q840" s="297"/>
      <c r="R840" s="297"/>
      <c r="S840" s="297"/>
      <c r="T840" s="297"/>
      <c r="U840" s="297"/>
      <c r="V840" s="297"/>
      <c r="W840" s="297"/>
      <c r="X840" s="297"/>
      <c r="Y840" s="297"/>
      <c r="Z840" s="297"/>
    </row>
    <row r="841" ht="13.5" customHeight="1">
      <c r="A841" s="297"/>
      <c r="B841" s="297"/>
      <c r="C841" s="297"/>
      <c r="D841" s="297"/>
      <c r="E841" s="297"/>
      <c r="F841" s="298"/>
      <c r="G841" s="297"/>
      <c r="H841" s="297"/>
      <c r="I841" s="297"/>
      <c r="J841" s="297"/>
      <c r="K841" s="297"/>
      <c r="L841" s="297"/>
      <c r="M841" s="297"/>
      <c r="N841" s="297"/>
      <c r="O841" s="297"/>
      <c r="P841" s="297"/>
      <c r="Q841" s="297"/>
      <c r="R841" s="297"/>
      <c r="S841" s="297"/>
      <c r="T841" s="297"/>
      <c r="U841" s="297"/>
      <c r="V841" s="297"/>
      <c r="W841" s="297"/>
      <c r="X841" s="297"/>
      <c r="Y841" s="297"/>
      <c r="Z841" s="297"/>
    </row>
    <row r="842" ht="13.5" customHeight="1">
      <c r="A842" s="297"/>
      <c r="B842" s="297"/>
      <c r="C842" s="297"/>
      <c r="D842" s="297"/>
      <c r="E842" s="297"/>
      <c r="F842" s="298"/>
      <c r="G842" s="297"/>
      <c r="H842" s="297"/>
      <c r="I842" s="297"/>
      <c r="J842" s="297"/>
      <c r="K842" s="297"/>
      <c r="L842" s="297"/>
      <c r="M842" s="297"/>
      <c r="N842" s="297"/>
      <c r="O842" s="297"/>
      <c r="P842" s="297"/>
      <c r="Q842" s="297"/>
      <c r="R842" s="297"/>
      <c r="S842" s="297"/>
      <c r="T842" s="297"/>
      <c r="U842" s="297"/>
      <c r="V842" s="297"/>
      <c r="W842" s="297"/>
      <c r="X842" s="297"/>
      <c r="Y842" s="297"/>
      <c r="Z842" s="297"/>
    </row>
    <row r="843" ht="13.5" customHeight="1">
      <c r="A843" s="297"/>
      <c r="B843" s="297"/>
      <c r="C843" s="297"/>
      <c r="D843" s="297"/>
      <c r="E843" s="297"/>
      <c r="F843" s="298"/>
      <c r="G843" s="297"/>
      <c r="H843" s="297"/>
      <c r="I843" s="297"/>
      <c r="J843" s="297"/>
      <c r="K843" s="297"/>
      <c r="L843" s="297"/>
      <c r="M843" s="297"/>
      <c r="N843" s="297"/>
      <c r="O843" s="297"/>
      <c r="P843" s="297"/>
      <c r="Q843" s="297"/>
      <c r="R843" s="297"/>
      <c r="S843" s="297"/>
      <c r="T843" s="297"/>
      <c r="U843" s="297"/>
      <c r="V843" s="297"/>
      <c r="W843" s="297"/>
      <c r="X843" s="297"/>
      <c r="Y843" s="297"/>
      <c r="Z843" s="297"/>
    </row>
    <row r="844" ht="13.5" customHeight="1">
      <c r="A844" s="297"/>
      <c r="B844" s="297"/>
      <c r="C844" s="297"/>
      <c r="D844" s="297"/>
      <c r="E844" s="297"/>
      <c r="F844" s="298"/>
      <c r="G844" s="297"/>
      <c r="H844" s="297"/>
      <c r="I844" s="297"/>
      <c r="J844" s="297"/>
      <c r="K844" s="297"/>
      <c r="L844" s="297"/>
      <c r="M844" s="297"/>
      <c r="N844" s="297"/>
      <c r="O844" s="297"/>
      <c r="P844" s="297"/>
      <c r="Q844" s="297"/>
      <c r="R844" s="297"/>
      <c r="S844" s="297"/>
      <c r="T844" s="297"/>
      <c r="U844" s="297"/>
      <c r="V844" s="297"/>
      <c r="W844" s="297"/>
      <c r="X844" s="297"/>
      <c r="Y844" s="297"/>
      <c r="Z844" s="297"/>
    </row>
    <row r="845" ht="13.5" customHeight="1">
      <c r="A845" s="297"/>
      <c r="B845" s="297"/>
      <c r="C845" s="297"/>
      <c r="D845" s="297"/>
      <c r="E845" s="297"/>
      <c r="F845" s="298"/>
      <c r="G845" s="297"/>
      <c r="H845" s="297"/>
      <c r="I845" s="297"/>
      <c r="J845" s="297"/>
      <c r="K845" s="297"/>
      <c r="L845" s="297"/>
      <c r="M845" s="297"/>
      <c r="N845" s="297"/>
      <c r="O845" s="297"/>
      <c r="P845" s="297"/>
      <c r="Q845" s="297"/>
      <c r="R845" s="297"/>
      <c r="S845" s="297"/>
      <c r="T845" s="297"/>
      <c r="U845" s="297"/>
      <c r="V845" s="297"/>
      <c r="W845" s="297"/>
      <c r="X845" s="297"/>
      <c r="Y845" s="297"/>
      <c r="Z845" s="297"/>
    </row>
    <row r="846" ht="13.5" customHeight="1">
      <c r="A846" s="297"/>
      <c r="B846" s="297"/>
      <c r="C846" s="297"/>
      <c r="D846" s="297"/>
      <c r="E846" s="297"/>
      <c r="F846" s="298"/>
      <c r="G846" s="297"/>
      <c r="H846" s="297"/>
      <c r="I846" s="297"/>
      <c r="J846" s="297"/>
      <c r="K846" s="297"/>
      <c r="L846" s="297"/>
      <c r="M846" s="297"/>
      <c r="N846" s="297"/>
      <c r="O846" s="297"/>
      <c r="P846" s="297"/>
      <c r="Q846" s="297"/>
      <c r="R846" s="297"/>
      <c r="S846" s="297"/>
      <c r="T846" s="297"/>
      <c r="U846" s="297"/>
      <c r="V846" s="297"/>
      <c r="W846" s="297"/>
      <c r="X846" s="297"/>
      <c r="Y846" s="297"/>
      <c r="Z846" s="297"/>
    </row>
    <row r="847" ht="13.5" customHeight="1">
      <c r="A847" s="297"/>
      <c r="B847" s="297"/>
      <c r="C847" s="297"/>
      <c r="D847" s="297"/>
      <c r="E847" s="297"/>
      <c r="F847" s="298"/>
      <c r="G847" s="297"/>
      <c r="H847" s="297"/>
      <c r="I847" s="297"/>
      <c r="J847" s="297"/>
      <c r="K847" s="297"/>
      <c r="L847" s="297"/>
      <c r="M847" s="297"/>
      <c r="N847" s="297"/>
      <c r="O847" s="297"/>
      <c r="P847" s="297"/>
      <c r="Q847" s="297"/>
      <c r="R847" s="297"/>
      <c r="S847" s="297"/>
      <c r="T847" s="297"/>
      <c r="U847" s="297"/>
      <c r="V847" s="297"/>
      <c r="W847" s="297"/>
      <c r="X847" s="297"/>
      <c r="Y847" s="297"/>
      <c r="Z847" s="297"/>
    </row>
    <row r="848" ht="13.5" customHeight="1">
      <c r="A848" s="297"/>
      <c r="B848" s="297"/>
      <c r="C848" s="297"/>
      <c r="D848" s="297"/>
      <c r="E848" s="297"/>
      <c r="F848" s="298"/>
      <c r="G848" s="297"/>
      <c r="H848" s="297"/>
      <c r="I848" s="297"/>
      <c r="J848" s="297"/>
      <c r="K848" s="297"/>
      <c r="L848" s="297"/>
      <c r="M848" s="297"/>
      <c r="N848" s="297"/>
      <c r="O848" s="297"/>
      <c r="P848" s="297"/>
      <c r="Q848" s="297"/>
      <c r="R848" s="297"/>
      <c r="S848" s="297"/>
      <c r="T848" s="297"/>
      <c r="U848" s="297"/>
      <c r="V848" s="297"/>
      <c r="W848" s="297"/>
      <c r="X848" s="297"/>
      <c r="Y848" s="297"/>
      <c r="Z848" s="297"/>
    </row>
    <row r="849" ht="13.5" customHeight="1">
      <c r="A849" s="297"/>
      <c r="B849" s="297"/>
      <c r="C849" s="297"/>
      <c r="D849" s="297"/>
      <c r="E849" s="297"/>
      <c r="F849" s="298"/>
      <c r="G849" s="297"/>
      <c r="H849" s="297"/>
      <c r="I849" s="297"/>
      <c r="J849" s="297"/>
      <c r="K849" s="297"/>
      <c r="L849" s="297"/>
      <c r="M849" s="297"/>
      <c r="N849" s="297"/>
      <c r="O849" s="297"/>
      <c r="P849" s="297"/>
      <c r="Q849" s="297"/>
      <c r="R849" s="297"/>
      <c r="S849" s="297"/>
      <c r="T849" s="297"/>
      <c r="U849" s="297"/>
      <c r="V849" s="297"/>
      <c r="W849" s="297"/>
      <c r="X849" s="297"/>
      <c r="Y849" s="297"/>
      <c r="Z849" s="297"/>
    </row>
    <row r="850" ht="13.5" customHeight="1">
      <c r="A850" s="297"/>
      <c r="B850" s="297"/>
      <c r="C850" s="297"/>
      <c r="D850" s="297"/>
      <c r="E850" s="297"/>
      <c r="F850" s="298"/>
      <c r="G850" s="297"/>
      <c r="H850" s="297"/>
      <c r="I850" s="297"/>
      <c r="J850" s="297"/>
      <c r="K850" s="297"/>
      <c r="L850" s="297"/>
      <c r="M850" s="297"/>
      <c r="N850" s="297"/>
      <c r="O850" s="297"/>
      <c r="P850" s="297"/>
      <c r="Q850" s="297"/>
      <c r="R850" s="297"/>
      <c r="S850" s="297"/>
      <c r="T850" s="297"/>
      <c r="U850" s="297"/>
      <c r="V850" s="297"/>
      <c r="W850" s="297"/>
      <c r="X850" s="297"/>
      <c r="Y850" s="297"/>
      <c r="Z850" s="297"/>
    </row>
    <row r="851" ht="13.5" customHeight="1">
      <c r="A851" s="297"/>
      <c r="B851" s="297"/>
      <c r="C851" s="297"/>
      <c r="D851" s="297"/>
      <c r="E851" s="297"/>
      <c r="F851" s="298"/>
      <c r="G851" s="297"/>
      <c r="H851" s="297"/>
      <c r="I851" s="297"/>
      <c r="J851" s="297"/>
      <c r="K851" s="297"/>
      <c r="L851" s="297"/>
      <c r="M851" s="297"/>
      <c r="N851" s="297"/>
      <c r="O851" s="297"/>
      <c r="P851" s="297"/>
      <c r="Q851" s="297"/>
      <c r="R851" s="297"/>
      <c r="S851" s="297"/>
      <c r="T851" s="297"/>
      <c r="U851" s="297"/>
      <c r="V851" s="297"/>
      <c r="W851" s="297"/>
      <c r="X851" s="297"/>
      <c r="Y851" s="297"/>
      <c r="Z851" s="297"/>
    </row>
    <row r="852" ht="13.5" customHeight="1">
      <c r="A852" s="297"/>
      <c r="B852" s="297"/>
      <c r="C852" s="297"/>
      <c r="D852" s="297"/>
      <c r="E852" s="297"/>
      <c r="F852" s="298"/>
      <c r="G852" s="297"/>
      <c r="H852" s="297"/>
      <c r="I852" s="297"/>
      <c r="J852" s="297"/>
      <c r="K852" s="297"/>
      <c r="L852" s="297"/>
      <c r="M852" s="297"/>
      <c r="N852" s="297"/>
      <c r="O852" s="297"/>
      <c r="P852" s="297"/>
      <c r="Q852" s="297"/>
      <c r="R852" s="297"/>
      <c r="S852" s="297"/>
      <c r="T852" s="297"/>
      <c r="U852" s="297"/>
      <c r="V852" s="297"/>
      <c r="W852" s="297"/>
      <c r="X852" s="297"/>
      <c r="Y852" s="297"/>
      <c r="Z852" s="297"/>
    </row>
    <row r="853" ht="13.5" customHeight="1">
      <c r="A853" s="297"/>
      <c r="B853" s="297"/>
      <c r="C853" s="297"/>
      <c r="D853" s="297"/>
      <c r="E853" s="297"/>
      <c r="F853" s="298"/>
      <c r="G853" s="297"/>
      <c r="H853" s="297"/>
      <c r="I853" s="297"/>
      <c r="J853" s="297"/>
      <c r="K853" s="297"/>
      <c r="L853" s="297"/>
      <c r="M853" s="297"/>
      <c r="N853" s="297"/>
      <c r="O853" s="297"/>
      <c r="P853" s="297"/>
      <c r="Q853" s="297"/>
      <c r="R853" s="297"/>
      <c r="S853" s="297"/>
      <c r="T853" s="297"/>
      <c r="U853" s="297"/>
      <c r="V853" s="297"/>
      <c r="W853" s="297"/>
      <c r="X853" s="297"/>
      <c r="Y853" s="297"/>
      <c r="Z853" s="297"/>
    </row>
    <row r="854" ht="13.5" customHeight="1">
      <c r="A854" s="297"/>
      <c r="B854" s="297"/>
      <c r="C854" s="297"/>
      <c r="D854" s="297"/>
      <c r="E854" s="297"/>
      <c r="F854" s="298"/>
      <c r="G854" s="297"/>
      <c r="H854" s="297"/>
      <c r="I854" s="297"/>
      <c r="J854" s="297"/>
      <c r="K854" s="297"/>
      <c r="L854" s="297"/>
      <c r="M854" s="297"/>
      <c r="N854" s="297"/>
      <c r="O854" s="297"/>
      <c r="P854" s="297"/>
      <c r="Q854" s="297"/>
      <c r="R854" s="297"/>
      <c r="S854" s="297"/>
      <c r="T854" s="297"/>
      <c r="U854" s="297"/>
      <c r="V854" s="297"/>
      <c r="W854" s="297"/>
      <c r="X854" s="297"/>
      <c r="Y854" s="297"/>
      <c r="Z854" s="297"/>
    </row>
    <row r="855" ht="13.5" customHeight="1">
      <c r="A855" s="297"/>
      <c r="B855" s="297"/>
      <c r="C855" s="297"/>
      <c r="D855" s="297"/>
      <c r="E855" s="297"/>
      <c r="F855" s="298"/>
      <c r="G855" s="297"/>
      <c r="H855" s="297"/>
      <c r="I855" s="297"/>
      <c r="J855" s="297"/>
      <c r="K855" s="297"/>
      <c r="L855" s="297"/>
      <c r="M855" s="297"/>
      <c r="N855" s="297"/>
      <c r="O855" s="297"/>
      <c r="P855" s="297"/>
      <c r="Q855" s="297"/>
      <c r="R855" s="297"/>
      <c r="S855" s="297"/>
      <c r="T855" s="297"/>
      <c r="U855" s="297"/>
      <c r="V855" s="297"/>
      <c r="W855" s="297"/>
      <c r="X855" s="297"/>
      <c r="Y855" s="297"/>
      <c r="Z855" s="297"/>
    </row>
    <row r="856" ht="13.5" customHeight="1">
      <c r="A856" s="297"/>
      <c r="B856" s="297"/>
      <c r="C856" s="297"/>
      <c r="D856" s="297"/>
      <c r="E856" s="297"/>
      <c r="F856" s="298"/>
      <c r="G856" s="297"/>
      <c r="H856" s="297"/>
      <c r="I856" s="297"/>
      <c r="J856" s="297"/>
      <c r="K856" s="297"/>
      <c r="L856" s="297"/>
      <c r="M856" s="297"/>
      <c r="N856" s="297"/>
      <c r="O856" s="297"/>
      <c r="P856" s="297"/>
      <c r="Q856" s="297"/>
      <c r="R856" s="297"/>
      <c r="S856" s="297"/>
      <c r="T856" s="297"/>
      <c r="U856" s="297"/>
      <c r="V856" s="297"/>
      <c r="W856" s="297"/>
      <c r="X856" s="297"/>
      <c r="Y856" s="297"/>
      <c r="Z856" s="297"/>
    </row>
    <row r="857" ht="13.5" customHeight="1">
      <c r="A857" s="297"/>
      <c r="B857" s="297"/>
      <c r="C857" s="297"/>
      <c r="D857" s="297"/>
      <c r="E857" s="297"/>
      <c r="F857" s="298"/>
      <c r="G857" s="297"/>
      <c r="H857" s="297"/>
      <c r="I857" s="297"/>
      <c r="J857" s="297"/>
      <c r="K857" s="297"/>
      <c r="L857" s="297"/>
      <c r="M857" s="297"/>
      <c r="N857" s="297"/>
      <c r="O857" s="297"/>
      <c r="P857" s="297"/>
      <c r="Q857" s="297"/>
      <c r="R857" s="297"/>
      <c r="S857" s="297"/>
      <c r="T857" s="297"/>
      <c r="U857" s="297"/>
      <c r="V857" s="297"/>
      <c r="W857" s="297"/>
      <c r="X857" s="297"/>
      <c r="Y857" s="297"/>
      <c r="Z857" s="297"/>
    </row>
    <row r="858" ht="13.5" customHeight="1">
      <c r="A858" s="297"/>
      <c r="B858" s="297"/>
      <c r="C858" s="297"/>
      <c r="D858" s="297"/>
      <c r="E858" s="297"/>
      <c r="F858" s="298"/>
      <c r="G858" s="297"/>
      <c r="H858" s="297"/>
      <c r="I858" s="297"/>
      <c r="J858" s="297"/>
      <c r="K858" s="297"/>
      <c r="L858" s="297"/>
      <c r="M858" s="297"/>
      <c r="N858" s="297"/>
      <c r="O858" s="297"/>
      <c r="P858" s="297"/>
      <c r="Q858" s="297"/>
      <c r="R858" s="297"/>
      <c r="S858" s="297"/>
      <c r="T858" s="297"/>
      <c r="U858" s="297"/>
      <c r="V858" s="297"/>
      <c r="W858" s="297"/>
      <c r="X858" s="297"/>
      <c r="Y858" s="297"/>
      <c r="Z858" s="297"/>
    </row>
    <row r="859" ht="13.5" customHeight="1">
      <c r="A859" s="297"/>
      <c r="B859" s="297"/>
      <c r="C859" s="297"/>
      <c r="D859" s="297"/>
      <c r="E859" s="297"/>
      <c r="F859" s="298"/>
      <c r="G859" s="297"/>
      <c r="H859" s="297"/>
      <c r="I859" s="297"/>
      <c r="J859" s="297"/>
      <c r="K859" s="297"/>
      <c r="L859" s="297"/>
      <c r="M859" s="297"/>
      <c r="N859" s="297"/>
      <c r="O859" s="297"/>
      <c r="P859" s="297"/>
      <c r="Q859" s="297"/>
      <c r="R859" s="297"/>
      <c r="S859" s="297"/>
      <c r="T859" s="297"/>
      <c r="U859" s="297"/>
      <c r="V859" s="297"/>
      <c r="W859" s="297"/>
      <c r="X859" s="297"/>
      <c r="Y859" s="297"/>
      <c r="Z859" s="297"/>
    </row>
    <row r="860" ht="13.5" customHeight="1">
      <c r="A860" s="297"/>
      <c r="B860" s="297"/>
      <c r="C860" s="297"/>
      <c r="D860" s="297"/>
      <c r="E860" s="297"/>
      <c r="F860" s="298"/>
      <c r="G860" s="297"/>
      <c r="H860" s="297"/>
      <c r="I860" s="297"/>
      <c r="J860" s="297"/>
      <c r="K860" s="297"/>
      <c r="L860" s="297"/>
      <c r="M860" s="297"/>
      <c r="N860" s="297"/>
      <c r="O860" s="297"/>
      <c r="P860" s="297"/>
      <c r="Q860" s="297"/>
      <c r="R860" s="297"/>
      <c r="S860" s="297"/>
      <c r="T860" s="297"/>
      <c r="U860" s="297"/>
      <c r="V860" s="297"/>
      <c r="W860" s="297"/>
      <c r="X860" s="297"/>
      <c r="Y860" s="297"/>
      <c r="Z860" s="297"/>
    </row>
    <row r="861" ht="13.5" customHeight="1">
      <c r="A861" s="297"/>
      <c r="B861" s="297"/>
      <c r="C861" s="297"/>
      <c r="D861" s="297"/>
      <c r="E861" s="297"/>
      <c r="F861" s="298"/>
      <c r="G861" s="297"/>
      <c r="H861" s="297"/>
      <c r="I861" s="297"/>
      <c r="J861" s="297"/>
      <c r="K861" s="297"/>
      <c r="L861" s="297"/>
      <c r="M861" s="297"/>
      <c r="N861" s="297"/>
      <c r="O861" s="297"/>
      <c r="P861" s="297"/>
      <c r="Q861" s="297"/>
      <c r="R861" s="297"/>
      <c r="S861" s="297"/>
      <c r="T861" s="297"/>
      <c r="U861" s="297"/>
      <c r="V861" s="297"/>
      <c r="W861" s="297"/>
      <c r="X861" s="297"/>
      <c r="Y861" s="297"/>
      <c r="Z861" s="297"/>
    </row>
    <row r="862" ht="13.5" customHeight="1">
      <c r="A862" s="297"/>
      <c r="B862" s="297"/>
      <c r="C862" s="297"/>
      <c r="D862" s="297"/>
      <c r="E862" s="297"/>
      <c r="F862" s="298"/>
      <c r="G862" s="297"/>
      <c r="H862" s="297"/>
      <c r="I862" s="297"/>
      <c r="J862" s="297"/>
      <c r="K862" s="297"/>
      <c r="L862" s="297"/>
      <c r="M862" s="297"/>
      <c r="N862" s="297"/>
      <c r="O862" s="297"/>
      <c r="P862" s="297"/>
      <c r="Q862" s="297"/>
      <c r="R862" s="297"/>
      <c r="S862" s="297"/>
      <c r="T862" s="297"/>
      <c r="U862" s="297"/>
      <c r="V862" s="297"/>
      <c r="W862" s="297"/>
      <c r="X862" s="297"/>
      <c r="Y862" s="297"/>
      <c r="Z862" s="297"/>
    </row>
    <row r="863" ht="13.5" customHeight="1">
      <c r="A863" s="297"/>
      <c r="B863" s="297"/>
      <c r="C863" s="297"/>
      <c r="D863" s="297"/>
      <c r="E863" s="297"/>
      <c r="F863" s="298"/>
      <c r="G863" s="297"/>
      <c r="H863" s="297"/>
      <c r="I863" s="297"/>
      <c r="J863" s="297"/>
      <c r="K863" s="297"/>
      <c r="L863" s="297"/>
      <c r="M863" s="297"/>
      <c r="N863" s="297"/>
      <c r="O863" s="297"/>
      <c r="P863" s="297"/>
      <c r="Q863" s="297"/>
      <c r="R863" s="297"/>
      <c r="S863" s="297"/>
      <c r="T863" s="297"/>
      <c r="U863" s="297"/>
      <c r="V863" s="297"/>
      <c r="W863" s="297"/>
      <c r="X863" s="297"/>
      <c r="Y863" s="297"/>
      <c r="Z863" s="297"/>
    </row>
    <row r="864" ht="13.5" customHeight="1">
      <c r="A864" s="297"/>
      <c r="B864" s="297"/>
      <c r="C864" s="297"/>
      <c r="D864" s="297"/>
      <c r="E864" s="297"/>
      <c r="F864" s="298"/>
      <c r="G864" s="297"/>
      <c r="H864" s="297"/>
      <c r="I864" s="297"/>
      <c r="J864" s="297"/>
      <c r="K864" s="297"/>
      <c r="L864" s="297"/>
      <c r="M864" s="297"/>
      <c r="N864" s="297"/>
      <c r="O864" s="297"/>
      <c r="P864" s="297"/>
      <c r="Q864" s="297"/>
      <c r="R864" s="297"/>
      <c r="S864" s="297"/>
      <c r="T864" s="297"/>
      <c r="U864" s="297"/>
      <c r="V864" s="297"/>
      <c r="W864" s="297"/>
      <c r="X864" s="297"/>
      <c r="Y864" s="297"/>
      <c r="Z864" s="297"/>
    </row>
    <row r="865" ht="13.5" customHeight="1">
      <c r="A865" s="297"/>
      <c r="B865" s="297"/>
      <c r="C865" s="297"/>
      <c r="D865" s="297"/>
      <c r="E865" s="297"/>
      <c r="F865" s="298"/>
      <c r="G865" s="297"/>
      <c r="H865" s="297"/>
      <c r="I865" s="297"/>
      <c r="J865" s="297"/>
      <c r="K865" s="297"/>
      <c r="L865" s="297"/>
      <c r="M865" s="297"/>
      <c r="N865" s="297"/>
      <c r="O865" s="297"/>
      <c r="P865" s="297"/>
      <c r="Q865" s="297"/>
      <c r="R865" s="297"/>
      <c r="S865" s="297"/>
      <c r="T865" s="297"/>
      <c r="U865" s="297"/>
      <c r="V865" s="297"/>
      <c r="W865" s="297"/>
      <c r="X865" s="297"/>
      <c r="Y865" s="297"/>
      <c r="Z865" s="297"/>
    </row>
    <row r="866" ht="13.5" customHeight="1">
      <c r="A866" s="297"/>
      <c r="B866" s="297"/>
      <c r="C866" s="297"/>
      <c r="D866" s="297"/>
      <c r="E866" s="297"/>
      <c r="F866" s="298"/>
      <c r="G866" s="297"/>
      <c r="H866" s="297"/>
      <c r="I866" s="297"/>
      <c r="J866" s="297"/>
      <c r="K866" s="297"/>
      <c r="L866" s="297"/>
      <c r="M866" s="297"/>
      <c r="N866" s="297"/>
      <c r="O866" s="297"/>
      <c r="P866" s="297"/>
      <c r="Q866" s="297"/>
      <c r="R866" s="297"/>
      <c r="S866" s="297"/>
      <c r="T866" s="297"/>
      <c r="U866" s="297"/>
      <c r="V866" s="297"/>
      <c r="W866" s="297"/>
      <c r="X866" s="297"/>
      <c r="Y866" s="297"/>
      <c r="Z866" s="297"/>
    </row>
    <row r="867" ht="13.5" customHeight="1">
      <c r="A867" s="297"/>
      <c r="B867" s="297"/>
      <c r="C867" s="297"/>
      <c r="D867" s="297"/>
      <c r="E867" s="297"/>
      <c r="F867" s="298"/>
      <c r="G867" s="297"/>
      <c r="H867" s="297"/>
      <c r="I867" s="297"/>
      <c r="J867" s="297"/>
      <c r="K867" s="297"/>
      <c r="L867" s="297"/>
      <c r="M867" s="297"/>
      <c r="N867" s="297"/>
      <c r="O867" s="297"/>
      <c r="P867" s="297"/>
      <c r="Q867" s="297"/>
      <c r="R867" s="297"/>
      <c r="S867" s="297"/>
      <c r="T867" s="297"/>
      <c r="U867" s="297"/>
      <c r="V867" s="297"/>
      <c r="W867" s="297"/>
      <c r="X867" s="297"/>
      <c r="Y867" s="297"/>
      <c r="Z867" s="297"/>
    </row>
    <row r="868" ht="13.5" customHeight="1">
      <c r="A868" s="297"/>
      <c r="B868" s="297"/>
      <c r="C868" s="297"/>
      <c r="D868" s="297"/>
      <c r="E868" s="297"/>
      <c r="F868" s="298"/>
      <c r="G868" s="297"/>
      <c r="H868" s="297"/>
      <c r="I868" s="297"/>
      <c r="J868" s="297"/>
      <c r="K868" s="297"/>
      <c r="L868" s="297"/>
      <c r="M868" s="297"/>
      <c r="N868" s="297"/>
      <c r="O868" s="297"/>
      <c r="P868" s="297"/>
      <c r="Q868" s="297"/>
      <c r="R868" s="297"/>
      <c r="S868" s="297"/>
      <c r="T868" s="297"/>
      <c r="U868" s="297"/>
      <c r="V868" s="297"/>
      <c r="W868" s="297"/>
      <c r="X868" s="297"/>
      <c r="Y868" s="297"/>
      <c r="Z868" s="297"/>
    </row>
    <row r="869" ht="13.5" customHeight="1">
      <c r="A869" s="297"/>
      <c r="B869" s="297"/>
      <c r="C869" s="297"/>
      <c r="D869" s="297"/>
      <c r="E869" s="297"/>
      <c r="F869" s="298"/>
      <c r="G869" s="297"/>
      <c r="H869" s="297"/>
      <c r="I869" s="297"/>
      <c r="J869" s="297"/>
      <c r="K869" s="297"/>
      <c r="L869" s="297"/>
      <c r="M869" s="297"/>
      <c r="N869" s="297"/>
      <c r="O869" s="297"/>
      <c r="P869" s="297"/>
      <c r="Q869" s="297"/>
      <c r="R869" s="297"/>
      <c r="S869" s="297"/>
      <c r="T869" s="297"/>
      <c r="U869" s="297"/>
      <c r="V869" s="297"/>
      <c r="W869" s="297"/>
      <c r="X869" s="297"/>
      <c r="Y869" s="297"/>
      <c r="Z869" s="297"/>
    </row>
    <row r="870" ht="13.5" customHeight="1">
      <c r="A870" s="297"/>
      <c r="B870" s="297"/>
      <c r="C870" s="297"/>
      <c r="D870" s="297"/>
      <c r="E870" s="297"/>
      <c r="F870" s="298"/>
      <c r="G870" s="297"/>
      <c r="H870" s="297"/>
      <c r="I870" s="297"/>
      <c r="J870" s="297"/>
      <c r="K870" s="297"/>
      <c r="L870" s="297"/>
      <c r="M870" s="297"/>
      <c r="N870" s="297"/>
      <c r="O870" s="297"/>
      <c r="P870" s="297"/>
      <c r="Q870" s="297"/>
      <c r="R870" s="297"/>
      <c r="S870" s="297"/>
      <c r="T870" s="297"/>
      <c r="U870" s="297"/>
      <c r="V870" s="297"/>
      <c r="W870" s="297"/>
      <c r="X870" s="297"/>
      <c r="Y870" s="297"/>
      <c r="Z870" s="297"/>
    </row>
    <row r="871" ht="13.5" customHeight="1">
      <c r="A871" s="297"/>
      <c r="B871" s="297"/>
      <c r="C871" s="297"/>
      <c r="D871" s="297"/>
      <c r="E871" s="297"/>
      <c r="F871" s="298"/>
      <c r="G871" s="297"/>
      <c r="H871" s="297"/>
      <c r="I871" s="297"/>
      <c r="J871" s="297"/>
      <c r="K871" s="297"/>
      <c r="L871" s="297"/>
      <c r="M871" s="297"/>
      <c r="N871" s="297"/>
      <c r="O871" s="297"/>
      <c r="P871" s="297"/>
      <c r="Q871" s="297"/>
      <c r="R871" s="297"/>
      <c r="S871" s="297"/>
      <c r="T871" s="297"/>
      <c r="U871" s="297"/>
      <c r="V871" s="297"/>
      <c r="W871" s="297"/>
      <c r="X871" s="297"/>
      <c r="Y871" s="297"/>
      <c r="Z871" s="297"/>
    </row>
    <row r="872" ht="13.5" customHeight="1">
      <c r="A872" s="297"/>
      <c r="B872" s="297"/>
      <c r="C872" s="297"/>
      <c r="D872" s="297"/>
      <c r="E872" s="297"/>
      <c r="F872" s="298"/>
      <c r="G872" s="297"/>
      <c r="H872" s="297"/>
      <c r="I872" s="297"/>
      <c r="J872" s="297"/>
      <c r="K872" s="297"/>
      <c r="L872" s="297"/>
      <c r="M872" s="297"/>
      <c r="N872" s="297"/>
      <c r="O872" s="297"/>
      <c r="P872" s="297"/>
      <c r="Q872" s="297"/>
      <c r="R872" s="297"/>
      <c r="S872" s="297"/>
      <c r="T872" s="297"/>
      <c r="U872" s="297"/>
      <c r="V872" s="297"/>
      <c r="W872" s="297"/>
      <c r="X872" s="297"/>
      <c r="Y872" s="297"/>
      <c r="Z872" s="297"/>
    </row>
    <row r="873" ht="13.5" customHeight="1">
      <c r="A873" s="297"/>
      <c r="B873" s="297"/>
      <c r="C873" s="297"/>
      <c r="D873" s="297"/>
      <c r="E873" s="297"/>
      <c r="F873" s="298"/>
      <c r="G873" s="297"/>
      <c r="H873" s="297"/>
      <c r="I873" s="297"/>
      <c r="J873" s="297"/>
      <c r="K873" s="297"/>
      <c r="L873" s="297"/>
      <c r="M873" s="297"/>
      <c r="N873" s="297"/>
      <c r="O873" s="297"/>
      <c r="P873" s="297"/>
      <c r="Q873" s="297"/>
      <c r="R873" s="297"/>
      <c r="S873" s="297"/>
      <c r="T873" s="297"/>
      <c r="U873" s="297"/>
      <c r="V873" s="297"/>
      <c r="W873" s="297"/>
      <c r="X873" s="297"/>
      <c r="Y873" s="297"/>
      <c r="Z873" s="297"/>
    </row>
    <row r="874" ht="13.5" customHeight="1">
      <c r="A874" s="297"/>
      <c r="B874" s="297"/>
      <c r="C874" s="297"/>
      <c r="D874" s="297"/>
      <c r="E874" s="297"/>
      <c r="F874" s="298"/>
      <c r="G874" s="297"/>
      <c r="H874" s="297"/>
      <c r="I874" s="297"/>
      <c r="J874" s="297"/>
      <c r="K874" s="297"/>
      <c r="L874" s="297"/>
      <c r="M874" s="297"/>
      <c r="N874" s="297"/>
      <c r="O874" s="297"/>
      <c r="P874" s="297"/>
      <c r="Q874" s="297"/>
      <c r="R874" s="297"/>
      <c r="S874" s="297"/>
      <c r="T874" s="297"/>
      <c r="U874" s="297"/>
      <c r="V874" s="297"/>
      <c r="W874" s="297"/>
      <c r="X874" s="297"/>
      <c r="Y874" s="297"/>
      <c r="Z874" s="297"/>
    </row>
    <row r="875" ht="13.5" customHeight="1">
      <c r="A875" s="297"/>
      <c r="B875" s="297"/>
      <c r="C875" s="297"/>
      <c r="D875" s="297"/>
      <c r="E875" s="297"/>
      <c r="F875" s="298"/>
      <c r="G875" s="297"/>
      <c r="H875" s="297"/>
      <c r="I875" s="297"/>
      <c r="J875" s="297"/>
      <c r="K875" s="297"/>
      <c r="L875" s="297"/>
      <c r="M875" s="297"/>
      <c r="N875" s="297"/>
      <c r="O875" s="297"/>
      <c r="P875" s="297"/>
      <c r="Q875" s="297"/>
      <c r="R875" s="297"/>
      <c r="S875" s="297"/>
      <c r="T875" s="297"/>
      <c r="U875" s="297"/>
      <c r="V875" s="297"/>
      <c r="W875" s="297"/>
      <c r="X875" s="297"/>
      <c r="Y875" s="297"/>
      <c r="Z875" s="297"/>
    </row>
    <row r="876" ht="13.5" customHeight="1">
      <c r="A876" s="297"/>
      <c r="B876" s="297"/>
      <c r="C876" s="297"/>
      <c r="D876" s="297"/>
      <c r="E876" s="297"/>
      <c r="F876" s="298"/>
      <c r="G876" s="297"/>
      <c r="H876" s="297"/>
      <c r="I876" s="297"/>
      <c r="J876" s="297"/>
      <c r="K876" s="297"/>
      <c r="L876" s="297"/>
      <c r="M876" s="297"/>
      <c r="N876" s="297"/>
      <c r="O876" s="297"/>
      <c r="P876" s="297"/>
      <c r="Q876" s="297"/>
      <c r="R876" s="297"/>
      <c r="S876" s="297"/>
      <c r="T876" s="297"/>
      <c r="U876" s="297"/>
      <c r="V876" s="297"/>
      <c r="W876" s="297"/>
      <c r="X876" s="297"/>
      <c r="Y876" s="297"/>
      <c r="Z876" s="297"/>
    </row>
    <row r="877" ht="13.5" customHeight="1">
      <c r="A877" s="297"/>
      <c r="B877" s="297"/>
      <c r="C877" s="297"/>
      <c r="D877" s="297"/>
      <c r="E877" s="297"/>
      <c r="F877" s="298"/>
      <c r="G877" s="297"/>
      <c r="H877" s="297"/>
      <c r="I877" s="297"/>
      <c r="J877" s="297"/>
      <c r="K877" s="297"/>
      <c r="L877" s="297"/>
      <c r="M877" s="297"/>
      <c r="N877" s="297"/>
      <c r="O877" s="297"/>
      <c r="P877" s="297"/>
      <c r="Q877" s="297"/>
      <c r="R877" s="297"/>
      <c r="S877" s="297"/>
      <c r="T877" s="297"/>
      <c r="U877" s="297"/>
      <c r="V877" s="297"/>
      <c r="W877" s="297"/>
      <c r="X877" s="297"/>
      <c r="Y877" s="297"/>
      <c r="Z877" s="297"/>
    </row>
    <row r="878" ht="13.5" customHeight="1">
      <c r="A878" s="297"/>
      <c r="B878" s="297"/>
      <c r="C878" s="297"/>
      <c r="D878" s="297"/>
      <c r="E878" s="297"/>
      <c r="F878" s="298"/>
      <c r="G878" s="297"/>
      <c r="H878" s="297"/>
      <c r="I878" s="297"/>
      <c r="J878" s="297"/>
      <c r="K878" s="297"/>
      <c r="L878" s="297"/>
      <c r="M878" s="297"/>
      <c r="N878" s="297"/>
      <c r="O878" s="297"/>
      <c r="P878" s="297"/>
      <c r="Q878" s="297"/>
      <c r="R878" s="297"/>
      <c r="S878" s="297"/>
      <c r="T878" s="297"/>
      <c r="U878" s="297"/>
      <c r="V878" s="297"/>
      <c r="W878" s="297"/>
      <c r="X878" s="297"/>
      <c r="Y878" s="297"/>
      <c r="Z878" s="297"/>
    </row>
    <row r="879" ht="13.5" customHeight="1">
      <c r="A879" s="297"/>
      <c r="B879" s="297"/>
      <c r="C879" s="297"/>
      <c r="D879" s="297"/>
      <c r="E879" s="297"/>
      <c r="F879" s="298"/>
      <c r="G879" s="297"/>
      <c r="H879" s="297"/>
      <c r="I879" s="297"/>
      <c r="J879" s="297"/>
      <c r="K879" s="297"/>
      <c r="L879" s="297"/>
      <c r="M879" s="297"/>
      <c r="N879" s="297"/>
      <c r="O879" s="297"/>
      <c r="P879" s="297"/>
      <c r="Q879" s="297"/>
      <c r="R879" s="297"/>
      <c r="S879" s="297"/>
      <c r="T879" s="297"/>
      <c r="U879" s="297"/>
      <c r="V879" s="297"/>
      <c r="W879" s="297"/>
      <c r="X879" s="297"/>
      <c r="Y879" s="297"/>
      <c r="Z879" s="297"/>
    </row>
    <row r="880" ht="13.5" customHeight="1">
      <c r="A880" s="297"/>
      <c r="B880" s="297"/>
      <c r="C880" s="297"/>
      <c r="D880" s="297"/>
      <c r="E880" s="297"/>
      <c r="F880" s="298"/>
      <c r="G880" s="297"/>
      <c r="H880" s="297"/>
      <c r="I880" s="297"/>
      <c r="J880" s="297"/>
      <c r="K880" s="297"/>
      <c r="L880" s="297"/>
      <c r="M880" s="297"/>
      <c r="N880" s="297"/>
      <c r="O880" s="297"/>
      <c r="P880" s="297"/>
      <c r="Q880" s="297"/>
      <c r="R880" s="297"/>
      <c r="S880" s="297"/>
      <c r="T880" s="297"/>
      <c r="U880" s="297"/>
      <c r="V880" s="297"/>
      <c r="W880" s="297"/>
      <c r="X880" s="297"/>
      <c r="Y880" s="297"/>
      <c r="Z880" s="297"/>
    </row>
    <row r="881" ht="13.5" customHeight="1">
      <c r="A881" s="297"/>
      <c r="B881" s="297"/>
      <c r="C881" s="297"/>
      <c r="D881" s="297"/>
      <c r="E881" s="297"/>
      <c r="F881" s="298"/>
      <c r="G881" s="297"/>
      <c r="H881" s="297"/>
      <c r="I881" s="297"/>
      <c r="J881" s="297"/>
      <c r="K881" s="297"/>
      <c r="L881" s="297"/>
      <c r="M881" s="297"/>
      <c r="N881" s="297"/>
      <c r="O881" s="297"/>
      <c r="P881" s="297"/>
      <c r="Q881" s="297"/>
      <c r="R881" s="297"/>
      <c r="S881" s="297"/>
      <c r="T881" s="297"/>
      <c r="U881" s="297"/>
      <c r="V881" s="297"/>
      <c r="W881" s="297"/>
      <c r="X881" s="297"/>
      <c r="Y881" s="297"/>
      <c r="Z881" s="297"/>
    </row>
    <row r="882" ht="13.5" customHeight="1">
      <c r="A882" s="297"/>
      <c r="B882" s="297"/>
      <c r="C882" s="297"/>
      <c r="D882" s="297"/>
      <c r="E882" s="297"/>
      <c r="F882" s="298"/>
      <c r="G882" s="297"/>
      <c r="H882" s="297"/>
      <c r="I882" s="297"/>
      <c r="J882" s="297"/>
      <c r="K882" s="297"/>
      <c r="L882" s="297"/>
      <c r="M882" s="297"/>
      <c r="N882" s="297"/>
      <c r="O882" s="297"/>
      <c r="P882" s="297"/>
      <c r="Q882" s="297"/>
      <c r="R882" s="297"/>
      <c r="S882" s="297"/>
      <c r="T882" s="297"/>
      <c r="U882" s="297"/>
      <c r="V882" s="297"/>
      <c r="W882" s="297"/>
      <c r="X882" s="297"/>
      <c r="Y882" s="297"/>
      <c r="Z882" s="297"/>
    </row>
    <row r="883" ht="13.5" customHeight="1">
      <c r="A883" s="297"/>
      <c r="B883" s="297"/>
      <c r="C883" s="297"/>
      <c r="D883" s="297"/>
      <c r="E883" s="297"/>
      <c r="F883" s="298"/>
      <c r="G883" s="297"/>
      <c r="H883" s="297"/>
      <c r="I883" s="297"/>
      <c r="J883" s="297"/>
      <c r="K883" s="297"/>
      <c r="L883" s="297"/>
      <c r="M883" s="297"/>
      <c r="N883" s="297"/>
      <c r="O883" s="297"/>
      <c r="P883" s="297"/>
      <c r="Q883" s="297"/>
      <c r="R883" s="297"/>
      <c r="S883" s="297"/>
      <c r="T883" s="297"/>
      <c r="U883" s="297"/>
      <c r="V883" s="297"/>
      <c r="W883" s="297"/>
      <c r="X883" s="297"/>
      <c r="Y883" s="297"/>
      <c r="Z883" s="297"/>
    </row>
    <row r="884" ht="13.5" customHeight="1">
      <c r="A884" s="297"/>
      <c r="B884" s="297"/>
      <c r="C884" s="297"/>
      <c r="D884" s="297"/>
      <c r="E884" s="297"/>
      <c r="F884" s="298"/>
      <c r="G884" s="297"/>
      <c r="H884" s="297"/>
      <c r="I884" s="297"/>
      <c r="J884" s="297"/>
      <c r="K884" s="297"/>
      <c r="L884" s="297"/>
      <c r="M884" s="297"/>
      <c r="N884" s="297"/>
      <c r="O884" s="297"/>
      <c r="P884" s="297"/>
      <c r="Q884" s="297"/>
      <c r="R884" s="297"/>
      <c r="S884" s="297"/>
      <c r="T884" s="297"/>
      <c r="U884" s="297"/>
      <c r="V884" s="297"/>
      <c r="W884" s="297"/>
      <c r="X884" s="297"/>
      <c r="Y884" s="297"/>
      <c r="Z884" s="297"/>
    </row>
    <row r="885" ht="13.5" customHeight="1">
      <c r="A885" s="297"/>
      <c r="B885" s="297"/>
      <c r="C885" s="297"/>
      <c r="D885" s="297"/>
      <c r="E885" s="297"/>
      <c r="F885" s="298"/>
      <c r="G885" s="297"/>
      <c r="H885" s="297"/>
      <c r="I885" s="297"/>
      <c r="J885" s="297"/>
      <c r="K885" s="297"/>
      <c r="L885" s="297"/>
      <c r="M885" s="297"/>
      <c r="N885" s="297"/>
      <c r="O885" s="297"/>
      <c r="P885" s="297"/>
      <c r="Q885" s="297"/>
      <c r="R885" s="297"/>
      <c r="S885" s="297"/>
      <c r="T885" s="297"/>
      <c r="U885" s="297"/>
      <c r="V885" s="297"/>
      <c r="W885" s="297"/>
      <c r="X885" s="297"/>
      <c r="Y885" s="297"/>
      <c r="Z885" s="297"/>
    </row>
    <row r="886" ht="13.5" customHeight="1">
      <c r="A886" s="297"/>
      <c r="B886" s="297"/>
      <c r="C886" s="297"/>
      <c r="D886" s="297"/>
      <c r="E886" s="297"/>
      <c r="F886" s="298"/>
      <c r="G886" s="297"/>
      <c r="H886" s="297"/>
      <c r="I886" s="297"/>
      <c r="J886" s="297"/>
      <c r="K886" s="297"/>
      <c r="L886" s="297"/>
      <c r="M886" s="297"/>
      <c r="N886" s="297"/>
      <c r="O886" s="297"/>
      <c r="P886" s="297"/>
      <c r="Q886" s="297"/>
      <c r="R886" s="297"/>
      <c r="S886" s="297"/>
      <c r="T886" s="297"/>
      <c r="U886" s="297"/>
      <c r="V886" s="297"/>
      <c r="W886" s="297"/>
      <c r="X886" s="297"/>
      <c r="Y886" s="297"/>
      <c r="Z886" s="297"/>
    </row>
    <row r="887" ht="13.5" customHeight="1">
      <c r="A887" s="297"/>
      <c r="B887" s="297"/>
      <c r="C887" s="297"/>
      <c r="D887" s="297"/>
      <c r="E887" s="297"/>
      <c r="F887" s="298"/>
      <c r="G887" s="297"/>
      <c r="H887" s="297"/>
      <c r="I887" s="297"/>
      <c r="J887" s="297"/>
      <c r="K887" s="297"/>
      <c r="L887" s="297"/>
      <c r="M887" s="297"/>
      <c r="N887" s="297"/>
      <c r="O887" s="297"/>
      <c r="P887" s="297"/>
      <c r="Q887" s="297"/>
      <c r="R887" s="297"/>
      <c r="S887" s="297"/>
      <c r="T887" s="297"/>
      <c r="U887" s="297"/>
      <c r="V887" s="297"/>
      <c r="W887" s="297"/>
      <c r="X887" s="297"/>
      <c r="Y887" s="297"/>
      <c r="Z887" s="297"/>
    </row>
    <row r="888" ht="13.5" customHeight="1">
      <c r="A888" s="297"/>
      <c r="B888" s="297"/>
      <c r="C888" s="297"/>
      <c r="D888" s="297"/>
      <c r="E888" s="297"/>
      <c r="F888" s="298"/>
      <c r="G888" s="297"/>
      <c r="H888" s="297"/>
      <c r="I888" s="297"/>
      <c r="J888" s="297"/>
      <c r="K888" s="297"/>
      <c r="L888" s="297"/>
      <c r="M888" s="297"/>
      <c r="N888" s="297"/>
      <c r="O888" s="297"/>
      <c r="P888" s="297"/>
      <c r="Q888" s="297"/>
      <c r="R888" s="297"/>
      <c r="S888" s="297"/>
      <c r="T888" s="297"/>
      <c r="U888" s="297"/>
      <c r="V888" s="297"/>
      <c r="W888" s="297"/>
      <c r="X888" s="297"/>
      <c r="Y888" s="297"/>
      <c r="Z888" s="297"/>
    </row>
    <row r="889" ht="13.5" customHeight="1">
      <c r="A889" s="297"/>
      <c r="B889" s="297"/>
      <c r="C889" s="297"/>
      <c r="D889" s="297"/>
      <c r="E889" s="297"/>
      <c r="F889" s="298"/>
      <c r="G889" s="297"/>
      <c r="H889" s="297"/>
      <c r="I889" s="297"/>
      <c r="J889" s="297"/>
      <c r="K889" s="297"/>
      <c r="L889" s="297"/>
      <c r="M889" s="297"/>
      <c r="N889" s="297"/>
      <c r="O889" s="297"/>
      <c r="P889" s="297"/>
      <c r="Q889" s="297"/>
      <c r="R889" s="297"/>
      <c r="S889" s="297"/>
      <c r="T889" s="297"/>
      <c r="U889" s="297"/>
      <c r="V889" s="297"/>
      <c r="W889" s="297"/>
      <c r="X889" s="297"/>
      <c r="Y889" s="297"/>
      <c r="Z889" s="297"/>
    </row>
    <row r="890" ht="13.5" customHeight="1">
      <c r="A890" s="297"/>
      <c r="B890" s="297"/>
      <c r="C890" s="297"/>
      <c r="D890" s="297"/>
      <c r="E890" s="297"/>
      <c r="F890" s="298"/>
      <c r="G890" s="297"/>
      <c r="H890" s="297"/>
      <c r="I890" s="297"/>
      <c r="J890" s="297"/>
      <c r="K890" s="297"/>
      <c r="L890" s="297"/>
      <c r="M890" s="297"/>
      <c r="N890" s="297"/>
      <c r="O890" s="297"/>
      <c r="P890" s="297"/>
      <c r="Q890" s="297"/>
      <c r="R890" s="297"/>
      <c r="S890" s="297"/>
      <c r="T890" s="297"/>
      <c r="U890" s="297"/>
      <c r="V890" s="297"/>
      <c r="W890" s="297"/>
      <c r="X890" s="297"/>
      <c r="Y890" s="297"/>
      <c r="Z890" s="297"/>
    </row>
    <row r="891" ht="13.5" customHeight="1">
      <c r="A891" s="297"/>
      <c r="B891" s="297"/>
      <c r="C891" s="297"/>
      <c r="D891" s="297"/>
      <c r="E891" s="297"/>
      <c r="F891" s="298"/>
      <c r="G891" s="297"/>
      <c r="H891" s="297"/>
      <c r="I891" s="297"/>
      <c r="J891" s="297"/>
      <c r="K891" s="297"/>
      <c r="L891" s="297"/>
      <c r="M891" s="297"/>
      <c r="N891" s="297"/>
      <c r="O891" s="297"/>
      <c r="P891" s="297"/>
      <c r="Q891" s="297"/>
      <c r="R891" s="297"/>
      <c r="S891" s="297"/>
      <c r="T891" s="297"/>
      <c r="U891" s="297"/>
      <c r="V891" s="297"/>
      <c r="W891" s="297"/>
      <c r="X891" s="297"/>
      <c r="Y891" s="297"/>
      <c r="Z891" s="297"/>
    </row>
    <row r="892" ht="13.5" customHeight="1">
      <c r="A892" s="297"/>
      <c r="B892" s="297"/>
      <c r="C892" s="297"/>
      <c r="D892" s="297"/>
      <c r="E892" s="297"/>
      <c r="F892" s="298"/>
      <c r="G892" s="297"/>
      <c r="H892" s="297"/>
      <c r="I892" s="297"/>
      <c r="J892" s="297"/>
      <c r="K892" s="297"/>
      <c r="L892" s="297"/>
      <c r="M892" s="297"/>
      <c r="N892" s="297"/>
      <c r="O892" s="297"/>
      <c r="P892" s="297"/>
      <c r="Q892" s="297"/>
      <c r="R892" s="297"/>
      <c r="S892" s="297"/>
      <c r="T892" s="297"/>
      <c r="U892" s="297"/>
      <c r="V892" s="297"/>
      <c r="W892" s="297"/>
      <c r="X892" s="297"/>
      <c r="Y892" s="297"/>
      <c r="Z892" s="297"/>
    </row>
    <row r="893" ht="13.5" customHeight="1">
      <c r="A893" s="297"/>
      <c r="B893" s="297"/>
      <c r="C893" s="297"/>
      <c r="D893" s="297"/>
      <c r="E893" s="297"/>
      <c r="F893" s="298"/>
      <c r="G893" s="297"/>
      <c r="H893" s="297"/>
      <c r="I893" s="297"/>
      <c r="J893" s="297"/>
      <c r="K893" s="297"/>
      <c r="L893" s="297"/>
      <c r="M893" s="297"/>
      <c r="N893" s="297"/>
      <c r="O893" s="297"/>
      <c r="P893" s="297"/>
      <c r="Q893" s="297"/>
      <c r="R893" s="297"/>
      <c r="S893" s="297"/>
      <c r="T893" s="297"/>
      <c r="U893" s="297"/>
      <c r="V893" s="297"/>
      <c r="W893" s="297"/>
      <c r="X893" s="297"/>
      <c r="Y893" s="297"/>
      <c r="Z893" s="297"/>
    </row>
    <row r="894" ht="13.5" customHeight="1">
      <c r="A894" s="297"/>
      <c r="B894" s="297"/>
      <c r="C894" s="297"/>
      <c r="D894" s="297"/>
      <c r="E894" s="297"/>
      <c r="F894" s="298"/>
      <c r="G894" s="297"/>
      <c r="H894" s="297"/>
      <c r="I894" s="297"/>
      <c r="J894" s="297"/>
      <c r="K894" s="297"/>
      <c r="L894" s="297"/>
      <c r="M894" s="297"/>
      <c r="N894" s="297"/>
      <c r="O894" s="297"/>
      <c r="P894" s="297"/>
      <c r="Q894" s="297"/>
      <c r="R894" s="297"/>
      <c r="S894" s="297"/>
      <c r="T894" s="297"/>
      <c r="U894" s="297"/>
      <c r="V894" s="297"/>
      <c r="W894" s="297"/>
      <c r="X894" s="297"/>
      <c r="Y894" s="297"/>
      <c r="Z894" s="297"/>
    </row>
    <row r="895" ht="13.5" customHeight="1">
      <c r="A895" s="297"/>
      <c r="B895" s="297"/>
      <c r="C895" s="297"/>
      <c r="D895" s="297"/>
      <c r="E895" s="297"/>
      <c r="F895" s="298"/>
      <c r="G895" s="297"/>
      <c r="H895" s="297"/>
      <c r="I895" s="297"/>
      <c r="J895" s="297"/>
      <c r="K895" s="297"/>
      <c r="L895" s="297"/>
      <c r="M895" s="297"/>
      <c r="N895" s="297"/>
      <c r="O895" s="297"/>
      <c r="P895" s="297"/>
      <c r="Q895" s="297"/>
      <c r="R895" s="297"/>
      <c r="S895" s="297"/>
      <c r="T895" s="297"/>
      <c r="U895" s="297"/>
      <c r="V895" s="297"/>
      <c r="W895" s="297"/>
      <c r="X895" s="297"/>
      <c r="Y895" s="297"/>
      <c r="Z895" s="297"/>
    </row>
    <row r="896" ht="13.5" customHeight="1">
      <c r="A896" s="297"/>
      <c r="B896" s="297"/>
      <c r="C896" s="297"/>
      <c r="D896" s="297"/>
      <c r="E896" s="297"/>
      <c r="F896" s="298"/>
      <c r="G896" s="297"/>
      <c r="H896" s="297"/>
      <c r="I896" s="297"/>
      <c r="J896" s="297"/>
      <c r="K896" s="297"/>
      <c r="L896" s="297"/>
      <c r="M896" s="297"/>
      <c r="N896" s="297"/>
      <c r="O896" s="297"/>
      <c r="P896" s="297"/>
      <c r="Q896" s="297"/>
      <c r="R896" s="297"/>
      <c r="S896" s="297"/>
      <c r="T896" s="297"/>
      <c r="U896" s="297"/>
      <c r="V896" s="297"/>
      <c r="W896" s="297"/>
      <c r="X896" s="297"/>
      <c r="Y896" s="297"/>
      <c r="Z896" s="297"/>
    </row>
    <row r="897" ht="13.5" customHeight="1">
      <c r="A897" s="297"/>
      <c r="B897" s="297"/>
      <c r="C897" s="297"/>
      <c r="D897" s="297"/>
      <c r="E897" s="297"/>
      <c r="F897" s="298"/>
      <c r="G897" s="297"/>
      <c r="H897" s="297"/>
      <c r="I897" s="297"/>
      <c r="J897" s="297"/>
      <c r="K897" s="297"/>
      <c r="L897" s="297"/>
      <c r="M897" s="297"/>
      <c r="N897" s="297"/>
      <c r="O897" s="297"/>
      <c r="P897" s="297"/>
      <c r="Q897" s="297"/>
      <c r="R897" s="297"/>
      <c r="S897" s="297"/>
      <c r="T897" s="297"/>
      <c r="U897" s="297"/>
      <c r="V897" s="297"/>
      <c r="W897" s="297"/>
      <c r="X897" s="297"/>
      <c r="Y897" s="297"/>
      <c r="Z897" s="297"/>
    </row>
    <row r="898" ht="13.5" customHeight="1">
      <c r="A898" s="297"/>
      <c r="B898" s="297"/>
      <c r="C898" s="297"/>
      <c r="D898" s="297"/>
      <c r="E898" s="297"/>
      <c r="F898" s="298"/>
      <c r="G898" s="297"/>
      <c r="H898" s="297"/>
      <c r="I898" s="297"/>
      <c r="J898" s="297"/>
      <c r="K898" s="297"/>
      <c r="L898" s="297"/>
      <c r="M898" s="297"/>
      <c r="N898" s="297"/>
      <c r="O898" s="297"/>
      <c r="P898" s="297"/>
      <c r="Q898" s="297"/>
      <c r="R898" s="297"/>
      <c r="S898" s="297"/>
      <c r="T898" s="297"/>
      <c r="U898" s="297"/>
      <c r="V898" s="297"/>
      <c r="W898" s="297"/>
      <c r="X898" s="297"/>
      <c r="Y898" s="297"/>
      <c r="Z898" s="297"/>
    </row>
    <row r="899" ht="13.5" customHeight="1">
      <c r="A899" s="297"/>
      <c r="B899" s="297"/>
      <c r="C899" s="297"/>
      <c r="D899" s="297"/>
      <c r="E899" s="297"/>
      <c r="F899" s="298"/>
      <c r="G899" s="297"/>
      <c r="H899" s="297"/>
      <c r="I899" s="297"/>
      <c r="J899" s="297"/>
      <c r="K899" s="297"/>
      <c r="L899" s="297"/>
      <c r="M899" s="297"/>
      <c r="N899" s="297"/>
      <c r="O899" s="297"/>
      <c r="P899" s="297"/>
      <c r="Q899" s="297"/>
      <c r="R899" s="297"/>
      <c r="S899" s="297"/>
      <c r="T899" s="297"/>
      <c r="U899" s="297"/>
      <c r="V899" s="297"/>
      <c r="W899" s="297"/>
      <c r="X899" s="297"/>
      <c r="Y899" s="297"/>
      <c r="Z899" s="297"/>
    </row>
    <row r="900" ht="13.5" customHeight="1">
      <c r="A900" s="297"/>
      <c r="B900" s="297"/>
      <c r="C900" s="297"/>
      <c r="D900" s="297"/>
      <c r="E900" s="297"/>
      <c r="F900" s="298"/>
      <c r="G900" s="297"/>
      <c r="H900" s="297"/>
      <c r="I900" s="297"/>
      <c r="J900" s="297"/>
      <c r="K900" s="297"/>
      <c r="L900" s="297"/>
      <c r="M900" s="297"/>
      <c r="N900" s="297"/>
      <c r="O900" s="297"/>
      <c r="P900" s="297"/>
      <c r="Q900" s="297"/>
      <c r="R900" s="297"/>
      <c r="S900" s="297"/>
      <c r="T900" s="297"/>
      <c r="U900" s="297"/>
      <c r="V900" s="297"/>
      <c r="W900" s="297"/>
      <c r="X900" s="297"/>
      <c r="Y900" s="297"/>
      <c r="Z900" s="297"/>
    </row>
    <row r="901" ht="13.5" customHeight="1">
      <c r="A901" s="297"/>
      <c r="B901" s="297"/>
      <c r="C901" s="297"/>
      <c r="D901" s="297"/>
      <c r="E901" s="297"/>
      <c r="F901" s="298"/>
      <c r="G901" s="297"/>
      <c r="H901" s="297"/>
      <c r="I901" s="297"/>
      <c r="J901" s="297"/>
      <c r="K901" s="297"/>
      <c r="L901" s="297"/>
      <c r="M901" s="297"/>
      <c r="N901" s="297"/>
      <c r="O901" s="297"/>
      <c r="P901" s="297"/>
      <c r="Q901" s="297"/>
      <c r="R901" s="297"/>
      <c r="S901" s="297"/>
      <c r="T901" s="297"/>
      <c r="U901" s="297"/>
      <c r="V901" s="297"/>
      <c r="W901" s="297"/>
      <c r="X901" s="297"/>
      <c r="Y901" s="297"/>
      <c r="Z901" s="297"/>
    </row>
    <row r="902" ht="13.5" customHeight="1">
      <c r="A902" s="297"/>
      <c r="B902" s="297"/>
      <c r="C902" s="297"/>
      <c r="D902" s="297"/>
      <c r="E902" s="297"/>
      <c r="F902" s="298"/>
      <c r="G902" s="297"/>
      <c r="H902" s="297"/>
      <c r="I902" s="297"/>
      <c r="J902" s="297"/>
      <c r="K902" s="297"/>
      <c r="L902" s="297"/>
      <c r="M902" s="297"/>
      <c r="N902" s="297"/>
      <c r="O902" s="297"/>
      <c r="P902" s="297"/>
      <c r="Q902" s="297"/>
      <c r="R902" s="297"/>
      <c r="S902" s="297"/>
      <c r="T902" s="297"/>
      <c r="U902" s="297"/>
      <c r="V902" s="297"/>
      <c r="W902" s="297"/>
      <c r="X902" s="297"/>
      <c r="Y902" s="297"/>
      <c r="Z902" s="297"/>
    </row>
    <row r="903" ht="13.5" customHeight="1">
      <c r="A903" s="297"/>
      <c r="B903" s="297"/>
      <c r="C903" s="297"/>
      <c r="D903" s="297"/>
      <c r="E903" s="297"/>
      <c r="F903" s="298"/>
      <c r="G903" s="297"/>
      <c r="H903" s="297"/>
      <c r="I903" s="297"/>
      <c r="J903" s="297"/>
      <c r="K903" s="297"/>
      <c r="L903" s="297"/>
      <c r="M903" s="297"/>
      <c r="N903" s="297"/>
      <c r="O903" s="297"/>
      <c r="P903" s="297"/>
      <c r="Q903" s="297"/>
      <c r="R903" s="297"/>
      <c r="S903" s="297"/>
      <c r="T903" s="297"/>
      <c r="U903" s="297"/>
      <c r="V903" s="297"/>
      <c r="W903" s="297"/>
      <c r="X903" s="297"/>
      <c r="Y903" s="297"/>
      <c r="Z903" s="297"/>
    </row>
    <row r="904" ht="13.5" customHeight="1">
      <c r="A904" s="297"/>
      <c r="B904" s="297"/>
      <c r="C904" s="297"/>
      <c r="D904" s="297"/>
      <c r="E904" s="297"/>
      <c r="F904" s="298"/>
      <c r="G904" s="297"/>
      <c r="H904" s="297"/>
      <c r="I904" s="297"/>
      <c r="J904" s="297"/>
      <c r="K904" s="297"/>
      <c r="L904" s="297"/>
      <c r="M904" s="297"/>
      <c r="N904" s="297"/>
      <c r="O904" s="297"/>
      <c r="P904" s="297"/>
      <c r="Q904" s="297"/>
      <c r="R904" s="297"/>
      <c r="S904" s="297"/>
      <c r="T904" s="297"/>
      <c r="U904" s="297"/>
      <c r="V904" s="297"/>
      <c r="W904" s="297"/>
      <c r="X904" s="297"/>
      <c r="Y904" s="297"/>
      <c r="Z904" s="297"/>
    </row>
    <row r="905" ht="13.5" customHeight="1">
      <c r="A905" s="297"/>
      <c r="B905" s="297"/>
      <c r="C905" s="297"/>
      <c r="D905" s="297"/>
      <c r="E905" s="297"/>
      <c r="F905" s="298"/>
      <c r="G905" s="297"/>
      <c r="H905" s="297"/>
      <c r="I905" s="297"/>
      <c r="J905" s="297"/>
      <c r="K905" s="297"/>
      <c r="L905" s="297"/>
      <c r="M905" s="297"/>
      <c r="N905" s="297"/>
      <c r="O905" s="297"/>
      <c r="P905" s="297"/>
      <c r="Q905" s="297"/>
      <c r="R905" s="297"/>
      <c r="S905" s="297"/>
      <c r="T905" s="297"/>
      <c r="U905" s="297"/>
      <c r="V905" s="297"/>
      <c r="W905" s="297"/>
      <c r="X905" s="297"/>
      <c r="Y905" s="297"/>
      <c r="Z905" s="297"/>
    </row>
    <row r="906" ht="13.5" customHeight="1">
      <c r="A906" s="297"/>
      <c r="B906" s="297"/>
      <c r="C906" s="297"/>
      <c r="D906" s="297"/>
      <c r="E906" s="297"/>
      <c r="F906" s="298"/>
      <c r="G906" s="297"/>
      <c r="H906" s="297"/>
      <c r="I906" s="297"/>
      <c r="J906" s="297"/>
      <c r="K906" s="297"/>
      <c r="L906" s="297"/>
      <c r="M906" s="297"/>
      <c r="N906" s="297"/>
      <c r="O906" s="297"/>
      <c r="P906" s="297"/>
      <c r="Q906" s="297"/>
      <c r="R906" s="297"/>
      <c r="S906" s="297"/>
      <c r="T906" s="297"/>
      <c r="U906" s="297"/>
      <c r="V906" s="297"/>
      <c r="W906" s="297"/>
      <c r="X906" s="297"/>
      <c r="Y906" s="297"/>
      <c r="Z906" s="297"/>
    </row>
    <row r="907" ht="13.5" customHeight="1">
      <c r="A907" s="297"/>
      <c r="B907" s="297"/>
      <c r="C907" s="297"/>
      <c r="D907" s="297"/>
      <c r="E907" s="297"/>
      <c r="F907" s="298"/>
      <c r="G907" s="297"/>
      <c r="H907" s="297"/>
      <c r="I907" s="297"/>
      <c r="J907" s="297"/>
      <c r="K907" s="297"/>
      <c r="L907" s="297"/>
      <c r="M907" s="297"/>
      <c r="N907" s="297"/>
      <c r="O907" s="297"/>
      <c r="P907" s="297"/>
      <c r="Q907" s="297"/>
      <c r="R907" s="297"/>
      <c r="S907" s="297"/>
      <c r="T907" s="297"/>
      <c r="U907" s="297"/>
      <c r="V907" s="297"/>
      <c r="W907" s="297"/>
      <c r="X907" s="297"/>
      <c r="Y907" s="297"/>
      <c r="Z907" s="297"/>
    </row>
    <row r="908" ht="13.5" customHeight="1">
      <c r="A908" s="297"/>
      <c r="B908" s="297"/>
      <c r="C908" s="297"/>
      <c r="D908" s="297"/>
      <c r="E908" s="297"/>
      <c r="F908" s="298"/>
      <c r="G908" s="297"/>
      <c r="H908" s="297"/>
      <c r="I908" s="297"/>
      <c r="J908" s="297"/>
      <c r="K908" s="297"/>
      <c r="L908" s="297"/>
      <c r="M908" s="297"/>
      <c r="N908" s="297"/>
      <c r="O908" s="297"/>
      <c r="P908" s="297"/>
      <c r="Q908" s="297"/>
      <c r="R908" s="297"/>
      <c r="S908" s="297"/>
      <c r="T908" s="297"/>
      <c r="U908" s="297"/>
      <c r="V908" s="297"/>
      <c r="W908" s="297"/>
      <c r="X908" s="297"/>
      <c r="Y908" s="297"/>
      <c r="Z908" s="297"/>
    </row>
    <row r="909" ht="13.5" customHeight="1">
      <c r="A909" s="297"/>
      <c r="B909" s="297"/>
      <c r="C909" s="297"/>
      <c r="D909" s="297"/>
      <c r="E909" s="297"/>
      <c r="F909" s="298"/>
      <c r="G909" s="297"/>
      <c r="H909" s="297"/>
      <c r="I909" s="297"/>
      <c r="J909" s="297"/>
      <c r="K909" s="297"/>
      <c r="L909" s="297"/>
      <c r="M909" s="297"/>
      <c r="N909" s="297"/>
      <c r="O909" s="297"/>
      <c r="P909" s="297"/>
      <c r="Q909" s="297"/>
      <c r="R909" s="297"/>
      <c r="S909" s="297"/>
      <c r="T909" s="297"/>
      <c r="U909" s="297"/>
      <c r="V909" s="297"/>
      <c r="W909" s="297"/>
      <c r="X909" s="297"/>
      <c r="Y909" s="297"/>
      <c r="Z909" s="297"/>
    </row>
    <row r="910" ht="13.5" customHeight="1">
      <c r="A910" s="297"/>
      <c r="B910" s="297"/>
      <c r="C910" s="297"/>
      <c r="D910" s="297"/>
      <c r="E910" s="297"/>
      <c r="F910" s="298"/>
      <c r="G910" s="297"/>
      <c r="H910" s="297"/>
      <c r="I910" s="297"/>
      <c r="J910" s="297"/>
      <c r="K910" s="297"/>
      <c r="L910" s="297"/>
      <c r="M910" s="297"/>
      <c r="N910" s="297"/>
      <c r="O910" s="297"/>
      <c r="P910" s="297"/>
      <c r="Q910" s="297"/>
      <c r="R910" s="297"/>
      <c r="S910" s="297"/>
      <c r="T910" s="297"/>
      <c r="U910" s="297"/>
      <c r="V910" s="297"/>
      <c r="W910" s="297"/>
      <c r="X910" s="297"/>
      <c r="Y910" s="297"/>
      <c r="Z910" s="297"/>
    </row>
    <row r="911" ht="13.5" customHeight="1">
      <c r="A911" s="297"/>
      <c r="B911" s="297"/>
      <c r="C911" s="297"/>
      <c r="D911" s="297"/>
      <c r="E911" s="297"/>
      <c r="F911" s="298"/>
      <c r="G911" s="297"/>
      <c r="H911" s="297"/>
      <c r="I911" s="297"/>
      <c r="J911" s="297"/>
      <c r="K911" s="297"/>
      <c r="L911" s="297"/>
      <c r="M911" s="297"/>
      <c r="N911" s="297"/>
      <c r="O911" s="297"/>
      <c r="P911" s="297"/>
      <c r="Q911" s="297"/>
      <c r="R911" s="297"/>
      <c r="S911" s="297"/>
      <c r="T911" s="297"/>
      <c r="U911" s="297"/>
      <c r="V911" s="297"/>
      <c r="W911" s="297"/>
      <c r="X911" s="297"/>
      <c r="Y911" s="297"/>
      <c r="Z911" s="297"/>
    </row>
    <row r="912" ht="13.5" customHeight="1">
      <c r="A912" s="297"/>
      <c r="B912" s="297"/>
      <c r="C912" s="297"/>
      <c r="D912" s="297"/>
      <c r="E912" s="297"/>
      <c r="F912" s="298"/>
      <c r="G912" s="297"/>
      <c r="H912" s="297"/>
      <c r="I912" s="297"/>
      <c r="J912" s="297"/>
      <c r="K912" s="297"/>
      <c r="L912" s="297"/>
      <c r="M912" s="297"/>
      <c r="N912" s="297"/>
      <c r="O912" s="297"/>
      <c r="P912" s="297"/>
      <c r="Q912" s="297"/>
      <c r="R912" s="297"/>
      <c r="S912" s="297"/>
      <c r="T912" s="297"/>
      <c r="U912" s="297"/>
      <c r="V912" s="297"/>
      <c r="W912" s="297"/>
      <c r="X912" s="297"/>
      <c r="Y912" s="297"/>
      <c r="Z912" s="297"/>
    </row>
    <row r="913" ht="13.5" customHeight="1">
      <c r="A913" s="297"/>
      <c r="B913" s="297"/>
      <c r="C913" s="297"/>
      <c r="D913" s="297"/>
      <c r="E913" s="297"/>
      <c r="F913" s="298"/>
      <c r="G913" s="297"/>
      <c r="H913" s="297"/>
      <c r="I913" s="297"/>
      <c r="J913" s="297"/>
      <c r="K913" s="297"/>
      <c r="L913" s="297"/>
      <c r="M913" s="297"/>
      <c r="N913" s="297"/>
      <c r="O913" s="297"/>
      <c r="P913" s="297"/>
      <c r="Q913" s="297"/>
      <c r="R913" s="297"/>
      <c r="S913" s="297"/>
      <c r="T913" s="297"/>
      <c r="U913" s="297"/>
      <c r="V913" s="297"/>
      <c r="W913" s="297"/>
      <c r="X913" s="297"/>
      <c r="Y913" s="297"/>
      <c r="Z913" s="297"/>
    </row>
    <row r="914" ht="13.5" customHeight="1">
      <c r="A914" s="297"/>
      <c r="B914" s="297"/>
      <c r="C914" s="297"/>
      <c r="D914" s="297"/>
      <c r="E914" s="297"/>
      <c r="F914" s="298"/>
      <c r="G914" s="297"/>
      <c r="H914" s="297"/>
      <c r="I914" s="297"/>
      <c r="J914" s="297"/>
      <c r="K914" s="297"/>
      <c r="L914" s="297"/>
      <c r="M914" s="297"/>
      <c r="N914" s="297"/>
      <c r="O914" s="297"/>
      <c r="P914" s="297"/>
      <c r="Q914" s="297"/>
      <c r="R914" s="297"/>
      <c r="S914" s="297"/>
      <c r="T914" s="297"/>
      <c r="U914" s="297"/>
      <c r="V914" s="297"/>
      <c r="W914" s="297"/>
      <c r="X914" s="297"/>
      <c r="Y914" s="297"/>
      <c r="Z914" s="297"/>
    </row>
    <row r="915" ht="13.5" customHeight="1">
      <c r="A915" s="297"/>
      <c r="B915" s="297"/>
      <c r="C915" s="297"/>
      <c r="D915" s="297"/>
      <c r="E915" s="297"/>
      <c r="F915" s="298"/>
      <c r="G915" s="297"/>
      <c r="H915" s="297"/>
      <c r="I915" s="297"/>
      <c r="J915" s="297"/>
      <c r="K915" s="297"/>
      <c r="L915" s="297"/>
      <c r="M915" s="297"/>
      <c r="N915" s="297"/>
      <c r="O915" s="297"/>
      <c r="P915" s="297"/>
      <c r="Q915" s="297"/>
      <c r="R915" s="297"/>
      <c r="S915" s="297"/>
      <c r="T915" s="297"/>
      <c r="U915" s="297"/>
      <c r="V915" s="297"/>
      <c r="W915" s="297"/>
      <c r="X915" s="297"/>
      <c r="Y915" s="297"/>
      <c r="Z915" s="297"/>
    </row>
    <row r="916" ht="13.5" customHeight="1">
      <c r="A916" s="297"/>
      <c r="B916" s="297"/>
      <c r="C916" s="297"/>
      <c r="D916" s="297"/>
      <c r="E916" s="297"/>
      <c r="F916" s="298"/>
      <c r="G916" s="297"/>
      <c r="H916" s="297"/>
      <c r="I916" s="297"/>
      <c r="J916" s="297"/>
      <c r="K916" s="297"/>
      <c r="L916" s="297"/>
      <c r="M916" s="297"/>
      <c r="N916" s="297"/>
      <c r="O916" s="297"/>
      <c r="P916" s="297"/>
      <c r="Q916" s="297"/>
      <c r="R916" s="297"/>
      <c r="S916" s="297"/>
      <c r="T916" s="297"/>
      <c r="U916" s="297"/>
      <c r="V916" s="297"/>
      <c r="W916" s="297"/>
      <c r="X916" s="297"/>
      <c r="Y916" s="297"/>
      <c r="Z916" s="297"/>
    </row>
    <row r="917" ht="13.5" customHeight="1">
      <c r="A917" s="297"/>
      <c r="B917" s="297"/>
      <c r="C917" s="297"/>
      <c r="D917" s="297"/>
      <c r="E917" s="297"/>
      <c r="F917" s="298"/>
      <c r="G917" s="297"/>
      <c r="H917" s="297"/>
      <c r="I917" s="297"/>
      <c r="J917" s="297"/>
      <c r="K917" s="297"/>
      <c r="L917" s="297"/>
      <c r="M917" s="297"/>
      <c r="N917" s="297"/>
      <c r="O917" s="297"/>
      <c r="P917" s="297"/>
      <c r="Q917" s="297"/>
      <c r="R917" s="297"/>
      <c r="S917" s="297"/>
      <c r="T917" s="297"/>
      <c r="U917" s="297"/>
      <c r="V917" s="297"/>
      <c r="W917" s="297"/>
      <c r="X917" s="297"/>
      <c r="Y917" s="297"/>
      <c r="Z917" s="297"/>
    </row>
    <row r="918" ht="13.5" customHeight="1">
      <c r="A918" s="297"/>
      <c r="B918" s="297"/>
      <c r="C918" s="297"/>
      <c r="D918" s="297"/>
      <c r="E918" s="297"/>
      <c r="F918" s="298"/>
      <c r="G918" s="297"/>
      <c r="H918" s="297"/>
      <c r="I918" s="297"/>
      <c r="J918" s="297"/>
      <c r="K918" s="297"/>
      <c r="L918" s="297"/>
      <c r="M918" s="297"/>
      <c r="N918" s="297"/>
      <c r="O918" s="297"/>
      <c r="P918" s="297"/>
      <c r="Q918" s="297"/>
      <c r="R918" s="297"/>
      <c r="S918" s="297"/>
      <c r="T918" s="297"/>
      <c r="U918" s="297"/>
      <c r="V918" s="297"/>
      <c r="W918" s="297"/>
      <c r="X918" s="297"/>
      <c r="Y918" s="297"/>
      <c r="Z918" s="297"/>
    </row>
    <row r="919" ht="13.5" customHeight="1">
      <c r="A919" s="297"/>
      <c r="B919" s="297"/>
      <c r="C919" s="297"/>
      <c r="D919" s="297"/>
      <c r="E919" s="297"/>
      <c r="F919" s="298"/>
      <c r="G919" s="297"/>
      <c r="H919" s="297"/>
      <c r="I919" s="297"/>
      <c r="J919" s="297"/>
      <c r="K919" s="297"/>
      <c r="L919" s="297"/>
      <c r="M919" s="297"/>
      <c r="N919" s="297"/>
      <c r="O919" s="297"/>
      <c r="P919" s="297"/>
      <c r="Q919" s="297"/>
      <c r="R919" s="297"/>
      <c r="S919" s="297"/>
      <c r="T919" s="297"/>
      <c r="U919" s="297"/>
      <c r="V919" s="297"/>
      <c r="W919" s="297"/>
      <c r="X919" s="297"/>
      <c r="Y919" s="297"/>
      <c r="Z919" s="297"/>
    </row>
    <row r="920" ht="13.5" customHeight="1">
      <c r="A920" s="297"/>
      <c r="B920" s="297"/>
      <c r="C920" s="297"/>
      <c r="D920" s="297"/>
      <c r="E920" s="297"/>
      <c r="F920" s="298"/>
      <c r="G920" s="297"/>
      <c r="H920" s="297"/>
      <c r="I920" s="297"/>
      <c r="J920" s="297"/>
      <c r="K920" s="297"/>
      <c r="L920" s="297"/>
      <c r="M920" s="297"/>
      <c r="N920" s="297"/>
      <c r="O920" s="297"/>
      <c r="P920" s="297"/>
      <c r="Q920" s="297"/>
      <c r="R920" s="297"/>
      <c r="S920" s="297"/>
      <c r="T920" s="297"/>
      <c r="U920" s="297"/>
      <c r="V920" s="297"/>
      <c r="W920" s="297"/>
      <c r="X920" s="297"/>
      <c r="Y920" s="297"/>
      <c r="Z920" s="297"/>
    </row>
    <row r="921" ht="13.5" customHeight="1">
      <c r="A921" s="297"/>
      <c r="B921" s="297"/>
      <c r="C921" s="297"/>
      <c r="D921" s="297"/>
      <c r="E921" s="297"/>
      <c r="F921" s="298"/>
      <c r="G921" s="297"/>
      <c r="H921" s="297"/>
      <c r="I921" s="297"/>
      <c r="J921" s="297"/>
      <c r="K921" s="297"/>
      <c r="L921" s="297"/>
      <c r="M921" s="297"/>
      <c r="N921" s="297"/>
      <c r="O921" s="297"/>
      <c r="P921" s="297"/>
      <c r="Q921" s="297"/>
      <c r="R921" s="297"/>
      <c r="S921" s="297"/>
      <c r="T921" s="297"/>
      <c r="U921" s="297"/>
      <c r="V921" s="297"/>
      <c r="W921" s="297"/>
      <c r="X921" s="297"/>
      <c r="Y921" s="297"/>
      <c r="Z921" s="297"/>
    </row>
    <row r="922" ht="13.5" customHeight="1">
      <c r="A922" s="297"/>
      <c r="B922" s="297"/>
      <c r="C922" s="297"/>
      <c r="D922" s="297"/>
      <c r="E922" s="297"/>
      <c r="F922" s="298"/>
      <c r="G922" s="297"/>
      <c r="H922" s="297"/>
      <c r="I922" s="297"/>
      <c r="J922" s="297"/>
      <c r="K922" s="297"/>
      <c r="L922" s="297"/>
      <c r="M922" s="297"/>
      <c r="N922" s="297"/>
      <c r="O922" s="297"/>
      <c r="P922" s="297"/>
      <c r="Q922" s="297"/>
      <c r="R922" s="297"/>
      <c r="S922" s="297"/>
      <c r="T922" s="297"/>
      <c r="U922" s="297"/>
      <c r="V922" s="297"/>
      <c r="W922" s="297"/>
      <c r="X922" s="297"/>
      <c r="Y922" s="297"/>
      <c r="Z922" s="297"/>
    </row>
    <row r="923" ht="13.5" customHeight="1">
      <c r="A923" s="297"/>
      <c r="B923" s="297"/>
      <c r="C923" s="297"/>
      <c r="D923" s="297"/>
      <c r="E923" s="297"/>
      <c r="F923" s="298"/>
      <c r="G923" s="297"/>
      <c r="H923" s="297"/>
      <c r="I923" s="297"/>
      <c r="J923" s="297"/>
      <c r="K923" s="297"/>
      <c r="L923" s="297"/>
      <c r="M923" s="297"/>
      <c r="N923" s="297"/>
      <c r="O923" s="297"/>
      <c r="P923" s="297"/>
      <c r="Q923" s="297"/>
      <c r="R923" s="297"/>
      <c r="S923" s="297"/>
      <c r="T923" s="297"/>
      <c r="U923" s="297"/>
      <c r="V923" s="297"/>
      <c r="W923" s="297"/>
      <c r="X923" s="297"/>
      <c r="Y923" s="297"/>
      <c r="Z923" s="297"/>
    </row>
    <row r="924" ht="13.5" customHeight="1">
      <c r="A924" s="297"/>
      <c r="B924" s="297"/>
      <c r="C924" s="297"/>
      <c r="D924" s="297"/>
      <c r="E924" s="297"/>
      <c r="F924" s="298"/>
      <c r="G924" s="297"/>
      <c r="H924" s="297"/>
      <c r="I924" s="297"/>
      <c r="J924" s="297"/>
      <c r="K924" s="297"/>
      <c r="L924" s="297"/>
      <c r="M924" s="297"/>
      <c r="N924" s="297"/>
      <c r="O924" s="297"/>
      <c r="P924" s="297"/>
      <c r="Q924" s="297"/>
      <c r="R924" s="297"/>
      <c r="S924" s="297"/>
      <c r="T924" s="297"/>
      <c r="U924" s="297"/>
      <c r="V924" s="297"/>
      <c r="W924" s="297"/>
      <c r="X924" s="297"/>
      <c r="Y924" s="297"/>
      <c r="Z924" s="297"/>
    </row>
    <row r="925" ht="13.5" customHeight="1">
      <c r="A925" s="297"/>
      <c r="B925" s="297"/>
      <c r="C925" s="297"/>
      <c r="D925" s="297"/>
      <c r="E925" s="297"/>
      <c r="F925" s="298"/>
      <c r="G925" s="297"/>
      <c r="H925" s="297"/>
      <c r="I925" s="297"/>
      <c r="J925" s="297"/>
      <c r="K925" s="297"/>
      <c r="L925" s="297"/>
      <c r="M925" s="297"/>
      <c r="N925" s="297"/>
      <c r="O925" s="297"/>
      <c r="P925" s="297"/>
      <c r="Q925" s="297"/>
      <c r="R925" s="297"/>
      <c r="S925" s="297"/>
      <c r="T925" s="297"/>
      <c r="U925" s="297"/>
      <c r="V925" s="297"/>
      <c r="W925" s="297"/>
      <c r="X925" s="297"/>
      <c r="Y925" s="297"/>
      <c r="Z925" s="297"/>
    </row>
    <row r="926" ht="13.5" customHeight="1">
      <c r="A926" s="297"/>
      <c r="B926" s="297"/>
      <c r="C926" s="297"/>
      <c r="D926" s="297"/>
      <c r="E926" s="297"/>
      <c r="F926" s="298"/>
      <c r="G926" s="297"/>
      <c r="H926" s="297"/>
      <c r="I926" s="297"/>
      <c r="J926" s="297"/>
      <c r="K926" s="297"/>
      <c r="L926" s="297"/>
      <c r="M926" s="297"/>
      <c r="N926" s="297"/>
      <c r="O926" s="297"/>
      <c r="P926" s="297"/>
      <c r="Q926" s="297"/>
      <c r="R926" s="297"/>
      <c r="S926" s="297"/>
      <c r="T926" s="297"/>
      <c r="U926" s="297"/>
      <c r="V926" s="297"/>
      <c r="W926" s="297"/>
      <c r="X926" s="297"/>
      <c r="Y926" s="297"/>
      <c r="Z926" s="297"/>
    </row>
    <row r="927" ht="13.5" customHeight="1">
      <c r="A927" s="297"/>
      <c r="B927" s="297"/>
      <c r="C927" s="297"/>
      <c r="D927" s="297"/>
      <c r="E927" s="297"/>
      <c r="F927" s="298"/>
      <c r="G927" s="297"/>
      <c r="H927" s="297"/>
      <c r="I927" s="297"/>
      <c r="J927" s="297"/>
      <c r="K927" s="297"/>
      <c r="L927" s="297"/>
      <c r="M927" s="297"/>
      <c r="N927" s="297"/>
      <c r="O927" s="297"/>
      <c r="P927" s="297"/>
      <c r="Q927" s="297"/>
      <c r="R927" s="297"/>
      <c r="S927" s="297"/>
      <c r="T927" s="297"/>
      <c r="U927" s="297"/>
      <c r="V927" s="297"/>
      <c r="W927" s="297"/>
      <c r="X927" s="297"/>
      <c r="Y927" s="297"/>
      <c r="Z927" s="297"/>
    </row>
    <row r="928" ht="13.5" customHeight="1">
      <c r="A928" s="297"/>
      <c r="B928" s="297"/>
      <c r="C928" s="297"/>
      <c r="D928" s="297"/>
      <c r="E928" s="297"/>
      <c r="F928" s="298"/>
      <c r="G928" s="297"/>
      <c r="H928" s="297"/>
      <c r="I928" s="297"/>
      <c r="J928" s="297"/>
      <c r="K928" s="297"/>
      <c r="L928" s="297"/>
      <c r="M928" s="297"/>
      <c r="N928" s="297"/>
      <c r="O928" s="297"/>
      <c r="P928" s="297"/>
      <c r="Q928" s="297"/>
      <c r="R928" s="297"/>
      <c r="S928" s="297"/>
      <c r="T928" s="297"/>
      <c r="U928" s="297"/>
      <c r="V928" s="297"/>
      <c r="W928" s="297"/>
      <c r="X928" s="297"/>
      <c r="Y928" s="297"/>
      <c r="Z928" s="297"/>
    </row>
    <row r="929" ht="13.5" customHeight="1">
      <c r="A929" s="297"/>
      <c r="B929" s="297"/>
      <c r="C929" s="297"/>
      <c r="D929" s="297"/>
      <c r="E929" s="297"/>
      <c r="F929" s="298"/>
      <c r="G929" s="297"/>
      <c r="H929" s="297"/>
      <c r="I929" s="297"/>
      <c r="J929" s="297"/>
      <c r="K929" s="297"/>
      <c r="L929" s="297"/>
      <c r="M929" s="297"/>
      <c r="N929" s="297"/>
      <c r="O929" s="297"/>
      <c r="P929" s="297"/>
      <c r="Q929" s="297"/>
      <c r="R929" s="297"/>
      <c r="S929" s="297"/>
      <c r="T929" s="297"/>
      <c r="U929" s="297"/>
      <c r="V929" s="297"/>
      <c r="W929" s="297"/>
      <c r="X929" s="297"/>
      <c r="Y929" s="297"/>
      <c r="Z929" s="297"/>
    </row>
    <row r="930" ht="13.5" customHeight="1">
      <c r="A930" s="297"/>
      <c r="B930" s="297"/>
      <c r="C930" s="297"/>
      <c r="D930" s="297"/>
      <c r="E930" s="297"/>
      <c r="F930" s="298"/>
      <c r="G930" s="297"/>
      <c r="H930" s="297"/>
      <c r="I930" s="297"/>
      <c r="J930" s="297"/>
      <c r="K930" s="297"/>
      <c r="L930" s="297"/>
      <c r="M930" s="297"/>
      <c r="N930" s="297"/>
      <c r="O930" s="297"/>
      <c r="P930" s="297"/>
      <c r="Q930" s="297"/>
      <c r="R930" s="297"/>
      <c r="S930" s="297"/>
      <c r="T930" s="297"/>
      <c r="U930" s="297"/>
      <c r="V930" s="297"/>
      <c r="W930" s="297"/>
      <c r="X930" s="297"/>
      <c r="Y930" s="297"/>
      <c r="Z930" s="297"/>
    </row>
    <row r="931" ht="13.5" customHeight="1">
      <c r="A931" s="297"/>
      <c r="B931" s="297"/>
      <c r="C931" s="297"/>
      <c r="D931" s="297"/>
      <c r="E931" s="297"/>
      <c r="F931" s="298"/>
      <c r="G931" s="297"/>
      <c r="H931" s="297"/>
      <c r="I931" s="297"/>
      <c r="J931" s="297"/>
      <c r="K931" s="297"/>
      <c r="L931" s="297"/>
      <c r="M931" s="297"/>
      <c r="N931" s="297"/>
      <c r="O931" s="297"/>
      <c r="P931" s="297"/>
      <c r="Q931" s="297"/>
      <c r="R931" s="297"/>
      <c r="S931" s="297"/>
      <c r="T931" s="297"/>
      <c r="U931" s="297"/>
      <c r="V931" s="297"/>
      <c r="W931" s="297"/>
      <c r="X931" s="297"/>
      <c r="Y931" s="297"/>
      <c r="Z931" s="297"/>
    </row>
    <row r="932" ht="13.5" customHeight="1">
      <c r="A932" s="297"/>
      <c r="B932" s="297"/>
      <c r="C932" s="297"/>
      <c r="D932" s="297"/>
      <c r="E932" s="297"/>
      <c r="F932" s="298"/>
      <c r="G932" s="297"/>
      <c r="H932" s="297"/>
      <c r="I932" s="297"/>
      <c r="J932" s="297"/>
      <c r="K932" s="297"/>
      <c r="L932" s="297"/>
      <c r="M932" s="297"/>
      <c r="N932" s="297"/>
      <c r="O932" s="297"/>
      <c r="P932" s="297"/>
      <c r="Q932" s="297"/>
      <c r="R932" s="297"/>
      <c r="S932" s="297"/>
      <c r="T932" s="297"/>
      <c r="U932" s="297"/>
      <c r="V932" s="297"/>
      <c r="W932" s="297"/>
      <c r="X932" s="297"/>
      <c r="Y932" s="297"/>
      <c r="Z932" s="297"/>
    </row>
    <row r="933" ht="13.5" customHeight="1">
      <c r="A933" s="297"/>
      <c r="B933" s="297"/>
      <c r="C933" s="297"/>
      <c r="D933" s="297"/>
      <c r="E933" s="297"/>
      <c r="F933" s="298"/>
      <c r="G933" s="297"/>
      <c r="H933" s="297"/>
      <c r="I933" s="297"/>
      <c r="J933" s="297"/>
      <c r="K933" s="297"/>
      <c r="L933" s="297"/>
      <c r="M933" s="297"/>
      <c r="N933" s="297"/>
      <c r="O933" s="297"/>
      <c r="P933" s="297"/>
      <c r="Q933" s="297"/>
      <c r="R933" s="297"/>
      <c r="S933" s="297"/>
      <c r="T933" s="297"/>
      <c r="U933" s="297"/>
      <c r="V933" s="297"/>
      <c r="W933" s="297"/>
      <c r="X933" s="297"/>
      <c r="Y933" s="297"/>
      <c r="Z933" s="297"/>
    </row>
    <row r="934" ht="13.5" customHeight="1">
      <c r="A934" s="297"/>
      <c r="B934" s="297"/>
      <c r="C934" s="297"/>
      <c r="D934" s="297"/>
      <c r="E934" s="297"/>
      <c r="F934" s="298"/>
      <c r="G934" s="297"/>
      <c r="H934" s="297"/>
      <c r="I934" s="297"/>
      <c r="J934" s="297"/>
      <c r="K934" s="297"/>
      <c r="L934" s="297"/>
      <c r="M934" s="297"/>
      <c r="N934" s="297"/>
      <c r="O934" s="297"/>
      <c r="P934" s="297"/>
      <c r="Q934" s="297"/>
      <c r="R934" s="297"/>
      <c r="S934" s="297"/>
      <c r="T934" s="297"/>
      <c r="U934" s="297"/>
      <c r="V934" s="297"/>
      <c r="W934" s="297"/>
      <c r="X934" s="297"/>
      <c r="Y934" s="297"/>
      <c r="Z934" s="297"/>
    </row>
    <row r="935" ht="13.5" customHeight="1">
      <c r="A935" s="297"/>
      <c r="B935" s="297"/>
      <c r="C935" s="297"/>
      <c r="D935" s="297"/>
      <c r="E935" s="297"/>
      <c r="F935" s="298"/>
      <c r="G935" s="297"/>
      <c r="H935" s="297"/>
      <c r="I935" s="297"/>
      <c r="J935" s="297"/>
      <c r="K935" s="297"/>
      <c r="L935" s="297"/>
      <c r="M935" s="297"/>
      <c r="N935" s="297"/>
      <c r="O935" s="297"/>
      <c r="P935" s="297"/>
      <c r="Q935" s="297"/>
      <c r="R935" s="297"/>
      <c r="S935" s="297"/>
      <c r="T935" s="297"/>
      <c r="U935" s="297"/>
      <c r="V935" s="297"/>
      <c r="W935" s="297"/>
      <c r="X935" s="297"/>
      <c r="Y935" s="297"/>
      <c r="Z935" s="297"/>
    </row>
    <row r="936" ht="13.5" customHeight="1">
      <c r="A936" s="297"/>
      <c r="B936" s="297"/>
      <c r="C936" s="297"/>
      <c r="D936" s="297"/>
      <c r="E936" s="297"/>
      <c r="F936" s="298"/>
      <c r="G936" s="297"/>
      <c r="H936" s="297"/>
      <c r="I936" s="297"/>
      <c r="J936" s="297"/>
      <c r="K936" s="297"/>
      <c r="L936" s="297"/>
      <c r="M936" s="297"/>
      <c r="N936" s="297"/>
      <c r="O936" s="297"/>
      <c r="P936" s="297"/>
      <c r="Q936" s="297"/>
      <c r="R936" s="297"/>
      <c r="S936" s="297"/>
      <c r="T936" s="297"/>
      <c r="U936" s="297"/>
      <c r="V936" s="297"/>
      <c r="W936" s="297"/>
      <c r="X936" s="297"/>
      <c r="Y936" s="297"/>
      <c r="Z936" s="297"/>
    </row>
    <row r="937" ht="13.5" customHeight="1">
      <c r="A937" s="297"/>
      <c r="B937" s="297"/>
      <c r="C937" s="297"/>
      <c r="D937" s="297"/>
      <c r="E937" s="297"/>
      <c r="F937" s="298"/>
      <c r="G937" s="297"/>
      <c r="H937" s="297"/>
      <c r="I937" s="297"/>
      <c r="J937" s="297"/>
      <c r="K937" s="297"/>
      <c r="L937" s="297"/>
      <c r="M937" s="297"/>
      <c r="N937" s="297"/>
      <c r="O937" s="297"/>
      <c r="P937" s="297"/>
      <c r="Q937" s="297"/>
      <c r="R937" s="297"/>
      <c r="S937" s="297"/>
      <c r="T937" s="297"/>
      <c r="U937" s="297"/>
      <c r="V937" s="297"/>
      <c r="W937" s="297"/>
      <c r="X937" s="297"/>
      <c r="Y937" s="297"/>
      <c r="Z937" s="297"/>
    </row>
    <row r="938" ht="13.5" customHeight="1">
      <c r="A938" s="297"/>
      <c r="B938" s="297"/>
      <c r="C938" s="297"/>
      <c r="D938" s="297"/>
      <c r="E938" s="297"/>
      <c r="F938" s="298"/>
      <c r="G938" s="297"/>
      <c r="H938" s="297"/>
      <c r="I938" s="297"/>
      <c r="J938" s="297"/>
      <c r="K938" s="297"/>
      <c r="L938" s="297"/>
      <c r="M938" s="297"/>
      <c r="N938" s="297"/>
      <c r="O938" s="297"/>
      <c r="P938" s="297"/>
      <c r="Q938" s="297"/>
      <c r="R938" s="297"/>
      <c r="S938" s="297"/>
      <c r="T938" s="297"/>
      <c r="U938" s="297"/>
      <c r="V938" s="297"/>
      <c r="W938" s="297"/>
      <c r="X938" s="297"/>
      <c r="Y938" s="297"/>
      <c r="Z938" s="297"/>
    </row>
    <row r="939" ht="13.5" customHeight="1">
      <c r="A939" s="297"/>
      <c r="B939" s="297"/>
      <c r="C939" s="297"/>
      <c r="D939" s="297"/>
      <c r="E939" s="297"/>
      <c r="F939" s="298"/>
      <c r="G939" s="297"/>
      <c r="H939" s="297"/>
      <c r="I939" s="297"/>
      <c r="J939" s="297"/>
      <c r="K939" s="297"/>
      <c r="L939" s="297"/>
      <c r="M939" s="297"/>
      <c r="N939" s="297"/>
      <c r="O939" s="297"/>
      <c r="P939" s="297"/>
      <c r="Q939" s="297"/>
      <c r="R939" s="297"/>
      <c r="S939" s="297"/>
      <c r="T939" s="297"/>
      <c r="U939" s="297"/>
      <c r="V939" s="297"/>
      <c r="W939" s="297"/>
      <c r="X939" s="297"/>
      <c r="Y939" s="297"/>
      <c r="Z939" s="297"/>
    </row>
    <row r="940" ht="13.5" customHeight="1">
      <c r="A940" s="297"/>
      <c r="B940" s="297"/>
      <c r="C940" s="297"/>
      <c r="D940" s="297"/>
      <c r="E940" s="297"/>
      <c r="F940" s="298"/>
      <c r="G940" s="297"/>
      <c r="H940" s="297"/>
      <c r="I940" s="297"/>
      <c r="J940" s="297"/>
      <c r="K940" s="297"/>
      <c r="L940" s="297"/>
      <c r="M940" s="297"/>
      <c r="N940" s="297"/>
      <c r="O940" s="297"/>
      <c r="P940" s="297"/>
      <c r="Q940" s="297"/>
      <c r="R940" s="297"/>
      <c r="S940" s="297"/>
      <c r="T940" s="297"/>
      <c r="U940" s="297"/>
      <c r="V940" s="297"/>
      <c r="W940" s="297"/>
      <c r="X940" s="297"/>
      <c r="Y940" s="297"/>
      <c r="Z940" s="297"/>
    </row>
    <row r="941" ht="13.5" customHeight="1">
      <c r="A941" s="297"/>
      <c r="B941" s="297"/>
      <c r="C941" s="297"/>
      <c r="D941" s="297"/>
      <c r="E941" s="297"/>
      <c r="F941" s="298"/>
      <c r="G941" s="297"/>
      <c r="H941" s="297"/>
      <c r="I941" s="297"/>
      <c r="J941" s="297"/>
      <c r="K941" s="297"/>
      <c r="L941" s="297"/>
      <c r="M941" s="297"/>
      <c r="N941" s="297"/>
      <c r="O941" s="297"/>
      <c r="P941" s="297"/>
      <c r="Q941" s="297"/>
      <c r="R941" s="297"/>
      <c r="S941" s="297"/>
      <c r="T941" s="297"/>
      <c r="U941" s="297"/>
      <c r="V941" s="297"/>
      <c r="W941" s="297"/>
      <c r="X941" s="297"/>
      <c r="Y941" s="297"/>
      <c r="Z941" s="297"/>
    </row>
    <row r="942" ht="13.5" customHeight="1">
      <c r="A942" s="297"/>
      <c r="B942" s="297"/>
      <c r="C942" s="297"/>
      <c r="D942" s="297"/>
      <c r="E942" s="297"/>
      <c r="F942" s="298"/>
      <c r="G942" s="297"/>
      <c r="H942" s="297"/>
      <c r="I942" s="297"/>
      <c r="J942" s="297"/>
      <c r="K942" s="297"/>
      <c r="L942" s="297"/>
      <c r="M942" s="297"/>
      <c r="N942" s="297"/>
      <c r="O942" s="297"/>
      <c r="P942" s="297"/>
      <c r="Q942" s="297"/>
      <c r="R942" s="297"/>
      <c r="S942" s="297"/>
      <c r="T942" s="297"/>
      <c r="U942" s="297"/>
      <c r="V942" s="297"/>
      <c r="W942" s="297"/>
      <c r="X942" s="297"/>
      <c r="Y942" s="297"/>
      <c r="Z942" s="297"/>
    </row>
    <row r="943" ht="13.5" customHeight="1">
      <c r="A943" s="297"/>
      <c r="B943" s="297"/>
      <c r="C943" s="297"/>
      <c r="D943" s="297"/>
      <c r="E943" s="297"/>
      <c r="F943" s="298"/>
      <c r="G943" s="297"/>
      <c r="H943" s="297"/>
      <c r="I943" s="297"/>
      <c r="J943" s="297"/>
      <c r="K943" s="297"/>
      <c r="L943" s="297"/>
      <c r="M943" s="297"/>
      <c r="N943" s="297"/>
      <c r="O943" s="297"/>
      <c r="P943" s="297"/>
      <c r="Q943" s="297"/>
      <c r="R943" s="297"/>
      <c r="S943" s="297"/>
      <c r="T943" s="297"/>
      <c r="U943" s="297"/>
      <c r="V943" s="297"/>
      <c r="W943" s="297"/>
      <c r="X943" s="297"/>
      <c r="Y943" s="297"/>
      <c r="Z943" s="297"/>
    </row>
    <row r="944" ht="13.5" customHeight="1">
      <c r="A944" s="297"/>
      <c r="B944" s="297"/>
      <c r="C944" s="297"/>
      <c r="D944" s="297"/>
      <c r="E944" s="297"/>
      <c r="F944" s="298"/>
      <c r="G944" s="297"/>
      <c r="H944" s="297"/>
      <c r="I944" s="297"/>
      <c r="J944" s="297"/>
      <c r="K944" s="297"/>
      <c r="L944" s="297"/>
      <c r="M944" s="297"/>
      <c r="N944" s="297"/>
      <c r="O944" s="297"/>
      <c r="P944" s="297"/>
      <c r="Q944" s="297"/>
      <c r="R944" s="297"/>
      <c r="S944" s="297"/>
      <c r="T944" s="297"/>
      <c r="U944" s="297"/>
      <c r="V944" s="297"/>
      <c r="W944" s="297"/>
      <c r="X944" s="297"/>
      <c r="Y944" s="297"/>
      <c r="Z944" s="297"/>
    </row>
    <row r="945" ht="13.5" customHeight="1">
      <c r="A945" s="297"/>
      <c r="B945" s="297"/>
      <c r="C945" s="297"/>
      <c r="D945" s="297"/>
      <c r="E945" s="297"/>
      <c r="F945" s="298"/>
      <c r="G945" s="297"/>
      <c r="H945" s="297"/>
      <c r="I945" s="297"/>
      <c r="J945" s="297"/>
      <c r="K945" s="297"/>
      <c r="L945" s="297"/>
      <c r="M945" s="297"/>
      <c r="N945" s="297"/>
      <c r="O945" s="297"/>
      <c r="P945" s="297"/>
      <c r="Q945" s="297"/>
      <c r="R945" s="297"/>
      <c r="S945" s="297"/>
      <c r="T945" s="297"/>
      <c r="U945" s="297"/>
      <c r="V945" s="297"/>
      <c r="W945" s="297"/>
      <c r="X945" s="297"/>
      <c r="Y945" s="297"/>
      <c r="Z945" s="297"/>
    </row>
    <row r="946" ht="13.5" customHeight="1">
      <c r="A946" s="297"/>
      <c r="B946" s="297"/>
      <c r="C946" s="297"/>
      <c r="D946" s="297"/>
      <c r="E946" s="297"/>
      <c r="F946" s="298"/>
      <c r="G946" s="297"/>
      <c r="H946" s="297"/>
      <c r="I946" s="297"/>
      <c r="J946" s="297"/>
      <c r="K946" s="297"/>
      <c r="L946" s="297"/>
      <c r="M946" s="297"/>
      <c r="N946" s="297"/>
      <c r="O946" s="297"/>
      <c r="P946" s="297"/>
      <c r="Q946" s="297"/>
      <c r="R946" s="297"/>
      <c r="S946" s="297"/>
      <c r="T946" s="297"/>
      <c r="U946" s="297"/>
      <c r="V946" s="297"/>
      <c r="W946" s="297"/>
      <c r="X946" s="297"/>
      <c r="Y946" s="297"/>
      <c r="Z946" s="297"/>
    </row>
    <row r="947" ht="13.5" customHeight="1">
      <c r="A947" s="297"/>
      <c r="B947" s="297"/>
      <c r="C947" s="297"/>
      <c r="D947" s="297"/>
      <c r="E947" s="297"/>
      <c r="F947" s="298"/>
      <c r="G947" s="297"/>
      <c r="H947" s="297"/>
      <c r="I947" s="297"/>
      <c r="J947" s="297"/>
      <c r="K947" s="297"/>
      <c r="L947" s="297"/>
      <c r="M947" s="297"/>
      <c r="N947" s="297"/>
      <c r="O947" s="297"/>
      <c r="P947" s="297"/>
      <c r="Q947" s="297"/>
      <c r="R947" s="297"/>
      <c r="S947" s="297"/>
      <c r="T947" s="297"/>
      <c r="U947" s="297"/>
      <c r="V947" s="297"/>
      <c r="W947" s="297"/>
      <c r="X947" s="297"/>
      <c r="Y947" s="297"/>
      <c r="Z947" s="297"/>
    </row>
    <row r="948" ht="13.5" customHeight="1">
      <c r="A948" s="297"/>
      <c r="B948" s="297"/>
      <c r="C948" s="297"/>
      <c r="D948" s="297"/>
      <c r="E948" s="297"/>
      <c r="F948" s="298"/>
      <c r="G948" s="297"/>
      <c r="H948" s="297"/>
      <c r="I948" s="297"/>
      <c r="J948" s="297"/>
      <c r="K948" s="297"/>
      <c r="L948" s="297"/>
      <c r="M948" s="297"/>
      <c r="N948" s="297"/>
      <c r="O948" s="297"/>
      <c r="P948" s="297"/>
      <c r="Q948" s="297"/>
      <c r="R948" s="297"/>
      <c r="S948" s="297"/>
      <c r="T948" s="297"/>
      <c r="U948" s="297"/>
      <c r="V948" s="297"/>
      <c r="W948" s="297"/>
      <c r="X948" s="297"/>
      <c r="Y948" s="297"/>
      <c r="Z948" s="297"/>
    </row>
    <row r="949" ht="13.5" customHeight="1">
      <c r="A949" s="297"/>
      <c r="B949" s="297"/>
      <c r="C949" s="297"/>
      <c r="D949" s="297"/>
      <c r="E949" s="297"/>
      <c r="F949" s="298"/>
      <c r="G949" s="297"/>
      <c r="H949" s="297"/>
      <c r="I949" s="297"/>
      <c r="J949" s="297"/>
      <c r="K949" s="297"/>
      <c r="L949" s="297"/>
      <c r="M949" s="297"/>
      <c r="N949" s="297"/>
      <c r="O949" s="297"/>
      <c r="P949" s="297"/>
      <c r="Q949" s="297"/>
      <c r="R949" s="297"/>
      <c r="S949" s="297"/>
      <c r="T949" s="297"/>
      <c r="U949" s="297"/>
      <c r="V949" s="297"/>
      <c r="W949" s="297"/>
      <c r="X949" s="297"/>
      <c r="Y949" s="297"/>
      <c r="Z949" s="297"/>
    </row>
    <row r="950" ht="13.5" customHeight="1">
      <c r="A950" s="297"/>
      <c r="B950" s="297"/>
      <c r="C950" s="297"/>
      <c r="D950" s="297"/>
      <c r="E950" s="297"/>
      <c r="F950" s="298"/>
      <c r="G950" s="297"/>
      <c r="H950" s="297"/>
      <c r="I950" s="297"/>
      <c r="J950" s="297"/>
      <c r="K950" s="297"/>
      <c r="L950" s="297"/>
      <c r="M950" s="297"/>
      <c r="N950" s="297"/>
      <c r="O950" s="297"/>
      <c r="P950" s="297"/>
      <c r="Q950" s="297"/>
      <c r="R950" s="297"/>
      <c r="S950" s="297"/>
      <c r="T950" s="297"/>
      <c r="U950" s="297"/>
      <c r="V950" s="297"/>
      <c r="W950" s="297"/>
      <c r="X950" s="297"/>
      <c r="Y950" s="297"/>
      <c r="Z950" s="297"/>
    </row>
    <row r="951" ht="13.5" customHeight="1">
      <c r="A951" s="297"/>
      <c r="B951" s="297"/>
      <c r="C951" s="297"/>
      <c r="D951" s="297"/>
      <c r="E951" s="297"/>
      <c r="F951" s="298"/>
      <c r="G951" s="297"/>
      <c r="H951" s="297"/>
      <c r="I951" s="297"/>
      <c r="J951" s="297"/>
      <c r="K951" s="297"/>
      <c r="L951" s="297"/>
      <c r="M951" s="297"/>
      <c r="N951" s="297"/>
      <c r="O951" s="297"/>
      <c r="P951" s="297"/>
      <c r="Q951" s="297"/>
      <c r="R951" s="297"/>
      <c r="S951" s="297"/>
      <c r="T951" s="297"/>
      <c r="U951" s="297"/>
      <c r="V951" s="297"/>
      <c r="W951" s="297"/>
      <c r="X951" s="297"/>
      <c r="Y951" s="297"/>
      <c r="Z951" s="297"/>
    </row>
    <row r="952" ht="13.5" customHeight="1">
      <c r="A952" s="297"/>
      <c r="B952" s="297"/>
      <c r="C952" s="297"/>
      <c r="D952" s="297"/>
      <c r="E952" s="297"/>
      <c r="F952" s="298"/>
      <c r="G952" s="297"/>
      <c r="H952" s="297"/>
      <c r="I952" s="297"/>
      <c r="J952" s="297"/>
      <c r="K952" s="297"/>
      <c r="L952" s="297"/>
      <c r="M952" s="297"/>
      <c r="N952" s="297"/>
      <c r="O952" s="297"/>
      <c r="P952" s="297"/>
      <c r="Q952" s="297"/>
      <c r="R952" s="297"/>
      <c r="S952" s="297"/>
      <c r="T952" s="297"/>
      <c r="U952" s="297"/>
      <c r="V952" s="297"/>
      <c r="W952" s="297"/>
      <c r="X952" s="297"/>
      <c r="Y952" s="297"/>
      <c r="Z952" s="297"/>
    </row>
    <row r="953" ht="13.5" customHeight="1">
      <c r="A953" s="297"/>
      <c r="B953" s="297"/>
      <c r="C953" s="297"/>
      <c r="D953" s="297"/>
      <c r="E953" s="297"/>
      <c r="F953" s="298"/>
      <c r="G953" s="297"/>
      <c r="H953" s="297"/>
      <c r="I953" s="297"/>
      <c r="J953" s="297"/>
      <c r="K953" s="297"/>
      <c r="L953" s="297"/>
      <c r="M953" s="297"/>
      <c r="N953" s="297"/>
      <c r="O953" s="297"/>
      <c r="P953" s="297"/>
      <c r="Q953" s="297"/>
      <c r="R953" s="297"/>
      <c r="S953" s="297"/>
      <c r="T953" s="297"/>
      <c r="U953" s="297"/>
      <c r="V953" s="297"/>
      <c r="W953" s="297"/>
      <c r="X953" s="297"/>
      <c r="Y953" s="297"/>
      <c r="Z953" s="297"/>
    </row>
    <row r="954" ht="13.5" customHeight="1">
      <c r="A954" s="297"/>
      <c r="B954" s="297"/>
      <c r="C954" s="297"/>
      <c r="D954" s="297"/>
      <c r="E954" s="297"/>
      <c r="F954" s="298"/>
      <c r="G954" s="297"/>
      <c r="H954" s="297"/>
      <c r="I954" s="297"/>
      <c r="J954" s="297"/>
      <c r="K954" s="297"/>
      <c r="L954" s="297"/>
      <c r="M954" s="297"/>
      <c r="N954" s="297"/>
      <c r="O954" s="297"/>
      <c r="P954" s="297"/>
      <c r="Q954" s="297"/>
      <c r="R954" s="297"/>
      <c r="S954" s="297"/>
      <c r="T954" s="297"/>
      <c r="U954" s="297"/>
      <c r="V954" s="297"/>
      <c r="W954" s="297"/>
      <c r="X954" s="297"/>
      <c r="Y954" s="297"/>
      <c r="Z954" s="297"/>
    </row>
    <row r="955" ht="13.5" customHeight="1">
      <c r="A955" s="297"/>
      <c r="B955" s="297"/>
      <c r="C955" s="297"/>
      <c r="D955" s="297"/>
      <c r="E955" s="297"/>
      <c r="F955" s="298"/>
      <c r="G955" s="297"/>
      <c r="H955" s="297"/>
      <c r="I955" s="297"/>
      <c r="J955" s="297"/>
      <c r="K955" s="297"/>
      <c r="L955" s="297"/>
      <c r="M955" s="297"/>
      <c r="N955" s="297"/>
      <c r="O955" s="297"/>
      <c r="P955" s="297"/>
      <c r="Q955" s="297"/>
      <c r="R955" s="297"/>
      <c r="S955" s="297"/>
      <c r="T955" s="297"/>
      <c r="U955" s="297"/>
      <c r="V955" s="297"/>
      <c r="W955" s="297"/>
      <c r="X955" s="297"/>
      <c r="Y955" s="297"/>
      <c r="Z955" s="297"/>
    </row>
    <row r="956" ht="13.5" customHeight="1">
      <c r="A956" s="297"/>
      <c r="B956" s="297"/>
      <c r="C956" s="297"/>
      <c r="D956" s="297"/>
      <c r="E956" s="297"/>
      <c r="F956" s="298"/>
      <c r="G956" s="297"/>
      <c r="H956" s="297"/>
      <c r="I956" s="297"/>
      <c r="J956" s="297"/>
      <c r="K956" s="297"/>
      <c r="L956" s="297"/>
      <c r="M956" s="297"/>
      <c r="N956" s="297"/>
      <c r="O956" s="297"/>
      <c r="P956" s="297"/>
      <c r="Q956" s="297"/>
      <c r="R956" s="297"/>
      <c r="S956" s="297"/>
      <c r="T956" s="297"/>
      <c r="U956" s="297"/>
      <c r="V956" s="297"/>
      <c r="W956" s="297"/>
      <c r="X956" s="297"/>
      <c r="Y956" s="297"/>
      <c r="Z956" s="297"/>
    </row>
    <row r="957" ht="13.5" customHeight="1">
      <c r="A957" s="297"/>
      <c r="B957" s="297"/>
      <c r="C957" s="297"/>
      <c r="D957" s="297"/>
      <c r="E957" s="297"/>
      <c r="F957" s="298"/>
      <c r="G957" s="297"/>
      <c r="H957" s="297"/>
      <c r="I957" s="297"/>
      <c r="J957" s="297"/>
      <c r="K957" s="297"/>
      <c r="L957" s="297"/>
      <c r="M957" s="297"/>
      <c r="N957" s="297"/>
      <c r="O957" s="297"/>
      <c r="P957" s="297"/>
      <c r="Q957" s="297"/>
      <c r="R957" s="297"/>
      <c r="S957" s="297"/>
      <c r="T957" s="297"/>
      <c r="U957" s="297"/>
      <c r="V957" s="297"/>
      <c r="W957" s="297"/>
      <c r="X957" s="297"/>
      <c r="Y957" s="297"/>
      <c r="Z957" s="297"/>
    </row>
    <row r="958" ht="13.5" customHeight="1">
      <c r="A958" s="297"/>
      <c r="B958" s="297"/>
      <c r="C958" s="297"/>
      <c r="D958" s="297"/>
      <c r="E958" s="297"/>
      <c r="F958" s="298"/>
      <c r="G958" s="297"/>
      <c r="H958" s="297"/>
      <c r="I958" s="297"/>
      <c r="J958" s="297"/>
      <c r="K958" s="297"/>
      <c r="L958" s="297"/>
      <c r="M958" s="297"/>
      <c r="N958" s="297"/>
      <c r="O958" s="297"/>
      <c r="P958" s="297"/>
      <c r="Q958" s="297"/>
      <c r="R958" s="297"/>
      <c r="S958" s="297"/>
      <c r="T958" s="297"/>
      <c r="U958" s="297"/>
      <c r="V958" s="297"/>
      <c r="W958" s="297"/>
      <c r="X958" s="297"/>
      <c r="Y958" s="297"/>
      <c r="Z958" s="297"/>
    </row>
    <row r="959" ht="13.5" customHeight="1">
      <c r="A959" s="297"/>
      <c r="B959" s="297"/>
      <c r="C959" s="297"/>
      <c r="D959" s="297"/>
      <c r="E959" s="297"/>
      <c r="F959" s="298"/>
      <c r="G959" s="297"/>
      <c r="H959" s="297"/>
      <c r="I959" s="297"/>
      <c r="J959" s="297"/>
      <c r="K959" s="297"/>
      <c r="L959" s="297"/>
      <c r="M959" s="297"/>
      <c r="N959" s="297"/>
      <c r="O959" s="297"/>
      <c r="P959" s="297"/>
      <c r="Q959" s="297"/>
      <c r="R959" s="297"/>
      <c r="S959" s="297"/>
      <c r="T959" s="297"/>
      <c r="U959" s="297"/>
      <c r="V959" s="297"/>
      <c r="W959" s="297"/>
      <c r="X959" s="297"/>
      <c r="Y959" s="297"/>
      <c r="Z959" s="297"/>
    </row>
    <row r="960" ht="13.5" customHeight="1">
      <c r="A960" s="297"/>
      <c r="B960" s="297"/>
      <c r="C960" s="297"/>
      <c r="D960" s="297"/>
      <c r="E960" s="297"/>
      <c r="F960" s="298"/>
      <c r="G960" s="297"/>
      <c r="H960" s="297"/>
      <c r="I960" s="297"/>
      <c r="J960" s="297"/>
      <c r="K960" s="297"/>
      <c r="L960" s="297"/>
      <c r="M960" s="297"/>
      <c r="N960" s="297"/>
      <c r="O960" s="297"/>
      <c r="P960" s="297"/>
      <c r="Q960" s="297"/>
      <c r="R960" s="297"/>
      <c r="S960" s="297"/>
      <c r="T960" s="297"/>
      <c r="U960" s="297"/>
      <c r="V960" s="297"/>
      <c r="W960" s="297"/>
      <c r="X960" s="297"/>
      <c r="Y960" s="297"/>
      <c r="Z960" s="297"/>
    </row>
    <row r="961" ht="13.5" customHeight="1">
      <c r="A961" s="297"/>
      <c r="B961" s="297"/>
      <c r="C961" s="297"/>
      <c r="D961" s="297"/>
      <c r="E961" s="297"/>
      <c r="F961" s="298"/>
      <c r="G961" s="297"/>
      <c r="H961" s="297"/>
      <c r="I961" s="297"/>
      <c r="J961" s="297"/>
      <c r="K961" s="297"/>
      <c r="L961" s="297"/>
      <c r="M961" s="297"/>
      <c r="N961" s="297"/>
      <c r="O961" s="297"/>
      <c r="P961" s="297"/>
      <c r="Q961" s="297"/>
      <c r="R961" s="297"/>
      <c r="S961" s="297"/>
      <c r="T961" s="297"/>
      <c r="U961" s="297"/>
      <c r="V961" s="297"/>
      <c r="W961" s="297"/>
      <c r="X961" s="297"/>
      <c r="Y961" s="297"/>
      <c r="Z961" s="297"/>
    </row>
    <row r="962" ht="13.5" customHeight="1">
      <c r="A962" s="297"/>
      <c r="B962" s="297"/>
      <c r="C962" s="297"/>
      <c r="D962" s="297"/>
      <c r="E962" s="297"/>
      <c r="F962" s="298"/>
      <c r="G962" s="297"/>
      <c r="H962" s="297"/>
      <c r="I962" s="297"/>
      <c r="J962" s="297"/>
      <c r="K962" s="297"/>
      <c r="L962" s="297"/>
      <c r="M962" s="297"/>
      <c r="N962" s="297"/>
      <c r="O962" s="297"/>
      <c r="P962" s="297"/>
      <c r="Q962" s="297"/>
      <c r="R962" s="297"/>
      <c r="S962" s="297"/>
      <c r="T962" s="297"/>
      <c r="U962" s="297"/>
      <c r="V962" s="297"/>
      <c r="W962" s="297"/>
      <c r="X962" s="297"/>
      <c r="Y962" s="297"/>
      <c r="Z962" s="297"/>
    </row>
    <row r="963" ht="13.5" customHeight="1">
      <c r="A963" s="297"/>
      <c r="B963" s="297"/>
      <c r="C963" s="297"/>
      <c r="D963" s="297"/>
      <c r="E963" s="297"/>
      <c r="F963" s="298"/>
      <c r="G963" s="297"/>
      <c r="H963" s="297"/>
      <c r="I963" s="297"/>
      <c r="J963" s="297"/>
      <c r="K963" s="297"/>
      <c r="L963" s="297"/>
      <c r="M963" s="297"/>
      <c r="N963" s="297"/>
      <c r="O963" s="297"/>
      <c r="P963" s="297"/>
      <c r="Q963" s="297"/>
      <c r="R963" s="297"/>
      <c r="S963" s="297"/>
      <c r="T963" s="297"/>
      <c r="U963" s="297"/>
      <c r="V963" s="297"/>
      <c r="W963" s="297"/>
      <c r="X963" s="297"/>
      <c r="Y963" s="297"/>
      <c r="Z963" s="297"/>
    </row>
    <row r="964" ht="13.5" customHeight="1">
      <c r="A964" s="297"/>
      <c r="B964" s="297"/>
      <c r="C964" s="297"/>
      <c r="D964" s="297"/>
      <c r="E964" s="297"/>
      <c r="F964" s="298"/>
      <c r="G964" s="297"/>
      <c r="H964" s="297"/>
      <c r="I964" s="297"/>
      <c r="J964" s="297"/>
      <c r="K964" s="297"/>
      <c r="L964" s="297"/>
      <c r="M964" s="297"/>
      <c r="N964" s="297"/>
      <c r="O964" s="297"/>
      <c r="P964" s="297"/>
      <c r="Q964" s="297"/>
      <c r="R964" s="297"/>
      <c r="S964" s="297"/>
      <c r="T964" s="297"/>
      <c r="U964" s="297"/>
      <c r="V964" s="297"/>
      <c r="W964" s="297"/>
      <c r="X964" s="297"/>
      <c r="Y964" s="297"/>
      <c r="Z964" s="297"/>
    </row>
    <row r="965" ht="13.5" customHeight="1">
      <c r="A965" s="297"/>
      <c r="B965" s="297"/>
      <c r="C965" s="297"/>
      <c r="D965" s="297"/>
      <c r="E965" s="297"/>
      <c r="F965" s="298"/>
      <c r="G965" s="297"/>
      <c r="H965" s="297"/>
      <c r="I965" s="297"/>
      <c r="J965" s="297"/>
      <c r="K965" s="297"/>
      <c r="L965" s="297"/>
      <c r="M965" s="297"/>
      <c r="N965" s="297"/>
      <c r="O965" s="297"/>
      <c r="P965" s="297"/>
      <c r="Q965" s="297"/>
      <c r="R965" s="297"/>
      <c r="S965" s="297"/>
      <c r="T965" s="297"/>
      <c r="U965" s="297"/>
      <c r="V965" s="297"/>
      <c r="W965" s="297"/>
      <c r="X965" s="297"/>
      <c r="Y965" s="297"/>
      <c r="Z965" s="297"/>
    </row>
    <row r="966" ht="13.5" customHeight="1">
      <c r="A966" s="297"/>
      <c r="B966" s="297"/>
      <c r="C966" s="297"/>
      <c r="D966" s="297"/>
      <c r="E966" s="297"/>
      <c r="F966" s="298"/>
      <c r="G966" s="297"/>
      <c r="H966" s="297"/>
      <c r="I966" s="297"/>
      <c r="J966" s="297"/>
      <c r="K966" s="297"/>
      <c r="L966" s="297"/>
      <c r="M966" s="297"/>
      <c r="N966" s="297"/>
      <c r="O966" s="297"/>
      <c r="P966" s="297"/>
      <c r="Q966" s="297"/>
      <c r="R966" s="297"/>
      <c r="S966" s="297"/>
      <c r="T966" s="297"/>
      <c r="U966" s="297"/>
      <c r="V966" s="297"/>
      <c r="W966" s="297"/>
      <c r="X966" s="297"/>
      <c r="Y966" s="297"/>
      <c r="Z966" s="297"/>
    </row>
    <row r="967" ht="13.5" customHeight="1">
      <c r="A967" s="297"/>
      <c r="B967" s="297"/>
      <c r="C967" s="297"/>
      <c r="D967" s="297"/>
      <c r="E967" s="297"/>
      <c r="F967" s="298"/>
      <c r="G967" s="297"/>
      <c r="H967" s="297"/>
      <c r="I967" s="297"/>
      <c r="J967" s="297"/>
      <c r="K967" s="297"/>
      <c r="L967" s="297"/>
      <c r="M967" s="297"/>
      <c r="N967" s="297"/>
      <c r="O967" s="297"/>
      <c r="P967" s="297"/>
      <c r="Q967" s="297"/>
      <c r="R967" s="297"/>
      <c r="S967" s="297"/>
      <c r="T967" s="297"/>
      <c r="U967" s="297"/>
      <c r="V967" s="297"/>
      <c r="W967" s="297"/>
      <c r="X967" s="297"/>
      <c r="Y967" s="297"/>
      <c r="Z967" s="297"/>
    </row>
    <row r="968" ht="13.5" customHeight="1">
      <c r="A968" s="297"/>
      <c r="B968" s="297"/>
      <c r="C968" s="297"/>
      <c r="D968" s="297"/>
      <c r="E968" s="297"/>
      <c r="F968" s="298"/>
      <c r="G968" s="297"/>
      <c r="H968" s="297"/>
      <c r="I968" s="297"/>
      <c r="J968" s="297"/>
      <c r="K968" s="297"/>
      <c r="L968" s="297"/>
      <c r="M968" s="297"/>
      <c r="N968" s="297"/>
      <c r="O968" s="297"/>
      <c r="P968" s="297"/>
      <c r="Q968" s="297"/>
      <c r="R968" s="297"/>
      <c r="S968" s="297"/>
      <c r="T968" s="297"/>
      <c r="U968" s="297"/>
      <c r="V968" s="297"/>
      <c r="W968" s="297"/>
      <c r="X968" s="297"/>
      <c r="Y968" s="297"/>
      <c r="Z968" s="297"/>
    </row>
    <row r="969" ht="13.5" customHeight="1">
      <c r="A969" s="297"/>
      <c r="B969" s="297"/>
      <c r="C969" s="297"/>
      <c r="D969" s="297"/>
      <c r="E969" s="297"/>
      <c r="F969" s="298"/>
      <c r="G969" s="297"/>
      <c r="H969" s="297"/>
      <c r="I969" s="297"/>
      <c r="J969" s="297"/>
      <c r="K969" s="297"/>
      <c r="L969" s="297"/>
      <c r="M969" s="297"/>
      <c r="N969" s="297"/>
      <c r="O969" s="297"/>
      <c r="P969" s="297"/>
      <c r="Q969" s="297"/>
      <c r="R969" s="297"/>
      <c r="S969" s="297"/>
      <c r="T969" s="297"/>
      <c r="U969" s="297"/>
      <c r="V969" s="297"/>
      <c r="W969" s="297"/>
      <c r="X969" s="297"/>
      <c r="Y969" s="297"/>
      <c r="Z969" s="297"/>
    </row>
    <row r="970" ht="13.5" customHeight="1">
      <c r="A970" s="297"/>
      <c r="B970" s="297"/>
      <c r="C970" s="297"/>
      <c r="D970" s="297"/>
      <c r="E970" s="297"/>
      <c r="F970" s="298"/>
      <c r="G970" s="297"/>
      <c r="H970" s="297"/>
      <c r="I970" s="297"/>
      <c r="J970" s="297"/>
      <c r="K970" s="297"/>
      <c r="L970" s="297"/>
      <c r="M970" s="297"/>
      <c r="N970" s="297"/>
      <c r="O970" s="297"/>
      <c r="P970" s="297"/>
      <c r="Q970" s="297"/>
      <c r="R970" s="297"/>
      <c r="S970" s="297"/>
      <c r="T970" s="297"/>
      <c r="U970" s="297"/>
      <c r="V970" s="297"/>
      <c r="W970" s="297"/>
      <c r="X970" s="297"/>
      <c r="Y970" s="297"/>
      <c r="Z970" s="297"/>
    </row>
    <row r="971" ht="13.5" customHeight="1">
      <c r="A971" s="297"/>
      <c r="B971" s="297"/>
      <c r="C971" s="297"/>
      <c r="D971" s="297"/>
      <c r="E971" s="297"/>
      <c r="F971" s="298"/>
      <c r="G971" s="297"/>
      <c r="H971" s="297"/>
      <c r="I971" s="297"/>
      <c r="J971" s="297"/>
      <c r="K971" s="297"/>
      <c r="L971" s="297"/>
      <c r="M971" s="297"/>
      <c r="N971" s="297"/>
      <c r="O971" s="297"/>
      <c r="P971" s="297"/>
      <c r="Q971" s="297"/>
      <c r="R971" s="297"/>
      <c r="S971" s="297"/>
      <c r="T971" s="297"/>
      <c r="U971" s="297"/>
      <c r="V971" s="297"/>
      <c r="W971" s="297"/>
      <c r="X971" s="297"/>
      <c r="Y971" s="297"/>
      <c r="Z971" s="297"/>
    </row>
    <row r="972" ht="13.5" customHeight="1">
      <c r="A972" s="297"/>
      <c r="B972" s="297"/>
      <c r="C972" s="297"/>
      <c r="D972" s="297"/>
      <c r="E972" s="297"/>
      <c r="F972" s="298"/>
      <c r="G972" s="297"/>
      <c r="H972" s="297"/>
      <c r="I972" s="297"/>
      <c r="J972" s="297"/>
      <c r="K972" s="297"/>
      <c r="L972" s="297"/>
      <c r="M972" s="297"/>
      <c r="N972" s="297"/>
      <c r="O972" s="297"/>
      <c r="P972" s="297"/>
      <c r="Q972" s="297"/>
      <c r="R972" s="297"/>
      <c r="S972" s="297"/>
      <c r="T972" s="297"/>
      <c r="U972" s="297"/>
      <c r="V972" s="297"/>
      <c r="W972" s="297"/>
      <c r="X972" s="297"/>
      <c r="Y972" s="297"/>
      <c r="Z972" s="297"/>
    </row>
    <row r="973" ht="13.5" customHeight="1">
      <c r="A973" s="297"/>
      <c r="B973" s="297"/>
      <c r="C973" s="297"/>
      <c r="D973" s="297"/>
      <c r="E973" s="297"/>
      <c r="F973" s="298"/>
      <c r="G973" s="297"/>
      <c r="H973" s="297"/>
      <c r="I973" s="297"/>
      <c r="J973" s="297"/>
      <c r="K973" s="297"/>
      <c r="L973" s="297"/>
      <c r="M973" s="297"/>
      <c r="N973" s="297"/>
      <c r="O973" s="297"/>
      <c r="P973" s="297"/>
      <c r="Q973" s="297"/>
      <c r="R973" s="297"/>
      <c r="S973" s="297"/>
      <c r="T973" s="297"/>
      <c r="U973" s="297"/>
      <c r="V973" s="297"/>
      <c r="W973" s="297"/>
      <c r="X973" s="297"/>
      <c r="Y973" s="297"/>
      <c r="Z973" s="297"/>
    </row>
    <row r="974" ht="13.5" customHeight="1">
      <c r="A974" s="297"/>
      <c r="B974" s="297"/>
      <c r="C974" s="297"/>
      <c r="D974" s="297"/>
      <c r="E974" s="297"/>
      <c r="F974" s="298"/>
      <c r="G974" s="297"/>
      <c r="H974" s="297"/>
      <c r="I974" s="297"/>
      <c r="J974" s="297"/>
      <c r="K974" s="297"/>
      <c r="L974" s="297"/>
      <c r="M974" s="297"/>
      <c r="N974" s="297"/>
      <c r="O974" s="297"/>
      <c r="P974" s="297"/>
      <c r="Q974" s="297"/>
      <c r="R974" s="297"/>
      <c r="S974" s="297"/>
      <c r="T974" s="297"/>
      <c r="U974" s="297"/>
      <c r="V974" s="297"/>
      <c r="W974" s="297"/>
      <c r="X974" s="297"/>
      <c r="Y974" s="297"/>
      <c r="Z974" s="297"/>
    </row>
    <row r="975" ht="13.5" customHeight="1">
      <c r="A975" s="297"/>
      <c r="B975" s="297"/>
      <c r="C975" s="297"/>
      <c r="D975" s="297"/>
      <c r="E975" s="297"/>
      <c r="F975" s="298"/>
      <c r="G975" s="297"/>
      <c r="H975" s="297"/>
      <c r="I975" s="297"/>
      <c r="J975" s="297"/>
      <c r="K975" s="297"/>
      <c r="L975" s="297"/>
      <c r="M975" s="297"/>
      <c r="N975" s="297"/>
      <c r="O975" s="297"/>
      <c r="P975" s="297"/>
      <c r="Q975" s="297"/>
      <c r="R975" s="297"/>
      <c r="S975" s="297"/>
      <c r="T975" s="297"/>
      <c r="U975" s="297"/>
      <c r="V975" s="297"/>
      <c r="W975" s="297"/>
      <c r="X975" s="297"/>
      <c r="Y975" s="297"/>
      <c r="Z975" s="297"/>
    </row>
    <row r="976" ht="13.5" customHeight="1">
      <c r="A976" s="297"/>
      <c r="B976" s="297"/>
      <c r="C976" s="297"/>
      <c r="D976" s="297"/>
      <c r="E976" s="297"/>
      <c r="F976" s="298"/>
      <c r="G976" s="297"/>
      <c r="H976" s="297"/>
      <c r="I976" s="297"/>
      <c r="J976" s="297"/>
      <c r="K976" s="297"/>
      <c r="L976" s="297"/>
      <c r="M976" s="297"/>
      <c r="N976" s="297"/>
      <c r="O976" s="297"/>
      <c r="P976" s="297"/>
      <c r="Q976" s="297"/>
      <c r="R976" s="297"/>
      <c r="S976" s="297"/>
      <c r="T976" s="297"/>
      <c r="U976" s="297"/>
      <c r="V976" s="297"/>
      <c r="W976" s="297"/>
      <c r="X976" s="297"/>
      <c r="Y976" s="297"/>
      <c r="Z976" s="297"/>
    </row>
    <row r="977" ht="13.5" customHeight="1">
      <c r="A977" s="297"/>
      <c r="B977" s="297"/>
      <c r="C977" s="297"/>
      <c r="D977" s="297"/>
      <c r="E977" s="297"/>
      <c r="F977" s="298"/>
      <c r="G977" s="297"/>
      <c r="H977" s="297"/>
      <c r="I977" s="297"/>
      <c r="J977" s="297"/>
      <c r="K977" s="297"/>
      <c r="L977" s="297"/>
      <c r="M977" s="297"/>
      <c r="N977" s="297"/>
      <c r="O977" s="297"/>
      <c r="P977" s="297"/>
      <c r="Q977" s="297"/>
      <c r="R977" s="297"/>
      <c r="S977" s="297"/>
      <c r="T977" s="297"/>
      <c r="U977" s="297"/>
      <c r="V977" s="297"/>
      <c r="W977" s="297"/>
      <c r="X977" s="297"/>
      <c r="Y977" s="297"/>
      <c r="Z977" s="297"/>
    </row>
    <row r="978" ht="13.5" customHeight="1">
      <c r="A978" s="297"/>
      <c r="B978" s="297"/>
      <c r="C978" s="297"/>
      <c r="D978" s="297"/>
      <c r="E978" s="297"/>
      <c r="F978" s="298"/>
      <c r="G978" s="297"/>
      <c r="H978" s="297"/>
      <c r="I978" s="297"/>
      <c r="J978" s="297"/>
      <c r="K978" s="297"/>
      <c r="L978" s="297"/>
      <c r="M978" s="297"/>
      <c r="N978" s="297"/>
      <c r="O978" s="297"/>
      <c r="P978" s="297"/>
      <c r="Q978" s="297"/>
      <c r="R978" s="297"/>
      <c r="S978" s="297"/>
      <c r="T978" s="297"/>
      <c r="U978" s="297"/>
      <c r="V978" s="297"/>
      <c r="W978" s="297"/>
      <c r="X978" s="297"/>
      <c r="Y978" s="297"/>
      <c r="Z978" s="297"/>
    </row>
    <row r="979" ht="13.5" customHeight="1">
      <c r="A979" s="297"/>
      <c r="B979" s="297"/>
      <c r="C979" s="297"/>
      <c r="D979" s="297"/>
      <c r="E979" s="297"/>
      <c r="F979" s="298"/>
      <c r="G979" s="297"/>
      <c r="H979" s="297"/>
      <c r="I979" s="297"/>
      <c r="J979" s="297"/>
      <c r="K979" s="297"/>
      <c r="L979" s="297"/>
      <c r="M979" s="297"/>
      <c r="N979" s="297"/>
      <c r="O979" s="297"/>
      <c r="P979" s="297"/>
      <c r="Q979" s="297"/>
      <c r="R979" s="297"/>
      <c r="S979" s="297"/>
      <c r="T979" s="297"/>
      <c r="U979" s="297"/>
      <c r="V979" s="297"/>
      <c r="W979" s="297"/>
      <c r="X979" s="297"/>
      <c r="Y979" s="297"/>
      <c r="Z979" s="297"/>
    </row>
    <row r="980" ht="13.5" customHeight="1">
      <c r="A980" s="297"/>
      <c r="B980" s="297"/>
      <c r="C980" s="297"/>
      <c r="D980" s="297"/>
      <c r="E980" s="297"/>
      <c r="F980" s="298"/>
      <c r="G980" s="297"/>
      <c r="H980" s="297"/>
      <c r="I980" s="297"/>
      <c r="J980" s="297"/>
      <c r="K980" s="297"/>
      <c r="L980" s="297"/>
      <c r="M980" s="297"/>
      <c r="N980" s="297"/>
      <c r="O980" s="297"/>
      <c r="P980" s="297"/>
      <c r="Q980" s="297"/>
      <c r="R980" s="297"/>
      <c r="S980" s="297"/>
      <c r="T980" s="297"/>
      <c r="U980" s="297"/>
      <c r="V980" s="297"/>
      <c r="W980" s="297"/>
      <c r="X980" s="297"/>
      <c r="Y980" s="297"/>
      <c r="Z980" s="297"/>
    </row>
    <row r="981" ht="13.5" customHeight="1">
      <c r="A981" s="297"/>
      <c r="B981" s="297"/>
      <c r="C981" s="297"/>
      <c r="D981" s="297"/>
      <c r="E981" s="297"/>
      <c r="F981" s="298"/>
      <c r="G981" s="297"/>
      <c r="H981" s="297"/>
      <c r="I981" s="297"/>
      <c r="J981" s="297"/>
      <c r="K981" s="297"/>
      <c r="L981" s="297"/>
      <c r="M981" s="297"/>
      <c r="N981" s="297"/>
      <c r="O981" s="297"/>
      <c r="P981" s="297"/>
      <c r="Q981" s="297"/>
      <c r="R981" s="297"/>
      <c r="S981" s="297"/>
      <c r="T981" s="297"/>
      <c r="U981" s="297"/>
      <c r="V981" s="297"/>
      <c r="W981" s="297"/>
      <c r="X981" s="297"/>
      <c r="Y981" s="297"/>
      <c r="Z981" s="297"/>
    </row>
    <row r="982" ht="13.5" customHeight="1">
      <c r="A982" s="297"/>
      <c r="B982" s="297"/>
      <c r="C982" s="297"/>
      <c r="D982" s="297"/>
      <c r="E982" s="297"/>
      <c r="F982" s="298"/>
      <c r="G982" s="297"/>
      <c r="H982" s="297"/>
      <c r="I982" s="297"/>
      <c r="J982" s="297"/>
      <c r="K982" s="297"/>
      <c r="L982" s="297"/>
      <c r="M982" s="297"/>
      <c r="N982" s="297"/>
      <c r="O982" s="297"/>
      <c r="P982" s="297"/>
      <c r="Q982" s="297"/>
      <c r="R982" s="297"/>
      <c r="S982" s="297"/>
      <c r="T982" s="297"/>
      <c r="U982" s="297"/>
      <c r="V982" s="297"/>
      <c r="W982" s="297"/>
      <c r="X982" s="297"/>
      <c r="Y982" s="297"/>
      <c r="Z982" s="297"/>
    </row>
    <row r="983" ht="13.5" customHeight="1">
      <c r="A983" s="297"/>
      <c r="B983" s="297"/>
      <c r="C983" s="297"/>
      <c r="D983" s="297"/>
      <c r="E983" s="297"/>
      <c r="F983" s="298"/>
      <c r="G983" s="297"/>
      <c r="H983" s="297"/>
      <c r="I983" s="297"/>
      <c r="J983" s="297"/>
      <c r="K983" s="297"/>
      <c r="L983" s="297"/>
      <c r="M983" s="297"/>
      <c r="N983" s="297"/>
      <c r="O983" s="297"/>
      <c r="P983" s="297"/>
      <c r="Q983" s="297"/>
      <c r="R983" s="297"/>
      <c r="S983" s="297"/>
      <c r="T983" s="297"/>
      <c r="U983" s="297"/>
      <c r="V983" s="297"/>
      <c r="W983" s="297"/>
      <c r="X983" s="297"/>
      <c r="Y983" s="297"/>
      <c r="Z983" s="297"/>
    </row>
    <row r="984" ht="13.5" customHeight="1">
      <c r="A984" s="297"/>
      <c r="B984" s="297"/>
      <c r="C984" s="297"/>
      <c r="D984" s="297"/>
      <c r="E984" s="297"/>
      <c r="F984" s="298"/>
      <c r="G984" s="297"/>
      <c r="H984" s="297"/>
      <c r="I984" s="297"/>
      <c r="J984" s="297"/>
      <c r="K984" s="297"/>
      <c r="L984" s="297"/>
      <c r="M984" s="297"/>
      <c r="N984" s="297"/>
      <c r="O984" s="297"/>
      <c r="P984" s="297"/>
      <c r="Q984" s="297"/>
      <c r="R984" s="297"/>
      <c r="S984" s="297"/>
      <c r="T984" s="297"/>
      <c r="U984" s="297"/>
      <c r="V984" s="297"/>
      <c r="W984" s="297"/>
      <c r="X984" s="297"/>
      <c r="Y984" s="297"/>
      <c r="Z984" s="297"/>
    </row>
    <row r="985" ht="13.5" customHeight="1">
      <c r="A985" s="297"/>
      <c r="B985" s="297"/>
      <c r="C985" s="297"/>
      <c r="D985" s="297"/>
      <c r="E985" s="297"/>
      <c r="F985" s="298"/>
      <c r="G985" s="297"/>
      <c r="H985" s="297"/>
      <c r="I985" s="297"/>
      <c r="J985" s="297"/>
      <c r="K985" s="297"/>
      <c r="L985" s="297"/>
      <c r="M985" s="297"/>
      <c r="N985" s="297"/>
      <c r="O985" s="297"/>
      <c r="P985" s="297"/>
      <c r="Q985" s="297"/>
      <c r="R985" s="297"/>
      <c r="S985" s="297"/>
      <c r="T985" s="297"/>
      <c r="U985" s="297"/>
      <c r="V985" s="297"/>
      <c r="W985" s="297"/>
      <c r="X985" s="297"/>
      <c r="Y985" s="297"/>
      <c r="Z985" s="297"/>
    </row>
    <row r="986" ht="13.5" customHeight="1">
      <c r="A986" s="297"/>
      <c r="B986" s="297"/>
      <c r="C986" s="297"/>
      <c r="D986" s="297"/>
      <c r="E986" s="297"/>
      <c r="F986" s="298"/>
      <c r="G986" s="297"/>
      <c r="H986" s="297"/>
      <c r="I986" s="297"/>
      <c r="J986" s="297"/>
      <c r="K986" s="297"/>
      <c r="L986" s="297"/>
      <c r="M986" s="297"/>
      <c r="N986" s="297"/>
      <c r="O986" s="297"/>
      <c r="P986" s="297"/>
      <c r="Q986" s="297"/>
      <c r="R986" s="297"/>
      <c r="S986" s="297"/>
      <c r="T986" s="297"/>
      <c r="U986" s="297"/>
      <c r="V986" s="297"/>
      <c r="W986" s="297"/>
      <c r="X986" s="297"/>
      <c r="Y986" s="297"/>
      <c r="Z986" s="297"/>
    </row>
    <row r="987" ht="13.5" customHeight="1">
      <c r="A987" s="297"/>
      <c r="B987" s="297"/>
      <c r="C987" s="297"/>
      <c r="D987" s="297"/>
      <c r="E987" s="297"/>
      <c r="F987" s="298"/>
      <c r="G987" s="297"/>
      <c r="H987" s="297"/>
      <c r="I987" s="297"/>
      <c r="J987" s="297"/>
      <c r="K987" s="297"/>
      <c r="L987" s="297"/>
      <c r="M987" s="297"/>
      <c r="N987" s="297"/>
      <c r="O987" s="297"/>
      <c r="P987" s="297"/>
      <c r="Q987" s="297"/>
      <c r="R987" s="297"/>
      <c r="S987" s="297"/>
      <c r="T987" s="297"/>
      <c r="U987" s="297"/>
      <c r="V987" s="297"/>
      <c r="W987" s="297"/>
      <c r="X987" s="297"/>
      <c r="Y987" s="297"/>
      <c r="Z987" s="297"/>
    </row>
    <row r="988" ht="13.5" customHeight="1">
      <c r="A988" s="297"/>
      <c r="B988" s="297"/>
      <c r="C988" s="297"/>
      <c r="D988" s="297"/>
      <c r="E988" s="297"/>
      <c r="F988" s="298"/>
      <c r="G988" s="297"/>
      <c r="H988" s="297"/>
      <c r="I988" s="297"/>
      <c r="J988" s="297"/>
      <c r="K988" s="297"/>
      <c r="L988" s="297"/>
      <c r="M988" s="297"/>
      <c r="N988" s="297"/>
      <c r="O988" s="297"/>
      <c r="P988" s="297"/>
      <c r="Q988" s="297"/>
      <c r="R988" s="297"/>
      <c r="S988" s="297"/>
      <c r="T988" s="297"/>
      <c r="U988" s="297"/>
      <c r="V988" s="297"/>
      <c r="W988" s="297"/>
      <c r="X988" s="297"/>
      <c r="Y988" s="297"/>
      <c r="Z988" s="297"/>
    </row>
    <row r="989" ht="13.5" customHeight="1">
      <c r="A989" s="297"/>
      <c r="B989" s="297"/>
      <c r="C989" s="297"/>
      <c r="D989" s="297"/>
      <c r="E989" s="297"/>
      <c r="F989" s="298"/>
      <c r="G989" s="297"/>
      <c r="H989" s="297"/>
      <c r="I989" s="297"/>
      <c r="J989" s="297"/>
      <c r="K989" s="297"/>
      <c r="L989" s="297"/>
      <c r="M989" s="297"/>
      <c r="N989" s="297"/>
      <c r="O989" s="297"/>
      <c r="P989" s="297"/>
      <c r="Q989" s="297"/>
      <c r="R989" s="297"/>
      <c r="S989" s="297"/>
      <c r="T989" s="297"/>
      <c r="U989" s="297"/>
      <c r="V989" s="297"/>
      <c r="W989" s="297"/>
      <c r="X989" s="297"/>
      <c r="Y989" s="297"/>
      <c r="Z989" s="297"/>
    </row>
    <row r="990" ht="13.5" customHeight="1">
      <c r="A990" s="297"/>
      <c r="B990" s="297"/>
      <c r="C990" s="297"/>
      <c r="D990" s="297"/>
      <c r="E990" s="297"/>
      <c r="F990" s="298"/>
      <c r="G990" s="297"/>
      <c r="H990" s="297"/>
      <c r="I990" s="297"/>
      <c r="J990" s="297"/>
      <c r="K990" s="297"/>
      <c r="L990" s="297"/>
      <c r="M990" s="297"/>
      <c r="N990" s="297"/>
      <c r="O990" s="297"/>
      <c r="P990" s="297"/>
      <c r="Q990" s="297"/>
      <c r="R990" s="297"/>
      <c r="S990" s="297"/>
      <c r="T990" s="297"/>
      <c r="U990" s="297"/>
      <c r="V990" s="297"/>
      <c r="W990" s="297"/>
      <c r="X990" s="297"/>
      <c r="Y990" s="297"/>
      <c r="Z990" s="297"/>
    </row>
    <row r="991" ht="13.5" customHeight="1">
      <c r="A991" s="297"/>
      <c r="B991" s="297"/>
      <c r="C991" s="297"/>
      <c r="D991" s="297"/>
      <c r="E991" s="297"/>
      <c r="F991" s="298"/>
      <c r="G991" s="297"/>
      <c r="H991" s="297"/>
      <c r="I991" s="297"/>
      <c r="J991" s="297"/>
      <c r="K991" s="297"/>
      <c r="L991" s="297"/>
      <c r="M991" s="297"/>
      <c r="N991" s="297"/>
      <c r="O991" s="297"/>
      <c r="P991" s="297"/>
      <c r="Q991" s="297"/>
      <c r="R991" s="297"/>
      <c r="S991" s="297"/>
      <c r="T991" s="297"/>
      <c r="U991" s="297"/>
      <c r="V991" s="297"/>
      <c r="W991" s="297"/>
      <c r="X991" s="297"/>
      <c r="Y991" s="297"/>
      <c r="Z991" s="297"/>
    </row>
    <row r="992" ht="13.5" customHeight="1">
      <c r="A992" s="297"/>
      <c r="B992" s="297"/>
      <c r="C992" s="297"/>
      <c r="D992" s="297"/>
      <c r="E992" s="297"/>
      <c r="F992" s="298"/>
      <c r="G992" s="297"/>
      <c r="H992" s="297"/>
      <c r="I992" s="297"/>
      <c r="J992" s="297"/>
      <c r="K992" s="297"/>
      <c r="L992" s="297"/>
      <c r="M992" s="297"/>
      <c r="N992" s="297"/>
      <c r="O992" s="297"/>
      <c r="P992" s="297"/>
      <c r="Q992" s="297"/>
      <c r="R992" s="297"/>
      <c r="S992" s="297"/>
      <c r="T992" s="297"/>
      <c r="U992" s="297"/>
      <c r="V992" s="297"/>
      <c r="W992" s="297"/>
      <c r="X992" s="297"/>
      <c r="Y992" s="297"/>
      <c r="Z992" s="297"/>
    </row>
    <row r="993" ht="13.5" customHeight="1">
      <c r="A993" s="297"/>
      <c r="B993" s="297"/>
      <c r="C993" s="297"/>
      <c r="D993" s="297"/>
      <c r="E993" s="297"/>
      <c r="F993" s="298"/>
      <c r="G993" s="297"/>
      <c r="H993" s="297"/>
      <c r="I993" s="297"/>
      <c r="J993" s="297"/>
      <c r="K993" s="297"/>
      <c r="L993" s="297"/>
      <c r="M993" s="297"/>
      <c r="N993" s="297"/>
      <c r="O993" s="297"/>
      <c r="P993" s="297"/>
      <c r="Q993" s="297"/>
      <c r="R993" s="297"/>
      <c r="S993" s="297"/>
      <c r="T993" s="297"/>
      <c r="U993" s="297"/>
      <c r="V993" s="297"/>
      <c r="W993" s="297"/>
      <c r="X993" s="297"/>
      <c r="Y993" s="297"/>
      <c r="Z993" s="297"/>
    </row>
    <row r="994" ht="13.5" customHeight="1">
      <c r="A994" s="297"/>
      <c r="B994" s="297"/>
      <c r="C994" s="297"/>
      <c r="D994" s="297"/>
      <c r="E994" s="297"/>
      <c r="F994" s="298"/>
      <c r="G994" s="297"/>
      <c r="H994" s="297"/>
      <c r="I994" s="297"/>
      <c r="J994" s="297"/>
      <c r="K994" s="297"/>
      <c r="L994" s="297"/>
      <c r="M994" s="297"/>
      <c r="N994" s="297"/>
      <c r="O994" s="297"/>
      <c r="P994" s="297"/>
      <c r="Q994" s="297"/>
      <c r="R994" s="297"/>
      <c r="S994" s="297"/>
      <c r="T994" s="297"/>
      <c r="U994" s="297"/>
      <c r="V994" s="297"/>
      <c r="W994" s="297"/>
      <c r="X994" s="297"/>
      <c r="Y994" s="297"/>
      <c r="Z994" s="297"/>
    </row>
    <row r="995" ht="13.5" customHeight="1">
      <c r="A995" s="297"/>
      <c r="B995" s="297"/>
      <c r="C995" s="297"/>
      <c r="D995" s="297"/>
      <c r="E995" s="297"/>
      <c r="F995" s="298"/>
      <c r="G995" s="297"/>
      <c r="H995" s="297"/>
      <c r="I995" s="297"/>
      <c r="J995" s="297"/>
      <c r="K995" s="297"/>
      <c r="L995" s="297"/>
      <c r="M995" s="297"/>
      <c r="N995" s="297"/>
      <c r="O995" s="297"/>
      <c r="P995" s="297"/>
      <c r="Q995" s="297"/>
      <c r="R995" s="297"/>
      <c r="S995" s="297"/>
      <c r="T995" s="297"/>
      <c r="U995" s="297"/>
      <c r="V995" s="297"/>
      <c r="W995" s="297"/>
      <c r="X995" s="297"/>
      <c r="Y995" s="297"/>
      <c r="Z995" s="297"/>
    </row>
    <row r="996" ht="13.5" customHeight="1">
      <c r="A996" s="297"/>
      <c r="B996" s="297"/>
      <c r="C996" s="297"/>
      <c r="D996" s="297"/>
      <c r="E996" s="297"/>
      <c r="F996" s="298"/>
      <c r="G996" s="297"/>
      <c r="H996" s="297"/>
      <c r="I996" s="297"/>
      <c r="J996" s="297"/>
      <c r="K996" s="297"/>
      <c r="L996" s="297"/>
      <c r="M996" s="297"/>
      <c r="N996" s="297"/>
      <c r="O996" s="297"/>
      <c r="P996" s="297"/>
      <c r="Q996" s="297"/>
      <c r="R996" s="297"/>
      <c r="S996" s="297"/>
      <c r="T996" s="297"/>
      <c r="U996" s="297"/>
      <c r="V996" s="297"/>
      <c r="W996" s="297"/>
      <c r="X996" s="297"/>
      <c r="Y996" s="297"/>
      <c r="Z996" s="297"/>
    </row>
    <row r="997" ht="13.5" customHeight="1">
      <c r="A997" s="297"/>
      <c r="B997" s="297"/>
      <c r="C997" s="297"/>
      <c r="D997" s="297"/>
      <c r="E997" s="297"/>
      <c r="F997" s="298"/>
      <c r="G997" s="297"/>
      <c r="H997" s="297"/>
      <c r="I997" s="297"/>
      <c r="J997" s="297"/>
      <c r="K997" s="297"/>
      <c r="L997" s="297"/>
      <c r="M997" s="297"/>
      <c r="N997" s="297"/>
      <c r="O997" s="297"/>
      <c r="P997" s="297"/>
      <c r="Q997" s="297"/>
      <c r="R997" s="297"/>
      <c r="S997" s="297"/>
      <c r="T997" s="297"/>
      <c r="U997" s="297"/>
      <c r="V997" s="297"/>
      <c r="W997" s="297"/>
      <c r="X997" s="297"/>
      <c r="Y997" s="297"/>
      <c r="Z997" s="297"/>
    </row>
    <row r="998" ht="13.5" customHeight="1">
      <c r="A998" s="297"/>
      <c r="B998" s="297"/>
      <c r="C998" s="297"/>
      <c r="D998" s="297"/>
      <c r="E998" s="297"/>
      <c r="F998" s="298"/>
      <c r="G998" s="297"/>
      <c r="H998" s="297"/>
      <c r="I998" s="297"/>
      <c r="J998" s="297"/>
      <c r="K998" s="297"/>
      <c r="L998" s="297"/>
      <c r="M998" s="297"/>
      <c r="N998" s="297"/>
      <c r="O998" s="297"/>
      <c r="P998" s="297"/>
      <c r="Q998" s="297"/>
      <c r="R998" s="297"/>
      <c r="S998" s="297"/>
      <c r="T998" s="297"/>
      <c r="U998" s="297"/>
      <c r="V998" s="297"/>
      <c r="W998" s="297"/>
      <c r="X998" s="297"/>
      <c r="Y998" s="297"/>
      <c r="Z998" s="297"/>
    </row>
    <row r="999" ht="13.5" customHeight="1">
      <c r="A999" s="297"/>
      <c r="B999" s="297"/>
      <c r="C999" s="297"/>
      <c r="D999" s="297"/>
      <c r="E999" s="297"/>
      <c r="F999" s="298"/>
      <c r="G999" s="297"/>
      <c r="H999" s="297"/>
      <c r="I999" s="297"/>
      <c r="J999" s="297"/>
      <c r="K999" s="297"/>
      <c r="L999" s="297"/>
      <c r="M999" s="297"/>
      <c r="N999" s="297"/>
      <c r="O999" s="297"/>
      <c r="P999" s="297"/>
      <c r="Q999" s="297"/>
      <c r="R999" s="297"/>
      <c r="S999" s="297"/>
      <c r="T999" s="297"/>
      <c r="U999" s="297"/>
      <c r="V999" s="297"/>
      <c r="W999" s="297"/>
      <c r="X999" s="297"/>
      <c r="Y999" s="297"/>
      <c r="Z999" s="297"/>
    </row>
    <row r="1000" ht="13.5" customHeight="1">
      <c r="A1000" s="297"/>
      <c r="B1000" s="297"/>
      <c r="C1000" s="297"/>
      <c r="D1000" s="297"/>
      <c r="E1000" s="297"/>
      <c r="F1000" s="298"/>
      <c r="G1000" s="297"/>
      <c r="H1000" s="297"/>
      <c r="I1000" s="297"/>
      <c r="J1000" s="297"/>
      <c r="K1000" s="297"/>
      <c r="L1000" s="297"/>
      <c r="M1000" s="297"/>
      <c r="N1000" s="297"/>
      <c r="O1000" s="297"/>
      <c r="P1000" s="297"/>
      <c r="Q1000" s="297"/>
      <c r="R1000" s="297"/>
      <c r="S1000" s="297"/>
      <c r="T1000" s="297"/>
      <c r="U1000" s="297"/>
      <c r="V1000" s="297"/>
      <c r="W1000" s="297"/>
      <c r="X1000" s="297"/>
      <c r="Y1000" s="297"/>
      <c r="Z1000" s="297"/>
    </row>
  </sheetData>
  <autoFilter ref="$A$4:$I$608"/>
  <mergeCells count="2">
    <mergeCell ref="A1:G1"/>
    <mergeCell ref="A2:I3"/>
  </mergeCells>
  <conditionalFormatting sqref="J5:J664">
    <cfRule type="cellIs" dxfId="5" priority="1" stopIfTrue="1" operator="equal">
      <formula>"Yes"</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4.67"/>
    <col customWidth="1" min="2" max="2" width="14.0"/>
    <col customWidth="1" min="3" max="3" width="6.11"/>
    <col customWidth="1" min="4" max="4" width="56.22"/>
    <col customWidth="1" min="5" max="5" width="53.67"/>
    <col customWidth="1" min="6" max="6" width="54.11"/>
    <col customWidth="1" min="7" max="7" width="68.22"/>
    <col customWidth="1" min="8" max="8" width="49.22"/>
    <col customWidth="1" min="9" max="9" width="51.67"/>
    <col customWidth="1" min="10" max="10" width="50.22"/>
    <col customWidth="1" min="11" max="11" width="51.89"/>
    <col customWidth="1" min="12" max="12" width="66.89"/>
    <col customWidth="1" min="13" max="13" width="46.11"/>
    <col customWidth="1" min="14" max="26" width="8.89"/>
  </cols>
  <sheetData>
    <row r="1" ht="13.5" customHeight="1">
      <c r="A1" s="302"/>
      <c r="B1" s="302" t="s">
        <v>2006</v>
      </c>
      <c r="C1" s="302" t="s">
        <v>2007</v>
      </c>
      <c r="D1" s="302" t="s">
        <v>114</v>
      </c>
      <c r="E1" s="303" t="s">
        <v>2008</v>
      </c>
      <c r="F1" s="302" t="s">
        <v>2009</v>
      </c>
      <c r="G1" s="302" t="s">
        <v>2010</v>
      </c>
      <c r="H1" s="302" t="s">
        <v>2011</v>
      </c>
      <c r="I1" s="302" t="s">
        <v>2012</v>
      </c>
      <c r="J1" s="302" t="s">
        <v>2013</v>
      </c>
      <c r="K1" s="302" t="s">
        <v>2014</v>
      </c>
      <c r="L1" s="304" t="s">
        <v>2015</v>
      </c>
      <c r="M1" s="107" t="s">
        <v>2016</v>
      </c>
      <c r="N1" s="107"/>
      <c r="O1" s="107"/>
      <c r="P1" s="107"/>
      <c r="Q1" s="107"/>
      <c r="R1" s="107"/>
      <c r="S1" s="107"/>
      <c r="T1" s="107"/>
      <c r="U1" s="107"/>
      <c r="V1" s="107"/>
      <c r="W1" s="107"/>
      <c r="X1" s="107"/>
      <c r="Y1" s="107"/>
      <c r="Z1" s="107"/>
    </row>
    <row r="2" ht="13.5" customHeight="1">
      <c r="A2" s="302" t="str">
        <f t="shared" ref="A2:A47" si="1">B2&amp;C2</f>
        <v>InstructionsA1</v>
      </c>
      <c r="B2" s="302" t="s">
        <v>2017</v>
      </c>
      <c r="C2" s="302" t="s">
        <v>2018</v>
      </c>
      <c r="D2" s="302" t="s">
        <v>2019</v>
      </c>
      <c r="E2" s="302" t="s">
        <v>2020</v>
      </c>
      <c r="F2" s="302" t="s">
        <v>2021</v>
      </c>
      <c r="G2" s="302" t="s">
        <v>2022</v>
      </c>
      <c r="H2" s="302" t="s">
        <v>2023</v>
      </c>
      <c r="I2" s="302" t="s">
        <v>2024</v>
      </c>
      <c r="J2" s="302" t="s">
        <v>2025</v>
      </c>
      <c r="K2" s="305" t="s">
        <v>2026</v>
      </c>
      <c r="L2" s="304" t="s">
        <v>2027</v>
      </c>
      <c r="M2" s="302" t="s">
        <v>2028</v>
      </c>
      <c r="N2" s="107"/>
      <c r="O2" s="107"/>
      <c r="P2" s="107"/>
      <c r="Q2" s="107"/>
      <c r="R2" s="107"/>
      <c r="S2" s="107"/>
      <c r="T2" s="107"/>
      <c r="U2" s="107"/>
      <c r="V2" s="107"/>
      <c r="W2" s="107"/>
      <c r="X2" s="107"/>
      <c r="Y2" s="107"/>
      <c r="Z2" s="107"/>
    </row>
    <row r="3" ht="13.5" customHeight="1">
      <c r="A3" s="302" t="str">
        <f t="shared" si="1"/>
        <v>InstructionsA2</v>
      </c>
      <c r="B3" s="302" t="s">
        <v>2017</v>
      </c>
      <c r="C3" s="302" t="s">
        <v>2029</v>
      </c>
      <c r="D3" s="302" t="s">
        <v>2030</v>
      </c>
      <c r="E3" s="303" t="s">
        <v>2031</v>
      </c>
      <c r="F3" s="302" t="s">
        <v>2032</v>
      </c>
      <c r="G3" s="302" t="s">
        <v>2033</v>
      </c>
      <c r="H3" s="302" t="s">
        <v>2030</v>
      </c>
      <c r="I3" s="302" t="s">
        <v>2034</v>
      </c>
      <c r="J3" s="302" t="s">
        <v>2035</v>
      </c>
      <c r="K3" s="305" t="s">
        <v>2036</v>
      </c>
      <c r="L3" s="304" t="s">
        <v>2037</v>
      </c>
      <c r="M3" s="302" t="s">
        <v>2038</v>
      </c>
      <c r="N3" s="107"/>
      <c r="O3" s="107"/>
      <c r="P3" s="107"/>
      <c r="Q3" s="107"/>
      <c r="R3" s="107"/>
      <c r="S3" s="107"/>
      <c r="T3" s="107"/>
      <c r="U3" s="107"/>
      <c r="V3" s="107"/>
      <c r="W3" s="107"/>
      <c r="X3" s="107"/>
      <c r="Y3" s="107"/>
      <c r="Z3" s="107"/>
    </row>
    <row r="4" ht="13.5" customHeight="1">
      <c r="A4" s="302" t="str">
        <f t="shared" si="1"/>
        <v>InstructionsA3</v>
      </c>
      <c r="B4" s="302" t="s">
        <v>2017</v>
      </c>
      <c r="C4" s="302" t="s">
        <v>2039</v>
      </c>
      <c r="D4" s="302" t="s">
        <v>2040</v>
      </c>
      <c r="E4" s="306" t="s">
        <v>2041</v>
      </c>
      <c r="F4" s="302" t="s">
        <v>2042</v>
      </c>
      <c r="G4" s="302" t="s">
        <v>2043</v>
      </c>
      <c r="H4" s="302" t="s">
        <v>2044</v>
      </c>
      <c r="I4" s="302" t="s">
        <v>2045</v>
      </c>
      <c r="J4" s="302" t="s">
        <v>2046</v>
      </c>
      <c r="K4" s="305" t="s">
        <v>2047</v>
      </c>
      <c r="L4" s="304" t="s">
        <v>2048</v>
      </c>
      <c r="M4" s="302" t="s">
        <v>2049</v>
      </c>
      <c r="N4" s="107"/>
      <c r="O4" s="107"/>
      <c r="P4" s="107"/>
      <c r="Q4" s="107"/>
      <c r="R4" s="107"/>
      <c r="S4" s="107"/>
      <c r="T4" s="107"/>
      <c r="U4" s="107"/>
      <c r="V4" s="107"/>
      <c r="W4" s="107"/>
      <c r="X4" s="107"/>
      <c r="Y4" s="107"/>
      <c r="Z4" s="107"/>
    </row>
    <row r="5" ht="365.25" customHeight="1">
      <c r="A5" s="302" t="str">
        <f t="shared" si="1"/>
        <v>InstructionsA4</v>
      </c>
      <c r="B5" s="302" t="s">
        <v>2017</v>
      </c>
      <c r="C5" s="302" t="s">
        <v>2050</v>
      </c>
      <c r="D5" s="302" t="s">
        <v>2051</v>
      </c>
      <c r="E5" s="302" t="s">
        <v>2052</v>
      </c>
      <c r="F5" s="302" t="s">
        <v>2053</v>
      </c>
      <c r="G5" s="302" t="s">
        <v>2054</v>
      </c>
      <c r="H5" s="302" t="s">
        <v>2055</v>
      </c>
      <c r="I5" s="302" t="s">
        <v>2056</v>
      </c>
      <c r="J5" s="302" t="s">
        <v>2057</v>
      </c>
      <c r="K5" s="302" t="s">
        <v>2058</v>
      </c>
      <c r="L5" s="302" t="s">
        <v>2059</v>
      </c>
      <c r="M5" s="302" t="s">
        <v>2060</v>
      </c>
      <c r="N5" s="107"/>
      <c r="O5" s="107"/>
      <c r="P5" s="107"/>
      <c r="Q5" s="107"/>
      <c r="R5" s="107"/>
      <c r="S5" s="107"/>
      <c r="T5" s="107"/>
      <c r="U5" s="107"/>
      <c r="V5" s="107"/>
      <c r="W5" s="107"/>
      <c r="X5" s="107"/>
      <c r="Y5" s="107"/>
      <c r="Z5" s="107"/>
    </row>
    <row r="6" ht="13.5" customHeight="1">
      <c r="A6" s="302" t="str">
        <f t="shared" si="1"/>
        <v>InstructionsA6</v>
      </c>
      <c r="B6" s="302" t="s">
        <v>2017</v>
      </c>
      <c r="C6" s="302" t="s">
        <v>2061</v>
      </c>
      <c r="D6" s="302" t="s">
        <v>2062</v>
      </c>
      <c r="E6" s="303" t="s">
        <v>2063</v>
      </c>
      <c r="F6" s="302" t="s">
        <v>2064</v>
      </c>
      <c r="G6" s="302" t="s">
        <v>2065</v>
      </c>
      <c r="H6" s="302" t="s">
        <v>2066</v>
      </c>
      <c r="I6" s="302" t="s">
        <v>2067</v>
      </c>
      <c r="J6" s="302" t="s">
        <v>2068</v>
      </c>
      <c r="K6" s="305" t="s">
        <v>2069</v>
      </c>
      <c r="L6" s="304" t="s">
        <v>2070</v>
      </c>
      <c r="M6" s="302" t="s">
        <v>2071</v>
      </c>
      <c r="N6" s="107"/>
      <c r="O6" s="107"/>
      <c r="P6" s="107"/>
      <c r="Q6" s="107"/>
      <c r="R6" s="107"/>
      <c r="S6" s="107"/>
      <c r="T6" s="107"/>
      <c r="U6" s="107"/>
      <c r="V6" s="107"/>
      <c r="W6" s="107"/>
      <c r="X6" s="107"/>
      <c r="Y6" s="107"/>
      <c r="Z6" s="107"/>
    </row>
    <row r="7" ht="13.5" customHeight="1">
      <c r="A7" s="302" t="str">
        <f t="shared" si="1"/>
        <v>InstructionsA7</v>
      </c>
      <c r="B7" s="302" t="s">
        <v>2017</v>
      </c>
      <c r="C7" s="302" t="s">
        <v>2072</v>
      </c>
      <c r="D7" s="302" t="s">
        <v>2073</v>
      </c>
      <c r="E7" s="303" t="s">
        <v>2074</v>
      </c>
      <c r="F7" s="302" t="s">
        <v>2075</v>
      </c>
      <c r="G7" s="302" t="s">
        <v>2076</v>
      </c>
      <c r="H7" s="302" t="s">
        <v>2077</v>
      </c>
      <c r="I7" s="302" t="s">
        <v>2078</v>
      </c>
      <c r="J7" s="302" t="s">
        <v>2079</v>
      </c>
      <c r="K7" s="305" t="s">
        <v>2080</v>
      </c>
      <c r="L7" s="304" t="s">
        <v>2081</v>
      </c>
      <c r="M7" s="302" t="s">
        <v>2082</v>
      </c>
      <c r="N7" s="107"/>
      <c r="O7" s="107"/>
      <c r="P7" s="107"/>
      <c r="Q7" s="107"/>
      <c r="R7" s="107"/>
      <c r="S7" s="107"/>
      <c r="T7" s="107"/>
      <c r="U7" s="107"/>
      <c r="V7" s="107"/>
      <c r="W7" s="107"/>
      <c r="X7" s="107"/>
      <c r="Y7" s="107"/>
      <c r="Z7" s="107"/>
    </row>
    <row r="8" ht="86.25" customHeight="1">
      <c r="A8" s="302" t="str">
        <f t="shared" si="1"/>
        <v>InstructionsA8</v>
      </c>
      <c r="B8" s="302" t="s">
        <v>2017</v>
      </c>
      <c r="C8" s="302" t="s">
        <v>2083</v>
      </c>
      <c r="D8" s="302" t="s">
        <v>2084</v>
      </c>
      <c r="E8" s="306" t="s">
        <v>2085</v>
      </c>
      <c r="F8" s="302" t="s">
        <v>2086</v>
      </c>
      <c r="G8" s="302" t="s">
        <v>2087</v>
      </c>
      <c r="H8" s="302" t="s">
        <v>2088</v>
      </c>
      <c r="I8" s="302" t="s">
        <v>2089</v>
      </c>
      <c r="J8" s="302" t="s">
        <v>2090</v>
      </c>
      <c r="K8" s="305" t="s">
        <v>2091</v>
      </c>
      <c r="L8" s="304" t="s">
        <v>2092</v>
      </c>
      <c r="M8" s="302" t="s">
        <v>2093</v>
      </c>
      <c r="N8" s="107"/>
      <c r="O8" s="107"/>
      <c r="P8" s="107"/>
      <c r="Q8" s="107"/>
      <c r="R8" s="107"/>
      <c r="S8" s="107"/>
      <c r="T8" s="107"/>
      <c r="U8" s="107"/>
      <c r="V8" s="107"/>
      <c r="W8" s="107"/>
      <c r="X8" s="107"/>
      <c r="Y8" s="107"/>
      <c r="Z8" s="107"/>
    </row>
    <row r="9" ht="13.5" customHeight="1">
      <c r="A9" s="302" t="str">
        <f t="shared" si="1"/>
        <v>InstructionsA9</v>
      </c>
      <c r="B9" s="302" t="s">
        <v>2017</v>
      </c>
      <c r="C9" s="302" t="s">
        <v>2094</v>
      </c>
      <c r="D9" s="302" t="s">
        <v>2095</v>
      </c>
      <c r="E9" s="307" t="s">
        <v>2096</v>
      </c>
      <c r="F9" s="168" t="s">
        <v>2097</v>
      </c>
      <c r="G9" s="168" t="s">
        <v>2098</v>
      </c>
      <c r="H9" s="168" t="s">
        <v>2099</v>
      </c>
      <c r="I9" s="168" t="s">
        <v>2100</v>
      </c>
      <c r="J9" s="168" t="s">
        <v>2101</v>
      </c>
      <c r="K9" s="168" t="s">
        <v>2102</v>
      </c>
      <c r="L9" s="308" t="s">
        <v>2103</v>
      </c>
      <c r="M9" s="302" t="s">
        <v>2104</v>
      </c>
      <c r="N9" s="107"/>
      <c r="O9" s="107"/>
      <c r="P9" s="107"/>
      <c r="Q9" s="107"/>
      <c r="R9" s="107"/>
      <c r="S9" s="107"/>
      <c r="T9" s="107"/>
      <c r="U9" s="107"/>
      <c r="V9" s="107"/>
      <c r="W9" s="107"/>
      <c r="X9" s="107"/>
      <c r="Y9" s="107"/>
      <c r="Z9" s="107"/>
    </row>
    <row r="10" ht="13.5" customHeight="1">
      <c r="A10" s="302" t="str">
        <f t="shared" si="1"/>
        <v>InstructionsA10</v>
      </c>
      <c r="B10" s="302" t="s">
        <v>2017</v>
      </c>
      <c r="C10" s="302" t="s">
        <v>2105</v>
      </c>
      <c r="D10" s="302" t="s">
        <v>2106</v>
      </c>
      <c r="E10" s="303" t="s">
        <v>2107</v>
      </c>
      <c r="F10" s="302" t="s">
        <v>2108</v>
      </c>
      <c r="G10" s="302" t="s">
        <v>2109</v>
      </c>
      <c r="H10" s="302" t="s">
        <v>2110</v>
      </c>
      <c r="I10" s="302" t="s">
        <v>2111</v>
      </c>
      <c r="J10" s="302" t="s">
        <v>2112</v>
      </c>
      <c r="K10" s="309" t="s">
        <v>2113</v>
      </c>
      <c r="L10" s="304" t="s">
        <v>2114</v>
      </c>
      <c r="M10" s="302" t="s">
        <v>2115</v>
      </c>
      <c r="N10" s="107"/>
      <c r="O10" s="107"/>
      <c r="P10" s="107"/>
      <c r="Q10" s="107"/>
      <c r="R10" s="107"/>
      <c r="S10" s="107"/>
      <c r="T10" s="107"/>
      <c r="U10" s="107"/>
      <c r="V10" s="107"/>
      <c r="W10" s="107"/>
      <c r="X10" s="107"/>
      <c r="Y10" s="107"/>
      <c r="Z10" s="107"/>
    </row>
    <row r="11" ht="13.5" customHeight="1">
      <c r="A11" s="302" t="str">
        <f t="shared" si="1"/>
        <v>InstructionsA11</v>
      </c>
      <c r="B11" s="302" t="s">
        <v>2017</v>
      </c>
      <c r="C11" s="302" t="s">
        <v>2116</v>
      </c>
      <c r="D11" s="302" t="s">
        <v>2117</v>
      </c>
      <c r="E11" s="303" t="s">
        <v>2118</v>
      </c>
      <c r="F11" s="302" t="s">
        <v>2119</v>
      </c>
      <c r="G11" s="302" t="s">
        <v>2120</v>
      </c>
      <c r="H11" s="302" t="s">
        <v>2121</v>
      </c>
      <c r="I11" s="302" t="s">
        <v>2122</v>
      </c>
      <c r="J11" s="302" t="s">
        <v>2123</v>
      </c>
      <c r="K11" s="309" t="s">
        <v>2124</v>
      </c>
      <c r="L11" s="304" t="s">
        <v>2125</v>
      </c>
      <c r="M11" s="302" t="s">
        <v>2126</v>
      </c>
      <c r="N11" s="107"/>
      <c r="O11" s="107"/>
      <c r="P11" s="107"/>
      <c r="Q11" s="107"/>
      <c r="R11" s="107"/>
      <c r="S11" s="107"/>
      <c r="T11" s="107"/>
      <c r="U11" s="107"/>
      <c r="V11" s="107"/>
      <c r="W11" s="107"/>
      <c r="X11" s="107"/>
      <c r="Y11" s="107"/>
      <c r="Z11" s="107"/>
    </row>
    <row r="12" ht="13.5" customHeight="1">
      <c r="A12" s="302" t="str">
        <f t="shared" si="1"/>
        <v>InstructionsA12</v>
      </c>
      <c r="B12" s="302" t="s">
        <v>2017</v>
      </c>
      <c r="C12" s="302" t="s">
        <v>2127</v>
      </c>
      <c r="D12" s="302" t="s">
        <v>2128</v>
      </c>
      <c r="E12" s="303" t="s">
        <v>2129</v>
      </c>
      <c r="F12" s="302" t="s">
        <v>2130</v>
      </c>
      <c r="G12" s="302" t="s">
        <v>2131</v>
      </c>
      <c r="H12" s="302" t="s">
        <v>2132</v>
      </c>
      <c r="I12" s="302" t="s">
        <v>2133</v>
      </c>
      <c r="J12" s="302" t="s">
        <v>2134</v>
      </c>
      <c r="K12" s="309" t="s">
        <v>2135</v>
      </c>
      <c r="L12" s="304" t="s">
        <v>2136</v>
      </c>
      <c r="M12" s="302" t="s">
        <v>2137</v>
      </c>
      <c r="N12" s="107"/>
      <c r="O12" s="107"/>
      <c r="P12" s="107"/>
      <c r="Q12" s="107"/>
      <c r="R12" s="107"/>
      <c r="S12" s="107"/>
      <c r="T12" s="107"/>
      <c r="U12" s="107"/>
      <c r="V12" s="107"/>
      <c r="W12" s="107"/>
      <c r="X12" s="107"/>
      <c r="Y12" s="107"/>
      <c r="Z12" s="107"/>
    </row>
    <row r="13" ht="13.5" customHeight="1">
      <c r="A13" s="302" t="str">
        <f t="shared" si="1"/>
        <v>InstructionsA13</v>
      </c>
      <c r="B13" s="302" t="s">
        <v>2017</v>
      </c>
      <c r="C13" s="302" t="s">
        <v>2138</v>
      </c>
      <c r="D13" s="302" t="s">
        <v>2139</v>
      </c>
      <c r="E13" s="303" t="s">
        <v>2140</v>
      </c>
      <c r="F13" s="302" t="s">
        <v>2141</v>
      </c>
      <c r="G13" s="302" t="s">
        <v>2142</v>
      </c>
      <c r="H13" s="302" t="s">
        <v>2143</v>
      </c>
      <c r="I13" s="302" t="s">
        <v>2144</v>
      </c>
      <c r="J13" s="302" t="s">
        <v>2145</v>
      </c>
      <c r="K13" s="309" t="s">
        <v>2146</v>
      </c>
      <c r="L13" s="304" t="s">
        <v>2147</v>
      </c>
      <c r="M13" s="302" t="s">
        <v>2148</v>
      </c>
      <c r="N13" s="107"/>
      <c r="O13" s="107"/>
      <c r="P13" s="107"/>
      <c r="Q13" s="107"/>
      <c r="R13" s="107"/>
      <c r="S13" s="107"/>
      <c r="T13" s="107"/>
      <c r="U13" s="107"/>
      <c r="V13" s="107"/>
      <c r="W13" s="107"/>
      <c r="X13" s="107"/>
      <c r="Y13" s="107"/>
      <c r="Z13" s="107"/>
    </row>
    <row r="14" ht="13.5" customHeight="1">
      <c r="A14" s="302" t="str">
        <f t="shared" si="1"/>
        <v>InstructionsA14</v>
      </c>
      <c r="B14" s="302" t="s">
        <v>2017</v>
      </c>
      <c r="C14" s="302" t="s">
        <v>2149</v>
      </c>
      <c r="D14" s="302" t="s">
        <v>2150</v>
      </c>
      <c r="E14" s="303" t="s">
        <v>2151</v>
      </c>
      <c r="F14" s="302" t="s">
        <v>2152</v>
      </c>
      <c r="G14" s="302" t="s">
        <v>2153</v>
      </c>
      <c r="H14" s="302" t="s">
        <v>2154</v>
      </c>
      <c r="I14" s="302" t="s">
        <v>2155</v>
      </c>
      <c r="J14" s="302" t="s">
        <v>2156</v>
      </c>
      <c r="K14" s="309" t="s">
        <v>2157</v>
      </c>
      <c r="L14" s="304" t="s">
        <v>2158</v>
      </c>
      <c r="M14" s="302" t="s">
        <v>2159</v>
      </c>
      <c r="N14" s="107"/>
      <c r="O14" s="107"/>
      <c r="P14" s="107"/>
      <c r="Q14" s="107"/>
      <c r="R14" s="107"/>
      <c r="S14" s="107"/>
      <c r="T14" s="107"/>
      <c r="U14" s="107"/>
      <c r="V14" s="107"/>
      <c r="W14" s="107"/>
      <c r="X14" s="107"/>
      <c r="Y14" s="107"/>
      <c r="Z14" s="107"/>
    </row>
    <row r="15" ht="13.5" customHeight="1">
      <c r="A15" s="302" t="str">
        <f t="shared" si="1"/>
        <v>InstructionsA15</v>
      </c>
      <c r="B15" s="302" t="s">
        <v>2017</v>
      </c>
      <c r="C15" s="302" t="s">
        <v>2160</v>
      </c>
      <c r="D15" s="302" t="s">
        <v>2161</v>
      </c>
      <c r="E15" s="303" t="s">
        <v>2162</v>
      </c>
      <c r="F15" s="302" t="s">
        <v>2163</v>
      </c>
      <c r="G15" s="302" t="s">
        <v>2164</v>
      </c>
      <c r="H15" s="302" t="s">
        <v>2165</v>
      </c>
      <c r="I15" s="302" t="s">
        <v>2166</v>
      </c>
      <c r="J15" s="302" t="s">
        <v>2167</v>
      </c>
      <c r="K15" s="309" t="s">
        <v>2168</v>
      </c>
      <c r="L15" s="304" t="s">
        <v>2169</v>
      </c>
      <c r="M15" s="302" t="s">
        <v>2170</v>
      </c>
      <c r="N15" s="107"/>
      <c r="O15" s="107"/>
      <c r="P15" s="107"/>
      <c r="Q15" s="107"/>
      <c r="R15" s="107"/>
      <c r="S15" s="107"/>
      <c r="T15" s="107"/>
      <c r="U15" s="107"/>
      <c r="V15" s="107"/>
      <c r="W15" s="107"/>
      <c r="X15" s="107"/>
      <c r="Y15" s="107"/>
      <c r="Z15" s="107"/>
    </row>
    <row r="16" ht="13.5" customHeight="1">
      <c r="A16" s="302" t="str">
        <f t="shared" si="1"/>
        <v>InstructionsA16</v>
      </c>
      <c r="B16" s="302" t="s">
        <v>2017</v>
      </c>
      <c r="C16" s="302" t="s">
        <v>2171</v>
      </c>
      <c r="D16" s="302" t="s">
        <v>2172</v>
      </c>
      <c r="E16" s="303" t="s">
        <v>2173</v>
      </c>
      <c r="F16" s="302" t="s">
        <v>2174</v>
      </c>
      <c r="G16" s="302" t="s">
        <v>2175</v>
      </c>
      <c r="H16" s="302" t="s">
        <v>2176</v>
      </c>
      <c r="I16" s="302" t="s">
        <v>2177</v>
      </c>
      <c r="J16" s="302" t="s">
        <v>2178</v>
      </c>
      <c r="K16" s="305" t="s">
        <v>2179</v>
      </c>
      <c r="L16" s="304" t="s">
        <v>2180</v>
      </c>
      <c r="M16" s="302" t="s">
        <v>2181</v>
      </c>
      <c r="N16" s="107"/>
      <c r="O16" s="107"/>
      <c r="P16" s="107"/>
      <c r="Q16" s="107"/>
      <c r="R16" s="107"/>
      <c r="S16" s="107"/>
      <c r="T16" s="107"/>
      <c r="U16" s="107"/>
      <c r="V16" s="107"/>
      <c r="W16" s="107"/>
      <c r="X16" s="107"/>
      <c r="Y16" s="107"/>
      <c r="Z16" s="107"/>
    </row>
    <row r="17" ht="13.5" customHeight="1">
      <c r="A17" s="302" t="str">
        <f t="shared" si="1"/>
        <v>InstructionsA17</v>
      </c>
      <c r="B17" s="302" t="s">
        <v>2017</v>
      </c>
      <c r="C17" s="302" t="s">
        <v>2182</v>
      </c>
      <c r="D17" s="302" t="s">
        <v>2183</v>
      </c>
      <c r="E17" s="303" t="s">
        <v>2184</v>
      </c>
      <c r="F17" s="302" t="s">
        <v>2185</v>
      </c>
      <c r="G17" s="302" t="s">
        <v>2186</v>
      </c>
      <c r="H17" s="302" t="s">
        <v>2187</v>
      </c>
      <c r="I17" s="302" t="s">
        <v>2188</v>
      </c>
      <c r="J17" s="302" t="s">
        <v>2189</v>
      </c>
      <c r="K17" s="305" t="s">
        <v>2190</v>
      </c>
      <c r="L17" s="304" t="s">
        <v>2191</v>
      </c>
      <c r="M17" s="302" t="s">
        <v>2192</v>
      </c>
      <c r="N17" s="107"/>
      <c r="O17" s="107"/>
      <c r="P17" s="107"/>
      <c r="Q17" s="107"/>
      <c r="R17" s="107"/>
      <c r="S17" s="107"/>
      <c r="T17" s="107"/>
      <c r="U17" s="107"/>
      <c r="V17" s="107"/>
      <c r="W17" s="107"/>
      <c r="X17" s="107"/>
      <c r="Y17" s="107"/>
      <c r="Z17" s="107"/>
    </row>
    <row r="18" ht="13.5" customHeight="1">
      <c r="A18" s="302" t="str">
        <f t="shared" si="1"/>
        <v>InstructionsA18</v>
      </c>
      <c r="B18" s="302" t="s">
        <v>2017</v>
      </c>
      <c r="C18" s="302" t="s">
        <v>2193</v>
      </c>
      <c r="D18" s="302" t="s">
        <v>2194</v>
      </c>
      <c r="E18" s="303" t="s">
        <v>2195</v>
      </c>
      <c r="F18" s="302" t="s">
        <v>2196</v>
      </c>
      <c r="G18" s="302" t="s">
        <v>2197</v>
      </c>
      <c r="H18" s="302" t="s">
        <v>2198</v>
      </c>
      <c r="I18" s="302" t="s">
        <v>2199</v>
      </c>
      <c r="J18" s="302" t="s">
        <v>2200</v>
      </c>
      <c r="K18" s="305" t="s">
        <v>2201</v>
      </c>
      <c r="L18" s="304" t="s">
        <v>2202</v>
      </c>
      <c r="M18" s="302" t="s">
        <v>2203</v>
      </c>
      <c r="N18" s="107"/>
      <c r="O18" s="107"/>
      <c r="P18" s="107"/>
      <c r="Q18" s="107"/>
      <c r="R18" s="107"/>
      <c r="S18" s="107"/>
      <c r="T18" s="107"/>
      <c r="U18" s="107"/>
      <c r="V18" s="107"/>
      <c r="W18" s="107"/>
      <c r="X18" s="107"/>
      <c r="Y18" s="107"/>
      <c r="Z18" s="107"/>
    </row>
    <row r="19" ht="75.75" customHeight="1">
      <c r="A19" s="302" t="str">
        <f t="shared" si="1"/>
        <v>InstructionsA19</v>
      </c>
      <c r="B19" s="302" t="s">
        <v>2017</v>
      </c>
      <c r="C19" s="302" t="s">
        <v>2204</v>
      </c>
      <c r="D19" s="302" t="s">
        <v>2205</v>
      </c>
      <c r="E19" s="302" t="s">
        <v>2206</v>
      </c>
      <c r="F19" s="302" t="s">
        <v>2207</v>
      </c>
      <c r="G19" s="302" t="s">
        <v>2054</v>
      </c>
      <c r="H19" s="302" t="s">
        <v>2208</v>
      </c>
      <c r="I19" s="302" t="s">
        <v>2056</v>
      </c>
      <c r="J19" s="302" t="s">
        <v>2209</v>
      </c>
      <c r="K19" s="302" t="s">
        <v>2210</v>
      </c>
      <c r="L19" s="302" t="s">
        <v>2211</v>
      </c>
      <c r="M19" s="302" t="s">
        <v>2212</v>
      </c>
      <c r="N19" s="107"/>
      <c r="O19" s="107"/>
      <c r="P19" s="107"/>
      <c r="Q19" s="107"/>
      <c r="R19" s="107"/>
      <c r="S19" s="107"/>
      <c r="T19" s="107"/>
      <c r="U19" s="107"/>
      <c r="V19" s="107"/>
      <c r="W19" s="107"/>
      <c r="X19" s="107"/>
      <c r="Y19" s="107"/>
      <c r="Z19" s="107"/>
    </row>
    <row r="20" ht="13.5" customHeight="1">
      <c r="A20" s="302" t="str">
        <f t="shared" si="1"/>
        <v>InstructionsA20</v>
      </c>
      <c r="B20" s="302" t="s">
        <v>2017</v>
      </c>
      <c r="C20" s="302" t="s">
        <v>2213</v>
      </c>
      <c r="D20" s="302" t="s">
        <v>2214</v>
      </c>
      <c r="E20" s="303" t="s">
        <v>2215</v>
      </c>
      <c r="F20" s="302" t="s">
        <v>2216</v>
      </c>
      <c r="G20" s="302" t="s">
        <v>2217</v>
      </c>
      <c r="H20" s="302" t="s">
        <v>2218</v>
      </c>
      <c r="I20" s="302" t="s">
        <v>2219</v>
      </c>
      <c r="J20" s="302" t="s">
        <v>2220</v>
      </c>
      <c r="K20" s="305" t="s">
        <v>2221</v>
      </c>
      <c r="L20" s="304" t="s">
        <v>2222</v>
      </c>
      <c r="M20" s="302" t="s">
        <v>2223</v>
      </c>
      <c r="N20" s="107"/>
      <c r="O20" s="107"/>
      <c r="P20" s="107"/>
      <c r="Q20" s="107"/>
      <c r="R20" s="107"/>
      <c r="S20" s="107"/>
      <c r="T20" s="107"/>
      <c r="U20" s="107"/>
      <c r="V20" s="107"/>
      <c r="W20" s="107"/>
      <c r="X20" s="107"/>
      <c r="Y20" s="107"/>
      <c r="Z20" s="107"/>
    </row>
    <row r="21" ht="13.5" customHeight="1">
      <c r="A21" s="302" t="str">
        <f t="shared" si="1"/>
        <v>InstructionsA21</v>
      </c>
      <c r="B21" s="302" t="s">
        <v>2017</v>
      </c>
      <c r="C21" s="302" t="s">
        <v>2224</v>
      </c>
      <c r="D21" s="302" t="s">
        <v>2225</v>
      </c>
      <c r="E21" s="303" t="s">
        <v>2226</v>
      </c>
      <c r="F21" s="302" t="s">
        <v>2227</v>
      </c>
      <c r="G21" s="302" t="s">
        <v>2228</v>
      </c>
      <c r="H21" s="302" t="s">
        <v>2229</v>
      </c>
      <c r="I21" s="302" t="s">
        <v>2230</v>
      </c>
      <c r="J21" s="302" t="s">
        <v>2231</v>
      </c>
      <c r="K21" s="305" t="s">
        <v>2232</v>
      </c>
      <c r="L21" s="304" t="s">
        <v>2233</v>
      </c>
      <c r="M21" s="302" t="s">
        <v>2234</v>
      </c>
      <c r="N21" s="107"/>
      <c r="O21" s="107"/>
      <c r="P21" s="107"/>
      <c r="Q21" s="107"/>
      <c r="R21" s="107"/>
      <c r="S21" s="107"/>
      <c r="T21" s="107"/>
      <c r="U21" s="107"/>
      <c r="V21" s="107"/>
      <c r="W21" s="107"/>
      <c r="X21" s="107"/>
      <c r="Y21" s="107"/>
      <c r="Z21" s="107"/>
    </row>
    <row r="22" ht="54.75" customHeight="1">
      <c r="A22" s="302" t="str">
        <f t="shared" si="1"/>
        <v>InstructionsA23</v>
      </c>
      <c r="B22" s="302" t="s">
        <v>2017</v>
      </c>
      <c r="C22" s="302" t="s">
        <v>2235</v>
      </c>
      <c r="D22" s="302" t="s">
        <v>2236</v>
      </c>
      <c r="E22" s="302" t="s">
        <v>2237</v>
      </c>
      <c r="F22" s="302" t="s">
        <v>2238</v>
      </c>
      <c r="G22" s="302" t="s">
        <v>2239</v>
      </c>
      <c r="H22" s="302" t="s">
        <v>2208</v>
      </c>
      <c r="I22" s="302" t="s">
        <v>2240</v>
      </c>
      <c r="J22" s="302" t="s">
        <v>2241</v>
      </c>
      <c r="K22" s="302" t="s">
        <v>2242</v>
      </c>
      <c r="L22" s="302" t="s">
        <v>2243</v>
      </c>
      <c r="M22" s="302" t="s">
        <v>2244</v>
      </c>
      <c r="N22" s="107"/>
      <c r="O22" s="107"/>
      <c r="P22" s="107"/>
      <c r="Q22" s="107"/>
      <c r="R22" s="107"/>
      <c r="S22" s="107"/>
      <c r="T22" s="107"/>
      <c r="U22" s="107"/>
      <c r="V22" s="107"/>
      <c r="W22" s="107"/>
      <c r="X22" s="107"/>
      <c r="Y22" s="107"/>
      <c r="Z22" s="107"/>
    </row>
    <row r="23" ht="13.5" customHeight="1">
      <c r="A23" s="302" t="str">
        <f t="shared" si="1"/>
        <v>InstructionsA24</v>
      </c>
      <c r="B23" s="302" t="s">
        <v>2017</v>
      </c>
      <c r="C23" s="302" t="s">
        <v>2245</v>
      </c>
      <c r="D23" s="168" t="s">
        <v>2246</v>
      </c>
      <c r="E23" s="168" t="s">
        <v>2247</v>
      </c>
      <c r="F23" s="168" t="s">
        <v>2248</v>
      </c>
      <c r="G23" s="168" t="s">
        <v>2249</v>
      </c>
      <c r="H23" s="168" t="s">
        <v>2250</v>
      </c>
      <c r="I23" s="168" t="s">
        <v>2251</v>
      </c>
      <c r="J23" s="168" t="s">
        <v>2252</v>
      </c>
      <c r="K23" s="168" t="s">
        <v>2253</v>
      </c>
      <c r="L23" s="168" t="s">
        <v>2254</v>
      </c>
      <c r="M23" s="168" t="s">
        <v>2255</v>
      </c>
      <c r="N23" s="107"/>
      <c r="O23" s="107"/>
      <c r="P23" s="107"/>
      <c r="Q23" s="107"/>
      <c r="R23" s="107"/>
      <c r="S23" s="107"/>
      <c r="T23" s="107"/>
      <c r="U23" s="107"/>
      <c r="V23" s="107"/>
      <c r="W23" s="107"/>
      <c r="X23" s="107"/>
      <c r="Y23" s="107"/>
      <c r="Z23" s="107"/>
    </row>
    <row r="24" ht="13.5" customHeight="1">
      <c r="A24" s="302" t="str">
        <f t="shared" si="1"/>
        <v>InstructionsA25</v>
      </c>
      <c r="B24" s="302" t="s">
        <v>2017</v>
      </c>
      <c r="C24" s="302" t="s">
        <v>2256</v>
      </c>
      <c r="D24" s="168" t="s">
        <v>2257</v>
      </c>
      <c r="E24" s="168" t="s">
        <v>2258</v>
      </c>
      <c r="F24" s="168" t="s">
        <v>2259</v>
      </c>
      <c r="G24" s="168" t="s">
        <v>2260</v>
      </c>
      <c r="H24" s="168" t="s">
        <v>2261</v>
      </c>
      <c r="I24" s="168" t="s">
        <v>2262</v>
      </c>
      <c r="J24" s="168" t="s">
        <v>2263</v>
      </c>
      <c r="K24" s="168" t="s">
        <v>2264</v>
      </c>
      <c r="L24" s="168" t="s">
        <v>2265</v>
      </c>
      <c r="M24" s="168" t="s">
        <v>2266</v>
      </c>
      <c r="N24" s="107"/>
      <c r="O24" s="107"/>
      <c r="P24" s="107"/>
      <c r="Q24" s="107"/>
      <c r="R24" s="107"/>
      <c r="S24" s="107"/>
      <c r="T24" s="107"/>
      <c r="U24" s="107"/>
      <c r="V24" s="107"/>
      <c r="W24" s="107"/>
      <c r="X24" s="107"/>
      <c r="Y24" s="107"/>
      <c r="Z24" s="107"/>
    </row>
    <row r="25" ht="13.5" customHeight="1">
      <c r="A25" s="302" t="str">
        <f t="shared" si="1"/>
        <v>InstructionsA26</v>
      </c>
      <c r="B25" s="302" t="s">
        <v>2017</v>
      </c>
      <c r="C25" s="302" t="s">
        <v>2267</v>
      </c>
      <c r="D25" s="168" t="s">
        <v>2268</v>
      </c>
      <c r="E25" s="306" t="s">
        <v>2269</v>
      </c>
      <c r="F25" s="168" t="s">
        <v>2270</v>
      </c>
      <c r="G25" s="310" t="s">
        <v>2271</v>
      </c>
      <c r="H25" s="310" t="s">
        <v>2272</v>
      </c>
      <c r="I25" s="310" t="s">
        <v>2273</v>
      </c>
      <c r="J25" s="310" t="s">
        <v>2274</v>
      </c>
      <c r="K25" s="310" t="s">
        <v>2275</v>
      </c>
      <c r="L25" s="310" t="s">
        <v>2276</v>
      </c>
      <c r="M25" s="310" t="s">
        <v>2277</v>
      </c>
      <c r="N25" s="107"/>
      <c r="O25" s="107"/>
      <c r="P25" s="107"/>
      <c r="Q25" s="107"/>
      <c r="R25" s="107"/>
      <c r="S25" s="107"/>
      <c r="T25" s="107"/>
      <c r="U25" s="107"/>
      <c r="V25" s="107"/>
      <c r="W25" s="107"/>
      <c r="X25" s="107"/>
      <c r="Y25" s="107"/>
      <c r="Z25" s="107"/>
    </row>
    <row r="26" ht="13.5" customHeight="1">
      <c r="A26" s="302" t="str">
        <f t="shared" si="1"/>
        <v>InstructionsA27</v>
      </c>
      <c r="B26" s="302" t="s">
        <v>2017</v>
      </c>
      <c r="C26" s="302" t="s">
        <v>2278</v>
      </c>
      <c r="D26" s="302" t="s">
        <v>2279</v>
      </c>
      <c r="E26" s="306" t="s">
        <v>2280</v>
      </c>
      <c r="F26" s="302" t="s">
        <v>2281</v>
      </c>
      <c r="G26" s="302" t="s">
        <v>2282</v>
      </c>
      <c r="H26" s="302" t="s">
        <v>2283</v>
      </c>
      <c r="I26" s="302" t="s">
        <v>2284</v>
      </c>
      <c r="J26" s="302" t="s">
        <v>2285</v>
      </c>
      <c r="K26" s="305" t="s">
        <v>2286</v>
      </c>
      <c r="L26" s="304" t="s">
        <v>2287</v>
      </c>
      <c r="M26" s="302" t="s">
        <v>2288</v>
      </c>
      <c r="N26" s="107"/>
      <c r="O26" s="107"/>
      <c r="P26" s="107"/>
      <c r="Q26" s="107"/>
      <c r="R26" s="107"/>
      <c r="S26" s="107"/>
      <c r="T26" s="107"/>
      <c r="U26" s="107"/>
      <c r="V26" s="107"/>
      <c r="W26" s="107"/>
      <c r="X26" s="107"/>
      <c r="Y26" s="107"/>
      <c r="Z26" s="107"/>
    </row>
    <row r="27" ht="13.5" customHeight="1">
      <c r="A27" s="302" t="str">
        <f t="shared" si="1"/>
        <v>InstructionsA28</v>
      </c>
      <c r="B27" s="302" t="s">
        <v>2017</v>
      </c>
      <c r="C27" s="302" t="s">
        <v>2289</v>
      </c>
      <c r="D27" s="168" t="s">
        <v>2290</v>
      </c>
      <c r="E27" s="306" t="s">
        <v>2291</v>
      </c>
      <c r="F27" s="311" t="s">
        <v>2292</v>
      </c>
      <c r="G27" s="310" t="s">
        <v>2293</v>
      </c>
      <c r="H27" s="310" t="s">
        <v>2294</v>
      </c>
      <c r="I27" s="310" t="s">
        <v>2295</v>
      </c>
      <c r="J27" s="310" t="s">
        <v>2296</v>
      </c>
      <c r="K27" s="310" t="s">
        <v>2297</v>
      </c>
      <c r="L27" s="310" t="s">
        <v>2298</v>
      </c>
      <c r="M27" s="310" t="s">
        <v>2299</v>
      </c>
      <c r="N27" s="107"/>
      <c r="O27" s="107"/>
      <c r="P27" s="107"/>
      <c r="Q27" s="107"/>
      <c r="R27" s="107"/>
      <c r="S27" s="107"/>
      <c r="T27" s="107"/>
      <c r="U27" s="107"/>
      <c r="V27" s="107"/>
      <c r="W27" s="107"/>
      <c r="X27" s="107"/>
      <c r="Y27" s="107"/>
      <c r="Z27" s="107"/>
    </row>
    <row r="28" ht="348.0" customHeight="1">
      <c r="A28" s="302" t="str">
        <f t="shared" si="1"/>
        <v>InstructionsA29</v>
      </c>
      <c r="B28" s="302" t="s">
        <v>2017</v>
      </c>
      <c r="C28" s="302" t="s">
        <v>2300</v>
      </c>
      <c r="D28" s="168" t="s">
        <v>2301</v>
      </c>
      <c r="E28" s="168" t="s">
        <v>2302</v>
      </c>
      <c r="F28" s="168" t="s">
        <v>2303</v>
      </c>
      <c r="G28" s="168" t="s">
        <v>2304</v>
      </c>
      <c r="H28" s="168" t="s">
        <v>2305</v>
      </c>
      <c r="I28" s="168" t="s">
        <v>2306</v>
      </c>
      <c r="J28" s="168" t="s">
        <v>2307</v>
      </c>
      <c r="K28" s="168" t="s">
        <v>2308</v>
      </c>
      <c r="L28" s="168" t="s">
        <v>2309</v>
      </c>
      <c r="M28" s="168" t="s">
        <v>2310</v>
      </c>
      <c r="N28" s="107"/>
      <c r="O28" s="107"/>
      <c r="P28" s="107"/>
      <c r="Q28" s="107"/>
      <c r="R28" s="107"/>
      <c r="S28" s="107"/>
      <c r="T28" s="107"/>
      <c r="U28" s="107"/>
      <c r="V28" s="107"/>
      <c r="W28" s="107"/>
      <c r="X28" s="107"/>
      <c r="Y28" s="107"/>
      <c r="Z28" s="107"/>
    </row>
    <row r="29" ht="234.0" customHeight="1">
      <c r="A29" s="302" t="str">
        <f t="shared" si="1"/>
        <v>InstructionsA30</v>
      </c>
      <c r="B29" s="302" t="s">
        <v>2017</v>
      </c>
      <c r="C29" s="302" t="s">
        <v>2311</v>
      </c>
      <c r="D29" s="168" t="s">
        <v>2312</v>
      </c>
      <c r="E29" s="168" t="s">
        <v>2313</v>
      </c>
      <c r="F29" s="168" t="s">
        <v>2314</v>
      </c>
      <c r="G29" s="168" t="s">
        <v>2315</v>
      </c>
      <c r="H29" s="168" t="s">
        <v>2316</v>
      </c>
      <c r="I29" s="168" t="s">
        <v>2317</v>
      </c>
      <c r="J29" s="168" t="s">
        <v>2318</v>
      </c>
      <c r="K29" s="168" t="s">
        <v>2319</v>
      </c>
      <c r="L29" s="168" t="s">
        <v>2320</v>
      </c>
      <c r="M29" s="168" t="s">
        <v>2321</v>
      </c>
      <c r="N29" s="107"/>
      <c r="O29" s="107"/>
      <c r="P29" s="107"/>
      <c r="Q29" s="107"/>
      <c r="R29" s="107"/>
      <c r="S29" s="107"/>
      <c r="T29" s="107"/>
      <c r="U29" s="107"/>
      <c r="V29" s="107"/>
      <c r="W29" s="107"/>
      <c r="X29" s="107"/>
      <c r="Y29" s="107"/>
      <c r="Z29" s="107"/>
    </row>
    <row r="30" ht="13.5" customHeight="1">
      <c r="A30" s="302" t="str">
        <f t="shared" si="1"/>
        <v>InstructionsA31</v>
      </c>
      <c r="B30" s="302" t="s">
        <v>2017</v>
      </c>
      <c r="C30" s="302" t="s">
        <v>2322</v>
      </c>
      <c r="D30" s="168" t="s">
        <v>2323</v>
      </c>
      <c r="E30" s="307" t="s">
        <v>2324</v>
      </c>
      <c r="F30" s="168" t="s">
        <v>2325</v>
      </c>
      <c r="G30" s="168" t="s">
        <v>2326</v>
      </c>
      <c r="H30" s="168" t="s">
        <v>2327</v>
      </c>
      <c r="I30" s="168" t="s">
        <v>2328</v>
      </c>
      <c r="J30" s="168" t="s">
        <v>2329</v>
      </c>
      <c r="K30" s="168" t="s">
        <v>2330</v>
      </c>
      <c r="L30" s="309" t="s">
        <v>2331</v>
      </c>
      <c r="M30" s="168" t="s">
        <v>2332</v>
      </c>
      <c r="N30" s="107"/>
      <c r="O30" s="107"/>
      <c r="P30" s="107"/>
      <c r="Q30" s="107"/>
      <c r="R30" s="107"/>
      <c r="S30" s="107"/>
      <c r="T30" s="107"/>
      <c r="U30" s="107"/>
      <c r="V30" s="107"/>
      <c r="W30" s="107"/>
      <c r="X30" s="107"/>
      <c r="Y30" s="107"/>
      <c r="Z30" s="107"/>
    </row>
    <row r="31" ht="13.5" customHeight="1">
      <c r="A31" s="302" t="str">
        <f t="shared" si="1"/>
        <v>InstructionsA32</v>
      </c>
      <c r="B31" s="302" t="s">
        <v>2017</v>
      </c>
      <c r="C31" s="302" t="s">
        <v>2333</v>
      </c>
      <c r="D31" s="168" t="s">
        <v>2334</v>
      </c>
      <c r="E31" s="306" t="s">
        <v>2335</v>
      </c>
      <c r="F31" s="311" t="s">
        <v>2336</v>
      </c>
      <c r="G31" s="312" t="s">
        <v>2337</v>
      </c>
      <c r="H31" s="310" t="s">
        <v>2338</v>
      </c>
      <c r="I31" s="310" t="s">
        <v>2339</v>
      </c>
      <c r="J31" s="310" t="s">
        <v>2340</v>
      </c>
      <c r="K31" s="310" t="s">
        <v>2341</v>
      </c>
      <c r="L31" s="310" t="s">
        <v>2342</v>
      </c>
      <c r="M31" s="310" t="s">
        <v>2343</v>
      </c>
      <c r="N31" s="107"/>
      <c r="O31" s="107"/>
      <c r="P31" s="107"/>
      <c r="Q31" s="107"/>
      <c r="R31" s="107"/>
      <c r="S31" s="107"/>
      <c r="T31" s="107"/>
      <c r="U31" s="107"/>
      <c r="V31" s="107"/>
      <c r="W31" s="107"/>
      <c r="X31" s="107"/>
      <c r="Y31" s="107"/>
      <c r="Z31" s="107"/>
    </row>
    <row r="32" ht="13.5" customHeight="1">
      <c r="A32" s="302" t="str">
        <f t="shared" si="1"/>
        <v>InstructionsA33</v>
      </c>
      <c r="B32" s="302" t="s">
        <v>2017</v>
      </c>
      <c r="C32" s="302" t="s">
        <v>2344</v>
      </c>
      <c r="D32" s="168" t="s">
        <v>2345</v>
      </c>
      <c r="E32" s="303" t="s">
        <v>2346</v>
      </c>
      <c r="F32" s="311" t="s">
        <v>2347</v>
      </c>
      <c r="G32" s="312" t="s">
        <v>2348</v>
      </c>
      <c r="H32" s="310" t="s">
        <v>2349</v>
      </c>
      <c r="I32" s="310" t="s">
        <v>2350</v>
      </c>
      <c r="J32" s="310" t="s">
        <v>2351</v>
      </c>
      <c r="K32" s="310" t="s">
        <v>2352</v>
      </c>
      <c r="L32" s="310" t="s">
        <v>2353</v>
      </c>
      <c r="M32" s="310" t="s">
        <v>2354</v>
      </c>
      <c r="N32" s="107"/>
      <c r="O32" s="107"/>
      <c r="P32" s="107"/>
      <c r="Q32" s="107"/>
      <c r="R32" s="107"/>
      <c r="S32" s="107"/>
      <c r="T32" s="107"/>
      <c r="U32" s="107"/>
      <c r="V32" s="107"/>
      <c r="W32" s="107"/>
      <c r="X32" s="107"/>
      <c r="Y32" s="107"/>
      <c r="Z32" s="107"/>
    </row>
    <row r="33" ht="13.5" customHeight="1">
      <c r="A33" s="302" t="str">
        <f t="shared" si="1"/>
        <v>InstructionsA34</v>
      </c>
      <c r="B33" s="302" t="s">
        <v>2017</v>
      </c>
      <c r="C33" s="302" t="s">
        <v>2355</v>
      </c>
      <c r="D33" s="168" t="s">
        <v>2356</v>
      </c>
      <c r="E33" s="306" t="s">
        <v>2357</v>
      </c>
      <c r="F33" s="311" t="s">
        <v>2358</v>
      </c>
      <c r="G33" s="312" t="s">
        <v>2359</v>
      </c>
      <c r="H33" s="310" t="s">
        <v>2360</v>
      </c>
      <c r="I33" s="310" t="s">
        <v>2361</v>
      </c>
      <c r="J33" s="310" t="s">
        <v>2362</v>
      </c>
      <c r="K33" s="310" t="s">
        <v>2363</v>
      </c>
      <c r="L33" s="310" t="s">
        <v>2364</v>
      </c>
      <c r="M33" s="310" t="s">
        <v>2365</v>
      </c>
      <c r="N33" s="107"/>
      <c r="O33" s="107"/>
      <c r="P33" s="107"/>
      <c r="Q33" s="107"/>
      <c r="R33" s="107"/>
      <c r="S33" s="107"/>
      <c r="T33" s="107"/>
      <c r="U33" s="107"/>
      <c r="V33" s="107"/>
      <c r="W33" s="107"/>
      <c r="X33" s="107"/>
      <c r="Y33" s="107"/>
      <c r="Z33" s="107"/>
    </row>
    <row r="34" ht="13.5" customHeight="1">
      <c r="A34" s="302" t="str">
        <f t="shared" si="1"/>
        <v>InstructionsA35</v>
      </c>
      <c r="B34" s="302" t="s">
        <v>2017</v>
      </c>
      <c r="C34" s="302" t="s">
        <v>2366</v>
      </c>
      <c r="D34" s="302" t="s">
        <v>2367</v>
      </c>
      <c r="E34" s="303" t="s">
        <v>2368</v>
      </c>
      <c r="F34" s="302" t="s">
        <v>2369</v>
      </c>
      <c r="G34" s="302" t="s">
        <v>2370</v>
      </c>
      <c r="H34" s="302" t="s">
        <v>2371</v>
      </c>
      <c r="I34" s="302" t="s">
        <v>2372</v>
      </c>
      <c r="J34" s="302" t="s">
        <v>2373</v>
      </c>
      <c r="K34" s="313" t="s">
        <v>2374</v>
      </c>
      <c r="L34" s="304" t="s">
        <v>2375</v>
      </c>
      <c r="M34" s="302" t="s">
        <v>2376</v>
      </c>
      <c r="N34" s="107"/>
      <c r="O34" s="107"/>
      <c r="P34" s="107"/>
      <c r="Q34" s="107"/>
      <c r="R34" s="107"/>
      <c r="S34" s="107"/>
      <c r="T34" s="107"/>
      <c r="U34" s="107"/>
      <c r="V34" s="107"/>
      <c r="W34" s="107"/>
      <c r="X34" s="107"/>
      <c r="Y34" s="107"/>
      <c r="Z34" s="107"/>
    </row>
    <row r="35" ht="13.5" customHeight="1">
      <c r="A35" s="302" t="str">
        <f t="shared" si="1"/>
        <v>InstructionsA37</v>
      </c>
      <c r="B35" s="302" t="s">
        <v>2017</v>
      </c>
      <c r="C35" s="302" t="s">
        <v>2377</v>
      </c>
      <c r="D35" s="302" t="s">
        <v>2378</v>
      </c>
      <c r="E35" s="303" t="s">
        <v>2379</v>
      </c>
      <c r="F35" s="311" t="s">
        <v>2380</v>
      </c>
      <c r="G35" s="310" t="s">
        <v>2381</v>
      </c>
      <c r="H35" s="310" t="s">
        <v>2382</v>
      </c>
      <c r="I35" s="310" t="s">
        <v>2383</v>
      </c>
      <c r="J35" s="310" t="s">
        <v>2384</v>
      </c>
      <c r="K35" s="310" t="s">
        <v>2385</v>
      </c>
      <c r="L35" s="310" t="s">
        <v>2386</v>
      </c>
      <c r="M35" s="310" t="s">
        <v>2387</v>
      </c>
      <c r="N35" s="107"/>
      <c r="O35" s="107"/>
      <c r="P35" s="107"/>
      <c r="Q35" s="107"/>
      <c r="R35" s="107"/>
      <c r="S35" s="107"/>
      <c r="T35" s="107"/>
      <c r="U35" s="107"/>
      <c r="V35" s="107"/>
      <c r="W35" s="107"/>
      <c r="X35" s="107"/>
      <c r="Y35" s="107"/>
      <c r="Z35" s="107"/>
    </row>
    <row r="36" ht="33.75" customHeight="1">
      <c r="A36" s="302" t="str">
        <f t="shared" si="1"/>
        <v>InstructionsA38</v>
      </c>
      <c r="B36" s="302" t="s">
        <v>2017</v>
      </c>
      <c r="C36" s="302" t="s">
        <v>2388</v>
      </c>
      <c r="D36" s="302" t="s">
        <v>2389</v>
      </c>
      <c r="E36" s="303" t="s">
        <v>2390</v>
      </c>
      <c r="F36" s="302" t="s">
        <v>2391</v>
      </c>
      <c r="G36" s="302" t="s">
        <v>2392</v>
      </c>
      <c r="H36" s="302" t="s">
        <v>2393</v>
      </c>
      <c r="I36" s="302" t="s">
        <v>2394</v>
      </c>
      <c r="J36" s="302" t="s">
        <v>2395</v>
      </c>
      <c r="K36" s="305" t="s">
        <v>2396</v>
      </c>
      <c r="L36" s="304" t="s">
        <v>2397</v>
      </c>
      <c r="M36" s="302" t="s">
        <v>2398</v>
      </c>
      <c r="N36" s="107"/>
      <c r="O36" s="107"/>
      <c r="P36" s="107"/>
      <c r="Q36" s="107"/>
      <c r="R36" s="107"/>
      <c r="S36" s="107"/>
      <c r="T36" s="107"/>
      <c r="U36" s="107"/>
      <c r="V36" s="107"/>
      <c r="W36" s="107"/>
      <c r="X36" s="107"/>
      <c r="Y36" s="107"/>
      <c r="Z36" s="107"/>
    </row>
    <row r="37" ht="13.5" customHeight="1">
      <c r="A37" s="302" t="str">
        <f t="shared" si="1"/>
        <v>InstructionsA39</v>
      </c>
      <c r="B37" s="302" t="s">
        <v>2017</v>
      </c>
      <c r="C37" s="302" t="s">
        <v>2399</v>
      </c>
      <c r="D37" s="302" t="s">
        <v>2400</v>
      </c>
      <c r="E37" s="302" t="s">
        <v>2401</v>
      </c>
      <c r="F37" s="302" t="s">
        <v>2402</v>
      </c>
      <c r="G37" s="302" t="s">
        <v>2403</v>
      </c>
      <c r="H37" s="302" t="s">
        <v>2404</v>
      </c>
      <c r="I37" s="302" t="s">
        <v>2405</v>
      </c>
      <c r="J37" s="302" t="s">
        <v>2406</v>
      </c>
      <c r="K37" s="302" t="s">
        <v>2407</v>
      </c>
      <c r="L37" s="302" t="s">
        <v>2408</v>
      </c>
      <c r="M37" s="302" t="s">
        <v>2409</v>
      </c>
      <c r="N37" s="107"/>
      <c r="O37" s="107"/>
      <c r="P37" s="107"/>
      <c r="Q37" s="107"/>
      <c r="R37" s="107"/>
      <c r="S37" s="107"/>
      <c r="T37" s="107"/>
      <c r="U37" s="107"/>
      <c r="V37" s="107"/>
      <c r="W37" s="107"/>
      <c r="X37" s="107"/>
      <c r="Y37" s="107"/>
      <c r="Z37" s="107"/>
    </row>
    <row r="38" ht="13.5" customHeight="1">
      <c r="A38" s="302" t="str">
        <f t="shared" si="1"/>
        <v>InstructionsA40</v>
      </c>
      <c r="B38" s="302" t="s">
        <v>2017</v>
      </c>
      <c r="C38" s="302" t="s">
        <v>2410</v>
      </c>
      <c r="D38" s="302" t="s">
        <v>2411</v>
      </c>
      <c r="E38" s="302" t="s">
        <v>2412</v>
      </c>
      <c r="F38" s="302" t="s">
        <v>2413</v>
      </c>
      <c r="G38" s="302" t="s">
        <v>2414</v>
      </c>
      <c r="H38" s="302" t="s">
        <v>2415</v>
      </c>
      <c r="I38" s="302" t="s">
        <v>2405</v>
      </c>
      <c r="J38" s="302" t="s">
        <v>2416</v>
      </c>
      <c r="K38" s="302" t="s">
        <v>2417</v>
      </c>
      <c r="L38" s="302" t="s">
        <v>2418</v>
      </c>
      <c r="M38" s="302" t="s">
        <v>2409</v>
      </c>
      <c r="N38" s="107"/>
      <c r="O38" s="107"/>
      <c r="P38" s="107"/>
      <c r="Q38" s="107"/>
      <c r="R38" s="107"/>
      <c r="S38" s="107"/>
      <c r="T38" s="107"/>
      <c r="U38" s="107"/>
      <c r="V38" s="107"/>
      <c r="W38" s="107"/>
      <c r="X38" s="107"/>
      <c r="Y38" s="107"/>
      <c r="Z38" s="107"/>
    </row>
    <row r="39" ht="13.5" customHeight="1">
      <c r="A39" s="302" t="str">
        <f t="shared" si="1"/>
        <v>InstructionsA41</v>
      </c>
      <c r="B39" s="302" t="s">
        <v>2017</v>
      </c>
      <c r="C39" s="302" t="s">
        <v>2419</v>
      </c>
      <c r="D39" s="168" t="s">
        <v>2420</v>
      </c>
      <c r="E39" s="303" t="s">
        <v>2421</v>
      </c>
      <c r="F39" s="311" t="s">
        <v>2422</v>
      </c>
      <c r="G39" s="310" t="s">
        <v>2423</v>
      </c>
      <c r="H39" s="310" t="s">
        <v>2424</v>
      </c>
      <c r="I39" s="310" t="s">
        <v>2425</v>
      </c>
      <c r="J39" s="310" t="s">
        <v>2426</v>
      </c>
      <c r="K39" s="310" t="s">
        <v>2427</v>
      </c>
      <c r="L39" s="310" t="s">
        <v>2428</v>
      </c>
      <c r="M39" s="310" t="s">
        <v>2429</v>
      </c>
      <c r="N39" s="107"/>
      <c r="O39" s="107"/>
      <c r="P39" s="107"/>
      <c r="Q39" s="107"/>
      <c r="R39" s="107"/>
      <c r="S39" s="107"/>
      <c r="T39" s="107"/>
      <c r="U39" s="107"/>
      <c r="V39" s="107"/>
      <c r="W39" s="107"/>
      <c r="X39" s="107"/>
      <c r="Y39" s="107"/>
      <c r="Z39" s="107"/>
    </row>
    <row r="40" ht="13.5" customHeight="1">
      <c r="A40" s="302" t="str">
        <f t="shared" si="1"/>
        <v>InstructionsA42</v>
      </c>
      <c r="B40" s="302" t="s">
        <v>2017</v>
      </c>
      <c r="C40" s="302" t="s">
        <v>2430</v>
      </c>
      <c r="D40" s="302" t="s">
        <v>2431</v>
      </c>
      <c r="E40" s="302" t="s">
        <v>2432</v>
      </c>
      <c r="F40" s="302" t="s">
        <v>2433</v>
      </c>
      <c r="G40" s="302" t="s">
        <v>2434</v>
      </c>
      <c r="H40" s="302" t="s">
        <v>2435</v>
      </c>
      <c r="I40" s="302" t="s">
        <v>2436</v>
      </c>
      <c r="J40" s="302" t="s">
        <v>2437</v>
      </c>
      <c r="K40" s="302" t="s">
        <v>2438</v>
      </c>
      <c r="L40" s="302" t="s">
        <v>2439</v>
      </c>
      <c r="M40" s="302" t="s">
        <v>2440</v>
      </c>
      <c r="N40" s="107"/>
      <c r="O40" s="107"/>
      <c r="P40" s="107"/>
      <c r="Q40" s="107"/>
      <c r="R40" s="107"/>
      <c r="S40" s="107"/>
      <c r="T40" s="107"/>
      <c r="U40" s="107"/>
      <c r="V40" s="107"/>
      <c r="W40" s="107"/>
      <c r="X40" s="107"/>
      <c r="Y40" s="107"/>
      <c r="Z40" s="107"/>
    </row>
    <row r="41" ht="13.5" customHeight="1">
      <c r="A41" s="302" t="str">
        <f t="shared" si="1"/>
        <v>InstructionsA43</v>
      </c>
      <c r="B41" s="302" t="s">
        <v>2017</v>
      </c>
      <c r="C41" s="302" t="s">
        <v>2441</v>
      </c>
      <c r="D41" s="168" t="s">
        <v>2442</v>
      </c>
      <c r="E41" s="306" t="s">
        <v>2443</v>
      </c>
      <c r="F41" s="311" t="s">
        <v>2444</v>
      </c>
      <c r="G41" s="310" t="s">
        <v>2445</v>
      </c>
      <c r="H41" s="310" t="s">
        <v>2446</v>
      </c>
      <c r="I41" s="310" t="s">
        <v>2447</v>
      </c>
      <c r="J41" s="310" t="s">
        <v>2448</v>
      </c>
      <c r="K41" s="310" t="s">
        <v>2449</v>
      </c>
      <c r="L41" s="310" t="s">
        <v>2450</v>
      </c>
      <c r="M41" s="310" t="s">
        <v>2451</v>
      </c>
      <c r="N41" s="107"/>
      <c r="O41" s="107"/>
      <c r="P41" s="107"/>
      <c r="Q41" s="107"/>
      <c r="R41" s="107"/>
      <c r="S41" s="107"/>
      <c r="T41" s="107"/>
      <c r="U41" s="107"/>
      <c r="V41" s="107"/>
      <c r="W41" s="107"/>
      <c r="X41" s="107"/>
      <c r="Y41" s="107"/>
      <c r="Z41" s="107"/>
    </row>
    <row r="42" ht="13.5" customHeight="1">
      <c r="A42" s="302" t="str">
        <f t="shared" si="1"/>
        <v>InstructionsA44</v>
      </c>
      <c r="B42" s="302" t="s">
        <v>2017</v>
      </c>
      <c r="C42" s="302" t="s">
        <v>2452</v>
      </c>
      <c r="D42" s="302" t="s">
        <v>2453</v>
      </c>
      <c r="E42" s="306" t="s">
        <v>2454</v>
      </c>
      <c r="F42" s="311" t="s">
        <v>2455</v>
      </c>
      <c r="G42" s="310" t="s">
        <v>2456</v>
      </c>
      <c r="H42" s="310" t="s">
        <v>2457</v>
      </c>
      <c r="I42" s="310" t="s">
        <v>2458</v>
      </c>
      <c r="J42" s="310" t="s">
        <v>2459</v>
      </c>
      <c r="K42" s="310" t="s">
        <v>2460</v>
      </c>
      <c r="L42" s="310" t="s">
        <v>2461</v>
      </c>
      <c r="M42" s="310" t="s">
        <v>2462</v>
      </c>
      <c r="N42" s="107"/>
      <c r="O42" s="107"/>
      <c r="P42" s="107"/>
      <c r="Q42" s="107"/>
      <c r="R42" s="107"/>
      <c r="S42" s="107"/>
      <c r="T42" s="107"/>
      <c r="U42" s="107"/>
      <c r="V42" s="107"/>
      <c r="W42" s="107"/>
      <c r="X42" s="107"/>
      <c r="Y42" s="107"/>
      <c r="Z42" s="107"/>
    </row>
    <row r="43" ht="13.5" customHeight="1">
      <c r="A43" s="302" t="str">
        <f t="shared" si="1"/>
        <v>InstructionsA45</v>
      </c>
      <c r="B43" s="302" t="s">
        <v>2017</v>
      </c>
      <c r="C43" s="302" t="s">
        <v>2463</v>
      </c>
      <c r="D43" s="302" t="s">
        <v>2464</v>
      </c>
      <c r="E43" s="306" t="s">
        <v>2465</v>
      </c>
      <c r="F43" s="311" t="s">
        <v>2466</v>
      </c>
      <c r="G43" s="310" t="s">
        <v>2467</v>
      </c>
      <c r="H43" s="310" t="s">
        <v>2468</v>
      </c>
      <c r="I43" s="310" t="s">
        <v>2469</v>
      </c>
      <c r="J43" s="310" t="s">
        <v>2470</v>
      </c>
      <c r="K43" s="310" t="s">
        <v>2471</v>
      </c>
      <c r="L43" s="310" t="s">
        <v>2472</v>
      </c>
      <c r="M43" s="310" t="s">
        <v>2473</v>
      </c>
      <c r="N43" s="107"/>
      <c r="O43" s="107"/>
      <c r="P43" s="107"/>
      <c r="Q43" s="107"/>
      <c r="R43" s="107"/>
      <c r="S43" s="107"/>
      <c r="T43" s="107"/>
      <c r="U43" s="107"/>
      <c r="V43" s="107"/>
      <c r="W43" s="107"/>
      <c r="X43" s="107"/>
      <c r="Y43" s="107"/>
      <c r="Z43" s="107"/>
    </row>
    <row r="44" ht="139.5" customHeight="1">
      <c r="A44" s="302" t="str">
        <f t="shared" si="1"/>
        <v>InstructionsA46</v>
      </c>
      <c r="B44" s="302" t="s">
        <v>2017</v>
      </c>
      <c r="C44" s="302" t="s">
        <v>2474</v>
      </c>
      <c r="D44" s="302" t="s">
        <v>2475</v>
      </c>
      <c r="E44" s="302" t="s">
        <v>2476</v>
      </c>
      <c r="F44" s="302" t="s">
        <v>2477</v>
      </c>
      <c r="G44" s="302" t="s">
        <v>2478</v>
      </c>
      <c r="H44" s="302" t="s">
        <v>2479</v>
      </c>
      <c r="I44" s="302" t="s">
        <v>2480</v>
      </c>
      <c r="J44" s="302" t="s">
        <v>2481</v>
      </c>
      <c r="K44" s="302" t="s">
        <v>2482</v>
      </c>
      <c r="L44" s="302" t="s">
        <v>2483</v>
      </c>
      <c r="M44" s="302" t="s">
        <v>2484</v>
      </c>
      <c r="N44" s="107"/>
      <c r="O44" s="107"/>
      <c r="P44" s="107"/>
      <c r="Q44" s="107"/>
      <c r="R44" s="107"/>
      <c r="S44" s="107"/>
      <c r="T44" s="107"/>
      <c r="U44" s="107"/>
      <c r="V44" s="107"/>
      <c r="W44" s="107"/>
      <c r="X44" s="107"/>
      <c r="Y44" s="107"/>
      <c r="Z44" s="107"/>
    </row>
    <row r="45" ht="13.5" customHeight="1">
      <c r="A45" s="302" t="str">
        <f t="shared" si="1"/>
        <v>InstructionsA48</v>
      </c>
      <c r="B45" s="302" t="s">
        <v>2017</v>
      </c>
      <c r="C45" s="302" t="s">
        <v>2485</v>
      </c>
      <c r="D45" s="302" t="s">
        <v>2486</v>
      </c>
      <c r="E45" s="303" t="s">
        <v>2487</v>
      </c>
      <c r="F45" s="302" t="s">
        <v>2488</v>
      </c>
      <c r="G45" s="302" t="s">
        <v>2489</v>
      </c>
      <c r="H45" s="302" t="s">
        <v>2490</v>
      </c>
      <c r="I45" s="302" t="s">
        <v>2491</v>
      </c>
      <c r="J45" s="302" t="s">
        <v>2492</v>
      </c>
      <c r="K45" s="305" t="s">
        <v>2493</v>
      </c>
      <c r="L45" s="304" t="s">
        <v>2494</v>
      </c>
      <c r="M45" s="302" t="s">
        <v>2495</v>
      </c>
      <c r="N45" s="107"/>
      <c r="O45" s="107"/>
      <c r="P45" s="107"/>
      <c r="Q45" s="107"/>
      <c r="R45" s="107"/>
      <c r="S45" s="107"/>
      <c r="T45" s="107"/>
      <c r="U45" s="107"/>
      <c r="V45" s="107"/>
      <c r="W45" s="107"/>
      <c r="X45" s="107"/>
      <c r="Y45" s="107"/>
      <c r="Z45" s="107"/>
    </row>
    <row r="46" ht="13.5" customHeight="1">
      <c r="A46" s="302" t="str">
        <f t="shared" si="1"/>
        <v>InstructionsA49</v>
      </c>
      <c r="B46" s="302" t="s">
        <v>2017</v>
      </c>
      <c r="C46" s="302" t="s">
        <v>2496</v>
      </c>
      <c r="D46" s="302" t="s">
        <v>2497</v>
      </c>
      <c r="E46" s="303" t="s">
        <v>2498</v>
      </c>
      <c r="F46" s="302" t="s">
        <v>2499</v>
      </c>
      <c r="G46" s="302" t="s">
        <v>2500</v>
      </c>
      <c r="H46" s="302" t="s">
        <v>2501</v>
      </c>
      <c r="I46" s="302" t="s">
        <v>2502</v>
      </c>
      <c r="J46" s="302" t="s">
        <v>2503</v>
      </c>
      <c r="K46" s="305" t="s">
        <v>2504</v>
      </c>
      <c r="L46" s="304" t="s">
        <v>2505</v>
      </c>
      <c r="M46" s="302" t="s">
        <v>2506</v>
      </c>
      <c r="N46" s="107"/>
      <c r="O46" s="107"/>
      <c r="P46" s="107"/>
      <c r="Q46" s="107"/>
      <c r="R46" s="107"/>
      <c r="S46" s="107"/>
      <c r="T46" s="107"/>
      <c r="U46" s="107"/>
      <c r="V46" s="107"/>
      <c r="W46" s="107"/>
      <c r="X46" s="107"/>
      <c r="Y46" s="107"/>
      <c r="Z46" s="107"/>
    </row>
    <row r="47" ht="13.5" customHeight="1">
      <c r="A47" s="302" t="str">
        <f t="shared" si="1"/>
        <v>InstructionsA50</v>
      </c>
      <c r="B47" s="302" t="s">
        <v>2017</v>
      </c>
      <c r="C47" s="302" t="s">
        <v>2507</v>
      </c>
      <c r="D47" s="302" t="s">
        <v>2508</v>
      </c>
      <c r="E47" s="306" t="s">
        <v>2509</v>
      </c>
      <c r="F47" s="311" t="s">
        <v>2510</v>
      </c>
      <c r="G47" s="310" t="s">
        <v>2511</v>
      </c>
      <c r="H47" s="310" t="s">
        <v>2512</v>
      </c>
      <c r="I47" s="310" t="s">
        <v>2513</v>
      </c>
      <c r="J47" s="310" t="s">
        <v>2514</v>
      </c>
      <c r="K47" s="310" t="s">
        <v>2515</v>
      </c>
      <c r="L47" s="310" t="s">
        <v>2516</v>
      </c>
      <c r="M47" s="310" t="s">
        <v>2517</v>
      </c>
      <c r="N47" s="107"/>
      <c r="O47" s="107"/>
      <c r="P47" s="107"/>
      <c r="Q47" s="107"/>
      <c r="R47" s="107"/>
      <c r="S47" s="107"/>
      <c r="T47" s="107"/>
      <c r="U47" s="107"/>
      <c r="V47" s="107"/>
      <c r="W47" s="107"/>
      <c r="X47" s="107"/>
      <c r="Y47" s="107"/>
      <c r="Z47" s="107"/>
    </row>
    <row r="48" ht="13.5" customHeight="1">
      <c r="A48" s="314" t="s">
        <v>2518</v>
      </c>
      <c r="B48" s="314" t="s">
        <v>2017</v>
      </c>
      <c r="C48" s="302" t="s">
        <v>2519</v>
      </c>
      <c r="D48" s="314" t="s">
        <v>2520</v>
      </c>
      <c r="E48" s="306" t="s">
        <v>2521</v>
      </c>
      <c r="F48" s="302" t="s">
        <v>2522</v>
      </c>
      <c r="G48" s="305" t="s">
        <v>2523</v>
      </c>
      <c r="H48" s="302" t="s">
        <v>2524</v>
      </c>
      <c r="I48" s="302" t="s">
        <v>2525</v>
      </c>
      <c r="J48" s="302" t="s">
        <v>2526</v>
      </c>
      <c r="K48" s="302" t="s">
        <v>2527</v>
      </c>
      <c r="L48" s="315" t="s">
        <v>2528</v>
      </c>
      <c r="M48" s="302" t="s">
        <v>2529</v>
      </c>
      <c r="N48" s="107"/>
      <c r="O48" s="107"/>
      <c r="P48" s="107"/>
      <c r="Q48" s="107"/>
      <c r="R48" s="107"/>
      <c r="S48" s="107"/>
      <c r="T48" s="107"/>
      <c r="U48" s="107"/>
      <c r="V48" s="107"/>
      <c r="W48" s="107"/>
      <c r="X48" s="107"/>
      <c r="Y48" s="107"/>
      <c r="Z48" s="107"/>
    </row>
    <row r="49" ht="13.5" customHeight="1">
      <c r="A49" s="302" t="str">
        <f t="shared" ref="A49:A217" si="2">B49&amp;C49</f>
        <v>InstructionsA52</v>
      </c>
      <c r="B49" s="302" t="s">
        <v>2017</v>
      </c>
      <c r="C49" s="302" t="s">
        <v>2530</v>
      </c>
      <c r="D49" s="302" t="s">
        <v>2531</v>
      </c>
      <c r="E49" s="306" t="s">
        <v>2532</v>
      </c>
      <c r="F49" s="302" t="s">
        <v>2533</v>
      </c>
      <c r="G49" s="302" t="s">
        <v>2534</v>
      </c>
      <c r="H49" s="302" t="s">
        <v>2535</v>
      </c>
      <c r="I49" s="302" t="s">
        <v>2536</v>
      </c>
      <c r="J49" s="302" t="s">
        <v>2537</v>
      </c>
      <c r="K49" s="305" t="s">
        <v>2538</v>
      </c>
      <c r="L49" s="304" t="s">
        <v>2539</v>
      </c>
      <c r="M49" s="302" t="s">
        <v>2540</v>
      </c>
      <c r="N49" s="107"/>
      <c r="O49" s="107"/>
      <c r="P49" s="107"/>
      <c r="Q49" s="107"/>
      <c r="R49" s="107"/>
      <c r="S49" s="107"/>
      <c r="T49" s="107"/>
      <c r="U49" s="107"/>
      <c r="V49" s="107"/>
      <c r="W49" s="107"/>
      <c r="X49" s="107"/>
      <c r="Y49" s="107"/>
      <c r="Z49" s="107"/>
    </row>
    <row r="50" ht="13.5" customHeight="1">
      <c r="A50" s="302" t="str">
        <f t="shared" si="2"/>
        <v>InstructionsA53</v>
      </c>
      <c r="B50" s="302" t="s">
        <v>2017</v>
      </c>
      <c r="C50" s="302" t="s">
        <v>2541</v>
      </c>
      <c r="D50" s="302" t="s">
        <v>2542</v>
      </c>
      <c r="E50" s="306" t="s">
        <v>2543</v>
      </c>
      <c r="F50" s="311" t="s">
        <v>2544</v>
      </c>
      <c r="G50" s="310" t="s">
        <v>2545</v>
      </c>
      <c r="H50" s="310" t="s">
        <v>2546</v>
      </c>
      <c r="I50" s="310" t="s">
        <v>2547</v>
      </c>
      <c r="J50" s="310" t="s">
        <v>2548</v>
      </c>
      <c r="K50" s="310" t="s">
        <v>2549</v>
      </c>
      <c r="L50" s="310" t="s">
        <v>2550</v>
      </c>
      <c r="M50" s="310" t="s">
        <v>2551</v>
      </c>
      <c r="N50" s="107"/>
      <c r="O50" s="107"/>
      <c r="P50" s="107"/>
      <c r="Q50" s="107"/>
      <c r="R50" s="107"/>
      <c r="S50" s="107"/>
      <c r="T50" s="107"/>
      <c r="U50" s="107"/>
      <c r="V50" s="107"/>
      <c r="W50" s="107"/>
      <c r="X50" s="107"/>
      <c r="Y50" s="107"/>
      <c r="Z50" s="107"/>
    </row>
    <row r="51" ht="13.5" customHeight="1">
      <c r="A51" s="302" t="str">
        <f t="shared" si="2"/>
        <v>InstructionsA54</v>
      </c>
      <c r="B51" s="302" t="s">
        <v>2017</v>
      </c>
      <c r="C51" s="302" t="s">
        <v>2552</v>
      </c>
      <c r="D51" s="302" t="s">
        <v>2553</v>
      </c>
      <c r="E51" s="306" t="s">
        <v>2554</v>
      </c>
      <c r="F51" s="302" t="s">
        <v>2555</v>
      </c>
      <c r="G51" s="302" t="s">
        <v>2556</v>
      </c>
      <c r="H51" s="302" t="s">
        <v>2557</v>
      </c>
      <c r="I51" s="302" t="s">
        <v>2558</v>
      </c>
      <c r="J51" s="302" t="s">
        <v>2559</v>
      </c>
      <c r="K51" s="305" t="s">
        <v>2560</v>
      </c>
      <c r="L51" s="304" t="s">
        <v>2561</v>
      </c>
      <c r="M51" s="302" t="s">
        <v>2562</v>
      </c>
      <c r="N51" s="107"/>
      <c r="O51" s="107"/>
      <c r="P51" s="107"/>
      <c r="Q51" s="107"/>
      <c r="R51" s="107"/>
      <c r="S51" s="107"/>
      <c r="T51" s="107"/>
      <c r="U51" s="107"/>
      <c r="V51" s="107"/>
      <c r="W51" s="107"/>
      <c r="X51" s="107"/>
      <c r="Y51" s="107"/>
      <c r="Z51" s="107"/>
    </row>
    <row r="52" ht="13.5" customHeight="1">
      <c r="A52" s="302" t="str">
        <f t="shared" si="2"/>
        <v>InstructionsA55</v>
      </c>
      <c r="B52" s="302" t="s">
        <v>2017</v>
      </c>
      <c r="C52" s="302" t="s">
        <v>2563</v>
      </c>
      <c r="D52" s="302" t="s">
        <v>2564</v>
      </c>
      <c r="E52" s="302" t="s">
        <v>2565</v>
      </c>
      <c r="F52" s="302" t="s">
        <v>2566</v>
      </c>
      <c r="G52" s="302" t="s">
        <v>2567</v>
      </c>
      <c r="H52" s="302" t="s">
        <v>2568</v>
      </c>
      <c r="I52" s="302" t="s">
        <v>2569</v>
      </c>
      <c r="J52" s="302" t="s">
        <v>2570</v>
      </c>
      <c r="K52" s="305" t="s">
        <v>2571</v>
      </c>
      <c r="L52" s="304" t="s">
        <v>2572</v>
      </c>
      <c r="M52" s="302" t="s">
        <v>2573</v>
      </c>
      <c r="N52" s="107"/>
      <c r="O52" s="107"/>
      <c r="P52" s="107"/>
      <c r="Q52" s="107"/>
      <c r="R52" s="107"/>
      <c r="S52" s="107"/>
      <c r="T52" s="107"/>
      <c r="U52" s="107"/>
      <c r="V52" s="107"/>
      <c r="W52" s="107"/>
      <c r="X52" s="107"/>
      <c r="Y52" s="107"/>
      <c r="Z52" s="107"/>
    </row>
    <row r="53" ht="13.5" customHeight="1">
      <c r="A53" s="302" t="str">
        <f t="shared" si="2"/>
        <v>InstructionsA56</v>
      </c>
      <c r="B53" s="302" t="s">
        <v>2017</v>
      </c>
      <c r="C53" s="302" t="s">
        <v>2574</v>
      </c>
      <c r="D53" s="302" t="s">
        <v>2575</v>
      </c>
      <c r="E53" s="302" t="s">
        <v>2576</v>
      </c>
      <c r="F53" s="302" t="s">
        <v>2577</v>
      </c>
      <c r="G53" s="302" t="s">
        <v>2578</v>
      </c>
      <c r="H53" s="302" t="s">
        <v>2579</v>
      </c>
      <c r="I53" s="302" t="s">
        <v>2580</v>
      </c>
      <c r="J53" s="302" t="s">
        <v>2581</v>
      </c>
      <c r="K53" s="305" t="s">
        <v>2582</v>
      </c>
      <c r="L53" s="304" t="s">
        <v>2583</v>
      </c>
      <c r="M53" s="302" t="s">
        <v>2584</v>
      </c>
      <c r="N53" s="107"/>
      <c r="O53" s="107"/>
      <c r="P53" s="107"/>
      <c r="Q53" s="107"/>
      <c r="R53" s="107"/>
      <c r="S53" s="107"/>
      <c r="T53" s="107"/>
      <c r="U53" s="107"/>
      <c r="V53" s="107"/>
      <c r="W53" s="107"/>
      <c r="X53" s="107"/>
      <c r="Y53" s="107"/>
      <c r="Z53" s="107"/>
    </row>
    <row r="54" ht="13.5" customHeight="1">
      <c r="A54" s="302" t="str">
        <f t="shared" si="2"/>
        <v>InstructionsA57</v>
      </c>
      <c r="B54" s="302" t="s">
        <v>2017</v>
      </c>
      <c r="C54" s="302" t="s">
        <v>2585</v>
      </c>
      <c r="D54" s="302" t="s">
        <v>2586</v>
      </c>
      <c r="E54" s="302" t="s">
        <v>2587</v>
      </c>
      <c r="F54" s="302" t="s">
        <v>2588</v>
      </c>
      <c r="G54" s="302" t="s">
        <v>2589</v>
      </c>
      <c r="H54" s="302" t="s">
        <v>2590</v>
      </c>
      <c r="I54" s="302" t="s">
        <v>2591</v>
      </c>
      <c r="J54" s="302" t="s">
        <v>2592</v>
      </c>
      <c r="K54" s="305" t="s">
        <v>2593</v>
      </c>
      <c r="L54" s="304" t="s">
        <v>2594</v>
      </c>
      <c r="M54" s="302" t="s">
        <v>2595</v>
      </c>
      <c r="N54" s="107"/>
      <c r="O54" s="107"/>
      <c r="P54" s="107"/>
      <c r="Q54" s="107"/>
      <c r="R54" s="107"/>
      <c r="S54" s="107"/>
      <c r="T54" s="107"/>
      <c r="U54" s="107"/>
      <c r="V54" s="107"/>
      <c r="W54" s="107"/>
      <c r="X54" s="107"/>
      <c r="Y54" s="107"/>
      <c r="Z54" s="107"/>
    </row>
    <row r="55" ht="13.5" customHeight="1">
      <c r="A55" s="302" t="str">
        <f t="shared" si="2"/>
        <v>InstructionsA58</v>
      </c>
      <c r="B55" s="302" t="s">
        <v>2017</v>
      </c>
      <c r="C55" s="302" t="s">
        <v>2596</v>
      </c>
      <c r="D55" s="168" t="s">
        <v>2597</v>
      </c>
      <c r="E55" s="168" t="s">
        <v>2598</v>
      </c>
      <c r="F55" s="168" t="s">
        <v>2599</v>
      </c>
      <c r="G55" s="168" t="s">
        <v>2600</v>
      </c>
      <c r="H55" s="168" t="s">
        <v>2601</v>
      </c>
      <c r="I55" s="168" t="s">
        <v>2602</v>
      </c>
      <c r="J55" s="168" t="s">
        <v>2603</v>
      </c>
      <c r="K55" s="168" t="s">
        <v>2604</v>
      </c>
      <c r="L55" s="308" t="s">
        <v>2605</v>
      </c>
      <c r="M55" s="168" t="s">
        <v>2606</v>
      </c>
      <c r="N55" s="107"/>
      <c r="O55" s="107"/>
      <c r="P55" s="107"/>
      <c r="Q55" s="107"/>
      <c r="R55" s="107"/>
      <c r="S55" s="107"/>
      <c r="T55" s="107"/>
      <c r="U55" s="107"/>
      <c r="V55" s="107"/>
      <c r="W55" s="107"/>
      <c r="X55" s="107"/>
      <c r="Y55" s="107"/>
      <c r="Z55" s="107"/>
    </row>
    <row r="56" ht="13.5" customHeight="1">
      <c r="A56" s="302" t="str">
        <f t="shared" si="2"/>
        <v>InstructionsA59</v>
      </c>
      <c r="B56" s="302" t="s">
        <v>2017</v>
      </c>
      <c r="C56" s="302" t="s">
        <v>2607</v>
      </c>
      <c r="D56" s="168" t="s">
        <v>2608</v>
      </c>
      <c r="E56" s="168" t="s">
        <v>2609</v>
      </c>
      <c r="F56" s="168" t="s">
        <v>2610</v>
      </c>
      <c r="G56" s="168" t="s">
        <v>2611</v>
      </c>
      <c r="H56" s="168" t="s">
        <v>2612</v>
      </c>
      <c r="I56" s="168" t="s">
        <v>2613</v>
      </c>
      <c r="J56" s="168" t="s">
        <v>2614</v>
      </c>
      <c r="K56" s="168" t="s">
        <v>2615</v>
      </c>
      <c r="L56" s="308" t="s">
        <v>2616</v>
      </c>
      <c r="M56" s="168" t="s">
        <v>2617</v>
      </c>
      <c r="N56" s="107"/>
      <c r="O56" s="107"/>
      <c r="P56" s="107"/>
      <c r="Q56" s="107"/>
      <c r="R56" s="107"/>
      <c r="S56" s="107"/>
      <c r="T56" s="107"/>
      <c r="U56" s="107"/>
      <c r="V56" s="107"/>
      <c r="W56" s="107"/>
      <c r="X56" s="107"/>
      <c r="Y56" s="107"/>
      <c r="Z56" s="107"/>
    </row>
    <row r="57" ht="13.5" customHeight="1">
      <c r="A57" s="302" t="str">
        <f t="shared" si="2"/>
        <v>InstructionsA60</v>
      </c>
      <c r="B57" s="302" t="s">
        <v>2017</v>
      </c>
      <c r="C57" s="302" t="s">
        <v>2618</v>
      </c>
      <c r="D57" s="168" t="s">
        <v>2619</v>
      </c>
      <c r="E57" s="168" t="s">
        <v>2620</v>
      </c>
      <c r="F57" s="168" t="s">
        <v>2621</v>
      </c>
      <c r="G57" s="168" t="s">
        <v>2622</v>
      </c>
      <c r="H57" s="168" t="s">
        <v>2623</v>
      </c>
      <c r="I57" s="168" t="s">
        <v>2624</v>
      </c>
      <c r="J57" s="168" t="s">
        <v>2625</v>
      </c>
      <c r="K57" s="168" t="s">
        <v>2626</v>
      </c>
      <c r="L57" s="308" t="s">
        <v>2627</v>
      </c>
      <c r="M57" s="168" t="s">
        <v>2628</v>
      </c>
      <c r="N57" s="107"/>
      <c r="O57" s="107"/>
      <c r="P57" s="107"/>
      <c r="Q57" s="107"/>
      <c r="R57" s="107"/>
      <c r="S57" s="107"/>
      <c r="T57" s="107"/>
      <c r="U57" s="107"/>
      <c r="V57" s="107"/>
      <c r="W57" s="107"/>
      <c r="X57" s="107"/>
      <c r="Y57" s="107"/>
      <c r="Z57" s="107"/>
    </row>
    <row r="58" ht="13.5" customHeight="1">
      <c r="A58" s="302" t="str">
        <f t="shared" si="2"/>
        <v>InstructionsA61</v>
      </c>
      <c r="B58" s="302" t="s">
        <v>2017</v>
      </c>
      <c r="C58" s="302" t="s">
        <v>2629</v>
      </c>
      <c r="D58" s="302" t="s">
        <v>2630</v>
      </c>
      <c r="E58" s="302" t="s">
        <v>2631</v>
      </c>
      <c r="F58" s="302" t="s">
        <v>2632</v>
      </c>
      <c r="G58" s="311" t="s">
        <v>2633</v>
      </c>
      <c r="H58" s="302" t="s">
        <v>2634</v>
      </c>
      <c r="I58" s="302" t="s">
        <v>2635</v>
      </c>
      <c r="J58" s="302" t="s">
        <v>2636</v>
      </c>
      <c r="K58" s="305" t="s">
        <v>2637</v>
      </c>
      <c r="L58" s="304" t="s">
        <v>2638</v>
      </c>
      <c r="M58" s="302" t="s">
        <v>2639</v>
      </c>
      <c r="N58" s="107"/>
      <c r="O58" s="107"/>
      <c r="P58" s="107"/>
      <c r="Q58" s="107"/>
      <c r="R58" s="107"/>
      <c r="S58" s="107"/>
      <c r="T58" s="107"/>
      <c r="U58" s="107"/>
      <c r="V58" s="107"/>
      <c r="W58" s="107"/>
      <c r="X58" s="107"/>
      <c r="Y58" s="107"/>
      <c r="Z58" s="107"/>
    </row>
    <row r="59" ht="13.5" customHeight="1">
      <c r="A59" s="302" t="str">
        <f t="shared" si="2"/>
        <v>InstructionsA62</v>
      </c>
      <c r="B59" s="302" t="s">
        <v>2017</v>
      </c>
      <c r="C59" s="302" t="s">
        <v>2640</v>
      </c>
      <c r="D59" s="302" t="s">
        <v>2641</v>
      </c>
      <c r="E59" s="302" t="s">
        <v>2642</v>
      </c>
      <c r="F59" s="302" t="s">
        <v>2643</v>
      </c>
      <c r="G59" s="302" t="s">
        <v>2644</v>
      </c>
      <c r="H59" s="302" t="s">
        <v>2645</v>
      </c>
      <c r="I59" s="302" t="s">
        <v>2646</v>
      </c>
      <c r="J59" s="302" t="s">
        <v>2647</v>
      </c>
      <c r="K59" s="305" t="s">
        <v>2648</v>
      </c>
      <c r="L59" s="304" t="s">
        <v>2649</v>
      </c>
      <c r="M59" s="302" t="s">
        <v>2650</v>
      </c>
      <c r="N59" s="107"/>
      <c r="O59" s="107"/>
      <c r="P59" s="107"/>
      <c r="Q59" s="107"/>
      <c r="R59" s="107"/>
      <c r="S59" s="107"/>
      <c r="T59" s="107"/>
      <c r="U59" s="107"/>
      <c r="V59" s="107"/>
      <c r="W59" s="107"/>
      <c r="X59" s="107"/>
      <c r="Y59" s="107"/>
      <c r="Z59" s="107"/>
    </row>
    <row r="60" ht="13.5" customHeight="1">
      <c r="A60" s="302" t="str">
        <f t="shared" si="2"/>
        <v>InstructionsA63</v>
      </c>
      <c r="B60" s="302" t="s">
        <v>2017</v>
      </c>
      <c r="C60" s="302" t="s">
        <v>2651</v>
      </c>
      <c r="D60" s="302" t="s">
        <v>2652</v>
      </c>
      <c r="E60" s="302" t="s">
        <v>2653</v>
      </c>
      <c r="F60" s="302" t="s">
        <v>2654</v>
      </c>
      <c r="G60" s="302" t="s">
        <v>2655</v>
      </c>
      <c r="H60" s="302" t="s">
        <v>2656</v>
      </c>
      <c r="I60" s="302" t="s">
        <v>2657</v>
      </c>
      <c r="J60" s="302" t="s">
        <v>2658</v>
      </c>
      <c r="K60" s="305" t="s">
        <v>2659</v>
      </c>
      <c r="L60" s="304" t="s">
        <v>2660</v>
      </c>
      <c r="M60" s="302" t="s">
        <v>2661</v>
      </c>
      <c r="N60" s="107"/>
      <c r="O60" s="107"/>
      <c r="P60" s="107"/>
      <c r="Q60" s="107"/>
      <c r="R60" s="107"/>
      <c r="S60" s="107"/>
      <c r="T60" s="107"/>
      <c r="U60" s="107"/>
      <c r="V60" s="107"/>
      <c r="W60" s="107"/>
      <c r="X60" s="107"/>
      <c r="Y60" s="107"/>
      <c r="Z60" s="107"/>
    </row>
    <row r="61" ht="13.5" customHeight="1">
      <c r="A61" s="302" t="str">
        <f t="shared" si="2"/>
        <v>InstructionsA64</v>
      </c>
      <c r="B61" s="302" t="s">
        <v>2017</v>
      </c>
      <c r="C61" s="302" t="s">
        <v>2662</v>
      </c>
      <c r="D61" s="302" t="s">
        <v>2663</v>
      </c>
      <c r="E61" s="302" t="s">
        <v>2664</v>
      </c>
      <c r="F61" s="302" t="s">
        <v>2665</v>
      </c>
      <c r="G61" s="302" t="s">
        <v>2666</v>
      </c>
      <c r="H61" s="302" t="s">
        <v>2667</v>
      </c>
      <c r="I61" s="302" t="s">
        <v>2668</v>
      </c>
      <c r="J61" s="302" t="s">
        <v>2669</v>
      </c>
      <c r="K61" s="305" t="s">
        <v>2670</v>
      </c>
      <c r="L61" s="304" t="s">
        <v>2671</v>
      </c>
      <c r="M61" s="302" t="s">
        <v>2672</v>
      </c>
      <c r="N61" s="107"/>
      <c r="O61" s="107"/>
      <c r="P61" s="107"/>
      <c r="Q61" s="107"/>
      <c r="R61" s="107"/>
      <c r="S61" s="107"/>
      <c r="T61" s="107"/>
      <c r="U61" s="107"/>
      <c r="V61" s="107"/>
      <c r="W61" s="107"/>
      <c r="X61" s="107"/>
      <c r="Y61" s="107"/>
      <c r="Z61" s="107"/>
    </row>
    <row r="62" ht="13.5" customHeight="1">
      <c r="A62" s="302" t="str">
        <f t="shared" si="2"/>
        <v>InstructionsA65</v>
      </c>
      <c r="B62" s="302" t="s">
        <v>2017</v>
      </c>
      <c r="C62" s="302" t="s">
        <v>2673</v>
      </c>
      <c r="D62" s="302" t="s">
        <v>2674</v>
      </c>
      <c r="E62" s="302" t="s">
        <v>2675</v>
      </c>
      <c r="F62" s="311" t="s">
        <v>2676</v>
      </c>
      <c r="G62" s="310" t="s">
        <v>2677</v>
      </c>
      <c r="H62" s="310" t="s">
        <v>2678</v>
      </c>
      <c r="I62" s="310" t="s">
        <v>2679</v>
      </c>
      <c r="J62" s="310" t="s">
        <v>2680</v>
      </c>
      <c r="K62" s="310" t="s">
        <v>2681</v>
      </c>
      <c r="L62" s="310" t="s">
        <v>2682</v>
      </c>
      <c r="M62" s="310" t="s">
        <v>2683</v>
      </c>
      <c r="N62" s="107"/>
      <c r="O62" s="107"/>
      <c r="P62" s="107"/>
      <c r="Q62" s="107"/>
      <c r="R62" s="107"/>
      <c r="S62" s="107"/>
      <c r="T62" s="107"/>
      <c r="U62" s="107"/>
      <c r="V62" s="107"/>
      <c r="W62" s="107"/>
      <c r="X62" s="107"/>
      <c r="Y62" s="107"/>
      <c r="Z62" s="107"/>
    </row>
    <row r="63" ht="13.5" customHeight="1">
      <c r="A63" s="302" t="str">
        <f t="shared" si="2"/>
        <v>InstructionsA66</v>
      </c>
      <c r="B63" s="302" t="s">
        <v>2017</v>
      </c>
      <c r="C63" s="302" t="s">
        <v>2684</v>
      </c>
      <c r="D63" s="302" t="s">
        <v>2685</v>
      </c>
      <c r="E63" s="302" t="s">
        <v>2686</v>
      </c>
      <c r="F63" s="302" t="s">
        <v>2687</v>
      </c>
      <c r="G63" s="302" t="s">
        <v>2688</v>
      </c>
      <c r="H63" s="302" t="s">
        <v>2689</v>
      </c>
      <c r="I63" s="302" t="s">
        <v>2690</v>
      </c>
      <c r="J63" s="302" t="s">
        <v>2691</v>
      </c>
      <c r="K63" s="305" t="s">
        <v>2692</v>
      </c>
      <c r="L63" s="304" t="s">
        <v>2693</v>
      </c>
      <c r="M63" s="302" t="s">
        <v>2694</v>
      </c>
      <c r="N63" s="107"/>
      <c r="O63" s="107"/>
      <c r="P63" s="107"/>
      <c r="Q63" s="107"/>
      <c r="R63" s="107"/>
      <c r="S63" s="107"/>
      <c r="T63" s="107"/>
      <c r="U63" s="107"/>
      <c r="V63" s="107"/>
      <c r="W63" s="107"/>
      <c r="X63" s="107"/>
      <c r="Y63" s="107"/>
      <c r="Z63" s="107"/>
    </row>
    <row r="64" ht="13.5" customHeight="1">
      <c r="A64" s="302" t="str">
        <f t="shared" si="2"/>
        <v>InstructionsA67</v>
      </c>
      <c r="B64" s="302" t="s">
        <v>2017</v>
      </c>
      <c r="C64" s="302" t="s">
        <v>2695</v>
      </c>
      <c r="D64" s="302" t="s">
        <v>2696</v>
      </c>
      <c r="E64" s="302" t="s">
        <v>2697</v>
      </c>
      <c r="F64" s="302" t="s">
        <v>2698</v>
      </c>
      <c r="G64" s="302" t="s">
        <v>2699</v>
      </c>
      <c r="H64" s="305" t="s">
        <v>2700</v>
      </c>
      <c r="I64" s="302" t="s">
        <v>2701</v>
      </c>
      <c r="J64" s="302" t="s">
        <v>2702</v>
      </c>
      <c r="K64" s="305" t="s">
        <v>2703</v>
      </c>
      <c r="L64" s="304" t="s">
        <v>2704</v>
      </c>
      <c r="M64" s="302" t="s">
        <v>2705</v>
      </c>
      <c r="N64" s="107"/>
      <c r="O64" s="107"/>
      <c r="P64" s="107"/>
      <c r="Q64" s="107"/>
      <c r="R64" s="107"/>
      <c r="S64" s="107"/>
      <c r="T64" s="107"/>
      <c r="U64" s="107"/>
      <c r="V64" s="107"/>
      <c r="W64" s="107"/>
      <c r="X64" s="107"/>
      <c r="Y64" s="107"/>
      <c r="Z64" s="107"/>
    </row>
    <row r="65" ht="13.5" customHeight="1">
      <c r="A65" s="302" t="str">
        <f t="shared" si="2"/>
        <v>InstructionsA68</v>
      </c>
      <c r="B65" s="302" t="s">
        <v>2017</v>
      </c>
      <c r="C65" s="302" t="s">
        <v>2706</v>
      </c>
      <c r="D65" s="302" t="s">
        <v>2707</v>
      </c>
      <c r="E65" s="316" t="s">
        <v>2708</v>
      </c>
      <c r="F65" s="302" t="s">
        <v>2709</v>
      </c>
      <c r="G65" s="302" t="s">
        <v>2710</v>
      </c>
      <c r="H65" s="305" t="s">
        <v>2711</v>
      </c>
      <c r="I65" s="302" t="s">
        <v>2712</v>
      </c>
      <c r="J65" s="302" t="s">
        <v>2713</v>
      </c>
      <c r="K65" s="305" t="s">
        <v>2714</v>
      </c>
      <c r="L65" s="304" t="s">
        <v>2715</v>
      </c>
      <c r="M65" s="302" t="s">
        <v>2716</v>
      </c>
      <c r="N65" s="107"/>
      <c r="O65" s="107"/>
      <c r="P65" s="107"/>
      <c r="Q65" s="107"/>
      <c r="R65" s="107"/>
      <c r="S65" s="107"/>
      <c r="T65" s="107"/>
      <c r="U65" s="107"/>
      <c r="V65" s="107"/>
      <c r="W65" s="107"/>
      <c r="X65" s="107"/>
      <c r="Y65" s="107"/>
      <c r="Z65" s="107"/>
    </row>
    <row r="66" ht="13.5" customHeight="1">
      <c r="A66" s="302" t="str">
        <f t="shared" si="2"/>
        <v>InstructionsA69</v>
      </c>
      <c r="B66" s="302" t="s">
        <v>2017</v>
      </c>
      <c r="C66" s="302" t="s">
        <v>2717</v>
      </c>
      <c r="D66" s="302" t="s">
        <v>2718</v>
      </c>
      <c r="E66" s="306" t="s">
        <v>2719</v>
      </c>
      <c r="F66" s="302" t="s">
        <v>2720</v>
      </c>
      <c r="G66" s="317" t="s">
        <v>2721</v>
      </c>
      <c r="H66" s="305" t="s">
        <v>2722</v>
      </c>
      <c r="I66" s="302" t="s">
        <v>2723</v>
      </c>
      <c r="J66" s="302" t="s">
        <v>2724</v>
      </c>
      <c r="K66" s="305" t="s">
        <v>2725</v>
      </c>
      <c r="L66" s="304" t="s">
        <v>2726</v>
      </c>
      <c r="M66" s="302" t="s">
        <v>2727</v>
      </c>
      <c r="N66" s="107"/>
      <c r="O66" s="107"/>
      <c r="P66" s="107"/>
      <c r="Q66" s="107"/>
      <c r="R66" s="107"/>
      <c r="S66" s="107"/>
      <c r="T66" s="107"/>
      <c r="U66" s="107"/>
      <c r="V66" s="107"/>
      <c r="W66" s="107"/>
      <c r="X66" s="107"/>
      <c r="Y66" s="107"/>
      <c r="Z66" s="107"/>
    </row>
    <row r="67" ht="13.5" customHeight="1">
      <c r="A67" s="302" t="str">
        <f t="shared" si="2"/>
        <v>InstructionsA70</v>
      </c>
      <c r="B67" s="302" t="s">
        <v>2017</v>
      </c>
      <c r="C67" s="302" t="s">
        <v>2728</v>
      </c>
      <c r="D67" s="302" t="s">
        <v>2729</v>
      </c>
      <c r="E67" s="306" t="s">
        <v>2730</v>
      </c>
      <c r="F67" s="302" t="s">
        <v>2731</v>
      </c>
      <c r="G67" s="302" t="s">
        <v>2732</v>
      </c>
      <c r="H67" s="305" t="s">
        <v>2733</v>
      </c>
      <c r="I67" s="302" t="s">
        <v>2734</v>
      </c>
      <c r="J67" s="302" t="s">
        <v>2735</v>
      </c>
      <c r="K67" s="305" t="s">
        <v>2736</v>
      </c>
      <c r="L67" s="304" t="s">
        <v>2737</v>
      </c>
      <c r="M67" s="302" t="s">
        <v>2738</v>
      </c>
      <c r="N67" s="107"/>
      <c r="O67" s="107"/>
      <c r="P67" s="107"/>
      <c r="Q67" s="107"/>
      <c r="R67" s="107"/>
      <c r="S67" s="107"/>
      <c r="T67" s="107"/>
      <c r="U67" s="107"/>
      <c r="V67" s="107"/>
      <c r="W67" s="107"/>
      <c r="X67" s="107"/>
      <c r="Y67" s="107"/>
      <c r="Z67" s="107"/>
    </row>
    <row r="68" ht="13.5" customHeight="1">
      <c r="A68" s="302" t="str">
        <f t="shared" si="2"/>
        <v>InstructionsA71</v>
      </c>
      <c r="B68" s="302" t="s">
        <v>2017</v>
      </c>
      <c r="C68" s="302" t="s">
        <v>2739</v>
      </c>
      <c r="D68" s="302" t="s">
        <v>2740</v>
      </c>
      <c r="E68" s="306" t="s">
        <v>2741</v>
      </c>
      <c r="F68" s="302" t="s">
        <v>2742</v>
      </c>
      <c r="G68" s="317" t="s">
        <v>2743</v>
      </c>
      <c r="H68" s="305" t="s">
        <v>2744</v>
      </c>
      <c r="I68" s="302" t="s">
        <v>2745</v>
      </c>
      <c r="J68" s="302" t="s">
        <v>2746</v>
      </c>
      <c r="K68" s="305" t="s">
        <v>2747</v>
      </c>
      <c r="L68" s="304" t="s">
        <v>2748</v>
      </c>
      <c r="M68" s="302" t="s">
        <v>2749</v>
      </c>
      <c r="N68" s="107"/>
      <c r="O68" s="107"/>
      <c r="P68" s="107"/>
      <c r="Q68" s="107"/>
      <c r="R68" s="107"/>
      <c r="S68" s="107"/>
      <c r="T68" s="107"/>
      <c r="U68" s="107"/>
      <c r="V68" s="107"/>
      <c r="W68" s="107"/>
      <c r="X68" s="107"/>
      <c r="Y68" s="107"/>
      <c r="Z68" s="107"/>
    </row>
    <row r="69" ht="13.5" customHeight="1">
      <c r="A69" s="302" t="str">
        <f t="shared" si="2"/>
        <v>InstructionsA72</v>
      </c>
      <c r="B69" s="302" t="s">
        <v>2017</v>
      </c>
      <c r="C69" s="302" t="s">
        <v>2750</v>
      </c>
      <c r="D69" s="302" t="s">
        <v>2751</v>
      </c>
      <c r="E69" s="306" t="s">
        <v>2752</v>
      </c>
      <c r="F69" s="302" t="s">
        <v>2753</v>
      </c>
      <c r="G69" s="302" t="s">
        <v>2754</v>
      </c>
      <c r="H69" s="305" t="s">
        <v>2755</v>
      </c>
      <c r="I69" s="302" t="s">
        <v>2756</v>
      </c>
      <c r="J69" s="302" t="s">
        <v>2757</v>
      </c>
      <c r="K69" s="305" t="s">
        <v>2758</v>
      </c>
      <c r="L69" s="304" t="s">
        <v>2759</v>
      </c>
      <c r="M69" s="302" t="s">
        <v>2760</v>
      </c>
      <c r="N69" s="107"/>
      <c r="O69" s="107"/>
      <c r="P69" s="107"/>
      <c r="Q69" s="107"/>
      <c r="R69" s="107"/>
      <c r="S69" s="107"/>
      <c r="T69" s="107"/>
      <c r="U69" s="107"/>
      <c r="V69" s="107"/>
      <c r="W69" s="107"/>
      <c r="X69" s="107"/>
      <c r="Y69" s="107"/>
      <c r="Z69" s="107"/>
    </row>
    <row r="70" ht="13.5" customHeight="1">
      <c r="A70" s="302" t="str">
        <f t="shared" si="2"/>
        <v>InstructionsA73</v>
      </c>
      <c r="B70" s="302" t="s">
        <v>2017</v>
      </c>
      <c r="C70" s="302" t="s">
        <v>2761</v>
      </c>
      <c r="D70" s="302" t="s">
        <v>2762</v>
      </c>
      <c r="E70" s="306" t="s">
        <v>2763</v>
      </c>
      <c r="F70" s="302" t="s">
        <v>2764</v>
      </c>
      <c r="G70" s="302" t="s">
        <v>2765</v>
      </c>
      <c r="H70" s="305" t="s">
        <v>2766</v>
      </c>
      <c r="I70" s="302" t="s">
        <v>2767</v>
      </c>
      <c r="J70" s="302" t="s">
        <v>2768</v>
      </c>
      <c r="K70" s="305" t="s">
        <v>2769</v>
      </c>
      <c r="L70" s="304" t="s">
        <v>2770</v>
      </c>
      <c r="M70" s="302" t="s">
        <v>2771</v>
      </c>
      <c r="N70" s="107"/>
      <c r="O70" s="107"/>
      <c r="P70" s="107"/>
      <c r="Q70" s="107"/>
      <c r="R70" s="107"/>
      <c r="S70" s="107"/>
      <c r="T70" s="107"/>
      <c r="U70" s="107"/>
      <c r="V70" s="107"/>
      <c r="W70" s="107"/>
      <c r="X70" s="107"/>
      <c r="Y70" s="107"/>
      <c r="Z70" s="107"/>
    </row>
    <row r="71" ht="13.5" customHeight="1">
      <c r="A71" s="302" t="str">
        <f t="shared" si="2"/>
        <v>InstructionsA74</v>
      </c>
      <c r="B71" s="302" t="s">
        <v>2017</v>
      </c>
      <c r="C71" s="302" t="s">
        <v>2772</v>
      </c>
      <c r="D71" s="302" t="s">
        <v>2773</v>
      </c>
      <c r="E71" s="303" t="s">
        <v>2774</v>
      </c>
      <c r="F71" s="302" t="s">
        <v>2775</v>
      </c>
      <c r="G71" s="302" t="s">
        <v>2776</v>
      </c>
      <c r="H71" s="305" t="s">
        <v>2777</v>
      </c>
      <c r="I71" s="302" t="s">
        <v>2778</v>
      </c>
      <c r="J71" s="302" t="s">
        <v>2779</v>
      </c>
      <c r="K71" s="305" t="s">
        <v>2780</v>
      </c>
      <c r="L71" s="304" t="s">
        <v>2781</v>
      </c>
      <c r="M71" s="302" t="s">
        <v>2782</v>
      </c>
      <c r="N71" s="107"/>
      <c r="O71" s="107"/>
      <c r="P71" s="107"/>
      <c r="Q71" s="107"/>
      <c r="R71" s="107"/>
      <c r="S71" s="107"/>
      <c r="T71" s="107"/>
      <c r="U71" s="107"/>
      <c r="V71" s="107"/>
      <c r="W71" s="107"/>
      <c r="X71" s="107"/>
      <c r="Y71" s="107"/>
      <c r="Z71" s="107"/>
    </row>
    <row r="72" ht="13.5" customHeight="1">
      <c r="A72" s="302" t="str">
        <f t="shared" si="2"/>
        <v>DefinitionsB2</v>
      </c>
      <c r="B72" s="302" t="s">
        <v>2783</v>
      </c>
      <c r="C72" s="302" t="s">
        <v>2784</v>
      </c>
      <c r="D72" s="302" t="s">
        <v>2785</v>
      </c>
      <c r="E72" s="316" t="s">
        <v>2786</v>
      </c>
      <c r="F72" s="302" t="s">
        <v>2787</v>
      </c>
      <c r="G72" s="302" t="s">
        <v>2788</v>
      </c>
      <c r="H72" s="305" t="s">
        <v>2785</v>
      </c>
      <c r="I72" s="302" t="s">
        <v>2789</v>
      </c>
      <c r="J72" s="302" t="s">
        <v>2790</v>
      </c>
      <c r="K72" s="305" t="s">
        <v>2791</v>
      </c>
      <c r="L72" s="304" t="s">
        <v>2792</v>
      </c>
      <c r="M72" s="302" t="s">
        <v>2793</v>
      </c>
      <c r="N72" s="107"/>
      <c r="O72" s="107"/>
      <c r="P72" s="107"/>
      <c r="Q72" s="107"/>
      <c r="R72" s="107"/>
      <c r="S72" s="107"/>
      <c r="T72" s="107"/>
      <c r="U72" s="107"/>
      <c r="V72" s="107"/>
      <c r="W72" s="107"/>
      <c r="X72" s="107"/>
      <c r="Y72" s="107"/>
      <c r="Z72" s="107"/>
    </row>
    <row r="73" ht="13.5" customHeight="1">
      <c r="A73" s="302" t="str">
        <f t="shared" si="2"/>
        <v>DefinitionsB3</v>
      </c>
      <c r="B73" s="302" t="s">
        <v>2783</v>
      </c>
      <c r="C73" s="302" t="s">
        <v>2794</v>
      </c>
      <c r="D73" s="302" t="s">
        <v>2795</v>
      </c>
      <c r="E73" s="303" t="s">
        <v>2796</v>
      </c>
      <c r="F73" s="302" t="s">
        <v>2795</v>
      </c>
      <c r="G73" s="302" t="s">
        <v>2795</v>
      </c>
      <c r="H73" s="305" t="s">
        <v>2795</v>
      </c>
      <c r="I73" s="302" t="s">
        <v>2795</v>
      </c>
      <c r="J73" s="302" t="s">
        <v>2795</v>
      </c>
      <c r="K73" s="305" t="s">
        <v>2795</v>
      </c>
      <c r="L73" s="304" t="s">
        <v>2795</v>
      </c>
      <c r="M73" s="302" t="s">
        <v>2795</v>
      </c>
      <c r="N73" s="107"/>
      <c r="O73" s="107"/>
      <c r="P73" s="107"/>
      <c r="Q73" s="107"/>
      <c r="R73" s="107"/>
      <c r="S73" s="107"/>
      <c r="T73" s="107"/>
      <c r="U73" s="107"/>
      <c r="V73" s="107"/>
      <c r="W73" s="107"/>
      <c r="X73" s="107"/>
      <c r="Y73" s="107"/>
      <c r="Z73" s="107"/>
    </row>
    <row r="74" ht="13.5" customHeight="1">
      <c r="A74" s="302" t="str">
        <f t="shared" si="2"/>
        <v>DefinitionsB4</v>
      </c>
      <c r="B74" s="302" t="s">
        <v>2783</v>
      </c>
      <c r="C74" s="302" t="s">
        <v>2797</v>
      </c>
      <c r="D74" s="302" t="s">
        <v>2798</v>
      </c>
      <c r="E74" s="316" t="s">
        <v>2799</v>
      </c>
      <c r="F74" s="302" t="s">
        <v>2800</v>
      </c>
      <c r="G74" s="302" t="s">
        <v>2801</v>
      </c>
      <c r="H74" s="305" t="s">
        <v>2802</v>
      </c>
      <c r="I74" s="302" t="s">
        <v>2803</v>
      </c>
      <c r="J74" s="302" t="s">
        <v>2804</v>
      </c>
      <c r="K74" s="305" t="s">
        <v>2805</v>
      </c>
      <c r="L74" s="304" t="s">
        <v>2806</v>
      </c>
      <c r="M74" s="302" t="s">
        <v>2807</v>
      </c>
      <c r="N74" s="107"/>
      <c r="O74" s="107"/>
      <c r="P74" s="107"/>
      <c r="Q74" s="107"/>
      <c r="R74" s="107"/>
      <c r="S74" s="107"/>
      <c r="T74" s="107"/>
      <c r="U74" s="107"/>
      <c r="V74" s="107"/>
      <c r="W74" s="107"/>
      <c r="X74" s="107"/>
      <c r="Y74" s="107"/>
      <c r="Z74" s="107"/>
    </row>
    <row r="75" ht="13.5" customHeight="1">
      <c r="A75" s="302" t="str">
        <f t="shared" si="2"/>
        <v>DefinitionsB5</v>
      </c>
      <c r="B75" s="302" t="s">
        <v>2783</v>
      </c>
      <c r="C75" s="302" t="s">
        <v>2808</v>
      </c>
      <c r="D75" s="302" t="s">
        <v>2809</v>
      </c>
      <c r="E75" s="302" t="s">
        <v>2810</v>
      </c>
      <c r="F75" s="302" t="s">
        <v>2811</v>
      </c>
      <c r="G75" s="302" t="s">
        <v>2812</v>
      </c>
      <c r="H75" s="302" t="s">
        <v>2813</v>
      </c>
      <c r="I75" s="302" t="s">
        <v>2814</v>
      </c>
      <c r="J75" s="302" t="s">
        <v>2815</v>
      </c>
      <c r="K75" s="302" t="s">
        <v>2816</v>
      </c>
      <c r="L75" s="302" t="s">
        <v>2817</v>
      </c>
      <c r="M75" s="302" t="s">
        <v>2818</v>
      </c>
      <c r="N75" s="302" t="s">
        <v>2809</v>
      </c>
      <c r="O75" s="302" t="s">
        <v>2809</v>
      </c>
      <c r="P75" s="107"/>
      <c r="Q75" s="107"/>
      <c r="R75" s="107"/>
      <c r="S75" s="107"/>
      <c r="T75" s="107"/>
      <c r="U75" s="107"/>
      <c r="V75" s="107"/>
      <c r="W75" s="107"/>
      <c r="X75" s="107"/>
      <c r="Y75" s="107"/>
      <c r="Z75" s="107"/>
    </row>
    <row r="76" ht="13.5" customHeight="1">
      <c r="A76" s="302" t="str">
        <f t="shared" si="2"/>
        <v>DefinitionsB6</v>
      </c>
      <c r="B76" s="302" t="s">
        <v>2783</v>
      </c>
      <c r="C76" s="302" t="s">
        <v>2819</v>
      </c>
      <c r="D76" s="302" t="s">
        <v>2820</v>
      </c>
      <c r="E76" s="316" t="s">
        <v>2821</v>
      </c>
      <c r="F76" s="302" t="s">
        <v>2822</v>
      </c>
      <c r="G76" s="302" t="s">
        <v>2823</v>
      </c>
      <c r="H76" s="302" t="s">
        <v>2824</v>
      </c>
      <c r="I76" s="302" t="s">
        <v>2825</v>
      </c>
      <c r="J76" s="302" t="s">
        <v>2826</v>
      </c>
      <c r="K76" s="305" t="s">
        <v>2827</v>
      </c>
      <c r="L76" s="304" t="s">
        <v>2828</v>
      </c>
      <c r="M76" s="302" t="s">
        <v>2829</v>
      </c>
      <c r="N76" s="107" t="s">
        <v>2830</v>
      </c>
      <c r="O76" s="107"/>
      <c r="P76" s="107"/>
      <c r="Q76" s="107"/>
      <c r="R76" s="107"/>
      <c r="S76" s="107"/>
      <c r="T76" s="107"/>
      <c r="U76" s="107"/>
      <c r="V76" s="107"/>
      <c r="W76" s="107"/>
      <c r="X76" s="107"/>
      <c r="Y76" s="107"/>
      <c r="Z76" s="107"/>
    </row>
    <row r="77" ht="13.5" customHeight="1">
      <c r="A77" s="302" t="str">
        <f t="shared" si="2"/>
        <v>DefinitionsB7</v>
      </c>
      <c r="B77" s="302" t="s">
        <v>2783</v>
      </c>
      <c r="C77" s="302" t="s">
        <v>2831</v>
      </c>
      <c r="D77" s="302" t="s">
        <v>2832</v>
      </c>
      <c r="E77" s="303" t="s">
        <v>2833</v>
      </c>
      <c r="F77" s="302" t="s">
        <v>2834</v>
      </c>
      <c r="G77" s="302" t="s">
        <v>2835</v>
      </c>
      <c r="H77" s="305" t="s">
        <v>2836</v>
      </c>
      <c r="I77" s="302" t="s">
        <v>2837</v>
      </c>
      <c r="J77" s="302" t="s">
        <v>2838</v>
      </c>
      <c r="K77" s="305" t="s">
        <v>2839</v>
      </c>
      <c r="L77" s="304" t="s">
        <v>2840</v>
      </c>
      <c r="M77" s="302" t="s">
        <v>2841</v>
      </c>
      <c r="N77" s="107" t="s">
        <v>2842</v>
      </c>
      <c r="O77" s="107"/>
      <c r="P77" s="107"/>
      <c r="Q77" s="107"/>
      <c r="R77" s="107"/>
      <c r="S77" s="107"/>
      <c r="T77" s="107"/>
      <c r="U77" s="107"/>
      <c r="V77" s="107"/>
      <c r="W77" s="107"/>
      <c r="X77" s="107"/>
      <c r="Y77" s="107"/>
      <c r="Z77" s="107"/>
    </row>
    <row r="78" ht="13.5" customHeight="1">
      <c r="A78" s="302" t="str">
        <f t="shared" si="2"/>
        <v>DefinitionsB8</v>
      </c>
      <c r="B78" s="302" t="s">
        <v>2783</v>
      </c>
      <c r="C78" s="302" t="s">
        <v>2843</v>
      </c>
      <c r="D78" s="302" t="s">
        <v>2844</v>
      </c>
      <c r="E78" s="303" t="s">
        <v>2845</v>
      </c>
      <c r="F78" s="302" t="s">
        <v>2846</v>
      </c>
      <c r="G78" s="302" t="s">
        <v>2847</v>
      </c>
      <c r="H78" s="305" t="s">
        <v>2848</v>
      </c>
      <c r="I78" s="302" t="s">
        <v>2849</v>
      </c>
      <c r="J78" s="302" t="s">
        <v>2850</v>
      </c>
      <c r="K78" s="305" t="s">
        <v>2851</v>
      </c>
      <c r="L78" s="304" t="s">
        <v>2852</v>
      </c>
      <c r="M78" s="302" t="s">
        <v>2853</v>
      </c>
      <c r="N78" s="107" t="s">
        <v>2854</v>
      </c>
      <c r="O78" s="107"/>
      <c r="P78" s="107"/>
      <c r="Q78" s="107"/>
      <c r="R78" s="107"/>
      <c r="S78" s="107"/>
      <c r="T78" s="107"/>
      <c r="U78" s="107"/>
      <c r="V78" s="107"/>
      <c r="W78" s="107"/>
      <c r="X78" s="107"/>
      <c r="Y78" s="107"/>
      <c r="Z78" s="107"/>
    </row>
    <row r="79" ht="13.5" customHeight="1">
      <c r="A79" s="302" t="str">
        <f t="shared" si="2"/>
        <v>DefinitionsB9</v>
      </c>
      <c r="B79" s="302" t="s">
        <v>2783</v>
      </c>
      <c r="C79" s="302" t="s">
        <v>2855</v>
      </c>
      <c r="D79" s="302" t="s">
        <v>2856</v>
      </c>
      <c r="E79" s="303" t="s">
        <v>2857</v>
      </c>
      <c r="F79" s="302" t="s">
        <v>2858</v>
      </c>
      <c r="G79" s="302" t="s">
        <v>2856</v>
      </c>
      <c r="H79" s="302" t="s">
        <v>2856</v>
      </c>
      <c r="I79" s="302" t="s">
        <v>2856</v>
      </c>
      <c r="J79" s="302" t="s">
        <v>2856</v>
      </c>
      <c r="K79" s="305" t="s">
        <v>2856</v>
      </c>
      <c r="L79" s="304" t="s">
        <v>2856</v>
      </c>
      <c r="M79" s="302" t="s">
        <v>2856</v>
      </c>
      <c r="N79" s="107" t="s">
        <v>2859</v>
      </c>
      <c r="O79" s="107"/>
      <c r="P79" s="107"/>
      <c r="Q79" s="107"/>
      <c r="R79" s="107"/>
      <c r="S79" s="107"/>
      <c r="T79" s="107"/>
      <c r="U79" s="107"/>
      <c r="V79" s="107"/>
      <c r="W79" s="107"/>
      <c r="X79" s="107"/>
      <c r="Y79" s="107"/>
      <c r="Z79" s="107"/>
    </row>
    <row r="80" ht="13.5" customHeight="1">
      <c r="A80" s="302" t="str">
        <f t="shared" si="2"/>
        <v>DefinitionsB10</v>
      </c>
      <c r="B80" s="302" t="s">
        <v>2783</v>
      </c>
      <c r="C80" s="302" t="s">
        <v>2860</v>
      </c>
      <c r="D80" s="302" t="s">
        <v>2861</v>
      </c>
      <c r="E80" s="316" t="s">
        <v>2862</v>
      </c>
      <c r="F80" s="302" t="s">
        <v>2863</v>
      </c>
      <c r="G80" s="302" t="s">
        <v>2864</v>
      </c>
      <c r="H80" s="302" t="s">
        <v>2865</v>
      </c>
      <c r="I80" s="302" t="s">
        <v>2865</v>
      </c>
      <c r="J80" s="302" t="s">
        <v>2866</v>
      </c>
      <c r="K80" s="305" t="s">
        <v>2861</v>
      </c>
      <c r="L80" s="304" t="s">
        <v>2865</v>
      </c>
      <c r="M80" s="302" t="s">
        <v>2867</v>
      </c>
      <c r="N80" s="107" t="s">
        <v>2868</v>
      </c>
      <c r="O80" s="107"/>
      <c r="P80" s="107"/>
      <c r="Q80" s="107"/>
      <c r="R80" s="107"/>
      <c r="S80" s="107"/>
      <c r="T80" s="107"/>
      <c r="U80" s="107"/>
      <c r="V80" s="107"/>
      <c r="W80" s="107"/>
      <c r="X80" s="107"/>
      <c r="Y80" s="107"/>
      <c r="Z80" s="107"/>
    </row>
    <row r="81" ht="13.5" customHeight="1">
      <c r="A81" s="302" t="str">
        <f t="shared" si="2"/>
        <v>DefinitionsB11</v>
      </c>
      <c r="B81" s="302" t="s">
        <v>2783</v>
      </c>
      <c r="C81" s="302" t="s">
        <v>2869</v>
      </c>
      <c r="D81" s="302" t="s">
        <v>2870</v>
      </c>
      <c r="E81" s="303" t="s">
        <v>2871</v>
      </c>
      <c r="F81" s="302" t="s">
        <v>2872</v>
      </c>
      <c r="G81" s="302" t="s">
        <v>2873</v>
      </c>
      <c r="H81" s="302" t="s">
        <v>2874</v>
      </c>
      <c r="I81" s="302" t="s">
        <v>2875</v>
      </c>
      <c r="J81" s="302" t="s">
        <v>2876</v>
      </c>
      <c r="K81" s="305" t="s">
        <v>2877</v>
      </c>
      <c r="L81" s="304" t="s">
        <v>2878</v>
      </c>
      <c r="M81" s="302" t="s">
        <v>2879</v>
      </c>
      <c r="N81" s="107" t="s">
        <v>2880</v>
      </c>
      <c r="O81" s="107"/>
      <c r="P81" s="107"/>
      <c r="Q81" s="107"/>
      <c r="R81" s="107"/>
      <c r="S81" s="107"/>
      <c r="T81" s="107"/>
      <c r="U81" s="107"/>
      <c r="V81" s="107"/>
      <c r="W81" s="107"/>
      <c r="X81" s="107"/>
      <c r="Y81" s="107"/>
      <c r="Z81" s="107"/>
    </row>
    <row r="82" ht="13.5" customHeight="1">
      <c r="A82" s="302" t="str">
        <f t="shared" si="2"/>
        <v>DefinitionsB12</v>
      </c>
      <c r="B82" s="302" t="s">
        <v>2783</v>
      </c>
      <c r="C82" s="302" t="s">
        <v>2881</v>
      </c>
      <c r="D82" s="302" t="s">
        <v>2882</v>
      </c>
      <c r="E82" s="303" t="s">
        <v>2883</v>
      </c>
      <c r="F82" s="302" t="s">
        <v>2884</v>
      </c>
      <c r="G82" s="302" t="s">
        <v>2885</v>
      </c>
      <c r="H82" s="302" t="s">
        <v>2886</v>
      </c>
      <c r="I82" s="302" t="s">
        <v>2887</v>
      </c>
      <c r="J82" s="302" t="s">
        <v>2888</v>
      </c>
      <c r="K82" s="305" t="s">
        <v>2889</v>
      </c>
      <c r="L82" s="304" t="s">
        <v>2890</v>
      </c>
      <c r="M82" s="302" t="s">
        <v>2891</v>
      </c>
      <c r="N82" s="107" t="s">
        <v>2892</v>
      </c>
      <c r="O82" s="107"/>
      <c r="P82" s="107"/>
      <c r="Q82" s="107"/>
      <c r="R82" s="107"/>
      <c r="S82" s="107"/>
      <c r="T82" s="107"/>
      <c r="U82" s="107"/>
      <c r="V82" s="107"/>
      <c r="W82" s="107"/>
      <c r="X82" s="107"/>
      <c r="Y82" s="107"/>
      <c r="Z82" s="107"/>
    </row>
    <row r="83" ht="13.5" customHeight="1">
      <c r="A83" s="302" t="str">
        <f t="shared" si="2"/>
        <v>DefinitionsB13</v>
      </c>
      <c r="B83" s="302" t="s">
        <v>2783</v>
      </c>
      <c r="C83" s="302" t="s">
        <v>2893</v>
      </c>
      <c r="D83" s="302" t="s">
        <v>2894</v>
      </c>
      <c r="E83" s="303" t="s">
        <v>2895</v>
      </c>
      <c r="F83" s="302" t="s">
        <v>2896</v>
      </c>
      <c r="G83" s="302" t="s">
        <v>2897</v>
      </c>
      <c r="H83" s="302" t="s">
        <v>2898</v>
      </c>
      <c r="I83" s="302" t="s">
        <v>2899</v>
      </c>
      <c r="J83" s="302" t="s">
        <v>2900</v>
      </c>
      <c r="K83" s="305" t="s">
        <v>2901</v>
      </c>
      <c r="L83" s="304" t="s">
        <v>2902</v>
      </c>
      <c r="M83" s="302" t="s">
        <v>2903</v>
      </c>
      <c r="N83" s="107" t="s">
        <v>2904</v>
      </c>
      <c r="O83" s="107"/>
      <c r="P83" s="107"/>
      <c r="Q83" s="107"/>
      <c r="R83" s="107"/>
      <c r="S83" s="107"/>
      <c r="T83" s="107"/>
      <c r="U83" s="107"/>
      <c r="V83" s="107"/>
      <c r="W83" s="107"/>
      <c r="X83" s="107"/>
      <c r="Y83" s="107"/>
      <c r="Z83" s="107"/>
    </row>
    <row r="84" ht="13.5" customHeight="1">
      <c r="A84" s="302" t="str">
        <f t="shared" si="2"/>
        <v>DefinitionsB14</v>
      </c>
      <c r="B84" s="302" t="s">
        <v>2783</v>
      </c>
      <c r="C84" s="302" t="s">
        <v>2905</v>
      </c>
      <c r="D84" s="302" t="s">
        <v>2906</v>
      </c>
      <c r="E84" s="303" t="s">
        <v>2907</v>
      </c>
      <c r="F84" s="302" t="s">
        <v>2908</v>
      </c>
      <c r="G84" s="302" t="s">
        <v>2909</v>
      </c>
      <c r="H84" s="302" t="s">
        <v>2910</v>
      </c>
      <c r="I84" s="302" t="s">
        <v>2911</v>
      </c>
      <c r="J84" s="302" t="s">
        <v>2912</v>
      </c>
      <c r="K84" s="305" t="s">
        <v>2913</v>
      </c>
      <c r="L84" s="304" t="s">
        <v>2914</v>
      </c>
      <c r="M84" s="302" t="s">
        <v>2915</v>
      </c>
      <c r="N84" s="107" t="s">
        <v>2916</v>
      </c>
      <c r="O84" s="107"/>
      <c r="P84" s="107"/>
      <c r="Q84" s="107"/>
      <c r="R84" s="107"/>
      <c r="S84" s="107"/>
      <c r="T84" s="107"/>
      <c r="U84" s="107"/>
      <c r="V84" s="107"/>
      <c r="W84" s="107"/>
      <c r="X84" s="107"/>
      <c r="Y84" s="107"/>
      <c r="Z84" s="107"/>
    </row>
    <row r="85" ht="13.5" customHeight="1">
      <c r="A85" s="302" t="str">
        <f t="shared" si="2"/>
        <v>DefinitionsB15</v>
      </c>
      <c r="B85" s="302" t="s">
        <v>2783</v>
      </c>
      <c r="C85" s="302" t="s">
        <v>2917</v>
      </c>
      <c r="D85" s="302" t="s">
        <v>2918</v>
      </c>
      <c r="E85" s="303" t="s">
        <v>2918</v>
      </c>
      <c r="F85" s="302" t="s">
        <v>2918</v>
      </c>
      <c r="G85" s="302" t="s">
        <v>2918</v>
      </c>
      <c r="H85" s="302" t="s">
        <v>2918</v>
      </c>
      <c r="I85" s="302" t="s">
        <v>2918</v>
      </c>
      <c r="J85" s="302" t="s">
        <v>2918</v>
      </c>
      <c r="K85" s="305" t="s">
        <v>2918</v>
      </c>
      <c r="L85" s="304" t="s">
        <v>2918</v>
      </c>
      <c r="M85" s="302" t="s">
        <v>2918</v>
      </c>
      <c r="N85" s="107" t="s">
        <v>2919</v>
      </c>
      <c r="O85" s="107"/>
      <c r="P85" s="107"/>
      <c r="Q85" s="107"/>
      <c r="R85" s="107"/>
      <c r="S85" s="107"/>
      <c r="T85" s="107"/>
      <c r="U85" s="107"/>
      <c r="V85" s="107"/>
      <c r="W85" s="107"/>
      <c r="X85" s="107"/>
      <c r="Y85" s="107"/>
      <c r="Z85" s="107"/>
    </row>
    <row r="86" ht="13.5" customHeight="1">
      <c r="A86" s="302" t="str">
        <f t="shared" si="2"/>
        <v>DefinitionsB16</v>
      </c>
      <c r="B86" s="302" t="s">
        <v>2783</v>
      </c>
      <c r="C86" s="302" t="s">
        <v>2920</v>
      </c>
      <c r="D86" s="302" t="s">
        <v>2921</v>
      </c>
      <c r="E86" s="303" t="s">
        <v>2922</v>
      </c>
      <c r="F86" s="302" t="s">
        <v>2923</v>
      </c>
      <c r="G86" s="302" t="s">
        <v>2924</v>
      </c>
      <c r="H86" s="302" t="s">
        <v>2925</v>
      </c>
      <c r="I86" s="302" t="s">
        <v>2926</v>
      </c>
      <c r="J86" s="302" t="s">
        <v>2927</v>
      </c>
      <c r="K86" s="305" t="s">
        <v>2928</v>
      </c>
      <c r="L86" s="304" t="s">
        <v>2929</v>
      </c>
      <c r="M86" s="302" t="s">
        <v>2930</v>
      </c>
      <c r="N86" s="107" t="s">
        <v>2931</v>
      </c>
      <c r="O86" s="107"/>
      <c r="P86" s="107"/>
      <c r="Q86" s="107"/>
      <c r="R86" s="107"/>
      <c r="S86" s="107"/>
      <c r="T86" s="107"/>
      <c r="U86" s="107"/>
      <c r="V86" s="107"/>
      <c r="W86" s="107"/>
      <c r="X86" s="107"/>
      <c r="Y86" s="107"/>
      <c r="Z86" s="107"/>
    </row>
    <row r="87" ht="13.5" customHeight="1">
      <c r="A87" s="302" t="str">
        <f t="shared" si="2"/>
        <v>DefinitionsB17</v>
      </c>
      <c r="B87" s="302" t="s">
        <v>2783</v>
      </c>
      <c r="C87" s="302" t="s">
        <v>2932</v>
      </c>
      <c r="D87" s="302" t="s">
        <v>2933</v>
      </c>
      <c r="E87" s="303" t="s">
        <v>2934</v>
      </c>
      <c r="F87" s="302" t="s">
        <v>2935</v>
      </c>
      <c r="G87" s="302" t="s">
        <v>2936</v>
      </c>
      <c r="H87" s="302" t="s">
        <v>2937</v>
      </c>
      <c r="I87" s="302" t="s">
        <v>2938</v>
      </c>
      <c r="J87" s="302" t="s">
        <v>2939</v>
      </c>
      <c r="K87" s="305" t="s">
        <v>2940</v>
      </c>
      <c r="L87" s="304" t="s">
        <v>2941</v>
      </c>
      <c r="M87" s="302" t="s">
        <v>2942</v>
      </c>
      <c r="N87" s="107" t="s">
        <v>2943</v>
      </c>
      <c r="O87" s="107"/>
      <c r="P87" s="107"/>
      <c r="Q87" s="107"/>
      <c r="R87" s="107"/>
      <c r="S87" s="107"/>
      <c r="T87" s="107"/>
      <c r="U87" s="107"/>
      <c r="V87" s="107"/>
      <c r="W87" s="107"/>
      <c r="X87" s="107"/>
      <c r="Y87" s="107"/>
      <c r="Z87" s="107"/>
    </row>
    <row r="88" ht="13.5" customHeight="1">
      <c r="A88" s="302" t="str">
        <f t="shared" si="2"/>
        <v>DefinitionsB18</v>
      </c>
      <c r="B88" s="302" t="s">
        <v>2783</v>
      </c>
      <c r="C88" s="302" t="s">
        <v>2944</v>
      </c>
      <c r="D88" s="302" t="s">
        <v>2945</v>
      </c>
      <c r="E88" s="303" t="s">
        <v>2946</v>
      </c>
      <c r="F88" s="302" t="s">
        <v>2947</v>
      </c>
      <c r="G88" s="302" t="s">
        <v>2948</v>
      </c>
      <c r="H88" s="302" t="s">
        <v>2949</v>
      </c>
      <c r="I88" s="302" t="s">
        <v>2950</v>
      </c>
      <c r="J88" s="302" t="s">
        <v>2951</v>
      </c>
      <c r="K88" s="305" t="s">
        <v>2952</v>
      </c>
      <c r="L88" s="304" t="s">
        <v>2953</v>
      </c>
      <c r="M88" s="302" t="s">
        <v>2954</v>
      </c>
      <c r="N88" s="107" t="s">
        <v>2955</v>
      </c>
      <c r="O88" s="107"/>
      <c r="P88" s="107"/>
      <c r="Q88" s="107"/>
      <c r="R88" s="107"/>
      <c r="S88" s="107"/>
      <c r="T88" s="107"/>
      <c r="U88" s="107"/>
      <c r="V88" s="107"/>
      <c r="W88" s="107"/>
      <c r="X88" s="107"/>
      <c r="Y88" s="107"/>
      <c r="Z88" s="107"/>
    </row>
    <row r="89" ht="13.5" customHeight="1">
      <c r="A89" s="302" t="str">
        <f t="shared" si="2"/>
        <v>DefinitionsB19</v>
      </c>
      <c r="B89" s="302" t="s">
        <v>2783</v>
      </c>
      <c r="C89" s="302" t="s">
        <v>2956</v>
      </c>
      <c r="D89" s="302" t="s">
        <v>2957</v>
      </c>
      <c r="E89" s="303" t="s">
        <v>2958</v>
      </c>
      <c r="F89" s="302" t="s">
        <v>2959</v>
      </c>
      <c r="G89" s="302" t="s">
        <v>2957</v>
      </c>
      <c r="H89" s="302" t="s">
        <v>2960</v>
      </c>
      <c r="I89" s="302" t="s">
        <v>2960</v>
      </c>
      <c r="J89" s="302" t="s">
        <v>2957</v>
      </c>
      <c r="K89" s="305" t="s">
        <v>2957</v>
      </c>
      <c r="L89" s="304" t="s">
        <v>2957</v>
      </c>
      <c r="M89" s="302" t="s">
        <v>2957</v>
      </c>
      <c r="N89" s="107" t="s">
        <v>2961</v>
      </c>
      <c r="O89" s="107"/>
      <c r="P89" s="107"/>
      <c r="Q89" s="107"/>
      <c r="R89" s="107"/>
      <c r="S89" s="107"/>
      <c r="T89" s="107"/>
      <c r="U89" s="107"/>
      <c r="V89" s="107"/>
      <c r="W89" s="107"/>
      <c r="X89" s="107"/>
      <c r="Y89" s="107"/>
      <c r="Z89" s="107"/>
    </row>
    <row r="90" ht="13.5" customHeight="1">
      <c r="A90" s="302" t="str">
        <f t="shared" si="2"/>
        <v>DefinitionsB20</v>
      </c>
      <c r="B90" s="302" t="s">
        <v>2783</v>
      </c>
      <c r="C90" s="302" t="s">
        <v>2962</v>
      </c>
      <c r="D90" s="302" t="s">
        <v>2963</v>
      </c>
      <c r="E90" s="303" t="s">
        <v>2964</v>
      </c>
      <c r="F90" s="302" t="s">
        <v>2965</v>
      </c>
      <c r="G90" s="302" t="s">
        <v>2966</v>
      </c>
      <c r="H90" s="302" t="s">
        <v>2967</v>
      </c>
      <c r="I90" s="302" t="s">
        <v>2968</v>
      </c>
      <c r="J90" s="302" t="s">
        <v>2969</v>
      </c>
      <c r="K90" s="305" t="s">
        <v>2970</v>
      </c>
      <c r="L90" s="304" t="s">
        <v>2971</v>
      </c>
      <c r="M90" s="302" t="s">
        <v>2972</v>
      </c>
      <c r="N90" s="107" t="s">
        <v>2973</v>
      </c>
      <c r="O90" s="107"/>
      <c r="P90" s="107"/>
      <c r="Q90" s="107"/>
      <c r="R90" s="107"/>
      <c r="S90" s="107"/>
      <c r="T90" s="107"/>
      <c r="U90" s="107"/>
      <c r="V90" s="107"/>
      <c r="W90" s="107"/>
      <c r="X90" s="107"/>
      <c r="Y90" s="107"/>
      <c r="Z90" s="107"/>
    </row>
    <row r="91" ht="13.5" customHeight="1">
      <c r="A91" s="302" t="str">
        <f t="shared" si="2"/>
        <v>DefinitionsB21</v>
      </c>
      <c r="B91" s="302" t="s">
        <v>2783</v>
      </c>
      <c r="C91" s="302" t="s">
        <v>2974</v>
      </c>
      <c r="D91" s="302" t="s">
        <v>2975</v>
      </c>
      <c r="E91" s="316" t="s">
        <v>2976</v>
      </c>
      <c r="F91" s="302" t="s">
        <v>2975</v>
      </c>
      <c r="G91" s="302" t="s">
        <v>2975</v>
      </c>
      <c r="H91" s="302" t="s">
        <v>2975</v>
      </c>
      <c r="I91" s="302" t="s">
        <v>2975</v>
      </c>
      <c r="J91" s="302" t="s">
        <v>2975</v>
      </c>
      <c r="K91" s="305" t="s">
        <v>2975</v>
      </c>
      <c r="L91" s="304" t="s">
        <v>2975</v>
      </c>
      <c r="M91" s="302" t="s">
        <v>2975</v>
      </c>
      <c r="N91" s="107" t="s">
        <v>2977</v>
      </c>
      <c r="O91" s="107"/>
      <c r="P91" s="107"/>
      <c r="Q91" s="107"/>
      <c r="R91" s="107"/>
      <c r="S91" s="107"/>
      <c r="T91" s="107"/>
      <c r="U91" s="107"/>
      <c r="V91" s="107"/>
      <c r="W91" s="107"/>
      <c r="X91" s="107"/>
      <c r="Y91" s="107"/>
      <c r="Z91" s="107"/>
    </row>
    <row r="92" ht="13.5" customHeight="1">
      <c r="A92" s="302" t="str">
        <f t="shared" si="2"/>
        <v>DefinitionsB22</v>
      </c>
      <c r="B92" s="302" t="s">
        <v>2783</v>
      </c>
      <c r="C92" s="302" t="s">
        <v>2978</v>
      </c>
      <c r="D92" s="302" t="s">
        <v>2979</v>
      </c>
      <c r="E92" s="303" t="s">
        <v>2980</v>
      </c>
      <c r="F92" s="302" t="s">
        <v>2981</v>
      </c>
      <c r="G92" s="302" t="s">
        <v>2982</v>
      </c>
      <c r="H92" s="302" t="s">
        <v>2983</v>
      </c>
      <c r="I92" s="302" t="s">
        <v>2984</v>
      </c>
      <c r="J92" s="302" t="s">
        <v>2985</v>
      </c>
      <c r="K92" s="305" t="s">
        <v>2986</v>
      </c>
      <c r="L92" s="304" t="s">
        <v>2987</v>
      </c>
      <c r="M92" s="302" t="s">
        <v>2988</v>
      </c>
      <c r="N92" s="107" t="s">
        <v>2989</v>
      </c>
      <c r="O92" s="107"/>
      <c r="P92" s="107"/>
      <c r="Q92" s="107"/>
      <c r="R92" s="107"/>
      <c r="S92" s="107"/>
      <c r="T92" s="107"/>
      <c r="U92" s="107"/>
      <c r="V92" s="107"/>
      <c r="W92" s="107"/>
      <c r="X92" s="107"/>
      <c r="Y92" s="107"/>
      <c r="Z92" s="107"/>
    </row>
    <row r="93" ht="13.5" customHeight="1">
      <c r="A93" s="302" t="str">
        <f t="shared" si="2"/>
        <v>DefinitionsB23</v>
      </c>
      <c r="B93" s="302" t="s">
        <v>2783</v>
      </c>
      <c r="C93" s="302" t="s">
        <v>2990</v>
      </c>
      <c r="D93" s="302" t="s">
        <v>2991</v>
      </c>
      <c r="E93" s="303" t="s">
        <v>2992</v>
      </c>
      <c r="F93" s="302" t="s">
        <v>2993</v>
      </c>
      <c r="G93" s="302" t="s">
        <v>2994</v>
      </c>
      <c r="H93" s="302" t="s">
        <v>2995</v>
      </c>
      <c r="I93" s="302" t="s">
        <v>2996</v>
      </c>
      <c r="J93" s="302" t="s">
        <v>2991</v>
      </c>
      <c r="K93" s="305" t="s">
        <v>2997</v>
      </c>
      <c r="L93" s="315" t="s">
        <v>2991</v>
      </c>
      <c r="M93" s="302" t="s">
        <v>2998</v>
      </c>
      <c r="N93" s="107" t="s">
        <v>2999</v>
      </c>
      <c r="O93" s="107"/>
      <c r="P93" s="107"/>
      <c r="Q93" s="107"/>
      <c r="R93" s="107"/>
      <c r="S93" s="107"/>
      <c r="T93" s="107"/>
      <c r="U93" s="107"/>
      <c r="V93" s="107"/>
      <c r="W93" s="107"/>
      <c r="X93" s="107"/>
      <c r="Y93" s="107"/>
      <c r="Z93" s="107"/>
    </row>
    <row r="94" ht="13.5" customHeight="1">
      <c r="A94" s="302" t="str">
        <f t="shared" si="2"/>
        <v>DefinitionsB24</v>
      </c>
      <c r="B94" s="302" t="s">
        <v>2783</v>
      </c>
      <c r="C94" s="302" t="s">
        <v>3000</v>
      </c>
      <c r="D94" s="302" t="s">
        <v>3001</v>
      </c>
      <c r="E94" s="303" t="s">
        <v>3002</v>
      </c>
      <c r="F94" s="302" t="s">
        <v>3003</v>
      </c>
      <c r="G94" s="302" t="s">
        <v>3004</v>
      </c>
      <c r="H94" s="302" t="s">
        <v>3005</v>
      </c>
      <c r="I94" s="302" t="s">
        <v>3001</v>
      </c>
      <c r="J94" s="302" t="s">
        <v>3001</v>
      </c>
      <c r="K94" s="305" t="s">
        <v>3006</v>
      </c>
      <c r="L94" s="304" t="s">
        <v>3007</v>
      </c>
      <c r="M94" s="302" t="s">
        <v>3008</v>
      </c>
      <c r="N94" s="107" t="s">
        <v>3009</v>
      </c>
      <c r="O94" s="107"/>
      <c r="P94" s="107"/>
      <c r="Q94" s="107"/>
      <c r="R94" s="107"/>
      <c r="S94" s="107"/>
      <c r="T94" s="107"/>
      <c r="U94" s="107"/>
      <c r="V94" s="107"/>
      <c r="W94" s="107"/>
      <c r="X94" s="107"/>
      <c r="Y94" s="107"/>
      <c r="Z94" s="107"/>
    </row>
    <row r="95" ht="101.25" customHeight="1">
      <c r="A95" s="302" t="str">
        <f t="shared" si="2"/>
        <v>DefinitionsB25</v>
      </c>
      <c r="B95" s="302" t="s">
        <v>2783</v>
      </c>
      <c r="C95" s="302" t="s">
        <v>3010</v>
      </c>
      <c r="D95" s="302" t="s">
        <v>3011</v>
      </c>
      <c r="E95" s="303" t="s">
        <v>3012</v>
      </c>
      <c r="F95" s="302" t="s">
        <v>3013</v>
      </c>
      <c r="G95" s="302" t="s">
        <v>3014</v>
      </c>
      <c r="H95" s="305" t="s">
        <v>3015</v>
      </c>
      <c r="I95" s="302" t="s">
        <v>3016</v>
      </c>
      <c r="J95" s="302" t="s">
        <v>3017</v>
      </c>
      <c r="K95" s="305" t="s">
        <v>3018</v>
      </c>
      <c r="L95" s="304" t="s">
        <v>3019</v>
      </c>
      <c r="M95" s="302" t="s">
        <v>3020</v>
      </c>
      <c r="N95" s="168" t="s">
        <v>3021</v>
      </c>
      <c r="O95" s="107"/>
      <c r="P95" s="107"/>
      <c r="Q95" s="107"/>
      <c r="R95" s="107"/>
      <c r="S95" s="107"/>
      <c r="T95" s="107"/>
      <c r="U95" s="107"/>
      <c r="V95" s="107"/>
      <c r="W95" s="107"/>
      <c r="X95" s="107"/>
      <c r="Y95" s="107"/>
      <c r="Z95" s="107"/>
    </row>
    <row r="96" ht="13.5" customHeight="1">
      <c r="A96" s="302" t="str">
        <f t="shared" si="2"/>
        <v>DefinitionsB26</v>
      </c>
      <c r="B96" s="302" t="s">
        <v>2783</v>
      </c>
      <c r="C96" s="302" t="s">
        <v>3022</v>
      </c>
      <c r="D96" s="302" t="s">
        <v>3023</v>
      </c>
      <c r="E96" s="303" t="s">
        <v>3024</v>
      </c>
      <c r="F96" s="302" t="s">
        <v>3025</v>
      </c>
      <c r="G96" s="302" t="s">
        <v>3026</v>
      </c>
      <c r="H96" s="302" t="s">
        <v>3023</v>
      </c>
      <c r="I96" s="302" t="s">
        <v>3023</v>
      </c>
      <c r="J96" s="302" t="s">
        <v>3023</v>
      </c>
      <c r="K96" s="305" t="s">
        <v>3023</v>
      </c>
      <c r="L96" s="304" t="s">
        <v>3023</v>
      </c>
      <c r="M96" s="302" t="s">
        <v>3023</v>
      </c>
      <c r="N96" s="107" t="s">
        <v>3027</v>
      </c>
      <c r="O96" s="107"/>
      <c r="P96" s="107"/>
      <c r="Q96" s="107"/>
      <c r="R96" s="107"/>
      <c r="S96" s="107"/>
      <c r="T96" s="107"/>
      <c r="U96" s="107"/>
      <c r="V96" s="107"/>
      <c r="W96" s="107"/>
      <c r="X96" s="107"/>
      <c r="Y96" s="107"/>
      <c r="Z96" s="107"/>
    </row>
    <row r="97" ht="13.5" customHeight="1">
      <c r="A97" s="302" t="str">
        <f t="shared" si="2"/>
        <v>DefinitionsB27</v>
      </c>
      <c r="B97" s="302" t="s">
        <v>2783</v>
      </c>
      <c r="C97" s="302" t="s">
        <v>3028</v>
      </c>
      <c r="D97" s="302" t="s">
        <v>3029</v>
      </c>
      <c r="E97" s="303" t="s">
        <v>3030</v>
      </c>
      <c r="F97" s="302" t="s">
        <v>3031</v>
      </c>
      <c r="G97" s="302" t="s">
        <v>3032</v>
      </c>
      <c r="H97" s="302" t="s">
        <v>3033</v>
      </c>
      <c r="I97" s="302" t="s">
        <v>3034</v>
      </c>
      <c r="J97" s="302" t="s">
        <v>3035</v>
      </c>
      <c r="K97" s="305" t="s">
        <v>3036</v>
      </c>
      <c r="L97" s="304" t="s">
        <v>3037</v>
      </c>
      <c r="M97" s="302" t="s">
        <v>3038</v>
      </c>
      <c r="N97" s="107" t="s">
        <v>3039</v>
      </c>
      <c r="O97" s="107"/>
      <c r="P97" s="107"/>
      <c r="Q97" s="107"/>
      <c r="R97" s="107"/>
      <c r="S97" s="107"/>
      <c r="T97" s="107"/>
      <c r="U97" s="107"/>
      <c r="V97" s="107"/>
      <c r="W97" s="107"/>
      <c r="X97" s="107"/>
      <c r="Y97" s="107"/>
      <c r="Z97" s="107"/>
    </row>
    <row r="98" ht="13.5" customHeight="1">
      <c r="A98" s="302" t="str">
        <f t="shared" si="2"/>
        <v>DefinitionsB28</v>
      </c>
      <c r="B98" s="302" t="s">
        <v>2783</v>
      </c>
      <c r="C98" s="302" t="s">
        <v>3040</v>
      </c>
      <c r="D98" s="302" t="s">
        <v>3041</v>
      </c>
      <c r="E98" s="303" t="s">
        <v>3042</v>
      </c>
      <c r="F98" s="302" t="s">
        <v>3043</v>
      </c>
      <c r="G98" s="302" t="s">
        <v>3044</v>
      </c>
      <c r="H98" s="302" t="s">
        <v>3045</v>
      </c>
      <c r="I98" s="302" t="s">
        <v>3046</v>
      </c>
      <c r="J98" s="302" t="s">
        <v>3047</v>
      </c>
      <c r="K98" s="305" t="s">
        <v>3048</v>
      </c>
      <c r="L98" s="304" t="s">
        <v>3049</v>
      </c>
      <c r="M98" s="302" t="s">
        <v>3050</v>
      </c>
      <c r="N98" s="107" t="s">
        <v>3051</v>
      </c>
      <c r="O98" s="107"/>
      <c r="P98" s="107"/>
      <c r="Q98" s="107"/>
      <c r="R98" s="107"/>
      <c r="S98" s="107"/>
      <c r="T98" s="107"/>
      <c r="U98" s="107"/>
      <c r="V98" s="107"/>
      <c r="W98" s="107"/>
      <c r="X98" s="107"/>
      <c r="Y98" s="107"/>
      <c r="Z98" s="107"/>
    </row>
    <row r="99" ht="13.5" customHeight="1">
      <c r="A99" s="302" t="str">
        <f t="shared" si="2"/>
        <v>DefinitionsB29</v>
      </c>
      <c r="B99" s="302" t="s">
        <v>2783</v>
      </c>
      <c r="C99" s="302" t="s">
        <v>3052</v>
      </c>
      <c r="D99" s="302" t="s">
        <v>3053</v>
      </c>
      <c r="E99" s="303" t="s">
        <v>3054</v>
      </c>
      <c r="F99" s="302" t="s">
        <v>3055</v>
      </c>
      <c r="G99" s="302" t="s">
        <v>3056</v>
      </c>
      <c r="H99" s="302" t="s">
        <v>3057</v>
      </c>
      <c r="I99" s="302" t="s">
        <v>3058</v>
      </c>
      <c r="J99" s="302" t="s">
        <v>3059</v>
      </c>
      <c r="K99" s="305" t="s">
        <v>3060</v>
      </c>
      <c r="L99" s="304" t="s">
        <v>3061</v>
      </c>
      <c r="M99" s="302" t="s">
        <v>3062</v>
      </c>
      <c r="N99" s="107" t="s">
        <v>3063</v>
      </c>
      <c r="O99" s="107"/>
      <c r="P99" s="107"/>
      <c r="Q99" s="107"/>
      <c r="R99" s="107"/>
      <c r="S99" s="107"/>
      <c r="T99" s="107"/>
      <c r="U99" s="107"/>
      <c r="V99" s="107"/>
      <c r="W99" s="107"/>
      <c r="X99" s="107"/>
      <c r="Y99" s="107"/>
      <c r="Z99" s="107"/>
    </row>
    <row r="100" ht="13.5" customHeight="1">
      <c r="A100" s="302" t="str">
        <f t="shared" si="2"/>
        <v>DefinitionsB30</v>
      </c>
      <c r="B100" s="302" t="s">
        <v>2783</v>
      </c>
      <c r="C100" s="302" t="s">
        <v>3064</v>
      </c>
      <c r="D100" s="302" t="s">
        <v>3065</v>
      </c>
      <c r="E100" s="303" t="s">
        <v>3066</v>
      </c>
      <c r="F100" s="302" t="s">
        <v>3067</v>
      </c>
      <c r="G100" s="302" t="s">
        <v>3068</v>
      </c>
      <c r="H100" s="302" t="s">
        <v>3069</v>
      </c>
      <c r="I100" s="302" t="s">
        <v>3070</v>
      </c>
      <c r="J100" s="302" t="s">
        <v>3071</v>
      </c>
      <c r="K100" s="305" t="s">
        <v>3072</v>
      </c>
      <c r="L100" s="304" t="s">
        <v>3073</v>
      </c>
      <c r="M100" s="302" t="s">
        <v>3074</v>
      </c>
      <c r="N100" s="107" t="s">
        <v>3075</v>
      </c>
      <c r="O100" s="107"/>
      <c r="P100" s="107"/>
      <c r="Q100" s="107"/>
      <c r="R100" s="107"/>
      <c r="S100" s="107"/>
      <c r="T100" s="107"/>
      <c r="U100" s="107"/>
      <c r="V100" s="107"/>
      <c r="W100" s="107"/>
      <c r="X100" s="107"/>
      <c r="Y100" s="107"/>
      <c r="Z100" s="107"/>
    </row>
    <row r="101" ht="13.5" customHeight="1">
      <c r="A101" s="302" t="str">
        <f t="shared" si="2"/>
        <v>DefinitionsB31</v>
      </c>
      <c r="B101" s="302" t="s">
        <v>2783</v>
      </c>
      <c r="C101" s="302" t="s">
        <v>3076</v>
      </c>
      <c r="D101" s="302" t="s">
        <v>3077</v>
      </c>
      <c r="E101" s="303" t="s">
        <v>3078</v>
      </c>
      <c r="F101" s="302" t="s">
        <v>3079</v>
      </c>
      <c r="G101" s="302" t="s">
        <v>3080</v>
      </c>
      <c r="H101" s="302" t="s">
        <v>3081</v>
      </c>
      <c r="I101" s="302" t="s">
        <v>3082</v>
      </c>
      <c r="J101" s="302" t="s">
        <v>3083</v>
      </c>
      <c r="K101" s="305" t="s">
        <v>3084</v>
      </c>
      <c r="L101" s="304" t="s">
        <v>3085</v>
      </c>
      <c r="M101" s="302" t="s">
        <v>3086</v>
      </c>
      <c r="N101" s="107"/>
      <c r="O101" s="107"/>
      <c r="P101" s="107"/>
      <c r="Q101" s="107"/>
      <c r="R101" s="107"/>
      <c r="S101" s="107"/>
      <c r="T101" s="107"/>
      <c r="U101" s="107"/>
      <c r="V101" s="107"/>
      <c r="W101" s="107"/>
      <c r="X101" s="107"/>
      <c r="Y101" s="107"/>
      <c r="Z101" s="107"/>
    </row>
    <row r="102" ht="13.5" customHeight="1">
      <c r="A102" s="302" t="str">
        <f t="shared" si="2"/>
        <v>DefinitionsC2</v>
      </c>
      <c r="B102" s="302" t="s">
        <v>2783</v>
      </c>
      <c r="C102" s="302" t="s">
        <v>3087</v>
      </c>
      <c r="D102" s="302" t="s">
        <v>3088</v>
      </c>
      <c r="E102" s="316" t="s">
        <v>3089</v>
      </c>
      <c r="F102" s="302" t="s">
        <v>3090</v>
      </c>
      <c r="G102" s="302" t="s">
        <v>3091</v>
      </c>
      <c r="H102" s="302" t="s">
        <v>3088</v>
      </c>
      <c r="I102" s="302" t="s">
        <v>3092</v>
      </c>
      <c r="J102" s="302" t="s">
        <v>3093</v>
      </c>
      <c r="K102" s="305" t="s">
        <v>3094</v>
      </c>
      <c r="L102" s="304" t="s">
        <v>3095</v>
      </c>
      <c r="M102" s="302" t="s">
        <v>3096</v>
      </c>
      <c r="N102" s="107"/>
      <c r="O102" s="107"/>
      <c r="P102" s="107"/>
      <c r="Q102" s="107"/>
      <c r="R102" s="107"/>
      <c r="S102" s="107"/>
      <c r="T102" s="107"/>
      <c r="U102" s="107"/>
      <c r="V102" s="107"/>
      <c r="W102" s="107"/>
      <c r="X102" s="107"/>
      <c r="Y102" s="107"/>
      <c r="Z102" s="107"/>
    </row>
    <row r="103" ht="13.5" customHeight="1">
      <c r="A103" s="302" t="str">
        <f t="shared" si="2"/>
        <v>DefinitionsC3</v>
      </c>
      <c r="B103" s="302" t="s">
        <v>2783</v>
      </c>
      <c r="C103" s="302" t="s">
        <v>3097</v>
      </c>
      <c r="D103" s="302" t="s">
        <v>3098</v>
      </c>
      <c r="E103" s="303" t="s">
        <v>3099</v>
      </c>
      <c r="F103" s="302" t="s">
        <v>3100</v>
      </c>
      <c r="G103" s="302" t="s">
        <v>3101</v>
      </c>
      <c r="H103" s="302" t="s">
        <v>3102</v>
      </c>
      <c r="I103" s="302" t="s">
        <v>3103</v>
      </c>
      <c r="J103" s="302" t="s">
        <v>3104</v>
      </c>
      <c r="K103" s="305" t="s">
        <v>3105</v>
      </c>
      <c r="L103" s="304" t="s">
        <v>3106</v>
      </c>
      <c r="M103" s="302" t="s">
        <v>3107</v>
      </c>
      <c r="N103" s="107"/>
      <c r="O103" s="107"/>
      <c r="P103" s="107"/>
      <c r="Q103" s="107"/>
      <c r="R103" s="107"/>
      <c r="S103" s="107"/>
      <c r="T103" s="107"/>
      <c r="U103" s="107"/>
      <c r="V103" s="107"/>
      <c r="W103" s="107"/>
      <c r="X103" s="107"/>
      <c r="Y103" s="107"/>
      <c r="Z103" s="107"/>
    </row>
    <row r="104" ht="13.5" customHeight="1">
      <c r="A104" s="302" t="str">
        <f t="shared" si="2"/>
        <v>DefinitionsC4</v>
      </c>
      <c r="B104" s="302" t="s">
        <v>2783</v>
      </c>
      <c r="C104" s="302" t="s">
        <v>3108</v>
      </c>
      <c r="D104" s="302" t="s">
        <v>3109</v>
      </c>
      <c r="E104" s="303" t="s">
        <v>3110</v>
      </c>
      <c r="F104" s="302" t="s">
        <v>3111</v>
      </c>
      <c r="G104" s="302" t="s">
        <v>3112</v>
      </c>
      <c r="H104" s="302" t="s">
        <v>3113</v>
      </c>
      <c r="I104" s="302" t="s">
        <v>3114</v>
      </c>
      <c r="J104" s="302" t="s">
        <v>3115</v>
      </c>
      <c r="K104" s="305" t="s">
        <v>3116</v>
      </c>
      <c r="L104" s="304" t="s">
        <v>3117</v>
      </c>
      <c r="M104" s="302" t="s">
        <v>3118</v>
      </c>
      <c r="N104" s="107"/>
      <c r="O104" s="107"/>
      <c r="P104" s="107"/>
      <c r="Q104" s="107"/>
      <c r="R104" s="107"/>
      <c r="S104" s="107"/>
      <c r="T104" s="107"/>
      <c r="U104" s="107"/>
      <c r="V104" s="107"/>
      <c r="W104" s="107"/>
      <c r="X104" s="107"/>
      <c r="Y104" s="107"/>
      <c r="Z104" s="107"/>
    </row>
    <row r="105" ht="82.5" customHeight="1">
      <c r="A105" s="302" t="str">
        <f t="shared" si="2"/>
        <v>DefinitionsC5</v>
      </c>
      <c r="B105" s="302" t="s">
        <v>2783</v>
      </c>
      <c r="C105" s="302" t="s">
        <v>3119</v>
      </c>
      <c r="D105" s="309" t="s">
        <v>3120</v>
      </c>
      <c r="E105" s="303" t="s">
        <v>3121</v>
      </c>
      <c r="F105" s="302" t="s">
        <v>3122</v>
      </c>
      <c r="G105" s="302" t="s">
        <v>3123</v>
      </c>
      <c r="H105" s="302" t="s">
        <v>3124</v>
      </c>
      <c r="I105" s="302" t="s">
        <v>3125</v>
      </c>
      <c r="J105" s="302" t="s">
        <v>3126</v>
      </c>
      <c r="K105" s="305" t="s">
        <v>3127</v>
      </c>
      <c r="L105" s="304" t="s">
        <v>3128</v>
      </c>
      <c r="M105" s="302" t="s">
        <v>3129</v>
      </c>
      <c r="N105" s="107"/>
      <c r="O105" s="107"/>
      <c r="P105" s="107"/>
      <c r="Q105" s="107"/>
      <c r="R105" s="107"/>
      <c r="S105" s="107"/>
      <c r="T105" s="107"/>
      <c r="U105" s="107"/>
      <c r="V105" s="107"/>
      <c r="W105" s="107"/>
      <c r="X105" s="107"/>
      <c r="Y105" s="107"/>
      <c r="Z105" s="107"/>
    </row>
    <row r="106" ht="13.5" customHeight="1">
      <c r="A106" s="302" t="str">
        <f t="shared" si="2"/>
        <v>DefinitionsC6</v>
      </c>
      <c r="B106" s="302" t="s">
        <v>2783</v>
      </c>
      <c r="C106" s="302" t="s">
        <v>3130</v>
      </c>
      <c r="D106" s="168" t="s">
        <v>3131</v>
      </c>
      <c r="E106" s="307" t="s">
        <v>3132</v>
      </c>
      <c r="F106" s="168" t="s">
        <v>3133</v>
      </c>
      <c r="G106" s="168" t="s">
        <v>3134</v>
      </c>
      <c r="H106" s="168" t="s">
        <v>3135</v>
      </c>
      <c r="I106" s="168" t="s">
        <v>3136</v>
      </c>
      <c r="J106" s="168" t="s">
        <v>3137</v>
      </c>
      <c r="K106" s="168" t="s">
        <v>3138</v>
      </c>
      <c r="L106" s="308" t="s">
        <v>3139</v>
      </c>
      <c r="M106" s="168" t="s">
        <v>2830</v>
      </c>
      <c r="N106" s="107"/>
      <c r="O106" s="107"/>
      <c r="P106" s="107"/>
      <c r="Q106" s="107"/>
      <c r="R106" s="107"/>
      <c r="S106" s="107"/>
      <c r="T106" s="107"/>
      <c r="U106" s="107"/>
      <c r="V106" s="107"/>
      <c r="W106" s="107"/>
      <c r="X106" s="107"/>
      <c r="Y106" s="107"/>
      <c r="Z106" s="107"/>
    </row>
    <row r="107" ht="13.5" customHeight="1">
      <c r="A107" s="302" t="str">
        <f t="shared" si="2"/>
        <v>DefinitionsC7</v>
      </c>
      <c r="B107" s="302" t="s">
        <v>2783</v>
      </c>
      <c r="C107" s="302" t="s">
        <v>3140</v>
      </c>
      <c r="D107" s="302" t="s">
        <v>3141</v>
      </c>
      <c r="E107" s="303" t="s">
        <v>3142</v>
      </c>
      <c r="F107" s="302" t="s">
        <v>3143</v>
      </c>
      <c r="G107" s="302" t="s">
        <v>3144</v>
      </c>
      <c r="H107" s="302" t="s">
        <v>3145</v>
      </c>
      <c r="I107" s="302" t="s">
        <v>3146</v>
      </c>
      <c r="J107" s="302" t="s">
        <v>3147</v>
      </c>
      <c r="K107" s="305" t="s">
        <v>3148</v>
      </c>
      <c r="L107" s="304" t="s">
        <v>3149</v>
      </c>
      <c r="M107" s="302" t="s">
        <v>2842</v>
      </c>
      <c r="N107" s="107"/>
      <c r="O107" s="107"/>
      <c r="P107" s="107"/>
      <c r="Q107" s="107"/>
      <c r="R107" s="107"/>
      <c r="S107" s="107"/>
      <c r="T107" s="107"/>
      <c r="U107" s="107"/>
      <c r="V107" s="107"/>
      <c r="W107" s="107"/>
      <c r="X107" s="107"/>
      <c r="Y107" s="107"/>
      <c r="Z107" s="107"/>
    </row>
    <row r="108" ht="13.5" customHeight="1">
      <c r="A108" s="302" t="str">
        <f t="shared" si="2"/>
        <v>DefinitionsC8</v>
      </c>
      <c r="B108" s="302" t="s">
        <v>2783</v>
      </c>
      <c r="C108" s="302" t="s">
        <v>3150</v>
      </c>
      <c r="D108" s="302" t="s">
        <v>3151</v>
      </c>
      <c r="E108" s="303" t="s">
        <v>3152</v>
      </c>
      <c r="F108" s="302" t="s">
        <v>3153</v>
      </c>
      <c r="G108" s="302" t="s">
        <v>3154</v>
      </c>
      <c r="H108" s="305" t="s">
        <v>3155</v>
      </c>
      <c r="I108" s="302" t="s">
        <v>3156</v>
      </c>
      <c r="J108" s="302" t="s">
        <v>3157</v>
      </c>
      <c r="K108" s="305" t="s">
        <v>3158</v>
      </c>
      <c r="L108" s="304" t="s">
        <v>3159</v>
      </c>
      <c r="M108" s="302" t="s">
        <v>2854</v>
      </c>
      <c r="N108" s="107"/>
      <c r="O108" s="107"/>
      <c r="P108" s="107"/>
      <c r="Q108" s="107"/>
      <c r="R108" s="107"/>
      <c r="S108" s="107"/>
      <c r="T108" s="107"/>
      <c r="U108" s="107"/>
      <c r="V108" s="107"/>
      <c r="W108" s="107"/>
      <c r="X108" s="107"/>
      <c r="Y108" s="107"/>
      <c r="Z108" s="107"/>
    </row>
    <row r="109" ht="13.5" customHeight="1">
      <c r="A109" s="302" t="str">
        <f t="shared" si="2"/>
        <v>DefinitionsC9</v>
      </c>
      <c r="B109" s="302" t="s">
        <v>2783</v>
      </c>
      <c r="C109" s="302" t="s">
        <v>3160</v>
      </c>
      <c r="D109" s="302" t="s">
        <v>3161</v>
      </c>
      <c r="E109" s="303" t="s">
        <v>3162</v>
      </c>
      <c r="F109" s="302" t="s">
        <v>3163</v>
      </c>
      <c r="G109" s="302" t="s">
        <v>3164</v>
      </c>
      <c r="H109" s="302" t="s">
        <v>3165</v>
      </c>
      <c r="I109" s="302" t="s">
        <v>3166</v>
      </c>
      <c r="J109" s="302" t="s">
        <v>3167</v>
      </c>
      <c r="K109" s="305" t="s">
        <v>3168</v>
      </c>
      <c r="L109" s="304" t="s">
        <v>3169</v>
      </c>
      <c r="M109" s="302" t="s">
        <v>2859</v>
      </c>
      <c r="N109" s="107"/>
      <c r="O109" s="107"/>
      <c r="P109" s="107"/>
      <c r="Q109" s="107"/>
      <c r="R109" s="107"/>
      <c r="S109" s="107"/>
      <c r="T109" s="107"/>
      <c r="U109" s="107"/>
      <c r="V109" s="107"/>
      <c r="W109" s="107"/>
      <c r="X109" s="107"/>
      <c r="Y109" s="107"/>
      <c r="Z109" s="107"/>
    </row>
    <row r="110" ht="13.5" customHeight="1">
      <c r="A110" s="302" t="str">
        <f t="shared" si="2"/>
        <v>DefinitionsC10</v>
      </c>
      <c r="B110" s="302" t="s">
        <v>2783</v>
      </c>
      <c r="C110" s="302" t="s">
        <v>3170</v>
      </c>
      <c r="D110" s="302" t="s">
        <v>3171</v>
      </c>
      <c r="E110" s="303" t="s">
        <v>2862</v>
      </c>
      <c r="F110" s="302" t="s">
        <v>3172</v>
      </c>
      <c r="G110" s="302" t="s">
        <v>3173</v>
      </c>
      <c r="H110" s="302" t="s">
        <v>3174</v>
      </c>
      <c r="I110" s="302" t="s">
        <v>3175</v>
      </c>
      <c r="J110" s="302" t="s">
        <v>3176</v>
      </c>
      <c r="K110" s="305" t="s">
        <v>3177</v>
      </c>
      <c r="L110" s="304" t="s">
        <v>3178</v>
      </c>
      <c r="M110" s="302" t="s">
        <v>2868</v>
      </c>
      <c r="N110" s="107"/>
      <c r="O110" s="107"/>
      <c r="P110" s="107"/>
      <c r="Q110" s="107"/>
      <c r="R110" s="107"/>
      <c r="S110" s="107"/>
      <c r="T110" s="107"/>
      <c r="U110" s="107"/>
      <c r="V110" s="107"/>
      <c r="W110" s="107"/>
      <c r="X110" s="107"/>
      <c r="Y110" s="107"/>
      <c r="Z110" s="107"/>
    </row>
    <row r="111" ht="13.5" customHeight="1">
      <c r="A111" s="302" t="str">
        <f t="shared" si="2"/>
        <v>DefinitionsC11</v>
      </c>
      <c r="B111" s="302" t="s">
        <v>2783</v>
      </c>
      <c r="C111" s="302" t="s">
        <v>3179</v>
      </c>
      <c r="D111" s="302" t="s">
        <v>3180</v>
      </c>
      <c r="E111" s="306" t="s">
        <v>3181</v>
      </c>
      <c r="F111" s="302" t="s">
        <v>3182</v>
      </c>
      <c r="G111" s="302" t="s">
        <v>3183</v>
      </c>
      <c r="H111" s="302" t="s">
        <v>3184</v>
      </c>
      <c r="I111" s="302" t="s">
        <v>3185</v>
      </c>
      <c r="J111" s="302" t="s">
        <v>3186</v>
      </c>
      <c r="K111" s="305" t="s">
        <v>3187</v>
      </c>
      <c r="L111" s="304" t="s">
        <v>3188</v>
      </c>
      <c r="M111" s="302" t="s">
        <v>2880</v>
      </c>
      <c r="N111" s="107"/>
      <c r="O111" s="107"/>
      <c r="P111" s="107"/>
      <c r="Q111" s="107"/>
      <c r="R111" s="107"/>
      <c r="S111" s="107"/>
      <c r="T111" s="107"/>
      <c r="U111" s="107"/>
      <c r="V111" s="107"/>
      <c r="W111" s="107"/>
      <c r="X111" s="107"/>
      <c r="Y111" s="107"/>
      <c r="Z111" s="107"/>
    </row>
    <row r="112" ht="13.5" customHeight="1">
      <c r="A112" s="302" t="str">
        <f t="shared" si="2"/>
        <v>DefinitionsC12</v>
      </c>
      <c r="B112" s="302" t="s">
        <v>2783</v>
      </c>
      <c r="C112" s="302" t="s">
        <v>3189</v>
      </c>
      <c r="D112" s="302" t="s">
        <v>3190</v>
      </c>
      <c r="E112" s="306" t="s">
        <v>3191</v>
      </c>
      <c r="F112" s="302" t="s">
        <v>3192</v>
      </c>
      <c r="G112" s="302" t="s">
        <v>3193</v>
      </c>
      <c r="H112" s="302" t="s">
        <v>3194</v>
      </c>
      <c r="I112" s="302" t="s">
        <v>3195</v>
      </c>
      <c r="J112" s="302" t="s">
        <v>3196</v>
      </c>
      <c r="K112" s="305" t="s">
        <v>3197</v>
      </c>
      <c r="L112" s="304" t="s">
        <v>3198</v>
      </c>
      <c r="M112" s="302" t="s">
        <v>2892</v>
      </c>
      <c r="N112" s="107"/>
      <c r="O112" s="107"/>
      <c r="P112" s="107"/>
      <c r="Q112" s="107"/>
      <c r="R112" s="107"/>
      <c r="S112" s="107"/>
      <c r="T112" s="107"/>
      <c r="U112" s="107"/>
      <c r="V112" s="107"/>
      <c r="W112" s="107"/>
      <c r="X112" s="107"/>
      <c r="Y112" s="107"/>
      <c r="Z112" s="107"/>
    </row>
    <row r="113" ht="13.5" customHeight="1">
      <c r="A113" s="302" t="str">
        <f t="shared" si="2"/>
        <v>DefinitionsC13</v>
      </c>
      <c r="B113" s="302" t="s">
        <v>2783</v>
      </c>
      <c r="C113" s="302" t="s">
        <v>3199</v>
      </c>
      <c r="D113" s="302" t="s">
        <v>3200</v>
      </c>
      <c r="E113" s="306" t="s">
        <v>3201</v>
      </c>
      <c r="F113" s="302" t="s">
        <v>3202</v>
      </c>
      <c r="G113" s="302" t="s">
        <v>3203</v>
      </c>
      <c r="H113" s="305" t="s">
        <v>3204</v>
      </c>
      <c r="I113" s="302" t="s">
        <v>3205</v>
      </c>
      <c r="J113" s="302" t="s">
        <v>3206</v>
      </c>
      <c r="K113" s="305" t="s">
        <v>3207</v>
      </c>
      <c r="L113" s="304" t="s">
        <v>3208</v>
      </c>
      <c r="M113" s="302" t="s">
        <v>2904</v>
      </c>
      <c r="N113" s="107"/>
      <c r="O113" s="107"/>
      <c r="P113" s="107"/>
      <c r="Q113" s="107"/>
      <c r="R113" s="107"/>
      <c r="S113" s="107"/>
      <c r="T113" s="107"/>
      <c r="U113" s="107"/>
      <c r="V113" s="107"/>
      <c r="W113" s="107"/>
      <c r="X113" s="107"/>
      <c r="Y113" s="107"/>
      <c r="Z113" s="107"/>
    </row>
    <row r="114" ht="13.5" customHeight="1">
      <c r="A114" s="302" t="str">
        <f t="shared" si="2"/>
        <v>DefinitionsC14</v>
      </c>
      <c r="B114" s="302" t="s">
        <v>2783</v>
      </c>
      <c r="C114" s="302" t="s">
        <v>3209</v>
      </c>
      <c r="D114" s="302" t="s">
        <v>3210</v>
      </c>
      <c r="E114" s="306" t="s">
        <v>3211</v>
      </c>
      <c r="F114" s="302" t="s">
        <v>3212</v>
      </c>
      <c r="G114" s="302" t="s">
        <v>3213</v>
      </c>
      <c r="H114" s="302" t="s">
        <v>3214</v>
      </c>
      <c r="I114" s="302" t="s">
        <v>3215</v>
      </c>
      <c r="J114" s="302" t="s">
        <v>3216</v>
      </c>
      <c r="K114" s="305" t="s">
        <v>3217</v>
      </c>
      <c r="L114" s="304" t="s">
        <v>3218</v>
      </c>
      <c r="M114" s="302" t="s">
        <v>2916</v>
      </c>
      <c r="N114" s="107"/>
      <c r="O114" s="107"/>
      <c r="P114" s="107"/>
      <c r="Q114" s="107"/>
      <c r="R114" s="107"/>
      <c r="S114" s="107"/>
      <c r="T114" s="107"/>
      <c r="U114" s="107"/>
      <c r="V114" s="107"/>
      <c r="W114" s="107"/>
      <c r="X114" s="107"/>
      <c r="Y114" s="107"/>
      <c r="Z114" s="107"/>
    </row>
    <row r="115" ht="13.5" customHeight="1">
      <c r="A115" s="302" t="str">
        <f t="shared" si="2"/>
        <v>DefinitionsC15</v>
      </c>
      <c r="B115" s="302" t="s">
        <v>2783</v>
      </c>
      <c r="C115" s="302" t="s">
        <v>3219</v>
      </c>
      <c r="D115" s="302" t="s">
        <v>3220</v>
      </c>
      <c r="E115" s="306" t="s">
        <v>3221</v>
      </c>
      <c r="F115" s="302" t="s">
        <v>3222</v>
      </c>
      <c r="G115" s="302" t="s">
        <v>3223</v>
      </c>
      <c r="H115" s="302" t="s">
        <v>3224</v>
      </c>
      <c r="I115" s="302" t="s">
        <v>3225</v>
      </c>
      <c r="J115" s="302" t="s">
        <v>3226</v>
      </c>
      <c r="K115" s="305" t="s">
        <v>3227</v>
      </c>
      <c r="L115" s="304" t="s">
        <v>3228</v>
      </c>
      <c r="M115" s="302" t="s">
        <v>2919</v>
      </c>
      <c r="N115" s="107"/>
      <c r="O115" s="107"/>
      <c r="P115" s="107"/>
      <c r="Q115" s="107"/>
      <c r="R115" s="107"/>
      <c r="S115" s="107"/>
      <c r="T115" s="107"/>
      <c r="U115" s="107"/>
      <c r="V115" s="107"/>
      <c r="W115" s="107"/>
      <c r="X115" s="107"/>
      <c r="Y115" s="107"/>
      <c r="Z115" s="107"/>
    </row>
    <row r="116" ht="13.5" customHeight="1">
      <c r="A116" s="302" t="str">
        <f t="shared" si="2"/>
        <v>DefinitionsC16</v>
      </c>
      <c r="B116" s="302" t="s">
        <v>2783</v>
      </c>
      <c r="C116" s="302" t="s">
        <v>3229</v>
      </c>
      <c r="D116" s="302" t="s">
        <v>3230</v>
      </c>
      <c r="E116" s="303" t="s">
        <v>3231</v>
      </c>
      <c r="F116" s="302" t="s">
        <v>3232</v>
      </c>
      <c r="G116" s="302" t="s">
        <v>3233</v>
      </c>
      <c r="H116" s="302" t="s">
        <v>3234</v>
      </c>
      <c r="I116" s="302" t="s">
        <v>3235</v>
      </c>
      <c r="J116" s="302" t="s">
        <v>3236</v>
      </c>
      <c r="K116" s="305" t="s">
        <v>3237</v>
      </c>
      <c r="L116" s="304" t="s">
        <v>3238</v>
      </c>
      <c r="M116" s="302" t="s">
        <v>2931</v>
      </c>
      <c r="N116" s="107"/>
      <c r="O116" s="107"/>
      <c r="P116" s="107"/>
      <c r="Q116" s="107"/>
      <c r="R116" s="107"/>
      <c r="S116" s="107"/>
      <c r="T116" s="107"/>
      <c r="U116" s="107"/>
      <c r="V116" s="107"/>
      <c r="W116" s="107"/>
      <c r="X116" s="107"/>
      <c r="Y116" s="107"/>
      <c r="Z116" s="107"/>
    </row>
    <row r="117" ht="13.5" customHeight="1">
      <c r="A117" s="302" t="str">
        <f t="shared" si="2"/>
        <v>DefinitionsC17</v>
      </c>
      <c r="B117" s="302" t="s">
        <v>2783</v>
      </c>
      <c r="C117" s="302" t="s">
        <v>3239</v>
      </c>
      <c r="D117" s="302" t="s">
        <v>3240</v>
      </c>
      <c r="E117" s="306" t="s">
        <v>3241</v>
      </c>
      <c r="F117" s="302" t="s">
        <v>3242</v>
      </c>
      <c r="G117" s="302" t="s">
        <v>3243</v>
      </c>
      <c r="H117" s="302" t="s">
        <v>3244</v>
      </c>
      <c r="I117" s="302" t="s">
        <v>3245</v>
      </c>
      <c r="J117" s="302" t="s">
        <v>3246</v>
      </c>
      <c r="K117" s="305" t="s">
        <v>3247</v>
      </c>
      <c r="L117" s="304" t="s">
        <v>3248</v>
      </c>
      <c r="M117" s="302" t="s">
        <v>2943</v>
      </c>
      <c r="N117" s="107"/>
      <c r="O117" s="107"/>
      <c r="P117" s="107"/>
      <c r="Q117" s="107"/>
      <c r="R117" s="107"/>
      <c r="S117" s="107"/>
      <c r="T117" s="107"/>
      <c r="U117" s="107"/>
      <c r="V117" s="107"/>
      <c r="W117" s="107"/>
      <c r="X117" s="107"/>
      <c r="Y117" s="107"/>
      <c r="Z117" s="107"/>
    </row>
    <row r="118" ht="13.5" customHeight="1">
      <c r="A118" s="302" t="str">
        <f t="shared" si="2"/>
        <v>DefinitionsC18</v>
      </c>
      <c r="B118" s="302" t="s">
        <v>2783</v>
      </c>
      <c r="C118" s="302" t="s">
        <v>3249</v>
      </c>
      <c r="D118" s="302" t="s">
        <v>3250</v>
      </c>
      <c r="E118" s="306" t="s">
        <v>3251</v>
      </c>
      <c r="F118" s="302" t="s">
        <v>3252</v>
      </c>
      <c r="G118" s="302" t="s">
        <v>3253</v>
      </c>
      <c r="H118" s="305" t="s">
        <v>3254</v>
      </c>
      <c r="I118" s="302" t="s">
        <v>3255</v>
      </c>
      <c r="J118" s="302" t="s">
        <v>3256</v>
      </c>
      <c r="K118" s="305" t="s">
        <v>3257</v>
      </c>
      <c r="L118" s="304" t="s">
        <v>3258</v>
      </c>
      <c r="M118" s="302" t="s">
        <v>2955</v>
      </c>
      <c r="N118" s="107"/>
      <c r="O118" s="107"/>
      <c r="P118" s="107"/>
      <c r="Q118" s="107"/>
      <c r="R118" s="107"/>
      <c r="S118" s="107"/>
      <c r="T118" s="107"/>
      <c r="U118" s="107"/>
      <c r="V118" s="107"/>
      <c r="W118" s="107"/>
      <c r="X118" s="107"/>
      <c r="Y118" s="107"/>
      <c r="Z118" s="107"/>
    </row>
    <row r="119" ht="13.5" customHeight="1">
      <c r="A119" s="302" t="str">
        <f t="shared" si="2"/>
        <v>DefinitionsC19</v>
      </c>
      <c r="B119" s="302" t="s">
        <v>2783</v>
      </c>
      <c r="C119" s="302" t="s">
        <v>3259</v>
      </c>
      <c r="D119" s="302" t="s">
        <v>3260</v>
      </c>
      <c r="E119" s="303" t="s">
        <v>3261</v>
      </c>
      <c r="F119" s="302" t="s">
        <v>3262</v>
      </c>
      <c r="G119" s="302" t="s">
        <v>3263</v>
      </c>
      <c r="H119" s="302" t="s">
        <v>3264</v>
      </c>
      <c r="I119" s="302" t="s">
        <v>3265</v>
      </c>
      <c r="J119" s="302" t="s">
        <v>3266</v>
      </c>
      <c r="K119" s="305" t="s">
        <v>3267</v>
      </c>
      <c r="L119" s="304" t="s">
        <v>3268</v>
      </c>
      <c r="M119" s="302" t="s">
        <v>2961</v>
      </c>
      <c r="N119" s="107"/>
      <c r="O119" s="107"/>
      <c r="P119" s="107"/>
      <c r="Q119" s="107"/>
      <c r="R119" s="107"/>
      <c r="S119" s="107"/>
      <c r="T119" s="107"/>
      <c r="U119" s="107"/>
      <c r="V119" s="107"/>
      <c r="W119" s="107"/>
      <c r="X119" s="107"/>
      <c r="Y119" s="107"/>
      <c r="Z119" s="107"/>
    </row>
    <row r="120" ht="13.5" customHeight="1">
      <c r="A120" s="302" t="str">
        <f t="shared" si="2"/>
        <v>DefinitionsC20</v>
      </c>
      <c r="B120" s="302" t="s">
        <v>2783</v>
      </c>
      <c r="C120" s="302" t="s">
        <v>3269</v>
      </c>
      <c r="D120" s="302" t="s">
        <v>3270</v>
      </c>
      <c r="E120" s="303" t="s">
        <v>3271</v>
      </c>
      <c r="F120" s="302" t="s">
        <v>3272</v>
      </c>
      <c r="G120" s="302" t="s">
        <v>3273</v>
      </c>
      <c r="H120" s="302" t="s">
        <v>3274</v>
      </c>
      <c r="I120" s="302" t="s">
        <v>3275</v>
      </c>
      <c r="J120" s="302" t="s">
        <v>3276</v>
      </c>
      <c r="K120" s="305" t="s">
        <v>3277</v>
      </c>
      <c r="L120" s="304" t="s">
        <v>3278</v>
      </c>
      <c r="M120" s="302" t="s">
        <v>2973</v>
      </c>
      <c r="N120" s="107"/>
      <c r="O120" s="107"/>
      <c r="P120" s="107"/>
      <c r="Q120" s="107"/>
      <c r="R120" s="107"/>
      <c r="S120" s="107"/>
      <c r="T120" s="107"/>
      <c r="U120" s="107"/>
      <c r="V120" s="107"/>
      <c r="W120" s="107"/>
      <c r="X120" s="107"/>
      <c r="Y120" s="107"/>
      <c r="Z120" s="107"/>
    </row>
    <row r="121" ht="13.5" customHeight="1">
      <c r="A121" s="302" t="str">
        <f t="shared" si="2"/>
        <v>DefinitionsC21</v>
      </c>
      <c r="B121" s="302" t="s">
        <v>2783</v>
      </c>
      <c r="C121" s="302" t="s">
        <v>3279</v>
      </c>
      <c r="D121" s="302" t="s">
        <v>2977</v>
      </c>
      <c r="E121" s="303" t="s">
        <v>3280</v>
      </c>
      <c r="F121" s="302" t="s">
        <v>3281</v>
      </c>
      <c r="G121" s="302" t="s">
        <v>3282</v>
      </c>
      <c r="H121" s="302" t="s">
        <v>2977</v>
      </c>
      <c r="I121" s="302" t="s">
        <v>2977</v>
      </c>
      <c r="J121" s="302" t="s">
        <v>2977</v>
      </c>
      <c r="K121" s="305" t="s">
        <v>2977</v>
      </c>
      <c r="L121" s="304" t="s">
        <v>2977</v>
      </c>
      <c r="M121" s="302" t="s">
        <v>2977</v>
      </c>
      <c r="N121" s="107"/>
      <c r="O121" s="107"/>
      <c r="P121" s="107"/>
      <c r="Q121" s="107"/>
      <c r="R121" s="107"/>
      <c r="S121" s="107"/>
      <c r="T121" s="107"/>
      <c r="U121" s="107"/>
      <c r="V121" s="107"/>
      <c r="W121" s="107"/>
      <c r="X121" s="107"/>
      <c r="Y121" s="107"/>
      <c r="Z121" s="107"/>
    </row>
    <row r="122" ht="13.5" customHeight="1">
      <c r="A122" s="302" t="str">
        <f t="shared" si="2"/>
        <v>DefinitionsC22</v>
      </c>
      <c r="B122" s="302" t="s">
        <v>2783</v>
      </c>
      <c r="C122" s="302" t="s">
        <v>3283</v>
      </c>
      <c r="D122" s="302" t="s">
        <v>3284</v>
      </c>
      <c r="E122" s="306" t="s">
        <v>3285</v>
      </c>
      <c r="F122" s="302" t="s">
        <v>3286</v>
      </c>
      <c r="G122" s="302" t="s">
        <v>3287</v>
      </c>
      <c r="H122" s="302" t="s">
        <v>3288</v>
      </c>
      <c r="I122" s="302" t="s">
        <v>3289</v>
      </c>
      <c r="J122" s="302" t="s">
        <v>3290</v>
      </c>
      <c r="K122" s="305" t="s">
        <v>3291</v>
      </c>
      <c r="L122" s="304" t="s">
        <v>3292</v>
      </c>
      <c r="M122" s="302" t="s">
        <v>3293</v>
      </c>
      <c r="N122" s="107"/>
      <c r="O122" s="107"/>
      <c r="P122" s="107"/>
      <c r="Q122" s="107"/>
      <c r="R122" s="107"/>
      <c r="S122" s="107"/>
      <c r="T122" s="107"/>
      <c r="U122" s="107"/>
      <c r="V122" s="107"/>
      <c r="W122" s="107"/>
      <c r="X122" s="107"/>
      <c r="Y122" s="107"/>
      <c r="Z122" s="107"/>
    </row>
    <row r="123" ht="13.5" customHeight="1">
      <c r="A123" s="302" t="str">
        <f t="shared" si="2"/>
        <v>DefinitionsC23</v>
      </c>
      <c r="B123" s="302" t="s">
        <v>2783</v>
      </c>
      <c r="C123" s="302" t="s">
        <v>3294</v>
      </c>
      <c r="D123" s="302" t="s">
        <v>3295</v>
      </c>
      <c r="E123" s="303" t="s">
        <v>3296</v>
      </c>
      <c r="F123" s="302" t="s">
        <v>3297</v>
      </c>
      <c r="G123" s="302" t="s">
        <v>3298</v>
      </c>
      <c r="H123" s="302" t="s">
        <v>3299</v>
      </c>
      <c r="I123" s="302" t="s">
        <v>3300</v>
      </c>
      <c r="J123" s="302" t="s">
        <v>3301</v>
      </c>
      <c r="K123" s="305" t="s">
        <v>3302</v>
      </c>
      <c r="L123" s="304" t="s">
        <v>3303</v>
      </c>
      <c r="M123" s="302" t="s">
        <v>3304</v>
      </c>
      <c r="N123" s="107"/>
      <c r="O123" s="107"/>
      <c r="P123" s="107"/>
      <c r="Q123" s="107"/>
      <c r="R123" s="107"/>
      <c r="S123" s="107"/>
      <c r="T123" s="107"/>
      <c r="U123" s="107"/>
      <c r="V123" s="107"/>
      <c r="W123" s="107"/>
      <c r="X123" s="107"/>
      <c r="Y123" s="107"/>
      <c r="Z123" s="107"/>
    </row>
    <row r="124" ht="13.5" customHeight="1">
      <c r="A124" s="302" t="str">
        <f t="shared" si="2"/>
        <v>DefinitionsC24</v>
      </c>
      <c r="B124" s="302" t="s">
        <v>2783</v>
      </c>
      <c r="C124" s="302" t="s">
        <v>3305</v>
      </c>
      <c r="D124" s="302" t="s">
        <v>3306</v>
      </c>
      <c r="E124" s="306" t="s">
        <v>3307</v>
      </c>
      <c r="F124" s="302" t="s">
        <v>3308</v>
      </c>
      <c r="G124" s="302" t="s">
        <v>3309</v>
      </c>
      <c r="H124" s="302" t="s">
        <v>3310</v>
      </c>
      <c r="I124" s="302" t="s">
        <v>3311</v>
      </c>
      <c r="J124" s="302" t="s">
        <v>3312</v>
      </c>
      <c r="K124" s="305" t="s">
        <v>3313</v>
      </c>
      <c r="L124" s="304" t="s">
        <v>3314</v>
      </c>
      <c r="M124" s="302" t="s">
        <v>3315</v>
      </c>
      <c r="N124" s="107"/>
      <c r="O124" s="107"/>
      <c r="P124" s="107"/>
      <c r="Q124" s="107"/>
      <c r="R124" s="107"/>
      <c r="S124" s="107"/>
      <c r="T124" s="107"/>
      <c r="U124" s="107"/>
      <c r="V124" s="107"/>
      <c r="W124" s="107"/>
      <c r="X124" s="107"/>
      <c r="Y124" s="107"/>
      <c r="Z124" s="107"/>
    </row>
    <row r="125" ht="13.5" customHeight="1">
      <c r="A125" s="302" t="str">
        <f t="shared" si="2"/>
        <v>DefinitionsC25</v>
      </c>
      <c r="B125" s="302" t="s">
        <v>2783</v>
      </c>
      <c r="C125" s="302" t="s">
        <v>3316</v>
      </c>
      <c r="D125" s="302" t="s">
        <v>3317</v>
      </c>
      <c r="E125" s="306" t="s">
        <v>3318</v>
      </c>
      <c r="F125" s="302" t="s">
        <v>3319</v>
      </c>
      <c r="G125" s="302" t="s">
        <v>3320</v>
      </c>
      <c r="H125" s="302" t="s">
        <v>3321</v>
      </c>
      <c r="I125" s="302" t="s">
        <v>3322</v>
      </c>
      <c r="J125" s="302" t="s">
        <v>3323</v>
      </c>
      <c r="K125" s="305" t="s">
        <v>3324</v>
      </c>
      <c r="L125" s="304" t="s">
        <v>3325</v>
      </c>
      <c r="M125" s="302" t="s">
        <v>3326</v>
      </c>
      <c r="N125" s="107"/>
      <c r="O125" s="107"/>
      <c r="P125" s="107"/>
      <c r="Q125" s="107"/>
      <c r="R125" s="107"/>
      <c r="S125" s="107"/>
      <c r="T125" s="107"/>
      <c r="U125" s="107"/>
      <c r="V125" s="107"/>
      <c r="W125" s="107"/>
      <c r="X125" s="107"/>
      <c r="Y125" s="107"/>
      <c r="Z125" s="107"/>
    </row>
    <row r="126" ht="13.5" customHeight="1">
      <c r="A126" s="302" t="str">
        <f t="shared" si="2"/>
        <v>DefinitionsC26</v>
      </c>
      <c r="B126" s="302" t="s">
        <v>2783</v>
      </c>
      <c r="C126" s="302" t="s">
        <v>3327</v>
      </c>
      <c r="D126" s="302" t="s">
        <v>3328</v>
      </c>
      <c r="E126" s="303" t="s">
        <v>3329</v>
      </c>
      <c r="F126" s="302" t="s">
        <v>3330</v>
      </c>
      <c r="G126" s="302" t="s">
        <v>3331</v>
      </c>
      <c r="H126" s="302" t="s">
        <v>3328</v>
      </c>
      <c r="I126" s="302" t="s">
        <v>3332</v>
      </c>
      <c r="J126" s="302" t="s">
        <v>3328</v>
      </c>
      <c r="K126" s="305" t="s">
        <v>3328</v>
      </c>
      <c r="L126" s="304" t="s">
        <v>3328</v>
      </c>
      <c r="M126" s="302" t="s">
        <v>2989</v>
      </c>
      <c r="N126" s="107"/>
      <c r="O126" s="107"/>
      <c r="P126" s="107"/>
      <c r="Q126" s="107"/>
      <c r="R126" s="107"/>
      <c r="S126" s="107"/>
      <c r="T126" s="107"/>
      <c r="U126" s="107"/>
      <c r="V126" s="107"/>
      <c r="W126" s="107"/>
      <c r="X126" s="107"/>
      <c r="Y126" s="107"/>
      <c r="Z126" s="107"/>
    </row>
    <row r="127" ht="13.5" customHeight="1">
      <c r="A127" s="302" t="str">
        <f t="shared" si="2"/>
        <v>DefinitionsC27</v>
      </c>
      <c r="B127" s="302" t="s">
        <v>2783</v>
      </c>
      <c r="C127" s="302" t="s">
        <v>3333</v>
      </c>
      <c r="D127" s="302" t="s">
        <v>3334</v>
      </c>
      <c r="E127" s="306" t="s">
        <v>3335</v>
      </c>
      <c r="F127" s="302" t="s">
        <v>3336</v>
      </c>
      <c r="G127" s="302" t="s">
        <v>3337</v>
      </c>
      <c r="H127" s="302" t="s">
        <v>3338</v>
      </c>
      <c r="I127" s="302" t="s">
        <v>3339</v>
      </c>
      <c r="J127" s="302" t="s">
        <v>3340</v>
      </c>
      <c r="K127" s="305" t="s">
        <v>3341</v>
      </c>
      <c r="L127" s="304" t="s">
        <v>3342</v>
      </c>
      <c r="M127" s="302" t="s">
        <v>3027</v>
      </c>
      <c r="N127" s="107"/>
      <c r="O127" s="107"/>
      <c r="P127" s="107"/>
      <c r="Q127" s="107"/>
      <c r="R127" s="107"/>
      <c r="S127" s="107"/>
      <c r="T127" s="107"/>
      <c r="U127" s="107"/>
      <c r="V127" s="107"/>
      <c r="W127" s="107"/>
      <c r="X127" s="107"/>
      <c r="Y127" s="107"/>
      <c r="Z127" s="107"/>
    </row>
    <row r="128" ht="13.5" customHeight="1">
      <c r="A128" s="302" t="str">
        <f t="shared" si="2"/>
        <v>DefinitionsC28</v>
      </c>
      <c r="B128" s="302" t="s">
        <v>2783</v>
      </c>
      <c r="C128" s="302" t="s">
        <v>3343</v>
      </c>
      <c r="D128" s="302" t="s">
        <v>3344</v>
      </c>
      <c r="E128" s="303" t="s">
        <v>3345</v>
      </c>
      <c r="F128" s="302" t="s">
        <v>3346</v>
      </c>
      <c r="G128" s="302" t="s">
        <v>3347</v>
      </c>
      <c r="H128" s="302" t="s">
        <v>3348</v>
      </c>
      <c r="I128" s="302" t="s">
        <v>3349</v>
      </c>
      <c r="J128" s="302" t="s">
        <v>3350</v>
      </c>
      <c r="K128" s="305" t="s">
        <v>3351</v>
      </c>
      <c r="L128" s="304" t="s">
        <v>3352</v>
      </c>
      <c r="M128" s="302" t="s">
        <v>3353</v>
      </c>
      <c r="N128" s="107"/>
      <c r="O128" s="107"/>
      <c r="P128" s="107"/>
      <c r="Q128" s="107"/>
      <c r="R128" s="107"/>
      <c r="S128" s="107"/>
      <c r="T128" s="107"/>
      <c r="U128" s="107"/>
      <c r="V128" s="107"/>
      <c r="W128" s="107"/>
      <c r="X128" s="107"/>
      <c r="Y128" s="107"/>
      <c r="Z128" s="107"/>
    </row>
    <row r="129" ht="13.5" customHeight="1">
      <c r="A129" s="302" t="str">
        <f t="shared" si="2"/>
        <v>DefinitionsC29</v>
      </c>
      <c r="B129" s="302" t="s">
        <v>2783</v>
      </c>
      <c r="C129" s="302" t="s">
        <v>3354</v>
      </c>
      <c r="D129" s="302" t="s">
        <v>3355</v>
      </c>
      <c r="E129" s="306" t="s">
        <v>3356</v>
      </c>
      <c r="F129" s="302" t="s">
        <v>3357</v>
      </c>
      <c r="G129" s="302" t="s">
        <v>3358</v>
      </c>
      <c r="H129" s="302" t="s">
        <v>3359</v>
      </c>
      <c r="I129" s="302" t="s">
        <v>3360</v>
      </c>
      <c r="J129" s="302" t="s">
        <v>3361</v>
      </c>
      <c r="K129" s="305" t="s">
        <v>3362</v>
      </c>
      <c r="L129" s="304" t="s">
        <v>3363</v>
      </c>
      <c r="M129" s="302" t="s">
        <v>3051</v>
      </c>
      <c r="N129" s="107"/>
      <c r="O129" s="107"/>
      <c r="P129" s="107"/>
      <c r="Q129" s="107"/>
      <c r="R129" s="107"/>
      <c r="S129" s="107"/>
      <c r="T129" s="107"/>
      <c r="U129" s="107"/>
      <c r="V129" s="107"/>
      <c r="W129" s="107"/>
      <c r="X129" s="107"/>
      <c r="Y129" s="107"/>
      <c r="Z129" s="107"/>
    </row>
    <row r="130" ht="13.5" customHeight="1">
      <c r="A130" s="302" t="str">
        <f t="shared" si="2"/>
        <v>DefinitionsC30</v>
      </c>
      <c r="B130" s="302" t="s">
        <v>2783</v>
      </c>
      <c r="C130" s="302" t="s">
        <v>3364</v>
      </c>
      <c r="D130" s="302" t="s">
        <v>3365</v>
      </c>
      <c r="E130" s="306" t="s">
        <v>3366</v>
      </c>
      <c r="F130" s="302" t="s">
        <v>3367</v>
      </c>
      <c r="G130" s="302" t="s">
        <v>3368</v>
      </c>
      <c r="H130" s="305" t="s">
        <v>3369</v>
      </c>
      <c r="I130" s="302" t="s">
        <v>3370</v>
      </c>
      <c r="J130" s="302" t="s">
        <v>3371</v>
      </c>
      <c r="K130" s="305" t="s">
        <v>3372</v>
      </c>
      <c r="L130" s="304" t="s">
        <v>3373</v>
      </c>
      <c r="M130" s="302" t="s">
        <v>3063</v>
      </c>
      <c r="N130" s="107"/>
      <c r="O130" s="107"/>
      <c r="P130" s="107"/>
      <c r="Q130" s="107"/>
      <c r="R130" s="107"/>
      <c r="S130" s="107"/>
      <c r="T130" s="107"/>
      <c r="U130" s="107"/>
      <c r="V130" s="107"/>
      <c r="W130" s="107"/>
      <c r="X130" s="107"/>
      <c r="Y130" s="107"/>
      <c r="Z130" s="107"/>
    </row>
    <row r="131" ht="13.5" customHeight="1">
      <c r="A131" s="302" t="str">
        <f t="shared" si="2"/>
        <v>DefinitionsC31</v>
      </c>
      <c r="B131" s="302" t="s">
        <v>2783</v>
      </c>
      <c r="C131" s="302" t="s">
        <v>3374</v>
      </c>
      <c r="D131" s="302" t="s">
        <v>3375</v>
      </c>
      <c r="E131" s="306" t="s">
        <v>3376</v>
      </c>
      <c r="F131" s="302" t="s">
        <v>3377</v>
      </c>
      <c r="G131" s="302" t="s">
        <v>3378</v>
      </c>
      <c r="H131" s="305" t="s">
        <v>3379</v>
      </c>
      <c r="I131" s="302" t="s">
        <v>3380</v>
      </c>
      <c r="J131" s="302" t="s">
        <v>3381</v>
      </c>
      <c r="K131" s="305" t="s">
        <v>3382</v>
      </c>
      <c r="L131" s="304" t="s">
        <v>3383</v>
      </c>
      <c r="M131" s="302" t="s">
        <v>3075</v>
      </c>
      <c r="N131" s="107"/>
      <c r="O131" s="107"/>
      <c r="P131" s="107"/>
      <c r="Q131" s="107"/>
      <c r="R131" s="107"/>
      <c r="S131" s="107"/>
      <c r="T131" s="107"/>
      <c r="U131" s="107"/>
      <c r="V131" s="107"/>
      <c r="W131" s="107"/>
      <c r="X131" s="107"/>
      <c r="Y131" s="107"/>
      <c r="Z131" s="107"/>
    </row>
    <row r="132" ht="13.5" customHeight="1">
      <c r="A132" s="302" t="str">
        <f t="shared" si="2"/>
        <v>DeclarationD2</v>
      </c>
      <c r="B132" s="302" t="s">
        <v>3384</v>
      </c>
      <c r="C132" s="302" t="s">
        <v>3385</v>
      </c>
      <c r="D132" s="302" t="s">
        <v>3386</v>
      </c>
      <c r="E132" s="303" t="s">
        <v>3386</v>
      </c>
      <c r="F132" s="302" t="s">
        <v>3386</v>
      </c>
      <c r="G132" s="302" t="s">
        <v>3386</v>
      </c>
      <c r="H132" s="302" t="s">
        <v>3386</v>
      </c>
      <c r="I132" s="302" t="s">
        <v>3386</v>
      </c>
      <c r="J132" s="302" t="s">
        <v>3386</v>
      </c>
      <c r="K132" s="302" t="s">
        <v>3386</v>
      </c>
      <c r="L132" s="304" t="s">
        <v>3386</v>
      </c>
      <c r="M132" s="311" t="s">
        <v>3386</v>
      </c>
      <c r="N132" s="107"/>
      <c r="O132" s="107"/>
      <c r="P132" s="107"/>
      <c r="Q132" s="107"/>
      <c r="R132" s="107"/>
      <c r="S132" s="107"/>
      <c r="T132" s="107"/>
      <c r="U132" s="107"/>
      <c r="V132" s="107"/>
      <c r="W132" s="107"/>
      <c r="X132" s="107"/>
      <c r="Y132" s="107"/>
      <c r="Z132" s="107"/>
    </row>
    <row r="133" ht="13.5" customHeight="1">
      <c r="A133" s="302" t="str">
        <f t="shared" si="2"/>
        <v>DeclarationF3</v>
      </c>
      <c r="B133" s="302" t="s">
        <v>3384</v>
      </c>
      <c r="C133" s="302" t="s">
        <v>3387</v>
      </c>
      <c r="D133" s="302" t="s">
        <v>3388</v>
      </c>
      <c r="E133" s="303" t="s">
        <v>3389</v>
      </c>
      <c r="F133" s="302" t="s">
        <v>3390</v>
      </c>
      <c r="G133" s="302" t="s">
        <v>3391</v>
      </c>
      <c r="H133" s="302" t="s">
        <v>3392</v>
      </c>
      <c r="I133" s="302" t="s">
        <v>3393</v>
      </c>
      <c r="J133" s="302" t="s">
        <v>3394</v>
      </c>
      <c r="K133" s="302" t="s">
        <v>3395</v>
      </c>
      <c r="L133" s="315" t="s">
        <v>3396</v>
      </c>
      <c r="M133" s="302" t="s">
        <v>3397</v>
      </c>
      <c r="N133" s="107"/>
      <c r="O133" s="107"/>
      <c r="P133" s="107"/>
      <c r="Q133" s="107"/>
      <c r="R133" s="107"/>
      <c r="S133" s="107"/>
      <c r="T133" s="107"/>
      <c r="U133" s="107"/>
      <c r="V133" s="107"/>
      <c r="W133" s="107"/>
      <c r="X133" s="107"/>
      <c r="Y133" s="107"/>
      <c r="Z133" s="107"/>
    </row>
    <row r="134" ht="13.5" customHeight="1">
      <c r="A134" s="302" t="str">
        <f t="shared" si="2"/>
        <v>DeclarationI3</v>
      </c>
      <c r="B134" s="302" t="s">
        <v>3384</v>
      </c>
      <c r="C134" s="302" t="s">
        <v>3398</v>
      </c>
      <c r="D134" s="302" t="s">
        <v>3399</v>
      </c>
      <c r="E134" s="303" t="s">
        <v>3400</v>
      </c>
      <c r="F134" s="302" t="s">
        <v>3401</v>
      </c>
      <c r="G134" s="302" t="s">
        <v>3402</v>
      </c>
      <c r="H134" s="302" t="s">
        <v>3403</v>
      </c>
      <c r="I134" s="302" t="s">
        <v>3404</v>
      </c>
      <c r="J134" s="302" t="s">
        <v>3405</v>
      </c>
      <c r="K134" s="302" t="s">
        <v>3406</v>
      </c>
      <c r="L134" s="315" t="s">
        <v>3407</v>
      </c>
      <c r="M134" s="302" t="s">
        <v>3408</v>
      </c>
      <c r="N134" s="107"/>
      <c r="O134" s="107"/>
      <c r="P134" s="107"/>
      <c r="Q134" s="107"/>
      <c r="R134" s="107"/>
      <c r="S134" s="107"/>
      <c r="T134" s="107"/>
      <c r="U134" s="107"/>
      <c r="V134" s="107"/>
      <c r="W134" s="107"/>
      <c r="X134" s="107"/>
      <c r="Y134" s="107"/>
      <c r="Z134" s="107"/>
    </row>
    <row r="135" ht="13.5" customHeight="1">
      <c r="A135" s="302" t="str">
        <f t="shared" si="2"/>
        <v>DeclarationI4</v>
      </c>
      <c r="B135" s="302" t="s">
        <v>3384</v>
      </c>
      <c r="C135" s="302" t="s">
        <v>3409</v>
      </c>
      <c r="D135" s="302" t="s">
        <v>3410</v>
      </c>
      <c r="E135" s="316"/>
      <c r="F135" s="302" t="s">
        <v>3411</v>
      </c>
      <c r="G135" s="302" t="s">
        <v>3412</v>
      </c>
      <c r="H135" s="302" t="s">
        <v>3413</v>
      </c>
      <c r="I135" s="302" t="s">
        <v>3414</v>
      </c>
      <c r="J135" s="302" t="s">
        <v>3415</v>
      </c>
      <c r="K135" s="302" t="s">
        <v>3416</v>
      </c>
      <c r="L135" s="315" t="s">
        <v>3417</v>
      </c>
      <c r="M135" s="302" t="s">
        <v>3418</v>
      </c>
      <c r="N135" s="107"/>
      <c r="O135" s="107"/>
      <c r="P135" s="107"/>
      <c r="Q135" s="107"/>
      <c r="R135" s="107"/>
      <c r="S135" s="107"/>
      <c r="T135" s="107"/>
      <c r="U135" s="107"/>
      <c r="V135" s="107"/>
      <c r="W135" s="107"/>
      <c r="X135" s="107"/>
      <c r="Y135" s="107"/>
      <c r="Z135" s="107"/>
    </row>
    <row r="136" ht="13.5" customHeight="1">
      <c r="A136" s="302" t="str">
        <f t="shared" si="2"/>
        <v>DeclarationB4</v>
      </c>
      <c r="B136" s="302" t="s">
        <v>3384</v>
      </c>
      <c r="C136" s="302" t="s">
        <v>2797</v>
      </c>
      <c r="D136" s="302" t="s">
        <v>3419</v>
      </c>
      <c r="E136" s="306" t="s">
        <v>3420</v>
      </c>
      <c r="F136" s="302" t="s">
        <v>3421</v>
      </c>
      <c r="G136" s="302" t="s">
        <v>3422</v>
      </c>
      <c r="H136" s="302" t="s">
        <v>3423</v>
      </c>
      <c r="I136" s="302" t="s">
        <v>3424</v>
      </c>
      <c r="J136" s="302" t="s">
        <v>3425</v>
      </c>
      <c r="K136" s="305" t="s">
        <v>3426</v>
      </c>
      <c r="L136" s="304" t="s">
        <v>3427</v>
      </c>
      <c r="M136" s="302" t="s">
        <v>3428</v>
      </c>
      <c r="N136" s="107"/>
      <c r="O136" s="107"/>
      <c r="P136" s="107"/>
      <c r="Q136" s="107"/>
      <c r="R136" s="107"/>
      <c r="S136" s="107"/>
      <c r="T136" s="107"/>
      <c r="U136" s="107"/>
      <c r="V136" s="107"/>
      <c r="W136" s="107"/>
      <c r="X136" s="107"/>
      <c r="Y136" s="107"/>
      <c r="Z136" s="107"/>
    </row>
    <row r="137" ht="13.5" customHeight="1">
      <c r="A137" s="302" t="str">
        <f t="shared" si="2"/>
        <v>DeclarationB6</v>
      </c>
      <c r="B137" s="302" t="s">
        <v>3384</v>
      </c>
      <c r="C137" s="302" t="s">
        <v>2819</v>
      </c>
      <c r="D137" s="302" t="s">
        <v>3429</v>
      </c>
      <c r="E137" s="302" t="s">
        <v>3430</v>
      </c>
      <c r="F137" s="311" t="s">
        <v>3431</v>
      </c>
      <c r="G137" s="310" t="s">
        <v>3432</v>
      </c>
      <c r="H137" s="310" t="s">
        <v>3433</v>
      </c>
      <c r="I137" s="310" t="s">
        <v>3434</v>
      </c>
      <c r="J137" s="310" t="s">
        <v>3435</v>
      </c>
      <c r="K137" s="310" t="s">
        <v>3436</v>
      </c>
      <c r="L137" s="310" t="s">
        <v>3437</v>
      </c>
      <c r="M137" s="310" t="s">
        <v>3438</v>
      </c>
      <c r="N137" s="107"/>
      <c r="O137" s="107"/>
      <c r="P137" s="107"/>
      <c r="Q137" s="107"/>
      <c r="R137" s="107"/>
      <c r="S137" s="107"/>
      <c r="T137" s="107"/>
      <c r="U137" s="107"/>
      <c r="V137" s="107"/>
      <c r="W137" s="107"/>
      <c r="X137" s="107"/>
      <c r="Y137" s="107"/>
      <c r="Z137" s="107"/>
    </row>
    <row r="138" ht="13.5" customHeight="1">
      <c r="A138" s="302" t="str">
        <f t="shared" si="2"/>
        <v>DeclarationB7</v>
      </c>
      <c r="B138" s="302" t="s">
        <v>3384</v>
      </c>
      <c r="C138" s="302" t="s">
        <v>2831</v>
      </c>
      <c r="D138" s="302" t="s">
        <v>3439</v>
      </c>
      <c r="E138" s="306" t="s">
        <v>3440</v>
      </c>
      <c r="F138" s="302" t="s">
        <v>3441</v>
      </c>
      <c r="G138" s="302" t="s">
        <v>3442</v>
      </c>
      <c r="H138" s="302" t="s">
        <v>3443</v>
      </c>
      <c r="I138" s="302" t="s">
        <v>3444</v>
      </c>
      <c r="J138" s="302" t="s">
        <v>3445</v>
      </c>
      <c r="K138" s="305" t="s">
        <v>3446</v>
      </c>
      <c r="L138" s="304" t="s">
        <v>3447</v>
      </c>
      <c r="M138" s="302" t="s">
        <v>3448</v>
      </c>
      <c r="N138" s="107"/>
      <c r="O138" s="107"/>
      <c r="P138" s="107"/>
      <c r="Q138" s="107"/>
      <c r="R138" s="107"/>
      <c r="S138" s="107"/>
      <c r="T138" s="107"/>
      <c r="U138" s="107"/>
      <c r="V138" s="107"/>
      <c r="W138" s="107"/>
      <c r="X138" s="107"/>
      <c r="Y138" s="107"/>
      <c r="Z138" s="107"/>
    </row>
    <row r="139" ht="13.5" customHeight="1">
      <c r="A139" s="302" t="str">
        <f t="shared" si="2"/>
        <v>DeclarationB8</v>
      </c>
      <c r="B139" s="302" t="s">
        <v>3384</v>
      </c>
      <c r="C139" s="302" t="s">
        <v>2843</v>
      </c>
      <c r="D139" s="302" t="s">
        <v>3449</v>
      </c>
      <c r="E139" s="303" t="s">
        <v>3450</v>
      </c>
      <c r="F139" s="302" t="s">
        <v>3451</v>
      </c>
      <c r="G139" s="302" t="s">
        <v>3452</v>
      </c>
      <c r="H139" s="302" t="s">
        <v>3453</v>
      </c>
      <c r="I139" s="302" t="s">
        <v>3454</v>
      </c>
      <c r="J139" s="302" t="s">
        <v>3455</v>
      </c>
      <c r="K139" s="305" t="s">
        <v>3456</v>
      </c>
      <c r="L139" s="304" t="s">
        <v>3457</v>
      </c>
      <c r="M139" s="302" t="s">
        <v>3458</v>
      </c>
      <c r="N139" s="107"/>
      <c r="O139" s="107"/>
      <c r="P139" s="107"/>
      <c r="Q139" s="107"/>
      <c r="R139" s="107"/>
      <c r="S139" s="107"/>
      <c r="T139" s="107"/>
      <c r="U139" s="107"/>
      <c r="V139" s="107"/>
      <c r="W139" s="107"/>
      <c r="X139" s="107"/>
      <c r="Y139" s="107"/>
      <c r="Z139" s="107"/>
    </row>
    <row r="140" ht="13.5" customHeight="1">
      <c r="A140" s="302" t="str">
        <f t="shared" si="2"/>
        <v>DeclarationB9</v>
      </c>
      <c r="B140" s="302" t="s">
        <v>3384</v>
      </c>
      <c r="C140" s="302" t="s">
        <v>2855</v>
      </c>
      <c r="D140" s="302" t="s">
        <v>3459</v>
      </c>
      <c r="E140" s="303" t="s">
        <v>3460</v>
      </c>
      <c r="F140" s="302" t="s">
        <v>3461</v>
      </c>
      <c r="G140" s="302" t="s">
        <v>3462</v>
      </c>
      <c r="H140" s="302" t="s">
        <v>3463</v>
      </c>
      <c r="I140" s="302" t="s">
        <v>3464</v>
      </c>
      <c r="J140" s="302" t="s">
        <v>3465</v>
      </c>
      <c r="K140" s="305" t="s">
        <v>3466</v>
      </c>
      <c r="L140" s="304" t="s">
        <v>3467</v>
      </c>
      <c r="M140" s="302" t="s">
        <v>3468</v>
      </c>
      <c r="N140" s="107"/>
      <c r="O140" s="107"/>
      <c r="P140" s="107"/>
      <c r="Q140" s="107"/>
      <c r="R140" s="107"/>
      <c r="S140" s="107"/>
      <c r="T140" s="107"/>
      <c r="U140" s="107"/>
      <c r="V140" s="107"/>
      <c r="W140" s="107"/>
      <c r="X140" s="107"/>
      <c r="Y140" s="107"/>
      <c r="Z140" s="107"/>
    </row>
    <row r="141" ht="13.5" customHeight="1">
      <c r="A141" s="302" t="str">
        <f t="shared" si="2"/>
        <v>DeclarationB10</v>
      </c>
      <c r="B141" s="302" t="s">
        <v>3384</v>
      </c>
      <c r="C141" s="302" t="s">
        <v>2860</v>
      </c>
      <c r="D141" s="302" t="s">
        <v>3469</v>
      </c>
      <c r="E141" s="303" t="s">
        <v>3470</v>
      </c>
      <c r="F141" s="302" t="s">
        <v>3471</v>
      </c>
      <c r="G141" s="302" t="s">
        <v>3472</v>
      </c>
      <c r="H141" s="302" t="s">
        <v>3473</v>
      </c>
      <c r="I141" s="302" t="s">
        <v>3474</v>
      </c>
      <c r="J141" s="302" t="s">
        <v>3475</v>
      </c>
      <c r="K141" s="305" t="s">
        <v>3476</v>
      </c>
      <c r="L141" s="304" t="s">
        <v>3477</v>
      </c>
      <c r="M141" s="302" t="s">
        <v>3478</v>
      </c>
      <c r="N141" s="107"/>
      <c r="O141" s="107"/>
      <c r="P141" s="107"/>
      <c r="Q141" s="107"/>
      <c r="R141" s="107"/>
      <c r="S141" s="107"/>
      <c r="T141" s="107"/>
      <c r="U141" s="107"/>
      <c r="V141" s="107"/>
      <c r="W141" s="107"/>
      <c r="X141" s="107"/>
      <c r="Y141" s="107"/>
      <c r="Z141" s="107"/>
    </row>
    <row r="142" ht="13.5" customHeight="1">
      <c r="A142" s="302" t="str">
        <f t="shared" si="2"/>
        <v>DeclarationB10A</v>
      </c>
      <c r="B142" s="302" t="s">
        <v>3384</v>
      </c>
      <c r="C142" s="302" t="s">
        <v>3479</v>
      </c>
      <c r="D142" s="302" t="s">
        <v>3469</v>
      </c>
      <c r="E142" s="303" t="s">
        <v>3470</v>
      </c>
      <c r="F142" s="302" t="s">
        <v>3471</v>
      </c>
      <c r="G142" s="302" t="s">
        <v>3472</v>
      </c>
      <c r="H142" s="302" t="s">
        <v>3473</v>
      </c>
      <c r="I142" s="302" t="s">
        <v>3474</v>
      </c>
      <c r="J142" s="302" t="s">
        <v>3475</v>
      </c>
      <c r="K142" s="305" t="s">
        <v>3476</v>
      </c>
      <c r="L142" s="304" t="s">
        <v>3477</v>
      </c>
      <c r="M142" s="302" t="s">
        <v>3478</v>
      </c>
      <c r="N142" s="107"/>
      <c r="O142" s="107"/>
      <c r="P142" s="107"/>
      <c r="Q142" s="107"/>
      <c r="R142" s="107"/>
      <c r="S142" s="107"/>
      <c r="T142" s="107"/>
      <c r="U142" s="107"/>
      <c r="V142" s="107"/>
      <c r="W142" s="107"/>
      <c r="X142" s="107"/>
      <c r="Y142" s="107"/>
      <c r="Z142" s="107"/>
    </row>
    <row r="143" ht="13.5" customHeight="1">
      <c r="A143" s="302" t="str">
        <f t="shared" si="2"/>
        <v>DeclarationB10C</v>
      </c>
      <c r="B143" s="302" t="s">
        <v>3384</v>
      </c>
      <c r="C143" s="302" t="s">
        <v>3480</v>
      </c>
      <c r="D143" s="302" t="s">
        <v>3481</v>
      </c>
      <c r="E143" s="303" t="s">
        <v>3482</v>
      </c>
      <c r="F143" s="302" t="s">
        <v>3483</v>
      </c>
      <c r="G143" s="302" t="s">
        <v>3484</v>
      </c>
      <c r="H143" s="302" t="s">
        <v>3485</v>
      </c>
      <c r="I143" s="302" t="s">
        <v>3486</v>
      </c>
      <c r="J143" s="302" t="s">
        <v>3487</v>
      </c>
      <c r="K143" s="305" t="s">
        <v>3488</v>
      </c>
      <c r="L143" s="304" t="s">
        <v>3489</v>
      </c>
      <c r="M143" s="302" t="s">
        <v>3490</v>
      </c>
      <c r="N143" s="107"/>
      <c r="O143" s="107"/>
      <c r="P143" s="107"/>
      <c r="Q143" s="107"/>
      <c r="R143" s="107"/>
      <c r="S143" s="107"/>
      <c r="T143" s="107"/>
      <c r="U143" s="107"/>
      <c r="V143" s="107"/>
      <c r="W143" s="107"/>
      <c r="X143" s="107"/>
      <c r="Y143" s="107"/>
      <c r="Z143" s="107"/>
    </row>
    <row r="144" ht="13.5" customHeight="1">
      <c r="A144" s="302" t="str">
        <f t="shared" si="2"/>
        <v>DeclarationB10B</v>
      </c>
      <c r="B144" s="302" t="s">
        <v>3384</v>
      </c>
      <c r="C144" s="302" t="s">
        <v>3491</v>
      </c>
      <c r="D144" s="302" t="s">
        <v>3492</v>
      </c>
      <c r="E144" s="306" t="s">
        <v>3493</v>
      </c>
      <c r="F144" s="302" t="s">
        <v>3494</v>
      </c>
      <c r="G144" s="302" t="s">
        <v>3495</v>
      </c>
      <c r="H144" s="302" t="s">
        <v>3496</v>
      </c>
      <c r="I144" s="302" t="s">
        <v>3497</v>
      </c>
      <c r="J144" s="302" t="s">
        <v>3498</v>
      </c>
      <c r="K144" s="305" t="s">
        <v>3499</v>
      </c>
      <c r="L144" s="304" t="s">
        <v>3500</v>
      </c>
      <c r="M144" s="302" t="s">
        <v>3501</v>
      </c>
      <c r="N144" s="107"/>
      <c r="O144" s="107"/>
      <c r="P144" s="107"/>
      <c r="Q144" s="107"/>
      <c r="R144" s="107"/>
      <c r="S144" s="107"/>
      <c r="T144" s="107"/>
      <c r="U144" s="107"/>
      <c r="V144" s="107"/>
      <c r="W144" s="107"/>
      <c r="X144" s="107"/>
      <c r="Y144" s="107"/>
      <c r="Z144" s="107"/>
    </row>
    <row r="145" ht="13.5" customHeight="1">
      <c r="A145" s="302" t="str">
        <f t="shared" si="2"/>
        <v>DeclarationD11</v>
      </c>
      <c r="B145" s="302" t="s">
        <v>3384</v>
      </c>
      <c r="C145" s="302" t="s">
        <v>3502</v>
      </c>
      <c r="D145" s="302" t="s">
        <v>3503</v>
      </c>
      <c r="E145" s="306" t="s">
        <v>3504</v>
      </c>
      <c r="F145" s="302" t="s">
        <v>3505</v>
      </c>
      <c r="G145" s="302" t="s">
        <v>3506</v>
      </c>
      <c r="H145" s="302" t="s">
        <v>3507</v>
      </c>
      <c r="I145" s="302" t="s">
        <v>3508</v>
      </c>
      <c r="J145" s="302" t="s">
        <v>3509</v>
      </c>
      <c r="K145" s="302" t="s">
        <v>3510</v>
      </c>
      <c r="L145" s="315" t="s">
        <v>3511</v>
      </c>
      <c r="M145" s="302" t="s">
        <v>3512</v>
      </c>
      <c r="N145" s="107"/>
      <c r="O145" s="107"/>
      <c r="P145" s="107"/>
      <c r="Q145" s="107"/>
      <c r="R145" s="107"/>
      <c r="S145" s="107"/>
      <c r="T145" s="107"/>
      <c r="U145" s="107"/>
      <c r="V145" s="107"/>
      <c r="W145" s="107"/>
      <c r="X145" s="107"/>
      <c r="Y145" s="107"/>
      <c r="Z145" s="107"/>
    </row>
    <row r="146" ht="13.5" customHeight="1">
      <c r="A146" s="302" t="str">
        <f t="shared" si="2"/>
        <v>DeclarationB12</v>
      </c>
      <c r="B146" s="302" t="s">
        <v>3384</v>
      </c>
      <c r="C146" s="302" t="s">
        <v>2881</v>
      </c>
      <c r="D146" s="302" t="s">
        <v>3513</v>
      </c>
      <c r="E146" s="306" t="s">
        <v>3514</v>
      </c>
      <c r="F146" s="302" t="s">
        <v>3515</v>
      </c>
      <c r="G146" s="302" t="s">
        <v>3516</v>
      </c>
      <c r="H146" s="302" t="s">
        <v>3517</v>
      </c>
      <c r="I146" s="302" t="s">
        <v>3518</v>
      </c>
      <c r="J146" s="302" t="s">
        <v>3519</v>
      </c>
      <c r="K146" s="305" t="s">
        <v>3520</v>
      </c>
      <c r="L146" s="304" t="s">
        <v>3521</v>
      </c>
      <c r="M146" s="302" t="s">
        <v>3522</v>
      </c>
      <c r="N146" s="107"/>
      <c r="O146" s="107"/>
      <c r="P146" s="107"/>
      <c r="Q146" s="107"/>
      <c r="R146" s="107"/>
      <c r="S146" s="107"/>
      <c r="T146" s="107"/>
      <c r="U146" s="107"/>
      <c r="V146" s="107"/>
      <c r="W146" s="107"/>
      <c r="X146" s="107"/>
      <c r="Y146" s="107"/>
      <c r="Z146" s="107"/>
    </row>
    <row r="147" ht="13.5" customHeight="1">
      <c r="A147" s="302" t="str">
        <f t="shared" si="2"/>
        <v>DeclarationB13</v>
      </c>
      <c r="B147" s="302" t="s">
        <v>3384</v>
      </c>
      <c r="C147" s="302" t="s">
        <v>2893</v>
      </c>
      <c r="D147" s="302" t="s">
        <v>3523</v>
      </c>
      <c r="E147" s="306" t="s">
        <v>3524</v>
      </c>
      <c r="F147" s="302" t="s">
        <v>3525</v>
      </c>
      <c r="G147" s="302" t="s">
        <v>3526</v>
      </c>
      <c r="H147" s="302" t="s">
        <v>3527</v>
      </c>
      <c r="I147" s="302" t="s">
        <v>3528</v>
      </c>
      <c r="J147" s="302" t="s">
        <v>3529</v>
      </c>
      <c r="K147" s="305" t="s">
        <v>3530</v>
      </c>
      <c r="L147" s="304" t="s">
        <v>3531</v>
      </c>
      <c r="M147" s="302" t="s">
        <v>3532</v>
      </c>
      <c r="N147" s="107"/>
      <c r="O147" s="107"/>
      <c r="P147" s="107"/>
      <c r="Q147" s="107"/>
      <c r="R147" s="107"/>
      <c r="S147" s="107"/>
      <c r="T147" s="107"/>
      <c r="U147" s="107"/>
      <c r="V147" s="107"/>
      <c r="W147" s="107"/>
      <c r="X147" s="107"/>
      <c r="Y147" s="107"/>
      <c r="Z147" s="107"/>
    </row>
    <row r="148" ht="13.5" customHeight="1">
      <c r="A148" s="302" t="str">
        <f t="shared" si="2"/>
        <v>DeclarationB14</v>
      </c>
      <c r="B148" s="302" t="s">
        <v>3384</v>
      </c>
      <c r="C148" s="302" t="s">
        <v>2905</v>
      </c>
      <c r="D148" s="302" t="s">
        <v>3533</v>
      </c>
      <c r="E148" s="303" t="s">
        <v>3534</v>
      </c>
      <c r="F148" s="302" t="s">
        <v>3535</v>
      </c>
      <c r="G148" s="302" t="s">
        <v>3536</v>
      </c>
      <c r="H148" s="302" t="s">
        <v>3537</v>
      </c>
      <c r="I148" s="302" t="s">
        <v>3538</v>
      </c>
      <c r="J148" s="302" t="s">
        <v>3537</v>
      </c>
      <c r="K148" s="305" t="s">
        <v>3539</v>
      </c>
      <c r="L148" s="304" t="s">
        <v>3540</v>
      </c>
      <c r="M148" s="302" t="s">
        <v>3541</v>
      </c>
      <c r="N148" s="107"/>
      <c r="O148" s="107"/>
      <c r="P148" s="107"/>
      <c r="Q148" s="107"/>
      <c r="R148" s="107"/>
      <c r="S148" s="107"/>
      <c r="T148" s="107"/>
      <c r="U148" s="107"/>
      <c r="V148" s="107"/>
      <c r="W148" s="107"/>
      <c r="X148" s="107"/>
      <c r="Y148" s="107"/>
      <c r="Z148" s="107"/>
    </row>
    <row r="149" ht="13.5" customHeight="1">
      <c r="A149" s="302" t="str">
        <f t="shared" si="2"/>
        <v>DeclarationB15</v>
      </c>
      <c r="B149" s="302" t="s">
        <v>3384</v>
      </c>
      <c r="C149" s="302" t="s">
        <v>2917</v>
      </c>
      <c r="D149" s="302" t="s">
        <v>3542</v>
      </c>
      <c r="E149" s="303" t="s">
        <v>3543</v>
      </c>
      <c r="F149" s="302" t="s">
        <v>3544</v>
      </c>
      <c r="G149" s="302" t="s">
        <v>3545</v>
      </c>
      <c r="H149" s="302" t="s">
        <v>3546</v>
      </c>
      <c r="I149" s="302" t="s">
        <v>3547</v>
      </c>
      <c r="J149" s="302" t="s">
        <v>3548</v>
      </c>
      <c r="K149" s="305" t="s">
        <v>3549</v>
      </c>
      <c r="L149" s="304" t="s">
        <v>3550</v>
      </c>
      <c r="M149" s="302" t="s">
        <v>3551</v>
      </c>
      <c r="N149" s="107"/>
      <c r="O149" s="107"/>
      <c r="P149" s="107"/>
      <c r="Q149" s="107"/>
      <c r="R149" s="107"/>
      <c r="S149" s="107"/>
      <c r="T149" s="107"/>
      <c r="U149" s="107"/>
      <c r="V149" s="107"/>
      <c r="W149" s="107"/>
      <c r="X149" s="107"/>
      <c r="Y149" s="107"/>
      <c r="Z149" s="107"/>
    </row>
    <row r="150" ht="13.5" customHeight="1">
      <c r="A150" s="302" t="str">
        <f t="shared" si="2"/>
        <v>DeclarationB16</v>
      </c>
      <c r="B150" s="302" t="s">
        <v>3384</v>
      </c>
      <c r="C150" s="302" t="s">
        <v>2920</v>
      </c>
      <c r="D150" s="302" t="s">
        <v>3552</v>
      </c>
      <c r="E150" s="303" t="s">
        <v>3553</v>
      </c>
      <c r="F150" s="302" t="s">
        <v>3554</v>
      </c>
      <c r="G150" s="302" t="s">
        <v>3555</v>
      </c>
      <c r="H150" s="302" t="s">
        <v>3556</v>
      </c>
      <c r="I150" s="302" t="s">
        <v>3557</v>
      </c>
      <c r="J150" s="302" t="s">
        <v>3558</v>
      </c>
      <c r="K150" s="305" t="s">
        <v>3559</v>
      </c>
      <c r="L150" s="304" t="s">
        <v>3560</v>
      </c>
      <c r="M150" s="302" t="s">
        <v>3561</v>
      </c>
      <c r="N150" s="107"/>
      <c r="O150" s="107"/>
      <c r="P150" s="107"/>
      <c r="Q150" s="107"/>
      <c r="R150" s="107"/>
      <c r="S150" s="107"/>
      <c r="T150" s="107"/>
      <c r="U150" s="107"/>
      <c r="V150" s="107"/>
      <c r="W150" s="107"/>
      <c r="X150" s="107"/>
      <c r="Y150" s="107"/>
      <c r="Z150" s="107"/>
    </row>
    <row r="151" ht="13.5" customHeight="1">
      <c r="A151" s="302" t="str">
        <f t="shared" si="2"/>
        <v>DeclarationB17</v>
      </c>
      <c r="B151" s="302" t="s">
        <v>3384</v>
      </c>
      <c r="C151" s="302" t="s">
        <v>2932</v>
      </c>
      <c r="D151" s="302" t="s">
        <v>3562</v>
      </c>
      <c r="E151" s="303" t="s">
        <v>3563</v>
      </c>
      <c r="F151" s="302" t="s">
        <v>3564</v>
      </c>
      <c r="G151" s="302" t="s">
        <v>3565</v>
      </c>
      <c r="H151" s="302" t="s">
        <v>3566</v>
      </c>
      <c r="I151" s="302" t="s">
        <v>3567</v>
      </c>
      <c r="J151" s="302" t="s">
        <v>3568</v>
      </c>
      <c r="K151" s="305" t="s">
        <v>3569</v>
      </c>
      <c r="L151" s="304" t="s">
        <v>3570</v>
      </c>
      <c r="M151" s="302" t="s">
        <v>3571</v>
      </c>
      <c r="N151" s="107"/>
      <c r="O151" s="107"/>
      <c r="P151" s="107"/>
      <c r="Q151" s="107"/>
      <c r="R151" s="107"/>
      <c r="S151" s="107"/>
      <c r="T151" s="107"/>
      <c r="U151" s="107"/>
      <c r="V151" s="107"/>
      <c r="W151" s="107"/>
      <c r="X151" s="107"/>
      <c r="Y151" s="107"/>
      <c r="Z151" s="107"/>
    </row>
    <row r="152" ht="13.5" customHeight="1">
      <c r="A152" s="302" t="str">
        <f t="shared" si="2"/>
        <v>DeclarationB18</v>
      </c>
      <c r="B152" s="302" t="s">
        <v>3384</v>
      </c>
      <c r="C152" s="302" t="s">
        <v>2944</v>
      </c>
      <c r="D152" s="302" t="s">
        <v>3572</v>
      </c>
      <c r="E152" s="303" t="s">
        <v>3573</v>
      </c>
      <c r="F152" s="302" t="s">
        <v>3574</v>
      </c>
      <c r="G152" s="302" t="s">
        <v>3575</v>
      </c>
      <c r="H152" s="302" t="s">
        <v>3576</v>
      </c>
      <c r="I152" s="302" t="s">
        <v>3577</v>
      </c>
      <c r="J152" s="302" t="s">
        <v>3578</v>
      </c>
      <c r="K152" s="305" t="s">
        <v>3579</v>
      </c>
      <c r="L152" s="304" t="s">
        <v>3580</v>
      </c>
      <c r="M152" s="302" t="s">
        <v>3581</v>
      </c>
      <c r="N152" s="107"/>
      <c r="O152" s="107"/>
      <c r="P152" s="107"/>
      <c r="Q152" s="107"/>
      <c r="R152" s="107"/>
      <c r="S152" s="107"/>
      <c r="T152" s="107"/>
      <c r="U152" s="107"/>
      <c r="V152" s="107"/>
      <c r="W152" s="107"/>
      <c r="X152" s="107"/>
      <c r="Y152" s="107"/>
      <c r="Z152" s="107"/>
    </row>
    <row r="153" ht="13.5" customHeight="1">
      <c r="A153" s="302" t="str">
        <f t="shared" si="2"/>
        <v>DeclarationB19</v>
      </c>
      <c r="B153" s="302" t="s">
        <v>3384</v>
      </c>
      <c r="C153" s="302" t="s">
        <v>2956</v>
      </c>
      <c r="D153" s="302" t="s">
        <v>3582</v>
      </c>
      <c r="E153" s="303" t="s">
        <v>3583</v>
      </c>
      <c r="F153" s="302" t="s">
        <v>3584</v>
      </c>
      <c r="G153" s="302" t="s">
        <v>3585</v>
      </c>
      <c r="H153" s="302" t="s">
        <v>3586</v>
      </c>
      <c r="I153" s="302" t="s">
        <v>3587</v>
      </c>
      <c r="J153" s="302" t="s">
        <v>3588</v>
      </c>
      <c r="K153" s="305" t="s">
        <v>3589</v>
      </c>
      <c r="L153" s="304" t="s">
        <v>3590</v>
      </c>
      <c r="M153" s="302" t="s">
        <v>3591</v>
      </c>
      <c r="N153" s="107"/>
      <c r="O153" s="107"/>
      <c r="P153" s="107"/>
      <c r="Q153" s="107"/>
      <c r="R153" s="107"/>
      <c r="S153" s="107"/>
      <c r="T153" s="107"/>
      <c r="U153" s="107"/>
      <c r="V153" s="107"/>
      <c r="W153" s="107"/>
      <c r="X153" s="107"/>
      <c r="Y153" s="107"/>
      <c r="Z153" s="107"/>
    </row>
    <row r="154" ht="13.5" customHeight="1">
      <c r="A154" s="302" t="str">
        <f t="shared" si="2"/>
        <v>DeclarationB20</v>
      </c>
      <c r="B154" s="302" t="s">
        <v>3384</v>
      </c>
      <c r="C154" s="302" t="s">
        <v>2962</v>
      </c>
      <c r="D154" s="302" t="s">
        <v>3592</v>
      </c>
      <c r="E154" s="303" t="s">
        <v>3593</v>
      </c>
      <c r="F154" s="302" t="s">
        <v>3594</v>
      </c>
      <c r="G154" s="302" t="s">
        <v>3595</v>
      </c>
      <c r="H154" s="302" t="s">
        <v>3596</v>
      </c>
      <c r="I154" s="302" t="s">
        <v>3597</v>
      </c>
      <c r="J154" s="302" t="s">
        <v>3598</v>
      </c>
      <c r="K154" s="305" t="s">
        <v>3599</v>
      </c>
      <c r="L154" s="304" t="s">
        <v>3600</v>
      </c>
      <c r="M154" s="302" t="s">
        <v>3601</v>
      </c>
      <c r="N154" s="107"/>
      <c r="O154" s="107"/>
      <c r="P154" s="107"/>
      <c r="Q154" s="107"/>
      <c r="R154" s="107"/>
      <c r="S154" s="107"/>
      <c r="T154" s="107"/>
      <c r="U154" s="107"/>
      <c r="V154" s="107"/>
      <c r="W154" s="107"/>
      <c r="X154" s="107"/>
      <c r="Y154" s="107"/>
      <c r="Z154" s="107"/>
    </row>
    <row r="155" ht="13.5" customHeight="1">
      <c r="A155" s="302" t="str">
        <f t="shared" si="2"/>
        <v>DeclarationB21</v>
      </c>
      <c r="B155" s="302" t="s">
        <v>3384</v>
      </c>
      <c r="C155" s="302" t="s">
        <v>2974</v>
      </c>
      <c r="D155" s="302" t="s">
        <v>3602</v>
      </c>
      <c r="E155" s="303" t="s">
        <v>3603</v>
      </c>
      <c r="F155" s="305" t="s">
        <v>3604</v>
      </c>
      <c r="G155" s="302" t="s">
        <v>3605</v>
      </c>
      <c r="H155" s="302" t="s">
        <v>3606</v>
      </c>
      <c r="I155" s="302" t="s">
        <v>3607</v>
      </c>
      <c r="J155" s="302" t="s">
        <v>3608</v>
      </c>
      <c r="K155" s="305" t="s">
        <v>3609</v>
      </c>
      <c r="L155" s="304" t="s">
        <v>3610</v>
      </c>
      <c r="M155" s="302" t="s">
        <v>3611</v>
      </c>
      <c r="N155" s="107"/>
      <c r="O155" s="107"/>
      <c r="P155" s="107"/>
      <c r="Q155" s="107"/>
      <c r="R155" s="107"/>
      <c r="S155" s="107"/>
      <c r="T155" s="107"/>
      <c r="U155" s="107"/>
      <c r="V155" s="107"/>
      <c r="W155" s="107"/>
      <c r="X155" s="107"/>
      <c r="Y155" s="107"/>
      <c r="Z155" s="107"/>
    </row>
    <row r="156" ht="13.5" customHeight="1">
      <c r="A156" s="302" t="str">
        <f t="shared" si="2"/>
        <v>DeclarationB22</v>
      </c>
      <c r="B156" s="302" t="s">
        <v>3384</v>
      </c>
      <c r="C156" s="302" t="s">
        <v>2978</v>
      </c>
      <c r="D156" s="302" t="s">
        <v>3612</v>
      </c>
      <c r="E156" s="316" t="s">
        <v>3613</v>
      </c>
      <c r="F156" s="302" t="s">
        <v>3614</v>
      </c>
      <c r="G156" s="302" t="s">
        <v>3615</v>
      </c>
      <c r="H156" s="302" t="s">
        <v>3616</v>
      </c>
      <c r="I156" s="302" t="s">
        <v>3617</v>
      </c>
      <c r="J156" s="302" t="s">
        <v>3618</v>
      </c>
      <c r="K156" s="305" t="s">
        <v>3619</v>
      </c>
      <c r="L156" s="304" t="s">
        <v>3620</v>
      </c>
      <c r="M156" s="302" t="s">
        <v>3621</v>
      </c>
      <c r="N156" s="107"/>
      <c r="O156" s="107"/>
      <c r="P156" s="107"/>
      <c r="Q156" s="107"/>
      <c r="R156" s="107"/>
      <c r="S156" s="107"/>
      <c r="T156" s="107"/>
      <c r="U156" s="107"/>
      <c r="V156" s="107"/>
      <c r="W156" s="107"/>
      <c r="X156" s="107"/>
      <c r="Y156" s="107"/>
      <c r="Z156" s="107"/>
    </row>
    <row r="157" ht="13.5" customHeight="1">
      <c r="A157" s="302" t="str">
        <f t="shared" si="2"/>
        <v>DeclarationB24</v>
      </c>
      <c r="B157" s="302" t="s">
        <v>3384</v>
      </c>
      <c r="C157" s="302" t="s">
        <v>3000</v>
      </c>
      <c r="D157" s="302" t="s">
        <v>3622</v>
      </c>
      <c r="E157" s="303" t="s">
        <v>3623</v>
      </c>
      <c r="F157" s="302" t="s">
        <v>3624</v>
      </c>
      <c r="G157" s="302" t="s">
        <v>3625</v>
      </c>
      <c r="H157" s="302" t="s">
        <v>3626</v>
      </c>
      <c r="I157" s="302" t="s">
        <v>3627</v>
      </c>
      <c r="J157" s="302" t="s">
        <v>3628</v>
      </c>
      <c r="K157" s="305" t="s">
        <v>3629</v>
      </c>
      <c r="L157" s="304" t="s">
        <v>3630</v>
      </c>
      <c r="M157" s="302" t="s">
        <v>3631</v>
      </c>
      <c r="N157" s="107"/>
      <c r="O157" s="107"/>
      <c r="P157" s="107"/>
      <c r="Q157" s="107"/>
      <c r="R157" s="107"/>
      <c r="S157" s="107"/>
      <c r="T157" s="107"/>
      <c r="U157" s="107"/>
      <c r="V157" s="107"/>
      <c r="W157" s="107"/>
      <c r="X157" s="107"/>
      <c r="Y157" s="107"/>
      <c r="Z157" s="107"/>
    </row>
    <row r="158" ht="13.5" customHeight="1">
      <c r="A158" s="302" t="str">
        <f t="shared" si="2"/>
        <v>DeclarationB25</v>
      </c>
      <c r="B158" s="302" t="s">
        <v>3384</v>
      </c>
      <c r="C158" s="302" t="s">
        <v>3010</v>
      </c>
      <c r="D158" s="168" t="s">
        <v>3632</v>
      </c>
      <c r="E158" s="303" t="s">
        <v>3633</v>
      </c>
      <c r="F158" s="311" t="s">
        <v>3634</v>
      </c>
      <c r="G158" s="310" t="s">
        <v>3635</v>
      </c>
      <c r="H158" s="310" t="s">
        <v>3636</v>
      </c>
      <c r="I158" s="310" t="s">
        <v>3637</v>
      </c>
      <c r="J158" s="310" t="s">
        <v>3638</v>
      </c>
      <c r="K158" s="310" t="s">
        <v>3639</v>
      </c>
      <c r="L158" s="310" t="s">
        <v>3640</v>
      </c>
      <c r="M158" s="310" t="s">
        <v>3641</v>
      </c>
      <c r="N158" s="107"/>
      <c r="O158" s="107"/>
      <c r="P158" s="107"/>
      <c r="Q158" s="107"/>
      <c r="R158" s="107"/>
      <c r="S158" s="107"/>
      <c r="T158" s="107"/>
      <c r="U158" s="107"/>
      <c r="V158" s="107"/>
      <c r="W158" s="107"/>
      <c r="X158" s="107"/>
      <c r="Y158" s="107"/>
      <c r="Z158" s="107"/>
    </row>
    <row r="159" ht="13.5" customHeight="1">
      <c r="A159" s="302" t="str">
        <f t="shared" si="2"/>
        <v>DeclarationB31</v>
      </c>
      <c r="B159" s="302" t="s">
        <v>3384</v>
      </c>
      <c r="C159" s="302" t="s">
        <v>3076</v>
      </c>
      <c r="D159" s="168" t="s">
        <v>3642</v>
      </c>
      <c r="E159" s="303" t="s">
        <v>3643</v>
      </c>
      <c r="F159" s="311" t="s">
        <v>3644</v>
      </c>
      <c r="G159" s="310" t="s">
        <v>3645</v>
      </c>
      <c r="H159" s="310" t="s">
        <v>3646</v>
      </c>
      <c r="I159" s="310" t="s">
        <v>3647</v>
      </c>
      <c r="J159" s="310" t="s">
        <v>3648</v>
      </c>
      <c r="K159" s="310" t="s">
        <v>3649</v>
      </c>
      <c r="L159" s="310" t="s">
        <v>3650</v>
      </c>
      <c r="M159" s="310" t="s">
        <v>3651</v>
      </c>
      <c r="N159" s="107"/>
      <c r="O159" s="107"/>
      <c r="P159" s="107"/>
      <c r="Q159" s="107"/>
      <c r="R159" s="107"/>
      <c r="S159" s="107"/>
      <c r="T159" s="107"/>
      <c r="U159" s="107"/>
      <c r="V159" s="107"/>
      <c r="W159" s="107"/>
      <c r="X159" s="107"/>
      <c r="Y159" s="107"/>
      <c r="Z159" s="107"/>
    </row>
    <row r="160" ht="13.5" customHeight="1">
      <c r="A160" s="302" t="str">
        <f t="shared" si="2"/>
        <v>DeclarationB37</v>
      </c>
      <c r="B160" s="302" t="s">
        <v>3384</v>
      </c>
      <c r="C160" s="302" t="s">
        <v>3652</v>
      </c>
      <c r="D160" s="168" t="s">
        <v>3653</v>
      </c>
      <c r="E160" s="316" t="s">
        <v>3654</v>
      </c>
      <c r="F160" s="168" t="s">
        <v>3655</v>
      </c>
      <c r="G160" s="168" t="s">
        <v>3656</v>
      </c>
      <c r="H160" s="168" t="s">
        <v>3657</v>
      </c>
      <c r="I160" s="168" t="s">
        <v>3658</v>
      </c>
      <c r="J160" s="168" t="s">
        <v>3659</v>
      </c>
      <c r="K160" s="168" t="s">
        <v>3660</v>
      </c>
      <c r="L160" s="308" t="s">
        <v>3661</v>
      </c>
      <c r="M160" s="168" t="s">
        <v>3662</v>
      </c>
      <c r="N160" s="107"/>
      <c r="O160" s="107"/>
      <c r="P160" s="107"/>
      <c r="Q160" s="107"/>
      <c r="R160" s="107"/>
      <c r="S160" s="107"/>
      <c r="T160" s="107"/>
      <c r="U160" s="107"/>
      <c r="V160" s="107"/>
      <c r="W160" s="107"/>
      <c r="X160" s="107"/>
      <c r="Y160" s="107"/>
      <c r="Z160" s="107"/>
    </row>
    <row r="161" ht="13.5" customHeight="1">
      <c r="A161" s="302" t="str">
        <f t="shared" si="2"/>
        <v>DeclarationB43</v>
      </c>
      <c r="B161" s="302" t="s">
        <v>3384</v>
      </c>
      <c r="C161" s="302" t="s">
        <v>3663</v>
      </c>
      <c r="D161" s="168" t="s">
        <v>3664</v>
      </c>
      <c r="E161" s="168" t="s">
        <v>3665</v>
      </c>
      <c r="F161" s="168" t="s">
        <v>3666</v>
      </c>
      <c r="G161" s="168" t="s">
        <v>3667</v>
      </c>
      <c r="H161" s="168" t="s">
        <v>3668</v>
      </c>
      <c r="I161" s="168" t="s">
        <v>3669</v>
      </c>
      <c r="J161" s="168" t="s">
        <v>3670</v>
      </c>
      <c r="K161" s="168" t="s">
        <v>3671</v>
      </c>
      <c r="L161" s="168" t="s">
        <v>3672</v>
      </c>
      <c r="M161" s="168" t="s">
        <v>3673</v>
      </c>
      <c r="N161" s="107"/>
      <c r="O161" s="107"/>
      <c r="P161" s="107"/>
      <c r="Q161" s="107"/>
      <c r="R161" s="107"/>
      <c r="S161" s="107"/>
      <c r="T161" s="107"/>
      <c r="U161" s="107"/>
      <c r="V161" s="107"/>
      <c r="W161" s="107"/>
      <c r="X161" s="107"/>
      <c r="Y161" s="107"/>
      <c r="Z161" s="107"/>
    </row>
    <row r="162" ht="13.5" customHeight="1">
      <c r="A162" s="302" t="str">
        <f t="shared" si="2"/>
        <v>DeclarationB49</v>
      </c>
      <c r="B162" s="302" t="s">
        <v>3384</v>
      </c>
      <c r="C162" s="302" t="s">
        <v>3674</v>
      </c>
      <c r="D162" s="168" t="s">
        <v>3675</v>
      </c>
      <c r="E162" s="316" t="s">
        <v>3676</v>
      </c>
      <c r="F162" s="168" t="s">
        <v>3677</v>
      </c>
      <c r="G162" s="168" t="s">
        <v>3678</v>
      </c>
      <c r="H162" s="168" t="s">
        <v>3679</v>
      </c>
      <c r="I162" s="168" t="s">
        <v>3680</v>
      </c>
      <c r="J162" s="168" t="s">
        <v>3681</v>
      </c>
      <c r="K162" s="168" t="s">
        <v>3682</v>
      </c>
      <c r="L162" s="308" t="s">
        <v>3683</v>
      </c>
      <c r="M162" s="168" t="s">
        <v>3684</v>
      </c>
      <c r="N162" s="107"/>
      <c r="O162" s="107"/>
      <c r="P162" s="107"/>
      <c r="Q162" s="107"/>
      <c r="R162" s="107"/>
      <c r="S162" s="107"/>
      <c r="T162" s="107"/>
      <c r="U162" s="107"/>
      <c r="V162" s="107"/>
      <c r="W162" s="107"/>
      <c r="X162" s="107"/>
      <c r="Y162" s="107"/>
      <c r="Z162" s="107"/>
    </row>
    <row r="163" ht="13.5" customHeight="1">
      <c r="A163" s="302" t="str">
        <f t="shared" si="2"/>
        <v>DeclarationB55</v>
      </c>
      <c r="B163" s="302" t="s">
        <v>3384</v>
      </c>
      <c r="C163" s="302" t="s">
        <v>3685</v>
      </c>
      <c r="D163" s="168" t="s">
        <v>3686</v>
      </c>
      <c r="E163" s="306" t="s">
        <v>3687</v>
      </c>
      <c r="F163" s="310" t="s">
        <v>3688</v>
      </c>
      <c r="G163" s="310" t="s">
        <v>3689</v>
      </c>
      <c r="H163" s="310" t="s">
        <v>3690</v>
      </c>
      <c r="I163" s="310" t="s">
        <v>3691</v>
      </c>
      <c r="J163" s="310" t="s">
        <v>3692</v>
      </c>
      <c r="K163" s="310" t="s">
        <v>3693</v>
      </c>
      <c r="L163" s="310" t="s">
        <v>3694</v>
      </c>
      <c r="M163" s="310" t="s">
        <v>3695</v>
      </c>
      <c r="N163" s="107"/>
      <c r="O163" s="107"/>
      <c r="P163" s="107"/>
      <c r="Q163" s="107"/>
      <c r="R163" s="107"/>
      <c r="S163" s="107"/>
      <c r="T163" s="107"/>
      <c r="U163" s="107"/>
      <c r="V163" s="107"/>
      <c r="W163" s="107"/>
      <c r="X163" s="107"/>
      <c r="Y163" s="107"/>
      <c r="Z163" s="107"/>
    </row>
    <row r="164" ht="13.5" customHeight="1">
      <c r="A164" s="302" t="str">
        <f t="shared" si="2"/>
        <v>DeclarationB61</v>
      </c>
      <c r="B164" s="302" t="s">
        <v>3384</v>
      </c>
      <c r="C164" s="302" t="s">
        <v>3696</v>
      </c>
      <c r="D164" s="168" t="s">
        <v>3697</v>
      </c>
      <c r="E164" s="307" t="s">
        <v>3698</v>
      </c>
      <c r="F164" s="168" t="s">
        <v>3699</v>
      </c>
      <c r="G164" s="168" t="s">
        <v>3700</v>
      </c>
      <c r="H164" s="168" t="s">
        <v>3701</v>
      </c>
      <c r="I164" s="168" t="s">
        <v>3702</v>
      </c>
      <c r="J164" s="168" t="s">
        <v>3703</v>
      </c>
      <c r="K164" s="168" t="s">
        <v>3704</v>
      </c>
      <c r="L164" s="308" t="s">
        <v>3705</v>
      </c>
      <c r="M164" s="168" t="s">
        <v>3706</v>
      </c>
      <c r="N164" s="107"/>
      <c r="O164" s="107"/>
      <c r="P164" s="107"/>
      <c r="Q164" s="107"/>
      <c r="R164" s="107"/>
      <c r="S164" s="107"/>
      <c r="T164" s="107"/>
      <c r="U164" s="107"/>
      <c r="V164" s="107"/>
      <c r="W164" s="107"/>
      <c r="X164" s="107"/>
      <c r="Y164" s="107"/>
      <c r="Z164" s="107"/>
    </row>
    <row r="165" ht="13.5" customHeight="1">
      <c r="A165" s="302" t="str">
        <f t="shared" si="2"/>
        <v>DeclarationB67</v>
      </c>
      <c r="B165" s="302" t="s">
        <v>3384</v>
      </c>
      <c r="C165" s="302" t="s">
        <v>3707</v>
      </c>
      <c r="D165" s="168" t="s">
        <v>3708</v>
      </c>
      <c r="E165" s="307" t="s">
        <v>3709</v>
      </c>
      <c r="F165" s="168" t="s">
        <v>3710</v>
      </c>
      <c r="G165" s="168" t="s">
        <v>3711</v>
      </c>
      <c r="H165" s="168" t="s">
        <v>3712</v>
      </c>
      <c r="I165" s="168" t="s">
        <v>3713</v>
      </c>
      <c r="J165" s="168" t="s">
        <v>3714</v>
      </c>
      <c r="K165" s="168" t="s">
        <v>3715</v>
      </c>
      <c r="L165" s="308" t="s">
        <v>3716</v>
      </c>
      <c r="M165" s="168" t="s">
        <v>3717</v>
      </c>
      <c r="N165" s="107"/>
      <c r="O165" s="107"/>
      <c r="P165" s="107"/>
      <c r="Q165" s="107"/>
      <c r="R165" s="107"/>
      <c r="S165" s="107"/>
      <c r="T165" s="107"/>
      <c r="U165" s="107"/>
      <c r="V165" s="107"/>
      <c r="W165" s="107"/>
      <c r="X165" s="107"/>
      <c r="Y165" s="107"/>
      <c r="Z165" s="107"/>
    </row>
    <row r="166" ht="13.5" customHeight="1">
      <c r="A166" s="302" t="str">
        <f t="shared" si="2"/>
        <v>DeclarationB73</v>
      </c>
      <c r="B166" s="302" t="s">
        <v>3384</v>
      </c>
      <c r="C166" s="302" t="s">
        <v>3718</v>
      </c>
      <c r="D166" s="302" t="s">
        <v>3719</v>
      </c>
      <c r="E166" s="306" t="s">
        <v>3720</v>
      </c>
      <c r="F166" s="302" t="s">
        <v>3721</v>
      </c>
      <c r="G166" s="302" t="s">
        <v>3722</v>
      </c>
      <c r="H166" s="302" t="s">
        <v>3723</v>
      </c>
      <c r="I166" s="302" t="s">
        <v>3724</v>
      </c>
      <c r="J166" s="302" t="s">
        <v>3725</v>
      </c>
      <c r="K166" s="305" t="s">
        <v>3726</v>
      </c>
      <c r="L166" s="304" t="s">
        <v>3727</v>
      </c>
      <c r="M166" s="302" t="s">
        <v>3728</v>
      </c>
      <c r="N166" s="107"/>
      <c r="O166" s="107"/>
      <c r="P166" s="107"/>
      <c r="Q166" s="107"/>
      <c r="R166" s="107"/>
      <c r="S166" s="107"/>
      <c r="T166" s="107"/>
      <c r="U166" s="107"/>
      <c r="V166" s="107"/>
      <c r="W166" s="107"/>
      <c r="X166" s="107"/>
      <c r="Y166" s="107"/>
      <c r="Z166" s="107"/>
    </row>
    <row r="167" ht="13.5" customHeight="1">
      <c r="A167" s="302" t="str">
        <f t="shared" si="2"/>
        <v>DeclarationB75</v>
      </c>
      <c r="B167" s="302" t="s">
        <v>3384</v>
      </c>
      <c r="C167" s="302" t="s">
        <v>3729</v>
      </c>
      <c r="D167" s="302" t="s">
        <v>3730</v>
      </c>
      <c r="E167" s="302" t="s">
        <v>3731</v>
      </c>
      <c r="F167" s="302" t="s">
        <v>3732</v>
      </c>
      <c r="G167" s="302" t="s">
        <v>3733</v>
      </c>
      <c r="H167" s="302" t="s">
        <v>3734</v>
      </c>
      <c r="I167" s="302" t="s">
        <v>3735</v>
      </c>
      <c r="J167" s="302" t="s">
        <v>3736</v>
      </c>
      <c r="K167" s="302" t="s">
        <v>3737</v>
      </c>
      <c r="L167" s="302" t="s">
        <v>3738</v>
      </c>
      <c r="M167" s="302" t="s">
        <v>3739</v>
      </c>
      <c r="N167" s="107"/>
      <c r="O167" s="107"/>
      <c r="P167" s="107"/>
      <c r="Q167" s="107"/>
      <c r="R167" s="107"/>
      <c r="S167" s="107"/>
      <c r="T167" s="107"/>
      <c r="U167" s="107"/>
      <c r="V167" s="107"/>
      <c r="W167" s="107"/>
      <c r="X167" s="107"/>
      <c r="Y167" s="107"/>
      <c r="Z167" s="107"/>
    </row>
    <row r="168" ht="13.5" customHeight="1">
      <c r="A168" s="302" t="str">
        <f t="shared" si="2"/>
        <v>DeclarationB77</v>
      </c>
      <c r="B168" s="302" t="s">
        <v>3384</v>
      </c>
      <c r="C168" s="302" t="s">
        <v>3740</v>
      </c>
      <c r="D168" s="302" t="s">
        <v>3741</v>
      </c>
      <c r="E168" s="302" t="s">
        <v>3742</v>
      </c>
      <c r="F168" s="302" t="s">
        <v>3743</v>
      </c>
      <c r="G168" s="302" t="s">
        <v>3744</v>
      </c>
      <c r="H168" s="302" t="s">
        <v>3745</v>
      </c>
      <c r="I168" s="302" t="s">
        <v>3746</v>
      </c>
      <c r="J168" s="302" t="s">
        <v>3747</v>
      </c>
      <c r="K168" s="302" t="s">
        <v>3748</v>
      </c>
      <c r="L168" s="302" t="s">
        <v>3749</v>
      </c>
      <c r="M168" s="302" t="s">
        <v>3750</v>
      </c>
      <c r="N168" s="107"/>
      <c r="O168" s="107"/>
      <c r="P168" s="107"/>
      <c r="Q168" s="107"/>
      <c r="R168" s="107"/>
      <c r="S168" s="107"/>
      <c r="T168" s="107"/>
      <c r="U168" s="107"/>
      <c r="V168" s="107"/>
      <c r="W168" s="107"/>
      <c r="X168" s="107"/>
      <c r="Y168" s="107"/>
      <c r="Z168" s="107"/>
    </row>
    <row r="169" ht="13.5" customHeight="1">
      <c r="A169" s="302" t="str">
        <f t="shared" si="2"/>
        <v>DeclarationB79</v>
      </c>
      <c r="B169" s="302" t="s">
        <v>3384</v>
      </c>
      <c r="C169" s="302" t="s">
        <v>3751</v>
      </c>
      <c r="D169" s="168" t="s">
        <v>3752</v>
      </c>
      <c r="E169" s="307" t="s">
        <v>3753</v>
      </c>
      <c r="F169" s="168" t="s">
        <v>3754</v>
      </c>
      <c r="G169" s="168" t="s">
        <v>3755</v>
      </c>
      <c r="H169" s="168" t="s">
        <v>3756</v>
      </c>
      <c r="I169" s="168" t="s">
        <v>3757</v>
      </c>
      <c r="J169" s="168" t="s">
        <v>3758</v>
      </c>
      <c r="K169" s="168" t="s">
        <v>3759</v>
      </c>
      <c r="L169" s="308" t="s">
        <v>3760</v>
      </c>
      <c r="M169" s="168" t="s">
        <v>3761</v>
      </c>
      <c r="N169" s="107"/>
      <c r="O169" s="107"/>
      <c r="P169" s="107"/>
      <c r="Q169" s="107"/>
      <c r="R169" s="107"/>
      <c r="S169" s="107"/>
      <c r="T169" s="107"/>
      <c r="U169" s="107"/>
      <c r="V169" s="107"/>
      <c r="W169" s="107"/>
      <c r="X169" s="107"/>
      <c r="Y169" s="107"/>
      <c r="Z169" s="107"/>
    </row>
    <row r="170" ht="13.5" customHeight="1">
      <c r="A170" s="302" t="str">
        <f t="shared" si="2"/>
        <v>DeclarationB81</v>
      </c>
      <c r="B170" s="302" t="s">
        <v>3384</v>
      </c>
      <c r="C170" s="302" t="s">
        <v>3762</v>
      </c>
      <c r="D170" s="168" t="s">
        <v>3763</v>
      </c>
      <c r="E170" s="168" t="s">
        <v>3764</v>
      </c>
      <c r="F170" s="168" t="s">
        <v>3765</v>
      </c>
      <c r="G170" s="168" t="s">
        <v>3766</v>
      </c>
      <c r="H170" s="168" t="s">
        <v>3767</v>
      </c>
      <c r="I170" s="168" t="s">
        <v>3768</v>
      </c>
      <c r="J170" s="168" t="s">
        <v>3769</v>
      </c>
      <c r="K170" s="168" t="s">
        <v>3770</v>
      </c>
      <c r="L170" s="168" t="s">
        <v>3771</v>
      </c>
      <c r="M170" s="168" t="s">
        <v>3772</v>
      </c>
      <c r="N170" s="107"/>
      <c r="O170" s="107"/>
      <c r="P170" s="107"/>
      <c r="Q170" s="107"/>
      <c r="R170" s="107"/>
      <c r="S170" s="107"/>
      <c r="T170" s="107"/>
      <c r="U170" s="107"/>
      <c r="V170" s="107"/>
      <c r="W170" s="107"/>
      <c r="X170" s="107"/>
      <c r="Y170" s="107"/>
      <c r="Z170" s="107"/>
    </row>
    <row r="171" ht="13.5" customHeight="1">
      <c r="A171" s="302" t="str">
        <f t="shared" si="2"/>
        <v>DeclarationB83</v>
      </c>
      <c r="B171" s="302" t="s">
        <v>3384</v>
      </c>
      <c r="C171" s="302" t="s">
        <v>3773</v>
      </c>
      <c r="D171" s="168" t="s">
        <v>3774</v>
      </c>
      <c r="E171" s="306" t="s">
        <v>3775</v>
      </c>
      <c r="F171" s="311" t="s">
        <v>3776</v>
      </c>
      <c r="G171" s="310" t="s">
        <v>3777</v>
      </c>
      <c r="H171" s="310" t="s">
        <v>3778</v>
      </c>
      <c r="I171" s="310" t="s">
        <v>3779</v>
      </c>
      <c r="J171" s="310" t="s">
        <v>3780</v>
      </c>
      <c r="K171" s="310" t="s">
        <v>3781</v>
      </c>
      <c r="L171" s="310" t="s">
        <v>3782</v>
      </c>
      <c r="M171" s="310" t="s">
        <v>3783</v>
      </c>
      <c r="N171" s="107"/>
      <c r="O171" s="107"/>
      <c r="P171" s="107"/>
      <c r="Q171" s="107"/>
      <c r="R171" s="107"/>
      <c r="S171" s="107"/>
      <c r="T171" s="107"/>
      <c r="U171" s="107"/>
      <c r="V171" s="107"/>
      <c r="W171" s="107"/>
      <c r="X171" s="107"/>
      <c r="Y171" s="107"/>
      <c r="Z171" s="107"/>
    </row>
    <row r="172" ht="13.5" customHeight="1">
      <c r="A172" s="302" t="str">
        <f t="shared" si="2"/>
        <v>DeclarationB85</v>
      </c>
      <c r="B172" s="302" t="s">
        <v>3384</v>
      </c>
      <c r="C172" s="302" t="s">
        <v>3784</v>
      </c>
      <c r="D172" s="302" t="s">
        <v>3785</v>
      </c>
      <c r="E172" s="306" t="s">
        <v>3786</v>
      </c>
      <c r="F172" s="302" t="s">
        <v>3787</v>
      </c>
      <c r="G172" s="302" t="s">
        <v>3788</v>
      </c>
      <c r="H172" s="302" t="s">
        <v>3789</v>
      </c>
      <c r="I172" s="302" t="s">
        <v>3790</v>
      </c>
      <c r="J172" s="302" t="s">
        <v>3791</v>
      </c>
      <c r="K172" s="305" t="s">
        <v>3792</v>
      </c>
      <c r="L172" s="304" t="s">
        <v>3793</v>
      </c>
      <c r="M172" s="302" t="s">
        <v>3794</v>
      </c>
      <c r="N172" s="107"/>
      <c r="O172" s="107"/>
      <c r="P172" s="107"/>
      <c r="Q172" s="107"/>
      <c r="R172" s="107"/>
      <c r="S172" s="107"/>
      <c r="T172" s="107"/>
      <c r="U172" s="107"/>
      <c r="V172" s="107"/>
      <c r="W172" s="107"/>
      <c r="X172" s="107"/>
      <c r="Y172" s="107"/>
      <c r="Z172" s="107"/>
    </row>
    <row r="173" ht="13.5" customHeight="1">
      <c r="A173" s="302" t="str">
        <f t="shared" si="2"/>
        <v>DeclarationB87</v>
      </c>
      <c r="B173" s="302" t="s">
        <v>3384</v>
      </c>
      <c r="C173" s="302" t="s">
        <v>3795</v>
      </c>
      <c r="D173" s="302" t="s">
        <v>3796</v>
      </c>
      <c r="E173" s="306" t="s">
        <v>3797</v>
      </c>
      <c r="F173" s="302" t="s">
        <v>3798</v>
      </c>
      <c r="G173" s="302" t="s">
        <v>3799</v>
      </c>
      <c r="H173" s="302" t="s">
        <v>3800</v>
      </c>
      <c r="I173" s="302" t="s">
        <v>3801</v>
      </c>
      <c r="J173" s="302" t="s">
        <v>3802</v>
      </c>
      <c r="K173" s="305" t="s">
        <v>3803</v>
      </c>
      <c r="L173" s="304" t="s">
        <v>3804</v>
      </c>
      <c r="M173" s="302" t="s">
        <v>3805</v>
      </c>
      <c r="N173" s="107"/>
      <c r="O173" s="107"/>
      <c r="P173" s="107"/>
      <c r="Q173" s="107"/>
      <c r="R173" s="107"/>
      <c r="S173" s="107"/>
      <c r="T173" s="107"/>
      <c r="U173" s="107"/>
      <c r="V173" s="107"/>
      <c r="W173" s="107"/>
      <c r="X173" s="107"/>
      <c r="Y173" s="107"/>
      <c r="Z173" s="107"/>
    </row>
    <row r="174" ht="13.5" customHeight="1">
      <c r="A174" s="302" t="str">
        <f t="shared" si="2"/>
        <v>DeclarationB89</v>
      </c>
      <c r="B174" s="302" t="s">
        <v>3384</v>
      </c>
      <c r="C174" s="302" t="s">
        <v>3806</v>
      </c>
      <c r="D174" s="302" t="s">
        <v>3807</v>
      </c>
      <c r="E174" s="309" t="s">
        <v>3808</v>
      </c>
      <c r="F174" s="311" t="s">
        <v>3809</v>
      </c>
      <c r="G174" s="309" t="s">
        <v>3810</v>
      </c>
      <c r="H174" s="309" t="s">
        <v>3811</v>
      </c>
      <c r="I174" s="309" t="s">
        <v>3812</v>
      </c>
      <c r="J174" s="309" t="s">
        <v>3813</v>
      </c>
      <c r="K174" s="309" t="s">
        <v>3814</v>
      </c>
      <c r="L174" s="309" t="s">
        <v>3815</v>
      </c>
      <c r="M174" s="309" t="s">
        <v>3816</v>
      </c>
      <c r="N174" s="107"/>
      <c r="O174" s="107"/>
      <c r="P174" s="107"/>
      <c r="Q174" s="107"/>
      <c r="R174" s="107"/>
      <c r="S174" s="107"/>
      <c r="T174" s="107"/>
      <c r="U174" s="107"/>
      <c r="V174" s="107"/>
      <c r="W174" s="107"/>
      <c r="X174" s="107"/>
      <c r="Y174" s="107"/>
      <c r="Z174" s="107"/>
    </row>
    <row r="175" ht="13.5" customHeight="1">
      <c r="A175" s="302" t="str">
        <f t="shared" si="2"/>
        <v>DeclarationD25</v>
      </c>
      <c r="B175" s="302" t="s">
        <v>3384</v>
      </c>
      <c r="C175" s="302" t="s">
        <v>3817</v>
      </c>
      <c r="D175" s="302" t="s">
        <v>3818</v>
      </c>
      <c r="E175" s="303" t="s">
        <v>3819</v>
      </c>
      <c r="F175" s="302" t="s">
        <v>3819</v>
      </c>
      <c r="G175" s="302" t="s">
        <v>3820</v>
      </c>
      <c r="H175" s="302" t="s">
        <v>3821</v>
      </c>
      <c r="I175" s="302" t="s">
        <v>3822</v>
      </c>
      <c r="J175" s="302" t="s">
        <v>3823</v>
      </c>
      <c r="K175" s="305" t="s">
        <v>3824</v>
      </c>
      <c r="L175" s="304" t="s">
        <v>3825</v>
      </c>
      <c r="M175" s="302" t="s">
        <v>3826</v>
      </c>
      <c r="N175" s="107"/>
      <c r="O175" s="107"/>
      <c r="P175" s="107"/>
      <c r="Q175" s="107"/>
      <c r="R175" s="107"/>
      <c r="S175" s="107"/>
      <c r="T175" s="107"/>
      <c r="U175" s="107"/>
      <c r="V175" s="107"/>
      <c r="W175" s="107"/>
      <c r="X175" s="107"/>
      <c r="Y175" s="107"/>
      <c r="Z175" s="107"/>
    </row>
    <row r="176" ht="13.5" customHeight="1">
      <c r="A176" s="302" t="str">
        <f t="shared" si="2"/>
        <v>DeclarationB74</v>
      </c>
      <c r="B176" s="302" t="s">
        <v>3384</v>
      </c>
      <c r="C176" s="302" t="s">
        <v>3827</v>
      </c>
      <c r="D176" s="302" t="s">
        <v>3828</v>
      </c>
      <c r="E176" s="303" t="s">
        <v>3829</v>
      </c>
      <c r="F176" s="302" t="s">
        <v>3830</v>
      </c>
      <c r="G176" s="302" t="s">
        <v>3831</v>
      </c>
      <c r="H176" s="302" t="s">
        <v>3828</v>
      </c>
      <c r="I176" s="302" t="s">
        <v>3832</v>
      </c>
      <c r="J176" s="302" t="s">
        <v>3833</v>
      </c>
      <c r="K176" s="305" t="s">
        <v>3834</v>
      </c>
      <c r="L176" s="304" t="s">
        <v>3835</v>
      </c>
      <c r="M176" s="302" t="s">
        <v>3836</v>
      </c>
      <c r="N176" s="107"/>
      <c r="O176" s="107"/>
      <c r="P176" s="107"/>
      <c r="Q176" s="107"/>
      <c r="R176" s="107"/>
      <c r="S176" s="107"/>
      <c r="T176" s="107"/>
      <c r="U176" s="107"/>
      <c r="V176" s="107"/>
      <c r="W176" s="107"/>
      <c r="X176" s="107"/>
      <c r="Y176" s="107"/>
      <c r="Z176" s="107"/>
    </row>
    <row r="177" ht="13.5" customHeight="1">
      <c r="A177" s="302" t="str">
        <f t="shared" si="2"/>
        <v>DeclarationG25</v>
      </c>
      <c r="B177" s="302" t="s">
        <v>3384</v>
      </c>
      <c r="C177" s="302" t="s">
        <v>3837</v>
      </c>
      <c r="D177" s="302" t="s">
        <v>3838</v>
      </c>
      <c r="E177" s="303" t="s">
        <v>3839</v>
      </c>
      <c r="F177" s="302" t="s">
        <v>3840</v>
      </c>
      <c r="G177" s="302" t="s">
        <v>3841</v>
      </c>
      <c r="H177" s="302" t="s">
        <v>3842</v>
      </c>
      <c r="I177" s="302" t="s">
        <v>3843</v>
      </c>
      <c r="J177" s="302" t="s">
        <v>3844</v>
      </c>
      <c r="K177" s="305" t="s">
        <v>3845</v>
      </c>
      <c r="L177" s="304" t="s">
        <v>3846</v>
      </c>
      <c r="M177" s="302" t="s">
        <v>3847</v>
      </c>
      <c r="N177" s="107"/>
      <c r="O177" s="107"/>
      <c r="P177" s="107"/>
      <c r="Q177" s="107"/>
      <c r="R177" s="107"/>
      <c r="S177" s="107"/>
      <c r="T177" s="107"/>
      <c r="U177" s="107"/>
      <c r="V177" s="107"/>
      <c r="W177" s="107"/>
      <c r="X177" s="107"/>
      <c r="Y177" s="107"/>
      <c r="Z177" s="107"/>
    </row>
    <row r="178" ht="13.5" customHeight="1">
      <c r="A178" s="302" t="str">
        <f t="shared" si="2"/>
        <v>DeclarationB26</v>
      </c>
      <c r="B178" s="302" t="s">
        <v>3384</v>
      </c>
      <c r="C178" s="302" t="s">
        <v>3022</v>
      </c>
      <c r="D178" s="302" t="s">
        <v>3848</v>
      </c>
      <c r="E178" s="303" t="s">
        <v>3849</v>
      </c>
      <c r="F178" s="302" t="s">
        <v>3850</v>
      </c>
      <c r="G178" s="302" t="s">
        <v>3851</v>
      </c>
      <c r="H178" s="302" t="s">
        <v>3852</v>
      </c>
      <c r="I178" s="302" t="s">
        <v>3853</v>
      </c>
      <c r="J178" s="302" t="s">
        <v>3854</v>
      </c>
      <c r="K178" s="305" t="s">
        <v>3855</v>
      </c>
      <c r="L178" s="304" t="s">
        <v>3855</v>
      </c>
      <c r="M178" s="302" t="s">
        <v>3856</v>
      </c>
      <c r="N178" s="107"/>
      <c r="O178" s="107"/>
      <c r="P178" s="107"/>
      <c r="Q178" s="107"/>
      <c r="R178" s="107"/>
      <c r="S178" s="107"/>
      <c r="T178" s="107"/>
      <c r="U178" s="107"/>
      <c r="V178" s="107"/>
      <c r="W178" s="107"/>
      <c r="X178" s="107"/>
      <c r="Y178" s="107"/>
      <c r="Z178" s="107"/>
    </row>
    <row r="179" ht="13.5" customHeight="1">
      <c r="A179" s="302" t="str">
        <f t="shared" si="2"/>
        <v>DeclarationB27</v>
      </c>
      <c r="B179" s="302" t="s">
        <v>3384</v>
      </c>
      <c r="C179" s="302" t="s">
        <v>3028</v>
      </c>
      <c r="D179" s="302" t="s">
        <v>3857</v>
      </c>
      <c r="E179" s="303" t="s">
        <v>3858</v>
      </c>
      <c r="F179" s="302" t="s">
        <v>3859</v>
      </c>
      <c r="G179" s="302" t="s">
        <v>3860</v>
      </c>
      <c r="H179" s="302" t="s">
        <v>3861</v>
      </c>
      <c r="I179" s="302" t="s">
        <v>3862</v>
      </c>
      <c r="J179" s="302" t="s">
        <v>3863</v>
      </c>
      <c r="K179" s="305" t="s">
        <v>3864</v>
      </c>
      <c r="L179" s="304" t="s">
        <v>3865</v>
      </c>
      <c r="M179" s="302" t="s">
        <v>3866</v>
      </c>
      <c r="N179" s="107"/>
      <c r="O179" s="107"/>
      <c r="P179" s="107"/>
      <c r="Q179" s="107"/>
      <c r="R179" s="107"/>
      <c r="S179" s="107"/>
      <c r="T179" s="107"/>
      <c r="U179" s="107"/>
      <c r="V179" s="107"/>
      <c r="W179" s="107"/>
      <c r="X179" s="107"/>
      <c r="Y179" s="107"/>
      <c r="Z179" s="107"/>
    </row>
    <row r="180" ht="13.5" customHeight="1">
      <c r="A180" s="302" t="str">
        <f t="shared" si="2"/>
        <v>DeclarationB28</v>
      </c>
      <c r="B180" s="302" t="s">
        <v>3384</v>
      </c>
      <c r="C180" s="302" t="s">
        <v>3040</v>
      </c>
      <c r="D180" s="302" t="s">
        <v>3867</v>
      </c>
      <c r="E180" s="303" t="s">
        <v>3868</v>
      </c>
      <c r="F180" s="302" t="s">
        <v>3868</v>
      </c>
      <c r="G180" s="302" t="s">
        <v>3869</v>
      </c>
      <c r="H180" s="302" t="s">
        <v>3870</v>
      </c>
      <c r="I180" s="302" t="s">
        <v>3871</v>
      </c>
      <c r="J180" s="302" t="s">
        <v>3867</v>
      </c>
      <c r="K180" s="305" t="s">
        <v>3872</v>
      </c>
      <c r="L180" s="304" t="s">
        <v>3872</v>
      </c>
      <c r="M180" s="302" t="s">
        <v>3873</v>
      </c>
      <c r="N180" s="107"/>
      <c r="O180" s="107"/>
      <c r="P180" s="107"/>
      <c r="Q180" s="107"/>
      <c r="R180" s="107"/>
      <c r="S180" s="107"/>
      <c r="T180" s="107"/>
      <c r="U180" s="107"/>
      <c r="V180" s="107"/>
      <c r="W180" s="107"/>
      <c r="X180" s="107"/>
      <c r="Y180" s="107"/>
      <c r="Z180" s="107"/>
    </row>
    <row r="181" ht="13.5" customHeight="1">
      <c r="A181" s="302" t="str">
        <f t="shared" si="2"/>
        <v>DeclarationB29</v>
      </c>
      <c r="B181" s="302" t="s">
        <v>3384</v>
      </c>
      <c r="C181" s="302" t="s">
        <v>3052</v>
      </c>
      <c r="D181" s="302" t="s">
        <v>3874</v>
      </c>
      <c r="E181" s="316" t="s">
        <v>3875</v>
      </c>
      <c r="F181" s="302" t="s">
        <v>3876</v>
      </c>
      <c r="G181" s="302" t="s">
        <v>3877</v>
      </c>
      <c r="H181" s="302" t="s">
        <v>3878</v>
      </c>
      <c r="I181" s="302" t="s">
        <v>3879</v>
      </c>
      <c r="J181" s="302" t="s">
        <v>3880</v>
      </c>
      <c r="K181" s="305" t="s">
        <v>3881</v>
      </c>
      <c r="L181" s="304" t="s">
        <v>3881</v>
      </c>
      <c r="M181" s="302" t="s">
        <v>3882</v>
      </c>
      <c r="N181" s="107"/>
      <c r="O181" s="107"/>
      <c r="P181" s="107"/>
      <c r="Q181" s="107"/>
      <c r="R181" s="107"/>
      <c r="S181" s="107"/>
      <c r="T181" s="107"/>
      <c r="U181" s="107"/>
      <c r="V181" s="107"/>
      <c r="W181" s="107"/>
      <c r="X181" s="107"/>
      <c r="Y181" s="107"/>
      <c r="Z181" s="107"/>
    </row>
    <row r="182" ht="13.5" customHeight="1">
      <c r="A182" s="302" t="str">
        <f t="shared" si="2"/>
        <v>DeclarationB38</v>
      </c>
      <c r="B182" s="302" t="s">
        <v>3384</v>
      </c>
      <c r="C182" s="302" t="s">
        <v>3883</v>
      </c>
      <c r="D182" s="302" t="s">
        <v>3848</v>
      </c>
      <c r="E182" s="316" t="s">
        <v>3849</v>
      </c>
      <c r="F182" s="302" t="s">
        <v>3850</v>
      </c>
      <c r="G182" s="302" t="s">
        <v>3851</v>
      </c>
      <c r="H182" s="302" t="s">
        <v>3852</v>
      </c>
      <c r="I182" s="302" t="s">
        <v>3853</v>
      </c>
      <c r="J182" s="302" t="s">
        <v>3854</v>
      </c>
      <c r="K182" s="305" t="s">
        <v>3855</v>
      </c>
      <c r="L182" s="304" t="s">
        <v>3855</v>
      </c>
      <c r="M182" s="302" t="s">
        <v>3856</v>
      </c>
      <c r="N182" s="107"/>
      <c r="O182" s="107"/>
      <c r="P182" s="107"/>
      <c r="Q182" s="107"/>
      <c r="R182" s="107"/>
      <c r="S182" s="107"/>
      <c r="T182" s="107"/>
      <c r="U182" s="107"/>
      <c r="V182" s="107"/>
      <c r="W182" s="107"/>
      <c r="X182" s="107"/>
      <c r="Y182" s="107"/>
      <c r="Z182" s="107"/>
    </row>
    <row r="183" ht="13.5" customHeight="1">
      <c r="A183" s="302" t="str">
        <f t="shared" si="2"/>
        <v>DeclarationB39</v>
      </c>
      <c r="B183" s="302" t="s">
        <v>3384</v>
      </c>
      <c r="C183" s="302" t="s">
        <v>3884</v>
      </c>
      <c r="D183" s="302" t="s">
        <v>3857</v>
      </c>
      <c r="E183" s="316" t="s">
        <v>3858</v>
      </c>
      <c r="F183" s="302" t="s">
        <v>3859</v>
      </c>
      <c r="G183" s="302" t="s">
        <v>3860</v>
      </c>
      <c r="H183" s="302" t="s">
        <v>3861</v>
      </c>
      <c r="I183" s="302" t="s">
        <v>3862</v>
      </c>
      <c r="J183" s="302" t="s">
        <v>3863</v>
      </c>
      <c r="K183" s="305" t="s">
        <v>3864</v>
      </c>
      <c r="L183" s="304" t="s">
        <v>3865</v>
      </c>
      <c r="M183" s="302" t="s">
        <v>3866</v>
      </c>
      <c r="N183" s="107"/>
      <c r="O183" s="107"/>
      <c r="P183" s="107"/>
      <c r="Q183" s="107"/>
      <c r="R183" s="107"/>
      <c r="S183" s="107"/>
      <c r="T183" s="107"/>
      <c r="U183" s="107"/>
      <c r="V183" s="107"/>
      <c r="W183" s="107"/>
      <c r="X183" s="107"/>
      <c r="Y183" s="107"/>
      <c r="Z183" s="107"/>
    </row>
    <row r="184" ht="13.5" customHeight="1">
      <c r="A184" s="302" t="str">
        <f t="shared" si="2"/>
        <v>DeclarationB40</v>
      </c>
      <c r="B184" s="302" t="s">
        <v>3384</v>
      </c>
      <c r="C184" s="302" t="s">
        <v>3885</v>
      </c>
      <c r="D184" s="302" t="s">
        <v>3867</v>
      </c>
      <c r="E184" s="316" t="s">
        <v>3868</v>
      </c>
      <c r="F184" s="302" t="s">
        <v>3868</v>
      </c>
      <c r="G184" s="302" t="s">
        <v>3869</v>
      </c>
      <c r="H184" s="302" t="s">
        <v>3870</v>
      </c>
      <c r="I184" s="302" t="s">
        <v>3871</v>
      </c>
      <c r="J184" s="302" t="s">
        <v>3867</v>
      </c>
      <c r="K184" s="305" t="s">
        <v>3872</v>
      </c>
      <c r="L184" s="304" t="s">
        <v>3872</v>
      </c>
      <c r="M184" s="302" t="s">
        <v>3873</v>
      </c>
      <c r="N184" s="107"/>
      <c r="O184" s="107"/>
      <c r="P184" s="107"/>
      <c r="Q184" s="107"/>
      <c r="R184" s="107"/>
      <c r="S184" s="107"/>
      <c r="T184" s="107"/>
      <c r="U184" s="107"/>
      <c r="V184" s="107"/>
      <c r="W184" s="107"/>
      <c r="X184" s="107"/>
      <c r="Y184" s="107"/>
      <c r="Z184" s="107"/>
    </row>
    <row r="185" ht="13.5" customHeight="1">
      <c r="A185" s="302" t="str">
        <f t="shared" si="2"/>
        <v>DeclarationB41</v>
      </c>
      <c r="B185" s="302" t="s">
        <v>3384</v>
      </c>
      <c r="C185" s="302" t="s">
        <v>3886</v>
      </c>
      <c r="D185" s="302" t="s">
        <v>3874</v>
      </c>
      <c r="E185" s="316" t="s">
        <v>3875</v>
      </c>
      <c r="F185" s="302" t="s">
        <v>3876</v>
      </c>
      <c r="G185" s="302" t="s">
        <v>3877</v>
      </c>
      <c r="H185" s="302" t="s">
        <v>3878</v>
      </c>
      <c r="I185" s="302" t="s">
        <v>3879</v>
      </c>
      <c r="J185" s="302" t="s">
        <v>3880</v>
      </c>
      <c r="K185" s="305" t="s">
        <v>3881</v>
      </c>
      <c r="L185" s="304" t="s">
        <v>3881</v>
      </c>
      <c r="M185" s="302" t="s">
        <v>3882</v>
      </c>
      <c r="N185" s="107"/>
      <c r="O185" s="107"/>
      <c r="P185" s="107"/>
      <c r="Q185" s="107"/>
      <c r="R185" s="107"/>
      <c r="S185" s="107"/>
      <c r="T185" s="107"/>
      <c r="U185" s="107"/>
      <c r="V185" s="107"/>
      <c r="W185" s="107"/>
      <c r="X185" s="107"/>
      <c r="Y185" s="107"/>
      <c r="Z185" s="107"/>
    </row>
    <row r="186" ht="13.5" customHeight="1">
      <c r="A186" s="302" t="str">
        <f t="shared" si="2"/>
        <v>DeclarationB44</v>
      </c>
      <c r="B186" s="302" t="s">
        <v>3384</v>
      </c>
      <c r="C186" s="302" t="s">
        <v>3887</v>
      </c>
      <c r="D186" s="302" t="s">
        <v>3848</v>
      </c>
      <c r="E186" s="316" t="s">
        <v>3849</v>
      </c>
      <c r="F186" s="302" t="s">
        <v>3850</v>
      </c>
      <c r="G186" s="302" t="s">
        <v>3851</v>
      </c>
      <c r="H186" s="302" t="s">
        <v>3852</v>
      </c>
      <c r="I186" s="302" t="s">
        <v>3853</v>
      </c>
      <c r="J186" s="302" t="s">
        <v>3854</v>
      </c>
      <c r="K186" s="305" t="s">
        <v>3855</v>
      </c>
      <c r="L186" s="304" t="s">
        <v>3855</v>
      </c>
      <c r="M186" s="302" t="s">
        <v>3856</v>
      </c>
      <c r="N186" s="107"/>
      <c r="O186" s="107"/>
      <c r="P186" s="107"/>
      <c r="Q186" s="107"/>
      <c r="R186" s="107"/>
      <c r="S186" s="107"/>
      <c r="T186" s="107"/>
      <c r="U186" s="107"/>
      <c r="V186" s="107"/>
      <c r="W186" s="107"/>
      <c r="X186" s="107"/>
      <c r="Y186" s="107"/>
      <c r="Z186" s="107"/>
    </row>
    <row r="187" ht="13.5" customHeight="1">
      <c r="A187" s="302" t="str">
        <f t="shared" si="2"/>
        <v>DeclarationB45</v>
      </c>
      <c r="B187" s="302" t="s">
        <v>3384</v>
      </c>
      <c r="C187" s="302" t="s">
        <v>3888</v>
      </c>
      <c r="D187" s="302" t="s">
        <v>3857</v>
      </c>
      <c r="E187" s="316" t="s">
        <v>3858</v>
      </c>
      <c r="F187" s="302" t="s">
        <v>3859</v>
      </c>
      <c r="G187" s="302" t="s">
        <v>3860</v>
      </c>
      <c r="H187" s="302" t="s">
        <v>3861</v>
      </c>
      <c r="I187" s="302" t="s">
        <v>3862</v>
      </c>
      <c r="J187" s="302" t="s">
        <v>3863</v>
      </c>
      <c r="K187" s="305" t="s">
        <v>3864</v>
      </c>
      <c r="L187" s="304" t="s">
        <v>3865</v>
      </c>
      <c r="M187" s="302" t="s">
        <v>3866</v>
      </c>
      <c r="N187" s="107"/>
      <c r="O187" s="107"/>
      <c r="P187" s="107"/>
      <c r="Q187" s="107"/>
      <c r="R187" s="107"/>
      <c r="S187" s="107"/>
      <c r="T187" s="107"/>
      <c r="U187" s="107"/>
      <c r="V187" s="107"/>
      <c r="W187" s="107"/>
      <c r="X187" s="107"/>
      <c r="Y187" s="107"/>
      <c r="Z187" s="107"/>
    </row>
    <row r="188" ht="13.5" customHeight="1">
      <c r="A188" s="302" t="str">
        <f t="shared" si="2"/>
        <v>DeclarationB46</v>
      </c>
      <c r="B188" s="302" t="s">
        <v>3384</v>
      </c>
      <c r="C188" s="302" t="s">
        <v>3889</v>
      </c>
      <c r="D188" s="302" t="s">
        <v>3867</v>
      </c>
      <c r="E188" s="316" t="s">
        <v>3868</v>
      </c>
      <c r="F188" s="302" t="s">
        <v>3868</v>
      </c>
      <c r="G188" s="302" t="s">
        <v>3869</v>
      </c>
      <c r="H188" s="302" t="s">
        <v>3870</v>
      </c>
      <c r="I188" s="302" t="s">
        <v>3871</v>
      </c>
      <c r="J188" s="302" t="s">
        <v>3867</v>
      </c>
      <c r="K188" s="305" t="s">
        <v>3872</v>
      </c>
      <c r="L188" s="304" t="s">
        <v>3872</v>
      </c>
      <c r="M188" s="302" t="s">
        <v>3873</v>
      </c>
      <c r="N188" s="107"/>
      <c r="O188" s="107"/>
      <c r="P188" s="107"/>
      <c r="Q188" s="107"/>
      <c r="R188" s="107"/>
      <c r="S188" s="107"/>
      <c r="T188" s="107"/>
      <c r="U188" s="107"/>
      <c r="V188" s="107"/>
      <c r="W188" s="107"/>
      <c r="X188" s="107"/>
      <c r="Y188" s="107"/>
      <c r="Z188" s="107"/>
    </row>
    <row r="189" ht="13.5" customHeight="1">
      <c r="A189" s="302" t="str">
        <f t="shared" si="2"/>
        <v>DeclarationB47</v>
      </c>
      <c r="B189" s="302" t="s">
        <v>3384</v>
      </c>
      <c r="C189" s="302" t="s">
        <v>3890</v>
      </c>
      <c r="D189" s="302" t="s">
        <v>3874</v>
      </c>
      <c r="E189" s="316" t="s">
        <v>3875</v>
      </c>
      <c r="F189" s="302" t="s">
        <v>3876</v>
      </c>
      <c r="G189" s="302" t="s">
        <v>3877</v>
      </c>
      <c r="H189" s="302" t="s">
        <v>3878</v>
      </c>
      <c r="I189" s="302" t="s">
        <v>3879</v>
      </c>
      <c r="J189" s="302" t="s">
        <v>3880</v>
      </c>
      <c r="K189" s="305" t="s">
        <v>3881</v>
      </c>
      <c r="L189" s="304" t="s">
        <v>3881</v>
      </c>
      <c r="M189" s="302" t="s">
        <v>3882</v>
      </c>
      <c r="N189" s="107"/>
      <c r="O189" s="107"/>
      <c r="P189" s="107"/>
      <c r="Q189" s="107"/>
      <c r="R189" s="107"/>
      <c r="S189" s="107"/>
      <c r="T189" s="107"/>
      <c r="U189" s="107"/>
      <c r="V189" s="107"/>
      <c r="W189" s="107"/>
      <c r="X189" s="107"/>
      <c r="Y189" s="107"/>
      <c r="Z189" s="107"/>
    </row>
    <row r="190" ht="13.5" customHeight="1">
      <c r="A190" s="302" t="str">
        <f t="shared" si="2"/>
        <v>DeclarationAth</v>
      </c>
      <c r="B190" s="302" t="s">
        <v>3384</v>
      </c>
      <c r="C190" s="302" t="s">
        <v>3891</v>
      </c>
      <c r="D190" s="302" t="s">
        <v>3892</v>
      </c>
      <c r="E190" s="303" t="s">
        <v>3893</v>
      </c>
      <c r="F190" s="302" t="s">
        <v>3894</v>
      </c>
      <c r="G190" s="302" t="s">
        <v>3895</v>
      </c>
      <c r="H190" s="302" t="s">
        <v>3896</v>
      </c>
      <c r="I190" s="302" t="s">
        <v>3897</v>
      </c>
      <c r="J190" s="302" t="s">
        <v>3898</v>
      </c>
      <c r="K190" s="305" t="s">
        <v>3899</v>
      </c>
      <c r="L190" s="304" t="s">
        <v>3900</v>
      </c>
      <c r="M190" s="302" t="s">
        <v>3901</v>
      </c>
      <c r="N190" s="107"/>
      <c r="O190" s="107"/>
      <c r="P190" s="107"/>
      <c r="Q190" s="107"/>
      <c r="R190" s="107"/>
      <c r="S190" s="107"/>
      <c r="T190" s="107"/>
      <c r="U190" s="107"/>
      <c r="V190" s="107"/>
      <c r="W190" s="107"/>
      <c r="X190" s="107"/>
      <c r="Y190" s="107"/>
      <c r="Z190" s="107"/>
    </row>
    <row r="191" ht="13.5" customHeight="1">
      <c r="A191" s="302" t="str">
        <f t="shared" si="2"/>
        <v>DeclarationB96</v>
      </c>
      <c r="B191" s="302" t="s">
        <v>3384</v>
      </c>
      <c r="C191" s="302" t="s">
        <v>3902</v>
      </c>
      <c r="D191" s="302" t="s">
        <v>127</v>
      </c>
      <c r="E191" s="303" t="s">
        <v>3903</v>
      </c>
      <c r="F191" s="302" t="s">
        <v>3904</v>
      </c>
      <c r="G191" s="302" t="s">
        <v>3905</v>
      </c>
      <c r="H191" s="302" t="s">
        <v>3906</v>
      </c>
      <c r="I191" s="302" t="s">
        <v>3907</v>
      </c>
      <c r="J191" s="302" t="s">
        <v>3908</v>
      </c>
      <c r="K191" s="305" t="s">
        <v>3909</v>
      </c>
      <c r="L191" s="304" t="s">
        <v>3910</v>
      </c>
      <c r="M191" s="302" t="s">
        <v>3911</v>
      </c>
      <c r="N191" s="107"/>
      <c r="O191" s="107"/>
      <c r="P191" s="107"/>
      <c r="Q191" s="107"/>
      <c r="R191" s="107"/>
      <c r="S191" s="107"/>
      <c r="T191" s="107"/>
      <c r="U191" s="107"/>
      <c r="V191" s="107"/>
      <c r="W191" s="107"/>
      <c r="X191" s="107"/>
      <c r="Y191" s="107"/>
      <c r="Z191" s="107"/>
    </row>
    <row r="192" ht="13.5" customHeight="1">
      <c r="A192" s="302" t="str">
        <f t="shared" si="2"/>
        <v>DeclarationB97</v>
      </c>
      <c r="B192" s="302" t="s">
        <v>3384</v>
      </c>
      <c r="C192" s="302" t="s">
        <v>3912</v>
      </c>
      <c r="D192" s="302" t="s">
        <v>129</v>
      </c>
      <c r="E192" s="303" t="s">
        <v>3913</v>
      </c>
      <c r="F192" s="302" t="s">
        <v>3914</v>
      </c>
      <c r="G192" s="302" t="s">
        <v>3915</v>
      </c>
      <c r="H192" s="302" t="s">
        <v>129</v>
      </c>
      <c r="I192" s="302" t="s">
        <v>3916</v>
      </c>
      <c r="J192" s="302" t="s">
        <v>3917</v>
      </c>
      <c r="K192" s="305" t="s">
        <v>129</v>
      </c>
      <c r="L192" s="304" t="s">
        <v>3918</v>
      </c>
      <c r="M192" s="302" t="s">
        <v>3919</v>
      </c>
      <c r="N192" s="107"/>
      <c r="O192" s="107"/>
      <c r="P192" s="107"/>
      <c r="Q192" s="107"/>
      <c r="R192" s="107"/>
      <c r="S192" s="107"/>
      <c r="T192" s="107"/>
      <c r="U192" s="107"/>
      <c r="V192" s="107"/>
      <c r="W192" s="107"/>
      <c r="X192" s="107"/>
      <c r="Y192" s="107"/>
      <c r="Z192" s="107"/>
    </row>
    <row r="193" ht="13.5" customHeight="1">
      <c r="A193" s="302" t="str">
        <f t="shared" si="2"/>
        <v>DeclarationB98</v>
      </c>
      <c r="B193" s="302" t="s">
        <v>3384</v>
      </c>
      <c r="C193" s="302" t="s">
        <v>3920</v>
      </c>
      <c r="D193" s="302" t="s">
        <v>135</v>
      </c>
      <c r="E193" s="316" t="s">
        <v>3921</v>
      </c>
      <c r="F193" s="302" t="s">
        <v>3922</v>
      </c>
      <c r="G193" s="302" t="s">
        <v>3923</v>
      </c>
      <c r="H193" s="302" t="s">
        <v>3924</v>
      </c>
      <c r="I193" s="302" t="s">
        <v>3925</v>
      </c>
      <c r="J193" s="302" t="s">
        <v>3926</v>
      </c>
      <c r="K193" s="305" t="s">
        <v>3927</v>
      </c>
      <c r="L193" s="304" t="s">
        <v>3928</v>
      </c>
      <c r="M193" s="302" t="s">
        <v>3929</v>
      </c>
      <c r="N193" s="107"/>
      <c r="O193" s="107"/>
      <c r="P193" s="107"/>
      <c r="Q193" s="107"/>
      <c r="R193" s="107"/>
      <c r="S193" s="107"/>
      <c r="T193" s="107"/>
      <c r="U193" s="107"/>
      <c r="V193" s="107"/>
      <c r="W193" s="107"/>
      <c r="X193" s="107"/>
      <c r="Y193" s="107"/>
      <c r="Z193" s="107"/>
    </row>
    <row r="194" ht="13.5" customHeight="1">
      <c r="A194" s="302" t="str">
        <f t="shared" si="2"/>
        <v>DeclarationB99</v>
      </c>
      <c r="B194" s="302" t="s">
        <v>3384</v>
      </c>
      <c r="C194" s="302" t="s">
        <v>3930</v>
      </c>
      <c r="D194" s="318">
        <v>1.0</v>
      </c>
      <c r="E194" s="319">
        <v>1.0</v>
      </c>
      <c r="F194" s="318">
        <v>1.0</v>
      </c>
      <c r="G194" s="318">
        <v>1.0</v>
      </c>
      <c r="H194" s="318" t="s">
        <v>3931</v>
      </c>
      <c r="I194" s="320">
        <v>1.0</v>
      </c>
      <c r="J194" s="320">
        <v>1.0</v>
      </c>
      <c r="K194" s="320">
        <v>1.0</v>
      </c>
      <c r="L194" s="320">
        <v>1.0</v>
      </c>
      <c r="M194" s="320" t="s">
        <v>3932</v>
      </c>
      <c r="N194" s="107"/>
      <c r="O194" s="107"/>
      <c r="P194" s="107"/>
      <c r="Q194" s="107"/>
      <c r="R194" s="107"/>
      <c r="S194" s="107"/>
      <c r="T194" s="107"/>
      <c r="U194" s="107"/>
      <c r="V194" s="107"/>
      <c r="W194" s="107"/>
      <c r="X194" s="107"/>
      <c r="Y194" s="107"/>
      <c r="Z194" s="107"/>
    </row>
    <row r="195" ht="13.5" customHeight="1">
      <c r="A195" s="302" t="str">
        <f t="shared" si="2"/>
        <v>DeclarationB100</v>
      </c>
      <c r="B195" s="302" t="s">
        <v>3384</v>
      </c>
      <c r="C195" s="302" t="s">
        <v>3933</v>
      </c>
      <c r="D195" s="321" t="s">
        <v>136</v>
      </c>
      <c r="E195" s="316" t="s">
        <v>3934</v>
      </c>
      <c r="F195" s="322" t="s">
        <v>3935</v>
      </c>
      <c r="G195" s="323" t="s">
        <v>3936</v>
      </c>
      <c r="H195" s="323" t="s">
        <v>3937</v>
      </c>
      <c r="I195" s="323" t="s">
        <v>3938</v>
      </c>
      <c r="J195" s="323" t="s">
        <v>3939</v>
      </c>
      <c r="K195" s="323" t="s">
        <v>3940</v>
      </c>
      <c r="L195" s="323" t="s">
        <v>3941</v>
      </c>
      <c r="M195" s="323" t="s">
        <v>3942</v>
      </c>
      <c r="N195" s="107"/>
      <c r="O195" s="107"/>
      <c r="P195" s="107"/>
      <c r="Q195" s="107"/>
      <c r="R195" s="107"/>
      <c r="S195" s="107"/>
      <c r="T195" s="107"/>
      <c r="U195" s="107"/>
      <c r="V195" s="107"/>
      <c r="W195" s="107"/>
      <c r="X195" s="107"/>
      <c r="Y195" s="107"/>
      <c r="Z195" s="107"/>
    </row>
    <row r="196" ht="13.5" customHeight="1">
      <c r="A196" s="302" t="str">
        <f t="shared" si="2"/>
        <v>DeclarationB101</v>
      </c>
      <c r="B196" s="302" t="s">
        <v>3384</v>
      </c>
      <c r="C196" s="302" t="s">
        <v>3943</v>
      </c>
      <c r="D196" s="321" t="s">
        <v>137</v>
      </c>
      <c r="E196" s="316" t="s">
        <v>3944</v>
      </c>
      <c r="F196" s="322" t="s">
        <v>3945</v>
      </c>
      <c r="G196" s="323" t="s">
        <v>3946</v>
      </c>
      <c r="H196" s="323" t="s">
        <v>3947</v>
      </c>
      <c r="I196" s="323" t="s">
        <v>3948</v>
      </c>
      <c r="J196" s="323" t="s">
        <v>3949</v>
      </c>
      <c r="K196" s="323" t="s">
        <v>3950</v>
      </c>
      <c r="L196" s="323" t="s">
        <v>3951</v>
      </c>
      <c r="M196" s="323" t="s">
        <v>3952</v>
      </c>
      <c r="N196" s="107"/>
      <c r="O196" s="107"/>
      <c r="P196" s="107"/>
      <c r="Q196" s="107"/>
      <c r="R196" s="107"/>
      <c r="S196" s="107"/>
      <c r="T196" s="107"/>
      <c r="U196" s="107"/>
      <c r="V196" s="107"/>
      <c r="W196" s="107"/>
      <c r="X196" s="107"/>
      <c r="Y196" s="107"/>
      <c r="Z196" s="107"/>
    </row>
    <row r="197" ht="13.5" customHeight="1">
      <c r="A197" s="302" t="str">
        <f t="shared" si="2"/>
        <v>DeclarationB102</v>
      </c>
      <c r="B197" s="302" t="s">
        <v>3384</v>
      </c>
      <c r="C197" s="302" t="s">
        <v>3953</v>
      </c>
      <c r="D197" s="321" t="s">
        <v>130</v>
      </c>
      <c r="E197" s="316" t="s">
        <v>3954</v>
      </c>
      <c r="F197" s="322" t="s">
        <v>3955</v>
      </c>
      <c r="G197" s="323" t="s">
        <v>3956</v>
      </c>
      <c r="H197" s="323" t="s">
        <v>3957</v>
      </c>
      <c r="I197" s="323" t="s">
        <v>3958</v>
      </c>
      <c r="J197" s="323" t="s">
        <v>3959</v>
      </c>
      <c r="K197" s="323" t="s">
        <v>3960</v>
      </c>
      <c r="L197" s="323" t="s">
        <v>3961</v>
      </c>
      <c r="M197" s="323" t="s">
        <v>3962</v>
      </c>
      <c r="N197" s="107"/>
      <c r="O197" s="107"/>
      <c r="P197" s="107"/>
      <c r="Q197" s="107"/>
      <c r="R197" s="107"/>
      <c r="S197" s="107"/>
      <c r="T197" s="107"/>
      <c r="U197" s="107"/>
      <c r="V197" s="107"/>
      <c r="W197" s="107"/>
      <c r="X197" s="107"/>
      <c r="Y197" s="107"/>
      <c r="Z197" s="107"/>
    </row>
    <row r="198" ht="13.5" customHeight="1">
      <c r="A198" s="302" t="str">
        <f t="shared" si="2"/>
        <v>DeclarationB103</v>
      </c>
      <c r="B198" s="302" t="s">
        <v>3384</v>
      </c>
      <c r="C198" s="302" t="s">
        <v>3963</v>
      </c>
      <c r="D198" s="321" t="s">
        <v>138</v>
      </c>
      <c r="E198" s="316" t="s">
        <v>3964</v>
      </c>
      <c r="F198" s="322" t="s">
        <v>3965</v>
      </c>
      <c r="G198" s="323" t="s">
        <v>3966</v>
      </c>
      <c r="H198" s="323" t="s">
        <v>3967</v>
      </c>
      <c r="I198" s="323" t="s">
        <v>3968</v>
      </c>
      <c r="J198" s="323" t="s">
        <v>3969</v>
      </c>
      <c r="K198" s="323" t="s">
        <v>3970</v>
      </c>
      <c r="L198" s="323" t="s">
        <v>3971</v>
      </c>
      <c r="M198" s="323" t="s">
        <v>3972</v>
      </c>
      <c r="N198" s="107"/>
      <c r="O198" s="107"/>
      <c r="P198" s="107"/>
      <c r="Q198" s="107"/>
      <c r="R198" s="107"/>
      <c r="S198" s="107"/>
      <c r="T198" s="107"/>
      <c r="U198" s="107"/>
      <c r="V198" s="107"/>
      <c r="W198" s="107"/>
      <c r="X198" s="107"/>
      <c r="Y198" s="107"/>
      <c r="Z198" s="107"/>
    </row>
    <row r="199" ht="13.5" customHeight="1">
      <c r="A199" s="302" t="str">
        <f t="shared" si="2"/>
        <v>DeclarationB104</v>
      </c>
      <c r="B199" s="302" t="s">
        <v>3384</v>
      </c>
      <c r="C199" s="302" t="s">
        <v>3973</v>
      </c>
      <c r="D199" s="302" t="s">
        <v>139</v>
      </c>
      <c r="E199" s="303" t="s">
        <v>3974</v>
      </c>
      <c r="F199" s="302" t="s">
        <v>3975</v>
      </c>
      <c r="G199" s="302" t="s">
        <v>3976</v>
      </c>
      <c r="H199" s="302" t="s">
        <v>3977</v>
      </c>
      <c r="I199" s="302" t="s">
        <v>3978</v>
      </c>
      <c r="J199" s="302" t="s">
        <v>3979</v>
      </c>
      <c r="K199" s="305" t="s">
        <v>3980</v>
      </c>
      <c r="L199" s="304" t="s">
        <v>3981</v>
      </c>
      <c r="M199" s="302" t="s">
        <v>3982</v>
      </c>
      <c r="N199" s="107"/>
      <c r="O199" s="107"/>
      <c r="P199" s="107"/>
      <c r="Q199" s="107"/>
      <c r="R199" s="107"/>
      <c r="S199" s="107"/>
      <c r="T199" s="107"/>
      <c r="U199" s="107"/>
      <c r="V199" s="107"/>
      <c r="W199" s="107"/>
      <c r="X199" s="107"/>
      <c r="Y199" s="107"/>
      <c r="Z199" s="107"/>
    </row>
    <row r="200" ht="13.5" customHeight="1">
      <c r="A200" s="302" t="str">
        <f t="shared" si="2"/>
        <v>DeclarationB105</v>
      </c>
      <c r="B200" s="302" t="s">
        <v>3384</v>
      </c>
      <c r="C200" s="302" t="s">
        <v>3983</v>
      </c>
      <c r="D200" s="324" t="s">
        <v>3984</v>
      </c>
      <c r="E200" s="303" t="s">
        <v>3985</v>
      </c>
      <c r="F200" s="311" t="s">
        <v>3986</v>
      </c>
      <c r="G200" s="310" t="s">
        <v>3987</v>
      </c>
      <c r="H200" s="310" t="s">
        <v>3988</v>
      </c>
      <c r="I200" s="310" t="s">
        <v>3989</v>
      </c>
      <c r="J200" s="310" t="s">
        <v>3990</v>
      </c>
      <c r="K200" s="310" t="s">
        <v>3991</v>
      </c>
      <c r="L200" s="310" t="s">
        <v>3992</v>
      </c>
      <c r="M200" s="310" t="s">
        <v>3993</v>
      </c>
      <c r="N200" s="107"/>
      <c r="O200" s="107"/>
      <c r="P200" s="107"/>
      <c r="Q200" s="107"/>
      <c r="R200" s="107"/>
      <c r="S200" s="107"/>
      <c r="T200" s="107"/>
      <c r="U200" s="107"/>
      <c r="V200" s="107"/>
      <c r="W200" s="107"/>
      <c r="X200" s="107"/>
      <c r="Y200" s="107"/>
      <c r="Z200" s="107"/>
    </row>
    <row r="201" ht="13.5" customHeight="1">
      <c r="A201" s="302" t="str">
        <f t="shared" si="2"/>
        <v>DeclarationB106</v>
      </c>
      <c r="B201" s="302" t="s">
        <v>3384</v>
      </c>
      <c r="C201" s="302" t="s">
        <v>3994</v>
      </c>
      <c r="D201" s="324" t="s">
        <v>140</v>
      </c>
      <c r="E201" s="303" t="s">
        <v>3995</v>
      </c>
      <c r="F201" s="311" t="s">
        <v>3996</v>
      </c>
      <c r="G201" s="310" t="s">
        <v>3997</v>
      </c>
      <c r="H201" s="310" t="s">
        <v>3998</v>
      </c>
      <c r="I201" s="310" t="s">
        <v>3999</v>
      </c>
      <c r="J201" s="310" t="s">
        <v>4000</v>
      </c>
      <c r="K201" s="310" t="s">
        <v>4001</v>
      </c>
      <c r="L201" s="310" t="s">
        <v>4002</v>
      </c>
      <c r="M201" s="310" t="s">
        <v>4003</v>
      </c>
      <c r="N201" s="107"/>
      <c r="O201" s="107"/>
      <c r="P201" s="107"/>
      <c r="Q201" s="107"/>
      <c r="R201" s="107"/>
      <c r="S201" s="107"/>
      <c r="T201" s="107"/>
      <c r="U201" s="107"/>
      <c r="V201" s="107"/>
      <c r="W201" s="107"/>
      <c r="X201" s="107"/>
      <c r="Y201" s="107"/>
      <c r="Z201" s="107"/>
    </row>
    <row r="202" ht="13.5" customHeight="1">
      <c r="A202" s="302" t="str">
        <f t="shared" si="2"/>
        <v>DeclarationB107</v>
      </c>
      <c r="B202" s="302" t="s">
        <v>3384</v>
      </c>
      <c r="C202" s="302" t="s">
        <v>4004</v>
      </c>
      <c r="D202" s="324" t="s">
        <v>129</v>
      </c>
      <c r="E202" s="303" t="s">
        <v>3913</v>
      </c>
      <c r="F202" s="311" t="s">
        <v>4005</v>
      </c>
      <c r="G202" s="310" t="s">
        <v>4006</v>
      </c>
      <c r="H202" s="310" t="s">
        <v>4007</v>
      </c>
      <c r="I202" s="310" t="s">
        <v>4008</v>
      </c>
      <c r="J202" s="310" t="s">
        <v>4009</v>
      </c>
      <c r="K202" s="310" t="s">
        <v>4006</v>
      </c>
      <c r="L202" s="325" t="s">
        <v>4010</v>
      </c>
      <c r="M202" s="310" t="s">
        <v>4011</v>
      </c>
      <c r="N202" s="107"/>
      <c r="O202" s="107"/>
      <c r="P202" s="107"/>
      <c r="Q202" s="107"/>
      <c r="R202" s="107"/>
      <c r="S202" s="107"/>
      <c r="T202" s="107"/>
      <c r="U202" s="107"/>
      <c r="V202" s="107"/>
      <c r="W202" s="107"/>
      <c r="X202" s="107"/>
      <c r="Y202" s="107"/>
      <c r="Z202" s="107"/>
    </row>
    <row r="203" ht="13.5" customHeight="1">
      <c r="A203" s="302" t="str">
        <f t="shared" si="2"/>
        <v>DeclarationB108</v>
      </c>
      <c r="B203" s="302" t="s">
        <v>3384</v>
      </c>
      <c r="C203" s="302" t="s">
        <v>4012</v>
      </c>
      <c r="D203" s="324" t="s">
        <v>134</v>
      </c>
      <c r="E203" s="324" t="s">
        <v>4013</v>
      </c>
      <c r="F203" s="324" t="s">
        <v>4014</v>
      </c>
      <c r="G203" s="324" t="s">
        <v>4015</v>
      </c>
      <c r="H203" s="324" t="s">
        <v>4016</v>
      </c>
      <c r="I203" s="324" t="s">
        <v>4017</v>
      </c>
      <c r="J203" s="324" t="s">
        <v>4018</v>
      </c>
      <c r="K203" s="324" t="s">
        <v>4019</v>
      </c>
      <c r="L203" s="324" t="s">
        <v>4020</v>
      </c>
      <c r="M203" s="324" t="s">
        <v>4021</v>
      </c>
      <c r="N203" s="107"/>
      <c r="O203" s="107"/>
      <c r="P203" s="107"/>
      <c r="Q203" s="107"/>
      <c r="R203" s="107"/>
      <c r="S203" s="107"/>
      <c r="T203" s="107"/>
      <c r="U203" s="107"/>
      <c r="V203" s="107"/>
      <c r="W203" s="107"/>
      <c r="X203" s="107"/>
      <c r="Y203" s="107"/>
      <c r="Z203" s="107"/>
    </row>
    <row r="204" ht="13.5" customHeight="1">
      <c r="A204" s="302" t="str">
        <f t="shared" si="2"/>
        <v>DeclarationB109</v>
      </c>
      <c r="B204" s="302" t="s">
        <v>3384</v>
      </c>
      <c r="C204" s="302" t="s">
        <v>4022</v>
      </c>
      <c r="D204" s="324" t="s">
        <v>141</v>
      </c>
      <c r="E204" s="324" t="s">
        <v>4023</v>
      </c>
      <c r="F204" s="324" t="s">
        <v>4024</v>
      </c>
      <c r="G204" s="324" t="s">
        <v>4025</v>
      </c>
      <c r="H204" s="324" t="s">
        <v>4026</v>
      </c>
      <c r="I204" s="324" t="s">
        <v>4027</v>
      </c>
      <c r="J204" s="324" t="s">
        <v>4028</v>
      </c>
      <c r="K204" s="324" t="s">
        <v>4029</v>
      </c>
      <c r="L204" s="324" t="s">
        <v>4030</v>
      </c>
      <c r="M204" s="324" t="s">
        <v>4031</v>
      </c>
      <c r="N204" s="107"/>
      <c r="O204" s="107"/>
      <c r="P204" s="107"/>
      <c r="Q204" s="107"/>
      <c r="R204" s="107"/>
      <c r="S204" s="107"/>
      <c r="T204" s="107"/>
      <c r="U204" s="107"/>
      <c r="V204" s="107"/>
      <c r="W204" s="107"/>
      <c r="X204" s="107"/>
      <c r="Y204" s="107"/>
      <c r="Z204" s="107"/>
    </row>
    <row r="205" ht="13.5" customHeight="1">
      <c r="A205" s="302" t="str">
        <f t="shared" si="2"/>
        <v>DeclarationB110</v>
      </c>
      <c r="B205" s="302" t="s">
        <v>3384</v>
      </c>
      <c r="C205" s="302" t="s">
        <v>4032</v>
      </c>
      <c r="D205" s="324" t="s">
        <v>142</v>
      </c>
      <c r="E205" s="324" t="s">
        <v>4033</v>
      </c>
      <c r="F205" s="324" t="s">
        <v>4034</v>
      </c>
      <c r="G205" s="324" t="s">
        <v>4035</v>
      </c>
      <c r="H205" s="324" t="s">
        <v>4036</v>
      </c>
      <c r="I205" s="324" t="s">
        <v>4037</v>
      </c>
      <c r="J205" s="324" t="s">
        <v>4038</v>
      </c>
      <c r="K205" s="324" t="s">
        <v>4039</v>
      </c>
      <c r="L205" s="324" t="s">
        <v>4040</v>
      </c>
      <c r="M205" s="324" t="s">
        <v>4041</v>
      </c>
      <c r="N205" s="107"/>
      <c r="O205" s="107"/>
      <c r="P205" s="107"/>
      <c r="Q205" s="107"/>
      <c r="R205" s="107"/>
      <c r="S205" s="107"/>
      <c r="T205" s="107"/>
      <c r="U205" s="107"/>
      <c r="V205" s="107"/>
      <c r="W205" s="107"/>
      <c r="X205" s="107"/>
      <c r="Y205" s="107"/>
      <c r="Z205" s="107"/>
    </row>
    <row r="206" ht="13.5" customHeight="1">
      <c r="A206" s="302" t="str">
        <f t="shared" si="2"/>
        <v>DeclarationB111</v>
      </c>
      <c r="B206" s="302" t="s">
        <v>3384</v>
      </c>
      <c r="C206" s="302" t="s">
        <v>4042</v>
      </c>
      <c r="D206" s="324" t="s">
        <v>129</v>
      </c>
      <c r="E206" s="303" t="s">
        <v>3913</v>
      </c>
      <c r="F206" s="311" t="s">
        <v>4005</v>
      </c>
      <c r="G206" s="310" t="s">
        <v>4006</v>
      </c>
      <c r="H206" s="310" t="s">
        <v>4007</v>
      </c>
      <c r="I206" s="310" t="s">
        <v>4008</v>
      </c>
      <c r="J206" s="310" t="s">
        <v>4043</v>
      </c>
      <c r="K206" s="310" t="s">
        <v>4006</v>
      </c>
      <c r="L206" s="325" t="s">
        <v>4010</v>
      </c>
      <c r="M206" s="310" t="s">
        <v>4011</v>
      </c>
      <c r="N206" s="107"/>
      <c r="O206" s="107"/>
      <c r="P206" s="107"/>
      <c r="Q206" s="107"/>
      <c r="R206" s="107"/>
      <c r="S206" s="107"/>
      <c r="T206" s="107"/>
      <c r="U206" s="107"/>
      <c r="V206" s="107"/>
      <c r="W206" s="107"/>
      <c r="X206" s="107"/>
      <c r="Y206" s="107"/>
      <c r="Z206" s="107"/>
    </row>
    <row r="207" ht="409.5" customHeight="1">
      <c r="A207" s="302" t="str">
        <f t="shared" si="2"/>
        <v>Smelter Look-upA1</v>
      </c>
      <c r="B207" s="302" t="s">
        <v>4044</v>
      </c>
      <c r="C207" s="302" t="s">
        <v>2018</v>
      </c>
      <c r="D207" s="168" t="s">
        <v>4045</v>
      </c>
      <c r="E207" s="306" t="s">
        <v>4046</v>
      </c>
      <c r="F207" s="311" t="s">
        <v>4047</v>
      </c>
      <c r="G207" s="310" t="s">
        <v>4048</v>
      </c>
      <c r="H207" s="310" t="s">
        <v>4049</v>
      </c>
      <c r="I207" s="310" t="s">
        <v>4050</v>
      </c>
      <c r="J207" s="310" t="s">
        <v>4051</v>
      </c>
      <c r="K207" s="310" t="s">
        <v>4052</v>
      </c>
      <c r="L207" s="310" t="s">
        <v>4053</v>
      </c>
      <c r="M207" s="310" t="s">
        <v>4054</v>
      </c>
      <c r="N207" s="107"/>
      <c r="O207" s="107"/>
      <c r="P207" s="107"/>
      <c r="Q207" s="107"/>
      <c r="R207" s="107"/>
      <c r="S207" s="107"/>
      <c r="T207" s="107"/>
      <c r="U207" s="107"/>
      <c r="V207" s="107"/>
      <c r="W207" s="107"/>
      <c r="X207" s="107"/>
      <c r="Y207" s="107"/>
      <c r="Z207" s="107"/>
    </row>
    <row r="208" ht="13.5" customHeight="1">
      <c r="A208" s="302" t="str">
        <f t="shared" si="2"/>
        <v>Smelter Look-upA4</v>
      </c>
      <c r="B208" s="302" t="s">
        <v>4044</v>
      </c>
      <c r="C208" s="302" t="s">
        <v>2050</v>
      </c>
      <c r="D208" s="302" t="s">
        <v>4055</v>
      </c>
      <c r="E208" s="303" t="s">
        <v>4056</v>
      </c>
      <c r="F208" s="302" t="s">
        <v>4056</v>
      </c>
      <c r="G208" s="302" t="s">
        <v>4057</v>
      </c>
      <c r="H208" s="302" t="s">
        <v>4058</v>
      </c>
      <c r="I208" s="302" t="s">
        <v>4055</v>
      </c>
      <c r="J208" s="311" t="s">
        <v>4059</v>
      </c>
      <c r="K208" s="305" t="s">
        <v>4055</v>
      </c>
      <c r="L208" s="304" t="s">
        <v>4060</v>
      </c>
      <c r="M208" s="302" t="s">
        <v>4055</v>
      </c>
      <c r="N208" s="107"/>
      <c r="O208" s="107"/>
      <c r="P208" s="107"/>
      <c r="Q208" s="107"/>
      <c r="R208" s="107"/>
      <c r="S208" s="107"/>
      <c r="T208" s="107"/>
      <c r="U208" s="107"/>
      <c r="V208" s="107"/>
      <c r="W208" s="107"/>
      <c r="X208" s="107"/>
      <c r="Y208" s="107"/>
      <c r="Z208" s="107"/>
    </row>
    <row r="209" ht="13.5" customHeight="1">
      <c r="A209" s="302" t="str">
        <f t="shared" si="2"/>
        <v>Smelter Look-upB4</v>
      </c>
      <c r="B209" s="302" t="s">
        <v>4044</v>
      </c>
      <c r="C209" s="302" t="s">
        <v>2797</v>
      </c>
      <c r="D209" s="302" t="s">
        <v>4061</v>
      </c>
      <c r="E209" s="303" t="s">
        <v>4062</v>
      </c>
      <c r="F209" s="311" t="s">
        <v>4063</v>
      </c>
      <c r="G209" s="310" t="s">
        <v>4064</v>
      </c>
      <c r="H209" s="310" t="s">
        <v>4065</v>
      </c>
      <c r="I209" s="310" t="s">
        <v>4066</v>
      </c>
      <c r="J209" s="310" t="s">
        <v>4067</v>
      </c>
      <c r="K209" s="310" t="s">
        <v>4068</v>
      </c>
      <c r="L209" s="310" t="s">
        <v>4069</v>
      </c>
      <c r="M209" s="310" t="s">
        <v>4070</v>
      </c>
      <c r="N209" s="107"/>
      <c r="O209" s="107"/>
      <c r="P209" s="107"/>
      <c r="Q209" s="107"/>
      <c r="R209" s="107"/>
      <c r="S209" s="107"/>
      <c r="T209" s="107"/>
      <c r="U209" s="107"/>
      <c r="V209" s="107"/>
      <c r="W209" s="107"/>
      <c r="X209" s="107"/>
      <c r="Y209" s="107"/>
      <c r="Z209" s="107"/>
    </row>
    <row r="210" ht="13.5" customHeight="1">
      <c r="A210" s="302" t="str">
        <f t="shared" si="2"/>
        <v>Smelter Look-up</v>
      </c>
      <c r="B210" s="302" t="s">
        <v>4044</v>
      </c>
      <c r="C210" s="302"/>
      <c r="D210" s="302" t="s">
        <v>4071</v>
      </c>
      <c r="E210" s="303" t="s">
        <v>4072</v>
      </c>
      <c r="F210" s="302" t="s">
        <v>4073</v>
      </c>
      <c r="G210" s="302" t="s">
        <v>4074</v>
      </c>
      <c r="H210" s="302" t="s">
        <v>4075</v>
      </c>
      <c r="I210" s="302" t="s">
        <v>4076</v>
      </c>
      <c r="J210" s="311" t="s">
        <v>4077</v>
      </c>
      <c r="K210" s="305" t="s">
        <v>4078</v>
      </c>
      <c r="L210" s="304" t="s">
        <v>4079</v>
      </c>
      <c r="M210" s="302" t="s">
        <v>4080</v>
      </c>
      <c r="N210" s="107"/>
      <c r="O210" s="107"/>
      <c r="P210" s="107"/>
      <c r="Q210" s="107"/>
      <c r="R210" s="107"/>
      <c r="S210" s="107"/>
      <c r="T210" s="107"/>
      <c r="U210" s="107"/>
      <c r="V210" s="107"/>
      <c r="W210" s="107"/>
      <c r="X210" s="107"/>
      <c r="Y210" s="107"/>
      <c r="Z210" s="107"/>
    </row>
    <row r="211" ht="13.5" customHeight="1">
      <c r="A211" s="302" t="str">
        <f t="shared" si="2"/>
        <v>Smelter Look-upC4</v>
      </c>
      <c r="B211" s="302" t="s">
        <v>4044</v>
      </c>
      <c r="C211" s="302" t="s">
        <v>3108</v>
      </c>
      <c r="D211" s="302" t="s">
        <v>4081</v>
      </c>
      <c r="E211" s="316" t="s">
        <v>4082</v>
      </c>
      <c r="F211" s="302" t="s">
        <v>4083</v>
      </c>
      <c r="G211" s="302" t="s">
        <v>4084</v>
      </c>
      <c r="H211" s="302" t="s">
        <v>4085</v>
      </c>
      <c r="I211" s="302" t="s">
        <v>4086</v>
      </c>
      <c r="J211" s="311" t="s">
        <v>4087</v>
      </c>
      <c r="K211" s="305" t="s">
        <v>4088</v>
      </c>
      <c r="L211" s="304" t="s">
        <v>4089</v>
      </c>
      <c r="M211" s="302" t="s">
        <v>4090</v>
      </c>
      <c r="N211" s="107"/>
      <c r="O211" s="107"/>
      <c r="P211" s="107"/>
      <c r="Q211" s="107"/>
      <c r="R211" s="107"/>
      <c r="S211" s="107"/>
      <c r="T211" s="107"/>
      <c r="U211" s="107"/>
      <c r="V211" s="107"/>
      <c r="W211" s="107"/>
      <c r="X211" s="107"/>
      <c r="Y211" s="107"/>
      <c r="Z211" s="107"/>
    </row>
    <row r="212" ht="13.5" customHeight="1">
      <c r="A212" s="302" t="str">
        <f t="shared" si="2"/>
        <v>Smelter Look-upD4</v>
      </c>
      <c r="B212" s="302" t="s">
        <v>4044</v>
      </c>
      <c r="C212" s="302" t="s">
        <v>4091</v>
      </c>
      <c r="D212" s="302" t="s">
        <v>4092</v>
      </c>
      <c r="E212" s="326" t="s">
        <v>4093</v>
      </c>
      <c r="F212" s="302" t="s">
        <v>4094</v>
      </c>
      <c r="G212" s="302" t="s">
        <v>4095</v>
      </c>
      <c r="H212" s="302" t="s">
        <v>4096</v>
      </c>
      <c r="I212" s="302" t="s">
        <v>4097</v>
      </c>
      <c r="J212" s="311" t="s">
        <v>4098</v>
      </c>
      <c r="K212" s="305" t="s">
        <v>4099</v>
      </c>
      <c r="L212" s="304" t="s">
        <v>4100</v>
      </c>
      <c r="M212" s="302" t="s">
        <v>4101</v>
      </c>
      <c r="N212" s="107"/>
      <c r="O212" s="107"/>
      <c r="P212" s="107"/>
      <c r="Q212" s="107"/>
      <c r="R212" s="107"/>
      <c r="S212" s="107"/>
      <c r="T212" s="107"/>
      <c r="U212" s="107"/>
      <c r="V212" s="107"/>
      <c r="W212" s="107"/>
      <c r="X212" s="107"/>
      <c r="Y212" s="107"/>
      <c r="Z212" s="107"/>
    </row>
    <row r="213" ht="13.5" customHeight="1">
      <c r="A213" s="302" t="str">
        <f t="shared" si="2"/>
        <v>Smelter Look-upE4</v>
      </c>
      <c r="B213" s="302" t="s">
        <v>4044</v>
      </c>
      <c r="C213" s="302" t="s">
        <v>4102</v>
      </c>
      <c r="D213" s="302" t="s">
        <v>4103</v>
      </c>
      <c r="E213" s="303" t="s">
        <v>4104</v>
      </c>
      <c r="F213" s="311" t="s">
        <v>4105</v>
      </c>
      <c r="G213" s="310" t="s">
        <v>4106</v>
      </c>
      <c r="H213" s="310" t="s">
        <v>4107</v>
      </c>
      <c r="I213" s="310" t="s">
        <v>4108</v>
      </c>
      <c r="J213" s="310" t="s">
        <v>4109</v>
      </c>
      <c r="K213" s="310" t="s">
        <v>4110</v>
      </c>
      <c r="L213" s="310" t="s">
        <v>4111</v>
      </c>
      <c r="M213" s="310" t="s">
        <v>4112</v>
      </c>
      <c r="N213" s="107"/>
      <c r="O213" s="107"/>
      <c r="P213" s="107"/>
      <c r="Q213" s="107"/>
      <c r="R213" s="107"/>
      <c r="S213" s="107"/>
      <c r="T213" s="107"/>
      <c r="U213" s="107"/>
      <c r="V213" s="107"/>
      <c r="W213" s="107"/>
      <c r="X213" s="107"/>
      <c r="Y213" s="107"/>
      <c r="Z213" s="107"/>
    </row>
    <row r="214" ht="13.5" customHeight="1">
      <c r="A214" s="302" t="str">
        <f t="shared" si="2"/>
        <v>Smelter Look-upF4</v>
      </c>
      <c r="B214" s="302" t="s">
        <v>4044</v>
      </c>
      <c r="C214" s="302" t="s">
        <v>4113</v>
      </c>
      <c r="D214" s="302" t="s">
        <v>4114</v>
      </c>
      <c r="E214" s="303" t="s">
        <v>4115</v>
      </c>
      <c r="F214" s="302" t="s">
        <v>4116</v>
      </c>
      <c r="G214" s="302" t="s">
        <v>4117</v>
      </c>
      <c r="H214" s="302" t="s">
        <v>4118</v>
      </c>
      <c r="I214" s="302" t="s">
        <v>4119</v>
      </c>
      <c r="J214" s="311" t="s">
        <v>4120</v>
      </c>
      <c r="K214" s="305" t="s">
        <v>4121</v>
      </c>
      <c r="L214" s="304" t="s">
        <v>4122</v>
      </c>
      <c r="M214" s="302" t="s">
        <v>4123</v>
      </c>
      <c r="N214" s="107"/>
      <c r="O214" s="107"/>
      <c r="P214" s="107"/>
      <c r="Q214" s="107"/>
      <c r="R214" s="107"/>
      <c r="S214" s="107"/>
      <c r="T214" s="107"/>
      <c r="U214" s="107"/>
      <c r="V214" s="107"/>
      <c r="W214" s="107"/>
      <c r="X214" s="107"/>
      <c r="Y214" s="107"/>
      <c r="Z214" s="107"/>
    </row>
    <row r="215" ht="28.5" customHeight="1">
      <c r="A215" s="302" t="str">
        <f t="shared" si="2"/>
        <v>Smelter Look-upG4</v>
      </c>
      <c r="B215" s="302" t="s">
        <v>4044</v>
      </c>
      <c r="C215" s="302" t="s">
        <v>4124</v>
      </c>
      <c r="D215" s="302" t="s">
        <v>4125</v>
      </c>
      <c r="E215" s="303" t="s">
        <v>4126</v>
      </c>
      <c r="F215" s="302" t="s">
        <v>4127</v>
      </c>
      <c r="G215" s="302" t="s">
        <v>4128</v>
      </c>
      <c r="H215" s="302" t="s">
        <v>4129</v>
      </c>
      <c r="I215" s="302" t="s">
        <v>4130</v>
      </c>
      <c r="J215" s="311" t="s">
        <v>4131</v>
      </c>
      <c r="K215" s="305" t="s">
        <v>4132</v>
      </c>
      <c r="L215" s="304" t="s">
        <v>4133</v>
      </c>
      <c r="M215" s="302" t="s">
        <v>4134</v>
      </c>
      <c r="N215" s="107"/>
      <c r="O215" s="107"/>
      <c r="P215" s="107"/>
      <c r="Q215" s="107"/>
      <c r="R215" s="107"/>
      <c r="S215" s="107"/>
      <c r="T215" s="107"/>
      <c r="U215" s="107"/>
      <c r="V215" s="107"/>
      <c r="W215" s="107"/>
      <c r="X215" s="107"/>
      <c r="Y215" s="107"/>
      <c r="Z215" s="107"/>
    </row>
    <row r="216" ht="28.5" customHeight="1">
      <c r="A216" s="302" t="str">
        <f t="shared" si="2"/>
        <v>Smelter Look-upH4</v>
      </c>
      <c r="B216" s="302" t="s">
        <v>4044</v>
      </c>
      <c r="C216" s="302" t="s">
        <v>4135</v>
      </c>
      <c r="D216" s="302" t="s">
        <v>4136</v>
      </c>
      <c r="E216" s="303" t="s">
        <v>4137</v>
      </c>
      <c r="F216" s="302" t="s">
        <v>4138</v>
      </c>
      <c r="G216" s="302" t="s">
        <v>4139</v>
      </c>
      <c r="H216" s="302" t="s">
        <v>4140</v>
      </c>
      <c r="I216" s="302" t="s">
        <v>4141</v>
      </c>
      <c r="J216" s="311" t="s">
        <v>4142</v>
      </c>
      <c r="K216" s="305" t="s">
        <v>4143</v>
      </c>
      <c r="L216" s="304" t="s">
        <v>4144</v>
      </c>
      <c r="M216" s="302" t="s">
        <v>4145</v>
      </c>
      <c r="N216" s="107"/>
      <c r="O216" s="107"/>
      <c r="P216" s="107"/>
      <c r="Q216" s="107"/>
      <c r="R216" s="107"/>
      <c r="S216" s="107"/>
      <c r="T216" s="107"/>
      <c r="U216" s="107"/>
      <c r="V216" s="107"/>
      <c r="W216" s="107"/>
      <c r="X216" s="107"/>
      <c r="Y216" s="107"/>
      <c r="Z216" s="107"/>
    </row>
    <row r="217" ht="28.5" customHeight="1">
      <c r="A217" s="302" t="str">
        <f t="shared" si="2"/>
        <v>Smelter Look-upI4</v>
      </c>
      <c r="B217" s="302" t="s">
        <v>4044</v>
      </c>
      <c r="C217" s="302" t="s">
        <v>3409</v>
      </c>
      <c r="D217" s="302" t="s">
        <v>4146</v>
      </c>
      <c r="E217" s="303" t="s">
        <v>4147</v>
      </c>
      <c r="F217" s="302" t="s">
        <v>4148</v>
      </c>
      <c r="G217" s="302" t="s">
        <v>4149</v>
      </c>
      <c r="H217" s="302" t="s">
        <v>4150</v>
      </c>
      <c r="I217" s="302" t="s">
        <v>4151</v>
      </c>
      <c r="J217" s="311" t="s">
        <v>4152</v>
      </c>
      <c r="K217" s="305" t="s">
        <v>4153</v>
      </c>
      <c r="L217" s="304" t="s">
        <v>4154</v>
      </c>
      <c r="M217" s="302" t="s">
        <v>4155</v>
      </c>
      <c r="N217" s="107"/>
      <c r="O217" s="107"/>
      <c r="P217" s="107"/>
      <c r="Q217" s="107"/>
      <c r="R217" s="107"/>
      <c r="S217" s="107"/>
      <c r="T217" s="107"/>
      <c r="U217" s="107"/>
      <c r="V217" s="107"/>
      <c r="W217" s="107"/>
      <c r="X217" s="107"/>
      <c r="Y217" s="107"/>
      <c r="Z217" s="107"/>
    </row>
    <row r="218" ht="28.5" customHeight="1">
      <c r="A218" s="302" t="s">
        <v>4156</v>
      </c>
      <c r="B218" s="302" t="s">
        <v>4157</v>
      </c>
      <c r="C218" s="302" t="s">
        <v>2050</v>
      </c>
      <c r="D218" s="302" t="s">
        <v>4158</v>
      </c>
      <c r="E218" s="303" t="s">
        <v>4159</v>
      </c>
      <c r="F218" s="302" t="s">
        <v>4160</v>
      </c>
      <c r="G218" s="302" t="s">
        <v>4161</v>
      </c>
      <c r="H218" s="302" t="s">
        <v>4162</v>
      </c>
      <c r="I218" s="302" t="s">
        <v>4163</v>
      </c>
      <c r="J218" s="311" t="s">
        <v>4164</v>
      </c>
      <c r="K218" s="305" t="s">
        <v>4165</v>
      </c>
      <c r="L218" s="304" t="s">
        <v>4166</v>
      </c>
      <c r="M218" s="302" t="s">
        <v>4167</v>
      </c>
      <c r="N218" s="107"/>
      <c r="O218" s="107"/>
      <c r="P218" s="107"/>
      <c r="Q218" s="107"/>
      <c r="R218" s="107"/>
      <c r="S218" s="107"/>
      <c r="T218" s="107"/>
      <c r="U218" s="107"/>
      <c r="V218" s="107"/>
      <c r="W218" s="107"/>
      <c r="X218" s="107"/>
      <c r="Y218" s="107"/>
      <c r="Z218" s="107"/>
    </row>
    <row r="219" ht="28.5" customHeight="1">
      <c r="A219" s="302" t="str">
        <f t="shared" ref="A219:A246" si="3">B219&amp;C219</f>
        <v>Smelter ListB4</v>
      </c>
      <c r="B219" s="302" t="s">
        <v>4157</v>
      </c>
      <c r="C219" s="302" t="s">
        <v>2797</v>
      </c>
      <c r="D219" s="302" t="s">
        <v>4168</v>
      </c>
      <c r="E219" s="303" t="s">
        <v>4169</v>
      </c>
      <c r="F219" s="302" t="s">
        <v>4169</v>
      </c>
      <c r="G219" s="302" t="s">
        <v>4170</v>
      </c>
      <c r="H219" s="302" t="s">
        <v>4171</v>
      </c>
      <c r="I219" s="302" t="s">
        <v>4168</v>
      </c>
      <c r="J219" s="311" t="s">
        <v>4172</v>
      </c>
      <c r="K219" s="305" t="s">
        <v>4168</v>
      </c>
      <c r="L219" s="304" t="s">
        <v>4173</v>
      </c>
      <c r="M219" s="302" t="s">
        <v>4174</v>
      </c>
      <c r="N219" s="107"/>
      <c r="O219" s="107"/>
      <c r="P219" s="107"/>
      <c r="Q219" s="107"/>
      <c r="R219" s="107"/>
      <c r="S219" s="107"/>
      <c r="T219" s="107"/>
      <c r="U219" s="107"/>
      <c r="V219" s="107"/>
      <c r="W219" s="107"/>
      <c r="X219" s="107"/>
      <c r="Y219" s="107"/>
      <c r="Z219" s="107"/>
    </row>
    <row r="220" ht="28.5" customHeight="1">
      <c r="A220" s="302" t="str">
        <f t="shared" si="3"/>
        <v>Smelter ListC4</v>
      </c>
      <c r="B220" s="302" t="s">
        <v>4157</v>
      </c>
      <c r="C220" s="302" t="s">
        <v>3108</v>
      </c>
      <c r="D220" s="302" t="s">
        <v>4061</v>
      </c>
      <c r="E220" s="303" t="s">
        <v>4062</v>
      </c>
      <c r="F220" s="311" t="s">
        <v>4063</v>
      </c>
      <c r="G220" s="310" t="s">
        <v>4064</v>
      </c>
      <c r="H220" s="310" t="s">
        <v>4065</v>
      </c>
      <c r="I220" s="310" t="s">
        <v>4066</v>
      </c>
      <c r="J220" s="310" t="s">
        <v>4067</v>
      </c>
      <c r="K220" s="310" t="s">
        <v>4068</v>
      </c>
      <c r="L220" s="310" t="s">
        <v>4069</v>
      </c>
      <c r="M220" s="310" t="s">
        <v>4070</v>
      </c>
      <c r="N220" s="107"/>
      <c r="O220" s="107"/>
      <c r="P220" s="107"/>
      <c r="Q220" s="107"/>
      <c r="R220" s="107"/>
      <c r="S220" s="107"/>
      <c r="T220" s="107"/>
      <c r="U220" s="107"/>
      <c r="V220" s="107"/>
      <c r="W220" s="107"/>
      <c r="X220" s="107"/>
      <c r="Y220" s="107"/>
      <c r="Z220" s="107"/>
    </row>
    <row r="221" ht="44.25" customHeight="1">
      <c r="A221" s="302" t="str">
        <f t="shared" si="3"/>
        <v>Smelter ListD4</v>
      </c>
      <c r="B221" s="302" t="s">
        <v>4157</v>
      </c>
      <c r="C221" s="302" t="s">
        <v>4091</v>
      </c>
      <c r="D221" s="310" t="s">
        <v>4175</v>
      </c>
      <c r="E221" s="303" t="s">
        <v>4176</v>
      </c>
      <c r="F221" s="311" t="s">
        <v>4177</v>
      </c>
      <c r="G221" s="310" t="s">
        <v>4178</v>
      </c>
      <c r="H221" s="310" t="s">
        <v>4179</v>
      </c>
      <c r="I221" s="310" t="s">
        <v>4180</v>
      </c>
      <c r="J221" s="310" t="s">
        <v>4181</v>
      </c>
      <c r="K221" s="310" t="s">
        <v>4182</v>
      </c>
      <c r="L221" s="310" t="s">
        <v>4183</v>
      </c>
      <c r="M221" s="310" t="s">
        <v>4184</v>
      </c>
      <c r="N221" s="107"/>
      <c r="O221" s="107"/>
      <c r="P221" s="107"/>
      <c r="Q221" s="107"/>
      <c r="R221" s="107"/>
      <c r="S221" s="107"/>
      <c r="T221" s="107"/>
      <c r="U221" s="107"/>
      <c r="V221" s="107"/>
      <c r="W221" s="107"/>
      <c r="X221" s="107"/>
      <c r="Y221" s="107"/>
      <c r="Z221" s="107"/>
    </row>
    <row r="222" ht="14.25" customHeight="1">
      <c r="A222" s="302" t="str">
        <f t="shared" si="3"/>
        <v>Smelter ListE4</v>
      </c>
      <c r="B222" s="302" t="s">
        <v>4157</v>
      </c>
      <c r="C222" s="302" t="s">
        <v>4102</v>
      </c>
      <c r="D222" s="302" t="s">
        <v>4185</v>
      </c>
      <c r="E222" s="303" t="s">
        <v>4186</v>
      </c>
      <c r="F222" s="302" t="s">
        <v>4187</v>
      </c>
      <c r="G222" s="302" t="s">
        <v>4188</v>
      </c>
      <c r="H222" s="302" t="s">
        <v>4189</v>
      </c>
      <c r="I222" s="302" t="s">
        <v>4190</v>
      </c>
      <c r="J222" s="311" t="s">
        <v>4191</v>
      </c>
      <c r="K222" s="305" t="s">
        <v>4192</v>
      </c>
      <c r="L222" s="304" t="s">
        <v>4193</v>
      </c>
      <c r="M222" s="302" t="s">
        <v>4194</v>
      </c>
      <c r="N222" s="107"/>
      <c r="O222" s="107"/>
      <c r="P222" s="107"/>
      <c r="Q222" s="107"/>
      <c r="R222" s="107"/>
      <c r="S222" s="107"/>
      <c r="T222" s="107"/>
      <c r="U222" s="107"/>
      <c r="V222" s="107"/>
      <c r="W222" s="107"/>
      <c r="X222" s="107"/>
      <c r="Y222" s="107"/>
      <c r="Z222" s="107"/>
    </row>
    <row r="223" ht="28.5" customHeight="1">
      <c r="A223" s="302" t="str">
        <f t="shared" si="3"/>
        <v>Smelter ListH4</v>
      </c>
      <c r="B223" s="302" t="s">
        <v>4157</v>
      </c>
      <c r="C223" s="302" t="s">
        <v>4135</v>
      </c>
      <c r="D223" s="302" t="s">
        <v>4125</v>
      </c>
      <c r="E223" s="303" t="s">
        <v>4126</v>
      </c>
      <c r="F223" s="302" t="s">
        <v>4127</v>
      </c>
      <c r="G223" s="302" t="s">
        <v>4128</v>
      </c>
      <c r="H223" s="302" t="s">
        <v>4129</v>
      </c>
      <c r="I223" s="302" t="s">
        <v>4130</v>
      </c>
      <c r="J223" s="311" t="s">
        <v>4131</v>
      </c>
      <c r="K223" s="305" t="s">
        <v>4132</v>
      </c>
      <c r="L223" s="304" t="s">
        <v>4133</v>
      </c>
      <c r="M223" s="302" t="s">
        <v>4134</v>
      </c>
      <c r="N223" s="107"/>
      <c r="O223" s="107"/>
      <c r="P223" s="107"/>
      <c r="Q223" s="107"/>
      <c r="R223" s="107"/>
      <c r="S223" s="107"/>
      <c r="T223" s="107"/>
      <c r="U223" s="107"/>
      <c r="V223" s="107"/>
      <c r="W223" s="107"/>
      <c r="X223" s="107"/>
      <c r="Y223" s="107"/>
      <c r="Z223" s="107"/>
    </row>
    <row r="224" ht="14.25" customHeight="1">
      <c r="A224" s="302" t="str">
        <f t="shared" si="3"/>
        <v>Smelter ListI4</v>
      </c>
      <c r="B224" s="302" t="s">
        <v>4157</v>
      </c>
      <c r="C224" s="302" t="s">
        <v>3409</v>
      </c>
      <c r="D224" s="302" t="s">
        <v>4136</v>
      </c>
      <c r="E224" s="316" t="s">
        <v>4137</v>
      </c>
      <c r="F224" s="302" t="s">
        <v>4138</v>
      </c>
      <c r="G224" s="302" t="s">
        <v>4139</v>
      </c>
      <c r="H224" s="302" t="s">
        <v>4140</v>
      </c>
      <c r="I224" s="302" t="s">
        <v>4141</v>
      </c>
      <c r="J224" s="311" t="s">
        <v>4142</v>
      </c>
      <c r="K224" s="305" t="s">
        <v>4143</v>
      </c>
      <c r="L224" s="304" t="s">
        <v>4144</v>
      </c>
      <c r="M224" s="302" t="s">
        <v>4145</v>
      </c>
      <c r="N224" s="107"/>
      <c r="O224" s="107"/>
      <c r="P224" s="107"/>
      <c r="Q224" s="107"/>
      <c r="R224" s="107"/>
      <c r="S224" s="107"/>
      <c r="T224" s="107"/>
      <c r="U224" s="107"/>
      <c r="V224" s="107"/>
      <c r="W224" s="107"/>
      <c r="X224" s="107"/>
      <c r="Y224" s="107"/>
      <c r="Z224" s="107"/>
    </row>
    <row r="225" ht="13.5" customHeight="1">
      <c r="A225" s="302" t="str">
        <f t="shared" si="3"/>
        <v>Smelter ListJ4</v>
      </c>
      <c r="B225" s="302" t="s">
        <v>4157</v>
      </c>
      <c r="C225" s="302" t="s">
        <v>4195</v>
      </c>
      <c r="D225" s="302" t="s">
        <v>4146</v>
      </c>
      <c r="E225" s="316" t="s">
        <v>4147</v>
      </c>
      <c r="F225" s="302" t="s">
        <v>4148</v>
      </c>
      <c r="G225" s="302" t="s">
        <v>4149</v>
      </c>
      <c r="H225" s="302" t="s">
        <v>4150</v>
      </c>
      <c r="I225" s="302" t="s">
        <v>4151</v>
      </c>
      <c r="J225" s="311" t="s">
        <v>4152</v>
      </c>
      <c r="K225" s="305" t="s">
        <v>4153</v>
      </c>
      <c r="L225" s="304" t="s">
        <v>4154</v>
      </c>
      <c r="M225" s="302" t="s">
        <v>4155</v>
      </c>
      <c r="N225" s="107"/>
      <c r="O225" s="107"/>
      <c r="P225" s="107"/>
      <c r="Q225" s="107"/>
      <c r="R225" s="107"/>
      <c r="S225" s="107"/>
      <c r="T225" s="107"/>
      <c r="U225" s="107"/>
      <c r="V225" s="107"/>
      <c r="W225" s="107"/>
      <c r="X225" s="107"/>
      <c r="Y225" s="107"/>
      <c r="Z225" s="107"/>
    </row>
    <row r="226" ht="13.5" customHeight="1">
      <c r="A226" s="302" t="str">
        <f t="shared" si="3"/>
        <v>Smelter ListK4</v>
      </c>
      <c r="B226" s="302" t="s">
        <v>4157</v>
      </c>
      <c r="C226" s="302" t="s">
        <v>4196</v>
      </c>
      <c r="D226" s="302" t="s">
        <v>4197</v>
      </c>
      <c r="E226" s="303" t="s">
        <v>4198</v>
      </c>
      <c r="F226" s="302" t="s">
        <v>4199</v>
      </c>
      <c r="G226" s="302" t="s">
        <v>4200</v>
      </c>
      <c r="H226" s="302" t="s">
        <v>4201</v>
      </c>
      <c r="I226" s="302" t="s">
        <v>4202</v>
      </c>
      <c r="J226" s="311" t="s">
        <v>4203</v>
      </c>
      <c r="K226" s="305" t="s">
        <v>4204</v>
      </c>
      <c r="L226" s="304" t="s">
        <v>4205</v>
      </c>
      <c r="M226" s="302" t="s">
        <v>4206</v>
      </c>
      <c r="N226" s="107"/>
      <c r="O226" s="107"/>
      <c r="P226" s="107"/>
      <c r="Q226" s="107"/>
      <c r="R226" s="107"/>
      <c r="S226" s="107"/>
      <c r="T226" s="107"/>
      <c r="U226" s="107"/>
      <c r="V226" s="107"/>
      <c r="W226" s="107"/>
      <c r="X226" s="107"/>
      <c r="Y226" s="107"/>
      <c r="Z226" s="107"/>
    </row>
    <row r="227" ht="13.5" customHeight="1">
      <c r="A227" s="302" t="str">
        <f t="shared" si="3"/>
        <v>Smelter ListL4</v>
      </c>
      <c r="B227" s="302" t="s">
        <v>4157</v>
      </c>
      <c r="C227" s="302" t="s">
        <v>4207</v>
      </c>
      <c r="D227" s="302" t="s">
        <v>4208</v>
      </c>
      <c r="E227" s="303" t="s">
        <v>4209</v>
      </c>
      <c r="F227" s="302" t="s">
        <v>4210</v>
      </c>
      <c r="G227" s="302" t="s">
        <v>4211</v>
      </c>
      <c r="H227" s="302" t="s">
        <v>4212</v>
      </c>
      <c r="I227" s="302" t="s">
        <v>4213</v>
      </c>
      <c r="J227" s="311" t="s">
        <v>4214</v>
      </c>
      <c r="K227" s="305" t="s">
        <v>4215</v>
      </c>
      <c r="L227" s="304" t="s">
        <v>4216</v>
      </c>
      <c r="M227" s="302" t="s">
        <v>4217</v>
      </c>
      <c r="N227" s="107"/>
      <c r="O227" s="107"/>
      <c r="P227" s="107"/>
      <c r="Q227" s="107"/>
      <c r="R227" s="107"/>
      <c r="S227" s="107"/>
      <c r="T227" s="107"/>
      <c r="U227" s="107"/>
      <c r="V227" s="107"/>
      <c r="W227" s="107"/>
      <c r="X227" s="107"/>
      <c r="Y227" s="107"/>
      <c r="Z227" s="107"/>
    </row>
    <row r="228" ht="13.5" customHeight="1">
      <c r="A228" s="302" t="str">
        <f t="shared" si="3"/>
        <v>Smelter ListM4</v>
      </c>
      <c r="B228" s="302" t="s">
        <v>4157</v>
      </c>
      <c r="C228" s="302" t="s">
        <v>4218</v>
      </c>
      <c r="D228" s="302" t="s">
        <v>4219</v>
      </c>
      <c r="E228" s="303" t="s">
        <v>4220</v>
      </c>
      <c r="F228" s="302" t="s">
        <v>4221</v>
      </c>
      <c r="G228" s="302" t="s">
        <v>4222</v>
      </c>
      <c r="H228" s="302" t="s">
        <v>4223</v>
      </c>
      <c r="I228" s="302" t="s">
        <v>4224</v>
      </c>
      <c r="J228" s="311" t="s">
        <v>4225</v>
      </c>
      <c r="K228" s="305" t="s">
        <v>4226</v>
      </c>
      <c r="L228" s="304" t="s">
        <v>4227</v>
      </c>
      <c r="M228" s="302" t="s">
        <v>4228</v>
      </c>
      <c r="N228" s="107"/>
      <c r="O228" s="107"/>
      <c r="P228" s="107"/>
      <c r="Q228" s="107"/>
      <c r="R228" s="107"/>
      <c r="S228" s="107"/>
      <c r="T228" s="107"/>
      <c r="U228" s="107"/>
      <c r="V228" s="107"/>
      <c r="W228" s="107"/>
      <c r="X228" s="107"/>
      <c r="Y228" s="107"/>
      <c r="Z228" s="107"/>
    </row>
    <row r="229" ht="13.5" customHeight="1">
      <c r="A229" s="302" t="str">
        <f t="shared" si="3"/>
        <v>Smelter ListN4</v>
      </c>
      <c r="B229" s="302" t="s">
        <v>4157</v>
      </c>
      <c r="C229" s="302" t="s">
        <v>4229</v>
      </c>
      <c r="D229" s="302" t="s">
        <v>4230</v>
      </c>
      <c r="E229" s="303" t="s">
        <v>4231</v>
      </c>
      <c r="F229" s="302" t="s">
        <v>4232</v>
      </c>
      <c r="G229" s="302" t="s">
        <v>4233</v>
      </c>
      <c r="H229" s="305" t="s">
        <v>4234</v>
      </c>
      <c r="I229" s="302" t="s">
        <v>4235</v>
      </c>
      <c r="J229" s="311" t="s">
        <v>4236</v>
      </c>
      <c r="K229" s="305" t="s">
        <v>4237</v>
      </c>
      <c r="L229" s="304" t="s">
        <v>4238</v>
      </c>
      <c r="M229" s="302" t="s">
        <v>4239</v>
      </c>
      <c r="N229" s="107"/>
      <c r="O229" s="107"/>
      <c r="P229" s="107"/>
      <c r="Q229" s="107"/>
      <c r="R229" s="107"/>
      <c r="S229" s="107"/>
      <c r="T229" s="107"/>
      <c r="U229" s="107"/>
      <c r="V229" s="107"/>
      <c r="W229" s="107"/>
      <c r="X229" s="107"/>
      <c r="Y229" s="107"/>
      <c r="Z229" s="107"/>
    </row>
    <row r="230" ht="13.5" customHeight="1">
      <c r="A230" s="302" t="str">
        <f t="shared" si="3"/>
        <v>Smelter ListO4</v>
      </c>
      <c r="B230" s="302" t="s">
        <v>4157</v>
      </c>
      <c r="C230" s="302" t="s">
        <v>4240</v>
      </c>
      <c r="D230" s="302" t="s">
        <v>4241</v>
      </c>
      <c r="E230" s="303" t="s">
        <v>4242</v>
      </c>
      <c r="F230" s="302" t="s">
        <v>4243</v>
      </c>
      <c r="G230" s="302" t="s">
        <v>4244</v>
      </c>
      <c r="H230" s="302" t="s">
        <v>4245</v>
      </c>
      <c r="I230" s="302" t="s">
        <v>4246</v>
      </c>
      <c r="J230" s="311" t="s">
        <v>4247</v>
      </c>
      <c r="K230" s="305" t="s">
        <v>4248</v>
      </c>
      <c r="L230" s="304" t="s">
        <v>4249</v>
      </c>
      <c r="M230" s="302" t="s">
        <v>4250</v>
      </c>
      <c r="N230" s="107"/>
      <c r="O230" s="107"/>
      <c r="P230" s="107"/>
      <c r="Q230" s="107"/>
      <c r="R230" s="107"/>
      <c r="S230" s="107"/>
      <c r="T230" s="107"/>
      <c r="U230" s="107"/>
      <c r="V230" s="107"/>
      <c r="W230" s="107"/>
      <c r="X230" s="107"/>
      <c r="Y230" s="107"/>
      <c r="Z230" s="107"/>
    </row>
    <row r="231" ht="13.5" customHeight="1">
      <c r="A231" s="302" t="str">
        <f t="shared" si="3"/>
        <v>Smelter ListP4</v>
      </c>
      <c r="B231" s="302" t="s">
        <v>4157</v>
      </c>
      <c r="C231" s="302" t="s">
        <v>4251</v>
      </c>
      <c r="D231" s="302" t="s">
        <v>4252</v>
      </c>
      <c r="E231" s="303" t="s">
        <v>4253</v>
      </c>
      <c r="F231" s="302" t="s">
        <v>4254</v>
      </c>
      <c r="G231" s="302" t="s">
        <v>4255</v>
      </c>
      <c r="H231" s="302" t="s">
        <v>4256</v>
      </c>
      <c r="I231" s="302" t="s">
        <v>4257</v>
      </c>
      <c r="J231" s="311" t="s">
        <v>4258</v>
      </c>
      <c r="K231" s="305" t="s">
        <v>4259</v>
      </c>
      <c r="L231" s="304" t="s">
        <v>4260</v>
      </c>
      <c r="M231" s="302" t="s">
        <v>4261</v>
      </c>
      <c r="N231" s="107"/>
      <c r="O231" s="107"/>
      <c r="P231" s="107"/>
      <c r="Q231" s="107"/>
      <c r="R231" s="107"/>
      <c r="S231" s="107"/>
      <c r="T231" s="107"/>
      <c r="U231" s="107"/>
      <c r="V231" s="107"/>
      <c r="W231" s="107"/>
      <c r="X231" s="107"/>
      <c r="Y231" s="107"/>
      <c r="Z231" s="107"/>
    </row>
    <row r="232" ht="13.5" customHeight="1">
      <c r="A232" s="302" t="str">
        <f t="shared" si="3"/>
        <v>Smelter ListQ4</v>
      </c>
      <c r="B232" s="302" t="s">
        <v>4157</v>
      </c>
      <c r="C232" s="302" t="s">
        <v>4262</v>
      </c>
      <c r="D232" s="302" t="s">
        <v>3838</v>
      </c>
      <c r="E232" s="303" t="s">
        <v>3839</v>
      </c>
      <c r="F232" s="302" t="s">
        <v>3840</v>
      </c>
      <c r="G232" s="302" t="s">
        <v>3841</v>
      </c>
      <c r="H232" s="302" t="s">
        <v>3842</v>
      </c>
      <c r="I232" s="302" t="s">
        <v>3843</v>
      </c>
      <c r="J232" s="311" t="s">
        <v>3844</v>
      </c>
      <c r="K232" s="305" t="s">
        <v>3845</v>
      </c>
      <c r="L232" s="304" t="s">
        <v>3846</v>
      </c>
      <c r="M232" s="302" t="s">
        <v>3847</v>
      </c>
      <c r="N232" s="107"/>
      <c r="O232" s="107"/>
      <c r="P232" s="107"/>
      <c r="Q232" s="107"/>
      <c r="R232" s="107"/>
      <c r="S232" s="107"/>
      <c r="T232" s="107"/>
      <c r="U232" s="107"/>
      <c r="V232" s="107"/>
      <c r="W232" s="107"/>
      <c r="X232" s="107"/>
      <c r="Y232" s="107"/>
      <c r="Z232" s="107"/>
    </row>
    <row r="233" ht="13.5" customHeight="1">
      <c r="A233" s="302" t="str">
        <f t="shared" si="3"/>
        <v>Smelter ListJ2</v>
      </c>
      <c r="B233" s="302" t="s">
        <v>4157</v>
      </c>
      <c r="C233" s="302" t="s">
        <v>4263</v>
      </c>
      <c r="D233" s="302" t="s">
        <v>4264</v>
      </c>
      <c r="E233" s="302" t="s">
        <v>4265</v>
      </c>
      <c r="F233" s="302" t="s">
        <v>4266</v>
      </c>
      <c r="G233" s="302" t="s">
        <v>4267</v>
      </c>
      <c r="H233" s="302" t="s">
        <v>4268</v>
      </c>
      <c r="I233" s="302" t="s">
        <v>4269</v>
      </c>
      <c r="J233" s="311" t="s">
        <v>4270</v>
      </c>
      <c r="K233" s="305" t="s">
        <v>4271</v>
      </c>
      <c r="L233" s="304" t="s">
        <v>4272</v>
      </c>
      <c r="M233" s="302" t="s">
        <v>4273</v>
      </c>
      <c r="N233" s="107"/>
      <c r="O233" s="107"/>
      <c r="P233" s="107"/>
      <c r="Q233" s="107"/>
      <c r="R233" s="107"/>
      <c r="S233" s="107"/>
      <c r="T233" s="107"/>
      <c r="U233" s="107"/>
      <c r="V233" s="107"/>
      <c r="W233" s="107"/>
      <c r="X233" s="107"/>
      <c r="Y233" s="107"/>
      <c r="Z233" s="107"/>
    </row>
    <row r="234" ht="13.5" customHeight="1">
      <c r="A234" s="302" t="str">
        <f t="shared" si="3"/>
        <v>Smelter ListB2</v>
      </c>
      <c r="B234" s="302" t="s">
        <v>4157</v>
      </c>
      <c r="C234" s="302" t="s">
        <v>2784</v>
      </c>
      <c r="D234" s="327" t="s">
        <v>4274</v>
      </c>
      <c r="E234" s="302" t="s">
        <v>4275</v>
      </c>
      <c r="F234" s="302" t="s">
        <v>4276</v>
      </c>
      <c r="G234" s="302" t="s">
        <v>4277</v>
      </c>
      <c r="H234" s="302" t="s">
        <v>4278</v>
      </c>
      <c r="I234" s="302" t="s">
        <v>4279</v>
      </c>
      <c r="J234" s="302" t="s">
        <v>4280</v>
      </c>
      <c r="K234" s="302" t="s">
        <v>4281</v>
      </c>
      <c r="L234" s="315" t="s">
        <v>4282</v>
      </c>
      <c r="M234" s="302" t="s">
        <v>4283</v>
      </c>
      <c r="N234" s="107"/>
      <c r="O234" s="107"/>
      <c r="P234" s="107"/>
      <c r="Q234" s="107"/>
      <c r="R234" s="107"/>
      <c r="S234" s="107"/>
      <c r="T234" s="107"/>
      <c r="U234" s="107"/>
      <c r="V234" s="107"/>
      <c r="W234" s="107"/>
      <c r="X234" s="107"/>
      <c r="Y234" s="107"/>
      <c r="Z234" s="107"/>
    </row>
    <row r="235" ht="13.5" customHeight="1">
      <c r="A235" s="302" t="str">
        <f t="shared" si="3"/>
        <v>Smelter ListB3</v>
      </c>
      <c r="B235" s="302" t="s">
        <v>4157</v>
      </c>
      <c r="C235" s="302" t="s">
        <v>2794</v>
      </c>
      <c r="D235" s="309" t="s">
        <v>4284</v>
      </c>
      <c r="E235" s="302" t="s">
        <v>4285</v>
      </c>
      <c r="F235" s="311" t="s">
        <v>4286</v>
      </c>
      <c r="G235" s="310" t="s">
        <v>4287</v>
      </c>
      <c r="H235" s="310" t="s">
        <v>4288</v>
      </c>
      <c r="I235" s="310" t="s">
        <v>4289</v>
      </c>
      <c r="J235" s="310" t="s">
        <v>4290</v>
      </c>
      <c r="K235" s="310" t="s">
        <v>4291</v>
      </c>
      <c r="L235" s="310" t="s">
        <v>4292</v>
      </c>
      <c r="M235" s="310" t="s">
        <v>4293</v>
      </c>
      <c r="N235" s="107"/>
      <c r="O235" s="107"/>
      <c r="P235" s="107"/>
      <c r="Q235" s="107"/>
      <c r="R235" s="107"/>
      <c r="S235" s="107"/>
      <c r="T235" s="107"/>
      <c r="U235" s="107"/>
      <c r="V235" s="107"/>
      <c r="W235" s="107"/>
      <c r="X235" s="107"/>
      <c r="Y235" s="107"/>
      <c r="Z235" s="107"/>
    </row>
    <row r="236" ht="13.5" customHeight="1">
      <c r="A236" s="302" t="str">
        <f t="shared" si="3"/>
        <v>Smelter ListF4</v>
      </c>
      <c r="B236" s="302" t="s">
        <v>4157</v>
      </c>
      <c r="C236" s="302" t="s">
        <v>4113</v>
      </c>
      <c r="D236" s="302" t="s">
        <v>4294</v>
      </c>
      <c r="E236" s="302" t="s">
        <v>4295</v>
      </c>
      <c r="F236" s="302" t="s">
        <v>3043</v>
      </c>
      <c r="G236" s="302" t="s">
        <v>4106</v>
      </c>
      <c r="H236" s="302" t="s">
        <v>4296</v>
      </c>
      <c r="I236" s="302" t="s">
        <v>4297</v>
      </c>
      <c r="J236" s="311" t="s">
        <v>4298</v>
      </c>
      <c r="K236" s="305" t="s">
        <v>4299</v>
      </c>
      <c r="L236" s="304" t="s">
        <v>4300</v>
      </c>
      <c r="M236" s="302" t="s">
        <v>4301</v>
      </c>
      <c r="N236" s="107"/>
      <c r="O236" s="107"/>
      <c r="P236" s="107"/>
      <c r="Q236" s="107"/>
      <c r="R236" s="107"/>
      <c r="S236" s="107"/>
      <c r="T236" s="107"/>
      <c r="U236" s="107"/>
      <c r="V236" s="107"/>
      <c r="W236" s="107"/>
      <c r="X236" s="107"/>
      <c r="Y236" s="107"/>
      <c r="Z236" s="107"/>
    </row>
    <row r="237" ht="13.5" customHeight="1">
      <c r="A237" s="302" t="str">
        <f t="shared" si="3"/>
        <v>Smelter ListG4</v>
      </c>
      <c r="B237" s="302" t="s">
        <v>4157</v>
      </c>
      <c r="C237" s="302" t="s">
        <v>4124</v>
      </c>
      <c r="D237" s="302" t="s">
        <v>4114</v>
      </c>
      <c r="E237" s="302" t="s">
        <v>4115</v>
      </c>
      <c r="F237" s="302" t="s">
        <v>4116</v>
      </c>
      <c r="G237" s="302" t="s">
        <v>4117</v>
      </c>
      <c r="H237" s="302" t="s">
        <v>4118</v>
      </c>
      <c r="I237" s="302" t="s">
        <v>4119</v>
      </c>
      <c r="J237" s="311" t="s">
        <v>4120</v>
      </c>
      <c r="K237" s="305" t="s">
        <v>4121</v>
      </c>
      <c r="L237" s="304" t="s">
        <v>4122</v>
      </c>
      <c r="M237" s="302" t="s">
        <v>4123</v>
      </c>
      <c r="N237" s="107"/>
      <c r="O237" s="107"/>
      <c r="P237" s="107"/>
      <c r="Q237" s="107"/>
      <c r="R237" s="107"/>
      <c r="S237" s="107"/>
      <c r="T237" s="107"/>
      <c r="U237" s="107"/>
      <c r="V237" s="107"/>
      <c r="W237" s="107"/>
      <c r="X237" s="107"/>
      <c r="Y237" s="107"/>
      <c r="Z237" s="107"/>
    </row>
    <row r="238" ht="13.5" customHeight="1">
      <c r="A238" s="302" t="str">
        <f t="shared" si="3"/>
        <v>Smelter ListAH5</v>
      </c>
      <c r="B238" s="302" t="s">
        <v>4157</v>
      </c>
      <c r="C238" s="302" t="s">
        <v>4302</v>
      </c>
      <c r="D238" s="302" t="s">
        <v>127</v>
      </c>
      <c r="E238" s="302" t="s">
        <v>3903</v>
      </c>
      <c r="F238" s="302" t="s">
        <v>3904</v>
      </c>
      <c r="G238" s="302" t="s">
        <v>3905</v>
      </c>
      <c r="H238" s="302" t="s">
        <v>3906</v>
      </c>
      <c r="I238" s="302" t="s">
        <v>3907</v>
      </c>
      <c r="J238" s="302" t="s">
        <v>3908</v>
      </c>
      <c r="K238" s="305" t="s">
        <v>3909</v>
      </c>
      <c r="L238" s="304" t="s">
        <v>3910</v>
      </c>
      <c r="M238" s="302" t="s">
        <v>3911</v>
      </c>
      <c r="N238" s="107"/>
      <c r="O238" s="107"/>
      <c r="P238" s="107"/>
      <c r="Q238" s="107"/>
      <c r="R238" s="107"/>
      <c r="S238" s="107"/>
      <c r="T238" s="107"/>
      <c r="U238" s="107"/>
      <c r="V238" s="107"/>
      <c r="W238" s="107"/>
      <c r="X238" s="107"/>
      <c r="Y238" s="107"/>
      <c r="Z238" s="107"/>
    </row>
    <row r="239" ht="13.5" customHeight="1">
      <c r="A239" s="302" t="str">
        <f t="shared" si="3"/>
        <v>Smelter ListAH6</v>
      </c>
      <c r="B239" s="302" t="s">
        <v>4157</v>
      </c>
      <c r="C239" s="302" t="s">
        <v>4303</v>
      </c>
      <c r="D239" s="302" t="s">
        <v>129</v>
      </c>
      <c r="E239" s="302" t="s">
        <v>3913</v>
      </c>
      <c r="F239" s="302" t="s">
        <v>3914</v>
      </c>
      <c r="G239" s="302" t="s">
        <v>3915</v>
      </c>
      <c r="H239" s="302" t="s">
        <v>129</v>
      </c>
      <c r="I239" s="302" t="s">
        <v>3916</v>
      </c>
      <c r="J239" s="302" t="s">
        <v>3917</v>
      </c>
      <c r="K239" s="305" t="s">
        <v>129</v>
      </c>
      <c r="L239" s="304" t="s">
        <v>3918</v>
      </c>
      <c r="M239" s="302" t="s">
        <v>3919</v>
      </c>
      <c r="N239" s="107"/>
      <c r="O239" s="107"/>
      <c r="P239" s="107"/>
      <c r="Q239" s="107"/>
      <c r="R239" s="107"/>
      <c r="S239" s="107"/>
      <c r="T239" s="107"/>
      <c r="U239" s="107"/>
      <c r="V239" s="107"/>
      <c r="W239" s="107"/>
      <c r="X239" s="107"/>
      <c r="Y239" s="107"/>
      <c r="Z239" s="107"/>
    </row>
    <row r="240" ht="13.5" customHeight="1">
      <c r="A240" s="302" t="str">
        <f t="shared" si="3"/>
        <v>Smelter ListAH7</v>
      </c>
      <c r="B240" s="302" t="s">
        <v>4157</v>
      </c>
      <c r="C240" s="302" t="s">
        <v>4304</v>
      </c>
      <c r="D240" s="302" t="s">
        <v>135</v>
      </c>
      <c r="E240" s="302" t="s">
        <v>3921</v>
      </c>
      <c r="F240" s="302" t="s">
        <v>3922</v>
      </c>
      <c r="G240" s="302" t="s">
        <v>3923</v>
      </c>
      <c r="H240" s="302" t="s">
        <v>3924</v>
      </c>
      <c r="I240" s="302" t="s">
        <v>3925</v>
      </c>
      <c r="J240" s="302" t="s">
        <v>3926</v>
      </c>
      <c r="K240" s="305" t="s">
        <v>3927</v>
      </c>
      <c r="L240" s="304" t="s">
        <v>3928</v>
      </c>
      <c r="M240" s="302" t="s">
        <v>3929</v>
      </c>
      <c r="N240" s="107"/>
      <c r="O240" s="107"/>
      <c r="P240" s="107"/>
      <c r="Q240" s="107"/>
      <c r="R240" s="107"/>
      <c r="S240" s="107"/>
      <c r="T240" s="107"/>
      <c r="U240" s="107"/>
      <c r="V240" s="107"/>
      <c r="W240" s="107"/>
      <c r="X240" s="107"/>
      <c r="Y240" s="107"/>
      <c r="Z240" s="107"/>
    </row>
    <row r="241" ht="13.5" customHeight="1">
      <c r="A241" s="302" t="str">
        <f t="shared" si="3"/>
        <v>CheckerA1</v>
      </c>
      <c r="B241" s="302" t="s">
        <v>4305</v>
      </c>
      <c r="C241" s="302" t="s">
        <v>2018</v>
      </c>
      <c r="D241" s="302" t="s">
        <v>4306</v>
      </c>
      <c r="E241" s="302" t="s">
        <v>4307</v>
      </c>
      <c r="F241" s="302" t="s">
        <v>4308</v>
      </c>
      <c r="G241" s="302" t="s">
        <v>4309</v>
      </c>
      <c r="H241" s="302" t="s">
        <v>4310</v>
      </c>
      <c r="I241" s="302" t="s">
        <v>4311</v>
      </c>
      <c r="J241" s="311" t="s">
        <v>4312</v>
      </c>
      <c r="K241" s="305" t="s">
        <v>4313</v>
      </c>
      <c r="L241" s="304" t="s">
        <v>4314</v>
      </c>
      <c r="M241" s="302" t="s">
        <v>4315</v>
      </c>
      <c r="N241" s="107"/>
      <c r="O241" s="107"/>
      <c r="P241" s="107"/>
      <c r="Q241" s="107"/>
      <c r="R241" s="107"/>
      <c r="S241" s="107"/>
      <c r="T241" s="107"/>
      <c r="U241" s="107"/>
      <c r="V241" s="107"/>
      <c r="W241" s="107"/>
      <c r="X241" s="107"/>
      <c r="Y241" s="107"/>
      <c r="Z241" s="107"/>
    </row>
    <row r="242" ht="13.5" customHeight="1">
      <c r="A242" s="302" t="str">
        <f t="shared" si="3"/>
        <v>CheckerD1</v>
      </c>
      <c r="B242" s="302" t="s">
        <v>4305</v>
      </c>
      <c r="C242" s="302" t="s">
        <v>4316</v>
      </c>
      <c r="D242" s="302" t="s">
        <v>4317</v>
      </c>
      <c r="E242" s="302" t="s">
        <v>4318</v>
      </c>
      <c r="F242" s="302" t="s">
        <v>4319</v>
      </c>
      <c r="G242" s="302" t="s">
        <v>4320</v>
      </c>
      <c r="H242" s="302" t="s">
        <v>4321</v>
      </c>
      <c r="I242" s="302" t="s">
        <v>4322</v>
      </c>
      <c r="J242" s="302" t="s">
        <v>4323</v>
      </c>
      <c r="K242" s="305" t="s">
        <v>4324</v>
      </c>
      <c r="L242" s="304" t="s">
        <v>4325</v>
      </c>
      <c r="M242" s="302" t="s">
        <v>4326</v>
      </c>
      <c r="N242" s="107"/>
      <c r="O242" s="107"/>
      <c r="P242" s="107"/>
      <c r="Q242" s="107"/>
      <c r="R242" s="107"/>
      <c r="S242" s="107"/>
      <c r="T242" s="107"/>
      <c r="U242" s="107"/>
      <c r="V242" s="107"/>
      <c r="W242" s="107"/>
      <c r="X242" s="107"/>
      <c r="Y242" s="107"/>
      <c r="Z242" s="107"/>
    </row>
    <row r="243" ht="13.5" customHeight="1">
      <c r="A243" s="302" t="str">
        <f t="shared" si="3"/>
        <v>CheckerA3</v>
      </c>
      <c r="B243" s="302" t="s">
        <v>4305</v>
      </c>
      <c r="C243" s="302" t="s">
        <v>2039</v>
      </c>
      <c r="D243" s="302" t="s">
        <v>4327</v>
      </c>
      <c r="E243" s="302" t="s">
        <v>4328</v>
      </c>
      <c r="F243" s="302" t="s">
        <v>4329</v>
      </c>
      <c r="G243" s="302" t="s">
        <v>4330</v>
      </c>
      <c r="H243" s="302" t="s">
        <v>4331</v>
      </c>
      <c r="I243" s="302" t="s">
        <v>4332</v>
      </c>
      <c r="J243" s="302" t="s">
        <v>4333</v>
      </c>
      <c r="K243" s="305" t="s">
        <v>4334</v>
      </c>
      <c r="L243" s="304" t="s">
        <v>4335</v>
      </c>
      <c r="M243" s="302" t="s">
        <v>4336</v>
      </c>
      <c r="N243" s="107"/>
      <c r="O243" s="107"/>
      <c r="P243" s="107"/>
      <c r="Q243" s="107"/>
      <c r="R243" s="107"/>
      <c r="S243" s="107"/>
      <c r="T243" s="107"/>
      <c r="U243" s="107"/>
      <c r="V243" s="107"/>
      <c r="W243" s="107"/>
      <c r="X243" s="107"/>
      <c r="Y243" s="107"/>
      <c r="Z243" s="107"/>
    </row>
    <row r="244" ht="13.5" customHeight="1">
      <c r="A244" s="302" t="str">
        <f t="shared" si="3"/>
        <v>CheckerB3</v>
      </c>
      <c r="B244" s="302" t="s">
        <v>4305</v>
      </c>
      <c r="C244" s="302" t="s">
        <v>2794</v>
      </c>
      <c r="D244" s="302" t="s">
        <v>4337</v>
      </c>
      <c r="E244" s="302" t="s">
        <v>4338</v>
      </c>
      <c r="F244" s="302" t="s">
        <v>3819</v>
      </c>
      <c r="G244" s="302" t="s">
        <v>4339</v>
      </c>
      <c r="H244" s="302" t="s">
        <v>4340</v>
      </c>
      <c r="I244" s="302" t="s">
        <v>4341</v>
      </c>
      <c r="J244" s="302" t="s">
        <v>4342</v>
      </c>
      <c r="K244" s="305" t="s">
        <v>4343</v>
      </c>
      <c r="L244" s="304" t="s">
        <v>4344</v>
      </c>
      <c r="M244" s="302" t="s">
        <v>4345</v>
      </c>
      <c r="N244" s="107"/>
      <c r="O244" s="107"/>
      <c r="P244" s="107"/>
      <c r="Q244" s="107"/>
      <c r="R244" s="107"/>
      <c r="S244" s="107"/>
      <c r="T244" s="107"/>
      <c r="U244" s="107"/>
      <c r="V244" s="107"/>
      <c r="W244" s="107"/>
      <c r="X244" s="107"/>
      <c r="Y244" s="107"/>
      <c r="Z244" s="107"/>
    </row>
    <row r="245" ht="13.5" customHeight="1">
      <c r="A245" s="302" t="str">
        <f t="shared" si="3"/>
        <v>CheckerC3</v>
      </c>
      <c r="B245" s="302" t="s">
        <v>4305</v>
      </c>
      <c r="C245" s="302" t="s">
        <v>3097</v>
      </c>
      <c r="D245" s="302" t="s">
        <v>4346</v>
      </c>
      <c r="E245" s="302" t="s">
        <v>4347</v>
      </c>
      <c r="F245" s="302" t="s">
        <v>4348</v>
      </c>
      <c r="G245" s="302" t="s">
        <v>4349</v>
      </c>
      <c r="H245" s="302" t="s">
        <v>4350</v>
      </c>
      <c r="I245" s="302" t="s">
        <v>4351</v>
      </c>
      <c r="J245" s="302" t="s">
        <v>4352</v>
      </c>
      <c r="K245" s="305" t="s">
        <v>4351</v>
      </c>
      <c r="L245" s="304" t="s">
        <v>4353</v>
      </c>
      <c r="M245" s="302" t="s">
        <v>4354</v>
      </c>
      <c r="N245" s="107"/>
      <c r="O245" s="107"/>
      <c r="P245" s="107"/>
      <c r="Q245" s="107"/>
      <c r="R245" s="107"/>
      <c r="S245" s="107"/>
      <c r="T245" s="107"/>
      <c r="U245" s="107"/>
      <c r="V245" s="107"/>
      <c r="W245" s="107"/>
      <c r="X245" s="107"/>
      <c r="Y245" s="107"/>
      <c r="Z245" s="107"/>
    </row>
    <row r="246" ht="13.5" customHeight="1">
      <c r="A246" s="302" t="str">
        <f t="shared" si="3"/>
        <v>CheckerD3</v>
      </c>
      <c r="B246" s="302" t="s">
        <v>4305</v>
      </c>
      <c r="C246" s="302" t="s">
        <v>4355</v>
      </c>
      <c r="D246" s="302" t="s">
        <v>4356</v>
      </c>
      <c r="E246" s="302" t="s">
        <v>4357</v>
      </c>
      <c r="F246" s="302" t="s">
        <v>4358</v>
      </c>
      <c r="G246" s="302" t="s">
        <v>4359</v>
      </c>
      <c r="H246" s="302" t="s">
        <v>4360</v>
      </c>
      <c r="I246" s="302" t="s">
        <v>4361</v>
      </c>
      <c r="J246" s="302" t="s">
        <v>4362</v>
      </c>
      <c r="K246" s="305" t="s">
        <v>4363</v>
      </c>
      <c r="L246" s="304" t="s">
        <v>4364</v>
      </c>
      <c r="M246" s="302" t="s">
        <v>4365</v>
      </c>
      <c r="N246" s="107"/>
      <c r="O246" s="107"/>
      <c r="P246" s="107"/>
      <c r="Q246" s="107"/>
      <c r="R246" s="107"/>
      <c r="S246" s="107"/>
      <c r="T246" s="107"/>
      <c r="U246" s="107"/>
      <c r="V246" s="107"/>
      <c r="W246" s="107"/>
      <c r="X246" s="107"/>
      <c r="Y246" s="107"/>
      <c r="Z246" s="107"/>
    </row>
    <row r="247" ht="32.25" customHeight="1">
      <c r="A247" s="302" t="s">
        <v>4366</v>
      </c>
      <c r="B247" s="302" t="s">
        <v>4305</v>
      </c>
      <c r="C247" s="302" t="s">
        <v>4367</v>
      </c>
      <c r="D247" s="302" t="s">
        <v>4368</v>
      </c>
      <c r="E247" s="302" t="s">
        <v>4369</v>
      </c>
      <c r="F247" s="302" t="s">
        <v>4370</v>
      </c>
      <c r="G247" s="302" t="s">
        <v>4371</v>
      </c>
      <c r="H247" s="302" t="s">
        <v>4372</v>
      </c>
      <c r="I247" s="302" t="s">
        <v>4373</v>
      </c>
      <c r="J247" s="302" t="s">
        <v>4374</v>
      </c>
      <c r="K247" s="302" t="s">
        <v>4375</v>
      </c>
      <c r="L247" s="315" t="s">
        <v>4376</v>
      </c>
      <c r="M247" s="302" t="s">
        <v>4377</v>
      </c>
      <c r="N247" s="107"/>
      <c r="O247" s="107"/>
      <c r="P247" s="107"/>
      <c r="Q247" s="107"/>
      <c r="R247" s="107"/>
      <c r="S247" s="107"/>
      <c r="T247" s="107"/>
      <c r="U247" s="107"/>
      <c r="V247" s="107"/>
      <c r="W247" s="107"/>
      <c r="X247" s="107"/>
      <c r="Y247" s="107"/>
      <c r="Z247" s="107"/>
    </row>
    <row r="248" ht="32.25" customHeight="1">
      <c r="A248" s="302" t="str">
        <f t="shared" ref="A248:A250" si="4">B248&amp;C248</f>
        <v>CheckerB63</v>
      </c>
      <c r="B248" s="302" t="s">
        <v>4305</v>
      </c>
      <c r="C248" s="302" t="s">
        <v>4378</v>
      </c>
      <c r="D248" s="302" t="s">
        <v>4368</v>
      </c>
      <c r="E248" s="302" t="s">
        <v>4369</v>
      </c>
      <c r="F248" s="302" t="s">
        <v>4370</v>
      </c>
      <c r="G248" s="302" t="s">
        <v>4371</v>
      </c>
      <c r="H248" s="302" t="s">
        <v>4372</v>
      </c>
      <c r="I248" s="302" t="s">
        <v>4373</v>
      </c>
      <c r="J248" s="302" t="s">
        <v>4374</v>
      </c>
      <c r="K248" s="302" t="s">
        <v>4375</v>
      </c>
      <c r="L248" s="315" t="s">
        <v>4376</v>
      </c>
      <c r="M248" s="302" t="s">
        <v>4377</v>
      </c>
      <c r="N248" s="107"/>
      <c r="O248" s="107"/>
      <c r="P248" s="107"/>
      <c r="Q248" s="107"/>
      <c r="R248" s="107"/>
      <c r="S248" s="107"/>
      <c r="T248" s="107"/>
      <c r="U248" s="107"/>
      <c r="V248" s="107"/>
      <c r="W248" s="107"/>
      <c r="X248" s="107"/>
      <c r="Y248" s="107"/>
      <c r="Z248" s="107"/>
    </row>
    <row r="249" ht="32.25" customHeight="1">
      <c r="A249" s="302" t="str">
        <f t="shared" si="4"/>
        <v>CheckerB64</v>
      </c>
      <c r="B249" s="302" t="s">
        <v>4305</v>
      </c>
      <c r="C249" s="302" t="s">
        <v>4379</v>
      </c>
      <c r="D249" s="302" t="s">
        <v>4368</v>
      </c>
      <c r="E249" s="302" t="s">
        <v>4369</v>
      </c>
      <c r="F249" s="302" t="s">
        <v>4370</v>
      </c>
      <c r="G249" s="302" t="s">
        <v>4371</v>
      </c>
      <c r="H249" s="302" t="s">
        <v>4372</v>
      </c>
      <c r="I249" s="302" t="s">
        <v>4373</v>
      </c>
      <c r="J249" s="302" t="s">
        <v>4374</v>
      </c>
      <c r="K249" s="302" t="s">
        <v>4375</v>
      </c>
      <c r="L249" s="315" t="s">
        <v>4376</v>
      </c>
      <c r="M249" s="302" t="s">
        <v>4377</v>
      </c>
      <c r="N249" s="107"/>
      <c r="O249" s="107"/>
      <c r="P249" s="107"/>
      <c r="Q249" s="107"/>
      <c r="R249" s="107"/>
      <c r="S249" s="107"/>
      <c r="T249" s="107"/>
      <c r="U249" s="107"/>
      <c r="V249" s="107"/>
      <c r="W249" s="107"/>
      <c r="X249" s="107"/>
      <c r="Y249" s="107"/>
      <c r="Z249" s="107"/>
    </row>
    <row r="250" ht="32.25" customHeight="1">
      <c r="A250" s="302" t="str">
        <f t="shared" si="4"/>
        <v>CheckerB65</v>
      </c>
      <c r="B250" s="302" t="s">
        <v>4305</v>
      </c>
      <c r="C250" s="302" t="s">
        <v>4380</v>
      </c>
      <c r="D250" s="302" t="s">
        <v>4368</v>
      </c>
      <c r="E250" s="302" t="s">
        <v>4369</v>
      </c>
      <c r="F250" s="302" t="s">
        <v>4370</v>
      </c>
      <c r="G250" s="302" t="s">
        <v>4371</v>
      </c>
      <c r="H250" s="302" t="s">
        <v>4372</v>
      </c>
      <c r="I250" s="302" t="s">
        <v>4373</v>
      </c>
      <c r="J250" s="302" t="s">
        <v>4374</v>
      </c>
      <c r="K250" s="302" t="s">
        <v>4375</v>
      </c>
      <c r="L250" s="315" t="s">
        <v>4376</v>
      </c>
      <c r="M250" s="302" t="s">
        <v>4377</v>
      </c>
      <c r="N250" s="107"/>
      <c r="O250" s="107"/>
      <c r="P250" s="107"/>
      <c r="Q250" s="107"/>
      <c r="R250" s="107"/>
      <c r="S250" s="107"/>
      <c r="T250" s="107"/>
      <c r="U250" s="107"/>
      <c r="V250" s="107"/>
      <c r="W250" s="107"/>
      <c r="X250" s="107"/>
      <c r="Y250" s="107"/>
      <c r="Z250" s="107"/>
    </row>
    <row r="251" ht="32.25" customHeight="1">
      <c r="A251" s="302" t="s">
        <v>4381</v>
      </c>
      <c r="B251" s="302" t="s">
        <v>4305</v>
      </c>
      <c r="C251" s="302" t="s">
        <v>4382</v>
      </c>
      <c r="D251" s="302" t="s">
        <v>4383</v>
      </c>
      <c r="E251" s="302" t="s">
        <v>4384</v>
      </c>
      <c r="F251" s="302" t="s">
        <v>4385</v>
      </c>
      <c r="G251" s="302" t="s">
        <v>4386</v>
      </c>
      <c r="H251" s="302" t="s">
        <v>4387</v>
      </c>
      <c r="I251" s="302" t="s">
        <v>4388</v>
      </c>
      <c r="J251" s="302" t="s">
        <v>4389</v>
      </c>
      <c r="K251" s="302" t="s">
        <v>4383</v>
      </c>
      <c r="L251" s="315" t="s">
        <v>4390</v>
      </c>
      <c r="M251" s="302" t="s">
        <v>4391</v>
      </c>
      <c r="N251" s="107"/>
      <c r="O251" s="107"/>
      <c r="P251" s="107"/>
      <c r="Q251" s="107"/>
      <c r="R251" s="107"/>
      <c r="S251" s="107"/>
      <c r="T251" s="107"/>
      <c r="U251" s="107"/>
      <c r="V251" s="107"/>
      <c r="W251" s="107"/>
      <c r="X251" s="107"/>
      <c r="Y251" s="107"/>
      <c r="Z251" s="107"/>
    </row>
    <row r="252" ht="13.5" customHeight="1">
      <c r="A252" s="302" t="s">
        <v>4392</v>
      </c>
      <c r="B252" s="302" t="s">
        <v>4305</v>
      </c>
      <c r="C252" s="302" t="s">
        <v>4195</v>
      </c>
      <c r="D252" s="302" t="s">
        <v>4393</v>
      </c>
      <c r="E252" s="302" t="s">
        <v>4394</v>
      </c>
      <c r="F252" s="302" t="s">
        <v>4395</v>
      </c>
      <c r="G252" s="302" t="s">
        <v>4396</v>
      </c>
      <c r="H252" s="302" t="s">
        <v>4397</v>
      </c>
      <c r="I252" s="302" t="s">
        <v>4398</v>
      </c>
      <c r="J252" s="302" t="s">
        <v>4399</v>
      </c>
      <c r="K252" s="302" t="s">
        <v>4400</v>
      </c>
      <c r="L252" s="315" t="s">
        <v>4401</v>
      </c>
      <c r="M252" s="302" t="s">
        <v>4402</v>
      </c>
      <c r="N252" s="107"/>
      <c r="O252" s="107"/>
      <c r="P252" s="107"/>
      <c r="Q252" s="107"/>
      <c r="R252" s="107"/>
      <c r="S252" s="107"/>
      <c r="T252" s="107"/>
      <c r="U252" s="107"/>
      <c r="V252" s="107"/>
      <c r="W252" s="107"/>
      <c r="X252" s="107"/>
      <c r="Y252" s="107"/>
      <c r="Z252" s="107"/>
    </row>
    <row r="253" ht="13.5" customHeight="1">
      <c r="A253" s="302" t="s">
        <v>4403</v>
      </c>
      <c r="B253" s="302" t="s">
        <v>4305</v>
      </c>
      <c r="C253" s="302" t="s">
        <v>4404</v>
      </c>
      <c r="D253" s="302" t="s">
        <v>4405</v>
      </c>
      <c r="E253" s="302" t="s">
        <v>4406</v>
      </c>
      <c r="F253" s="302" t="s">
        <v>4407</v>
      </c>
      <c r="G253" s="302" t="s">
        <v>4408</v>
      </c>
      <c r="H253" s="302" t="s">
        <v>4409</v>
      </c>
      <c r="I253" s="302" t="s">
        <v>4410</v>
      </c>
      <c r="J253" s="302" t="s">
        <v>4411</v>
      </c>
      <c r="K253" s="302" t="s">
        <v>4412</v>
      </c>
      <c r="L253" s="315" t="s">
        <v>4413</v>
      </c>
      <c r="M253" s="302" t="s">
        <v>4414</v>
      </c>
      <c r="N253" s="107"/>
      <c r="O253" s="107"/>
      <c r="P253" s="107"/>
      <c r="Q253" s="107"/>
      <c r="R253" s="107"/>
      <c r="S253" s="107"/>
      <c r="T253" s="107"/>
      <c r="U253" s="107"/>
      <c r="V253" s="107"/>
      <c r="W253" s="107"/>
      <c r="X253" s="107"/>
      <c r="Y253" s="107"/>
      <c r="Z253" s="107"/>
    </row>
    <row r="254" ht="13.5" customHeight="1">
      <c r="A254" s="302" t="s">
        <v>4415</v>
      </c>
      <c r="B254" s="302" t="s">
        <v>4305</v>
      </c>
      <c r="C254" s="302" t="s">
        <v>4416</v>
      </c>
      <c r="D254" s="302" t="s">
        <v>4417</v>
      </c>
      <c r="E254" s="302" t="s">
        <v>4418</v>
      </c>
      <c r="F254" s="302" t="s">
        <v>4419</v>
      </c>
      <c r="G254" s="302" t="s">
        <v>4420</v>
      </c>
      <c r="H254" s="302" t="s">
        <v>4421</v>
      </c>
      <c r="I254" s="302" t="s">
        <v>4422</v>
      </c>
      <c r="J254" s="302" t="s">
        <v>4423</v>
      </c>
      <c r="K254" s="302" t="s">
        <v>4424</v>
      </c>
      <c r="L254" s="315" t="s">
        <v>4425</v>
      </c>
      <c r="M254" s="302" t="s">
        <v>4426</v>
      </c>
      <c r="N254" s="107"/>
      <c r="O254" s="107"/>
      <c r="P254" s="107"/>
      <c r="Q254" s="107"/>
      <c r="R254" s="107"/>
      <c r="S254" s="107"/>
      <c r="T254" s="107"/>
      <c r="U254" s="107"/>
      <c r="V254" s="107"/>
      <c r="W254" s="107"/>
      <c r="X254" s="107"/>
      <c r="Y254" s="107"/>
      <c r="Z254" s="107"/>
    </row>
    <row r="255" ht="13.5" customHeight="1">
      <c r="A255" s="302" t="s">
        <v>4427</v>
      </c>
      <c r="B255" s="302" t="s">
        <v>4305</v>
      </c>
      <c r="C255" s="302" t="s">
        <v>4428</v>
      </c>
      <c r="D255" s="302" t="s">
        <v>4429</v>
      </c>
      <c r="E255" s="302" t="s">
        <v>4430</v>
      </c>
      <c r="F255" s="302" t="s">
        <v>4431</v>
      </c>
      <c r="G255" s="302" t="s">
        <v>4432</v>
      </c>
      <c r="H255" s="302" t="s">
        <v>4433</v>
      </c>
      <c r="I255" s="302" t="s">
        <v>4434</v>
      </c>
      <c r="J255" s="302" t="s">
        <v>4435</v>
      </c>
      <c r="K255" s="302" t="s">
        <v>4436</v>
      </c>
      <c r="L255" s="315" t="s">
        <v>4437</v>
      </c>
      <c r="M255" s="302" t="s">
        <v>4438</v>
      </c>
      <c r="N255" s="107"/>
      <c r="O255" s="107"/>
      <c r="P255" s="107"/>
      <c r="Q255" s="107"/>
      <c r="R255" s="107"/>
      <c r="S255" s="107"/>
      <c r="T255" s="107"/>
      <c r="U255" s="107"/>
      <c r="V255" s="107"/>
      <c r="W255" s="107"/>
      <c r="X255" s="107"/>
      <c r="Y255" s="107"/>
      <c r="Z255" s="107"/>
    </row>
    <row r="256" ht="13.5" customHeight="1">
      <c r="A256" s="302" t="s">
        <v>4439</v>
      </c>
      <c r="B256" s="302" t="s">
        <v>4305</v>
      </c>
      <c r="C256" s="302" t="s">
        <v>4440</v>
      </c>
      <c r="D256" s="302" t="s">
        <v>4441</v>
      </c>
      <c r="E256" s="302" t="s">
        <v>4442</v>
      </c>
      <c r="F256" s="302" t="s">
        <v>4443</v>
      </c>
      <c r="G256" s="302" t="s">
        <v>4444</v>
      </c>
      <c r="H256" s="302" t="s">
        <v>4445</v>
      </c>
      <c r="I256" s="302" t="s">
        <v>4446</v>
      </c>
      <c r="J256" s="302" t="s">
        <v>4447</v>
      </c>
      <c r="K256" s="302" t="s">
        <v>4448</v>
      </c>
      <c r="L256" s="315" t="s">
        <v>4449</v>
      </c>
      <c r="M256" s="302" t="s">
        <v>4450</v>
      </c>
      <c r="N256" s="107"/>
      <c r="O256" s="107"/>
      <c r="P256" s="107"/>
      <c r="Q256" s="107"/>
      <c r="R256" s="107"/>
      <c r="S256" s="107"/>
      <c r="T256" s="107"/>
      <c r="U256" s="107"/>
      <c r="V256" s="107"/>
      <c r="W256" s="107"/>
      <c r="X256" s="107"/>
      <c r="Y256" s="107"/>
      <c r="Z256" s="107"/>
    </row>
    <row r="257" ht="13.5" customHeight="1">
      <c r="A257" s="302" t="s">
        <v>4451</v>
      </c>
      <c r="B257" s="302" t="s">
        <v>4305</v>
      </c>
      <c r="C257" s="302" t="s">
        <v>4452</v>
      </c>
      <c r="D257" s="302" t="s">
        <v>4453</v>
      </c>
      <c r="E257" s="302" t="s">
        <v>4454</v>
      </c>
      <c r="F257" s="302" t="s">
        <v>4455</v>
      </c>
      <c r="G257" s="302" t="s">
        <v>4456</v>
      </c>
      <c r="H257" s="302" t="s">
        <v>4457</v>
      </c>
      <c r="I257" s="302" t="s">
        <v>4458</v>
      </c>
      <c r="J257" s="302" t="s">
        <v>4459</v>
      </c>
      <c r="K257" s="302" t="s">
        <v>4460</v>
      </c>
      <c r="L257" s="315" t="s">
        <v>4461</v>
      </c>
      <c r="M257" s="302" t="s">
        <v>4462</v>
      </c>
      <c r="N257" s="107"/>
      <c r="O257" s="107"/>
      <c r="P257" s="107"/>
      <c r="Q257" s="107"/>
      <c r="R257" s="107"/>
      <c r="S257" s="107"/>
      <c r="T257" s="107"/>
      <c r="U257" s="107"/>
      <c r="V257" s="107"/>
      <c r="W257" s="107"/>
      <c r="X257" s="107"/>
      <c r="Y257" s="107"/>
      <c r="Z257" s="107"/>
    </row>
    <row r="258" ht="13.5" customHeight="1">
      <c r="A258" s="302" t="s">
        <v>4463</v>
      </c>
      <c r="B258" s="302" t="s">
        <v>4305</v>
      </c>
      <c r="C258" s="302" t="s">
        <v>4464</v>
      </c>
      <c r="D258" s="302" t="s">
        <v>4465</v>
      </c>
      <c r="E258" s="302" t="s">
        <v>4466</v>
      </c>
      <c r="F258" s="302" t="s">
        <v>4467</v>
      </c>
      <c r="G258" s="302" t="s">
        <v>4468</v>
      </c>
      <c r="H258" s="302" t="s">
        <v>4469</v>
      </c>
      <c r="I258" s="302" t="s">
        <v>4470</v>
      </c>
      <c r="J258" s="302" t="s">
        <v>4471</v>
      </c>
      <c r="K258" s="302" t="s">
        <v>4472</v>
      </c>
      <c r="L258" s="315" t="s">
        <v>4473</v>
      </c>
      <c r="M258" s="302" t="s">
        <v>4474</v>
      </c>
      <c r="N258" s="107"/>
      <c r="O258" s="107"/>
      <c r="P258" s="107"/>
      <c r="Q258" s="107"/>
      <c r="R258" s="107"/>
      <c r="S258" s="107"/>
      <c r="T258" s="107"/>
      <c r="U258" s="107"/>
      <c r="V258" s="107"/>
      <c r="W258" s="107"/>
      <c r="X258" s="107"/>
      <c r="Y258" s="107"/>
      <c r="Z258" s="107"/>
    </row>
    <row r="259" ht="13.5" customHeight="1">
      <c r="A259" s="302" t="s">
        <v>4475</v>
      </c>
      <c r="B259" s="302" t="s">
        <v>4305</v>
      </c>
      <c r="C259" s="302" t="s">
        <v>4476</v>
      </c>
      <c r="D259" s="302" t="s">
        <v>4477</v>
      </c>
      <c r="E259" s="302" t="s">
        <v>4478</v>
      </c>
      <c r="F259" s="302" t="s">
        <v>4479</v>
      </c>
      <c r="G259" s="302" t="s">
        <v>4480</v>
      </c>
      <c r="H259" s="302" t="s">
        <v>4481</v>
      </c>
      <c r="I259" s="302" t="s">
        <v>4482</v>
      </c>
      <c r="J259" s="302" t="s">
        <v>4483</v>
      </c>
      <c r="K259" s="302" t="s">
        <v>4484</v>
      </c>
      <c r="L259" s="315" t="s">
        <v>4485</v>
      </c>
      <c r="M259" s="302" t="s">
        <v>4486</v>
      </c>
      <c r="N259" s="107"/>
      <c r="O259" s="107"/>
      <c r="P259" s="107"/>
      <c r="Q259" s="107"/>
      <c r="R259" s="107"/>
      <c r="S259" s="107"/>
      <c r="T259" s="107"/>
      <c r="U259" s="107"/>
      <c r="V259" s="107"/>
      <c r="W259" s="107"/>
      <c r="X259" s="107"/>
      <c r="Y259" s="107"/>
      <c r="Z259" s="107"/>
    </row>
    <row r="260" ht="13.5" customHeight="1">
      <c r="A260" s="302" t="s">
        <v>4487</v>
      </c>
      <c r="B260" s="302" t="s">
        <v>4305</v>
      </c>
      <c r="C260" s="302" t="s">
        <v>4488</v>
      </c>
      <c r="D260" s="302" t="s">
        <v>4489</v>
      </c>
      <c r="E260" s="302" t="s">
        <v>4490</v>
      </c>
      <c r="F260" s="302" t="s">
        <v>4491</v>
      </c>
      <c r="G260" s="302" t="s">
        <v>4492</v>
      </c>
      <c r="H260" s="302" t="s">
        <v>4493</v>
      </c>
      <c r="I260" s="302" t="s">
        <v>4494</v>
      </c>
      <c r="J260" s="302" t="s">
        <v>4495</v>
      </c>
      <c r="K260" s="302" t="s">
        <v>4496</v>
      </c>
      <c r="L260" s="315" t="s">
        <v>4497</v>
      </c>
      <c r="M260" s="302" t="s">
        <v>4498</v>
      </c>
      <c r="N260" s="107"/>
      <c r="O260" s="107"/>
      <c r="P260" s="107"/>
      <c r="Q260" s="107"/>
      <c r="R260" s="107"/>
      <c r="S260" s="107"/>
      <c r="T260" s="107"/>
      <c r="U260" s="107"/>
      <c r="V260" s="107"/>
      <c r="W260" s="107"/>
      <c r="X260" s="107"/>
      <c r="Y260" s="107"/>
      <c r="Z260" s="107"/>
    </row>
    <row r="261" ht="13.5" customHeight="1">
      <c r="A261" s="302" t="s">
        <v>4499</v>
      </c>
      <c r="B261" s="302" t="s">
        <v>4305</v>
      </c>
      <c r="C261" s="302" t="s">
        <v>4500</v>
      </c>
      <c r="D261" s="302" t="s">
        <v>4501</v>
      </c>
      <c r="E261" s="302" t="s">
        <v>4502</v>
      </c>
      <c r="F261" s="302" t="s">
        <v>4503</v>
      </c>
      <c r="G261" s="302" t="s">
        <v>4504</v>
      </c>
      <c r="H261" s="302" t="s">
        <v>4505</v>
      </c>
      <c r="I261" s="302" t="s">
        <v>4506</v>
      </c>
      <c r="J261" s="302" t="s">
        <v>4507</v>
      </c>
      <c r="K261" s="302" t="s">
        <v>4508</v>
      </c>
      <c r="L261" s="315" t="s">
        <v>4509</v>
      </c>
      <c r="M261" s="302" t="s">
        <v>4510</v>
      </c>
      <c r="N261" s="107"/>
      <c r="O261" s="107"/>
      <c r="P261" s="107"/>
      <c r="Q261" s="107"/>
      <c r="R261" s="107"/>
      <c r="S261" s="107"/>
      <c r="T261" s="107"/>
      <c r="U261" s="107"/>
      <c r="V261" s="107"/>
      <c r="W261" s="107"/>
      <c r="X261" s="107"/>
      <c r="Y261" s="107"/>
      <c r="Z261" s="107"/>
    </row>
    <row r="262" ht="13.5" customHeight="1">
      <c r="A262" s="302" t="s">
        <v>4511</v>
      </c>
      <c r="B262" s="302" t="s">
        <v>4305</v>
      </c>
      <c r="C262" s="302" t="s">
        <v>4512</v>
      </c>
      <c r="D262" s="302" t="s">
        <v>4513</v>
      </c>
      <c r="E262" s="302" t="s">
        <v>4514</v>
      </c>
      <c r="F262" s="302" t="s">
        <v>4515</v>
      </c>
      <c r="G262" s="302" t="s">
        <v>4516</v>
      </c>
      <c r="H262" s="302" t="s">
        <v>4517</v>
      </c>
      <c r="I262" s="302" t="s">
        <v>4518</v>
      </c>
      <c r="J262" s="302" t="s">
        <v>4519</v>
      </c>
      <c r="K262" s="302" t="s">
        <v>4520</v>
      </c>
      <c r="L262" s="315" t="s">
        <v>4521</v>
      </c>
      <c r="M262" s="302" t="s">
        <v>4522</v>
      </c>
      <c r="N262" s="107"/>
      <c r="O262" s="107"/>
      <c r="P262" s="107"/>
      <c r="Q262" s="107"/>
      <c r="R262" s="107"/>
      <c r="S262" s="107"/>
      <c r="T262" s="107"/>
      <c r="U262" s="107"/>
      <c r="V262" s="107"/>
      <c r="W262" s="107"/>
      <c r="X262" s="107"/>
      <c r="Y262" s="107"/>
      <c r="Z262" s="107"/>
    </row>
    <row r="263" ht="13.5" customHeight="1">
      <c r="A263" s="302" t="s">
        <v>4523</v>
      </c>
      <c r="B263" s="302" t="s">
        <v>4305</v>
      </c>
      <c r="C263" s="302" t="s">
        <v>4524</v>
      </c>
      <c r="D263" s="302" t="s">
        <v>4525</v>
      </c>
      <c r="E263" s="302" t="s">
        <v>4526</v>
      </c>
      <c r="F263" s="302" t="s">
        <v>4527</v>
      </c>
      <c r="G263" s="302" t="s">
        <v>4528</v>
      </c>
      <c r="H263" s="302" t="s">
        <v>4529</v>
      </c>
      <c r="I263" s="302" t="s">
        <v>4530</v>
      </c>
      <c r="J263" s="302" t="s">
        <v>4531</v>
      </c>
      <c r="K263" s="302" t="s">
        <v>4532</v>
      </c>
      <c r="L263" s="315" t="s">
        <v>4533</v>
      </c>
      <c r="M263" s="302" t="s">
        <v>4534</v>
      </c>
      <c r="N263" s="107"/>
      <c r="O263" s="107"/>
      <c r="P263" s="107"/>
      <c r="Q263" s="107"/>
      <c r="R263" s="107"/>
      <c r="S263" s="107"/>
      <c r="T263" s="107"/>
      <c r="U263" s="107"/>
      <c r="V263" s="107"/>
      <c r="W263" s="107"/>
      <c r="X263" s="107"/>
      <c r="Y263" s="107"/>
      <c r="Z263" s="107"/>
    </row>
    <row r="264" ht="13.5" customHeight="1">
      <c r="A264" s="302" t="s">
        <v>4535</v>
      </c>
      <c r="B264" s="302" t="s">
        <v>4305</v>
      </c>
      <c r="C264" s="302" t="s">
        <v>4536</v>
      </c>
      <c r="D264" s="302" t="s">
        <v>4537</v>
      </c>
      <c r="E264" s="302" t="s">
        <v>4538</v>
      </c>
      <c r="F264" s="302" t="s">
        <v>4539</v>
      </c>
      <c r="G264" s="302" t="s">
        <v>4540</v>
      </c>
      <c r="H264" s="302" t="s">
        <v>4541</v>
      </c>
      <c r="I264" s="302" t="s">
        <v>4542</v>
      </c>
      <c r="J264" s="302" t="s">
        <v>4543</v>
      </c>
      <c r="K264" s="302" t="s">
        <v>4544</v>
      </c>
      <c r="L264" s="315" t="s">
        <v>4545</v>
      </c>
      <c r="M264" s="302" t="s">
        <v>4546</v>
      </c>
      <c r="N264" s="107"/>
      <c r="O264" s="107"/>
      <c r="P264" s="107"/>
      <c r="Q264" s="107"/>
      <c r="R264" s="107"/>
      <c r="S264" s="107"/>
      <c r="T264" s="107"/>
      <c r="U264" s="107"/>
      <c r="V264" s="107"/>
      <c r="W264" s="107"/>
      <c r="X264" s="107"/>
      <c r="Y264" s="107"/>
      <c r="Z264" s="107"/>
    </row>
    <row r="265" ht="13.5" customHeight="1">
      <c r="A265" s="302" t="s">
        <v>4547</v>
      </c>
      <c r="B265" s="302" t="s">
        <v>4305</v>
      </c>
      <c r="C265" s="302" t="s">
        <v>4548</v>
      </c>
      <c r="D265" s="302" t="s">
        <v>4549</v>
      </c>
      <c r="E265" s="302" t="s">
        <v>4550</v>
      </c>
      <c r="F265" s="302" t="s">
        <v>4551</v>
      </c>
      <c r="G265" s="302" t="s">
        <v>4552</v>
      </c>
      <c r="H265" s="302" t="s">
        <v>4553</v>
      </c>
      <c r="I265" s="302" t="s">
        <v>4554</v>
      </c>
      <c r="J265" s="302" t="s">
        <v>4555</v>
      </c>
      <c r="K265" s="302" t="s">
        <v>4556</v>
      </c>
      <c r="L265" s="315" t="s">
        <v>4557</v>
      </c>
      <c r="M265" s="302" t="s">
        <v>4558</v>
      </c>
      <c r="N265" s="107"/>
      <c r="O265" s="107"/>
      <c r="P265" s="107"/>
      <c r="Q265" s="107"/>
      <c r="R265" s="107"/>
      <c r="S265" s="107"/>
      <c r="T265" s="107"/>
      <c r="U265" s="107"/>
      <c r="V265" s="107"/>
      <c r="W265" s="107"/>
      <c r="X265" s="107"/>
      <c r="Y265" s="107"/>
      <c r="Z265" s="107"/>
    </row>
    <row r="266" ht="13.5" customHeight="1">
      <c r="A266" s="302" t="s">
        <v>4559</v>
      </c>
      <c r="B266" s="302" t="s">
        <v>4305</v>
      </c>
      <c r="C266" s="302" t="s">
        <v>4560</v>
      </c>
      <c r="D266" s="302" t="s">
        <v>4561</v>
      </c>
      <c r="E266" s="302" t="s">
        <v>4562</v>
      </c>
      <c r="F266" s="302" t="s">
        <v>4563</v>
      </c>
      <c r="G266" s="302" t="s">
        <v>4564</v>
      </c>
      <c r="H266" s="302" t="s">
        <v>4565</v>
      </c>
      <c r="I266" s="302" t="s">
        <v>4566</v>
      </c>
      <c r="J266" s="302" t="s">
        <v>4567</v>
      </c>
      <c r="K266" s="302" t="s">
        <v>4568</v>
      </c>
      <c r="L266" s="315" t="s">
        <v>4569</v>
      </c>
      <c r="M266" s="302" t="s">
        <v>4570</v>
      </c>
      <c r="N266" s="107"/>
      <c r="O266" s="107"/>
      <c r="P266" s="107"/>
      <c r="Q266" s="107"/>
      <c r="R266" s="107"/>
      <c r="S266" s="107"/>
      <c r="T266" s="107"/>
      <c r="U266" s="107"/>
      <c r="V266" s="107"/>
      <c r="W266" s="107"/>
      <c r="X266" s="107"/>
      <c r="Y266" s="107"/>
      <c r="Z266" s="107"/>
    </row>
    <row r="267" ht="13.5" customHeight="1">
      <c r="A267" s="302" t="s">
        <v>4571</v>
      </c>
      <c r="B267" s="302" t="s">
        <v>4305</v>
      </c>
      <c r="C267" s="302" t="s">
        <v>4572</v>
      </c>
      <c r="D267" s="302" t="s">
        <v>4573</v>
      </c>
      <c r="E267" s="302" t="s">
        <v>4574</v>
      </c>
      <c r="F267" s="302" t="s">
        <v>4575</v>
      </c>
      <c r="G267" s="302" t="s">
        <v>4576</v>
      </c>
      <c r="H267" s="302" t="s">
        <v>4577</v>
      </c>
      <c r="I267" s="302" t="s">
        <v>4578</v>
      </c>
      <c r="J267" s="302" t="s">
        <v>4579</v>
      </c>
      <c r="K267" s="302" t="s">
        <v>4580</v>
      </c>
      <c r="L267" s="315" t="s">
        <v>4581</v>
      </c>
      <c r="M267" s="302" t="s">
        <v>4582</v>
      </c>
      <c r="N267" s="107"/>
      <c r="O267" s="107"/>
      <c r="P267" s="107"/>
      <c r="Q267" s="107"/>
      <c r="R267" s="107"/>
      <c r="S267" s="107"/>
      <c r="T267" s="107"/>
      <c r="U267" s="107"/>
      <c r="V267" s="107"/>
      <c r="W267" s="107"/>
      <c r="X267" s="107"/>
      <c r="Y267" s="107"/>
      <c r="Z267" s="107"/>
    </row>
    <row r="268" ht="13.5" customHeight="1">
      <c r="A268" s="302" t="s">
        <v>4583</v>
      </c>
      <c r="B268" s="302" t="s">
        <v>4305</v>
      </c>
      <c r="C268" s="302" t="s">
        <v>4584</v>
      </c>
      <c r="D268" s="302" t="s">
        <v>4585</v>
      </c>
      <c r="E268" s="302" t="s">
        <v>4586</v>
      </c>
      <c r="F268" s="302" t="s">
        <v>4587</v>
      </c>
      <c r="G268" s="302" t="s">
        <v>4588</v>
      </c>
      <c r="H268" s="302" t="s">
        <v>4589</v>
      </c>
      <c r="I268" s="302" t="s">
        <v>4590</v>
      </c>
      <c r="J268" s="302" t="s">
        <v>4591</v>
      </c>
      <c r="K268" s="302" t="s">
        <v>4592</v>
      </c>
      <c r="L268" s="315" t="s">
        <v>4593</v>
      </c>
      <c r="M268" s="302" t="s">
        <v>4594</v>
      </c>
      <c r="N268" s="107"/>
      <c r="O268" s="107"/>
      <c r="P268" s="107"/>
      <c r="Q268" s="107"/>
      <c r="R268" s="107"/>
      <c r="S268" s="107"/>
      <c r="T268" s="107"/>
      <c r="U268" s="107"/>
      <c r="V268" s="107"/>
      <c r="W268" s="107"/>
      <c r="X268" s="107"/>
      <c r="Y268" s="107"/>
      <c r="Z268" s="107"/>
    </row>
    <row r="269" ht="13.5" customHeight="1">
      <c r="A269" s="302" t="s">
        <v>4595</v>
      </c>
      <c r="B269" s="302" t="s">
        <v>4305</v>
      </c>
      <c r="C269" s="302" t="s">
        <v>4596</v>
      </c>
      <c r="D269" s="302" t="s">
        <v>4597</v>
      </c>
      <c r="E269" s="302" t="s">
        <v>4598</v>
      </c>
      <c r="F269" s="302" t="s">
        <v>4599</v>
      </c>
      <c r="G269" s="302" t="s">
        <v>4600</v>
      </c>
      <c r="H269" s="302" t="s">
        <v>4601</v>
      </c>
      <c r="I269" s="302" t="s">
        <v>4602</v>
      </c>
      <c r="J269" s="302" t="s">
        <v>4603</v>
      </c>
      <c r="K269" s="302" t="s">
        <v>4604</v>
      </c>
      <c r="L269" s="315" t="s">
        <v>4605</v>
      </c>
      <c r="M269" s="302" t="s">
        <v>4606</v>
      </c>
      <c r="N269" s="107"/>
      <c r="O269" s="107"/>
      <c r="P269" s="107"/>
      <c r="Q269" s="107"/>
      <c r="R269" s="107"/>
      <c r="S269" s="107"/>
      <c r="T269" s="107"/>
      <c r="U269" s="107"/>
      <c r="V269" s="107"/>
      <c r="W269" s="107"/>
      <c r="X269" s="107"/>
      <c r="Y269" s="107"/>
      <c r="Z269" s="107"/>
    </row>
    <row r="270" ht="13.5" customHeight="1">
      <c r="A270" s="302" t="s">
        <v>4607</v>
      </c>
      <c r="B270" s="302" t="s">
        <v>4305</v>
      </c>
      <c r="C270" s="302" t="s">
        <v>4608</v>
      </c>
      <c r="D270" s="302" t="s">
        <v>4609</v>
      </c>
      <c r="E270" s="302" t="s">
        <v>4610</v>
      </c>
      <c r="F270" s="302" t="s">
        <v>4611</v>
      </c>
      <c r="G270" s="302" t="s">
        <v>4612</v>
      </c>
      <c r="H270" s="302" t="s">
        <v>4613</v>
      </c>
      <c r="I270" s="302" t="s">
        <v>4614</v>
      </c>
      <c r="J270" s="302" t="s">
        <v>4615</v>
      </c>
      <c r="K270" s="302" t="s">
        <v>4616</v>
      </c>
      <c r="L270" s="315" t="s">
        <v>4617</v>
      </c>
      <c r="M270" s="302" t="s">
        <v>4618</v>
      </c>
      <c r="N270" s="107"/>
      <c r="O270" s="107"/>
      <c r="P270" s="107"/>
      <c r="Q270" s="107"/>
      <c r="R270" s="107"/>
      <c r="S270" s="107"/>
      <c r="T270" s="107"/>
      <c r="U270" s="107"/>
      <c r="V270" s="107"/>
      <c r="W270" s="107"/>
      <c r="X270" s="107"/>
      <c r="Y270" s="107"/>
      <c r="Z270" s="107"/>
    </row>
    <row r="271" ht="13.5" customHeight="1">
      <c r="A271" s="302" t="s">
        <v>4619</v>
      </c>
      <c r="B271" s="302" t="s">
        <v>4305</v>
      </c>
      <c r="C271" s="302" t="s">
        <v>4620</v>
      </c>
      <c r="D271" s="302" t="s">
        <v>4621</v>
      </c>
      <c r="E271" s="302" t="s">
        <v>4622</v>
      </c>
      <c r="F271" s="302" t="s">
        <v>4623</v>
      </c>
      <c r="G271" s="302" t="s">
        <v>4624</v>
      </c>
      <c r="H271" s="302" t="s">
        <v>4625</v>
      </c>
      <c r="I271" s="302" t="s">
        <v>4626</v>
      </c>
      <c r="J271" s="302" t="s">
        <v>4627</v>
      </c>
      <c r="K271" s="302" t="s">
        <v>4628</v>
      </c>
      <c r="L271" s="315" t="s">
        <v>4629</v>
      </c>
      <c r="M271" s="302" t="s">
        <v>4630</v>
      </c>
      <c r="N271" s="107"/>
      <c r="O271" s="107"/>
      <c r="P271" s="107"/>
      <c r="Q271" s="107"/>
      <c r="R271" s="107"/>
      <c r="S271" s="107"/>
      <c r="T271" s="107"/>
      <c r="U271" s="107"/>
      <c r="V271" s="107"/>
      <c r="W271" s="107"/>
      <c r="X271" s="107"/>
      <c r="Y271" s="107"/>
      <c r="Z271" s="107"/>
    </row>
    <row r="272" ht="13.5" customHeight="1">
      <c r="A272" s="302" t="s">
        <v>4631</v>
      </c>
      <c r="B272" s="302" t="s">
        <v>4305</v>
      </c>
      <c r="C272" s="302" t="s">
        <v>4632</v>
      </c>
      <c r="D272" s="302" t="s">
        <v>4633</v>
      </c>
      <c r="E272" s="302" t="s">
        <v>4634</v>
      </c>
      <c r="F272" s="302" t="s">
        <v>4635</v>
      </c>
      <c r="G272" s="302" t="s">
        <v>4636</v>
      </c>
      <c r="H272" s="302" t="s">
        <v>4637</v>
      </c>
      <c r="I272" s="302" t="s">
        <v>4638</v>
      </c>
      <c r="J272" s="302" t="s">
        <v>4639</v>
      </c>
      <c r="K272" s="302" t="s">
        <v>4640</v>
      </c>
      <c r="L272" s="315" t="s">
        <v>4641</v>
      </c>
      <c r="M272" s="302" t="s">
        <v>4642</v>
      </c>
      <c r="N272" s="107"/>
      <c r="O272" s="107"/>
      <c r="P272" s="107"/>
      <c r="Q272" s="107"/>
      <c r="R272" s="107"/>
      <c r="S272" s="107"/>
      <c r="T272" s="107"/>
      <c r="U272" s="107"/>
      <c r="V272" s="107"/>
      <c r="W272" s="107"/>
      <c r="X272" s="107"/>
      <c r="Y272" s="107"/>
      <c r="Z272" s="107"/>
    </row>
    <row r="273" ht="13.5" customHeight="1">
      <c r="A273" s="302" t="s">
        <v>4643</v>
      </c>
      <c r="B273" s="302" t="s">
        <v>4305</v>
      </c>
      <c r="C273" s="302" t="s">
        <v>4644</v>
      </c>
      <c r="D273" s="302" t="s">
        <v>4645</v>
      </c>
      <c r="E273" s="302" t="s">
        <v>4646</v>
      </c>
      <c r="F273" s="302" t="s">
        <v>4647</v>
      </c>
      <c r="G273" s="302" t="s">
        <v>4648</v>
      </c>
      <c r="H273" s="302" t="s">
        <v>4649</v>
      </c>
      <c r="I273" s="302" t="s">
        <v>4650</v>
      </c>
      <c r="J273" s="302" t="s">
        <v>4651</v>
      </c>
      <c r="K273" s="302" t="s">
        <v>4652</v>
      </c>
      <c r="L273" s="302" t="s">
        <v>4653</v>
      </c>
      <c r="M273" s="302" t="s">
        <v>4654</v>
      </c>
      <c r="N273" s="107"/>
      <c r="O273" s="107"/>
      <c r="P273" s="107"/>
      <c r="Q273" s="107"/>
      <c r="R273" s="107"/>
      <c r="S273" s="107"/>
      <c r="T273" s="107"/>
      <c r="U273" s="107"/>
      <c r="V273" s="107"/>
      <c r="W273" s="107"/>
      <c r="X273" s="107"/>
      <c r="Y273" s="107"/>
      <c r="Z273" s="107"/>
    </row>
    <row r="274" ht="13.5" customHeight="1">
      <c r="A274" s="302" t="s">
        <v>4655</v>
      </c>
      <c r="B274" s="302" t="s">
        <v>4305</v>
      </c>
      <c r="C274" s="302" t="s">
        <v>4656</v>
      </c>
      <c r="D274" s="302" t="s">
        <v>4657</v>
      </c>
      <c r="E274" s="302" t="s">
        <v>4658</v>
      </c>
      <c r="F274" s="302" t="s">
        <v>4659</v>
      </c>
      <c r="G274" s="302" t="s">
        <v>4660</v>
      </c>
      <c r="H274" s="302" t="s">
        <v>4661</v>
      </c>
      <c r="I274" s="302" t="s">
        <v>4662</v>
      </c>
      <c r="J274" s="302" t="s">
        <v>4663</v>
      </c>
      <c r="K274" s="302" t="s">
        <v>4664</v>
      </c>
      <c r="L274" s="302" t="s">
        <v>4665</v>
      </c>
      <c r="M274" s="302" t="s">
        <v>4666</v>
      </c>
      <c r="N274" s="107"/>
      <c r="O274" s="107"/>
      <c r="P274" s="107"/>
      <c r="Q274" s="107"/>
      <c r="R274" s="107"/>
      <c r="S274" s="107"/>
      <c r="T274" s="107"/>
      <c r="U274" s="107"/>
      <c r="V274" s="107"/>
      <c r="W274" s="107"/>
      <c r="X274" s="107"/>
      <c r="Y274" s="107"/>
      <c r="Z274" s="107"/>
    </row>
    <row r="275" ht="13.5" customHeight="1">
      <c r="A275" s="302" t="s">
        <v>4667</v>
      </c>
      <c r="B275" s="302" t="s">
        <v>4305</v>
      </c>
      <c r="C275" s="302" t="s">
        <v>4668</v>
      </c>
      <c r="D275" s="302" t="s">
        <v>4669</v>
      </c>
      <c r="E275" s="302" t="s">
        <v>4670</v>
      </c>
      <c r="F275" s="302" t="s">
        <v>4671</v>
      </c>
      <c r="G275" s="302" t="s">
        <v>4672</v>
      </c>
      <c r="H275" s="302" t="s">
        <v>4673</v>
      </c>
      <c r="I275" s="302" t="s">
        <v>4674</v>
      </c>
      <c r="J275" s="302" t="s">
        <v>4675</v>
      </c>
      <c r="K275" s="302" t="s">
        <v>4676</v>
      </c>
      <c r="L275" s="302" t="s">
        <v>4677</v>
      </c>
      <c r="M275" s="302" t="s">
        <v>4678</v>
      </c>
      <c r="N275" s="107"/>
      <c r="O275" s="107"/>
      <c r="P275" s="107"/>
      <c r="Q275" s="107"/>
      <c r="R275" s="107"/>
      <c r="S275" s="107"/>
      <c r="T275" s="107"/>
      <c r="U275" s="107"/>
      <c r="V275" s="107"/>
      <c r="W275" s="107"/>
      <c r="X275" s="107"/>
      <c r="Y275" s="107"/>
      <c r="Z275" s="107"/>
    </row>
    <row r="276" ht="13.5" customHeight="1">
      <c r="A276" s="302" t="s">
        <v>4679</v>
      </c>
      <c r="B276" s="302" t="s">
        <v>4305</v>
      </c>
      <c r="C276" s="302" t="s">
        <v>4680</v>
      </c>
      <c r="D276" s="302" t="s">
        <v>4681</v>
      </c>
      <c r="E276" s="302" t="s">
        <v>4682</v>
      </c>
      <c r="F276" s="302" t="s">
        <v>4683</v>
      </c>
      <c r="G276" s="302" t="s">
        <v>4684</v>
      </c>
      <c r="H276" s="302" t="s">
        <v>4685</v>
      </c>
      <c r="I276" s="302" t="s">
        <v>4686</v>
      </c>
      <c r="J276" s="302" t="s">
        <v>4687</v>
      </c>
      <c r="K276" s="302" t="s">
        <v>4688</v>
      </c>
      <c r="L276" s="302" t="s">
        <v>4689</v>
      </c>
      <c r="M276" s="302" t="s">
        <v>4690</v>
      </c>
      <c r="N276" s="107"/>
      <c r="O276" s="107"/>
      <c r="P276" s="107"/>
      <c r="Q276" s="107"/>
      <c r="R276" s="107"/>
      <c r="S276" s="107"/>
      <c r="T276" s="107"/>
      <c r="U276" s="107"/>
      <c r="V276" s="107"/>
      <c r="W276" s="107"/>
      <c r="X276" s="107"/>
      <c r="Y276" s="107"/>
      <c r="Z276" s="107"/>
    </row>
    <row r="277" ht="13.5" customHeight="1">
      <c r="A277" s="302" t="s">
        <v>4691</v>
      </c>
      <c r="B277" s="302" t="s">
        <v>4305</v>
      </c>
      <c r="C277" s="302" t="s">
        <v>4692</v>
      </c>
      <c r="D277" s="302" t="s">
        <v>4693</v>
      </c>
      <c r="E277" s="303" t="s">
        <v>4694</v>
      </c>
      <c r="F277" s="302" t="s">
        <v>4695</v>
      </c>
      <c r="G277" s="302" t="s">
        <v>4696</v>
      </c>
      <c r="H277" s="302" t="s">
        <v>4697</v>
      </c>
      <c r="I277" s="302" t="s">
        <v>4698</v>
      </c>
      <c r="J277" s="302" t="s">
        <v>4699</v>
      </c>
      <c r="K277" s="302" t="s">
        <v>4700</v>
      </c>
      <c r="L277" s="315" t="s">
        <v>4701</v>
      </c>
      <c r="M277" s="302" t="s">
        <v>4702</v>
      </c>
      <c r="N277" s="107"/>
      <c r="O277" s="107"/>
      <c r="P277" s="107"/>
      <c r="Q277" s="107"/>
      <c r="R277" s="107"/>
      <c r="S277" s="107"/>
      <c r="T277" s="107"/>
      <c r="U277" s="107"/>
      <c r="V277" s="107"/>
      <c r="W277" s="107"/>
      <c r="X277" s="107"/>
      <c r="Y277" s="107"/>
      <c r="Z277" s="107"/>
    </row>
    <row r="278" ht="13.5" customHeight="1">
      <c r="A278" s="302" t="s">
        <v>4703</v>
      </c>
      <c r="B278" s="302" t="s">
        <v>4305</v>
      </c>
      <c r="C278" s="302" t="s">
        <v>4704</v>
      </c>
      <c r="D278" s="302" t="s">
        <v>4705</v>
      </c>
      <c r="E278" s="303" t="s">
        <v>4706</v>
      </c>
      <c r="F278" s="302" t="s">
        <v>4707</v>
      </c>
      <c r="G278" s="302" t="s">
        <v>4708</v>
      </c>
      <c r="H278" s="302" t="s">
        <v>4709</v>
      </c>
      <c r="I278" s="302" t="s">
        <v>4710</v>
      </c>
      <c r="J278" s="302" t="s">
        <v>4711</v>
      </c>
      <c r="K278" s="302" t="s">
        <v>4712</v>
      </c>
      <c r="L278" s="315" t="s">
        <v>4713</v>
      </c>
      <c r="M278" s="302" t="s">
        <v>4714</v>
      </c>
      <c r="N278" s="107"/>
      <c r="O278" s="107"/>
      <c r="P278" s="107"/>
      <c r="Q278" s="107"/>
      <c r="R278" s="107"/>
      <c r="S278" s="107"/>
      <c r="T278" s="107"/>
      <c r="U278" s="107"/>
      <c r="V278" s="107"/>
      <c r="W278" s="107"/>
      <c r="X278" s="107"/>
      <c r="Y278" s="107"/>
      <c r="Z278" s="107"/>
    </row>
    <row r="279" ht="13.5" customHeight="1">
      <c r="A279" s="302" t="s">
        <v>4715</v>
      </c>
      <c r="B279" s="302" t="s">
        <v>4305</v>
      </c>
      <c r="C279" s="302" t="s">
        <v>4716</v>
      </c>
      <c r="D279" s="302" t="s">
        <v>4717</v>
      </c>
      <c r="E279" s="303" t="s">
        <v>4718</v>
      </c>
      <c r="F279" s="302" t="s">
        <v>4719</v>
      </c>
      <c r="G279" s="302" t="s">
        <v>4720</v>
      </c>
      <c r="H279" s="302" t="s">
        <v>4721</v>
      </c>
      <c r="I279" s="302" t="s">
        <v>4722</v>
      </c>
      <c r="J279" s="302" t="s">
        <v>4723</v>
      </c>
      <c r="K279" s="302" t="s">
        <v>4724</v>
      </c>
      <c r="L279" s="315" t="s">
        <v>4725</v>
      </c>
      <c r="M279" s="302" t="s">
        <v>4726</v>
      </c>
      <c r="N279" s="107"/>
      <c r="O279" s="107"/>
      <c r="P279" s="107"/>
      <c r="Q279" s="107"/>
      <c r="R279" s="107"/>
      <c r="S279" s="107"/>
      <c r="T279" s="107"/>
      <c r="U279" s="107"/>
      <c r="V279" s="107"/>
      <c r="W279" s="107"/>
      <c r="X279" s="107"/>
      <c r="Y279" s="107"/>
      <c r="Z279" s="107"/>
    </row>
    <row r="280" ht="13.5" customHeight="1">
      <c r="A280" s="302" t="s">
        <v>4727</v>
      </c>
      <c r="B280" s="302" t="s">
        <v>4305</v>
      </c>
      <c r="C280" s="302" t="s">
        <v>4728</v>
      </c>
      <c r="D280" s="302" t="s">
        <v>4729</v>
      </c>
      <c r="E280" s="303" t="s">
        <v>4730</v>
      </c>
      <c r="F280" s="302" t="s">
        <v>4731</v>
      </c>
      <c r="G280" s="302" t="s">
        <v>4732</v>
      </c>
      <c r="H280" s="302" t="s">
        <v>4733</v>
      </c>
      <c r="I280" s="302" t="s">
        <v>4734</v>
      </c>
      <c r="J280" s="302" t="s">
        <v>4735</v>
      </c>
      <c r="K280" s="302" t="s">
        <v>4736</v>
      </c>
      <c r="L280" s="315" t="s">
        <v>4737</v>
      </c>
      <c r="M280" s="302" t="s">
        <v>4738</v>
      </c>
      <c r="N280" s="107"/>
      <c r="O280" s="107"/>
      <c r="P280" s="107"/>
      <c r="Q280" s="107"/>
      <c r="R280" s="107"/>
      <c r="S280" s="107"/>
      <c r="T280" s="107"/>
      <c r="U280" s="107"/>
      <c r="V280" s="107"/>
      <c r="W280" s="107"/>
      <c r="X280" s="107"/>
      <c r="Y280" s="107"/>
      <c r="Z280" s="107"/>
    </row>
    <row r="281" ht="13.5" customHeight="1">
      <c r="A281" s="302" t="s">
        <v>4739</v>
      </c>
      <c r="B281" s="302" t="s">
        <v>4305</v>
      </c>
      <c r="C281" s="302" t="s">
        <v>4740</v>
      </c>
      <c r="D281" s="302" t="s">
        <v>4741</v>
      </c>
      <c r="E281" s="303" t="s">
        <v>4742</v>
      </c>
      <c r="F281" s="302" t="s">
        <v>4743</v>
      </c>
      <c r="G281" s="302" t="s">
        <v>4744</v>
      </c>
      <c r="H281" s="302" t="s">
        <v>4745</v>
      </c>
      <c r="I281" s="302" t="s">
        <v>4746</v>
      </c>
      <c r="J281" s="302" t="s">
        <v>4747</v>
      </c>
      <c r="K281" s="302" t="s">
        <v>4748</v>
      </c>
      <c r="L281" s="315" t="s">
        <v>4749</v>
      </c>
      <c r="M281" s="302" t="s">
        <v>4750</v>
      </c>
      <c r="N281" s="107"/>
      <c r="O281" s="107"/>
      <c r="P281" s="107"/>
      <c r="Q281" s="107"/>
      <c r="R281" s="107"/>
      <c r="S281" s="107"/>
      <c r="T281" s="107"/>
      <c r="U281" s="107"/>
      <c r="V281" s="107"/>
      <c r="W281" s="107"/>
      <c r="X281" s="107"/>
      <c r="Y281" s="107"/>
      <c r="Z281" s="107"/>
    </row>
    <row r="282" ht="57.0" customHeight="1">
      <c r="A282" s="302" t="s">
        <v>4751</v>
      </c>
      <c r="B282" s="302" t="s">
        <v>4305</v>
      </c>
      <c r="C282" s="302" t="s">
        <v>4752</v>
      </c>
      <c r="D282" s="302" t="s">
        <v>4753</v>
      </c>
      <c r="E282" s="303" t="s">
        <v>4754</v>
      </c>
      <c r="F282" s="302" t="s">
        <v>4755</v>
      </c>
      <c r="G282" s="302" t="s">
        <v>4756</v>
      </c>
      <c r="H282" s="302" t="s">
        <v>4757</v>
      </c>
      <c r="I282" s="302" t="s">
        <v>4758</v>
      </c>
      <c r="J282" s="302" t="s">
        <v>4759</v>
      </c>
      <c r="K282" s="302" t="s">
        <v>4760</v>
      </c>
      <c r="L282" s="315" t="s">
        <v>4761</v>
      </c>
      <c r="M282" s="302" t="s">
        <v>4762</v>
      </c>
      <c r="N282" s="107"/>
      <c r="O282" s="107"/>
      <c r="P282" s="107"/>
      <c r="Q282" s="107"/>
      <c r="R282" s="107"/>
      <c r="S282" s="107"/>
      <c r="T282" s="107"/>
      <c r="U282" s="107"/>
      <c r="V282" s="107"/>
      <c r="W282" s="107"/>
      <c r="X282" s="107"/>
      <c r="Y282" s="107"/>
      <c r="Z282" s="107"/>
    </row>
    <row r="283" ht="57.0" customHeight="1">
      <c r="A283" s="302" t="s">
        <v>4763</v>
      </c>
      <c r="B283" s="302" t="s">
        <v>4305</v>
      </c>
      <c r="C283" s="302" t="s">
        <v>4764</v>
      </c>
      <c r="D283" s="302" t="s">
        <v>4765</v>
      </c>
      <c r="E283" s="303" t="s">
        <v>4766</v>
      </c>
      <c r="F283" s="302" t="s">
        <v>4767</v>
      </c>
      <c r="G283" s="302" t="s">
        <v>4768</v>
      </c>
      <c r="H283" s="302" t="s">
        <v>4769</v>
      </c>
      <c r="I283" s="302" t="s">
        <v>4770</v>
      </c>
      <c r="J283" s="302" t="s">
        <v>4771</v>
      </c>
      <c r="K283" s="302" t="s">
        <v>4772</v>
      </c>
      <c r="L283" s="315" t="s">
        <v>4773</v>
      </c>
      <c r="M283" s="302" t="s">
        <v>4774</v>
      </c>
      <c r="N283" s="107"/>
      <c r="O283" s="107"/>
      <c r="P283" s="107"/>
      <c r="Q283" s="107"/>
      <c r="R283" s="107"/>
      <c r="S283" s="107"/>
      <c r="T283" s="107"/>
      <c r="U283" s="107"/>
      <c r="V283" s="107"/>
      <c r="W283" s="107"/>
      <c r="X283" s="107"/>
      <c r="Y283" s="107"/>
      <c r="Z283" s="107"/>
    </row>
    <row r="284" ht="57.0" customHeight="1">
      <c r="A284" s="302" t="s">
        <v>4775</v>
      </c>
      <c r="B284" s="302" t="s">
        <v>4305</v>
      </c>
      <c r="C284" s="302" t="s">
        <v>4776</v>
      </c>
      <c r="D284" s="302" t="s">
        <v>4777</v>
      </c>
      <c r="E284" s="303" t="s">
        <v>4778</v>
      </c>
      <c r="F284" s="302" t="s">
        <v>4779</v>
      </c>
      <c r="G284" s="302" t="s">
        <v>4780</v>
      </c>
      <c r="H284" s="302" t="s">
        <v>4781</v>
      </c>
      <c r="I284" s="302" t="s">
        <v>4782</v>
      </c>
      <c r="J284" s="302" t="s">
        <v>4783</v>
      </c>
      <c r="K284" s="302" t="s">
        <v>4784</v>
      </c>
      <c r="L284" s="315" t="s">
        <v>4785</v>
      </c>
      <c r="M284" s="302" t="s">
        <v>4786</v>
      </c>
      <c r="N284" s="107"/>
      <c r="O284" s="107"/>
      <c r="P284" s="107"/>
      <c r="Q284" s="107"/>
      <c r="R284" s="107"/>
      <c r="S284" s="107"/>
      <c r="T284" s="107"/>
      <c r="U284" s="107"/>
      <c r="V284" s="107"/>
      <c r="W284" s="107"/>
      <c r="X284" s="107"/>
      <c r="Y284" s="107"/>
      <c r="Z284" s="107"/>
    </row>
    <row r="285" ht="57.0" customHeight="1">
      <c r="A285" s="302" t="s">
        <v>4787</v>
      </c>
      <c r="B285" s="302" t="s">
        <v>4305</v>
      </c>
      <c r="C285" s="302" t="s">
        <v>4788</v>
      </c>
      <c r="D285" s="302" t="s">
        <v>4789</v>
      </c>
      <c r="E285" s="303" t="s">
        <v>4790</v>
      </c>
      <c r="F285" s="302" t="s">
        <v>4791</v>
      </c>
      <c r="G285" s="302" t="s">
        <v>4792</v>
      </c>
      <c r="H285" s="302" t="s">
        <v>4793</v>
      </c>
      <c r="I285" s="302" t="s">
        <v>4794</v>
      </c>
      <c r="J285" s="302" t="s">
        <v>4795</v>
      </c>
      <c r="K285" s="302" t="s">
        <v>4796</v>
      </c>
      <c r="L285" s="315" t="s">
        <v>4797</v>
      </c>
      <c r="M285" s="302" t="s">
        <v>4798</v>
      </c>
      <c r="N285" s="107"/>
      <c r="O285" s="107"/>
      <c r="P285" s="107"/>
      <c r="Q285" s="107"/>
      <c r="R285" s="107"/>
      <c r="S285" s="107"/>
      <c r="T285" s="107"/>
      <c r="U285" s="107"/>
      <c r="V285" s="107"/>
      <c r="W285" s="107"/>
      <c r="X285" s="107"/>
      <c r="Y285" s="107"/>
      <c r="Z285" s="107"/>
    </row>
    <row r="286" ht="13.5" customHeight="1">
      <c r="A286" s="302" t="s">
        <v>4799</v>
      </c>
      <c r="B286" s="302" t="s">
        <v>4305</v>
      </c>
      <c r="C286" s="302" t="s">
        <v>4800</v>
      </c>
      <c r="D286" s="302" t="s">
        <v>4801</v>
      </c>
      <c r="E286" s="303" t="s">
        <v>4802</v>
      </c>
      <c r="F286" s="302" t="s">
        <v>4803</v>
      </c>
      <c r="G286" s="302" t="s">
        <v>4804</v>
      </c>
      <c r="H286" s="302" t="s">
        <v>4805</v>
      </c>
      <c r="I286" s="302" t="s">
        <v>4806</v>
      </c>
      <c r="J286" s="302" t="s">
        <v>4807</v>
      </c>
      <c r="K286" s="302" t="s">
        <v>4808</v>
      </c>
      <c r="L286" s="315" t="s">
        <v>4809</v>
      </c>
      <c r="M286" s="302" t="s">
        <v>4810</v>
      </c>
      <c r="N286" s="107"/>
      <c r="O286" s="107"/>
      <c r="P286" s="107"/>
      <c r="Q286" s="107"/>
      <c r="R286" s="107"/>
      <c r="S286" s="107"/>
      <c r="T286" s="107"/>
      <c r="U286" s="107"/>
      <c r="V286" s="107"/>
      <c r="W286" s="107"/>
      <c r="X286" s="107"/>
      <c r="Y286" s="107"/>
      <c r="Z286" s="107"/>
    </row>
    <row r="287" ht="13.5" customHeight="1">
      <c r="A287" s="302" t="s">
        <v>4811</v>
      </c>
      <c r="B287" s="302" t="s">
        <v>4305</v>
      </c>
      <c r="C287" s="302" t="s">
        <v>4812</v>
      </c>
      <c r="D287" s="302" t="s">
        <v>4813</v>
      </c>
      <c r="E287" s="303" t="s">
        <v>4814</v>
      </c>
      <c r="F287" s="302" t="s">
        <v>4815</v>
      </c>
      <c r="G287" s="302" t="s">
        <v>4816</v>
      </c>
      <c r="H287" s="302" t="s">
        <v>4817</v>
      </c>
      <c r="I287" s="302" t="s">
        <v>4818</v>
      </c>
      <c r="J287" s="302" t="s">
        <v>4819</v>
      </c>
      <c r="K287" s="302" t="s">
        <v>4820</v>
      </c>
      <c r="L287" s="315" t="s">
        <v>4821</v>
      </c>
      <c r="M287" s="302" t="s">
        <v>4822</v>
      </c>
      <c r="N287" s="107"/>
      <c r="O287" s="107"/>
      <c r="P287" s="107"/>
      <c r="Q287" s="107"/>
      <c r="R287" s="107"/>
      <c r="S287" s="107"/>
      <c r="T287" s="107"/>
      <c r="U287" s="107"/>
      <c r="V287" s="107"/>
      <c r="W287" s="107"/>
      <c r="X287" s="107"/>
      <c r="Y287" s="107"/>
      <c r="Z287" s="107"/>
    </row>
    <row r="288" ht="13.5" customHeight="1">
      <c r="A288" s="302" t="s">
        <v>4823</v>
      </c>
      <c r="B288" s="302" t="s">
        <v>4305</v>
      </c>
      <c r="C288" s="302" t="s">
        <v>4824</v>
      </c>
      <c r="D288" s="302" t="s">
        <v>4825</v>
      </c>
      <c r="E288" s="303" t="s">
        <v>4826</v>
      </c>
      <c r="F288" s="302" t="s">
        <v>4827</v>
      </c>
      <c r="G288" s="302" t="s">
        <v>4828</v>
      </c>
      <c r="H288" s="302" t="s">
        <v>4829</v>
      </c>
      <c r="I288" s="302" t="s">
        <v>4830</v>
      </c>
      <c r="J288" s="302" t="s">
        <v>4831</v>
      </c>
      <c r="K288" s="302" t="s">
        <v>4832</v>
      </c>
      <c r="L288" s="315" t="s">
        <v>4833</v>
      </c>
      <c r="M288" s="302" t="s">
        <v>4834</v>
      </c>
      <c r="N288" s="107"/>
      <c r="O288" s="107"/>
      <c r="P288" s="107"/>
      <c r="Q288" s="107"/>
      <c r="R288" s="107"/>
      <c r="S288" s="107"/>
      <c r="T288" s="107"/>
      <c r="U288" s="107"/>
      <c r="V288" s="107"/>
      <c r="W288" s="107"/>
      <c r="X288" s="107"/>
      <c r="Y288" s="107"/>
      <c r="Z288" s="107"/>
    </row>
    <row r="289" ht="13.5" customHeight="1">
      <c r="A289" s="302" t="s">
        <v>4835</v>
      </c>
      <c r="B289" s="302" t="s">
        <v>4305</v>
      </c>
      <c r="C289" s="302" t="s">
        <v>4836</v>
      </c>
      <c r="D289" s="302" t="s">
        <v>4837</v>
      </c>
      <c r="E289" s="303" t="s">
        <v>4838</v>
      </c>
      <c r="F289" s="302" t="s">
        <v>4839</v>
      </c>
      <c r="G289" s="302" t="s">
        <v>4840</v>
      </c>
      <c r="H289" s="302" t="s">
        <v>4841</v>
      </c>
      <c r="I289" s="302" t="s">
        <v>4842</v>
      </c>
      <c r="J289" s="302" t="s">
        <v>4843</v>
      </c>
      <c r="K289" s="302" t="s">
        <v>4844</v>
      </c>
      <c r="L289" s="315" t="s">
        <v>4845</v>
      </c>
      <c r="M289" s="302" t="s">
        <v>4846</v>
      </c>
      <c r="N289" s="107"/>
      <c r="O289" s="107"/>
      <c r="P289" s="107"/>
      <c r="Q289" s="107"/>
      <c r="R289" s="107"/>
      <c r="S289" s="107"/>
      <c r="T289" s="107"/>
      <c r="U289" s="107"/>
      <c r="V289" s="107"/>
      <c r="W289" s="107"/>
      <c r="X289" s="107"/>
      <c r="Y289" s="107"/>
      <c r="Z289" s="107"/>
    </row>
    <row r="290" ht="13.5" customHeight="1">
      <c r="A290" s="302" t="s">
        <v>4847</v>
      </c>
      <c r="B290" s="302" t="s">
        <v>4305</v>
      </c>
      <c r="C290" s="302" t="s">
        <v>4848</v>
      </c>
      <c r="D290" s="302" t="s">
        <v>4849</v>
      </c>
      <c r="E290" s="303" t="s">
        <v>4850</v>
      </c>
      <c r="F290" s="302" t="s">
        <v>4851</v>
      </c>
      <c r="G290" s="302" t="s">
        <v>4852</v>
      </c>
      <c r="H290" s="302" t="s">
        <v>4853</v>
      </c>
      <c r="I290" s="302" t="s">
        <v>4854</v>
      </c>
      <c r="J290" s="302" t="s">
        <v>4855</v>
      </c>
      <c r="K290" s="302" t="s">
        <v>4856</v>
      </c>
      <c r="L290" s="315" t="s">
        <v>4857</v>
      </c>
      <c r="M290" s="302" t="s">
        <v>4858</v>
      </c>
      <c r="N290" s="107"/>
      <c r="O290" s="107"/>
      <c r="P290" s="107"/>
      <c r="Q290" s="107"/>
      <c r="R290" s="107"/>
      <c r="S290" s="107"/>
      <c r="T290" s="107"/>
      <c r="U290" s="107"/>
      <c r="V290" s="107"/>
      <c r="W290" s="107"/>
      <c r="X290" s="107"/>
      <c r="Y290" s="107"/>
      <c r="Z290" s="107"/>
    </row>
    <row r="291" ht="13.5" customHeight="1">
      <c r="A291" s="302" t="s">
        <v>4859</v>
      </c>
      <c r="B291" s="302" t="s">
        <v>4305</v>
      </c>
      <c r="C291" s="302" t="s">
        <v>4860</v>
      </c>
      <c r="D291" s="302" t="s">
        <v>4861</v>
      </c>
      <c r="E291" s="303" t="s">
        <v>4862</v>
      </c>
      <c r="F291" s="302" t="s">
        <v>4863</v>
      </c>
      <c r="G291" s="302" t="s">
        <v>4864</v>
      </c>
      <c r="H291" s="302" t="s">
        <v>4865</v>
      </c>
      <c r="I291" s="302" t="s">
        <v>4866</v>
      </c>
      <c r="J291" s="302" t="s">
        <v>4867</v>
      </c>
      <c r="K291" s="302" t="s">
        <v>4868</v>
      </c>
      <c r="L291" s="315" t="s">
        <v>4869</v>
      </c>
      <c r="M291" s="302" t="s">
        <v>4870</v>
      </c>
      <c r="N291" s="107"/>
      <c r="O291" s="107"/>
      <c r="P291" s="107"/>
      <c r="Q291" s="107"/>
      <c r="R291" s="107"/>
      <c r="S291" s="107"/>
      <c r="T291" s="107"/>
      <c r="U291" s="107"/>
      <c r="V291" s="107"/>
      <c r="W291" s="107"/>
      <c r="X291" s="107"/>
      <c r="Y291" s="107"/>
      <c r="Z291" s="107"/>
    </row>
    <row r="292" ht="13.5" customHeight="1">
      <c r="A292" s="302" t="s">
        <v>4871</v>
      </c>
      <c r="B292" s="302" t="s">
        <v>4305</v>
      </c>
      <c r="C292" s="302" t="s">
        <v>4872</v>
      </c>
      <c r="D292" s="302" t="s">
        <v>4873</v>
      </c>
      <c r="E292" s="303" t="s">
        <v>4874</v>
      </c>
      <c r="F292" s="302" t="s">
        <v>4875</v>
      </c>
      <c r="G292" s="302" t="s">
        <v>4876</v>
      </c>
      <c r="H292" s="302" t="s">
        <v>4877</v>
      </c>
      <c r="I292" s="302" t="s">
        <v>4878</v>
      </c>
      <c r="J292" s="302" t="s">
        <v>4879</v>
      </c>
      <c r="K292" s="302" t="s">
        <v>4880</v>
      </c>
      <c r="L292" s="315" t="s">
        <v>4881</v>
      </c>
      <c r="M292" s="302" t="s">
        <v>4882</v>
      </c>
      <c r="N292" s="107"/>
      <c r="O292" s="107"/>
      <c r="P292" s="107"/>
      <c r="Q292" s="107"/>
      <c r="R292" s="107"/>
      <c r="S292" s="107"/>
      <c r="T292" s="107"/>
      <c r="U292" s="107"/>
      <c r="V292" s="107"/>
      <c r="W292" s="107"/>
      <c r="X292" s="107"/>
      <c r="Y292" s="107"/>
      <c r="Z292" s="107"/>
    </row>
    <row r="293" ht="13.5" customHeight="1">
      <c r="A293" s="302" t="s">
        <v>4883</v>
      </c>
      <c r="B293" s="302" t="s">
        <v>4305</v>
      </c>
      <c r="C293" s="302" t="s">
        <v>4884</v>
      </c>
      <c r="D293" s="302" t="s">
        <v>4885</v>
      </c>
      <c r="E293" s="302" t="s">
        <v>4886</v>
      </c>
      <c r="F293" s="302" t="s">
        <v>4887</v>
      </c>
      <c r="G293" s="302" t="s">
        <v>4888</v>
      </c>
      <c r="H293" s="302" t="s">
        <v>4889</v>
      </c>
      <c r="I293" s="302" t="s">
        <v>4890</v>
      </c>
      <c r="J293" s="302" t="s">
        <v>4891</v>
      </c>
      <c r="K293" s="302" t="s">
        <v>4892</v>
      </c>
      <c r="L293" s="302" t="s">
        <v>4893</v>
      </c>
      <c r="M293" s="302" t="s">
        <v>4894</v>
      </c>
      <c r="N293" s="107"/>
      <c r="O293" s="107"/>
      <c r="P293" s="107"/>
      <c r="Q293" s="107"/>
      <c r="R293" s="107"/>
      <c r="S293" s="107"/>
      <c r="T293" s="107"/>
      <c r="U293" s="107"/>
      <c r="V293" s="107"/>
      <c r="W293" s="107"/>
      <c r="X293" s="107"/>
      <c r="Y293" s="107"/>
      <c r="Z293" s="107"/>
    </row>
    <row r="294" ht="13.5" customHeight="1">
      <c r="A294" s="302" t="s">
        <v>4895</v>
      </c>
      <c r="B294" s="302" t="s">
        <v>4305</v>
      </c>
      <c r="C294" s="302" t="s">
        <v>4896</v>
      </c>
      <c r="D294" s="302" t="s">
        <v>4897</v>
      </c>
      <c r="E294" s="302" t="s">
        <v>4898</v>
      </c>
      <c r="F294" s="302" t="s">
        <v>4899</v>
      </c>
      <c r="G294" s="302" t="s">
        <v>4900</v>
      </c>
      <c r="H294" s="302" t="s">
        <v>4901</v>
      </c>
      <c r="I294" s="302" t="s">
        <v>4902</v>
      </c>
      <c r="J294" s="302" t="s">
        <v>4903</v>
      </c>
      <c r="K294" s="302" t="s">
        <v>4904</v>
      </c>
      <c r="L294" s="302" t="s">
        <v>4905</v>
      </c>
      <c r="M294" s="302" t="s">
        <v>4906</v>
      </c>
      <c r="N294" s="107"/>
      <c r="O294" s="107"/>
      <c r="P294" s="107"/>
      <c r="Q294" s="107"/>
      <c r="R294" s="107"/>
      <c r="S294" s="107"/>
      <c r="T294" s="107"/>
      <c r="U294" s="107"/>
      <c r="V294" s="107"/>
      <c r="W294" s="107"/>
      <c r="X294" s="107"/>
      <c r="Y294" s="107"/>
      <c r="Z294" s="107"/>
    </row>
    <row r="295" ht="13.5" customHeight="1">
      <c r="A295" s="302" t="s">
        <v>4907</v>
      </c>
      <c r="B295" s="302" t="s">
        <v>4305</v>
      </c>
      <c r="C295" s="302" t="s">
        <v>4908</v>
      </c>
      <c r="D295" s="302" t="s">
        <v>4909</v>
      </c>
      <c r="E295" s="303" t="s">
        <v>4910</v>
      </c>
      <c r="F295" s="302" t="s">
        <v>4911</v>
      </c>
      <c r="G295" s="302" t="s">
        <v>4912</v>
      </c>
      <c r="H295" s="302" t="s">
        <v>4913</v>
      </c>
      <c r="I295" s="302" t="s">
        <v>4914</v>
      </c>
      <c r="J295" s="302" t="s">
        <v>4915</v>
      </c>
      <c r="K295" s="302" t="s">
        <v>4916</v>
      </c>
      <c r="L295" s="315" t="s">
        <v>4917</v>
      </c>
      <c r="M295" s="302" t="s">
        <v>4918</v>
      </c>
      <c r="N295" s="107"/>
      <c r="O295" s="107"/>
      <c r="P295" s="107"/>
      <c r="Q295" s="107"/>
      <c r="R295" s="107"/>
      <c r="S295" s="107"/>
      <c r="T295" s="107"/>
      <c r="U295" s="107"/>
      <c r="V295" s="107"/>
      <c r="W295" s="107"/>
      <c r="X295" s="107"/>
      <c r="Y295" s="107"/>
      <c r="Z295" s="107"/>
    </row>
    <row r="296" ht="13.5" customHeight="1">
      <c r="A296" s="302" t="s">
        <v>4919</v>
      </c>
      <c r="B296" s="302" t="s">
        <v>4305</v>
      </c>
      <c r="C296" s="302" t="s">
        <v>4920</v>
      </c>
      <c r="D296" s="302" t="s">
        <v>4921</v>
      </c>
      <c r="E296" s="302" t="s">
        <v>4922</v>
      </c>
      <c r="F296" s="302" t="s">
        <v>4923</v>
      </c>
      <c r="G296" s="302" t="s">
        <v>4924</v>
      </c>
      <c r="H296" s="302" t="s">
        <v>4925</v>
      </c>
      <c r="I296" s="302" t="s">
        <v>4926</v>
      </c>
      <c r="J296" s="302" t="s">
        <v>4927</v>
      </c>
      <c r="K296" s="302" t="s">
        <v>4928</v>
      </c>
      <c r="L296" s="302" t="s">
        <v>4929</v>
      </c>
      <c r="M296" s="302" t="s">
        <v>4930</v>
      </c>
      <c r="N296" s="107"/>
      <c r="O296" s="107"/>
      <c r="P296" s="107"/>
      <c r="Q296" s="107"/>
      <c r="R296" s="107"/>
      <c r="S296" s="107"/>
      <c r="T296" s="107"/>
      <c r="U296" s="107"/>
      <c r="V296" s="107"/>
      <c r="W296" s="107"/>
      <c r="X296" s="107"/>
      <c r="Y296" s="107"/>
      <c r="Z296" s="107"/>
    </row>
    <row r="297" ht="13.5" customHeight="1">
      <c r="A297" s="302" t="s">
        <v>4931</v>
      </c>
      <c r="B297" s="302" t="s">
        <v>4305</v>
      </c>
      <c r="C297" s="107" t="s">
        <v>4932</v>
      </c>
      <c r="D297" s="302" t="s">
        <v>4933</v>
      </c>
      <c r="E297" s="302" t="s">
        <v>4934</v>
      </c>
      <c r="F297" s="302" t="s">
        <v>4935</v>
      </c>
      <c r="G297" s="302" t="s">
        <v>4936</v>
      </c>
      <c r="H297" s="302" t="s">
        <v>4937</v>
      </c>
      <c r="I297" s="302" t="s">
        <v>4938</v>
      </c>
      <c r="J297" s="302" t="s">
        <v>4939</v>
      </c>
      <c r="K297" s="302" t="s">
        <v>4940</v>
      </c>
      <c r="L297" s="302" t="s">
        <v>4941</v>
      </c>
      <c r="M297" s="302" t="s">
        <v>4942</v>
      </c>
      <c r="N297" s="107"/>
      <c r="O297" s="107"/>
      <c r="P297" s="107"/>
      <c r="Q297" s="107"/>
      <c r="R297" s="107"/>
      <c r="S297" s="107"/>
      <c r="T297" s="107"/>
      <c r="U297" s="107"/>
      <c r="V297" s="107"/>
      <c r="W297" s="107"/>
      <c r="X297" s="107"/>
      <c r="Y297" s="107"/>
      <c r="Z297" s="107"/>
    </row>
    <row r="298" ht="13.5" customHeight="1">
      <c r="A298" s="302" t="s">
        <v>4943</v>
      </c>
      <c r="B298" s="302" t="s">
        <v>4305</v>
      </c>
      <c r="C298" s="302" t="s">
        <v>4944</v>
      </c>
      <c r="D298" s="302" t="s">
        <v>4945</v>
      </c>
      <c r="E298" s="303" t="s">
        <v>4946</v>
      </c>
      <c r="F298" s="302" t="s">
        <v>4947</v>
      </c>
      <c r="G298" s="302" t="s">
        <v>4948</v>
      </c>
      <c r="H298" s="302" t="s">
        <v>4949</v>
      </c>
      <c r="I298" s="302" t="s">
        <v>4950</v>
      </c>
      <c r="J298" s="302" t="s">
        <v>4951</v>
      </c>
      <c r="K298" s="302" t="s">
        <v>4952</v>
      </c>
      <c r="L298" s="315" t="s">
        <v>4953</v>
      </c>
      <c r="M298" s="302" t="s">
        <v>4954</v>
      </c>
      <c r="N298" s="107"/>
      <c r="O298" s="107"/>
      <c r="P298" s="107"/>
      <c r="Q298" s="107"/>
      <c r="R298" s="107"/>
      <c r="S298" s="107"/>
      <c r="T298" s="107"/>
      <c r="U298" s="107"/>
      <c r="V298" s="107"/>
      <c r="W298" s="107"/>
      <c r="X298" s="107"/>
      <c r="Y298" s="107"/>
      <c r="Z298" s="107"/>
    </row>
    <row r="299" ht="13.5" customHeight="1">
      <c r="A299" s="302" t="s">
        <v>4305</v>
      </c>
      <c r="B299" s="302"/>
      <c r="C299" s="302"/>
      <c r="D299" s="302" t="s">
        <v>4955</v>
      </c>
      <c r="E299" s="303" t="s">
        <v>4956</v>
      </c>
      <c r="F299" s="302" t="s">
        <v>4957</v>
      </c>
      <c r="G299" s="302" t="s">
        <v>4958</v>
      </c>
      <c r="H299" s="302" t="s">
        <v>4959</v>
      </c>
      <c r="I299" s="302" t="s">
        <v>4960</v>
      </c>
      <c r="J299" s="302" t="s">
        <v>4961</v>
      </c>
      <c r="K299" s="302" t="s">
        <v>4962</v>
      </c>
      <c r="L299" s="315" t="s">
        <v>4963</v>
      </c>
      <c r="M299" s="302" t="s">
        <v>4964</v>
      </c>
      <c r="N299" s="107"/>
      <c r="O299" s="107"/>
      <c r="P299" s="107"/>
      <c r="Q299" s="107"/>
      <c r="R299" s="107"/>
      <c r="S299" s="107"/>
      <c r="T299" s="107"/>
      <c r="U299" s="107"/>
      <c r="V299" s="107"/>
      <c r="W299" s="107"/>
      <c r="X299" s="107"/>
      <c r="Y299" s="107"/>
      <c r="Z299" s="107"/>
    </row>
    <row r="300" ht="13.5" customHeight="1">
      <c r="A300" s="302" t="s">
        <v>4965</v>
      </c>
      <c r="B300" s="302" t="s">
        <v>4305</v>
      </c>
      <c r="C300" s="302" t="s">
        <v>4966</v>
      </c>
      <c r="D300" s="302" t="s">
        <v>4967</v>
      </c>
      <c r="E300" s="303" t="s">
        <v>4968</v>
      </c>
      <c r="F300" s="302" t="s">
        <v>4969</v>
      </c>
      <c r="G300" s="302" t="s">
        <v>4970</v>
      </c>
      <c r="H300" s="302" t="s">
        <v>4971</v>
      </c>
      <c r="I300" s="302" t="s">
        <v>4972</v>
      </c>
      <c r="J300" s="302" t="s">
        <v>4973</v>
      </c>
      <c r="K300" s="302" t="s">
        <v>4974</v>
      </c>
      <c r="L300" s="315" t="s">
        <v>4975</v>
      </c>
      <c r="M300" s="302" t="s">
        <v>4976</v>
      </c>
      <c r="N300" s="107"/>
      <c r="O300" s="107"/>
      <c r="P300" s="107"/>
      <c r="Q300" s="107"/>
      <c r="R300" s="107"/>
      <c r="S300" s="107"/>
      <c r="T300" s="107"/>
      <c r="U300" s="107"/>
      <c r="V300" s="107"/>
      <c r="W300" s="107"/>
      <c r="X300" s="107"/>
      <c r="Y300" s="107"/>
      <c r="Z300" s="107"/>
    </row>
    <row r="301" ht="13.5" customHeight="1">
      <c r="A301" s="302" t="s">
        <v>4977</v>
      </c>
      <c r="B301" s="302" t="s">
        <v>4305</v>
      </c>
      <c r="C301" s="302" t="s">
        <v>4978</v>
      </c>
      <c r="D301" s="302" t="s">
        <v>4979</v>
      </c>
      <c r="E301" s="303" t="s">
        <v>4980</v>
      </c>
      <c r="F301" s="302" t="s">
        <v>4981</v>
      </c>
      <c r="G301" s="302" t="s">
        <v>4982</v>
      </c>
      <c r="H301" s="302" t="s">
        <v>4983</v>
      </c>
      <c r="I301" s="302" t="s">
        <v>4984</v>
      </c>
      <c r="J301" s="302" t="s">
        <v>4985</v>
      </c>
      <c r="K301" s="302" t="s">
        <v>4986</v>
      </c>
      <c r="L301" s="315" t="s">
        <v>4987</v>
      </c>
      <c r="M301" s="302" t="s">
        <v>4988</v>
      </c>
      <c r="N301" s="107"/>
      <c r="O301" s="107"/>
      <c r="P301" s="107"/>
      <c r="Q301" s="107"/>
      <c r="R301" s="107"/>
      <c r="S301" s="107"/>
      <c r="T301" s="107"/>
      <c r="U301" s="107"/>
      <c r="V301" s="107"/>
      <c r="W301" s="107"/>
      <c r="X301" s="107"/>
      <c r="Y301" s="107"/>
      <c r="Z301" s="107"/>
    </row>
    <row r="302" ht="13.5" customHeight="1">
      <c r="A302" s="302" t="s">
        <v>4989</v>
      </c>
      <c r="B302" s="302" t="s">
        <v>4305</v>
      </c>
      <c r="C302" s="302" t="s">
        <v>4990</v>
      </c>
      <c r="D302" s="302" t="s">
        <v>4991</v>
      </c>
      <c r="E302" s="302" t="s">
        <v>4992</v>
      </c>
      <c r="F302" s="302" t="s">
        <v>4993</v>
      </c>
      <c r="G302" s="302" t="s">
        <v>4994</v>
      </c>
      <c r="H302" s="302" t="s">
        <v>4995</v>
      </c>
      <c r="I302" s="302" t="s">
        <v>4996</v>
      </c>
      <c r="J302" s="302" t="s">
        <v>4997</v>
      </c>
      <c r="K302" s="302" t="s">
        <v>4998</v>
      </c>
      <c r="L302" s="302" t="s">
        <v>4999</v>
      </c>
      <c r="M302" s="302" t="s">
        <v>5000</v>
      </c>
      <c r="N302" s="107"/>
      <c r="O302" s="107"/>
      <c r="P302" s="107"/>
      <c r="Q302" s="107"/>
      <c r="R302" s="107"/>
      <c r="S302" s="107"/>
      <c r="T302" s="107"/>
      <c r="U302" s="107"/>
      <c r="V302" s="107"/>
      <c r="W302" s="107"/>
      <c r="X302" s="107"/>
      <c r="Y302" s="107"/>
      <c r="Z302" s="107"/>
    </row>
    <row r="303" ht="60.0" customHeight="1">
      <c r="A303" s="302" t="s">
        <v>5001</v>
      </c>
      <c r="B303" s="302" t="s">
        <v>4305</v>
      </c>
      <c r="C303" s="302" t="s">
        <v>5002</v>
      </c>
      <c r="D303" s="302" t="s">
        <v>5003</v>
      </c>
      <c r="E303" s="303" t="s">
        <v>5004</v>
      </c>
      <c r="F303" s="302" t="s">
        <v>5005</v>
      </c>
      <c r="G303" s="302" t="s">
        <v>5006</v>
      </c>
      <c r="H303" s="302" t="s">
        <v>5007</v>
      </c>
      <c r="I303" s="302" t="s">
        <v>5008</v>
      </c>
      <c r="J303" s="302" t="s">
        <v>5009</v>
      </c>
      <c r="K303" s="302" t="s">
        <v>5010</v>
      </c>
      <c r="L303" s="315" t="s">
        <v>5011</v>
      </c>
      <c r="M303" s="302" t="s">
        <v>5012</v>
      </c>
      <c r="N303" s="107"/>
      <c r="O303" s="107"/>
      <c r="P303" s="107"/>
      <c r="Q303" s="107"/>
      <c r="R303" s="107"/>
      <c r="S303" s="107"/>
      <c r="T303" s="107"/>
      <c r="U303" s="107"/>
      <c r="V303" s="107"/>
      <c r="W303" s="107"/>
      <c r="X303" s="107"/>
      <c r="Y303" s="107"/>
      <c r="Z303" s="107"/>
    </row>
    <row r="304" ht="60.0" customHeight="1">
      <c r="A304" s="302" t="s">
        <v>4305</v>
      </c>
      <c r="B304" s="302"/>
      <c r="C304" s="302"/>
      <c r="D304" s="302" t="s">
        <v>5013</v>
      </c>
      <c r="E304" s="303" t="s">
        <v>5014</v>
      </c>
      <c r="F304" s="302" t="s">
        <v>5015</v>
      </c>
      <c r="G304" s="302" t="s">
        <v>5016</v>
      </c>
      <c r="H304" s="302" t="s">
        <v>5017</v>
      </c>
      <c r="I304" s="302" t="s">
        <v>5018</v>
      </c>
      <c r="J304" s="302" t="s">
        <v>5019</v>
      </c>
      <c r="K304" s="302" t="s">
        <v>5020</v>
      </c>
      <c r="L304" s="315" t="s">
        <v>5021</v>
      </c>
      <c r="M304" s="302" t="s">
        <v>5022</v>
      </c>
      <c r="N304" s="107"/>
      <c r="O304" s="107"/>
      <c r="P304" s="107"/>
      <c r="Q304" s="107"/>
      <c r="R304" s="107"/>
      <c r="S304" s="107"/>
      <c r="T304" s="107"/>
      <c r="U304" s="107"/>
      <c r="V304" s="107"/>
      <c r="W304" s="107"/>
      <c r="X304" s="107"/>
      <c r="Y304" s="107"/>
      <c r="Z304" s="107"/>
    </row>
    <row r="305" ht="57.0" customHeight="1">
      <c r="A305" s="302" t="s">
        <v>5023</v>
      </c>
      <c r="B305" s="302" t="s">
        <v>4305</v>
      </c>
      <c r="C305" s="302" t="s">
        <v>5024</v>
      </c>
      <c r="D305" s="328" t="s">
        <v>5025</v>
      </c>
      <c r="E305" s="303" t="s">
        <v>5026</v>
      </c>
      <c r="F305" s="302" t="s">
        <v>5027</v>
      </c>
      <c r="G305" s="168" t="s">
        <v>5028</v>
      </c>
      <c r="H305" s="302" t="s">
        <v>5029</v>
      </c>
      <c r="I305" s="302" t="s">
        <v>5030</v>
      </c>
      <c r="J305" s="302" t="s">
        <v>5031</v>
      </c>
      <c r="K305" s="302" t="s">
        <v>5032</v>
      </c>
      <c r="L305" s="315" t="s">
        <v>5033</v>
      </c>
      <c r="M305" s="302" t="s">
        <v>5034</v>
      </c>
      <c r="N305" s="107"/>
      <c r="O305" s="107"/>
      <c r="P305" s="107"/>
      <c r="Q305" s="107"/>
      <c r="R305" s="107"/>
      <c r="S305" s="107"/>
      <c r="T305" s="107"/>
      <c r="U305" s="107"/>
      <c r="V305" s="107"/>
      <c r="W305" s="107"/>
      <c r="X305" s="107"/>
      <c r="Y305" s="107"/>
      <c r="Z305" s="107"/>
    </row>
    <row r="306" ht="57.0" customHeight="1">
      <c r="A306" s="302" t="s">
        <v>5035</v>
      </c>
      <c r="B306" s="302" t="s">
        <v>4305</v>
      </c>
      <c r="C306" s="302" t="s">
        <v>5036</v>
      </c>
      <c r="D306" s="328" t="s">
        <v>5037</v>
      </c>
      <c r="E306" s="303" t="s">
        <v>5038</v>
      </c>
      <c r="F306" s="302" t="s">
        <v>5039</v>
      </c>
      <c r="G306" s="168" t="s">
        <v>5040</v>
      </c>
      <c r="H306" s="302" t="s">
        <v>5041</v>
      </c>
      <c r="I306" s="302" t="s">
        <v>5042</v>
      </c>
      <c r="J306" s="302" t="s">
        <v>5043</v>
      </c>
      <c r="K306" s="302" t="s">
        <v>5044</v>
      </c>
      <c r="L306" s="315" t="s">
        <v>5045</v>
      </c>
      <c r="M306" s="302" t="s">
        <v>5046</v>
      </c>
      <c r="N306" s="107"/>
      <c r="O306" s="107"/>
      <c r="P306" s="107"/>
      <c r="Q306" s="107"/>
      <c r="R306" s="107"/>
      <c r="S306" s="107"/>
      <c r="T306" s="107"/>
      <c r="U306" s="107"/>
      <c r="V306" s="107"/>
      <c r="W306" s="107"/>
      <c r="X306" s="107"/>
      <c r="Y306" s="107"/>
      <c r="Z306" s="107"/>
    </row>
    <row r="307" ht="57.0" customHeight="1">
      <c r="A307" s="302" t="s">
        <v>5047</v>
      </c>
      <c r="B307" s="302" t="s">
        <v>4305</v>
      </c>
      <c r="C307" s="302" t="s">
        <v>5048</v>
      </c>
      <c r="D307" s="328" t="s">
        <v>5049</v>
      </c>
      <c r="E307" s="303" t="s">
        <v>5050</v>
      </c>
      <c r="F307" s="302" t="s">
        <v>5051</v>
      </c>
      <c r="G307" s="168" t="s">
        <v>5052</v>
      </c>
      <c r="H307" s="302" t="s">
        <v>5053</v>
      </c>
      <c r="I307" s="302" t="s">
        <v>5054</v>
      </c>
      <c r="J307" s="302" t="s">
        <v>5055</v>
      </c>
      <c r="K307" s="302" t="s">
        <v>5056</v>
      </c>
      <c r="L307" s="315" t="s">
        <v>5057</v>
      </c>
      <c r="M307" s="302" t="s">
        <v>5058</v>
      </c>
      <c r="N307" s="107"/>
      <c r="O307" s="107"/>
      <c r="P307" s="107"/>
      <c r="Q307" s="107"/>
      <c r="R307" s="107"/>
      <c r="S307" s="107"/>
      <c r="T307" s="107"/>
      <c r="U307" s="107"/>
      <c r="V307" s="107"/>
      <c r="W307" s="107"/>
      <c r="X307" s="107"/>
      <c r="Y307" s="107"/>
      <c r="Z307" s="107"/>
    </row>
    <row r="308" ht="57.0" customHeight="1">
      <c r="A308" s="302" t="s">
        <v>5059</v>
      </c>
      <c r="B308" s="302" t="s">
        <v>4305</v>
      </c>
      <c r="C308" s="302" t="s">
        <v>5060</v>
      </c>
      <c r="D308" s="328" t="s">
        <v>5061</v>
      </c>
      <c r="E308" s="303" t="s">
        <v>5062</v>
      </c>
      <c r="F308" s="302" t="s">
        <v>5063</v>
      </c>
      <c r="G308" s="168" t="s">
        <v>5064</v>
      </c>
      <c r="H308" s="302" t="s">
        <v>5065</v>
      </c>
      <c r="I308" s="302" t="s">
        <v>5066</v>
      </c>
      <c r="J308" s="302" t="s">
        <v>5067</v>
      </c>
      <c r="K308" s="302" t="s">
        <v>5068</v>
      </c>
      <c r="L308" s="315" t="s">
        <v>5069</v>
      </c>
      <c r="M308" s="302" t="s">
        <v>5070</v>
      </c>
      <c r="N308" s="107"/>
      <c r="O308" s="107"/>
      <c r="P308" s="107"/>
      <c r="Q308" s="107"/>
      <c r="R308" s="107"/>
      <c r="S308" s="107"/>
      <c r="T308" s="107"/>
      <c r="U308" s="107"/>
      <c r="V308" s="107"/>
      <c r="W308" s="107"/>
      <c r="X308" s="107"/>
      <c r="Y308" s="107"/>
      <c r="Z308" s="107"/>
    </row>
    <row r="309" ht="28.5" customHeight="1">
      <c r="A309" s="302" t="s">
        <v>5023</v>
      </c>
      <c r="B309" s="302" t="s">
        <v>4305</v>
      </c>
      <c r="C309" s="302" t="s">
        <v>5024</v>
      </c>
      <c r="D309" s="302" t="s">
        <v>5071</v>
      </c>
      <c r="E309" s="316" t="s">
        <v>5072</v>
      </c>
      <c r="F309" s="107" t="s">
        <v>5073</v>
      </c>
      <c r="G309" s="168" t="s">
        <v>5074</v>
      </c>
      <c r="H309" s="302" t="s">
        <v>5075</v>
      </c>
      <c r="I309" s="302" t="s">
        <v>5076</v>
      </c>
      <c r="J309" s="302" t="s">
        <v>5077</v>
      </c>
      <c r="K309" s="168" t="s">
        <v>5078</v>
      </c>
      <c r="L309" s="308" t="s">
        <v>5079</v>
      </c>
      <c r="M309" s="302" t="s">
        <v>5080</v>
      </c>
      <c r="N309" s="107"/>
      <c r="O309" s="107"/>
      <c r="P309" s="107"/>
      <c r="Q309" s="107"/>
      <c r="R309" s="107"/>
      <c r="S309" s="107"/>
      <c r="T309" s="107"/>
      <c r="U309" s="107"/>
      <c r="V309" s="107"/>
      <c r="W309" s="107"/>
      <c r="X309" s="107"/>
      <c r="Y309" s="107"/>
      <c r="Z309" s="107"/>
    </row>
    <row r="310" ht="28.5" customHeight="1">
      <c r="A310" s="302" t="s">
        <v>5035</v>
      </c>
      <c r="B310" s="302" t="s">
        <v>4305</v>
      </c>
      <c r="C310" s="302" t="s">
        <v>5036</v>
      </c>
      <c r="D310" s="302" t="s">
        <v>5071</v>
      </c>
      <c r="E310" s="316" t="s">
        <v>5072</v>
      </c>
      <c r="F310" s="107" t="s">
        <v>5073</v>
      </c>
      <c r="G310" s="168" t="s">
        <v>5074</v>
      </c>
      <c r="H310" s="302" t="s">
        <v>5075</v>
      </c>
      <c r="I310" s="302" t="s">
        <v>5076</v>
      </c>
      <c r="J310" s="302" t="s">
        <v>5077</v>
      </c>
      <c r="K310" s="168" t="s">
        <v>5078</v>
      </c>
      <c r="L310" s="308" t="s">
        <v>5079</v>
      </c>
      <c r="M310" s="302" t="s">
        <v>5080</v>
      </c>
      <c r="N310" s="107"/>
      <c r="O310" s="107"/>
      <c r="P310" s="107"/>
      <c r="Q310" s="107"/>
      <c r="R310" s="107"/>
      <c r="S310" s="107"/>
      <c r="T310" s="107"/>
      <c r="U310" s="107"/>
      <c r="V310" s="107"/>
      <c r="W310" s="107"/>
      <c r="X310" s="107"/>
      <c r="Y310" s="107"/>
      <c r="Z310" s="107"/>
    </row>
    <row r="311" ht="28.5" customHeight="1">
      <c r="A311" s="302" t="s">
        <v>5047</v>
      </c>
      <c r="B311" s="302" t="s">
        <v>4305</v>
      </c>
      <c r="C311" s="302" t="s">
        <v>5048</v>
      </c>
      <c r="D311" s="302" t="s">
        <v>5071</v>
      </c>
      <c r="E311" s="316" t="s">
        <v>5072</v>
      </c>
      <c r="F311" s="107" t="s">
        <v>5073</v>
      </c>
      <c r="G311" s="168" t="s">
        <v>5074</v>
      </c>
      <c r="H311" s="302" t="s">
        <v>5075</v>
      </c>
      <c r="I311" s="302" t="s">
        <v>5076</v>
      </c>
      <c r="J311" s="302" t="s">
        <v>5077</v>
      </c>
      <c r="K311" s="168" t="s">
        <v>5078</v>
      </c>
      <c r="L311" s="308" t="s">
        <v>5079</v>
      </c>
      <c r="M311" s="302" t="s">
        <v>5080</v>
      </c>
      <c r="N311" s="107"/>
      <c r="O311" s="107"/>
      <c r="P311" s="107"/>
      <c r="Q311" s="107"/>
      <c r="R311" s="107"/>
      <c r="S311" s="107"/>
      <c r="T311" s="107"/>
      <c r="U311" s="107"/>
      <c r="V311" s="107"/>
      <c r="W311" s="107"/>
      <c r="X311" s="107"/>
      <c r="Y311" s="107"/>
      <c r="Z311" s="107"/>
    </row>
    <row r="312" ht="28.5" customHeight="1">
      <c r="A312" s="302" t="s">
        <v>5059</v>
      </c>
      <c r="B312" s="302" t="s">
        <v>4305</v>
      </c>
      <c r="C312" s="302" t="s">
        <v>5060</v>
      </c>
      <c r="D312" s="302" t="s">
        <v>5071</v>
      </c>
      <c r="E312" s="316" t="s">
        <v>5072</v>
      </c>
      <c r="F312" s="107" t="s">
        <v>5073</v>
      </c>
      <c r="G312" s="168" t="s">
        <v>5074</v>
      </c>
      <c r="H312" s="302" t="s">
        <v>5075</v>
      </c>
      <c r="I312" s="302" t="s">
        <v>5076</v>
      </c>
      <c r="J312" s="302" t="s">
        <v>5077</v>
      </c>
      <c r="K312" s="168" t="s">
        <v>5078</v>
      </c>
      <c r="L312" s="308" t="s">
        <v>5079</v>
      </c>
      <c r="M312" s="302" t="s">
        <v>5080</v>
      </c>
      <c r="N312" s="107"/>
      <c r="O312" s="107"/>
      <c r="P312" s="107"/>
      <c r="Q312" s="107"/>
      <c r="R312" s="107"/>
      <c r="S312" s="107"/>
      <c r="T312" s="107"/>
      <c r="U312" s="107"/>
      <c r="V312" s="107"/>
      <c r="W312" s="107"/>
      <c r="X312" s="107"/>
      <c r="Y312" s="107"/>
      <c r="Z312" s="107"/>
    </row>
    <row r="313" ht="42.75" customHeight="1">
      <c r="A313" s="302" t="str">
        <f t="shared" ref="A313:A317" si="5">B313&amp;C313</f>
        <v>Product ListA1</v>
      </c>
      <c r="B313" s="302" t="s">
        <v>1211</v>
      </c>
      <c r="C313" s="302" t="s">
        <v>2018</v>
      </c>
      <c r="D313" s="302" t="s">
        <v>5081</v>
      </c>
      <c r="E313" s="303" t="s">
        <v>5082</v>
      </c>
      <c r="F313" s="302" t="s">
        <v>5083</v>
      </c>
      <c r="G313" s="302" t="s">
        <v>5084</v>
      </c>
      <c r="H313" s="302" t="s">
        <v>5085</v>
      </c>
      <c r="I313" s="302" t="s">
        <v>5086</v>
      </c>
      <c r="J313" s="313" t="s">
        <v>5087</v>
      </c>
      <c r="K313" s="305" t="s">
        <v>5088</v>
      </c>
      <c r="L313" s="304" t="s">
        <v>5089</v>
      </c>
      <c r="M313" s="302" t="s">
        <v>5090</v>
      </c>
      <c r="N313" s="107"/>
      <c r="O313" s="107"/>
      <c r="P313" s="107"/>
      <c r="Q313" s="107"/>
      <c r="R313" s="107"/>
      <c r="S313" s="107"/>
      <c r="T313" s="107"/>
      <c r="U313" s="107"/>
      <c r="V313" s="107"/>
      <c r="W313" s="107"/>
      <c r="X313" s="107"/>
      <c r="Y313" s="107"/>
      <c r="Z313" s="107"/>
    </row>
    <row r="314" ht="14.25" customHeight="1">
      <c r="A314" s="302" t="str">
        <f t="shared" si="5"/>
        <v>Product ListB5</v>
      </c>
      <c r="B314" s="302" t="s">
        <v>1211</v>
      </c>
      <c r="C314" s="302" t="s">
        <v>2808</v>
      </c>
      <c r="D314" s="302" t="s">
        <v>5091</v>
      </c>
      <c r="E314" s="303" t="s">
        <v>5092</v>
      </c>
      <c r="F314" s="302" t="s">
        <v>5093</v>
      </c>
      <c r="G314" s="302" t="s">
        <v>5094</v>
      </c>
      <c r="H314" s="302" t="s">
        <v>5095</v>
      </c>
      <c r="I314" s="302" t="s">
        <v>5096</v>
      </c>
      <c r="J314" s="302" t="s">
        <v>5097</v>
      </c>
      <c r="K314" s="305" t="s">
        <v>5098</v>
      </c>
      <c r="L314" s="304" t="s">
        <v>5099</v>
      </c>
      <c r="M314" s="302" t="s">
        <v>5100</v>
      </c>
      <c r="N314" s="107"/>
      <c r="O314" s="107"/>
      <c r="P314" s="107"/>
      <c r="Q314" s="107"/>
      <c r="R314" s="107"/>
      <c r="S314" s="107"/>
      <c r="T314" s="107"/>
      <c r="U314" s="107"/>
      <c r="V314" s="107"/>
      <c r="W314" s="107"/>
      <c r="X314" s="107"/>
      <c r="Y314" s="107"/>
      <c r="Z314" s="107"/>
    </row>
    <row r="315" ht="13.5" customHeight="1">
      <c r="A315" s="302" t="str">
        <f t="shared" si="5"/>
        <v>Product ListC5</v>
      </c>
      <c r="B315" s="302" t="s">
        <v>1211</v>
      </c>
      <c r="C315" s="302" t="s">
        <v>3119</v>
      </c>
      <c r="D315" s="302" t="s">
        <v>5101</v>
      </c>
      <c r="E315" s="303" t="s">
        <v>5102</v>
      </c>
      <c r="F315" s="302" t="s">
        <v>5103</v>
      </c>
      <c r="G315" s="302" t="s">
        <v>5104</v>
      </c>
      <c r="H315" s="302" t="s">
        <v>5105</v>
      </c>
      <c r="I315" s="302" t="s">
        <v>5106</v>
      </c>
      <c r="J315" s="302" t="s">
        <v>5107</v>
      </c>
      <c r="K315" s="305" t="s">
        <v>5108</v>
      </c>
      <c r="L315" s="304" t="s">
        <v>5109</v>
      </c>
      <c r="M315" s="302" t="s">
        <v>5110</v>
      </c>
      <c r="N315" s="107"/>
      <c r="O315" s="107"/>
      <c r="P315" s="107"/>
      <c r="Q315" s="107"/>
      <c r="R315" s="107"/>
      <c r="S315" s="107"/>
      <c r="T315" s="107"/>
      <c r="U315" s="107"/>
      <c r="V315" s="107"/>
      <c r="W315" s="107"/>
      <c r="X315" s="107"/>
      <c r="Y315" s="107"/>
      <c r="Z315" s="107"/>
    </row>
    <row r="316" ht="13.5" customHeight="1">
      <c r="A316" s="302" t="str">
        <f t="shared" si="5"/>
        <v>Product ListD5</v>
      </c>
      <c r="B316" s="302" t="s">
        <v>1211</v>
      </c>
      <c r="C316" s="302" t="s">
        <v>5111</v>
      </c>
      <c r="D316" s="302" t="s">
        <v>3838</v>
      </c>
      <c r="E316" s="316" t="s">
        <v>3839</v>
      </c>
      <c r="F316" s="302" t="s">
        <v>3840</v>
      </c>
      <c r="G316" s="302" t="s">
        <v>3841</v>
      </c>
      <c r="H316" s="302" t="s">
        <v>3842</v>
      </c>
      <c r="I316" s="302" t="s">
        <v>3843</v>
      </c>
      <c r="J316" s="302" t="s">
        <v>3844</v>
      </c>
      <c r="K316" s="305" t="s">
        <v>3845</v>
      </c>
      <c r="L316" s="304" t="s">
        <v>3846</v>
      </c>
      <c r="M316" s="302" t="s">
        <v>3847</v>
      </c>
      <c r="N316" s="107"/>
      <c r="O316" s="107"/>
      <c r="P316" s="107"/>
      <c r="Q316" s="107"/>
      <c r="R316" s="107"/>
      <c r="S316" s="107"/>
      <c r="T316" s="107"/>
      <c r="U316" s="107"/>
      <c r="V316" s="107"/>
      <c r="W316" s="107"/>
      <c r="X316" s="107"/>
      <c r="Y316" s="107"/>
      <c r="Z316" s="107"/>
    </row>
    <row r="317" ht="13.5" customHeight="1">
      <c r="A317" s="302" t="str">
        <f t="shared" si="5"/>
        <v>GeneralCpy</v>
      </c>
      <c r="B317" s="302" t="s">
        <v>5112</v>
      </c>
      <c r="C317" s="302" t="s">
        <v>5113</v>
      </c>
      <c r="D317" s="302" t="s">
        <v>5114</v>
      </c>
      <c r="E317" s="303" t="s">
        <v>5115</v>
      </c>
      <c r="F317" s="302" t="s">
        <v>5116</v>
      </c>
      <c r="G317" s="302" t="s">
        <v>5116</v>
      </c>
      <c r="H317" s="302" t="s">
        <v>5116</v>
      </c>
      <c r="I317" s="302" t="s">
        <v>5116</v>
      </c>
      <c r="J317" s="302" t="s">
        <v>5116</v>
      </c>
      <c r="K317" s="302" t="s">
        <v>5116</v>
      </c>
      <c r="L317" s="315" t="s">
        <v>5116</v>
      </c>
      <c r="M317" s="302" t="s">
        <v>5117</v>
      </c>
      <c r="N317" s="107"/>
      <c r="O317" s="107"/>
      <c r="P317" s="107"/>
      <c r="Q317" s="107"/>
      <c r="R317" s="107"/>
      <c r="S317" s="107"/>
      <c r="T317" s="107"/>
      <c r="U317" s="107"/>
      <c r="V317" s="107"/>
      <c r="W317" s="107"/>
      <c r="X317" s="107"/>
      <c r="Y317" s="107"/>
      <c r="Z317" s="107"/>
    </row>
    <row r="318" ht="13.5" customHeight="1">
      <c r="A318" s="302" t="s">
        <v>5118</v>
      </c>
      <c r="B318" s="302" t="s">
        <v>5112</v>
      </c>
      <c r="C318" s="302"/>
      <c r="D318" s="302"/>
      <c r="E318" s="316"/>
      <c r="F318" s="302"/>
      <c r="G318" s="302"/>
      <c r="H318" s="302"/>
      <c r="I318" s="302"/>
      <c r="J318" s="302"/>
      <c r="K318" s="302"/>
      <c r="L318" s="304"/>
      <c r="M318" s="302"/>
      <c r="N318" s="107"/>
      <c r="O318" s="107"/>
      <c r="P318" s="107"/>
      <c r="Q318" s="107"/>
      <c r="R318" s="107"/>
      <c r="S318" s="107"/>
      <c r="T318" s="107"/>
      <c r="U318" s="107"/>
      <c r="V318" s="107"/>
      <c r="W318" s="107"/>
      <c r="X318" s="107"/>
      <c r="Y318" s="107"/>
      <c r="Z318" s="107"/>
    </row>
    <row r="319" ht="13.5" customHeight="1">
      <c r="A319" s="302"/>
      <c r="B319" s="302"/>
      <c r="C319" s="302"/>
      <c r="D319" s="302"/>
      <c r="E319" s="316"/>
      <c r="F319" s="302"/>
      <c r="G319" s="302"/>
      <c r="H319" s="302"/>
      <c r="I319" s="302"/>
      <c r="J319" s="302"/>
      <c r="K319" s="302"/>
      <c r="L319" s="304"/>
      <c r="M319" s="302"/>
      <c r="N319" s="107"/>
      <c r="O319" s="107"/>
      <c r="P319" s="107"/>
      <c r="Q319" s="107"/>
      <c r="R319" s="107"/>
      <c r="S319" s="107"/>
      <c r="T319" s="107"/>
      <c r="U319" s="107"/>
      <c r="V319" s="107"/>
      <c r="W319" s="107"/>
      <c r="X319" s="107"/>
      <c r="Y319" s="107"/>
      <c r="Z319" s="107"/>
    </row>
    <row r="320" ht="13.5" customHeight="1">
      <c r="A320" s="302" t="s">
        <v>3838</v>
      </c>
      <c r="B320" s="302"/>
      <c r="C320" s="302"/>
      <c r="D320" s="302" t="s">
        <v>5119</v>
      </c>
      <c r="E320" s="303" t="s">
        <v>5120</v>
      </c>
      <c r="F320" s="302" t="s">
        <v>5121</v>
      </c>
      <c r="G320" s="302" t="s">
        <v>5122</v>
      </c>
      <c r="H320" s="302" t="s">
        <v>5123</v>
      </c>
      <c r="I320" s="302" t="s">
        <v>5124</v>
      </c>
      <c r="J320" s="302" t="s">
        <v>5125</v>
      </c>
      <c r="K320" s="302" t="s">
        <v>5126</v>
      </c>
      <c r="L320" s="304" t="s">
        <v>5127</v>
      </c>
      <c r="M320" s="302" t="s">
        <v>5128</v>
      </c>
      <c r="N320" s="107"/>
      <c r="O320" s="107"/>
      <c r="P320" s="107"/>
      <c r="Q320" s="107"/>
      <c r="R320" s="107"/>
      <c r="S320" s="107"/>
      <c r="T320" s="107"/>
      <c r="U320" s="107"/>
      <c r="V320" s="107"/>
      <c r="W320" s="107"/>
      <c r="X320" s="107"/>
      <c r="Y320" s="107"/>
      <c r="Z320" s="107"/>
    </row>
    <row r="321" ht="13.5" customHeight="1">
      <c r="A321" s="302" t="s">
        <v>3838</v>
      </c>
      <c r="B321" s="302"/>
      <c r="C321" s="302"/>
      <c r="D321" s="302" t="s">
        <v>5129</v>
      </c>
      <c r="E321" s="303" t="s">
        <v>5130</v>
      </c>
      <c r="F321" s="302" t="s">
        <v>5131</v>
      </c>
      <c r="G321" s="305" t="s">
        <v>5132</v>
      </c>
      <c r="H321" s="302" t="s">
        <v>5133</v>
      </c>
      <c r="I321" s="302" t="s">
        <v>5134</v>
      </c>
      <c r="J321" s="302" t="s">
        <v>5135</v>
      </c>
      <c r="K321" s="302" t="s">
        <v>5136</v>
      </c>
      <c r="L321" s="329" t="s">
        <v>5137</v>
      </c>
      <c r="M321" s="302" t="s">
        <v>5138</v>
      </c>
      <c r="N321" s="107"/>
      <c r="O321" s="107"/>
      <c r="P321" s="107"/>
      <c r="Q321" s="107"/>
      <c r="R321" s="107"/>
      <c r="S321" s="107"/>
      <c r="T321" s="107"/>
      <c r="U321" s="107"/>
      <c r="V321" s="107"/>
      <c r="W321" s="107"/>
      <c r="X321" s="107"/>
      <c r="Y321" s="107"/>
      <c r="Z321" s="107"/>
    </row>
    <row r="322" ht="13.5" customHeight="1">
      <c r="A322" s="302" t="s">
        <v>3838</v>
      </c>
      <c r="B322" s="302"/>
      <c r="C322" s="302"/>
      <c r="D322" s="302" t="s">
        <v>5139</v>
      </c>
      <c r="E322" s="303" t="s">
        <v>5140</v>
      </c>
      <c r="F322" s="302" t="s">
        <v>5141</v>
      </c>
      <c r="G322" s="305" t="s">
        <v>5142</v>
      </c>
      <c r="H322" s="302" t="s">
        <v>5143</v>
      </c>
      <c r="I322" s="302" t="s">
        <v>5144</v>
      </c>
      <c r="J322" s="302" t="s">
        <v>5145</v>
      </c>
      <c r="K322" s="302" t="s">
        <v>5146</v>
      </c>
      <c r="L322" s="329" t="s">
        <v>5147</v>
      </c>
      <c r="M322" s="302" t="s">
        <v>5148</v>
      </c>
      <c r="N322" s="107"/>
      <c r="O322" s="107"/>
      <c r="P322" s="107"/>
      <c r="Q322" s="107"/>
      <c r="R322" s="107"/>
      <c r="S322" s="107"/>
      <c r="T322" s="107"/>
      <c r="U322" s="107"/>
      <c r="V322" s="107"/>
      <c r="W322" s="107"/>
      <c r="X322" s="107"/>
      <c r="Y322" s="107"/>
      <c r="Z322" s="107"/>
    </row>
    <row r="323" ht="13.5" customHeight="1">
      <c r="A323" s="302" t="s">
        <v>3838</v>
      </c>
      <c r="B323" s="302"/>
      <c r="C323" s="302"/>
      <c r="D323" s="302" t="s">
        <v>5149</v>
      </c>
      <c r="E323" s="303" t="s">
        <v>5150</v>
      </c>
      <c r="F323" s="302" t="s">
        <v>5151</v>
      </c>
      <c r="G323" s="305" t="s">
        <v>5152</v>
      </c>
      <c r="H323" s="302" t="s">
        <v>5153</v>
      </c>
      <c r="I323" s="302" t="s">
        <v>5154</v>
      </c>
      <c r="J323" s="302" t="s">
        <v>5155</v>
      </c>
      <c r="K323" s="302" t="s">
        <v>5156</v>
      </c>
      <c r="L323" s="329" t="s">
        <v>5157</v>
      </c>
      <c r="M323" s="302" t="s">
        <v>5158</v>
      </c>
      <c r="N323" s="107"/>
      <c r="O323" s="107"/>
      <c r="P323" s="107"/>
      <c r="Q323" s="107"/>
      <c r="R323" s="107"/>
      <c r="S323" s="107"/>
      <c r="T323" s="107"/>
      <c r="U323" s="107"/>
      <c r="V323" s="107"/>
      <c r="W323" s="107"/>
      <c r="X323" s="107"/>
      <c r="Y323" s="107"/>
      <c r="Z323" s="107"/>
    </row>
    <row r="324" ht="13.5" customHeight="1">
      <c r="A324" s="302" t="s">
        <v>3838</v>
      </c>
      <c r="B324" s="302"/>
      <c r="C324" s="302"/>
      <c r="D324" s="302" t="s">
        <v>5159</v>
      </c>
      <c r="E324" s="303" t="s">
        <v>5160</v>
      </c>
      <c r="F324" s="302" t="s">
        <v>5161</v>
      </c>
      <c r="G324" s="305" t="s">
        <v>5162</v>
      </c>
      <c r="H324" s="302" t="s">
        <v>5163</v>
      </c>
      <c r="I324" s="302" t="s">
        <v>5164</v>
      </c>
      <c r="J324" s="302" t="s">
        <v>5165</v>
      </c>
      <c r="K324" s="302" t="s">
        <v>5166</v>
      </c>
      <c r="L324" s="329" t="s">
        <v>5167</v>
      </c>
      <c r="M324" s="302" t="s">
        <v>5168</v>
      </c>
      <c r="N324" s="107"/>
      <c r="O324" s="107"/>
      <c r="P324" s="107"/>
      <c r="Q324" s="107"/>
      <c r="R324" s="107"/>
      <c r="S324" s="107"/>
      <c r="T324" s="107"/>
      <c r="U324" s="107"/>
      <c r="V324" s="107"/>
      <c r="W324" s="107"/>
      <c r="X324" s="107"/>
      <c r="Y324" s="107"/>
      <c r="Z324" s="107"/>
    </row>
    <row r="325" ht="13.5" customHeight="1">
      <c r="A325" s="302" t="s">
        <v>3838</v>
      </c>
      <c r="B325" s="302"/>
      <c r="C325" s="302"/>
      <c r="D325" s="302" t="s">
        <v>5169</v>
      </c>
      <c r="E325" s="303" t="s">
        <v>5170</v>
      </c>
      <c r="F325" s="302" t="s">
        <v>5171</v>
      </c>
      <c r="G325" s="305" t="s">
        <v>5172</v>
      </c>
      <c r="H325" s="302" t="s">
        <v>5173</v>
      </c>
      <c r="I325" s="302" t="s">
        <v>5174</v>
      </c>
      <c r="J325" s="302" t="s">
        <v>5175</v>
      </c>
      <c r="K325" s="302" t="s">
        <v>5176</v>
      </c>
      <c r="L325" s="329" t="s">
        <v>5177</v>
      </c>
      <c r="M325" s="302" t="s">
        <v>5178</v>
      </c>
      <c r="N325" s="107"/>
      <c r="O325" s="107"/>
      <c r="P325" s="107"/>
      <c r="Q325" s="107"/>
      <c r="R325" s="107"/>
      <c r="S325" s="107"/>
      <c r="T325" s="107"/>
      <c r="U325" s="107"/>
      <c r="V325" s="107"/>
      <c r="W325" s="107"/>
      <c r="X325" s="107"/>
      <c r="Y325" s="107"/>
      <c r="Z325" s="107"/>
    </row>
    <row r="326" ht="13.5" customHeight="1">
      <c r="A326" s="302" t="s">
        <v>3838</v>
      </c>
      <c r="B326" s="302"/>
      <c r="C326" s="302"/>
      <c r="D326" s="302" t="s">
        <v>5179</v>
      </c>
      <c r="E326" s="303" t="s">
        <v>5180</v>
      </c>
      <c r="F326" s="302" t="s">
        <v>5181</v>
      </c>
      <c r="G326" s="305" t="s">
        <v>5182</v>
      </c>
      <c r="H326" s="302" t="s">
        <v>5183</v>
      </c>
      <c r="I326" s="302" t="s">
        <v>5184</v>
      </c>
      <c r="J326" s="302" t="s">
        <v>5185</v>
      </c>
      <c r="K326" s="302" t="s">
        <v>5186</v>
      </c>
      <c r="L326" s="329" t="s">
        <v>5187</v>
      </c>
      <c r="M326" s="302" t="s">
        <v>5188</v>
      </c>
      <c r="N326" s="107"/>
      <c r="O326" s="107"/>
      <c r="P326" s="107"/>
      <c r="Q326" s="107"/>
      <c r="R326" s="107"/>
      <c r="S326" s="107"/>
      <c r="T326" s="107"/>
      <c r="U326" s="107"/>
      <c r="V326" s="107"/>
      <c r="W326" s="107"/>
      <c r="X326" s="107"/>
      <c r="Y326" s="107"/>
      <c r="Z326" s="107"/>
    </row>
    <row r="327" ht="13.5" customHeight="1">
      <c r="A327" s="302"/>
      <c r="B327" s="302"/>
      <c r="C327" s="302"/>
      <c r="D327" s="302"/>
      <c r="E327" s="316"/>
      <c r="F327" s="302"/>
      <c r="G327" s="302"/>
      <c r="H327" s="302"/>
      <c r="I327" s="302"/>
      <c r="J327" s="302"/>
      <c r="K327" s="302"/>
      <c r="L327" s="61"/>
      <c r="M327" s="107"/>
      <c r="N327" s="107"/>
      <c r="O327" s="107"/>
      <c r="P327" s="107"/>
      <c r="Q327" s="107"/>
      <c r="R327" s="107"/>
      <c r="S327" s="107"/>
      <c r="T327" s="107"/>
      <c r="U327" s="107"/>
      <c r="V327" s="107"/>
      <c r="W327" s="107"/>
      <c r="X327" s="107"/>
      <c r="Y327" s="107"/>
      <c r="Z327" s="107"/>
    </row>
    <row r="328" ht="13.5" customHeight="1">
      <c r="A328" s="302"/>
      <c r="B328" s="302"/>
      <c r="C328" s="302"/>
      <c r="D328" s="302"/>
      <c r="E328" s="316"/>
      <c r="F328" s="302"/>
      <c r="G328" s="302"/>
      <c r="H328" s="302"/>
      <c r="I328" s="302"/>
      <c r="J328" s="302"/>
      <c r="K328" s="302"/>
      <c r="L328" s="61"/>
      <c r="M328" s="107"/>
      <c r="N328" s="107"/>
      <c r="O328" s="107"/>
      <c r="P328" s="107"/>
      <c r="Q328" s="107"/>
      <c r="R328" s="107"/>
      <c r="S328" s="107"/>
      <c r="T328" s="107"/>
      <c r="U328" s="107"/>
      <c r="V328" s="107"/>
      <c r="W328" s="107"/>
      <c r="X328" s="107"/>
      <c r="Y328" s="107"/>
      <c r="Z328" s="107"/>
    </row>
    <row r="329" ht="13.5" customHeight="1">
      <c r="A329" s="302"/>
      <c r="B329" s="302"/>
      <c r="C329" s="302"/>
      <c r="D329" s="302"/>
      <c r="E329" s="316"/>
      <c r="F329" s="302"/>
      <c r="G329" s="302"/>
      <c r="H329" s="302"/>
      <c r="I329" s="302"/>
      <c r="J329" s="302"/>
      <c r="K329" s="302"/>
      <c r="L329" s="61"/>
      <c r="M329" s="107"/>
      <c r="N329" s="107"/>
      <c r="O329" s="107"/>
      <c r="P329" s="107"/>
      <c r="Q329" s="107"/>
      <c r="R329" s="107"/>
      <c r="S329" s="107"/>
      <c r="T329" s="107"/>
      <c r="U329" s="107"/>
      <c r="V329" s="107"/>
      <c r="W329" s="107"/>
      <c r="X329" s="107"/>
      <c r="Y329" s="107"/>
      <c r="Z329" s="107"/>
    </row>
    <row r="330" ht="13.5" customHeight="1">
      <c r="A330" s="302"/>
      <c r="B330" s="302"/>
      <c r="C330" s="302"/>
      <c r="D330" s="302"/>
      <c r="E330" s="316"/>
      <c r="F330" s="302"/>
      <c r="G330" s="302"/>
      <c r="H330" s="302"/>
      <c r="I330" s="302"/>
      <c r="J330" s="302"/>
      <c r="K330" s="302"/>
      <c r="L330" s="61"/>
      <c r="M330" s="107"/>
      <c r="N330" s="107"/>
      <c r="O330" s="107"/>
      <c r="P330" s="107"/>
      <c r="Q330" s="107"/>
      <c r="R330" s="107"/>
      <c r="S330" s="107"/>
      <c r="T330" s="107"/>
      <c r="U330" s="107"/>
      <c r="V330" s="107"/>
      <c r="W330" s="107"/>
      <c r="X330" s="107"/>
      <c r="Y330" s="107"/>
      <c r="Z330" s="107"/>
    </row>
    <row r="331" ht="13.5" customHeight="1">
      <c r="A331" s="302"/>
      <c r="B331" s="302"/>
      <c r="C331" s="302"/>
      <c r="D331" s="302"/>
      <c r="E331" s="316"/>
      <c r="F331" s="302"/>
      <c r="G331" s="302"/>
      <c r="H331" s="302"/>
      <c r="I331" s="302"/>
      <c r="J331" s="302"/>
      <c r="K331" s="302"/>
      <c r="L331" s="61"/>
      <c r="M331" s="107"/>
      <c r="N331" s="107"/>
      <c r="O331" s="107"/>
      <c r="P331" s="107"/>
      <c r="Q331" s="107"/>
      <c r="R331" s="107"/>
      <c r="S331" s="107"/>
      <c r="T331" s="107"/>
      <c r="U331" s="107"/>
      <c r="V331" s="107"/>
      <c r="W331" s="107"/>
      <c r="X331" s="107"/>
      <c r="Y331" s="107"/>
      <c r="Z331" s="107"/>
    </row>
    <row r="332" ht="13.5" customHeight="1">
      <c r="A332" s="302"/>
      <c r="B332" s="302"/>
      <c r="C332" s="302"/>
      <c r="D332" s="302"/>
      <c r="E332" s="316"/>
      <c r="F332" s="302"/>
      <c r="G332" s="302"/>
      <c r="H332" s="302"/>
      <c r="I332" s="302"/>
      <c r="J332" s="302"/>
      <c r="K332" s="302"/>
      <c r="L332" s="61"/>
      <c r="M332" s="107"/>
      <c r="N332" s="107"/>
      <c r="O332" s="107"/>
      <c r="P332" s="107"/>
      <c r="Q332" s="107"/>
      <c r="R332" s="107"/>
      <c r="S332" s="107"/>
      <c r="T332" s="107"/>
      <c r="U332" s="107"/>
      <c r="V332" s="107"/>
      <c r="W332" s="107"/>
      <c r="X332" s="107"/>
      <c r="Y332" s="107"/>
      <c r="Z332" s="107"/>
    </row>
    <row r="333" ht="13.5" customHeight="1">
      <c r="A333" s="302"/>
      <c r="B333" s="302"/>
      <c r="C333" s="302"/>
      <c r="D333" s="302"/>
      <c r="E333" s="316"/>
      <c r="F333" s="302"/>
      <c r="G333" s="302"/>
      <c r="H333" s="302"/>
      <c r="I333" s="302"/>
      <c r="J333" s="302"/>
      <c r="K333" s="302"/>
      <c r="L333" s="61"/>
      <c r="M333" s="107"/>
      <c r="N333" s="107"/>
      <c r="O333" s="107"/>
      <c r="P333" s="107"/>
      <c r="Q333" s="107"/>
      <c r="R333" s="107"/>
      <c r="S333" s="107"/>
      <c r="T333" s="107"/>
      <c r="U333" s="107"/>
      <c r="V333" s="107"/>
      <c r="W333" s="107"/>
      <c r="X333" s="107"/>
      <c r="Y333" s="107"/>
      <c r="Z333" s="107"/>
    </row>
    <row r="334" ht="13.5" customHeight="1">
      <c r="A334" s="302"/>
      <c r="B334" s="302"/>
      <c r="C334" s="302"/>
      <c r="D334" s="302"/>
      <c r="E334" s="316"/>
      <c r="F334" s="302"/>
      <c r="G334" s="302"/>
      <c r="H334" s="302"/>
      <c r="I334" s="302"/>
      <c r="J334" s="302"/>
      <c r="K334" s="302"/>
      <c r="L334" s="61"/>
      <c r="M334" s="107"/>
      <c r="N334" s="107"/>
      <c r="O334" s="107"/>
      <c r="P334" s="107"/>
      <c r="Q334" s="107"/>
      <c r="R334" s="107"/>
      <c r="S334" s="107"/>
      <c r="T334" s="107"/>
      <c r="U334" s="107"/>
      <c r="V334" s="107"/>
      <c r="W334" s="107"/>
      <c r="X334" s="107"/>
      <c r="Y334" s="107"/>
      <c r="Z334" s="107"/>
    </row>
    <row r="335" ht="13.5" customHeight="1">
      <c r="A335" s="302"/>
      <c r="B335" s="302"/>
      <c r="C335" s="302"/>
      <c r="D335" s="302"/>
      <c r="E335" s="316"/>
      <c r="F335" s="302"/>
      <c r="G335" s="302"/>
      <c r="H335" s="302"/>
      <c r="I335" s="302"/>
      <c r="J335" s="302"/>
      <c r="K335" s="302"/>
      <c r="L335" s="61"/>
      <c r="M335" s="107"/>
      <c r="N335" s="107"/>
      <c r="O335" s="107"/>
      <c r="P335" s="107"/>
      <c r="Q335" s="107"/>
      <c r="R335" s="107"/>
      <c r="S335" s="107"/>
      <c r="T335" s="107"/>
      <c r="U335" s="107"/>
      <c r="V335" s="107"/>
      <c r="W335" s="107"/>
      <c r="X335" s="107"/>
      <c r="Y335" s="107"/>
      <c r="Z335" s="107"/>
    </row>
    <row r="336" ht="13.5" customHeight="1">
      <c r="A336" s="302"/>
      <c r="B336" s="302"/>
      <c r="C336" s="302"/>
      <c r="D336" s="302"/>
      <c r="E336" s="316"/>
      <c r="F336" s="302"/>
      <c r="G336" s="302"/>
      <c r="H336" s="302"/>
      <c r="I336" s="302"/>
      <c r="J336" s="302"/>
      <c r="K336" s="302"/>
      <c r="L336" s="61"/>
      <c r="M336" s="107"/>
      <c r="N336" s="107"/>
      <c r="O336" s="107"/>
      <c r="P336" s="107"/>
      <c r="Q336" s="107"/>
      <c r="R336" s="107"/>
      <c r="S336" s="107"/>
      <c r="T336" s="107"/>
      <c r="U336" s="107"/>
      <c r="V336" s="107"/>
      <c r="W336" s="107"/>
      <c r="X336" s="107"/>
      <c r="Y336" s="107"/>
      <c r="Z336" s="107"/>
    </row>
    <row r="337" ht="13.5" customHeight="1">
      <c r="A337" s="302"/>
      <c r="B337" s="302"/>
      <c r="C337" s="302"/>
      <c r="D337" s="302"/>
      <c r="E337" s="316"/>
      <c r="F337" s="302"/>
      <c r="G337" s="302"/>
      <c r="H337" s="302"/>
      <c r="I337" s="302"/>
      <c r="J337" s="302"/>
      <c r="K337" s="302"/>
      <c r="L337" s="61"/>
      <c r="M337" s="107"/>
      <c r="N337" s="107"/>
      <c r="O337" s="107"/>
      <c r="P337" s="107"/>
      <c r="Q337" s="107"/>
      <c r="R337" s="107"/>
      <c r="S337" s="107"/>
      <c r="T337" s="107"/>
      <c r="U337" s="107"/>
      <c r="V337" s="107"/>
      <c r="W337" s="107"/>
      <c r="X337" s="107"/>
      <c r="Y337" s="107"/>
      <c r="Z337" s="107"/>
    </row>
    <row r="338" ht="13.5" customHeight="1">
      <c r="A338" s="302"/>
      <c r="B338" s="302"/>
      <c r="C338" s="302"/>
      <c r="D338" s="302"/>
      <c r="E338" s="316"/>
      <c r="F338" s="302"/>
      <c r="G338" s="302"/>
      <c r="H338" s="302"/>
      <c r="I338" s="302"/>
      <c r="J338" s="302"/>
      <c r="K338" s="302"/>
      <c r="L338" s="61"/>
      <c r="M338" s="107"/>
      <c r="N338" s="107"/>
      <c r="O338" s="107"/>
      <c r="P338" s="107"/>
      <c r="Q338" s="107"/>
      <c r="R338" s="107"/>
      <c r="S338" s="107"/>
      <c r="T338" s="107"/>
      <c r="U338" s="107"/>
      <c r="V338" s="107"/>
      <c r="W338" s="107"/>
      <c r="X338" s="107"/>
      <c r="Y338" s="107"/>
      <c r="Z338" s="107"/>
    </row>
    <row r="339" ht="13.5" customHeight="1">
      <c r="A339" s="302"/>
      <c r="B339" s="302"/>
      <c r="C339" s="302"/>
      <c r="D339" s="302"/>
      <c r="E339" s="316"/>
      <c r="F339" s="302"/>
      <c r="G339" s="302"/>
      <c r="H339" s="302"/>
      <c r="I339" s="302"/>
      <c r="J339" s="302"/>
      <c r="K339" s="302"/>
      <c r="L339" s="61"/>
      <c r="M339" s="107"/>
      <c r="N339" s="107"/>
      <c r="O339" s="107"/>
      <c r="P339" s="107"/>
      <c r="Q339" s="107"/>
      <c r="R339" s="107"/>
      <c r="S339" s="107"/>
      <c r="T339" s="107"/>
      <c r="U339" s="107"/>
      <c r="V339" s="107"/>
      <c r="W339" s="107"/>
      <c r="X339" s="107"/>
      <c r="Y339" s="107"/>
      <c r="Z339" s="107"/>
    </row>
    <row r="340" ht="13.5" customHeight="1">
      <c r="A340" s="302"/>
      <c r="B340" s="302"/>
      <c r="C340" s="302"/>
      <c r="D340" s="302"/>
      <c r="E340" s="316"/>
      <c r="F340" s="302"/>
      <c r="G340" s="302"/>
      <c r="H340" s="302"/>
      <c r="I340" s="302"/>
      <c r="J340" s="302"/>
      <c r="K340" s="302"/>
      <c r="L340" s="61"/>
      <c r="M340" s="107"/>
      <c r="N340" s="107"/>
      <c r="O340" s="107"/>
      <c r="P340" s="107"/>
      <c r="Q340" s="107"/>
      <c r="R340" s="107"/>
      <c r="S340" s="107"/>
      <c r="T340" s="107"/>
      <c r="U340" s="107"/>
      <c r="V340" s="107"/>
      <c r="W340" s="107"/>
      <c r="X340" s="107"/>
      <c r="Y340" s="107"/>
      <c r="Z340" s="107"/>
    </row>
    <row r="341" ht="13.5" customHeight="1">
      <c r="A341" s="302"/>
      <c r="B341" s="302"/>
      <c r="C341" s="302"/>
      <c r="D341" s="302"/>
      <c r="E341" s="316"/>
      <c r="F341" s="302"/>
      <c r="G341" s="302"/>
      <c r="H341" s="302"/>
      <c r="I341" s="302"/>
      <c r="J341" s="302"/>
      <c r="K341" s="302"/>
      <c r="L341" s="61"/>
      <c r="M341" s="107"/>
      <c r="N341" s="107"/>
      <c r="O341" s="107"/>
      <c r="P341" s="107"/>
      <c r="Q341" s="107"/>
      <c r="R341" s="107"/>
      <c r="S341" s="107"/>
      <c r="T341" s="107"/>
      <c r="U341" s="107"/>
      <c r="V341" s="107"/>
      <c r="W341" s="107"/>
      <c r="X341" s="107"/>
      <c r="Y341" s="107"/>
      <c r="Z341" s="107"/>
    </row>
    <row r="342" ht="13.5" customHeight="1">
      <c r="A342" s="302"/>
      <c r="B342" s="302"/>
      <c r="C342" s="302"/>
      <c r="D342" s="302"/>
      <c r="E342" s="316"/>
      <c r="F342" s="302"/>
      <c r="G342" s="302"/>
      <c r="H342" s="302"/>
      <c r="I342" s="302"/>
      <c r="J342" s="302"/>
      <c r="K342" s="302"/>
      <c r="L342" s="61"/>
      <c r="M342" s="107"/>
      <c r="N342" s="107"/>
      <c r="O342" s="107"/>
      <c r="P342" s="107"/>
      <c r="Q342" s="107"/>
      <c r="R342" s="107"/>
      <c r="S342" s="107"/>
      <c r="T342" s="107"/>
      <c r="U342" s="107"/>
      <c r="V342" s="107"/>
      <c r="W342" s="107"/>
      <c r="X342" s="107"/>
      <c r="Y342" s="107"/>
      <c r="Z342" s="107"/>
    </row>
    <row r="343" ht="13.5" customHeight="1">
      <c r="A343" s="302"/>
      <c r="B343" s="302"/>
      <c r="C343" s="302"/>
      <c r="D343" s="302"/>
      <c r="E343" s="316"/>
      <c r="F343" s="302"/>
      <c r="G343" s="302"/>
      <c r="H343" s="302"/>
      <c r="I343" s="302"/>
      <c r="J343" s="302"/>
      <c r="K343" s="302"/>
      <c r="L343" s="61"/>
      <c r="M343" s="107"/>
      <c r="N343" s="107"/>
      <c r="O343" s="107"/>
      <c r="P343" s="107"/>
      <c r="Q343" s="107"/>
      <c r="R343" s="107"/>
      <c r="S343" s="107"/>
      <c r="T343" s="107"/>
      <c r="U343" s="107"/>
      <c r="V343" s="107"/>
      <c r="W343" s="107"/>
      <c r="X343" s="107"/>
      <c r="Y343" s="107"/>
      <c r="Z343" s="107"/>
    </row>
    <row r="344" ht="13.5" customHeight="1">
      <c r="A344" s="302"/>
      <c r="B344" s="302"/>
      <c r="C344" s="302"/>
      <c r="D344" s="302"/>
      <c r="E344" s="316"/>
      <c r="F344" s="302"/>
      <c r="G344" s="302"/>
      <c r="H344" s="302"/>
      <c r="I344" s="302"/>
      <c r="J344" s="302"/>
      <c r="K344" s="302"/>
      <c r="L344" s="61"/>
      <c r="M344" s="107"/>
      <c r="N344" s="107"/>
      <c r="O344" s="107"/>
      <c r="P344" s="107"/>
      <c r="Q344" s="107"/>
      <c r="R344" s="107"/>
      <c r="S344" s="107"/>
      <c r="T344" s="107"/>
      <c r="U344" s="107"/>
      <c r="V344" s="107"/>
      <c r="W344" s="107"/>
      <c r="X344" s="107"/>
      <c r="Y344" s="107"/>
      <c r="Z344" s="107"/>
    </row>
    <row r="345" ht="13.5" customHeight="1">
      <c r="A345" s="302"/>
      <c r="B345" s="302"/>
      <c r="C345" s="302"/>
      <c r="D345" s="302"/>
      <c r="E345" s="316"/>
      <c r="F345" s="302"/>
      <c r="G345" s="302"/>
      <c r="H345" s="302"/>
      <c r="I345" s="302"/>
      <c r="J345" s="302"/>
      <c r="K345" s="302"/>
      <c r="L345" s="61"/>
      <c r="M345" s="107"/>
      <c r="N345" s="107"/>
      <c r="O345" s="107"/>
      <c r="P345" s="107"/>
      <c r="Q345" s="107"/>
      <c r="R345" s="107"/>
      <c r="S345" s="107"/>
      <c r="T345" s="107"/>
      <c r="U345" s="107"/>
      <c r="V345" s="107"/>
      <c r="W345" s="107"/>
      <c r="X345" s="107"/>
      <c r="Y345" s="107"/>
      <c r="Z345" s="107"/>
    </row>
    <row r="346" ht="13.5" customHeight="1">
      <c r="A346" s="302"/>
      <c r="B346" s="302"/>
      <c r="C346" s="302"/>
      <c r="D346" s="302"/>
      <c r="E346" s="316"/>
      <c r="F346" s="302"/>
      <c r="G346" s="302"/>
      <c r="H346" s="302"/>
      <c r="I346" s="302"/>
      <c r="J346" s="302"/>
      <c r="K346" s="302"/>
      <c r="L346" s="61"/>
      <c r="M346" s="107"/>
      <c r="N346" s="107"/>
      <c r="O346" s="107"/>
      <c r="P346" s="107"/>
      <c r="Q346" s="107"/>
      <c r="R346" s="107"/>
      <c r="S346" s="107"/>
      <c r="T346" s="107"/>
      <c r="U346" s="107"/>
      <c r="V346" s="107"/>
      <c r="W346" s="107"/>
      <c r="X346" s="107"/>
      <c r="Y346" s="107"/>
      <c r="Z346" s="107"/>
    </row>
    <row r="347" ht="13.5" customHeight="1">
      <c r="A347" s="302"/>
      <c r="B347" s="302"/>
      <c r="C347" s="302"/>
      <c r="D347" s="302"/>
      <c r="E347" s="316"/>
      <c r="F347" s="302"/>
      <c r="G347" s="302"/>
      <c r="H347" s="302"/>
      <c r="I347" s="302"/>
      <c r="J347" s="302"/>
      <c r="K347" s="302"/>
      <c r="L347" s="61"/>
      <c r="M347" s="107"/>
      <c r="N347" s="107"/>
      <c r="O347" s="107"/>
      <c r="P347" s="107"/>
      <c r="Q347" s="107"/>
      <c r="R347" s="107"/>
      <c r="S347" s="107"/>
      <c r="T347" s="107"/>
      <c r="U347" s="107"/>
      <c r="V347" s="107"/>
      <c r="W347" s="107"/>
      <c r="X347" s="107"/>
      <c r="Y347" s="107"/>
      <c r="Z347" s="107"/>
    </row>
    <row r="348" ht="13.5" customHeight="1">
      <c r="A348" s="302"/>
      <c r="B348" s="302"/>
      <c r="C348" s="302"/>
      <c r="D348" s="302"/>
      <c r="E348" s="316"/>
      <c r="F348" s="302"/>
      <c r="G348" s="302"/>
      <c r="H348" s="302"/>
      <c r="I348" s="302"/>
      <c r="J348" s="302"/>
      <c r="K348" s="302"/>
      <c r="L348" s="61"/>
      <c r="M348" s="107"/>
      <c r="N348" s="107"/>
      <c r="O348" s="107"/>
      <c r="P348" s="107"/>
      <c r="Q348" s="107"/>
      <c r="R348" s="107"/>
      <c r="S348" s="107"/>
      <c r="T348" s="107"/>
      <c r="U348" s="107"/>
      <c r="V348" s="107"/>
      <c r="W348" s="107"/>
      <c r="X348" s="107"/>
      <c r="Y348" s="107"/>
      <c r="Z348" s="107"/>
    </row>
    <row r="349" ht="13.5" customHeight="1">
      <c r="A349" s="302"/>
      <c r="B349" s="302"/>
      <c r="C349" s="302"/>
      <c r="D349" s="302"/>
      <c r="E349" s="316"/>
      <c r="F349" s="302"/>
      <c r="G349" s="302"/>
      <c r="H349" s="302"/>
      <c r="I349" s="302"/>
      <c r="J349" s="302"/>
      <c r="K349" s="302"/>
      <c r="L349" s="61"/>
      <c r="M349" s="107"/>
      <c r="N349" s="107"/>
      <c r="O349" s="107"/>
      <c r="P349" s="107"/>
      <c r="Q349" s="107"/>
      <c r="R349" s="107"/>
      <c r="S349" s="107"/>
      <c r="T349" s="107"/>
      <c r="U349" s="107"/>
      <c r="V349" s="107"/>
      <c r="W349" s="107"/>
      <c r="X349" s="107"/>
      <c r="Y349" s="107"/>
      <c r="Z349" s="107"/>
    </row>
    <row r="350" ht="13.5" customHeight="1">
      <c r="A350" s="302"/>
      <c r="B350" s="302"/>
      <c r="C350" s="302"/>
      <c r="D350" s="302"/>
      <c r="E350" s="316"/>
      <c r="F350" s="302"/>
      <c r="G350" s="302"/>
      <c r="H350" s="302"/>
      <c r="I350" s="302"/>
      <c r="J350" s="302"/>
      <c r="K350" s="302"/>
      <c r="L350" s="61"/>
      <c r="M350" s="107"/>
      <c r="N350" s="107"/>
      <c r="O350" s="107"/>
      <c r="P350" s="107"/>
      <c r="Q350" s="107"/>
      <c r="R350" s="107"/>
      <c r="S350" s="107"/>
      <c r="T350" s="107"/>
      <c r="U350" s="107"/>
      <c r="V350" s="107"/>
      <c r="W350" s="107"/>
      <c r="X350" s="107"/>
      <c r="Y350" s="107"/>
      <c r="Z350" s="107"/>
    </row>
    <row r="351" ht="13.5" customHeight="1">
      <c r="A351" s="302"/>
      <c r="B351" s="302"/>
      <c r="C351" s="302"/>
      <c r="D351" s="302"/>
      <c r="E351" s="316"/>
      <c r="F351" s="302"/>
      <c r="G351" s="302"/>
      <c r="H351" s="302"/>
      <c r="I351" s="302"/>
      <c r="J351" s="302"/>
      <c r="K351" s="302"/>
      <c r="L351" s="61"/>
      <c r="M351" s="107"/>
      <c r="N351" s="107"/>
      <c r="O351" s="107"/>
      <c r="P351" s="107"/>
      <c r="Q351" s="107"/>
      <c r="R351" s="107"/>
      <c r="S351" s="107"/>
      <c r="T351" s="107"/>
      <c r="U351" s="107"/>
      <c r="V351" s="107"/>
      <c r="W351" s="107"/>
      <c r="X351" s="107"/>
      <c r="Y351" s="107"/>
      <c r="Z351" s="107"/>
    </row>
    <row r="352" ht="13.5" customHeight="1">
      <c r="A352" s="302"/>
      <c r="B352" s="302"/>
      <c r="C352" s="302"/>
      <c r="D352" s="302"/>
      <c r="E352" s="316"/>
      <c r="F352" s="302"/>
      <c r="G352" s="302"/>
      <c r="H352" s="302"/>
      <c r="I352" s="302"/>
      <c r="J352" s="302"/>
      <c r="K352" s="302"/>
      <c r="L352" s="61"/>
      <c r="M352" s="107"/>
      <c r="N352" s="107"/>
      <c r="O352" s="107"/>
      <c r="P352" s="107"/>
      <c r="Q352" s="107"/>
      <c r="R352" s="107"/>
      <c r="S352" s="107"/>
      <c r="T352" s="107"/>
      <c r="U352" s="107"/>
      <c r="V352" s="107"/>
      <c r="W352" s="107"/>
      <c r="X352" s="107"/>
      <c r="Y352" s="107"/>
      <c r="Z352" s="107"/>
    </row>
    <row r="353" ht="13.5" customHeight="1">
      <c r="A353" s="302"/>
      <c r="B353" s="302"/>
      <c r="C353" s="302"/>
      <c r="D353" s="302"/>
      <c r="E353" s="316"/>
      <c r="F353" s="302"/>
      <c r="G353" s="302"/>
      <c r="H353" s="302"/>
      <c r="I353" s="302"/>
      <c r="J353" s="302"/>
      <c r="K353" s="302"/>
      <c r="L353" s="61"/>
      <c r="M353" s="107"/>
      <c r="N353" s="107"/>
      <c r="O353" s="107"/>
      <c r="P353" s="107"/>
      <c r="Q353" s="107"/>
      <c r="R353" s="107"/>
      <c r="S353" s="107"/>
      <c r="T353" s="107"/>
      <c r="U353" s="107"/>
      <c r="V353" s="107"/>
      <c r="W353" s="107"/>
      <c r="X353" s="107"/>
      <c r="Y353" s="107"/>
      <c r="Z353" s="107"/>
    </row>
    <row r="354" ht="13.5" customHeight="1">
      <c r="A354" s="302"/>
      <c r="B354" s="302"/>
      <c r="C354" s="302"/>
      <c r="D354" s="302"/>
      <c r="E354" s="316"/>
      <c r="F354" s="302"/>
      <c r="G354" s="302"/>
      <c r="H354" s="302"/>
      <c r="I354" s="302"/>
      <c r="J354" s="302"/>
      <c r="K354" s="302"/>
      <c r="L354" s="61"/>
      <c r="M354" s="107"/>
      <c r="N354" s="107"/>
      <c r="O354" s="107"/>
      <c r="P354" s="107"/>
      <c r="Q354" s="107"/>
      <c r="R354" s="107"/>
      <c r="S354" s="107"/>
      <c r="T354" s="107"/>
      <c r="U354" s="107"/>
      <c r="V354" s="107"/>
      <c r="W354" s="107"/>
      <c r="X354" s="107"/>
      <c r="Y354" s="107"/>
      <c r="Z354" s="107"/>
    </row>
    <row r="355" ht="13.5" customHeight="1">
      <c r="A355" s="302"/>
      <c r="B355" s="302"/>
      <c r="C355" s="302"/>
      <c r="D355" s="302"/>
      <c r="E355" s="316"/>
      <c r="F355" s="302"/>
      <c r="G355" s="302"/>
      <c r="H355" s="302"/>
      <c r="I355" s="302"/>
      <c r="J355" s="302"/>
      <c r="K355" s="302"/>
      <c r="L355" s="61"/>
      <c r="M355" s="107"/>
      <c r="N355" s="107"/>
      <c r="O355" s="107"/>
      <c r="P355" s="107"/>
      <c r="Q355" s="107"/>
      <c r="R355" s="107"/>
      <c r="S355" s="107"/>
      <c r="T355" s="107"/>
      <c r="U355" s="107"/>
      <c r="V355" s="107"/>
      <c r="W355" s="107"/>
      <c r="X355" s="107"/>
      <c r="Y355" s="107"/>
      <c r="Z355" s="107"/>
    </row>
    <row r="356" ht="13.5" customHeight="1">
      <c r="A356" s="302"/>
      <c r="B356" s="302"/>
      <c r="C356" s="302"/>
      <c r="D356" s="302"/>
      <c r="E356" s="316"/>
      <c r="F356" s="302"/>
      <c r="G356" s="302"/>
      <c r="H356" s="302"/>
      <c r="I356" s="302"/>
      <c r="J356" s="302"/>
      <c r="K356" s="302"/>
      <c r="L356" s="61"/>
      <c r="M356" s="107"/>
      <c r="N356" s="107"/>
      <c r="O356" s="107"/>
      <c r="P356" s="107"/>
      <c r="Q356" s="107"/>
      <c r="R356" s="107"/>
      <c r="S356" s="107"/>
      <c r="T356" s="107"/>
      <c r="U356" s="107"/>
      <c r="V356" s="107"/>
      <c r="W356" s="107"/>
      <c r="X356" s="107"/>
      <c r="Y356" s="107"/>
      <c r="Z356" s="107"/>
    </row>
    <row r="357" ht="13.5" customHeight="1">
      <c r="A357" s="302"/>
      <c r="B357" s="302"/>
      <c r="C357" s="302"/>
      <c r="D357" s="302"/>
      <c r="E357" s="316"/>
      <c r="F357" s="302"/>
      <c r="G357" s="302"/>
      <c r="H357" s="302"/>
      <c r="I357" s="302"/>
      <c r="J357" s="302"/>
      <c r="K357" s="302"/>
      <c r="L357" s="61"/>
      <c r="M357" s="107"/>
      <c r="N357" s="107"/>
      <c r="O357" s="107"/>
      <c r="P357" s="107"/>
      <c r="Q357" s="107"/>
      <c r="R357" s="107"/>
      <c r="S357" s="107"/>
      <c r="T357" s="107"/>
      <c r="U357" s="107"/>
      <c r="V357" s="107"/>
      <c r="W357" s="107"/>
      <c r="X357" s="107"/>
      <c r="Y357" s="107"/>
      <c r="Z357" s="107"/>
    </row>
    <row r="358" ht="13.5" customHeight="1">
      <c r="A358" s="302"/>
      <c r="B358" s="302"/>
      <c r="C358" s="302"/>
      <c r="D358" s="302"/>
      <c r="E358" s="316"/>
      <c r="F358" s="302"/>
      <c r="G358" s="302"/>
      <c r="H358" s="302"/>
      <c r="I358" s="302"/>
      <c r="J358" s="302"/>
      <c r="K358" s="302"/>
      <c r="L358" s="61"/>
      <c r="M358" s="107"/>
      <c r="N358" s="107"/>
      <c r="O358" s="107"/>
      <c r="P358" s="107"/>
      <c r="Q358" s="107"/>
      <c r="R358" s="107"/>
      <c r="S358" s="107"/>
      <c r="T358" s="107"/>
      <c r="U358" s="107"/>
      <c r="V358" s="107"/>
      <c r="W358" s="107"/>
      <c r="X358" s="107"/>
      <c r="Y358" s="107"/>
      <c r="Z358" s="107"/>
    </row>
    <row r="359" ht="13.5" customHeight="1">
      <c r="A359" s="302"/>
      <c r="B359" s="302"/>
      <c r="C359" s="302"/>
      <c r="D359" s="302"/>
      <c r="E359" s="316"/>
      <c r="F359" s="302"/>
      <c r="G359" s="302"/>
      <c r="H359" s="302"/>
      <c r="I359" s="302"/>
      <c r="J359" s="302"/>
      <c r="K359" s="302"/>
      <c r="L359" s="61"/>
      <c r="M359" s="107"/>
      <c r="N359" s="107"/>
      <c r="O359" s="107"/>
      <c r="P359" s="107"/>
      <c r="Q359" s="107"/>
      <c r="R359" s="107"/>
      <c r="S359" s="107"/>
      <c r="T359" s="107"/>
      <c r="U359" s="107"/>
      <c r="V359" s="107"/>
      <c r="W359" s="107"/>
      <c r="X359" s="107"/>
      <c r="Y359" s="107"/>
      <c r="Z359" s="107"/>
    </row>
    <row r="360" ht="13.5" customHeight="1">
      <c r="A360" s="302"/>
      <c r="B360" s="302"/>
      <c r="C360" s="302"/>
      <c r="D360" s="302"/>
      <c r="E360" s="316"/>
      <c r="F360" s="302"/>
      <c r="G360" s="302"/>
      <c r="H360" s="302"/>
      <c r="I360" s="302"/>
      <c r="J360" s="302"/>
      <c r="K360" s="302"/>
      <c r="L360" s="61"/>
      <c r="M360" s="107"/>
      <c r="N360" s="107"/>
      <c r="O360" s="107"/>
      <c r="P360" s="107"/>
      <c r="Q360" s="107"/>
      <c r="R360" s="107"/>
      <c r="S360" s="107"/>
      <c r="T360" s="107"/>
      <c r="U360" s="107"/>
      <c r="V360" s="107"/>
      <c r="W360" s="107"/>
      <c r="X360" s="107"/>
      <c r="Y360" s="107"/>
      <c r="Z360" s="107"/>
    </row>
    <row r="361" ht="13.5" customHeight="1">
      <c r="A361" s="302"/>
      <c r="B361" s="302"/>
      <c r="C361" s="302"/>
      <c r="D361" s="302"/>
      <c r="E361" s="316"/>
      <c r="F361" s="302"/>
      <c r="G361" s="302"/>
      <c r="H361" s="302"/>
      <c r="I361" s="302"/>
      <c r="J361" s="302"/>
      <c r="K361" s="302"/>
      <c r="L361" s="61"/>
      <c r="M361" s="107"/>
      <c r="N361" s="107"/>
      <c r="O361" s="107"/>
      <c r="P361" s="107"/>
      <c r="Q361" s="107"/>
      <c r="R361" s="107"/>
      <c r="S361" s="107"/>
      <c r="T361" s="107"/>
      <c r="U361" s="107"/>
      <c r="V361" s="107"/>
      <c r="W361" s="107"/>
      <c r="X361" s="107"/>
      <c r="Y361" s="107"/>
      <c r="Z361" s="107"/>
    </row>
    <row r="362" ht="13.5" customHeight="1">
      <c r="A362" s="302"/>
      <c r="B362" s="302"/>
      <c r="C362" s="302"/>
      <c r="D362" s="302"/>
      <c r="E362" s="316"/>
      <c r="F362" s="302"/>
      <c r="G362" s="302"/>
      <c r="H362" s="302"/>
      <c r="I362" s="302"/>
      <c r="J362" s="302"/>
      <c r="K362" s="302"/>
      <c r="L362" s="61"/>
      <c r="M362" s="107"/>
      <c r="N362" s="107"/>
      <c r="O362" s="107"/>
      <c r="P362" s="107"/>
      <c r="Q362" s="107"/>
      <c r="R362" s="107"/>
      <c r="S362" s="107"/>
      <c r="T362" s="107"/>
      <c r="U362" s="107"/>
      <c r="V362" s="107"/>
      <c r="W362" s="107"/>
      <c r="X362" s="107"/>
      <c r="Y362" s="107"/>
      <c r="Z362" s="107"/>
    </row>
    <row r="363" ht="13.5" customHeight="1">
      <c r="A363" s="302"/>
      <c r="B363" s="302"/>
      <c r="C363" s="302"/>
      <c r="D363" s="302"/>
      <c r="E363" s="316"/>
      <c r="F363" s="302"/>
      <c r="G363" s="302"/>
      <c r="H363" s="302"/>
      <c r="I363" s="302"/>
      <c r="J363" s="302"/>
      <c r="K363" s="302"/>
      <c r="L363" s="61"/>
      <c r="M363" s="107"/>
      <c r="N363" s="107"/>
      <c r="O363" s="107"/>
      <c r="P363" s="107"/>
      <c r="Q363" s="107"/>
      <c r="R363" s="107"/>
      <c r="S363" s="107"/>
      <c r="T363" s="107"/>
      <c r="U363" s="107"/>
      <c r="V363" s="107"/>
      <c r="W363" s="107"/>
      <c r="X363" s="107"/>
      <c r="Y363" s="107"/>
      <c r="Z363" s="107"/>
    </row>
    <row r="364" ht="13.5" customHeight="1">
      <c r="A364" s="302"/>
      <c r="B364" s="302"/>
      <c r="C364" s="302"/>
      <c r="D364" s="302"/>
      <c r="E364" s="316"/>
      <c r="F364" s="302"/>
      <c r="G364" s="302"/>
      <c r="H364" s="302"/>
      <c r="I364" s="302"/>
      <c r="J364" s="302"/>
      <c r="K364" s="302"/>
      <c r="L364" s="61"/>
      <c r="M364" s="107"/>
      <c r="N364" s="107"/>
      <c r="O364" s="107"/>
      <c r="P364" s="107"/>
      <c r="Q364" s="107"/>
      <c r="R364" s="107"/>
      <c r="S364" s="107"/>
      <c r="T364" s="107"/>
      <c r="U364" s="107"/>
      <c r="V364" s="107"/>
      <c r="W364" s="107"/>
      <c r="X364" s="107"/>
      <c r="Y364" s="107"/>
      <c r="Z364" s="107"/>
    </row>
    <row r="365" ht="13.5" customHeight="1">
      <c r="A365" s="302"/>
      <c r="B365" s="302"/>
      <c r="C365" s="302"/>
      <c r="D365" s="302"/>
      <c r="E365" s="316"/>
      <c r="F365" s="302"/>
      <c r="G365" s="302"/>
      <c r="H365" s="302"/>
      <c r="I365" s="302"/>
      <c r="J365" s="302"/>
      <c r="K365" s="302"/>
      <c r="L365" s="61"/>
      <c r="M365" s="107"/>
      <c r="N365" s="107"/>
      <c r="O365" s="107"/>
      <c r="P365" s="107"/>
      <c r="Q365" s="107"/>
      <c r="R365" s="107"/>
      <c r="S365" s="107"/>
      <c r="T365" s="107"/>
      <c r="U365" s="107"/>
      <c r="V365" s="107"/>
      <c r="W365" s="107"/>
      <c r="X365" s="107"/>
      <c r="Y365" s="107"/>
      <c r="Z365" s="107"/>
    </row>
    <row r="366" ht="13.5" customHeight="1">
      <c r="A366" s="302"/>
      <c r="B366" s="302"/>
      <c r="C366" s="302"/>
      <c r="D366" s="302"/>
      <c r="E366" s="316"/>
      <c r="F366" s="302"/>
      <c r="G366" s="302"/>
      <c r="H366" s="302"/>
      <c r="I366" s="302"/>
      <c r="J366" s="302"/>
      <c r="K366" s="302"/>
      <c r="L366" s="61"/>
      <c r="M366" s="107"/>
      <c r="N366" s="107"/>
      <c r="O366" s="107"/>
      <c r="P366" s="107"/>
      <c r="Q366" s="107"/>
      <c r="R366" s="107"/>
      <c r="S366" s="107"/>
      <c r="T366" s="107"/>
      <c r="U366" s="107"/>
      <c r="V366" s="107"/>
      <c r="W366" s="107"/>
      <c r="X366" s="107"/>
      <c r="Y366" s="107"/>
      <c r="Z366" s="107"/>
    </row>
    <row r="367" ht="13.5" customHeight="1">
      <c r="A367" s="302"/>
      <c r="B367" s="302"/>
      <c r="C367" s="302"/>
      <c r="D367" s="302"/>
      <c r="E367" s="316"/>
      <c r="F367" s="302"/>
      <c r="G367" s="302"/>
      <c r="H367" s="302"/>
      <c r="I367" s="302"/>
      <c r="J367" s="302"/>
      <c r="K367" s="302"/>
      <c r="L367" s="61"/>
      <c r="M367" s="107"/>
      <c r="N367" s="107"/>
      <c r="O367" s="107"/>
      <c r="P367" s="107"/>
      <c r="Q367" s="107"/>
      <c r="R367" s="107"/>
      <c r="S367" s="107"/>
      <c r="T367" s="107"/>
      <c r="U367" s="107"/>
      <c r="V367" s="107"/>
      <c r="W367" s="107"/>
      <c r="X367" s="107"/>
      <c r="Y367" s="107"/>
      <c r="Z367" s="107"/>
    </row>
    <row r="368" ht="13.5" customHeight="1">
      <c r="A368" s="302"/>
      <c r="B368" s="302"/>
      <c r="C368" s="302"/>
      <c r="D368" s="302"/>
      <c r="E368" s="316"/>
      <c r="F368" s="302"/>
      <c r="G368" s="302"/>
      <c r="H368" s="302"/>
      <c r="I368" s="302"/>
      <c r="J368" s="302"/>
      <c r="K368" s="302"/>
      <c r="L368" s="61"/>
      <c r="M368" s="107"/>
      <c r="N368" s="107"/>
      <c r="O368" s="107"/>
      <c r="P368" s="107"/>
      <c r="Q368" s="107"/>
      <c r="R368" s="107"/>
      <c r="S368" s="107"/>
      <c r="T368" s="107"/>
      <c r="U368" s="107"/>
      <c r="V368" s="107"/>
      <c r="W368" s="107"/>
      <c r="X368" s="107"/>
      <c r="Y368" s="107"/>
      <c r="Z368" s="107"/>
    </row>
    <row r="369" ht="13.5" customHeight="1">
      <c r="A369" s="302"/>
      <c r="B369" s="302"/>
      <c r="C369" s="302"/>
      <c r="D369" s="302"/>
      <c r="E369" s="316"/>
      <c r="F369" s="302"/>
      <c r="G369" s="302"/>
      <c r="H369" s="302"/>
      <c r="I369" s="302"/>
      <c r="J369" s="302"/>
      <c r="K369" s="302"/>
      <c r="L369" s="61"/>
      <c r="M369" s="107"/>
      <c r="N369" s="107"/>
      <c r="O369" s="107"/>
      <c r="P369" s="107"/>
      <c r="Q369" s="107"/>
      <c r="R369" s="107"/>
      <c r="S369" s="107"/>
      <c r="T369" s="107"/>
      <c r="U369" s="107"/>
      <c r="V369" s="107"/>
      <c r="W369" s="107"/>
      <c r="X369" s="107"/>
      <c r="Y369" s="107"/>
      <c r="Z369" s="107"/>
    </row>
    <row r="370" ht="13.5" customHeight="1">
      <c r="A370" s="302"/>
      <c r="B370" s="302"/>
      <c r="C370" s="302"/>
      <c r="D370" s="302"/>
      <c r="E370" s="316"/>
      <c r="F370" s="302"/>
      <c r="G370" s="302"/>
      <c r="H370" s="302"/>
      <c r="I370" s="302"/>
      <c r="J370" s="302"/>
      <c r="K370" s="302"/>
      <c r="L370" s="61"/>
      <c r="M370" s="107"/>
      <c r="N370" s="107"/>
      <c r="O370" s="107"/>
      <c r="P370" s="107"/>
      <c r="Q370" s="107"/>
      <c r="R370" s="107"/>
      <c r="S370" s="107"/>
      <c r="T370" s="107"/>
      <c r="U370" s="107"/>
      <c r="V370" s="107"/>
      <c r="W370" s="107"/>
      <c r="X370" s="107"/>
      <c r="Y370" s="107"/>
      <c r="Z370" s="107"/>
    </row>
    <row r="371" ht="13.5" customHeight="1">
      <c r="A371" s="302"/>
      <c r="B371" s="302"/>
      <c r="C371" s="302"/>
      <c r="D371" s="302"/>
      <c r="E371" s="316"/>
      <c r="F371" s="302"/>
      <c r="G371" s="302"/>
      <c r="H371" s="302"/>
      <c r="I371" s="302"/>
      <c r="J371" s="302"/>
      <c r="K371" s="302"/>
      <c r="L371" s="61"/>
      <c r="M371" s="107"/>
      <c r="N371" s="107"/>
      <c r="O371" s="107"/>
      <c r="P371" s="107"/>
      <c r="Q371" s="107"/>
      <c r="R371" s="107"/>
      <c r="S371" s="107"/>
      <c r="T371" s="107"/>
      <c r="U371" s="107"/>
      <c r="V371" s="107"/>
      <c r="W371" s="107"/>
      <c r="X371" s="107"/>
      <c r="Y371" s="107"/>
      <c r="Z371" s="107"/>
    </row>
    <row r="372" ht="13.5" customHeight="1">
      <c r="A372" s="302"/>
      <c r="B372" s="302"/>
      <c r="C372" s="302"/>
      <c r="D372" s="302"/>
      <c r="E372" s="316"/>
      <c r="F372" s="302"/>
      <c r="G372" s="302"/>
      <c r="H372" s="302"/>
      <c r="I372" s="302"/>
      <c r="J372" s="302"/>
      <c r="K372" s="302"/>
      <c r="L372" s="61"/>
      <c r="M372" s="107"/>
      <c r="N372" s="107"/>
      <c r="O372" s="107"/>
      <c r="P372" s="107"/>
      <c r="Q372" s="107"/>
      <c r="R372" s="107"/>
      <c r="S372" s="107"/>
      <c r="T372" s="107"/>
      <c r="U372" s="107"/>
      <c r="V372" s="107"/>
      <c r="W372" s="107"/>
      <c r="X372" s="107"/>
      <c r="Y372" s="107"/>
      <c r="Z372" s="107"/>
    </row>
    <row r="373" ht="13.5" customHeight="1">
      <c r="A373" s="302"/>
      <c r="B373" s="302"/>
      <c r="C373" s="302"/>
      <c r="D373" s="302"/>
      <c r="E373" s="316"/>
      <c r="F373" s="302"/>
      <c r="G373" s="302"/>
      <c r="H373" s="302"/>
      <c r="I373" s="302"/>
      <c r="J373" s="302"/>
      <c r="K373" s="302"/>
      <c r="L373" s="61"/>
      <c r="M373" s="107"/>
      <c r="N373" s="107"/>
      <c r="O373" s="107"/>
      <c r="P373" s="107"/>
      <c r="Q373" s="107"/>
      <c r="R373" s="107"/>
      <c r="S373" s="107"/>
      <c r="T373" s="107"/>
      <c r="U373" s="107"/>
      <c r="V373" s="107"/>
      <c r="W373" s="107"/>
      <c r="X373" s="107"/>
      <c r="Y373" s="107"/>
      <c r="Z373" s="107"/>
    </row>
    <row r="374" ht="13.5" customHeight="1">
      <c r="A374" s="302"/>
      <c r="B374" s="302"/>
      <c r="C374" s="302"/>
      <c r="D374" s="302"/>
      <c r="E374" s="316"/>
      <c r="F374" s="302"/>
      <c r="G374" s="302"/>
      <c r="H374" s="302"/>
      <c r="I374" s="302"/>
      <c r="J374" s="302"/>
      <c r="K374" s="302"/>
      <c r="L374" s="61"/>
      <c r="M374" s="107"/>
      <c r="N374" s="107"/>
      <c r="O374" s="107"/>
      <c r="P374" s="107"/>
      <c r="Q374" s="107"/>
      <c r="R374" s="107"/>
      <c r="S374" s="107"/>
      <c r="T374" s="107"/>
      <c r="U374" s="107"/>
      <c r="V374" s="107"/>
      <c r="W374" s="107"/>
      <c r="X374" s="107"/>
      <c r="Y374" s="107"/>
      <c r="Z374" s="107"/>
    </row>
    <row r="375" ht="13.5" customHeight="1">
      <c r="A375" s="302"/>
      <c r="B375" s="302"/>
      <c r="C375" s="302"/>
      <c r="D375" s="302"/>
      <c r="E375" s="316"/>
      <c r="F375" s="302"/>
      <c r="G375" s="302"/>
      <c r="H375" s="302"/>
      <c r="I375" s="302"/>
      <c r="J375" s="302"/>
      <c r="K375" s="302"/>
      <c r="L375" s="61"/>
      <c r="M375" s="107"/>
      <c r="N375" s="107"/>
      <c r="O375" s="107"/>
      <c r="P375" s="107"/>
      <c r="Q375" s="107"/>
      <c r="R375" s="107"/>
      <c r="S375" s="107"/>
      <c r="T375" s="107"/>
      <c r="U375" s="107"/>
      <c r="V375" s="107"/>
      <c r="W375" s="107"/>
      <c r="X375" s="107"/>
      <c r="Y375" s="107"/>
      <c r="Z375" s="107"/>
    </row>
    <row r="376" ht="13.5" customHeight="1">
      <c r="A376" s="302"/>
      <c r="B376" s="302"/>
      <c r="C376" s="302"/>
      <c r="D376" s="302"/>
      <c r="E376" s="316"/>
      <c r="F376" s="302"/>
      <c r="G376" s="302"/>
      <c r="H376" s="302"/>
      <c r="I376" s="302"/>
      <c r="J376" s="302"/>
      <c r="K376" s="302"/>
      <c r="L376" s="61"/>
      <c r="M376" s="107"/>
      <c r="N376" s="107"/>
      <c r="O376" s="107"/>
      <c r="P376" s="107"/>
      <c r="Q376" s="107"/>
      <c r="R376" s="107"/>
      <c r="S376" s="107"/>
      <c r="T376" s="107"/>
      <c r="U376" s="107"/>
      <c r="V376" s="107"/>
      <c r="W376" s="107"/>
      <c r="X376" s="107"/>
      <c r="Y376" s="107"/>
      <c r="Z376" s="107"/>
    </row>
    <row r="377" ht="13.5" customHeight="1">
      <c r="A377" s="302"/>
      <c r="B377" s="302"/>
      <c r="C377" s="302"/>
      <c r="D377" s="302"/>
      <c r="E377" s="316"/>
      <c r="F377" s="302"/>
      <c r="G377" s="302"/>
      <c r="H377" s="302"/>
      <c r="I377" s="302"/>
      <c r="J377" s="302"/>
      <c r="K377" s="302"/>
      <c r="L377" s="61"/>
      <c r="M377" s="107"/>
      <c r="N377" s="107"/>
      <c r="O377" s="107"/>
      <c r="P377" s="107"/>
      <c r="Q377" s="107"/>
      <c r="R377" s="107"/>
      <c r="S377" s="107"/>
      <c r="T377" s="107"/>
      <c r="U377" s="107"/>
      <c r="V377" s="107"/>
      <c r="W377" s="107"/>
      <c r="X377" s="107"/>
      <c r="Y377" s="107"/>
      <c r="Z377" s="107"/>
    </row>
    <row r="378" ht="13.5" customHeight="1">
      <c r="A378" s="302"/>
      <c r="B378" s="302"/>
      <c r="C378" s="302"/>
      <c r="D378" s="302"/>
      <c r="E378" s="316"/>
      <c r="F378" s="302"/>
      <c r="G378" s="302"/>
      <c r="H378" s="302"/>
      <c r="I378" s="302"/>
      <c r="J378" s="302"/>
      <c r="K378" s="302"/>
      <c r="L378" s="61"/>
      <c r="M378" s="107"/>
      <c r="N378" s="107"/>
      <c r="O378" s="107"/>
      <c r="P378" s="107"/>
      <c r="Q378" s="107"/>
      <c r="R378" s="107"/>
      <c r="S378" s="107"/>
      <c r="T378" s="107"/>
      <c r="U378" s="107"/>
      <c r="V378" s="107"/>
      <c r="W378" s="107"/>
      <c r="X378" s="107"/>
      <c r="Y378" s="107"/>
      <c r="Z378" s="107"/>
    </row>
    <row r="379" ht="13.5" customHeight="1">
      <c r="A379" s="302"/>
      <c r="B379" s="302"/>
      <c r="C379" s="302"/>
      <c r="D379" s="302"/>
      <c r="E379" s="316"/>
      <c r="F379" s="302"/>
      <c r="G379" s="302"/>
      <c r="H379" s="302"/>
      <c r="I379" s="302"/>
      <c r="J379" s="302"/>
      <c r="K379" s="302"/>
      <c r="L379" s="61"/>
      <c r="M379" s="107"/>
      <c r="N379" s="107"/>
      <c r="O379" s="107"/>
      <c r="P379" s="107"/>
      <c r="Q379" s="107"/>
      <c r="R379" s="107"/>
      <c r="S379" s="107"/>
      <c r="T379" s="107"/>
      <c r="U379" s="107"/>
      <c r="V379" s="107"/>
      <c r="W379" s="107"/>
      <c r="X379" s="107"/>
      <c r="Y379" s="107"/>
      <c r="Z379" s="107"/>
    </row>
    <row r="380" ht="13.5" customHeight="1">
      <c r="A380" s="302"/>
      <c r="B380" s="302"/>
      <c r="C380" s="302"/>
      <c r="D380" s="302"/>
      <c r="E380" s="316"/>
      <c r="F380" s="302"/>
      <c r="G380" s="302"/>
      <c r="H380" s="302"/>
      <c r="I380" s="302"/>
      <c r="J380" s="302"/>
      <c r="K380" s="302"/>
      <c r="L380" s="61"/>
      <c r="M380" s="107"/>
      <c r="N380" s="107"/>
      <c r="O380" s="107"/>
      <c r="P380" s="107"/>
      <c r="Q380" s="107"/>
      <c r="R380" s="107"/>
      <c r="S380" s="107"/>
      <c r="T380" s="107"/>
      <c r="U380" s="107"/>
      <c r="V380" s="107"/>
      <c r="W380" s="107"/>
      <c r="X380" s="107"/>
      <c r="Y380" s="107"/>
      <c r="Z380" s="107"/>
    </row>
    <row r="381" ht="13.5" customHeight="1">
      <c r="A381" s="302"/>
      <c r="B381" s="302"/>
      <c r="C381" s="302"/>
      <c r="D381" s="302"/>
      <c r="E381" s="316"/>
      <c r="F381" s="302"/>
      <c r="G381" s="302"/>
      <c r="H381" s="302"/>
      <c r="I381" s="302"/>
      <c r="J381" s="302"/>
      <c r="K381" s="302"/>
      <c r="L381" s="61"/>
      <c r="M381" s="107"/>
      <c r="N381" s="107"/>
      <c r="O381" s="107"/>
      <c r="P381" s="107"/>
      <c r="Q381" s="107"/>
      <c r="R381" s="107"/>
      <c r="S381" s="107"/>
      <c r="T381" s="107"/>
      <c r="U381" s="107"/>
      <c r="V381" s="107"/>
      <c r="W381" s="107"/>
      <c r="X381" s="107"/>
      <c r="Y381" s="107"/>
      <c r="Z381" s="107"/>
    </row>
    <row r="382" ht="13.5" customHeight="1">
      <c r="A382" s="302"/>
      <c r="B382" s="302"/>
      <c r="C382" s="302"/>
      <c r="D382" s="302"/>
      <c r="E382" s="316"/>
      <c r="F382" s="302"/>
      <c r="G382" s="302"/>
      <c r="H382" s="302"/>
      <c r="I382" s="302"/>
      <c r="J382" s="302"/>
      <c r="K382" s="302"/>
      <c r="L382" s="61"/>
      <c r="M382" s="107"/>
      <c r="N382" s="107"/>
      <c r="O382" s="107"/>
      <c r="P382" s="107"/>
      <c r="Q382" s="107"/>
      <c r="R382" s="107"/>
      <c r="S382" s="107"/>
      <c r="T382" s="107"/>
      <c r="U382" s="107"/>
      <c r="V382" s="107"/>
      <c r="W382" s="107"/>
      <c r="X382" s="107"/>
      <c r="Y382" s="107"/>
      <c r="Z382" s="107"/>
    </row>
    <row r="383" ht="13.5" customHeight="1">
      <c r="A383" s="302"/>
      <c r="B383" s="302"/>
      <c r="C383" s="302"/>
      <c r="D383" s="302"/>
      <c r="E383" s="316"/>
      <c r="F383" s="302"/>
      <c r="G383" s="302"/>
      <c r="H383" s="302"/>
      <c r="I383" s="302"/>
      <c r="J383" s="302"/>
      <c r="K383" s="302"/>
      <c r="L383" s="61"/>
      <c r="M383" s="107"/>
      <c r="N383" s="107"/>
      <c r="O383" s="107"/>
      <c r="P383" s="107"/>
      <c r="Q383" s="107"/>
      <c r="R383" s="107"/>
      <c r="S383" s="107"/>
      <c r="T383" s="107"/>
      <c r="U383" s="107"/>
      <c r="V383" s="107"/>
      <c r="W383" s="107"/>
      <c r="X383" s="107"/>
      <c r="Y383" s="107"/>
      <c r="Z383" s="107"/>
    </row>
    <row r="384" ht="13.5" customHeight="1">
      <c r="A384" s="302"/>
      <c r="B384" s="302"/>
      <c r="C384" s="302"/>
      <c r="D384" s="302"/>
      <c r="E384" s="316"/>
      <c r="F384" s="302"/>
      <c r="G384" s="302"/>
      <c r="H384" s="302"/>
      <c r="I384" s="302"/>
      <c r="J384" s="302"/>
      <c r="K384" s="302"/>
      <c r="L384" s="61"/>
      <c r="M384" s="107"/>
      <c r="N384" s="107"/>
      <c r="O384" s="107"/>
      <c r="P384" s="107"/>
      <c r="Q384" s="107"/>
      <c r="R384" s="107"/>
      <c r="S384" s="107"/>
      <c r="T384" s="107"/>
      <c r="U384" s="107"/>
      <c r="V384" s="107"/>
      <c r="W384" s="107"/>
      <c r="X384" s="107"/>
      <c r="Y384" s="107"/>
      <c r="Z384" s="107"/>
    </row>
    <row r="385" ht="13.5" customHeight="1">
      <c r="A385" s="302"/>
      <c r="B385" s="302"/>
      <c r="C385" s="302"/>
      <c r="D385" s="302"/>
      <c r="E385" s="316"/>
      <c r="F385" s="302"/>
      <c r="G385" s="302"/>
      <c r="H385" s="302"/>
      <c r="I385" s="302"/>
      <c r="J385" s="302"/>
      <c r="K385" s="302"/>
      <c r="L385" s="61"/>
      <c r="M385" s="107"/>
      <c r="N385" s="107"/>
      <c r="O385" s="107"/>
      <c r="P385" s="107"/>
      <c r="Q385" s="107"/>
      <c r="R385" s="107"/>
      <c r="S385" s="107"/>
      <c r="T385" s="107"/>
      <c r="U385" s="107"/>
      <c r="V385" s="107"/>
      <c r="W385" s="107"/>
      <c r="X385" s="107"/>
      <c r="Y385" s="107"/>
      <c r="Z385" s="107"/>
    </row>
    <row r="386" ht="13.5" customHeight="1">
      <c r="A386" s="302"/>
      <c r="B386" s="302"/>
      <c r="C386" s="302"/>
      <c r="D386" s="302"/>
      <c r="E386" s="316"/>
      <c r="F386" s="302"/>
      <c r="G386" s="302"/>
      <c r="H386" s="302"/>
      <c r="I386" s="302"/>
      <c r="J386" s="302"/>
      <c r="K386" s="302"/>
      <c r="L386" s="61"/>
      <c r="M386" s="107"/>
      <c r="N386" s="107"/>
      <c r="O386" s="107"/>
      <c r="P386" s="107"/>
      <c r="Q386" s="107"/>
      <c r="R386" s="107"/>
      <c r="S386" s="107"/>
      <c r="T386" s="107"/>
      <c r="U386" s="107"/>
      <c r="V386" s="107"/>
      <c r="W386" s="107"/>
      <c r="X386" s="107"/>
      <c r="Y386" s="107"/>
      <c r="Z386" s="107"/>
    </row>
    <row r="387" ht="13.5" customHeight="1">
      <c r="A387" s="302"/>
      <c r="B387" s="302"/>
      <c r="C387" s="302"/>
      <c r="D387" s="302"/>
      <c r="E387" s="316"/>
      <c r="F387" s="302"/>
      <c r="G387" s="302"/>
      <c r="H387" s="302"/>
      <c r="I387" s="302"/>
      <c r="J387" s="302"/>
      <c r="K387" s="302"/>
      <c r="L387" s="61"/>
      <c r="M387" s="107"/>
      <c r="N387" s="107"/>
      <c r="O387" s="107"/>
      <c r="P387" s="107"/>
      <c r="Q387" s="107"/>
      <c r="R387" s="107"/>
      <c r="S387" s="107"/>
      <c r="T387" s="107"/>
      <c r="U387" s="107"/>
      <c r="V387" s="107"/>
      <c r="W387" s="107"/>
      <c r="X387" s="107"/>
      <c r="Y387" s="107"/>
      <c r="Z387" s="107"/>
    </row>
    <row r="388" ht="13.5" customHeight="1">
      <c r="A388" s="302"/>
      <c r="B388" s="302"/>
      <c r="C388" s="302"/>
      <c r="D388" s="302"/>
      <c r="E388" s="316"/>
      <c r="F388" s="302"/>
      <c r="G388" s="302"/>
      <c r="H388" s="302"/>
      <c r="I388" s="302"/>
      <c r="J388" s="302"/>
      <c r="K388" s="302"/>
      <c r="L388" s="61"/>
      <c r="M388" s="107"/>
      <c r="N388" s="107"/>
      <c r="O388" s="107"/>
      <c r="P388" s="107"/>
      <c r="Q388" s="107"/>
      <c r="R388" s="107"/>
      <c r="S388" s="107"/>
      <c r="T388" s="107"/>
      <c r="U388" s="107"/>
      <c r="V388" s="107"/>
      <c r="W388" s="107"/>
      <c r="X388" s="107"/>
      <c r="Y388" s="107"/>
      <c r="Z388" s="107"/>
    </row>
    <row r="389" ht="13.5" customHeight="1">
      <c r="A389" s="302"/>
      <c r="B389" s="302"/>
      <c r="C389" s="302"/>
      <c r="D389" s="302"/>
      <c r="E389" s="316"/>
      <c r="F389" s="302"/>
      <c r="G389" s="302"/>
      <c r="H389" s="302"/>
      <c r="I389" s="302"/>
      <c r="J389" s="302"/>
      <c r="K389" s="302"/>
      <c r="L389" s="61"/>
      <c r="M389" s="107"/>
      <c r="N389" s="107"/>
      <c r="O389" s="107"/>
      <c r="P389" s="107"/>
      <c r="Q389" s="107"/>
      <c r="R389" s="107"/>
      <c r="S389" s="107"/>
      <c r="T389" s="107"/>
      <c r="U389" s="107"/>
      <c r="V389" s="107"/>
      <c r="W389" s="107"/>
      <c r="X389" s="107"/>
      <c r="Y389" s="107"/>
      <c r="Z389" s="107"/>
    </row>
    <row r="390" ht="13.5" customHeight="1">
      <c r="A390" s="302"/>
      <c r="B390" s="302"/>
      <c r="C390" s="302"/>
      <c r="D390" s="302"/>
      <c r="E390" s="316"/>
      <c r="F390" s="302"/>
      <c r="G390" s="302"/>
      <c r="H390" s="302"/>
      <c r="I390" s="302"/>
      <c r="J390" s="302"/>
      <c r="K390" s="302"/>
      <c r="L390" s="61"/>
      <c r="M390" s="107"/>
      <c r="N390" s="107"/>
      <c r="O390" s="107"/>
      <c r="P390" s="107"/>
      <c r="Q390" s="107"/>
      <c r="R390" s="107"/>
      <c r="S390" s="107"/>
      <c r="T390" s="107"/>
      <c r="U390" s="107"/>
      <c r="V390" s="107"/>
      <c r="W390" s="107"/>
      <c r="X390" s="107"/>
      <c r="Y390" s="107"/>
      <c r="Z390" s="107"/>
    </row>
    <row r="391" ht="13.5" customHeight="1">
      <c r="A391" s="302"/>
      <c r="B391" s="302"/>
      <c r="C391" s="302"/>
      <c r="D391" s="302"/>
      <c r="E391" s="316"/>
      <c r="F391" s="302"/>
      <c r="G391" s="302"/>
      <c r="H391" s="302"/>
      <c r="I391" s="302"/>
      <c r="J391" s="302"/>
      <c r="K391" s="302"/>
      <c r="L391" s="61"/>
      <c r="M391" s="107"/>
      <c r="N391" s="107"/>
      <c r="O391" s="107"/>
      <c r="P391" s="107"/>
      <c r="Q391" s="107"/>
      <c r="R391" s="107"/>
      <c r="S391" s="107"/>
      <c r="T391" s="107"/>
      <c r="U391" s="107"/>
      <c r="V391" s="107"/>
      <c r="W391" s="107"/>
      <c r="X391" s="107"/>
      <c r="Y391" s="107"/>
      <c r="Z391" s="107"/>
    </row>
    <row r="392" ht="13.5" customHeight="1">
      <c r="A392" s="302"/>
      <c r="B392" s="302"/>
      <c r="C392" s="302"/>
      <c r="D392" s="302"/>
      <c r="E392" s="316"/>
      <c r="F392" s="302"/>
      <c r="G392" s="302"/>
      <c r="H392" s="302"/>
      <c r="I392" s="302"/>
      <c r="J392" s="302"/>
      <c r="K392" s="302"/>
      <c r="L392" s="61"/>
      <c r="M392" s="107"/>
      <c r="N392" s="107"/>
      <c r="O392" s="107"/>
      <c r="P392" s="107"/>
      <c r="Q392" s="107"/>
      <c r="R392" s="107"/>
      <c r="S392" s="107"/>
      <c r="T392" s="107"/>
      <c r="U392" s="107"/>
      <c r="V392" s="107"/>
      <c r="W392" s="107"/>
      <c r="X392" s="107"/>
      <c r="Y392" s="107"/>
      <c r="Z392" s="107"/>
    </row>
    <row r="393" ht="13.5" customHeight="1">
      <c r="A393" s="302"/>
      <c r="B393" s="302"/>
      <c r="C393" s="302"/>
      <c r="D393" s="302"/>
      <c r="E393" s="316"/>
      <c r="F393" s="302"/>
      <c r="G393" s="302"/>
      <c r="H393" s="302"/>
      <c r="I393" s="302"/>
      <c r="J393" s="302"/>
      <c r="K393" s="302"/>
      <c r="L393" s="61"/>
      <c r="M393" s="107"/>
      <c r="N393" s="107"/>
      <c r="O393" s="107"/>
      <c r="P393" s="107"/>
      <c r="Q393" s="107"/>
      <c r="R393" s="107"/>
      <c r="S393" s="107"/>
      <c r="T393" s="107"/>
      <c r="U393" s="107"/>
      <c r="V393" s="107"/>
      <c r="W393" s="107"/>
      <c r="X393" s="107"/>
      <c r="Y393" s="107"/>
      <c r="Z393" s="107"/>
    </row>
    <row r="394" ht="13.5" customHeight="1">
      <c r="A394" s="302"/>
      <c r="B394" s="302"/>
      <c r="C394" s="302"/>
      <c r="D394" s="302"/>
      <c r="E394" s="316"/>
      <c r="F394" s="302"/>
      <c r="G394" s="302"/>
      <c r="H394" s="302"/>
      <c r="I394" s="302"/>
      <c r="J394" s="302"/>
      <c r="K394" s="302"/>
      <c r="L394" s="61"/>
      <c r="M394" s="107"/>
      <c r="N394" s="107"/>
      <c r="O394" s="107"/>
      <c r="P394" s="107"/>
      <c r="Q394" s="107"/>
      <c r="R394" s="107"/>
      <c r="S394" s="107"/>
      <c r="T394" s="107"/>
      <c r="U394" s="107"/>
      <c r="V394" s="107"/>
      <c r="W394" s="107"/>
      <c r="X394" s="107"/>
      <c r="Y394" s="107"/>
      <c r="Z394" s="107"/>
    </row>
    <row r="395" ht="13.5" customHeight="1">
      <c r="A395" s="302"/>
      <c r="B395" s="302"/>
      <c r="C395" s="302"/>
      <c r="D395" s="302"/>
      <c r="E395" s="316"/>
      <c r="F395" s="302"/>
      <c r="G395" s="302"/>
      <c r="H395" s="302"/>
      <c r="I395" s="302"/>
      <c r="J395" s="302"/>
      <c r="K395" s="302"/>
      <c r="L395" s="61"/>
      <c r="M395" s="107"/>
      <c r="N395" s="107"/>
      <c r="O395" s="107"/>
      <c r="P395" s="107"/>
      <c r="Q395" s="107"/>
      <c r="R395" s="107"/>
      <c r="S395" s="107"/>
      <c r="T395" s="107"/>
      <c r="U395" s="107"/>
      <c r="V395" s="107"/>
      <c r="W395" s="107"/>
      <c r="X395" s="107"/>
      <c r="Y395" s="107"/>
      <c r="Z395" s="107"/>
    </row>
    <row r="396" ht="13.5" customHeight="1">
      <c r="A396" s="302"/>
      <c r="B396" s="302"/>
      <c r="C396" s="302"/>
      <c r="D396" s="302"/>
      <c r="E396" s="316"/>
      <c r="F396" s="302"/>
      <c r="G396" s="302"/>
      <c r="H396" s="302"/>
      <c r="I396" s="302"/>
      <c r="J396" s="302"/>
      <c r="K396" s="302"/>
      <c r="L396" s="61"/>
      <c r="M396" s="107"/>
      <c r="N396" s="107"/>
      <c r="O396" s="107"/>
      <c r="P396" s="107"/>
      <c r="Q396" s="107"/>
      <c r="R396" s="107"/>
      <c r="S396" s="107"/>
      <c r="T396" s="107"/>
      <c r="U396" s="107"/>
      <c r="V396" s="107"/>
      <c r="W396" s="107"/>
      <c r="X396" s="107"/>
      <c r="Y396" s="107"/>
      <c r="Z396" s="107"/>
    </row>
    <row r="397" ht="13.5" customHeight="1">
      <c r="A397" s="302"/>
      <c r="B397" s="302"/>
      <c r="C397" s="302"/>
      <c r="D397" s="302"/>
      <c r="E397" s="316"/>
      <c r="F397" s="302"/>
      <c r="G397" s="302"/>
      <c r="H397" s="302"/>
      <c r="I397" s="302"/>
      <c r="J397" s="302"/>
      <c r="K397" s="302"/>
      <c r="L397" s="61"/>
      <c r="M397" s="107"/>
      <c r="N397" s="107"/>
      <c r="O397" s="107"/>
      <c r="P397" s="107"/>
      <c r="Q397" s="107"/>
      <c r="R397" s="107"/>
      <c r="S397" s="107"/>
      <c r="T397" s="107"/>
      <c r="U397" s="107"/>
      <c r="V397" s="107"/>
      <c r="W397" s="107"/>
      <c r="X397" s="107"/>
      <c r="Y397" s="107"/>
      <c r="Z397" s="107"/>
    </row>
    <row r="398" ht="13.5" customHeight="1">
      <c r="A398" s="302"/>
      <c r="B398" s="302"/>
      <c r="C398" s="302"/>
      <c r="D398" s="302"/>
      <c r="E398" s="316"/>
      <c r="F398" s="302"/>
      <c r="G398" s="302"/>
      <c r="H398" s="302"/>
      <c r="I398" s="302"/>
      <c r="J398" s="302"/>
      <c r="K398" s="302"/>
      <c r="L398" s="61"/>
      <c r="M398" s="107"/>
      <c r="N398" s="107"/>
      <c r="O398" s="107"/>
      <c r="P398" s="107"/>
      <c r="Q398" s="107"/>
      <c r="R398" s="107"/>
      <c r="S398" s="107"/>
      <c r="T398" s="107"/>
      <c r="U398" s="107"/>
      <c r="V398" s="107"/>
      <c r="W398" s="107"/>
      <c r="X398" s="107"/>
      <c r="Y398" s="107"/>
      <c r="Z398" s="107"/>
    </row>
    <row r="399" ht="13.5" customHeight="1">
      <c r="A399" s="302"/>
      <c r="B399" s="302"/>
      <c r="C399" s="302"/>
      <c r="D399" s="302"/>
      <c r="E399" s="316"/>
      <c r="F399" s="302"/>
      <c r="G399" s="302"/>
      <c r="H399" s="302"/>
      <c r="I399" s="302"/>
      <c r="J399" s="302"/>
      <c r="K399" s="302"/>
      <c r="L399" s="61"/>
      <c r="M399" s="107"/>
      <c r="N399" s="107"/>
      <c r="O399" s="107"/>
      <c r="P399" s="107"/>
      <c r="Q399" s="107"/>
      <c r="R399" s="107"/>
      <c r="S399" s="107"/>
      <c r="T399" s="107"/>
      <c r="U399" s="107"/>
      <c r="V399" s="107"/>
      <c r="W399" s="107"/>
      <c r="X399" s="107"/>
      <c r="Y399" s="107"/>
      <c r="Z399" s="107"/>
    </row>
    <row r="400" ht="13.5" customHeight="1">
      <c r="A400" s="302"/>
      <c r="B400" s="302"/>
      <c r="C400" s="302"/>
      <c r="D400" s="302"/>
      <c r="E400" s="316"/>
      <c r="F400" s="302"/>
      <c r="G400" s="302"/>
      <c r="H400" s="302"/>
      <c r="I400" s="302"/>
      <c r="J400" s="302"/>
      <c r="K400" s="302"/>
      <c r="L400" s="61"/>
      <c r="M400" s="107"/>
      <c r="N400" s="107"/>
      <c r="O400" s="107"/>
      <c r="P400" s="107"/>
      <c r="Q400" s="107"/>
      <c r="R400" s="107"/>
      <c r="S400" s="107"/>
      <c r="T400" s="107"/>
      <c r="U400" s="107"/>
      <c r="V400" s="107"/>
      <c r="W400" s="107"/>
      <c r="X400" s="107"/>
      <c r="Y400" s="107"/>
      <c r="Z400" s="107"/>
    </row>
    <row r="401" ht="13.5" customHeight="1">
      <c r="A401" s="302"/>
      <c r="B401" s="302"/>
      <c r="C401" s="302"/>
      <c r="D401" s="302"/>
      <c r="E401" s="316"/>
      <c r="F401" s="302"/>
      <c r="G401" s="302"/>
      <c r="H401" s="302"/>
      <c r="I401" s="302"/>
      <c r="J401" s="302"/>
      <c r="K401" s="302"/>
      <c r="L401" s="61"/>
      <c r="M401" s="107"/>
      <c r="N401" s="107"/>
      <c r="O401" s="107"/>
      <c r="P401" s="107"/>
      <c r="Q401" s="107"/>
      <c r="R401" s="107"/>
      <c r="S401" s="107"/>
      <c r="T401" s="107"/>
      <c r="U401" s="107"/>
      <c r="V401" s="107"/>
      <c r="W401" s="107"/>
      <c r="X401" s="107"/>
      <c r="Y401" s="107"/>
      <c r="Z401" s="107"/>
    </row>
    <row r="402" ht="13.5" customHeight="1">
      <c r="A402" s="302"/>
      <c r="B402" s="302"/>
      <c r="C402" s="302"/>
      <c r="D402" s="302"/>
      <c r="E402" s="316"/>
      <c r="F402" s="302"/>
      <c r="G402" s="302"/>
      <c r="H402" s="302"/>
      <c r="I402" s="302"/>
      <c r="J402" s="302"/>
      <c r="K402" s="302"/>
      <c r="L402" s="61"/>
      <c r="M402" s="107"/>
      <c r="N402" s="107"/>
      <c r="O402" s="107"/>
      <c r="P402" s="107"/>
      <c r="Q402" s="107"/>
      <c r="R402" s="107"/>
      <c r="S402" s="107"/>
      <c r="T402" s="107"/>
      <c r="U402" s="107"/>
      <c r="V402" s="107"/>
      <c r="W402" s="107"/>
      <c r="X402" s="107"/>
      <c r="Y402" s="107"/>
      <c r="Z402" s="107"/>
    </row>
    <row r="403" ht="13.5" customHeight="1">
      <c r="A403" s="302"/>
      <c r="B403" s="302"/>
      <c r="C403" s="302"/>
      <c r="D403" s="302"/>
      <c r="E403" s="316"/>
      <c r="F403" s="302"/>
      <c r="G403" s="302"/>
      <c r="H403" s="302"/>
      <c r="I403" s="302"/>
      <c r="J403" s="302"/>
      <c r="K403" s="302"/>
      <c r="L403" s="61"/>
      <c r="M403" s="107"/>
      <c r="N403" s="107"/>
      <c r="O403" s="107"/>
      <c r="P403" s="107"/>
      <c r="Q403" s="107"/>
      <c r="R403" s="107"/>
      <c r="S403" s="107"/>
      <c r="T403" s="107"/>
      <c r="U403" s="107"/>
      <c r="V403" s="107"/>
      <c r="W403" s="107"/>
      <c r="X403" s="107"/>
      <c r="Y403" s="107"/>
      <c r="Z403" s="107"/>
    </row>
    <row r="404" ht="13.5" customHeight="1">
      <c r="A404" s="302"/>
      <c r="B404" s="302"/>
      <c r="C404" s="302"/>
      <c r="D404" s="302"/>
      <c r="E404" s="316"/>
      <c r="F404" s="302"/>
      <c r="G404" s="302"/>
      <c r="H404" s="302"/>
      <c r="I404" s="302"/>
      <c r="J404" s="302"/>
      <c r="K404" s="302"/>
      <c r="L404" s="61"/>
      <c r="M404" s="107"/>
      <c r="N404" s="107"/>
      <c r="O404" s="107"/>
      <c r="P404" s="107"/>
      <c r="Q404" s="107"/>
      <c r="R404" s="107"/>
      <c r="S404" s="107"/>
      <c r="T404" s="107"/>
      <c r="U404" s="107"/>
      <c r="V404" s="107"/>
      <c r="W404" s="107"/>
      <c r="X404" s="107"/>
      <c r="Y404" s="107"/>
      <c r="Z404" s="107"/>
    </row>
    <row r="405" ht="13.5" customHeight="1">
      <c r="A405" s="302"/>
      <c r="B405" s="302"/>
      <c r="C405" s="302"/>
      <c r="D405" s="302"/>
      <c r="E405" s="316"/>
      <c r="F405" s="302"/>
      <c r="G405" s="302"/>
      <c r="H405" s="302"/>
      <c r="I405" s="302"/>
      <c r="J405" s="302"/>
      <c r="K405" s="302"/>
      <c r="L405" s="61"/>
      <c r="M405" s="107"/>
      <c r="N405" s="107"/>
      <c r="O405" s="107"/>
      <c r="P405" s="107"/>
      <c r="Q405" s="107"/>
      <c r="R405" s="107"/>
      <c r="S405" s="107"/>
      <c r="T405" s="107"/>
      <c r="U405" s="107"/>
      <c r="V405" s="107"/>
      <c r="W405" s="107"/>
      <c r="X405" s="107"/>
      <c r="Y405" s="107"/>
      <c r="Z405" s="107"/>
    </row>
    <row r="406" ht="13.5" customHeight="1">
      <c r="A406" s="302"/>
      <c r="B406" s="302"/>
      <c r="C406" s="302"/>
      <c r="D406" s="302"/>
      <c r="E406" s="316"/>
      <c r="F406" s="302"/>
      <c r="G406" s="302"/>
      <c r="H406" s="302"/>
      <c r="I406" s="302"/>
      <c r="J406" s="302"/>
      <c r="K406" s="302"/>
      <c r="L406" s="61"/>
      <c r="M406" s="107"/>
      <c r="N406" s="107"/>
      <c r="O406" s="107"/>
      <c r="P406" s="107"/>
      <c r="Q406" s="107"/>
      <c r="R406" s="107"/>
      <c r="S406" s="107"/>
      <c r="T406" s="107"/>
      <c r="U406" s="107"/>
      <c r="V406" s="107"/>
      <c r="W406" s="107"/>
      <c r="X406" s="107"/>
      <c r="Y406" s="107"/>
      <c r="Z406" s="107"/>
    </row>
    <row r="407" ht="13.5" customHeight="1">
      <c r="A407" s="302"/>
      <c r="B407" s="302"/>
      <c r="C407" s="302"/>
      <c r="D407" s="302"/>
      <c r="E407" s="316"/>
      <c r="F407" s="302"/>
      <c r="G407" s="302"/>
      <c r="H407" s="302"/>
      <c r="I407" s="302"/>
      <c r="J407" s="302"/>
      <c r="K407" s="302"/>
      <c r="L407" s="61"/>
      <c r="M407" s="107"/>
      <c r="N407" s="107"/>
      <c r="O407" s="107"/>
      <c r="P407" s="107"/>
      <c r="Q407" s="107"/>
      <c r="R407" s="107"/>
      <c r="S407" s="107"/>
      <c r="T407" s="107"/>
      <c r="U407" s="107"/>
      <c r="V407" s="107"/>
      <c r="W407" s="107"/>
      <c r="X407" s="107"/>
      <c r="Y407" s="107"/>
      <c r="Z407" s="107"/>
    </row>
    <row r="408" ht="13.5" customHeight="1">
      <c r="A408" s="302"/>
      <c r="B408" s="302"/>
      <c r="C408" s="302"/>
      <c r="D408" s="302"/>
      <c r="E408" s="316"/>
      <c r="F408" s="302"/>
      <c r="G408" s="302"/>
      <c r="H408" s="302"/>
      <c r="I408" s="302"/>
      <c r="J408" s="302"/>
      <c r="K408" s="302"/>
      <c r="L408" s="61"/>
      <c r="M408" s="107"/>
      <c r="N408" s="107"/>
      <c r="O408" s="107"/>
      <c r="P408" s="107"/>
      <c r="Q408" s="107"/>
      <c r="R408" s="107"/>
      <c r="S408" s="107"/>
      <c r="T408" s="107"/>
      <c r="U408" s="107"/>
      <c r="V408" s="107"/>
      <c r="W408" s="107"/>
      <c r="X408" s="107"/>
      <c r="Y408" s="107"/>
      <c r="Z408" s="107"/>
    </row>
    <row r="409" ht="13.5" customHeight="1">
      <c r="A409" s="302"/>
      <c r="B409" s="302"/>
      <c r="C409" s="302"/>
      <c r="D409" s="302"/>
      <c r="E409" s="316"/>
      <c r="F409" s="302"/>
      <c r="G409" s="302"/>
      <c r="H409" s="302"/>
      <c r="I409" s="302"/>
      <c r="J409" s="302"/>
      <c r="K409" s="302"/>
      <c r="L409" s="61"/>
      <c r="M409" s="107"/>
      <c r="N409" s="107"/>
      <c r="O409" s="107"/>
      <c r="P409" s="107"/>
      <c r="Q409" s="107"/>
      <c r="R409" s="107"/>
      <c r="S409" s="107"/>
      <c r="T409" s="107"/>
      <c r="U409" s="107"/>
      <c r="V409" s="107"/>
      <c r="W409" s="107"/>
      <c r="X409" s="107"/>
      <c r="Y409" s="107"/>
      <c r="Z409" s="107"/>
    </row>
    <row r="410" ht="13.5" customHeight="1">
      <c r="A410" s="302"/>
      <c r="B410" s="302"/>
      <c r="C410" s="302"/>
      <c r="D410" s="302"/>
      <c r="E410" s="316"/>
      <c r="F410" s="302"/>
      <c r="G410" s="302"/>
      <c r="H410" s="302"/>
      <c r="I410" s="302"/>
      <c r="J410" s="302"/>
      <c r="K410" s="302"/>
      <c r="L410" s="61"/>
      <c r="M410" s="107"/>
      <c r="N410" s="107"/>
      <c r="O410" s="107"/>
      <c r="P410" s="107"/>
      <c r="Q410" s="107"/>
      <c r="R410" s="107"/>
      <c r="S410" s="107"/>
      <c r="T410" s="107"/>
      <c r="U410" s="107"/>
      <c r="V410" s="107"/>
      <c r="W410" s="107"/>
      <c r="X410" s="107"/>
      <c r="Y410" s="107"/>
      <c r="Z410" s="107"/>
    </row>
    <row r="411" ht="13.5" customHeight="1">
      <c r="A411" s="302"/>
      <c r="B411" s="302"/>
      <c r="C411" s="302"/>
      <c r="D411" s="302"/>
      <c r="E411" s="316"/>
      <c r="F411" s="302"/>
      <c r="G411" s="302"/>
      <c r="H411" s="302"/>
      <c r="I411" s="302"/>
      <c r="J411" s="302"/>
      <c r="K411" s="302"/>
      <c r="L411" s="61"/>
      <c r="M411" s="107"/>
      <c r="N411" s="107"/>
      <c r="O411" s="107"/>
      <c r="P411" s="107"/>
      <c r="Q411" s="107"/>
      <c r="R411" s="107"/>
      <c r="S411" s="107"/>
      <c r="T411" s="107"/>
      <c r="U411" s="107"/>
      <c r="V411" s="107"/>
      <c r="W411" s="107"/>
      <c r="X411" s="107"/>
      <c r="Y411" s="107"/>
      <c r="Z411" s="107"/>
    </row>
    <row r="412" ht="13.5" customHeight="1">
      <c r="A412" s="302"/>
      <c r="B412" s="302"/>
      <c r="C412" s="302"/>
      <c r="D412" s="302"/>
      <c r="E412" s="316"/>
      <c r="F412" s="302"/>
      <c r="G412" s="302"/>
      <c r="H412" s="302"/>
      <c r="I412" s="302"/>
      <c r="J412" s="302"/>
      <c r="K412" s="302"/>
      <c r="L412" s="61"/>
      <c r="M412" s="107"/>
      <c r="N412" s="107"/>
      <c r="O412" s="107"/>
      <c r="P412" s="107"/>
      <c r="Q412" s="107"/>
      <c r="R412" s="107"/>
      <c r="S412" s="107"/>
      <c r="T412" s="107"/>
      <c r="U412" s="107"/>
      <c r="V412" s="107"/>
      <c r="W412" s="107"/>
      <c r="X412" s="107"/>
      <c r="Y412" s="107"/>
      <c r="Z412" s="107"/>
    </row>
    <row r="413" ht="13.5" customHeight="1">
      <c r="A413" s="302"/>
      <c r="B413" s="302"/>
      <c r="C413" s="302"/>
      <c r="D413" s="302"/>
      <c r="E413" s="316"/>
      <c r="F413" s="302"/>
      <c r="G413" s="302"/>
      <c r="H413" s="302"/>
      <c r="I413" s="302"/>
      <c r="J413" s="302"/>
      <c r="K413" s="302"/>
      <c r="L413" s="61"/>
      <c r="M413" s="107"/>
      <c r="N413" s="107"/>
      <c r="O413" s="107"/>
      <c r="P413" s="107"/>
      <c r="Q413" s="107"/>
      <c r="R413" s="107"/>
      <c r="S413" s="107"/>
      <c r="T413" s="107"/>
      <c r="U413" s="107"/>
      <c r="V413" s="107"/>
      <c r="W413" s="107"/>
      <c r="X413" s="107"/>
      <c r="Y413" s="107"/>
      <c r="Z413" s="107"/>
    </row>
    <row r="414" ht="13.5" customHeight="1">
      <c r="A414" s="302"/>
      <c r="B414" s="302"/>
      <c r="C414" s="302"/>
      <c r="D414" s="302"/>
      <c r="E414" s="316"/>
      <c r="F414" s="302"/>
      <c r="G414" s="302"/>
      <c r="H414" s="302"/>
      <c r="I414" s="302"/>
      <c r="J414" s="302"/>
      <c r="K414" s="302"/>
      <c r="L414" s="61"/>
      <c r="M414" s="107"/>
      <c r="N414" s="107"/>
      <c r="O414" s="107"/>
      <c r="P414" s="107"/>
      <c r="Q414" s="107"/>
      <c r="R414" s="107"/>
      <c r="S414" s="107"/>
      <c r="T414" s="107"/>
      <c r="U414" s="107"/>
      <c r="V414" s="107"/>
      <c r="W414" s="107"/>
      <c r="X414" s="107"/>
      <c r="Y414" s="107"/>
      <c r="Z414" s="107"/>
    </row>
    <row r="415" ht="13.5" customHeight="1">
      <c r="A415" s="302"/>
      <c r="B415" s="302"/>
      <c r="C415" s="302"/>
      <c r="D415" s="302"/>
      <c r="E415" s="316"/>
      <c r="F415" s="302"/>
      <c r="G415" s="302"/>
      <c r="H415" s="302"/>
      <c r="I415" s="302"/>
      <c r="J415" s="302"/>
      <c r="K415" s="302"/>
      <c r="L415" s="61"/>
      <c r="M415" s="107"/>
      <c r="N415" s="107"/>
      <c r="O415" s="107"/>
      <c r="P415" s="107"/>
      <c r="Q415" s="107"/>
      <c r="R415" s="107"/>
      <c r="S415" s="107"/>
      <c r="T415" s="107"/>
      <c r="U415" s="107"/>
      <c r="V415" s="107"/>
      <c r="W415" s="107"/>
      <c r="X415" s="107"/>
      <c r="Y415" s="107"/>
      <c r="Z415" s="107"/>
    </row>
    <row r="416" ht="13.5" customHeight="1">
      <c r="A416" s="302"/>
      <c r="B416" s="302"/>
      <c r="C416" s="302"/>
      <c r="D416" s="302"/>
      <c r="E416" s="316"/>
      <c r="F416" s="302"/>
      <c r="G416" s="302"/>
      <c r="H416" s="302"/>
      <c r="I416" s="302"/>
      <c r="J416" s="302"/>
      <c r="K416" s="302"/>
      <c r="L416" s="61"/>
      <c r="M416" s="107"/>
      <c r="N416" s="107"/>
      <c r="O416" s="107"/>
      <c r="P416" s="107"/>
      <c r="Q416" s="107"/>
      <c r="R416" s="107"/>
      <c r="S416" s="107"/>
      <c r="T416" s="107"/>
      <c r="U416" s="107"/>
      <c r="V416" s="107"/>
      <c r="W416" s="107"/>
      <c r="X416" s="107"/>
      <c r="Y416" s="107"/>
      <c r="Z416" s="107"/>
    </row>
    <row r="417" ht="13.5" customHeight="1">
      <c r="A417" s="302"/>
      <c r="B417" s="302"/>
      <c r="C417" s="302"/>
      <c r="D417" s="302"/>
      <c r="E417" s="316"/>
      <c r="F417" s="302"/>
      <c r="G417" s="302"/>
      <c r="H417" s="302"/>
      <c r="I417" s="302"/>
      <c r="J417" s="302"/>
      <c r="K417" s="302"/>
      <c r="L417" s="61"/>
      <c r="M417" s="107"/>
      <c r="N417" s="107"/>
      <c r="O417" s="107"/>
      <c r="P417" s="107"/>
      <c r="Q417" s="107"/>
      <c r="R417" s="107"/>
      <c r="S417" s="107"/>
      <c r="T417" s="107"/>
      <c r="U417" s="107"/>
      <c r="V417" s="107"/>
      <c r="W417" s="107"/>
      <c r="X417" s="107"/>
      <c r="Y417" s="107"/>
      <c r="Z417" s="107"/>
    </row>
    <row r="418" ht="13.5" customHeight="1">
      <c r="A418" s="302"/>
      <c r="B418" s="302"/>
      <c r="C418" s="302"/>
      <c r="D418" s="302"/>
      <c r="E418" s="316"/>
      <c r="F418" s="302"/>
      <c r="G418" s="302"/>
      <c r="H418" s="302"/>
      <c r="I418" s="302"/>
      <c r="J418" s="302"/>
      <c r="K418" s="302"/>
      <c r="L418" s="61"/>
      <c r="M418" s="107"/>
      <c r="N418" s="107"/>
      <c r="O418" s="107"/>
      <c r="P418" s="107"/>
      <c r="Q418" s="107"/>
      <c r="R418" s="107"/>
      <c r="S418" s="107"/>
      <c r="T418" s="107"/>
      <c r="U418" s="107"/>
      <c r="V418" s="107"/>
      <c r="W418" s="107"/>
      <c r="X418" s="107"/>
      <c r="Y418" s="107"/>
      <c r="Z418" s="107"/>
    </row>
    <row r="419" ht="13.5" customHeight="1">
      <c r="A419" s="302"/>
      <c r="B419" s="302"/>
      <c r="C419" s="302"/>
      <c r="D419" s="302"/>
      <c r="E419" s="316"/>
      <c r="F419" s="302"/>
      <c r="G419" s="302"/>
      <c r="H419" s="302"/>
      <c r="I419" s="302"/>
      <c r="J419" s="302"/>
      <c r="K419" s="302"/>
      <c r="L419" s="61"/>
      <c r="M419" s="107"/>
      <c r="N419" s="107"/>
      <c r="O419" s="107"/>
      <c r="P419" s="107"/>
      <c r="Q419" s="107"/>
      <c r="R419" s="107"/>
      <c r="S419" s="107"/>
      <c r="T419" s="107"/>
      <c r="U419" s="107"/>
      <c r="V419" s="107"/>
      <c r="W419" s="107"/>
      <c r="X419" s="107"/>
      <c r="Y419" s="107"/>
      <c r="Z419" s="107"/>
    </row>
    <row r="420" ht="13.5" customHeight="1">
      <c r="A420" s="302"/>
      <c r="B420" s="302"/>
      <c r="C420" s="302"/>
      <c r="D420" s="302"/>
      <c r="E420" s="316"/>
      <c r="F420" s="302"/>
      <c r="G420" s="302"/>
      <c r="H420" s="302"/>
      <c r="I420" s="302"/>
      <c r="J420" s="302"/>
      <c r="K420" s="302"/>
      <c r="L420" s="61"/>
      <c r="M420" s="107"/>
      <c r="N420" s="107"/>
      <c r="O420" s="107"/>
      <c r="P420" s="107"/>
      <c r="Q420" s="107"/>
      <c r="R420" s="107"/>
      <c r="S420" s="107"/>
      <c r="T420" s="107"/>
      <c r="U420" s="107"/>
      <c r="V420" s="107"/>
      <c r="W420" s="107"/>
      <c r="X420" s="107"/>
      <c r="Y420" s="107"/>
      <c r="Z420" s="107"/>
    </row>
    <row r="421" ht="13.5" customHeight="1">
      <c r="A421" s="302"/>
      <c r="B421" s="302"/>
      <c r="C421" s="302"/>
      <c r="D421" s="302"/>
      <c r="E421" s="316"/>
      <c r="F421" s="302"/>
      <c r="G421" s="302"/>
      <c r="H421" s="302"/>
      <c r="I421" s="302"/>
      <c r="J421" s="302"/>
      <c r="K421" s="302"/>
      <c r="L421" s="61"/>
      <c r="M421" s="107"/>
      <c r="N421" s="107"/>
      <c r="O421" s="107"/>
      <c r="P421" s="107"/>
      <c r="Q421" s="107"/>
      <c r="R421" s="107"/>
      <c r="S421" s="107"/>
      <c r="T421" s="107"/>
      <c r="U421" s="107"/>
      <c r="V421" s="107"/>
      <c r="W421" s="107"/>
      <c r="X421" s="107"/>
      <c r="Y421" s="107"/>
      <c r="Z421" s="107"/>
    </row>
    <row r="422" ht="13.5" customHeight="1">
      <c r="A422" s="302"/>
      <c r="B422" s="302"/>
      <c r="C422" s="302"/>
      <c r="D422" s="302"/>
      <c r="E422" s="316"/>
      <c r="F422" s="302"/>
      <c r="G422" s="302"/>
      <c r="H422" s="302"/>
      <c r="I422" s="302"/>
      <c r="J422" s="302"/>
      <c r="K422" s="302"/>
      <c r="L422" s="61"/>
      <c r="M422" s="107"/>
      <c r="N422" s="107"/>
      <c r="O422" s="107"/>
      <c r="P422" s="107"/>
      <c r="Q422" s="107"/>
      <c r="R422" s="107"/>
      <c r="S422" s="107"/>
      <c r="T422" s="107"/>
      <c r="U422" s="107"/>
      <c r="V422" s="107"/>
      <c r="W422" s="107"/>
      <c r="X422" s="107"/>
      <c r="Y422" s="107"/>
      <c r="Z422" s="107"/>
    </row>
    <row r="423" ht="13.5" customHeight="1">
      <c r="A423" s="302"/>
      <c r="B423" s="302"/>
      <c r="C423" s="302"/>
      <c r="D423" s="302"/>
      <c r="E423" s="316"/>
      <c r="F423" s="302"/>
      <c r="G423" s="302"/>
      <c r="H423" s="302"/>
      <c r="I423" s="302"/>
      <c r="J423" s="302"/>
      <c r="K423" s="302"/>
      <c r="L423" s="61"/>
      <c r="M423" s="107"/>
      <c r="N423" s="107"/>
      <c r="O423" s="107"/>
      <c r="P423" s="107"/>
      <c r="Q423" s="107"/>
      <c r="R423" s="107"/>
      <c r="S423" s="107"/>
      <c r="T423" s="107"/>
      <c r="U423" s="107"/>
      <c r="V423" s="107"/>
      <c r="W423" s="107"/>
      <c r="X423" s="107"/>
      <c r="Y423" s="107"/>
      <c r="Z423" s="107"/>
    </row>
    <row r="424" ht="13.5" customHeight="1">
      <c r="A424" s="302"/>
      <c r="B424" s="302"/>
      <c r="C424" s="302"/>
      <c r="D424" s="302"/>
      <c r="E424" s="316"/>
      <c r="F424" s="302"/>
      <c r="G424" s="302"/>
      <c r="H424" s="302"/>
      <c r="I424" s="302"/>
      <c r="J424" s="302"/>
      <c r="K424" s="302"/>
      <c r="L424" s="61"/>
      <c r="M424" s="107"/>
      <c r="N424" s="107"/>
      <c r="O424" s="107"/>
      <c r="P424" s="107"/>
      <c r="Q424" s="107"/>
      <c r="R424" s="107"/>
      <c r="S424" s="107"/>
      <c r="T424" s="107"/>
      <c r="U424" s="107"/>
      <c r="V424" s="107"/>
      <c r="W424" s="107"/>
      <c r="X424" s="107"/>
      <c r="Y424" s="107"/>
      <c r="Z424" s="107"/>
    </row>
    <row r="425" ht="13.5" customHeight="1">
      <c r="A425" s="302"/>
      <c r="B425" s="302"/>
      <c r="C425" s="302"/>
      <c r="D425" s="302"/>
      <c r="E425" s="316"/>
      <c r="F425" s="302"/>
      <c r="G425" s="302"/>
      <c r="H425" s="302"/>
      <c r="I425" s="302"/>
      <c r="J425" s="302"/>
      <c r="K425" s="302"/>
      <c r="L425" s="61"/>
      <c r="M425" s="107"/>
      <c r="N425" s="107"/>
      <c r="O425" s="107"/>
      <c r="P425" s="107"/>
      <c r="Q425" s="107"/>
      <c r="R425" s="107"/>
      <c r="S425" s="107"/>
      <c r="T425" s="107"/>
      <c r="U425" s="107"/>
      <c r="V425" s="107"/>
      <c r="W425" s="107"/>
      <c r="X425" s="107"/>
      <c r="Y425" s="107"/>
      <c r="Z425" s="107"/>
    </row>
    <row r="426" ht="13.5" customHeight="1">
      <c r="A426" s="302"/>
      <c r="B426" s="302"/>
      <c r="C426" s="302"/>
      <c r="D426" s="302"/>
      <c r="E426" s="316"/>
      <c r="F426" s="302"/>
      <c r="G426" s="302"/>
      <c r="H426" s="302"/>
      <c r="I426" s="302"/>
      <c r="J426" s="302"/>
      <c r="K426" s="302"/>
      <c r="L426" s="61"/>
      <c r="M426" s="107"/>
      <c r="N426" s="107"/>
      <c r="O426" s="107"/>
      <c r="P426" s="107"/>
      <c r="Q426" s="107"/>
      <c r="R426" s="107"/>
      <c r="S426" s="107"/>
      <c r="T426" s="107"/>
      <c r="U426" s="107"/>
      <c r="V426" s="107"/>
      <c r="W426" s="107"/>
      <c r="X426" s="107"/>
      <c r="Y426" s="107"/>
      <c r="Z426" s="107"/>
    </row>
    <row r="427" ht="13.5" customHeight="1">
      <c r="A427" s="302"/>
      <c r="B427" s="302"/>
      <c r="C427" s="302"/>
      <c r="D427" s="302"/>
      <c r="E427" s="316"/>
      <c r="F427" s="302"/>
      <c r="G427" s="302"/>
      <c r="H427" s="302"/>
      <c r="I427" s="302"/>
      <c r="J427" s="302"/>
      <c r="K427" s="302"/>
      <c r="L427" s="61"/>
      <c r="M427" s="107"/>
      <c r="N427" s="107"/>
      <c r="O427" s="107"/>
      <c r="P427" s="107"/>
      <c r="Q427" s="107"/>
      <c r="R427" s="107"/>
      <c r="S427" s="107"/>
      <c r="T427" s="107"/>
      <c r="U427" s="107"/>
      <c r="V427" s="107"/>
      <c r="W427" s="107"/>
      <c r="X427" s="107"/>
      <c r="Y427" s="107"/>
      <c r="Z427" s="107"/>
    </row>
    <row r="428" ht="13.5" customHeight="1">
      <c r="A428" s="302"/>
      <c r="B428" s="302"/>
      <c r="C428" s="302"/>
      <c r="D428" s="302"/>
      <c r="E428" s="316"/>
      <c r="F428" s="302"/>
      <c r="G428" s="302"/>
      <c r="H428" s="302"/>
      <c r="I428" s="302"/>
      <c r="J428" s="302"/>
      <c r="K428" s="302"/>
      <c r="L428" s="61"/>
      <c r="M428" s="107"/>
      <c r="N428" s="107"/>
      <c r="O428" s="107"/>
      <c r="P428" s="107"/>
      <c r="Q428" s="107"/>
      <c r="R428" s="107"/>
      <c r="S428" s="107"/>
      <c r="T428" s="107"/>
      <c r="U428" s="107"/>
      <c r="V428" s="107"/>
      <c r="W428" s="107"/>
      <c r="X428" s="107"/>
      <c r="Y428" s="107"/>
      <c r="Z428" s="107"/>
    </row>
    <row r="429" ht="13.5" customHeight="1">
      <c r="A429" s="302"/>
      <c r="B429" s="302"/>
      <c r="C429" s="302"/>
      <c r="D429" s="302"/>
      <c r="E429" s="316"/>
      <c r="F429" s="302"/>
      <c r="G429" s="302"/>
      <c r="H429" s="302"/>
      <c r="I429" s="302"/>
      <c r="J429" s="302"/>
      <c r="K429" s="302"/>
      <c r="L429" s="61"/>
      <c r="M429" s="107"/>
      <c r="N429" s="107"/>
      <c r="O429" s="107"/>
      <c r="P429" s="107"/>
      <c r="Q429" s="107"/>
      <c r="R429" s="107"/>
      <c r="S429" s="107"/>
      <c r="T429" s="107"/>
      <c r="U429" s="107"/>
      <c r="V429" s="107"/>
      <c r="W429" s="107"/>
      <c r="X429" s="107"/>
      <c r="Y429" s="107"/>
      <c r="Z429" s="107"/>
    </row>
    <row r="430" ht="13.5" customHeight="1">
      <c r="A430" s="302"/>
      <c r="B430" s="302"/>
      <c r="C430" s="302"/>
      <c r="D430" s="302"/>
      <c r="E430" s="316"/>
      <c r="F430" s="302"/>
      <c r="G430" s="302"/>
      <c r="H430" s="302"/>
      <c r="I430" s="302"/>
      <c r="J430" s="302"/>
      <c r="K430" s="302"/>
      <c r="L430" s="61"/>
      <c r="M430" s="107"/>
      <c r="N430" s="107"/>
      <c r="O430" s="107"/>
      <c r="P430" s="107"/>
      <c r="Q430" s="107"/>
      <c r="R430" s="107"/>
      <c r="S430" s="107"/>
      <c r="T430" s="107"/>
      <c r="U430" s="107"/>
      <c r="V430" s="107"/>
      <c r="W430" s="107"/>
      <c r="X430" s="107"/>
      <c r="Y430" s="107"/>
      <c r="Z430" s="107"/>
    </row>
    <row r="431" ht="13.5" customHeight="1">
      <c r="A431" s="302"/>
      <c r="B431" s="302"/>
      <c r="C431" s="302"/>
      <c r="D431" s="302"/>
      <c r="E431" s="316"/>
      <c r="F431" s="302"/>
      <c r="G431" s="302"/>
      <c r="H431" s="302"/>
      <c r="I431" s="302"/>
      <c r="J431" s="302"/>
      <c r="K431" s="302"/>
      <c r="L431" s="61"/>
      <c r="M431" s="107"/>
      <c r="N431" s="107"/>
      <c r="O431" s="107"/>
      <c r="P431" s="107"/>
      <c r="Q431" s="107"/>
      <c r="R431" s="107"/>
      <c r="S431" s="107"/>
      <c r="T431" s="107"/>
      <c r="U431" s="107"/>
      <c r="V431" s="107"/>
      <c r="W431" s="107"/>
      <c r="X431" s="107"/>
      <c r="Y431" s="107"/>
      <c r="Z431" s="107"/>
    </row>
    <row r="432" ht="13.5" customHeight="1">
      <c r="A432" s="302"/>
      <c r="B432" s="302"/>
      <c r="C432" s="302"/>
      <c r="D432" s="302"/>
      <c r="E432" s="316"/>
      <c r="F432" s="302"/>
      <c r="G432" s="302"/>
      <c r="H432" s="302"/>
      <c r="I432" s="302"/>
      <c r="J432" s="302"/>
      <c r="K432" s="302"/>
      <c r="L432" s="61"/>
      <c r="M432" s="107"/>
      <c r="N432" s="107"/>
      <c r="O432" s="107"/>
      <c r="P432" s="107"/>
      <c r="Q432" s="107"/>
      <c r="R432" s="107"/>
      <c r="S432" s="107"/>
      <c r="T432" s="107"/>
      <c r="U432" s="107"/>
      <c r="V432" s="107"/>
      <c r="W432" s="107"/>
      <c r="X432" s="107"/>
      <c r="Y432" s="107"/>
      <c r="Z432" s="107"/>
    </row>
    <row r="433" ht="13.5" customHeight="1">
      <c r="A433" s="302"/>
      <c r="B433" s="302"/>
      <c r="C433" s="302"/>
      <c r="D433" s="302"/>
      <c r="E433" s="316"/>
      <c r="F433" s="302"/>
      <c r="G433" s="302"/>
      <c r="H433" s="302"/>
      <c r="I433" s="302"/>
      <c r="J433" s="302"/>
      <c r="K433" s="302"/>
      <c r="L433" s="61"/>
      <c r="M433" s="107"/>
      <c r="N433" s="107"/>
      <c r="O433" s="107"/>
      <c r="P433" s="107"/>
      <c r="Q433" s="107"/>
      <c r="R433" s="107"/>
      <c r="S433" s="107"/>
      <c r="T433" s="107"/>
      <c r="U433" s="107"/>
      <c r="V433" s="107"/>
      <c r="W433" s="107"/>
      <c r="X433" s="107"/>
      <c r="Y433" s="107"/>
      <c r="Z433" s="107"/>
    </row>
    <row r="434" ht="13.5" customHeight="1">
      <c r="A434" s="302"/>
      <c r="B434" s="302"/>
      <c r="C434" s="302"/>
      <c r="D434" s="302"/>
      <c r="E434" s="316"/>
      <c r="F434" s="302"/>
      <c r="G434" s="302"/>
      <c r="H434" s="302"/>
      <c r="I434" s="302"/>
      <c r="J434" s="302"/>
      <c r="K434" s="302"/>
      <c r="L434" s="61"/>
      <c r="M434" s="107"/>
      <c r="N434" s="107"/>
      <c r="O434" s="107"/>
      <c r="P434" s="107"/>
      <c r="Q434" s="107"/>
      <c r="R434" s="107"/>
      <c r="S434" s="107"/>
      <c r="T434" s="107"/>
      <c r="U434" s="107"/>
      <c r="V434" s="107"/>
      <c r="W434" s="107"/>
      <c r="X434" s="107"/>
      <c r="Y434" s="107"/>
      <c r="Z434" s="107"/>
    </row>
    <row r="435" ht="13.5" customHeight="1">
      <c r="A435" s="302"/>
      <c r="B435" s="302"/>
      <c r="C435" s="302"/>
      <c r="D435" s="302"/>
      <c r="E435" s="316"/>
      <c r="F435" s="302"/>
      <c r="G435" s="302"/>
      <c r="H435" s="302"/>
      <c r="I435" s="302"/>
      <c r="J435" s="302"/>
      <c r="K435" s="302"/>
      <c r="L435" s="61"/>
      <c r="M435" s="107"/>
      <c r="N435" s="107"/>
      <c r="O435" s="107"/>
      <c r="P435" s="107"/>
      <c r="Q435" s="107"/>
      <c r="R435" s="107"/>
      <c r="S435" s="107"/>
      <c r="T435" s="107"/>
      <c r="U435" s="107"/>
      <c r="V435" s="107"/>
      <c r="W435" s="107"/>
      <c r="X435" s="107"/>
      <c r="Y435" s="107"/>
      <c r="Z435" s="107"/>
    </row>
    <row r="436" ht="13.5" customHeight="1">
      <c r="A436" s="302"/>
      <c r="B436" s="302"/>
      <c r="C436" s="302"/>
      <c r="D436" s="302"/>
      <c r="E436" s="316"/>
      <c r="F436" s="302"/>
      <c r="G436" s="302"/>
      <c r="H436" s="302"/>
      <c r="I436" s="302"/>
      <c r="J436" s="302"/>
      <c r="K436" s="302"/>
      <c r="L436" s="61"/>
      <c r="M436" s="107"/>
      <c r="N436" s="107"/>
      <c r="O436" s="107"/>
      <c r="P436" s="107"/>
      <c r="Q436" s="107"/>
      <c r="R436" s="107"/>
      <c r="S436" s="107"/>
      <c r="T436" s="107"/>
      <c r="U436" s="107"/>
      <c r="V436" s="107"/>
      <c r="W436" s="107"/>
      <c r="X436" s="107"/>
      <c r="Y436" s="107"/>
      <c r="Z436" s="107"/>
    </row>
    <row r="437" ht="13.5" customHeight="1">
      <c r="A437" s="302"/>
      <c r="B437" s="302"/>
      <c r="C437" s="302"/>
      <c r="D437" s="302"/>
      <c r="E437" s="316"/>
      <c r="F437" s="302"/>
      <c r="G437" s="302"/>
      <c r="H437" s="302"/>
      <c r="I437" s="302"/>
      <c r="J437" s="302"/>
      <c r="K437" s="302"/>
      <c r="L437" s="61"/>
      <c r="M437" s="107"/>
      <c r="N437" s="107"/>
      <c r="O437" s="107"/>
      <c r="P437" s="107"/>
      <c r="Q437" s="107"/>
      <c r="R437" s="107"/>
      <c r="S437" s="107"/>
      <c r="T437" s="107"/>
      <c r="U437" s="107"/>
      <c r="V437" s="107"/>
      <c r="W437" s="107"/>
      <c r="X437" s="107"/>
      <c r="Y437" s="107"/>
      <c r="Z437" s="107"/>
    </row>
    <row r="438" ht="13.5" customHeight="1">
      <c r="A438" s="302"/>
      <c r="B438" s="302"/>
      <c r="C438" s="302"/>
      <c r="D438" s="302"/>
      <c r="E438" s="316"/>
      <c r="F438" s="302"/>
      <c r="G438" s="302"/>
      <c r="H438" s="302"/>
      <c r="I438" s="302"/>
      <c r="J438" s="302"/>
      <c r="K438" s="302"/>
      <c r="L438" s="61"/>
      <c r="M438" s="107"/>
      <c r="N438" s="107"/>
      <c r="O438" s="107"/>
      <c r="P438" s="107"/>
      <c r="Q438" s="107"/>
      <c r="R438" s="107"/>
      <c r="S438" s="107"/>
      <c r="T438" s="107"/>
      <c r="U438" s="107"/>
      <c r="V438" s="107"/>
      <c r="W438" s="107"/>
      <c r="X438" s="107"/>
      <c r="Y438" s="107"/>
      <c r="Z438" s="107"/>
    </row>
    <row r="439" ht="13.5" customHeight="1">
      <c r="A439" s="302"/>
      <c r="B439" s="302"/>
      <c r="C439" s="302"/>
      <c r="D439" s="302"/>
      <c r="E439" s="316"/>
      <c r="F439" s="302"/>
      <c r="G439" s="302"/>
      <c r="H439" s="302"/>
      <c r="I439" s="302"/>
      <c r="J439" s="302"/>
      <c r="K439" s="302"/>
      <c r="L439" s="61"/>
      <c r="M439" s="107"/>
      <c r="N439" s="107"/>
      <c r="O439" s="107"/>
      <c r="P439" s="107"/>
      <c r="Q439" s="107"/>
      <c r="R439" s="107"/>
      <c r="S439" s="107"/>
      <c r="T439" s="107"/>
      <c r="U439" s="107"/>
      <c r="V439" s="107"/>
      <c r="W439" s="107"/>
      <c r="X439" s="107"/>
      <c r="Y439" s="107"/>
      <c r="Z439" s="107"/>
    </row>
    <row r="440" ht="13.5" customHeight="1">
      <c r="A440" s="302"/>
      <c r="B440" s="302"/>
      <c r="C440" s="302"/>
      <c r="D440" s="302"/>
      <c r="E440" s="316"/>
      <c r="F440" s="302"/>
      <c r="G440" s="302"/>
      <c r="H440" s="302"/>
      <c r="I440" s="302"/>
      <c r="J440" s="302"/>
      <c r="K440" s="302"/>
      <c r="L440" s="61"/>
      <c r="M440" s="107"/>
      <c r="N440" s="107"/>
      <c r="O440" s="107"/>
      <c r="P440" s="107"/>
      <c r="Q440" s="107"/>
      <c r="R440" s="107"/>
      <c r="S440" s="107"/>
      <c r="T440" s="107"/>
      <c r="U440" s="107"/>
      <c r="V440" s="107"/>
      <c r="W440" s="107"/>
      <c r="X440" s="107"/>
      <c r="Y440" s="107"/>
      <c r="Z440" s="107"/>
    </row>
    <row r="441" ht="13.5" customHeight="1">
      <c r="A441" s="302"/>
      <c r="B441" s="302"/>
      <c r="C441" s="302"/>
      <c r="D441" s="302"/>
      <c r="E441" s="316"/>
      <c r="F441" s="302"/>
      <c r="G441" s="302"/>
      <c r="H441" s="302"/>
      <c r="I441" s="302"/>
      <c r="J441" s="302"/>
      <c r="K441" s="302"/>
      <c r="L441" s="61"/>
      <c r="M441" s="107"/>
      <c r="N441" s="107"/>
      <c r="O441" s="107"/>
      <c r="P441" s="107"/>
      <c r="Q441" s="107"/>
      <c r="R441" s="107"/>
      <c r="S441" s="107"/>
      <c r="T441" s="107"/>
      <c r="U441" s="107"/>
      <c r="V441" s="107"/>
      <c r="W441" s="107"/>
      <c r="X441" s="107"/>
      <c r="Y441" s="107"/>
      <c r="Z441" s="107"/>
    </row>
    <row r="442" ht="13.5" customHeight="1">
      <c r="A442" s="302"/>
      <c r="B442" s="302"/>
      <c r="C442" s="302"/>
      <c r="D442" s="302"/>
      <c r="E442" s="316"/>
      <c r="F442" s="302"/>
      <c r="G442" s="302"/>
      <c r="H442" s="302"/>
      <c r="I442" s="302"/>
      <c r="J442" s="302"/>
      <c r="K442" s="302"/>
      <c r="L442" s="61"/>
      <c r="M442" s="107"/>
      <c r="N442" s="107"/>
      <c r="O442" s="107"/>
      <c r="P442" s="107"/>
      <c r="Q442" s="107"/>
      <c r="R442" s="107"/>
      <c r="S442" s="107"/>
      <c r="T442" s="107"/>
      <c r="U442" s="107"/>
      <c r="V442" s="107"/>
      <c r="W442" s="107"/>
      <c r="X442" s="107"/>
      <c r="Y442" s="107"/>
      <c r="Z442" s="107"/>
    </row>
    <row r="443" ht="13.5" customHeight="1">
      <c r="A443" s="302"/>
      <c r="B443" s="302"/>
      <c r="C443" s="302"/>
      <c r="D443" s="302"/>
      <c r="E443" s="316"/>
      <c r="F443" s="302"/>
      <c r="G443" s="302"/>
      <c r="H443" s="302"/>
      <c r="I443" s="302"/>
      <c r="J443" s="302"/>
      <c r="K443" s="302"/>
      <c r="L443" s="61"/>
      <c r="M443" s="107"/>
      <c r="N443" s="107"/>
      <c r="O443" s="107"/>
      <c r="P443" s="107"/>
      <c r="Q443" s="107"/>
      <c r="R443" s="107"/>
      <c r="S443" s="107"/>
      <c r="T443" s="107"/>
      <c r="U443" s="107"/>
      <c r="V443" s="107"/>
      <c r="W443" s="107"/>
      <c r="X443" s="107"/>
      <c r="Y443" s="107"/>
      <c r="Z443" s="107"/>
    </row>
    <row r="444" ht="13.5" customHeight="1">
      <c r="A444" s="302"/>
      <c r="B444" s="302"/>
      <c r="C444" s="302"/>
      <c r="D444" s="302"/>
      <c r="E444" s="316"/>
      <c r="F444" s="302"/>
      <c r="G444" s="302"/>
      <c r="H444" s="302"/>
      <c r="I444" s="302"/>
      <c r="J444" s="302"/>
      <c r="K444" s="302"/>
      <c r="L444" s="61"/>
      <c r="M444" s="107"/>
      <c r="N444" s="107"/>
      <c r="O444" s="107"/>
      <c r="P444" s="107"/>
      <c r="Q444" s="107"/>
      <c r="R444" s="107"/>
      <c r="S444" s="107"/>
      <c r="T444" s="107"/>
      <c r="U444" s="107"/>
      <c r="V444" s="107"/>
      <c r="W444" s="107"/>
      <c r="X444" s="107"/>
      <c r="Y444" s="107"/>
      <c r="Z444" s="107"/>
    </row>
    <row r="445" ht="13.5" customHeight="1">
      <c r="A445" s="302"/>
      <c r="B445" s="302"/>
      <c r="C445" s="302"/>
      <c r="D445" s="302"/>
      <c r="E445" s="316"/>
      <c r="F445" s="302"/>
      <c r="G445" s="302"/>
      <c r="H445" s="302"/>
      <c r="I445" s="302"/>
      <c r="J445" s="302"/>
      <c r="K445" s="302"/>
      <c r="L445" s="61"/>
      <c r="M445" s="107"/>
      <c r="N445" s="107"/>
      <c r="O445" s="107"/>
      <c r="P445" s="107"/>
      <c r="Q445" s="107"/>
      <c r="R445" s="107"/>
      <c r="S445" s="107"/>
      <c r="T445" s="107"/>
      <c r="U445" s="107"/>
      <c r="V445" s="107"/>
      <c r="W445" s="107"/>
      <c r="X445" s="107"/>
      <c r="Y445" s="107"/>
      <c r="Z445" s="107"/>
    </row>
    <row r="446" ht="13.5" customHeight="1">
      <c r="A446" s="302"/>
      <c r="B446" s="302"/>
      <c r="C446" s="302"/>
      <c r="D446" s="302"/>
      <c r="E446" s="316"/>
      <c r="F446" s="302"/>
      <c r="G446" s="302"/>
      <c r="H446" s="302"/>
      <c r="I446" s="302"/>
      <c r="J446" s="302"/>
      <c r="K446" s="302"/>
      <c r="L446" s="61"/>
      <c r="M446" s="107"/>
      <c r="N446" s="107"/>
      <c r="O446" s="107"/>
      <c r="P446" s="107"/>
      <c r="Q446" s="107"/>
      <c r="R446" s="107"/>
      <c r="S446" s="107"/>
      <c r="T446" s="107"/>
      <c r="U446" s="107"/>
      <c r="V446" s="107"/>
      <c r="W446" s="107"/>
      <c r="X446" s="107"/>
      <c r="Y446" s="107"/>
      <c r="Z446" s="107"/>
    </row>
    <row r="447" ht="13.5" customHeight="1">
      <c r="A447" s="302"/>
      <c r="B447" s="302"/>
      <c r="C447" s="302"/>
      <c r="D447" s="302"/>
      <c r="E447" s="316"/>
      <c r="F447" s="302"/>
      <c r="G447" s="302"/>
      <c r="H447" s="302"/>
      <c r="I447" s="302"/>
      <c r="J447" s="302"/>
      <c r="K447" s="302"/>
      <c r="L447" s="61"/>
      <c r="M447" s="107"/>
      <c r="N447" s="107"/>
      <c r="O447" s="107"/>
      <c r="P447" s="107"/>
      <c r="Q447" s="107"/>
      <c r="R447" s="107"/>
      <c r="S447" s="107"/>
      <c r="T447" s="107"/>
      <c r="U447" s="107"/>
      <c r="V447" s="107"/>
      <c r="W447" s="107"/>
      <c r="X447" s="107"/>
      <c r="Y447" s="107"/>
      <c r="Z447" s="107"/>
    </row>
    <row r="448" ht="13.5" customHeight="1">
      <c r="A448" s="302"/>
      <c r="B448" s="302"/>
      <c r="C448" s="302"/>
      <c r="D448" s="302"/>
      <c r="E448" s="316"/>
      <c r="F448" s="302"/>
      <c r="G448" s="302"/>
      <c r="H448" s="302"/>
      <c r="I448" s="302"/>
      <c r="J448" s="302"/>
      <c r="K448" s="302"/>
      <c r="L448" s="61"/>
      <c r="M448" s="107"/>
      <c r="N448" s="107"/>
      <c r="O448" s="107"/>
      <c r="P448" s="107"/>
      <c r="Q448" s="107"/>
      <c r="R448" s="107"/>
      <c r="S448" s="107"/>
      <c r="T448" s="107"/>
      <c r="U448" s="107"/>
      <c r="V448" s="107"/>
      <c r="W448" s="107"/>
      <c r="X448" s="107"/>
      <c r="Y448" s="107"/>
      <c r="Z448" s="107"/>
    </row>
    <row r="449" ht="13.5" customHeight="1">
      <c r="A449" s="302"/>
      <c r="B449" s="302"/>
      <c r="C449" s="302"/>
      <c r="D449" s="302"/>
      <c r="E449" s="316"/>
      <c r="F449" s="302"/>
      <c r="G449" s="302"/>
      <c r="H449" s="302"/>
      <c r="I449" s="302"/>
      <c r="J449" s="302"/>
      <c r="K449" s="302"/>
      <c r="L449" s="61"/>
      <c r="M449" s="107"/>
      <c r="N449" s="107"/>
      <c r="O449" s="107"/>
      <c r="P449" s="107"/>
      <c r="Q449" s="107"/>
      <c r="R449" s="107"/>
      <c r="S449" s="107"/>
      <c r="T449" s="107"/>
      <c r="U449" s="107"/>
      <c r="V449" s="107"/>
      <c r="W449" s="107"/>
      <c r="X449" s="107"/>
      <c r="Y449" s="107"/>
      <c r="Z449" s="107"/>
    </row>
    <row r="450" ht="13.5" customHeight="1">
      <c r="A450" s="302"/>
      <c r="B450" s="302"/>
      <c r="C450" s="302"/>
      <c r="D450" s="302"/>
      <c r="E450" s="316"/>
      <c r="F450" s="302"/>
      <c r="G450" s="302"/>
      <c r="H450" s="302"/>
      <c r="I450" s="302"/>
      <c r="J450" s="302"/>
      <c r="K450" s="302"/>
      <c r="L450" s="61"/>
      <c r="M450" s="107"/>
      <c r="N450" s="107"/>
      <c r="O450" s="107"/>
      <c r="P450" s="107"/>
      <c r="Q450" s="107"/>
      <c r="R450" s="107"/>
      <c r="S450" s="107"/>
      <c r="T450" s="107"/>
      <c r="U450" s="107"/>
      <c r="V450" s="107"/>
      <c r="W450" s="107"/>
      <c r="X450" s="107"/>
      <c r="Y450" s="107"/>
      <c r="Z450" s="107"/>
    </row>
    <row r="451" ht="13.5" customHeight="1">
      <c r="A451" s="302"/>
      <c r="B451" s="302"/>
      <c r="C451" s="302"/>
      <c r="D451" s="302"/>
      <c r="E451" s="316"/>
      <c r="F451" s="302"/>
      <c r="G451" s="302"/>
      <c r="H451" s="302"/>
      <c r="I451" s="302"/>
      <c r="J451" s="302"/>
      <c r="K451" s="302"/>
      <c r="L451" s="61"/>
      <c r="M451" s="107"/>
      <c r="N451" s="107"/>
      <c r="O451" s="107"/>
      <c r="P451" s="107"/>
      <c r="Q451" s="107"/>
      <c r="R451" s="107"/>
      <c r="S451" s="107"/>
      <c r="T451" s="107"/>
      <c r="U451" s="107"/>
      <c r="V451" s="107"/>
      <c r="W451" s="107"/>
      <c r="X451" s="107"/>
      <c r="Y451" s="107"/>
      <c r="Z451" s="107"/>
    </row>
    <row r="452" ht="13.5" customHeight="1">
      <c r="A452" s="302"/>
      <c r="B452" s="302"/>
      <c r="C452" s="302"/>
      <c r="D452" s="302"/>
      <c r="E452" s="316"/>
      <c r="F452" s="302"/>
      <c r="G452" s="302"/>
      <c r="H452" s="302"/>
      <c r="I452" s="302"/>
      <c r="J452" s="302"/>
      <c r="K452" s="302"/>
      <c r="L452" s="61"/>
      <c r="M452" s="107"/>
      <c r="N452" s="107"/>
      <c r="O452" s="107"/>
      <c r="P452" s="107"/>
      <c r="Q452" s="107"/>
      <c r="R452" s="107"/>
      <c r="S452" s="107"/>
      <c r="T452" s="107"/>
      <c r="U452" s="107"/>
      <c r="V452" s="107"/>
      <c r="W452" s="107"/>
      <c r="X452" s="107"/>
      <c r="Y452" s="107"/>
      <c r="Z452" s="107"/>
    </row>
    <row r="453" ht="13.5" customHeight="1">
      <c r="A453" s="302"/>
      <c r="B453" s="302"/>
      <c r="C453" s="302"/>
      <c r="D453" s="302"/>
      <c r="E453" s="316"/>
      <c r="F453" s="302"/>
      <c r="G453" s="302"/>
      <c r="H453" s="302"/>
      <c r="I453" s="302"/>
      <c r="J453" s="302"/>
      <c r="K453" s="302"/>
      <c r="L453" s="61"/>
      <c r="M453" s="107"/>
      <c r="N453" s="107"/>
      <c r="O453" s="107"/>
      <c r="P453" s="107"/>
      <c r="Q453" s="107"/>
      <c r="R453" s="107"/>
      <c r="S453" s="107"/>
      <c r="T453" s="107"/>
      <c r="U453" s="107"/>
      <c r="V453" s="107"/>
      <c r="W453" s="107"/>
      <c r="X453" s="107"/>
      <c r="Y453" s="107"/>
      <c r="Z453" s="107"/>
    </row>
    <row r="454" ht="13.5" customHeight="1">
      <c r="A454" s="302"/>
      <c r="B454" s="302"/>
      <c r="C454" s="302"/>
      <c r="D454" s="302"/>
      <c r="E454" s="316"/>
      <c r="F454" s="302"/>
      <c r="G454" s="302"/>
      <c r="H454" s="302"/>
      <c r="I454" s="302"/>
      <c r="J454" s="302"/>
      <c r="K454" s="302"/>
      <c r="L454" s="61"/>
      <c r="M454" s="107"/>
      <c r="N454" s="107"/>
      <c r="O454" s="107"/>
      <c r="P454" s="107"/>
      <c r="Q454" s="107"/>
      <c r="R454" s="107"/>
      <c r="S454" s="107"/>
      <c r="T454" s="107"/>
      <c r="U454" s="107"/>
      <c r="V454" s="107"/>
      <c r="W454" s="107"/>
      <c r="X454" s="107"/>
      <c r="Y454" s="107"/>
      <c r="Z454" s="107"/>
    </row>
    <row r="455" ht="13.5" customHeight="1">
      <c r="A455" s="302"/>
      <c r="B455" s="302"/>
      <c r="C455" s="302"/>
      <c r="D455" s="302"/>
      <c r="E455" s="316"/>
      <c r="F455" s="302"/>
      <c r="G455" s="302"/>
      <c r="H455" s="302"/>
      <c r="I455" s="302"/>
      <c r="J455" s="302"/>
      <c r="K455" s="302"/>
      <c r="L455" s="61"/>
      <c r="M455" s="107"/>
      <c r="N455" s="107"/>
      <c r="O455" s="107"/>
      <c r="P455" s="107"/>
      <c r="Q455" s="107"/>
      <c r="R455" s="107"/>
      <c r="S455" s="107"/>
      <c r="T455" s="107"/>
      <c r="U455" s="107"/>
      <c r="V455" s="107"/>
      <c r="W455" s="107"/>
      <c r="X455" s="107"/>
      <c r="Y455" s="107"/>
      <c r="Z455" s="107"/>
    </row>
    <row r="456" ht="13.5" customHeight="1">
      <c r="A456" s="302"/>
      <c r="B456" s="302"/>
      <c r="C456" s="302"/>
      <c r="D456" s="302"/>
      <c r="E456" s="316"/>
      <c r="F456" s="302"/>
      <c r="G456" s="302"/>
      <c r="H456" s="302"/>
      <c r="I456" s="302"/>
      <c r="J456" s="302"/>
      <c r="K456" s="302"/>
      <c r="L456" s="61"/>
      <c r="M456" s="107"/>
      <c r="N456" s="107"/>
      <c r="O456" s="107"/>
      <c r="P456" s="107"/>
      <c r="Q456" s="107"/>
      <c r="R456" s="107"/>
      <c r="S456" s="107"/>
      <c r="T456" s="107"/>
      <c r="U456" s="107"/>
      <c r="V456" s="107"/>
      <c r="W456" s="107"/>
      <c r="X456" s="107"/>
      <c r="Y456" s="107"/>
      <c r="Z456" s="107"/>
    </row>
    <row r="457" ht="13.5" customHeight="1">
      <c r="A457" s="302"/>
      <c r="B457" s="302"/>
      <c r="C457" s="302"/>
      <c r="D457" s="302"/>
      <c r="E457" s="316"/>
      <c r="F457" s="302"/>
      <c r="G457" s="302"/>
      <c r="H457" s="302"/>
      <c r="I457" s="302"/>
      <c r="J457" s="302"/>
      <c r="K457" s="302"/>
      <c r="L457" s="61"/>
      <c r="M457" s="107"/>
      <c r="N457" s="107"/>
      <c r="O457" s="107"/>
      <c r="P457" s="107"/>
      <c r="Q457" s="107"/>
      <c r="R457" s="107"/>
      <c r="S457" s="107"/>
      <c r="T457" s="107"/>
      <c r="U457" s="107"/>
      <c r="V457" s="107"/>
      <c r="W457" s="107"/>
      <c r="X457" s="107"/>
      <c r="Y457" s="107"/>
      <c r="Z457" s="107"/>
    </row>
    <row r="458" ht="13.5" customHeight="1">
      <c r="A458" s="302"/>
      <c r="B458" s="302"/>
      <c r="C458" s="302"/>
      <c r="D458" s="302"/>
      <c r="E458" s="316"/>
      <c r="F458" s="302"/>
      <c r="G458" s="302"/>
      <c r="H458" s="302"/>
      <c r="I458" s="302"/>
      <c r="J458" s="302"/>
      <c r="K458" s="302"/>
      <c r="L458" s="61"/>
      <c r="M458" s="107"/>
      <c r="N458" s="107"/>
      <c r="O458" s="107"/>
      <c r="P458" s="107"/>
      <c r="Q458" s="107"/>
      <c r="R458" s="107"/>
      <c r="S458" s="107"/>
      <c r="T458" s="107"/>
      <c r="U458" s="107"/>
      <c r="V458" s="107"/>
      <c r="W458" s="107"/>
      <c r="X458" s="107"/>
      <c r="Y458" s="107"/>
      <c r="Z458" s="107"/>
    </row>
    <row r="459" ht="13.5" customHeight="1">
      <c r="A459" s="302"/>
      <c r="B459" s="302"/>
      <c r="C459" s="302"/>
      <c r="D459" s="302"/>
      <c r="E459" s="316"/>
      <c r="F459" s="302"/>
      <c r="G459" s="302"/>
      <c r="H459" s="302"/>
      <c r="I459" s="302"/>
      <c r="J459" s="302"/>
      <c r="K459" s="302"/>
      <c r="L459" s="61"/>
      <c r="M459" s="107"/>
      <c r="N459" s="107"/>
      <c r="O459" s="107"/>
      <c r="P459" s="107"/>
      <c r="Q459" s="107"/>
      <c r="R459" s="107"/>
      <c r="S459" s="107"/>
      <c r="T459" s="107"/>
      <c r="U459" s="107"/>
      <c r="V459" s="107"/>
      <c r="W459" s="107"/>
      <c r="X459" s="107"/>
      <c r="Y459" s="107"/>
      <c r="Z459" s="107"/>
    </row>
    <row r="460" ht="13.5" customHeight="1">
      <c r="A460" s="302"/>
      <c r="B460" s="302"/>
      <c r="C460" s="302"/>
      <c r="D460" s="302"/>
      <c r="E460" s="316"/>
      <c r="F460" s="302"/>
      <c r="G460" s="302"/>
      <c r="H460" s="302"/>
      <c r="I460" s="302"/>
      <c r="J460" s="302"/>
      <c r="K460" s="302"/>
      <c r="L460" s="61"/>
      <c r="M460" s="107"/>
      <c r="N460" s="107"/>
      <c r="O460" s="107"/>
      <c r="P460" s="107"/>
      <c r="Q460" s="107"/>
      <c r="R460" s="107"/>
      <c r="S460" s="107"/>
      <c r="T460" s="107"/>
      <c r="U460" s="107"/>
      <c r="V460" s="107"/>
      <c r="W460" s="107"/>
      <c r="X460" s="107"/>
      <c r="Y460" s="107"/>
      <c r="Z460" s="107"/>
    </row>
    <row r="461" ht="13.5" customHeight="1">
      <c r="A461" s="302"/>
      <c r="B461" s="302"/>
      <c r="C461" s="302"/>
      <c r="D461" s="302"/>
      <c r="E461" s="316"/>
      <c r="F461" s="302"/>
      <c r="G461" s="302"/>
      <c r="H461" s="302"/>
      <c r="I461" s="302"/>
      <c r="J461" s="302"/>
      <c r="K461" s="302"/>
      <c r="L461" s="61"/>
      <c r="M461" s="107"/>
      <c r="N461" s="107"/>
      <c r="O461" s="107"/>
      <c r="P461" s="107"/>
      <c r="Q461" s="107"/>
      <c r="R461" s="107"/>
      <c r="S461" s="107"/>
      <c r="T461" s="107"/>
      <c r="U461" s="107"/>
      <c r="V461" s="107"/>
      <c r="W461" s="107"/>
      <c r="X461" s="107"/>
      <c r="Y461" s="107"/>
      <c r="Z461" s="107"/>
    </row>
    <row r="462" ht="13.5" customHeight="1">
      <c r="A462" s="302"/>
      <c r="B462" s="302"/>
      <c r="C462" s="302"/>
      <c r="D462" s="302"/>
      <c r="E462" s="316"/>
      <c r="F462" s="302"/>
      <c r="G462" s="302"/>
      <c r="H462" s="302"/>
      <c r="I462" s="302"/>
      <c r="J462" s="302"/>
      <c r="K462" s="302"/>
      <c r="L462" s="61"/>
      <c r="M462" s="107"/>
      <c r="N462" s="107"/>
      <c r="O462" s="107"/>
      <c r="P462" s="107"/>
      <c r="Q462" s="107"/>
      <c r="R462" s="107"/>
      <c r="S462" s="107"/>
      <c r="T462" s="107"/>
      <c r="U462" s="107"/>
      <c r="V462" s="107"/>
      <c r="W462" s="107"/>
      <c r="X462" s="107"/>
      <c r="Y462" s="107"/>
      <c r="Z462" s="107"/>
    </row>
    <row r="463" ht="13.5" customHeight="1">
      <c r="A463" s="302"/>
      <c r="B463" s="302"/>
      <c r="C463" s="302"/>
      <c r="D463" s="302"/>
      <c r="E463" s="316"/>
      <c r="F463" s="302"/>
      <c r="G463" s="302"/>
      <c r="H463" s="302"/>
      <c r="I463" s="302"/>
      <c r="J463" s="302"/>
      <c r="K463" s="302"/>
      <c r="L463" s="61"/>
      <c r="M463" s="107"/>
      <c r="N463" s="107"/>
      <c r="O463" s="107"/>
      <c r="P463" s="107"/>
      <c r="Q463" s="107"/>
      <c r="R463" s="107"/>
      <c r="S463" s="107"/>
      <c r="T463" s="107"/>
      <c r="U463" s="107"/>
      <c r="V463" s="107"/>
      <c r="W463" s="107"/>
      <c r="X463" s="107"/>
      <c r="Y463" s="107"/>
      <c r="Z463" s="107"/>
    </row>
    <row r="464" ht="13.5" customHeight="1">
      <c r="A464" s="302"/>
      <c r="B464" s="302"/>
      <c r="C464" s="302"/>
      <c r="D464" s="302"/>
      <c r="E464" s="316"/>
      <c r="F464" s="302"/>
      <c r="G464" s="302"/>
      <c r="H464" s="302"/>
      <c r="I464" s="302"/>
      <c r="J464" s="302"/>
      <c r="K464" s="302"/>
      <c r="L464" s="61"/>
      <c r="M464" s="107"/>
      <c r="N464" s="107"/>
      <c r="O464" s="107"/>
      <c r="P464" s="107"/>
      <c r="Q464" s="107"/>
      <c r="R464" s="107"/>
      <c r="S464" s="107"/>
      <c r="T464" s="107"/>
      <c r="U464" s="107"/>
      <c r="V464" s="107"/>
      <c r="W464" s="107"/>
      <c r="X464" s="107"/>
      <c r="Y464" s="107"/>
      <c r="Z464" s="107"/>
    </row>
    <row r="465" ht="13.5" customHeight="1">
      <c r="A465" s="302"/>
      <c r="B465" s="302"/>
      <c r="C465" s="302"/>
      <c r="D465" s="302"/>
      <c r="E465" s="316"/>
      <c r="F465" s="302"/>
      <c r="G465" s="302"/>
      <c r="H465" s="302"/>
      <c r="I465" s="302"/>
      <c r="J465" s="302"/>
      <c r="K465" s="302"/>
      <c r="L465" s="61"/>
      <c r="M465" s="107"/>
      <c r="N465" s="107"/>
      <c r="O465" s="107"/>
      <c r="P465" s="107"/>
      <c r="Q465" s="107"/>
      <c r="R465" s="107"/>
      <c r="S465" s="107"/>
      <c r="T465" s="107"/>
      <c r="U465" s="107"/>
      <c r="V465" s="107"/>
      <c r="W465" s="107"/>
      <c r="X465" s="107"/>
      <c r="Y465" s="107"/>
      <c r="Z465" s="107"/>
    </row>
    <row r="466" ht="13.5" customHeight="1">
      <c r="A466" s="302"/>
      <c r="B466" s="302"/>
      <c r="C466" s="302"/>
      <c r="D466" s="302"/>
      <c r="E466" s="316"/>
      <c r="F466" s="302"/>
      <c r="G466" s="302"/>
      <c r="H466" s="302"/>
      <c r="I466" s="302"/>
      <c r="J466" s="302"/>
      <c r="K466" s="302"/>
      <c r="L466" s="61"/>
      <c r="M466" s="107"/>
      <c r="N466" s="107"/>
      <c r="O466" s="107"/>
      <c r="P466" s="107"/>
      <c r="Q466" s="107"/>
      <c r="R466" s="107"/>
      <c r="S466" s="107"/>
      <c r="T466" s="107"/>
      <c r="U466" s="107"/>
      <c r="V466" s="107"/>
      <c r="W466" s="107"/>
      <c r="X466" s="107"/>
      <c r="Y466" s="107"/>
      <c r="Z466" s="107"/>
    </row>
    <row r="467" ht="13.5" customHeight="1">
      <c r="A467" s="302"/>
      <c r="B467" s="302"/>
      <c r="C467" s="302"/>
      <c r="D467" s="302"/>
      <c r="E467" s="316"/>
      <c r="F467" s="302"/>
      <c r="G467" s="302"/>
      <c r="H467" s="302"/>
      <c r="I467" s="302"/>
      <c r="J467" s="302"/>
      <c r="K467" s="302"/>
      <c r="L467" s="61"/>
      <c r="M467" s="107"/>
      <c r="N467" s="107"/>
      <c r="O467" s="107"/>
      <c r="P467" s="107"/>
      <c r="Q467" s="107"/>
      <c r="R467" s="107"/>
      <c r="S467" s="107"/>
      <c r="T467" s="107"/>
      <c r="U467" s="107"/>
      <c r="V467" s="107"/>
      <c r="W467" s="107"/>
      <c r="X467" s="107"/>
      <c r="Y467" s="107"/>
      <c r="Z467" s="107"/>
    </row>
    <row r="468" ht="13.5" customHeight="1">
      <c r="A468" s="302"/>
      <c r="B468" s="302"/>
      <c r="C468" s="302"/>
      <c r="D468" s="302"/>
      <c r="E468" s="316"/>
      <c r="F468" s="302"/>
      <c r="G468" s="302"/>
      <c r="H468" s="302"/>
      <c r="I468" s="302"/>
      <c r="J468" s="302"/>
      <c r="K468" s="302"/>
      <c r="L468" s="61"/>
      <c r="M468" s="107"/>
      <c r="N468" s="107"/>
      <c r="O468" s="107"/>
      <c r="P468" s="107"/>
      <c r="Q468" s="107"/>
      <c r="R468" s="107"/>
      <c r="S468" s="107"/>
      <c r="T468" s="107"/>
      <c r="U468" s="107"/>
      <c r="V468" s="107"/>
      <c r="W468" s="107"/>
      <c r="X468" s="107"/>
      <c r="Y468" s="107"/>
      <c r="Z468" s="107"/>
    </row>
    <row r="469" ht="13.5" customHeight="1">
      <c r="A469" s="302"/>
      <c r="B469" s="302"/>
      <c r="C469" s="302"/>
      <c r="D469" s="302"/>
      <c r="E469" s="316"/>
      <c r="F469" s="302"/>
      <c r="G469" s="302"/>
      <c r="H469" s="302"/>
      <c r="I469" s="302"/>
      <c r="J469" s="302"/>
      <c r="K469" s="302"/>
      <c r="L469" s="61"/>
      <c r="M469" s="107"/>
      <c r="N469" s="107"/>
      <c r="O469" s="107"/>
      <c r="P469" s="107"/>
      <c r="Q469" s="107"/>
      <c r="R469" s="107"/>
      <c r="S469" s="107"/>
      <c r="T469" s="107"/>
      <c r="U469" s="107"/>
      <c r="V469" s="107"/>
      <c r="W469" s="107"/>
      <c r="X469" s="107"/>
      <c r="Y469" s="107"/>
      <c r="Z469" s="107"/>
    </row>
    <row r="470" ht="13.5" customHeight="1">
      <c r="A470" s="302"/>
      <c r="B470" s="302"/>
      <c r="C470" s="302"/>
      <c r="D470" s="302"/>
      <c r="E470" s="316"/>
      <c r="F470" s="302"/>
      <c r="G470" s="302"/>
      <c r="H470" s="302"/>
      <c r="I470" s="302"/>
      <c r="J470" s="302"/>
      <c r="K470" s="302"/>
      <c r="L470" s="61"/>
      <c r="M470" s="107"/>
      <c r="N470" s="107"/>
      <c r="O470" s="107"/>
      <c r="P470" s="107"/>
      <c r="Q470" s="107"/>
      <c r="R470" s="107"/>
      <c r="S470" s="107"/>
      <c r="T470" s="107"/>
      <c r="U470" s="107"/>
      <c r="V470" s="107"/>
      <c r="W470" s="107"/>
      <c r="X470" s="107"/>
      <c r="Y470" s="107"/>
      <c r="Z470" s="107"/>
    </row>
    <row r="471" ht="13.5" customHeight="1">
      <c r="A471" s="302"/>
      <c r="B471" s="302"/>
      <c r="C471" s="302"/>
      <c r="D471" s="302"/>
      <c r="E471" s="316"/>
      <c r="F471" s="302"/>
      <c r="G471" s="302"/>
      <c r="H471" s="302"/>
      <c r="I471" s="302"/>
      <c r="J471" s="302"/>
      <c r="K471" s="302"/>
      <c r="L471" s="61"/>
      <c r="M471" s="107"/>
      <c r="N471" s="107"/>
      <c r="O471" s="107"/>
      <c r="P471" s="107"/>
      <c r="Q471" s="107"/>
      <c r="R471" s="107"/>
      <c r="S471" s="107"/>
      <c r="T471" s="107"/>
      <c r="U471" s="107"/>
      <c r="V471" s="107"/>
      <c r="W471" s="107"/>
      <c r="X471" s="107"/>
      <c r="Y471" s="107"/>
      <c r="Z471" s="107"/>
    </row>
    <row r="472" ht="13.5" customHeight="1">
      <c r="A472" s="302"/>
      <c r="B472" s="302"/>
      <c r="C472" s="302"/>
      <c r="D472" s="302"/>
      <c r="E472" s="316"/>
      <c r="F472" s="302"/>
      <c r="G472" s="302"/>
      <c r="H472" s="302"/>
      <c r="I472" s="302"/>
      <c r="J472" s="302"/>
      <c r="K472" s="302"/>
      <c r="L472" s="61"/>
      <c r="M472" s="107"/>
      <c r="N472" s="107"/>
      <c r="O472" s="107"/>
      <c r="P472" s="107"/>
      <c r="Q472" s="107"/>
      <c r="R472" s="107"/>
      <c r="S472" s="107"/>
      <c r="T472" s="107"/>
      <c r="U472" s="107"/>
      <c r="V472" s="107"/>
      <c r="W472" s="107"/>
      <c r="X472" s="107"/>
      <c r="Y472" s="107"/>
      <c r="Z472" s="107"/>
    </row>
    <row r="473" ht="13.5" customHeight="1">
      <c r="A473" s="302"/>
      <c r="B473" s="302"/>
      <c r="C473" s="302"/>
      <c r="D473" s="302"/>
      <c r="E473" s="316"/>
      <c r="F473" s="302"/>
      <c r="G473" s="302"/>
      <c r="H473" s="302"/>
      <c r="I473" s="302"/>
      <c r="J473" s="302"/>
      <c r="K473" s="302"/>
      <c r="L473" s="61"/>
      <c r="M473" s="107"/>
      <c r="N473" s="107"/>
      <c r="O473" s="107"/>
      <c r="P473" s="107"/>
      <c r="Q473" s="107"/>
      <c r="R473" s="107"/>
      <c r="S473" s="107"/>
      <c r="T473" s="107"/>
      <c r="U473" s="107"/>
      <c r="V473" s="107"/>
      <c r="W473" s="107"/>
      <c r="X473" s="107"/>
      <c r="Y473" s="107"/>
      <c r="Z473" s="107"/>
    </row>
    <row r="474" ht="13.5" customHeight="1">
      <c r="A474" s="302"/>
      <c r="B474" s="302"/>
      <c r="C474" s="302"/>
      <c r="D474" s="302"/>
      <c r="E474" s="316"/>
      <c r="F474" s="302"/>
      <c r="G474" s="302"/>
      <c r="H474" s="302"/>
      <c r="I474" s="302"/>
      <c r="J474" s="302"/>
      <c r="K474" s="302"/>
      <c r="L474" s="61"/>
      <c r="M474" s="107"/>
      <c r="N474" s="107"/>
      <c r="O474" s="107"/>
      <c r="P474" s="107"/>
      <c r="Q474" s="107"/>
      <c r="R474" s="107"/>
      <c r="S474" s="107"/>
      <c r="T474" s="107"/>
      <c r="U474" s="107"/>
      <c r="V474" s="107"/>
      <c r="W474" s="107"/>
      <c r="X474" s="107"/>
      <c r="Y474" s="107"/>
      <c r="Z474" s="107"/>
    </row>
    <row r="475" ht="13.5" customHeight="1">
      <c r="A475" s="302"/>
      <c r="B475" s="302"/>
      <c r="C475" s="302"/>
      <c r="D475" s="302"/>
      <c r="E475" s="316"/>
      <c r="F475" s="302"/>
      <c r="G475" s="302"/>
      <c r="H475" s="302"/>
      <c r="I475" s="302"/>
      <c r="J475" s="302"/>
      <c r="K475" s="302"/>
      <c r="L475" s="61"/>
      <c r="M475" s="107"/>
      <c r="N475" s="107"/>
      <c r="O475" s="107"/>
      <c r="P475" s="107"/>
      <c r="Q475" s="107"/>
      <c r="R475" s="107"/>
      <c r="S475" s="107"/>
      <c r="T475" s="107"/>
      <c r="U475" s="107"/>
      <c r="V475" s="107"/>
      <c r="W475" s="107"/>
      <c r="X475" s="107"/>
      <c r="Y475" s="107"/>
      <c r="Z475" s="107"/>
    </row>
    <row r="476" ht="13.5" customHeight="1">
      <c r="A476" s="302"/>
      <c r="B476" s="302"/>
      <c r="C476" s="302"/>
      <c r="D476" s="302"/>
      <c r="E476" s="316"/>
      <c r="F476" s="302"/>
      <c r="G476" s="302"/>
      <c r="H476" s="302"/>
      <c r="I476" s="302"/>
      <c r="J476" s="302"/>
      <c r="K476" s="302"/>
      <c r="L476" s="61"/>
      <c r="M476" s="107"/>
      <c r="N476" s="107"/>
      <c r="O476" s="107"/>
      <c r="P476" s="107"/>
      <c r="Q476" s="107"/>
      <c r="R476" s="107"/>
      <c r="S476" s="107"/>
      <c r="T476" s="107"/>
      <c r="U476" s="107"/>
      <c r="V476" s="107"/>
      <c r="W476" s="107"/>
      <c r="X476" s="107"/>
      <c r="Y476" s="107"/>
      <c r="Z476" s="107"/>
    </row>
    <row r="477" ht="13.5" customHeight="1">
      <c r="A477" s="302"/>
      <c r="B477" s="302"/>
      <c r="C477" s="302"/>
      <c r="D477" s="302"/>
      <c r="E477" s="316"/>
      <c r="F477" s="302"/>
      <c r="G477" s="302"/>
      <c r="H477" s="302"/>
      <c r="I477" s="302"/>
      <c r="J477" s="302"/>
      <c r="K477" s="302"/>
      <c r="L477" s="61"/>
      <c r="M477" s="107"/>
      <c r="N477" s="107"/>
      <c r="O477" s="107"/>
      <c r="P477" s="107"/>
      <c r="Q477" s="107"/>
      <c r="R477" s="107"/>
      <c r="S477" s="107"/>
      <c r="T477" s="107"/>
      <c r="U477" s="107"/>
      <c r="V477" s="107"/>
      <c r="W477" s="107"/>
      <c r="X477" s="107"/>
      <c r="Y477" s="107"/>
      <c r="Z477" s="107"/>
    </row>
    <row r="478" ht="13.5" customHeight="1">
      <c r="A478" s="302"/>
      <c r="B478" s="302"/>
      <c r="C478" s="302"/>
      <c r="D478" s="302"/>
      <c r="E478" s="316"/>
      <c r="F478" s="302"/>
      <c r="G478" s="302"/>
      <c r="H478" s="302"/>
      <c r="I478" s="302"/>
      <c r="J478" s="302"/>
      <c r="K478" s="302"/>
      <c r="L478" s="61"/>
      <c r="M478" s="107"/>
      <c r="N478" s="107"/>
      <c r="O478" s="107"/>
      <c r="P478" s="107"/>
      <c r="Q478" s="107"/>
      <c r="R478" s="107"/>
      <c r="S478" s="107"/>
      <c r="T478" s="107"/>
      <c r="U478" s="107"/>
      <c r="V478" s="107"/>
      <c r="W478" s="107"/>
      <c r="X478" s="107"/>
      <c r="Y478" s="107"/>
      <c r="Z478" s="107"/>
    </row>
    <row r="479" ht="13.5" customHeight="1">
      <c r="A479" s="302"/>
      <c r="B479" s="302"/>
      <c r="C479" s="302"/>
      <c r="D479" s="302"/>
      <c r="E479" s="316"/>
      <c r="F479" s="302"/>
      <c r="G479" s="302"/>
      <c r="H479" s="302"/>
      <c r="I479" s="302"/>
      <c r="J479" s="302"/>
      <c r="K479" s="302"/>
      <c r="L479" s="61"/>
      <c r="M479" s="107"/>
      <c r="N479" s="107"/>
      <c r="O479" s="107"/>
      <c r="P479" s="107"/>
      <c r="Q479" s="107"/>
      <c r="R479" s="107"/>
      <c r="S479" s="107"/>
      <c r="T479" s="107"/>
      <c r="U479" s="107"/>
      <c r="V479" s="107"/>
      <c r="W479" s="107"/>
      <c r="X479" s="107"/>
      <c r="Y479" s="107"/>
      <c r="Z479" s="107"/>
    </row>
    <row r="480" ht="13.5" customHeight="1">
      <c r="A480" s="302"/>
      <c r="B480" s="302"/>
      <c r="C480" s="302"/>
      <c r="D480" s="302"/>
      <c r="E480" s="316"/>
      <c r="F480" s="302"/>
      <c r="G480" s="302"/>
      <c r="H480" s="302"/>
      <c r="I480" s="302"/>
      <c r="J480" s="302"/>
      <c r="K480" s="302"/>
      <c r="L480" s="61"/>
      <c r="M480" s="107"/>
      <c r="N480" s="107"/>
      <c r="O480" s="107"/>
      <c r="P480" s="107"/>
      <c r="Q480" s="107"/>
      <c r="R480" s="107"/>
      <c r="S480" s="107"/>
      <c r="T480" s="107"/>
      <c r="U480" s="107"/>
      <c r="V480" s="107"/>
      <c r="W480" s="107"/>
      <c r="X480" s="107"/>
      <c r="Y480" s="107"/>
      <c r="Z480" s="107"/>
    </row>
    <row r="481" ht="13.5" customHeight="1">
      <c r="A481" s="302"/>
      <c r="B481" s="302"/>
      <c r="C481" s="302"/>
      <c r="D481" s="302"/>
      <c r="E481" s="316"/>
      <c r="F481" s="302"/>
      <c r="G481" s="302"/>
      <c r="H481" s="302"/>
      <c r="I481" s="302"/>
      <c r="J481" s="302"/>
      <c r="K481" s="302"/>
      <c r="L481" s="61"/>
      <c r="M481" s="107"/>
      <c r="N481" s="107"/>
      <c r="O481" s="107"/>
      <c r="P481" s="107"/>
      <c r="Q481" s="107"/>
      <c r="R481" s="107"/>
      <c r="S481" s="107"/>
      <c r="T481" s="107"/>
      <c r="U481" s="107"/>
      <c r="V481" s="107"/>
      <c r="W481" s="107"/>
      <c r="X481" s="107"/>
      <c r="Y481" s="107"/>
      <c r="Z481" s="107"/>
    </row>
    <row r="482" ht="13.5" customHeight="1">
      <c r="A482" s="302"/>
      <c r="B482" s="302"/>
      <c r="C482" s="302"/>
      <c r="D482" s="302"/>
      <c r="E482" s="316"/>
      <c r="F482" s="302"/>
      <c r="G482" s="302"/>
      <c r="H482" s="302"/>
      <c r="I482" s="302"/>
      <c r="J482" s="302"/>
      <c r="K482" s="302"/>
      <c r="L482" s="61"/>
      <c r="M482" s="107"/>
      <c r="N482" s="107"/>
      <c r="O482" s="107"/>
      <c r="P482" s="107"/>
      <c r="Q482" s="107"/>
      <c r="R482" s="107"/>
      <c r="S482" s="107"/>
      <c r="T482" s="107"/>
      <c r="U482" s="107"/>
      <c r="V482" s="107"/>
      <c r="W482" s="107"/>
      <c r="X482" s="107"/>
      <c r="Y482" s="107"/>
      <c r="Z482" s="107"/>
    </row>
    <row r="483" ht="13.5" customHeight="1">
      <c r="A483" s="302"/>
      <c r="B483" s="302"/>
      <c r="C483" s="302"/>
      <c r="D483" s="302"/>
      <c r="E483" s="316"/>
      <c r="F483" s="302"/>
      <c r="G483" s="302"/>
      <c r="H483" s="302"/>
      <c r="I483" s="302"/>
      <c r="J483" s="302"/>
      <c r="K483" s="302"/>
      <c r="L483" s="61"/>
      <c r="M483" s="107"/>
      <c r="N483" s="107"/>
      <c r="O483" s="107"/>
      <c r="P483" s="107"/>
      <c r="Q483" s="107"/>
      <c r="R483" s="107"/>
      <c r="S483" s="107"/>
      <c r="T483" s="107"/>
      <c r="U483" s="107"/>
      <c r="V483" s="107"/>
      <c r="W483" s="107"/>
      <c r="X483" s="107"/>
      <c r="Y483" s="107"/>
      <c r="Z483" s="107"/>
    </row>
    <row r="484" ht="13.5" customHeight="1">
      <c r="A484" s="302"/>
      <c r="B484" s="302"/>
      <c r="C484" s="302"/>
      <c r="D484" s="302"/>
      <c r="E484" s="316"/>
      <c r="F484" s="302"/>
      <c r="G484" s="302"/>
      <c r="H484" s="302"/>
      <c r="I484" s="302"/>
      <c r="J484" s="302"/>
      <c r="K484" s="302"/>
      <c r="L484" s="61"/>
      <c r="M484" s="107"/>
      <c r="N484" s="107"/>
      <c r="O484" s="107"/>
      <c r="P484" s="107"/>
      <c r="Q484" s="107"/>
      <c r="R484" s="107"/>
      <c r="S484" s="107"/>
      <c r="T484" s="107"/>
      <c r="U484" s="107"/>
      <c r="V484" s="107"/>
      <c r="W484" s="107"/>
      <c r="X484" s="107"/>
      <c r="Y484" s="107"/>
      <c r="Z484" s="107"/>
    </row>
    <row r="485" ht="13.5" customHeight="1">
      <c r="A485" s="302"/>
      <c r="B485" s="302"/>
      <c r="C485" s="302"/>
      <c r="D485" s="302"/>
      <c r="E485" s="316"/>
      <c r="F485" s="302"/>
      <c r="G485" s="302"/>
      <c r="H485" s="302"/>
      <c r="I485" s="302"/>
      <c r="J485" s="302"/>
      <c r="K485" s="302"/>
      <c r="L485" s="61"/>
      <c r="M485" s="107"/>
      <c r="N485" s="107"/>
      <c r="O485" s="107"/>
      <c r="P485" s="107"/>
      <c r="Q485" s="107"/>
      <c r="R485" s="107"/>
      <c r="S485" s="107"/>
      <c r="T485" s="107"/>
      <c r="U485" s="107"/>
      <c r="V485" s="107"/>
      <c r="W485" s="107"/>
      <c r="X485" s="107"/>
      <c r="Y485" s="107"/>
      <c r="Z485" s="107"/>
    </row>
    <row r="486" ht="13.5" customHeight="1">
      <c r="A486" s="302"/>
      <c r="B486" s="302"/>
      <c r="C486" s="302"/>
      <c r="D486" s="302"/>
      <c r="E486" s="316"/>
      <c r="F486" s="302"/>
      <c r="G486" s="302"/>
      <c r="H486" s="302"/>
      <c r="I486" s="302"/>
      <c r="J486" s="302"/>
      <c r="K486" s="302"/>
      <c r="L486" s="61"/>
      <c r="M486" s="107"/>
      <c r="N486" s="107"/>
      <c r="O486" s="107"/>
      <c r="P486" s="107"/>
      <c r="Q486" s="107"/>
      <c r="R486" s="107"/>
      <c r="S486" s="107"/>
      <c r="T486" s="107"/>
      <c r="U486" s="107"/>
      <c r="V486" s="107"/>
      <c r="W486" s="107"/>
      <c r="X486" s="107"/>
      <c r="Y486" s="107"/>
      <c r="Z486" s="107"/>
    </row>
    <row r="487" ht="13.5" customHeight="1">
      <c r="A487" s="302"/>
      <c r="B487" s="302"/>
      <c r="C487" s="302"/>
      <c r="D487" s="302"/>
      <c r="E487" s="316"/>
      <c r="F487" s="302"/>
      <c r="G487" s="302"/>
      <c r="H487" s="302"/>
      <c r="I487" s="302"/>
      <c r="J487" s="302"/>
      <c r="K487" s="302"/>
      <c r="L487" s="61"/>
      <c r="M487" s="107"/>
      <c r="N487" s="107"/>
      <c r="O487" s="107"/>
      <c r="P487" s="107"/>
      <c r="Q487" s="107"/>
      <c r="R487" s="107"/>
      <c r="S487" s="107"/>
      <c r="T487" s="107"/>
      <c r="U487" s="107"/>
      <c r="V487" s="107"/>
      <c r="W487" s="107"/>
      <c r="X487" s="107"/>
      <c r="Y487" s="107"/>
      <c r="Z487" s="107"/>
    </row>
    <row r="488" ht="13.5" customHeight="1">
      <c r="A488" s="302"/>
      <c r="B488" s="302"/>
      <c r="C488" s="302"/>
      <c r="D488" s="302"/>
      <c r="E488" s="316"/>
      <c r="F488" s="302"/>
      <c r="G488" s="302"/>
      <c r="H488" s="302"/>
      <c r="I488" s="302"/>
      <c r="J488" s="302"/>
      <c r="K488" s="302"/>
      <c r="L488" s="61"/>
      <c r="M488" s="107"/>
      <c r="N488" s="107"/>
      <c r="O488" s="107"/>
      <c r="P488" s="107"/>
      <c r="Q488" s="107"/>
      <c r="R488" s="107"/>
      <c r="S488" s="107"/>
      <c r="T488" s="107"/>
      <c r="U488" s="107"/>
      <c r="V488" s="107"/>
      <c r="W488" s="107"/>
      <c r="X488" s="107"/>
      <c r="Y488" s="107"/>
      <c r="Z488" s="107"/>
    </row>
    <row r="489" ht="13.5" customHeight="1">
      <c r="A489" s="302"/>
      <c r="B489" s="302"/>
      <c r="C489" s="302"/>
      <c r="D489" s="302"/>
      <c r="E489" s="316"/>
      <c r="F489" s="302"/>
      <c r="G489" s="302"/>
      <c r="H489" s="302"/>
      <c r="I489" s="302"/>
      <c r="J489" s="302"/>
      <c r="K489" s="302"/>
      <c r="L489" s="61"/>
      <c r="M489" s="107"/>
      <c r="N489" s="107"/>
      <c r="O489" s="107"/>
      <c r="P489" s="107"/>
      <c r="Q489" s="107"/>
      <c r="R489" s="107"/>
      <c r="S489" s="107"/>
      <c r="T489" s="107"/>
      <c r="U489" s="107"/>
      <c r="V489" s="107"/>
      <c r="W489" s="107"/>
      <c r="X489" s="107"/>
      <c r="Y489" s="107"/>
      <c r="Z489" s="107"/>
    </row>
    <row r="490" ht="13.5" customHeight="1">
      <c r="A490" s="302"/>
      <c r="B490" s="302"/>
      <c r="C490" s="302"/>
      <c r="D490" s="302"/>
      <c r="E490" s="316"/>
      <c r="F490" s="302"/>
      <c r="G490" s="302"/>
      <c r="H490" s="302"/>
      <c r="I490" s="302"/>
      <c r="J490" s="302"/>
      <c r="K490" s="302"/>
      <c r="L490" s="61"/>
      <c r="M490" s="107"/>
      <c r="N490" s="107"/>
      <c r="O490" s="107"/>
      <c r="P490" s="107"/>
      <c r="Q490" s="107"/>
      <c r="R490" s="107"/>
      <c r="S490" s="107"/>
      <c r="T490" s="107"/>
      <c r="U490" s="107"/>
      <c r="V490" s="107"/>
      <c r="W490" s="107"/>
      <c r="X490" s="107"/>
      <c r="Y490" s="107"/>
      <c r="Z490" s="107"/>
    </row>
    <row r="491" ht="13.5" customHeight="1">
      <c r="A491" s="302"/>
      <c r="B491" s="302"/>
      <c r="C491" s="302"/>
      <c r="D491" s="302"/>
      <c r="E491" s="316"/>
      <c r="F491" s="302"/>
      <c r="G491" s="302"/>
      <c r="H491" s="302"/>
      <c r="I491" s="302"/>
      <c r="J491" s="302"/>
      <c r="K491" s="302"/>
      <c r="L491" s="61"/>
      <c r="M491" s="107"/>
      <c r="N491" s="107"/>
      <c r="O491" s="107"/>
      <c r="P491" s="107"/>
      <c r="Q491" s="107"/>
      <c r="R491" s="107"/>
      <c r="S491" s="107"/>
      <c r="T491" s="107"/>
      <c r="U491" s="107"/>
      <c r="V491" s="107"/>
      <c r="W491" s="107"/>
      <c r="X491" s="107"/>
      <c r="Y491" s="107"/>
      <c r="Z491" s="107"/>
    </row>
    <row r="492" ht="13.5" customHeight="1">
      <c r="A492" s="302"/>
      <c r="B492" s="302"/>
      <c r="C492" s="302"/>
      <c r="D492" s="302"/>
      <c r="E492" s="316"/>
      <c r="F492" s="302"/>
      <c r="G492" s="302"/>
      <c r="H492" s="302"/>
      <c r="I492" s="302"/>
      <c r="J492" s="302"/>
      <c r="K492" s="302"/>
      <c r="L492" s="61"/>
      <c r="M492" s="107"/>
      <c r="N492" s="107"/>
      <c r="O492" s="107"/>
      <c r="P492" s="107"/>
      <c r="Q492" s="107"/>
      <c r="R492" s="107"/>
      <c r="S492" s="107"/>
      <c r="T492" s="107"/>
      <c r="U492" s="107"/>
      <c r="V492" s="107"/>
      <c r="W492" s="107"/>
      <c r="X492" s="107"/>
      <c r="Y492" s="107"/>
      <c r="Z492" s="107"/>
    </row>
    <row r="493" ht="13.5" customHeight="1">
      <c r="A493" s="302"/>
      <c r="B493" s="302"/>
      <c r="C493" s="302"/>
      <c r="D493" s="302"/>
      <c r="E493" s="316"/>
      <c r="F493" s="302"/>
      <c r="G493" s="302"/>
      <c r="H493" s="302"/>
      <c r="I493" s="302"/>
      <c r="J493" s="302"/>
      <c r="K493" s="302"/>
      <c r="L493" s="61"/>
      <c r="M493" s="107"/>
      <c r="N493" s="107"/>
      <c r="O493" s="107"/>
      <c r="P493" s="107"/>
      <c r="Q493" s="107"/>
      <c r="R493" s="107"/>
      <c r="S493" s="107"/>
      <c r="T493" s="107"/>
      <c r="U493" s="107"/>
      <c r="V493" s="107"/>
      <c r="W493" s="107"/>
      <c r="X493" s="107"/>
      <c r="Y493" s="107"/>
      <c r="Z493" s="107"/>
    </row>
    <row r="494" ht="13.5" customHeight="1">
      <c r="A494" s="302"/>
      <c r="B494" s="302"/>
      <c r="C494" s="302"/>
      <c r="D494" s="302"/>
      <c r="E494" s="316"/>
      <c r="F494" s="302"/>
      <c r="G494" s="302"/>
      <c r="H494" s="302"/>
      <c r="I494" s="302"/>
      <c r="J494" s="302"/>
      <c r="K494" s="302"/>
      <c r="L494" s="61"/>
      <c r="M494" s="107"/>
      <c r="N494" s="107"/>
      <c r="O494" s="107"/>
      <c r="P494" s="107"/>
      <c r="Q494" s="107"/>
      <c r="R494" s="107"/>
      <c r="S494" s="107"/>
      <c r="T494" s="107"/>
      <c r="U494" s="107"/>
      <c r="V494" s="107"/>
      <c r="W494" s="107"/>
      <c r="X494" s="107"/>
      <c r="Y494" s="107"/>
      <c r="Z494" s="107"/>
    </row>
    <row r="495" ht="13.5" customHeight="1">
      <c r="A495" s="302"/>
      <c r="B495" s="302"/>
      <c r="C495" s="302"/>
      <c r="D495" s="302"/>
      <c r="E495" s="316"/>
      <c r="F495" s="302"/>
      <c r="G495" s="302"/>
      <c r="H495" s="302"/>
      <c r="I495" s="302"/>
      <c r="J495" s="302"/>
      <c r="K495" s="302"/>
      <c r="L495" s="61"/>
      <c r="M495" s="107"/>
      <c r="N495" s="107"/>
      <c r="O495" s="107"/>
      <c r="P495" s="107"/>
      <c r="Q495" s="107"/>
      <c r="R495" s="107"/>
      <c r="S495" s="107"/>
      <c r="T495" s="107"/>
      <c r="U495" s="107"/>
      <c r="V495" s="107"/>
      <c r="W495" s="107"/>
      <c r="X495" s="107"/>
      <c r="Y495" s="107"/>
      <c r="Z495" s="107"/>
    </row>
    <row r="496" ht="13.5" customHeight="1">
      <c r="A496" s="302"/>
      <c r="B496" s="302"/>
      <c r="C496" s="302"/>
      <c r="D496" s="302"/>
      <c r="E496" s="316"/>
      <c r="F496" s="302"/>
      <c r="G496" s="302"/>
      <c r="H496" s="302"/>
      <c r="I496" s="302"/>
      <c r="J496" s="302"/>
      <c r="K496" s="302"/>
      <c r="L496" s="61"/>
      <c r="M496" s="107"/>
      <c r="N496" s="107"/>
      <c r="O496" s="107"/>
      <c r="P496" s="107"/>
      <c r="Q496" s="107"/>
      <c r="R496" s="107"/>
      <c r="S496" s="107"/>
      <c r="T496" s="107"/>
      <c r="U496" s="107"/>
      <c r="V496" s="107"/>
      <c r="W496" s="107"/>
      <c r="X496" s="107"/>
      <c r="Y496" s="107"/>
      <c r="Z496" s="107"/>
    </row>
    <row r="497" ht="13.5" customHeight="1">
      <c r="A497" s="302"/>
      <c r="B497" s="302"/>
      <c r="C497" s="302"/>
      <c r="D497" s="302"/>
      <c r="E497" s="316"/>
      <c r="F497" s="302"/>
      <c r="G497" s="302"/>
      <c r="H497" s="302"/>
      <c r="I497" s="302"/>
      <c r="J497" s="302"/>
      <c r="K497" s="302"/>
      <c r="L497" s="61"/>
      <c r="M497" s="107"/>
      <c r="N497" s="107"/>
      <c r="O497" s="107"/>
      <c r="P497" s="107"/>
      <c r="Q497" s="107"/>
      <c r="R497" s="107"/>
      <c r="S497" s="107"/>
      <c r="T497" s="107"/>
      <c r="U497" s="107"/>
      <c r="V497" s="107"/>
      <c r="W497" s="107"/>
      <c r="X497" s="107"/>
      <c r="Y497" s="107"/>
      <c r="Z497" s="107"/>
    </row>
    <row r="498" ht="13.5" customHeight="1">
      <c r="A498" s="302"/>
      <c r="B498" s="302"/>
      <c r="C498" s="302"/>
      <c r="D498" s="302"/>
      <c r="E498" s="316"/>
      <c r="F498" s="302"/>
      <c r="G498" s="302"/>
      <c r="H498" s="302"/>
      <c r="I498" s="302"/>
      <c r="J498" s="302"/>
      <c r="K498" s="302"/>
      <c r="L498" s="61"/>
      <c r="M498" s="107"/>
      <c r="N498" s="107"/>
      <c r="O498" s="107"/>
      <c r="P498" s="107"/>
      <c r="Q498" s="107"/>
      <c r="R498" s="107"/>
      <c r="S498" s="107"/>
      <c r="T498" s="107"/>
      <c r="U498" s="107"/>
      <c r="V498" s="107"/>
      <c r="W498" s="107"/>
      <c r="X498" s="107"/>
      <c r="Y498" s="107"/>
      <c r="Z498" s="107"/>
    </row>
    <row r="499" ht="13.5" customHeight="1">
      <c r="A499" s="302"/>
      <c r="B499" s="302"/>
      <c r="C499" s="302"/>
      <c r="D499" s="302"/>
      <c r="E499" s="316"/>
      <c r="F499" s="302"/>
      <c r="G499" s="302"/>
      <c r="H499" s="302"/>
      <c r="I499" s="302"/>
      <c r="J499" s="302"/>
      <c r="K499" s="302"/>
      <c r="L499" s="61"/>
      <c r="M499" s="107"/>
      <c r="N499" s="107"/>
      <c r="O499" s="107"/>
      <c r="P499" s="107"/>
      <c r="Q499" s="107"/>
      <c r="R499" s="107"/>
      <c r="S499" s="107"/>
      <c r="T499" s="107"/>
      <c r="U499" s="107"/>
      <c r="V499" s="107"/>
      <c r="W499" s="107"/>
      <c r="X499" s="107"/>
      <c r="Y499" s="107"/>
      <c r="Z499" s="107"/>
    </row>
    <row r="500" ht="13.5" customHeight="1">
      <c r="A500" s="302"/>
      <c r="B500" s="302"/>
      <c r="C500" s="302"/>
      <c r="D500" s="302"/>
      <c r="E500" s="316"/>
      <c r="F500" s="302"/>
      <c r="G500" s="302"/>
      <c r="H500" s="302"/>
      <c r="I500" s="302"/>
      <c r="J500" s="302"/>
      <c r="K500" s="302"/>
      <c r="L500" s="61"/>
      <c r="M500" s="107"/>
      <c r="N500" s="107"/>
      <c r="O500" s="107"/>
      <c r="P500" s="107"/>
      <c r="Q500" s="107"/>
      <c r="R500" s="107"/>
      <c r="S500" s="107"/>
      <c r="T500" s="107"/>
      <c r="U500" s="107"/>
      <c r="V500" s="107"/>
      <c r="W500" s="107"/>
      <c r="X500" s="107"/>
      <c r="Y500" s="107"/>
      <c r="Z500" s="107"/>
    </row>
    <row r="501" ht="13.5" customHeight="1">
      <c r="A501" s="302"/>
      <c r="B501" s="302"/>
      <c r="C501" s="302"/>
      <c r="D501" s="302"/>
      <c r="E501" s="316"/>
      <c r="F501" s="302"/>
      <c r="G501" s="302"/>
      <c r="H501" s="302"/>
      <c r="I501" s="302"/>
      <c r="J501" s="302"/>
      <c r="K501" s="302"/>
      <c r="L501" s="61"/>
      <c r="M501" s="107"/>
      <c r="N501" s="107"/>
      <c r="O501" s="107"/>
      <c r="P501" s="107"/>
      <c r="Q501" s="107"/>
      <c r="R501" s="107"/>
      <c r="S501" s="107"/>
      <c r="T501" s="107"/>
      <c r="U501" s="107"/>
      <c r="V501" s="107"/>
      <c r="W501" s="107"/>
      <c r="X501" s="107"/>
      <c r="Y501" s="107"/>
      <c r="Z501" s="107"/>
    </row>
    <row r="502" ht="13.5" customHeight="1">
      <c r="A502" s="302"/>
      <c r="B502" s="302"/>
      <c r="C502" s="302"/>
      <c r="D502" s="302"/>
      <c r="E502" s="316"/>
      <c r="F502" s="302"/>
      <c r="G502" s="302"/>
      <c r="H502" s="302"/>
      <c r="I502" s="302"/>
      <c r="J502" s="302"/>
      <c r="K502" s="302"/>
      <c r="L502" s="61"/>
      <c r="M502" s="107"/>
      <c r="N502" s="107"/>
      <c r="O502" s="107"/>
      <c r="P502" s="107"/>
      <c r="Q502" s="107"/>
      <c r="R502" s="107"/>
      <c r="S502" s="107"/>
      <c r="T502" s="107"/>
      <c r="U502" s="107"/>
      <c r="V502" s="107"/>
      <c r="W502" s="107"/>
      <c r="X502" s="107"/>
      <c r="Y502" s="107"/>
      <c r="Z502" s="107"/>
    </row>
    <row r="503" ht="13.5" customHeight="1">
      <c r="A503" s="302"/>
      <c r="B503" s="302"/>
      <c r="C503" s="302"/>
      <c r="D503" s="302"/>
      <c r="E503" s="316"/>
      <c r="F503" s="302"/>
      <c r="G503" s="302"/>
      <c r="H503" s="302"/>
      <c r="I503" s="302"/>
      <c r="J503" s="302"/>
      <c r="K503" s="302"/>
      <c r="L503" s="61"/>
      <c r="M503" s="107"/>
      <c r="N503" s="107"/>
      <c r="O503" s="107"/>
      <c r="P503" s="107"/>
      <c r="Q503" s="107"/>
      <c r="R503" s="107"/>
      <c r="S503" s="107"/>
      <c r="T503" s="107"/>
      <c r="U503" s="107"/>
      <c r="V503" s="107"/>
      <c r="W503" s="107"/>
      <c r="X503" s="107"/>
      <c r="Y503" s="107"/>
      <c r="Z503" s="107"/>
    </row>
    <row r="504" ht="13.5" customHeight="1">
      <c r="A504" s="302"/>
      <c r="B504" s="302"/>
      <c r="C504" s="302"/>
      <c r="D504" s="302"/>
      <c r="E504" s="316"/>
      <c r="F504" s="302"/>
      <c r="G504" s="302"/>
      <c r="H504" s="302"/>
      <c r="I504" s="302"/>
      <c r="J504" s="302"/>
      <c r="K504" s="302"/>
      <c r="L504" s="61"/>
      <c r="M504" s="107"/>
      <c r="N504" s="107"/>
      <c r="O504" s="107"/>
      <c r="P504" s="107"/>
      <c r="Q504" s="107"/>
      <c r="R504" s="107"/>
      <c r="S504" s="107"/>
      <c r="T504" s="107"/>
      <c r="U504" s="107"/>
      <c r="V504" s="107"/>
      <c r="W504" s="107"/>
      <c r="X504" s="107"/>
      <c r="Y504" s="107"/>
      <c r="Z504" s="107"/>
    </row>
    <row r="505" ht="13.5" customHeight="1">
      <c r="A505" s="302"/>
      <c r="B505" s="302"/>
      <c r="C505" s="302"/>
      <c r="D505" s="302"/>
      <c r="E505" s="316"/>
      <c r="F505" s="302"/>
      <c r="G505" s="302"/>
      <c r="H505" s="302"/>
      <c r="I505" s="302"/>
      <c r="J505" s="302"/>
      <c r="K505" s="302"/>
      <c r="L505" s="61"/>
      <c r="M505" s="107"/>
      <c r="N505" s="107"/>
      <c r="O505" s="107"/>
      <c r="P505" s="107"/>
      <c r="Q505" s="107"/>
      <c r="R505" s="107"/>
      <c r="S505" s="107"/>
      <c r="T505" s="107"/>
      <c r="U505" s="107"/>
      <c r="V505" s="107"/>
      <c r="W505" s="107"/>
      <c r="X505" s="107"/>
      <c r="Y505" s="107"/>
      <c r="Z505" s="107"/>
    </row>
    <row r="506" ht="13.5" customHeight="1">
      <c r="A506" s="302"/>
      <c r="B506" s="302"/>
      <c r="C506" s="302"/>
      <c r="D506" s="302"/>
      <c r="E506" s="316"/>
      <c r="F506" s="302"/>
      <c r="G506" s="302"/>
      <c r="H506" s="302"/>
      <c r="I506" s="302"/>
      <c r="J506" s="302"/>
      <c r="K506" s="302"/>
      <c r="L506" s="61"/>
      <c r="M506" s="107"/>
      <c r="N506" s="107"/>
      <c r="O506" s="107"/>
      <c r="P506" s="107"/>
      <c r="Q506" s="107"/>
      <c r="R506" s="107"/>
      <c r="S506" s="107"/>
      <c r="T506" s="107"/>
      <c r="U506" s="107"/>
      <c r="V506" s="107"/>
      <c r="W506" s="107"/>
      <c r="X506" s="107"/>
      <c r="Y506" s="107"/>
      <c r="Z506" s="107"/>
    </row>
    <row r="507" ht="13.5" customHeight="1">
      <c r="A507" s="302"/>
      <c r="B507" s="302"/>
      <c r="C507" s="302"/>
      <c r="D507" s="302"/>
      <c r="E507" s="316"/>
      <c r="F507" s="302"/>
      <c r="G507" s="302"/>
      <c r="H507" s="302"/>
      <c r="I507" s="302"/>
      <c r="J507" s="302"/>
      <c r="K507" s="302"/>
      <c r="L507" s="61"/>
      <c r="M507" s="107"/>
      <c r="N507" s="107"/>
      <c r="O507" s="107"/>
      <c r="P507" s="107"/>
      <c r="Q507" s="107"/>
      <c r="R507" s="107"/>
      <c r="S507" s="107"/>
      <c r="T507" s="107"/>
      <c r="U507" s="107"/>
      <c r="V507" s="107"/>
      <c r="W507" s="107"/>
      <c r="X507" s="107"/>
      <c r="Y507" s="107"/>
      <c r="Z507" s="107"/>
    </row>
    <row r="508" ht="13.5" customHeight="1">
      <c r="A508" s="302"/>
      <c r="B508" s="302"/>
      <c r="C508" s="302"/>
      <c r="D508" s="302"/>
      <c r="E508" s="316"/>
      <c r="F508" s="302"/>
      <c r="G508" s="302"/>
      <c r="H508" s="302"/>
      <c r="I508" s="302"/>
      <c r="J508" s="302"/>
      <c r="K508" s="302"/>
      <c r="L508" s="61"/>
      <c r="M508" s="107"/>
      <c r="N508" s="107"/>
      <c r="O508" s="107"/>
      <c r="P508" s="107"/>
      <c r="Q508" s="107"/>
      <c r="R508" s="107"/>
      <c r="S508" s="107"/>
      <c r="T508" s="107"/>
      <c r="U508" s="107"/>
      <c r="V508" s="107"/>
      <c r="W508" s="107"/>
      <c r="X508" s="107"/>
      <c r="Y508" s="107"/>
      <c r="Z508" s="107"/>
    </row>
    <row r="509" ht="13.5" customHeight="1">
      <c r="A509" s="302"/>
      <c r="B509" s="302"/>
      <c r="C509" s="302"/>
      <c r="D509" s="302"/>
      <c r="E509" s="316"/>
      <c r="F509" s="302"/>
      <c r="G509" s="302"/>
      <c r="H509" s="302"/>
      <c r="I509" s="302"/>
      <c r="J509" s="302"/>
      <c r="K509" s="302"/>
      <c r="L509" s="61"/>
      <c r="M509" s="107"/>
      <c r="N509" s="107"/>
      <c r="O509" s="107"/>
      <c r="P509" s="107"/>
      <c r="Q509" s="107"/>
      <c r="R509" s="107"/>
      <c r="S509" s="107"/>
      <c r="T509" s="107"/>
      <c r="U509" s="107"/>
      <c r="V509" s="107"/>
      <c r="W509" s="107"/>
      <c r="X509" s="107"/>
      <c r="Y509" s="107"/>
      <c r="Z509" s="107"/>
    </row>
    <row r="510" ht="13.5" customHeight="1">
      <c r="A510" s="302"/>
      <c r="B510" s="302"/>
      <c r="C510" s="302"/>
      <c r="D510" s="302"/>
      <c r="E510" s="316"/>
      <c r="F510" s="302"/>
      <c r="G510" s="302"/>
      <c r="H510" s="302"/>
      <c r="I510" s="302"/>
      <c r="J510" s="302"/>
      <c r="K510" s="302"/>
      <c r="L510" s="61"/>
      <c r="M510" s="107"/>
      <c r="N510" s="107"/>
      <c r="O510" s="107"/>
      <c r="P510" s="107"/>
      <c r="Q510" s="107"/>
      <c r="R510" s="107"/>
      <c r="S510" s="107"/>
      <c r="T510" s="107"/>
      <c r="U510" s="107"/>
      <c r="V510" s="107"/>
      <c r="W510" s="107"/>
      <c r="X510" s="107"/>
      <c r="Y510" s="107"/>
      <c r="Z510" s="107"/>
    </row>
    <row r="511" ht="13.5" customHeight="1">
      <c r="A511" s="302"/>
      <c r="B511" s="302"/>
      <c r="C511" s="302"/>
      <c r="D511" s="302"/>
      <c r="E511" s="316"/>
      <c r="F511" s="302"/>
      <c r="G511" s="302"/>
      <c r="H511" s="302"/>
      <c r="I511" s="302"/>
      <c r="J511" s="302"/>
      <c r="K511" s="302"/>
      <c r="L511" s="61"/>
      <c r="M511" s="107"/>
      <c r="N511" s="107"/>
      <c r="O511" s="107"/>
      <c r="P511" s="107"/>
      <c r="Q511" s="107"/>
      <c r="R511" s="107"/>
      <c r="S511" s="107"/>
      <c r="T511" s="107"/>
      <c r="U511" s="107"/>
      <c r="V511" s="107"/>
      <c r="W511" s="107"/>
      <c r="X511" s="107"/>
      <c r="Y511" s="107"/>
      <c r="Z511" s="107"/>
    </row>
    <row r="512" ht="13.5" customHeight="1">
      <c r="A512" s="302"/>
      <c r="B512" s="302"/>
      <c r="C512" s="302"/>
      <c r="D512" s="302"/>
      <c r="E512" s="316"/>
      <c r="F512" s="302"/>
      <c r="G512" s="302"/>
      <c r="H512" s="302"/>
      <c r="I512" s="302"/>
      <c r="J512" s="302"/>
      <c r="K512" s="302"/>
      <c r="L512" s="61"/>
      <c r="M512" s="107"/>
      <c r="N512" s="107"/>
      <c r="O512" s="107"/>
      <c r="P512" s="107"/>
      <c r="Q512" s="107"/>
      <c r="R512" s="107"/>
      <c r="S512" s="107"/>
      <c r="T512" s="107"/>
      <c r="U512" s="107"/>
      <c r="V512" s="107"/>
      <c r="W512" s="107"/>
      <c r="X512" s="107"/>
      <c r="Y512" s="107"/>
      <c r="Z512" s="107"/>
    </row>
    <row r="513" ht="13.5" customHeight="1">
      <c r="A513" s="302"/>
      <c r="B513" s="302"/>
      <c r="C513" s="302"/>
      <c r="D513" s="302"/>
      <c r="E513" s="316"/>
      <c r="F513" s="302"/>
      <c r="G513" s="302"/>
      <c r="H513" s="302"/>
      <c r="I513" s="302"/>
      <c r="J513" s="302"/>
      <c r="K513" s="302"/>
      <c r="L513" s="61"/>
      <c r="M513" s="107"/>
      <c r="N513" s="107"/>
      <c r="O513" s="107"/>
      <c r="P513" s="107"/>
      <c r="Q513" s="107"/>
      <c r="R513" s="107"/>
      <c r="S513" s="107"/>
      <c r="T513" s="107"/>
      <c r="U513" s="107"/>
      <c r="V513" s="107"/>
      <c r="W513" s="107"/>
      <c r="X513" s="107"/>
      <c r="Y513" s="107"/>
      <c r="Z513" s="107"/>
    </row>
    <row r="514" ht="13.5" customHeight="1">
      <c r="A514" s="302"/>
      <c r="B514" s="302"/>
      <c r="C514" s="302"/>
      <c r="D514" s="302"/>
      <c r="E514" s="316"/>
      <c r="F514" s="302"/>
      <c r="G514" s="302"/>
      <c r="H514" s="302"/>
      <c r="I514" s="302"/>
      <c r="J514" s="302"/>
      <c r="K514" s="302"/>
      <c r="L514" s="61"/>
      <c r="M514" s="107"/>
      <c r="N514" s="107"/>
      <c r="O514" s="107"/>
      <c r="P514" s="107"/>
      <c r="Q514" s="107"/>
      <c r="R514" s="107"/>
      <c r="S514" s="107"/>
      <c r="T514" s="107"/>
      <c r="U514" s="107"/>
      <c r="V514" s="107"/>
      <c r="W514" s="107"/>
      <c r="X514" s="107"/>
      <c r="Y514" s="107"/>
      <c r="Z514" s="107"/>
    </row>
    <row r="515" ht="13.5" customHeight="1">
      <c r="A515" s="302"/>
      <c r="B515" s="302"/>
      <c r="C515" s="302"/>
      <c r="D515" s="302"/>
      <c r="E515" s="316"/>
      <c r="F515" s="302"/>
      <c r="G515" s="302"/>
      <c r="H515" s="302"/>
      <c r="I515" s="302"/>
      <c r="J515" s="302"/>
      <c r="K515" s="302"/>
      <c r="L515" s="61"/>
      <c r="M515" s="107"/>
      <c r="N515" s="107"/>
      <c r="O515" s="107"/>
      <c r="P515" s="107"/>
      <c r="Q515" s="107"/>
      <c r="R515" s="107"/>
      <c r="S515" s="107"/>
      <c r="T515" s="107"/>
      <c r="U515" s="107"/>
      <c r="V515" s="107"/>
      <c r="W515" s="107"/>
      <c r="X515" s="107"/>
      <c r="Y515" s="107"/>
      <c r="Z515" s="107"/>
    </row>
    <row r="516" ht="13.5" customHeight="1">
      <c r="A516" s="302"/>
      <c r="B516" s="302"/>
      <c r="C516" s="302"/>
      <c r="D516" s="302"/>
      <c r="E516" s="316"/>
      <c r="F516" s="302"/>
      <c r="G516" s="302"/>
      <c r="H516" s="302"/>
      <c r="I516" s="302"/>
      <c r="J516" s="302"/>
      <c r="K516" s="302"/>
      <c r="L516" s="61"/>
      <c r="M516" s="107"/>
      <c r="N516" s="107"/>
      <c r="O516" s="107"/>
      <c r="P516" s="107"/>
      <c r="Q516" s="107"/>
      <c r="R516" s="107"/>
      <c r="S516" s="107"/>
      <c r="T516" s="107"/>
      <c r="U516" s="107"/>
      <c r="V516" s="107"/>
      <c r="W516" s="107"/>
      <c r="X516" s="107"/>
      <c r="Y516" s="107"/>
      <c r="Z516" s="107"/>
    </row>
    <row r="517" ht="13.5" customHeight="1">
      <c r="A517" s="302"/>
      <c r="B517" s="302"/>
      <c r="C517" s="302"/>
      <c r="D517" s="302"/>
      <c r="E517" s="316"/>
      <c r="F517" s="302"/>
      <c r="G517" s="302"/>
      <c r="H517" s="302"/>
      <c r="I517" s="302"/>
      <c r="J517" s="302"/>
      <c r="K517" s="302"/>
      <c r="L517" s="61"/>
      <c r="M517" s="107"/>
      <c r="N517" s="107"/>
      <c r="O517" s="107"/>
      <c r="P517" s="107"/>
      <c r="Q517" s="107"/>
      <c r="R517" s="107"/>
      <c r="S517" s="107"/>
      <c r="T517" s="107"/>
      <c r="U517" s="107"/>
      <c r="V517" s="107"/>
      <c r="W517" s="107"/>
      <c r="X517" s="107"/>
      <c r="Y517" s="107"/>
      <c r="Z517" s="107"/>
    </row>
    <row r="518" ht="13.5" customHeight="1">
      <c r="A518" s="302"/>
      <c r="B518" s="302"/>
      <c r="C518" s="302"/>
      <c r="D518" s="302"/>
      <c r="E518" s="316"/>
      <c r="F518" s="302"/>
      <c r="G518" s="302"/>
      <c r="H518" s="302"/>
      <c r="I518" s="302"/>
      <c r="J518" s="302"/>
      <c r="K518" s="302"/>
      <c r="L518" s="61"/>
      <c r="M518" s="107"/>
      <c r="N518" s="107"/>
      <c r="O518" s="107"/>
      <c r="P518" s="107"/>
      <c r="Q518" s="107"/>
      <c r="R518" s="107"/>
      <c r="S518" s="107"/>
      <c r="T518" s="107"/>
      <c r="U518" s="107"/>
      <c r="V518" s="107"/>
      <c r="W518" s="107"/>
      <c r="X518" s="107"/>
      <c r="Y518" s="107"/>
      <c r="Z518" s="107"/>
    </row>
    <row r="519" ht="13.5" customHeight="1">
      <c r="A519" s="302"/>
      <c r="B519" s="302"/>
      <c r="C519" s="302"/>
      <c r="D519" s="302"/>
      <c r="E519" s="316"/>
      <c r="F519" s="302"/>
      <c r="G519" s="302"/>
      <c r="H519" s="302"/>
      <c r="I519" s="302"/>
      <c r="J519" s="302"/>
      <c r="K519" s="302"/>
      <c r="L519" s="61"/>
      <c r="M519" s="107"/>
      <c r="N519" s="107"/>
      <c r="O519" s="107"/>
      <c r="P519" s="107"/>
      <c r="Q519" s="107"/>
      <c r="R519" s="107"/>
      <c r="S519" s="107"/>
      <c r="T519" s="107"/>
      <c r="U519" s="107"/>
      <c r="V519" s="107"/>
      <c r="W519" s="107"/>
      <c r="X519" s="107"/>
      <c r="Y519" s="107"/>
      <c r="Z519" s="107"/>
    </row>
    <row r="520" ht="13.5" customHeight="1">
      <c r="A520" s="302"/>
      <c r="B520" s="302"/>
      <c r="C520" s="302"/>
      <c r="D520" s="302"/>
      <c r="E520" s="316"/>
      <c r="F520" s="302"/>
      <c r="G520" s="302"/>
      <c r="H520" s="302"/>
      <c r="I520" s="302"/>
      <c r="J520" s="302"/>
      <c r="K520" s="302"/>
      <c r="L520" s="61"/>
      <c r="M520" s="107"/>
      <c r="N520" s="107"/>
      <c r="O520" s="107"/>
      <c r="P520" s="107"/>
      <c r="Q520" s="107"/>
      <c r="R520" s="107"/>
      <c r="S520" s="107"/>
      <c r="T520" s="107"/>
      <c r="U520" s="107"/>
      <c r="V520" s="107"/>
      <c r="W520" s="107"/>
      <c r="X520" s="107"/>
      <c r="Y520" s="107"/>
      <c r="Z520" s="107"/>
    </row>
    <row r="521" ht="13.5" customHeight="1">
      <c r="A521" s="302"/>
      <c r="B521" s="302"/>
      <c r="C521" s="302"/>
      <c r="D521" s="302"/>
      <c r="E521" s="316"/>
      <c r="F521" s="302"/>
      <c r="G521" s="302"/>
      <c r="H521" s="302"/>
      <c r="I521" s="302"/>
      <c r="J521" s="302"/>
      <c r="K521" s="302"/>
      <c r="L521" s="61"/>
      <c r="M521" s="107"/>
      <c r="N521" s="107"/>
      <c r="O521" s="107"/>
      <c r="P521" s="107"/>
      <c r="Q521" s="107"/>
      <c r="R521" s="107"/>
      <c r="S521" s="107"/>
      <c r="T521" s="107"/>
      <c r="U521" s="107"/>
      <c r="V521" s="107"/>
      <c r="W521" s="107"/>
      <c r="X521" s="107"/>
      <c r="Y521" s="107"/>
      <c r="Z521" s="107"/>
    </row>
    <row r="522" ht="13.5" customHeight="1">
      <c r="A522" s="302"/>
      <c r="B522" s="302"/>
      <c r="C522" s="302"/>
      <c r="D522" s="302"/>
      <c r="E522" s="316"/>
      <c r="F522" s="302"/>
      <c r="G522" s="302"/>
      <c r="H522" s="302"/>
      <c r="I522" s="302"/>
      <c r="J522" s="302"/>
      <c r="K522" s="302"/>
      <c r="L522" s="61"/>
      <c r="M522" s="107"/>
      <c r="N522" s="107"/>
      <c r="O522" s="107"/>
      <c r="P522" s="107"/>
      <c r="Q522" s="107"/>
      <c r="R522" s="107"/>
      <c r="S522" s="107"/>
      <c r="T522" s="107"/>
      <c r="U522" s="107"/>
      <c r="V522" s="107"/>
      <c r="W522" s="107"/>
      <c r="X522" s="107"/>
      <c r="Y522" s="107"/>
      <c r="Z522" s="107"/>
    </row>
    <row r="523" ht="13.5" customHeight="1">
      <c r="A523" s="302"/>
      <c r="B523" s="302"/>
      <c r="C523" s="302"/>
      <c r="D523" s="302"/>
      <c r="E523" s="316"/>
      <c r="F523" s="302"/>
      <c r="G523" s="302"/>
      <c r="H523" s="302"/>
      <c r="I523" s="302"/>
      <c r="J523" s="302"/>
      <c r="K523" s="302"/>
      <c r="L523" s="61"/>
      <c r="M523" s="107"/>
      <c r="N523" s="107"/>
      <c r="O523" s="107"/>
      <c r="P523" s="107"/>
      <c r="Q523" s="107"/>
      <c r="R523" s="107"/>
      <c r="S523" s="107"/>
      <c r="T523" s="107"/>
      <c r="U523" s="107"/>
      <c r="V523" s="107"/>
      <c r="W523" s="107"/>
      <c r="X523" s="107"/>
      <c r="Y523" s="107"/>
      <c r="Z523" s="107"/>
    </row>
    <row r="524" ht="13.5" customHeight="1">
      <c r="A524" s="302"/>
      <c r="B524" s="302"/>
      <c r="C524" s="302"/>
      <c r="D524" s="302"/>
      <c r="E524" s="316"/>
      <c r="F524" s="302"/>
      <c r="G524" s="302"/>
      <c r="H524" s="302"/>
      <c r="I524" s="302"/>
      <c r="J524" s="302"/>
      <c r="K524" s="302"/>
      <c r="L524" s="61"/>
      <c r="M524" s="107"/>
      <c r="N524" s="107"/>
      <c r="O524" s="107"/>
      <c r="P524" s="107"/>
      <c r="Q524" s="107"/>
      <c r="R524" s="107"/>
      <c r="S524" s="107"/>
      <c r="T524" s="107"/>
      <c r="U524" s="107"/>
      <c r="V524" s="107"/>
      <c r="W524" s="107"/>
      <c r="X524" s="107"/>
      <c r="Y524" s="107"/>
      <c r="Z524" s="107"/>
    </row>
    <row r="525" ht="13.5" customHeight="1">
      <c r="A525" s="302"/>
      <c r="B525" s="302"/>
      <c r="C525" s="302"/>
      <c r="D525" s="302"/>
      <c r="E525" s="316"/>
      <c r="F525" s="302"/>
      <c r="G525" s="302"/>
      <c r="H525" s="302"/>
      <c r="I525" s="302"/>
      <c r="J525" s="302"/>
      <c r="K525" s="302"/>
      <c r="L525" s="61"/>
      <c r="M525" s="107"/>
      <c r="N525" s="107"/>
      <c r="O525" s="107"/>
      <c r="P525" s="107"/>
      <c r="Q525" s="107"/>
      <c r="R525" s="107"/>
      <c r="S525" s="107"/>
      <c r="T525" s="107"/>
      <c r="U525" s="107"/>
      <c r="V525" s="107"/>
      <c r="W525" s="107"/>
      <c r="X525" s="107"/>
      <c r="Y525" s="107"/>
      <c r="Z525" s="107"/>
    </row>
    <row r="526" ht="13.5" customHeight="1">
      <c r="A526" s="302"/>
      <c r="B526" s="302"/>
      <c r="C526" s="302"/>
      <c r="D526" s="302"/>
      <c r="E526" s="316"/>
      <c r="F526" s="302"/>
      <c r="G526" s="302"/>
      <c r="H526" s="302"/>
      <c r="I526" s="302"/>
      <c r="J526" s="302"/>
      <c r="K526" s="302"/>
      <c r="L526" s="61"/>
      <c r="M526" s="107"/>
      <c r="N526" s="107"/>
      <c r="O526" s="107"/>
      <c r="P526" s="107"/>
      <c r="Q526" s="107"/>
      <c r="R526" s="107"/>
      <c r="S526" s="107"/>
      <c r="T526" s="107"/>
      <c r="U526" s="107"/>
      <c r="V526" s="107"/>
      <c r="W526" s="107"/>
      <c r="X526" s="107"/>
      <c r="Y526" s="107"/>
      <c r="Z526" s="107"/>
    </row>
    <row r="527" ht="13.5" customHeight="1">
      <c r="A527" s="302"/>
      <c r="B527" s="302"/>
      <c r="C527" s="302"/>
      <c r="D527" s="302"/>
      <c r="E527" s="316"/>
      <c r="F527" s="302"/>
      <c r="G527" s="302"/>
      <c r="H527" s="302"/>
      <c r="I527" s="302"/>
      <c r="J527" s="302"/>
      <c r="L527" s="61"/>
      <c r="M527" s="107"/>
      <c r="N527" s="107"/>
      <c r="O527" s="107"/>
      <c r="P527" s="107"/>
      <c r="Q527" s="107"/>
      <c r="R527" s="107"/>
      <c r="S527" s="107"/>
      <c r="T527" s="107"/>
      <c r="U527" s="107"/>
      <c r="V527" s="107"/>
      <c r="W527" s="107"/>
      <c r="X527" s="107"/>
      <c r="Y527" s="107"/>
      <c r="Z527" s="107"/>
    </row>
    <row r="528" ht="13.5" customHeight="1">
      <c r="A528" s="302"/>
      <c r="B528" s="302"/>
      <c r="C528" s="302"/>
      <c r="D528" s="302"/>
      <c r="E528" s="316"/>
      <c r="F528" s="302"/>
      <c r="G528" s="302"/>
      <c r="H528" s="302"/>
      <c r="I528" s="302"/>
      <c r="J528" s="302"/>
      <c r="L528" s="61"/>
      <c r="M528" s="107"/>
      <c r="N528" s="107"/>
      <c r="O528" s="107"/>
      <c r="P528" s="107"/>
      <c r="Q528" s="107"/>
      <c r="R528" s="107"/>
      <c r="S528" s="107"/>
      <c r="T528" s="107"/>
      <c r="U528" s="107"/>
      <c r="V528" s="107"/>
      <c r="W528" s="107"/>
      <c r="X528" s="107"/>
      <c r="Y528" s="107"/>
      <c r="Z528" s="107"/>
    </row>
    <row r="529" ht="13.5" customHeight="1">
      <c r="A529" s="302"/>
      <c r="B529" s="302"/>
      <c r="C529" s="302"/>
      <c r="D529" s="302"/>
      <c r="E529" s="316"/>
      <c r="F529" s="302"/>
      <c r="G529" s="302"/>
      <c r="H529" s="302"/>
      <c r="I529" s="302"/>
      <c r="J529" s="302"/>
      <c r="L529" s="61"/>
      <c r="M529" s="107"/>
      <c r="N529" s="107"/>
      <c r="O529" s="107"/>
      <c r="P529" s="107"/>
      <c r="Q529" s="107"/>
      <c r="R529" s="107"/>
      <c r="S529" s="107"/>
      <c r="T529" s="107"/>
      <c r="U529" s="107"/>
      <c r="V529" s="107"/>
      <c r="W529" s="107"/>
      <c r="X529" s="107"/>
      <c r="Y529" s="107"/>
      <c r="Z529" s="107"/>
    </row>
    <row r="530" ht="13.5" customHeight="1">
      <c r="A530" s="302"/>
      <c r="B530" s="302"/>
      <c r="C530" s="302"/>
      <c r="D530" s="302"/>
      <c r="E530" s="316"/>
      <c r="F530" s="302"/>
      <c r="G530" s="302"/>
      <c r="H530" s="302"/>
      <c r="I530" s="302"/>
      <c r="J530" s="302"/>
      <c r="L530" s="61"/>
      <c r="M530" s="107"/>
      <c r="N530" s="107"/>
      <c r="O530" s="107"/>
      <c r="P530" s="107"/>
      <c r="Q530" s="107"/>
      <c r="R530" s="107"/>
      <c r="S530" s="107"/>
      <c r="T530" s="107"/>
      <c r="U530" s="107"/>
      <c r="V530" s="107"/>
      <c r="W530" s="107"/>
      <c r="X530" s="107"/>
      <c r="Y530" s="107"/>
      <c r="Z530" s="107"/>
    </row>
    <row r="531" ht="13.5" customHeight="1">
      <c r="A531" s="302"/>
      <c r="B531" s="302"/>
      <c r="C531" s="302"/>
      <c r="D531" s="302"/>
      <c r="E531" s="316"/>
      <c r="F531" s="302"/>
      <c r="G531" s="302"/>
      <c r="H531" s="302"/>
      <c r="I531" s="302"/>
      <c r="J531" s="302"/>
      <c r="L531" s="61"/>
      <c r="M531" s="107"/>
      <c r="N531" s="107"/>
      <c r="O531" s="107"/>
      <c r="P531" s="107"/>
      <c r="Q531" s="107"/>
      <c r="R531" s="107"/>
      <c r="S531" s="107"/>
      <c r="T531" s="107"/>
      <c r="U531" s="107"/>
      <c r="V531" s="107"/>
      <c r="W531" s="107"/>
      <c r="X531" s="107"/>
      <c r="Y531" s="107"/>
      <c r="Z531" s="107"/>
    </row>
    <row r="532" ht="13.5" customHeight="1">
      <c r="A532" s="302"/>
      <c r="B532" s="302"/>
      <c r="C532" s="302"/>
      <c r="D532" s="302"/>
      <c r="E532" s="316"/>
      <c r="F532" s="302"/>
      <c r="G532" s="302"/>
      <c r="H532" s="302"/>
      <c r="I532" s="302"/>
      <c r="J532" s="302"/>
      <c r="L532" s="61"/>
      <c r="M532" s="107"/>
      <c r="N532" s="107"/>
      <c r="O532" s="107"/>
      <c r="P532" s="107"/>
      <c r="Q532" s="107"/>
      <c r="R532" s="107"/>
      <c r="S532" s="107"/>
      <c r="T532" s="107"/>
      <c r="U532" s="107"/>
      <c r="V532" s="107"/>
      <c r="W532" s="107"/>
      <c r="X532" s="107"/>
      <c r="Y532" s="107"/>
      <c r="Z532" s="107"/>
    </row>
    <row r="533" ht="13.5" customHeight="1">
      <c r="A533" s="302"/>
      <c r="B533" s="302"/>
      <c r="C533" s="302"/>
      <c r="D533" s="302"/>
      <c r="E533" s="316"/>
      <c r="F533" s="302"/>
      <c r="G533" s="302"/>
      <c r="H533" s="302"/>
      <c r="I533" s="302"/>
      <c r="J533" s="302"/>
      <c r="L533" s="61"/>
      <c r="M533" s="107"/>
      <c r="N533" s="107"/>
      <c r="O533" s="107"/>
      <c r="P533" s="107"/>
      <c r="Q533" s="107"/>
      <c r="R533" s="107"/>
      <c r="S533" s="107"/>
      <c r="T533" s="107"/>
      <c r="U533" s="107"/>
      <c r="V533" s="107"/>
      <c r="W533" s="107"/>
      <c r="X533" s="107"/>
      <c r="Y533" s="107"/>
      <c r="Z533" s="107"/>
    </row>
    <row r="534" ht="13.5" customHeight="1">
      <c r="A534" s="302"/>
      <c r="B534" s="302"/>
      <c r="C534" s="302"/>
      <c r="D534" s="302"/>
      <c r="E534" s="316"/>
      <c r="F534" s="302"/>
      <c r="G534" s="302"/>
      <c r="H534" s="302"/>
      <c r="I534" s="302"/>
      <c r="J534" s="302"/>
      <c r="L534" s="61"/>
      <c r="M534" s="107"/>
      <c r="N534" s="107"/>
      <c r="O534" s="107"/>
      <c r="P534" s="107"/>
      <c r="Q534" s="107"/>
      <c r="R534" s="107"/>
      <c r="S534" s="107"/>
      <c r="T534" s="107"/>
      <c r="U534" s="107"/>
      <c r="V534" s="107"/>
      <c r="W534" s="107"/>
      <c r="X534" s="107"/>
      <c r="Y534" s="107"/>
      <c r="Z534" s="107"/>
    </row>
    <row r="535" ht="13.5" customHeight="1">
      <c r="A535" s="302"/>
      <c r="B535" s="302"/>
      <c r="C535" s="302"/>
      <c r="D535" s="302"/>
      <c r="E535" s="316"/>
      <c r="F535" s="302"/>
      <c r="G535" s="302"/>
      <c r="H535" s="302"/>
      <c r="I535" s="302"/>
      <c r="J535" s="302"/>
      <c r="L535" s="61"/>
      <c r="M535" s="107"/>
      <c r="N535" s="107"/>
      <c r="O535" s="107"/>
      <c r="P535" s="107"/>
      <c r="Q535" s="107"/>
      <c r="R535" s="107"/>
      <c r="S535" s="107"/>
      <c r="T535" s="107"/>
      <c r="U535" s="107"/>
      <c r="V535" s="107"/>
      <c r="W535" s="107"/>
      <c r="X535" s="107"/>
      <c r="Y535" s="107"/>
      <c r="Z535" s="107"/>
    </row>
    <row r="536" ht="13.5" customHeight="1">
      <c r="A536" s="302"/>
      <c r="B536" s="302"/>
      <c r="C536" s="302"/>
      <c r="D536" s="302"/>
      <c r="E536" s="316"/>
      <c r="F536" s="302"/>
      <c r="G536" s="302"/>
      <c r="H536" s="302"/>
      <c r="I536" s="302"/>
      <c r="J536" s="302"/>
      <c r="L536" s="61"/>
      <c r="M536" s="107"/>
      <c r="N536" s="107"/>
      <c r="O536" s="107"/>
      <c r="P536" s="107"/>
      <c r="Q536" s="107"/>
      <c r="R536" s="107"/>
      <c r="S536" s="107"/>
      <c r="T536" s="107"/>
      <c r="U536" s="107"/>
      <c r="V536" s="107"/>
      <c r="W536" s="107"/>
      <c r="X536" s="107"/>
      <c r="Y536" s="107"/>
      <c r="Z536" s="107"/>
    </row>
    <row r="537" ht="13.5" customHeight="1">
      <c r="A537" s="302"/>
      <c r="B537" s="302"/>
      <c r="C537" s="302"/>
      <c r="D537" s="302"/>
      <c r="E537" s="316"/>
      <c r="F537" s="302"/>
      <c r="G537" s="302"/>
      <c r="H537" s="302"/>
      <c r="I537" s="302"/>
      <c r="J537" s="302"/>
      <c r="L537" s="61"/>
      <c r="M537" s="107"/>
      <c r="N537" s="107"/>
      <c r="O537" s="107"/>
      <c r="P537" s="107"/>
      <c r="Q537" s="107"/>
      <c r="R537" s="107"/>
      <c r="S537" s="107"/>
      <c r="T537" s="107"/>
      <c r="U537" s="107"/>
      <c r="V537" s="107"/>
      <c r="W537" s="107"/>
      <c r="X537" s="107"/>
      <c r="Y537" s="107"/>
      <c r="Z537" s="107"/>
    </row>
    <row r="538" ht="13.5" customHeight="1">
      <c r="A538" s="302"/>
      <c r="B538" s="302"/>
      <c r="C538" s="302"/>
      <c r="D538" s="302"/>
      <c r="E538" s="316"/>
      <c r="F538" s="302"/>
      <c r="G538" s="302"/>
      <c r="H538" s="302"/>
      <c r="I538" s="302"/>
      <c r="J538" s="302"/>
      <c r="L538" s="61"/>
      <c r="M538" s="107"/>
      <c r="N538" s="107"/>
      <c r="O538" s="107"/>
      <c r="P538" s="107"/>
      <c r="Q538" s="107"/>
      <c r="R538" s="107"/>
      <c r="S538" s="107"/>
      <c r="T538" s="107"/>
      <c r="U538" s="107"/>
      <c r="V538" s="107"/>
      <c r="W538" s="107"/>
      <c r="X538" s="107"/>
      <c r="Y538" s="107"/>
      <c r="Z538" s="107"/>
    </row>
    <row r="539" ht="13.5" customHeight="1">
      <c r="A539" s="302"/>
      <c r="B539" s="302"/>
      <c r="C539" s="302"/>
      <c r="D539" s="302"/>
      <c r="E539" s="316"/>
      <c r="F539" s="302"/>
      <c r="G539" s="302"/>
      <c r="H539" s="302"/>
      <c r="I539" s="302"/>
      <c r="J539" s="302"/>
      <c r="L539" s="61"/>
      <c r="M539" s="107"/>
      <c r="N539" s="107"/>
      <c r="O539" s="107"/>
      <c r="P539" s="107"/>
      <c r="Q539" s="107"/>
      <c r="R539" s="107"/>
      <c r="S539" s="107"/>
      <c r="T539" s="107"/>
      <c r="U539" s="107"/>
      <c r="V539" s="107"/>
      <c r="W539" s="107"/>
      <c r="X539" s="107"/>
      <c r="Y539" s="107"/>
      <c r="Z539" s="107"/>
    </row>
    <row r="540" ht="13.5" customHeight="1">
      <c r="A540" s="302"/>
      <c r="B540" s="302"/>
      <c r="C540" s="302"/>
      <c r="D540" s="302"/>
      <c r="E540" s="316"/>
      <c r="F540" s="302"/>
      <c r="G540" s="302"/>
      <c r="H540" s="302"/>
      <c r="I540" s="302"/>
      <c r="J540" s="302"/>
      <c r="L540" s="61"/>
      <c r="M540" s="107"/>
      <c r="N540" s="107"/>
      <c r="O540" s="107"/>
      <c r="P540" s="107"/>
      <c r="Q540" s="107"/>
      <c r="R540" s="107"/>
      <c r="S540" s="107"/>
      <c r="T540" s="107"/>
      <c r="U540" s="107"/>
      <c r="V540" s="107"/>
      <c r="W540" s="107"/>
      <c r="X540" s="107"/>
      <c r="Y540" s="107"/>
      <c r="Z540" s="107"/>
    </row>
    <row r="541" ht="13.5" customHeight="1">
      <c r="A541" s="302"/>
      <c r="B541" s="302"/>
      <c r="C541" s="302"/>
      <c r="D541" s="302"/>
      <c r="E541" s="316"/>
      <c r="F541" s="302"/>
      <c r="G541" s="302"/>
      <c r="H541" s="302"/>
      <c r="I541" s="302"/>
      <c r="J541" s="302"/>
      <c r="L541" s="61"/>
      <c r="M541" s="107"/>
      <c r="N541" s="107"/>
      <c r="O541" s="107"/>
      <c r="P541" s="107"/>
      <c r="Q541" s="107"/>
      <c r="R541" s="107"/>
      <c r="S541" s="107"/>
      <c r="T541" s="107"/>
      <c r="U541" s="107"/>
      <c r="V541" s="107"/>
      <c r="W541" s="107"/>
      <c r="X541" s="107"/>
      <c r="Y541" s="107"/>
      <c r="Z541" s="107"/>
    </row>
    <row r="542" ht="13.5" customHeight="1">
      <c r="A542" s="302"/>
      <c r="B542" s="302"/>
      <c r="C542" s="302"/>
      <c r="D542" s="302"/>
      <c r="E542" s="316"/>
      <c r="F542" s="302"/>
      <c r="G542" s="302"/>
      <c r="H542" s="302"/>
      <c r="I542" s="302"/>
      <c r="J542" s="302"/>
      <c r="L542" s="61"/>
      <c r="M542" s="107"/>
      <c r="N542" s="107"/>
      <c r="O542" s="107"/>
      <c r="P542" s="107"/>
      <c r="Q542" s="107"/>
      <c r="R542" s="107"/>
      <c r="S542" s="107"/>
      <c r="T542" s="107"/>
      <c r="U542" s="107"/>
      <c r="V542" s="107"/>
      <c r="W542" s="107"/>
      <c r="X542" s="107"/>
      <c r="Y542" s="107"/>
      <c r="Z542" s="107"/>
    </row>
    <row r="543" ht="13.5" customHeight="1">
      <c r="A543" s="302"/>
      <c r="B543" s="302"/>
      <c r="C543" s="302"/>
      <c r="D543" s="302"/>
      <c r="E543" s="316"/>
      <c r="F543" s="302"/>
      <c r="G543" s="302"/>
      <c r="H543" s="302"/>
      <c r="I543" s="302"/>
      <c r="J543" s="302"/>
      <c r="L543" s="61"/>
      <c r="M543" s="107"/>
      <c r="N543" s="107"/>
      <c r="O543" s="107"/>
      <c r="P543" s="107"/>
      <c r="Q543" s="107"/>
      <c r="R543" s="107"/>
      <c r="S543" s="107"/>
      <c r="T543" s="107"/>
      <c r="U543" s="107"/>
      <c r="V543" s="107"/>
      <c r="W543" s="107"/>
      <c r="X543" s="107"/>
      <c r="Y543" s="107"/>
      <c r="Z543" s="107"/>
    </row>
    <row r="544" ht="13.5" customHeight="1">
      <c r="A544" s="302"/>
      <c r="B544" s="302"/>
      <c r="C544" s="302"/>
      <c r="D544" s="302"/>
      <c r="E544" s="316"/>
      <c r="F544" s="302"/>
      <c r="G544" s="302"/>
      <c r="H544" s="302"/>
      <c r="I544" s="302"/>
      <c r="J544" s="302"/>
      <c r="L544" s="61"/>
      <c r="M544" s="107"/>
      <c r="N544" s="107"/>
      <c r="O544" s="107"/>
      <c r="P544" s="107"/>
      <c r="Q544" s="107"/>
      <c r="R544" s="107"/>
      <c r="S544" s="107"/>
      <c r="T544" s="107"/>
      <c r="U544" s="107"/>
      <c r="V544" s="107"/>
      <c r="W544" s="107"/>
      <c r="X544" s="107"/>
      <c r="Y544" s="107"/>
      <c r="Z544" s="107"/>
    </row>
    <row r="545" ht="13.5" customHeight="1">
      <c r="A545" s="302"/>
      <c r="B545" s="302"/>
      <c r="C545" s="302"/>
      <c r="D545" s="302"/>
      <c r="E545" s="316"/>
      <c r="F545" s="302"/>
      <c r="G545" s="302"/>
      <c r="H545" s="302"/>
      <c r="I545" s="302"/>
      <c r="J545" s="302"/>
      <c r="L545" s="61"/>
      <c r="M545" s="107"/>
      <c r="N545" s="107"/>
      <c r="O545" s="107"/>
      <c r="P545" s="107"/>
      <c r="Q545" s="107"/>
      <c r="R545" s="107"/>
      <c r="S545" s="107"/>
      <c r="T545" s="107"/>
      <c r="U545" s="107"/>
      <c r="V545" s="107"/>
      <c r="W545" s="107"/>
      <c r="X545" s="107"/>
      <c r="Y545" s="107"/>
      <c r="Z545" s="107"/>
    </row>
    <row r="546" ht="13.5" customHeight="1">
      <c r="A546" s="302"/>
      <c r="B546" s="302"/>
      <c r="C546" s="302"/>
      <c r="D546" s="302"/>
      <c r="E546" s="316"/>
      <c r="F546" s="302"/>
      <c r="G546" s="302"/>
      <c r="H546" s="302"/>
      <c r="I546" s="302"/>
      <c r="J546" s="302"/>
      <c r="L546" s="61"/>
      <c r="M546" s="107"/>
      <c r="N546" s="107"/>
      <c r="O546" s="107"/>
      <c r="P546" s="107"/>
      <c r="Q546" s="107"/>
      <c r="R546" s="107"/>
      <c r="S546" s="107"/>
      <c r="T546" s="107"/>
      <c r="U546" s="107"/>
      <c r="V546" s="107"/>
      <c r="W546" s="107"/>
      <c r="X546" s="107"/>
      <c r="Y546" s="107"/>
      <c r="Z546" s="107"/>
    </row>
    <row r="547" ht="13.5" customHeight="1">
      <c r="A547" s="302"/>
      <c r="B547" s="302"/>
      <c r="C547" s="302"/>
      <c r="D547" s="302"/>
      <c r="E547" s="316"/>
      <c r="F547" s="302"/>
      <c r="G547" s="302"/>
      <c r="H547" s="302"/>
      <c r="I547" s="302"/>
      <c r="J547" s="302"/>
      <c r="L547" s="61"/>
      <c r="M547" s="107"/>
      <c r="N547" s="107"/>
      <c r="O547" s="107"/>
      <c r="P547" s="107"/>
      <c r="Q547" s="107"/>
      <c r="R547" s="107"/>
      <c r="S547" s="107"/>
      <c r="T547" s="107"/>
      <c r="U547" s="107"/>
      <c r="V547" s="107"/>
      <c r="W547" s="107"/>
      <c r="X547" s="107"/>
      <c r="Y547" s="107"/>
      <c r="Z547" s="107"/>
    </row>
    <row r="548" ht="13.5" customHeight="1">
      <c r="A548" s="302"/>
      <c r="B548" s="302"/>
      <c r="C548" s="302"/>
      <c r="D548" s="302"/>
      <c r="E548" s="316"/>
      <c r="F548" s="302"/>
      <c r="G548" s="302"/>
      <c r="H548" s="302"/>
      <c r="I548" s="302"/>
      <c r="J548" s="302"/>
      <c r="L548" s="61"/>
      <c r="M548" s="107"/>
      <c r="N548" s="107"/>
      <c r="O548" s="107"/>
      <c r="P548" s="107"/>
      <c r="Q548" s="107"/>
      <c r="R548" s="107"/>
      <c r="S548" s="107"/>
      <c r="T548" s="107"/>
      <c r="U548" s="107"/>
      <c r="V548" s="107"/>
      <c r="W548" s="107"/>
      <c r="X548" s="107"/>
      <c r="Y548" s="107"/>
      <c r="Z548" s="107"/>
    </row>
    <row r="549" ht="13.5" customHeight="1">
      <c r="A549" s="302"/>
      <c r="B549" s="302"/>
      <c r="C549" s="302"/>
      <c r="D549" s="302"/>
      <c r="E549" s="316"/>
      <c r="F549" s="302"/>
      <c r="G549" s="302"/>
      <c r="H549" s="302"/>
      <c r="I549" s="302"/>
      <c r="J549" s="302"/>
      <c r="L549" s="61"/>
      <c r="M549" s="107"/>
      <c r="N549" s="107"/>
      <c r="O549" s="107"/>
      <c r="P549" s="107"/>
      <c r="Q549" s="107"/>
      <c r="R549" s="107"/>
      <c r="S549" s="107"/>
      <c r="T549" s="107"/>
      <c r="U549" s="107"/>
      <c r="V549" s="107"/>
      <c r="W549" s="107"/>
      <c r="X549" s="107"/>
      <c r="Y549" s="107"/>
      <c r="Z549" s="107"/>
    </row>
    <row r="550" ht="13.5" customHeight="1">
      <c r="A550" s="302"/>
      <c r="B550" s="302"/>
      <c r="C550" s="302"/>
      <c r="D550" s="302"/>
      <c r="E550" s="316"/>
      <c r="F550" s="302"/>
      <c r="G550" s="302"/>
      <c r="H550" s="302"/>
      <c r="I550" s="302"/>
      <c r="J550" s="302"/>
      <c r="L550" s="61"/>
      <c r="M550" s="107"/>
      <c r="N550" s="107"/>
      <c r="O550" s="107"/>
      <c r="P550" s="107"/>
      <c r="Q550" s="107"/>
      <c r="R550" s="107"/>
      <c r="S550" s="107"/>
      <c r="T550" s="107"/>
      <c r="U550" s="107"/>
      <c r="V550" s="107"/>
      <c r="W550" s="107"/>
      <c r="X550" s="107"/>
      <c r="Y550" s="107"/>
      <c r="Z550" s="107"/>
    </row>
    <row r="551" ht="13.5" customHeight="1">
      <c r="A551" s="302"/>
      <c r="B551" s="302"/>
      <c r="C551" s="302"/>
      <c r="D551" s="302"/>
      <c r="E551" s="316"/>
      <c r="F551" s="302"/>
      <c r="G551" s="302"/>
      <c r="H551" s="302"/>
      <c r="I551" s="302"/>
      <c r="J551" s="302"/>
      <c r="L551" s="61"/>
      <c r="M551" s="107"/>
      <c r="N551" s="107"/>
      <c r="O551" s="107"/>
      <c r="P551" s="107"/>
      <c r="Q551" s="107"/>
      <c r="R551" s="107"/>
      <c r="S551" s="107"/>
      <c r="T551" s="107"/>
      <c r="U551" s="107"/>
      <c r="V551" s="107"/>
      <c r="W551" s="107"/>
      <c r="X551" s="107"/>
      <c r="Y551" s="107"/>
      <c r="Z551" s="107"/>
    </row>
    <row r="552" ht="13.5" customHeight="1">
      <c r="A552" s="302"/>
      <c r="B552" s="302"/>
      <c r="C552" s="302"/>
      <c r="D552" s="302"/>
      <c r="E552" s="316"/>
      <c r="F552" s="302"/>
      <c r="G552" s="302"/>
      <c r="H552" s="302"/>
      <c r="I552" s="302"/>
      <c r="J552" s="302"/>
      <c r="L552" s="61"/>
      <c r="M552" s="107"/>
      <c r="N552" s="107"/>
      <c r="O552" s="107"/>
      <c r="P552" s="107"/>
      <c r="Q552" s="107"/>
      <c r="R552" s="107"/>
      <c r="S552" s="107"/>
      <c r="T552" s="107"/>
      <c r="U552" s="107"/>
      <c r="V552" s="107"/>
      <c r="W552" s="107"/>
      <c r="X552" s="107"/>
      <c r="Y552" s="107"/>
      <c r="Z552" s="107"/>
    </row>
    <row r="553" ht="13.5" customHeight="1">
      <c r="A553" s="302"/>
      <c r="B553" s="302"/>
      <c r="C553" s="302"/>
      <c r="D553" s="302"/>
      <c r="E553" s="316"/>
      <c r="F553" s="302"/>
      <c r="G553" s="302"/>
      <c r="H553" s="302"/>
      <c r="I553" s="302"/>
      <c r="J553" s="302"/>
      <c r="L553" s="61"/>
      <c r="M553" s="107"/>
      <c r="N553" s="107"/>
      <c r="O553" s="107"/>
      <c r="P553" s="107"/>
      <c r="Q553" s="107"/>
      <c r="R553" s="107"/>
      <c r="S553" s="107"/>
      <c r="T553" s="107"/>
      <c r="U553" s="107"/>
      <c r="V553" s="107"/>
      <c r="W553" s="107"/>
      <c r="X553" s="107"/>
      <c r="Y553" s="107"/>
      <c r="Z553" s="107"/>
    </row>
    <row r="554" ht="13.5" customHeight="1">
      <c r="A554" s="302"/>
      <c r="B554" s="302"/>
      <c r="C554" s="302"/>
      <c r="D554" s="302"/>
      <c r="E554" s="316"/>
      <c r="F554" s="302"/>
      <c r="G554" s="302"/>
      <c r="H554" s="302"/>
      <c r="I554" s="302"/>
      <c r="J554" s="302"/>
      <c r="L554" s="61"/>
      <c r="M554" s="107"/>
      <c r="N554" s="107"/>
      <c r="O554" s="107"/>
      <c r="P554" s="107"/>
      <c r="Q554" s="107"/>
      <c r="R554" s="107"/>
      <c r="S554" s="107"/>
      <c r="T554" s="107"/>
      <c r="U554" s="107"/>
      <c r="V554" s="107"/>
      <c r="W554" s="107"/>
      <c r="X554" s="107"/>
      <c r="Y554" s="107"/>
      <c r="Z554" s="107"/>
    </row>
    <row r="555" ht="13.5" customHeight="1">
      <c r="A555" s="302"/>
      <c r="B555" s="302"/>
      <c r="C555" s="302"/>
      <c r="D555" s="302"/>
      <c r="E555" s="316"/>
      <c r="F555" s="302"/>
      <c r="G555" s="302"/>
      <c r="H555" s="302"/>
      <c r="I555" s="302"/>
      <c r="J555" s="302"/>
      <c r="L555" s="61"/>
      <c r="M555" s="107"/>
      <c r="N555" s="107"/>
      <c r="O555" s="107"/>
      <c r="P555" s="107"/>
      <c r="Q555" s="107"/>
      <c r="R555" s="107"/>
      <c r="S555" s="107"/>
      <c r="T555" s="107"/>
      <c r="U555" s="107"/>
      <c r="V555" s="107"/>
      <c r="W555" s="107"/>
      <c r="X555" s="107"/>
      <c r="Y555" s="107"/>
      <c r="Z555" s="107"/>
    </row>
    <row r="556" ht="13.5" customHeight="1">
      <c r="A556" s="302"/>
      <c r="B556" s="302"/>
      <c r="C556" s="302"/>
      <c r="D556" s="302"/>
      <c r="E556" s="316"/>
      <c r="F556" s="302"/>
      <c r="G556" s="302"/>
      <c r="H556" s="302"/>
      <c r="I556" s="302"/>
      <c r="J556" s="302"/>
      <c r="L556" s="61"/>
      <c r="M556" s="107"/>
      <c r="N556" s="107"/>
      <c r="O556" s="107"/>
      <c r="P556" s="107"/>
      <c r="Q556" s="107"/>
      <c r="R556" s="107"/>
      <c r="S556" s="107"/>
      <c r="T556" s="107"/>
      <c r="U556" s="107"/>
      <c r="V556" s="107"/>
      <c r="W556" s="107"/>
      <c r="X556" s="107"/>
      <c r="Y556" s="107"/>
      <c r="Z556" s="107"/>
    </row>
    <row r="557" ht="13.5" customHeight="1">
      <c r="A557" s="302"/>
      <c r="B557" s="302"/>
      <c r="C557" s="302"/>
      <c r="D557" s="302"/>
      <c r="E557" s="316"/>
      <c r="F557" s="302"/>
      <c r="G557" s="302"/>
      <c r="H557" s="302"/>
      <c r="I557" s="302"/>
      <c r="J557" s="302"/>
      <c r="L557" s="61"/>
      <c r="M557" s="107"/>
      <c r="N557" s="107"/>
      <c r="O557" s="107"/>
      <c r="P557" s="107"/>
      <c r="Q557" s="107"/>
      <c r="R557" s="107"/>
      <c r="S557" s="107"/>
      <c r="T557" s="107"/>
      <c r="U557" s="107"/>
      <c r="V557" s="107"/>
      <c r="W557" s="107"/>
      <c r="X557" s="107"/>
      <c r="Y557" s="107"/>
      <c r="Z557" s="107"/>
    </row>
    <row r="558" ht="13.5" customHeight="1">
      <c r="A558" s="302"/>
      <c r="B558" s="302"/>
      <c r="C558" s="302"/>
      <c r="D558" s="302"/>
      <c r="E558" s="316"/>
      <c r="F558" s="302"/>
      <c r="G558" s="302"/>
      <c r="H558" s="302"/>
      <c r="I558" s="302"/>
      <c r="J558" s="302"/>
      <c r="L558" s="61"/>
      <c r="M558" s="107"/>
      <c r="N558" s="107"/>
      <c r="O558" s="107"/>
      <c r="P558" s="107"/>
      <c r="Q558" s="107"/>
      <c r="R558" s="107"/>
      <c r="S558" s="107"/>
      <c r="T558" s="107"/>
      <c r="U558" s="107"/>
      <c r="V558" s="107"/>
      <c r="W558" s="107"/>
      <c r="X558" s="107"/>
      <c r="Y558" s="107"/>
      <c r="Z558" s="107"/>
    </row>
    <row r="559" ht="13.5" customHeight="1">
      <c r="A559" s="302"/>
      <c r="B559" s="302"/>
      <c r="C559" s="302"/>
      <c r="D559" s="302"/>
      <c r="E559" s="316"/>
      <c r="F559" s="302"/>
      <c r="G559" s="302"/>
      <c r="H559" s="302"/>
      <c r="I559" s="302"/>
      <c r="J559" s="302"/>
      <c r="L559" s="61"/>
      <c r="M559" s="107"/>
      <c r="N559" s="107"/>
      <c r="O559" s="107"/>
      <c r="P559" s="107"/>
      <c r="Q559" s="107"/>
      <c r="R559" s="107"/>
      <c r="S559" s="107"/>
      <c r="T559" s="107"/>
      <c r="U559" s="107"/>
      <c r="V559" s="107"/>
      <c r="W559" s="107"/>
      <c r="X559" s="107"/>
      <c r="Y559" s="107"/>
      <c r="Z559" s="107"/>
    </row>
    <row r="560" ht="13.5" customHeight="1">
      <c r="A560" s="302"/>
      <c r="B560" s="302"/>
      <c r="C560" s="302"/>
      <c r="D560" s="302"/>
      <c r="E560" s="316"/>
      <c r="F560" s="302"/>
      <c r="G560" s="302"/>
      <c r="H560" s="302"/>
      <c r="I560" s="302"/>
      <c r="J560" s="302"/>
      <c r="L560" s="61"/>
      <c r="M560" s="107"/>
      <c r="N560" s="107"/>
      <c r="O560" s="107"/>
      <c r="P560" s="107"/>
      <c r="Q560" s="107"/>
      <c r="R560" s="107"/>
      <c r="S560" s="107"/>
      <c r="T560" s="107"/>
      <c r="U560" s="107"/>
      <c r="V560" s="107"/>
      <c r="W560" s="107"/>
      <c r="X560" s="107"/>
      <c r="Y560" s="107"/>
      <c r="Z560" s="107"/>
    </row>
    <row r="561" ht="13.5" customHeight="1">
      <c r="A561" s="302"/>
      <c r="B561" s="302"/>
      <c r="C561" s="302"/>
      <c r="D561" s="302"/>
      <c r="E561" s="316"/>
      <c r="F561" s="302"/>
      <c r="G561" s="302"/>
      <c r="H561" s="302"/>
      <c r="I561" s="302"/>
      <c r="J561" s="302"/>
      <c r="L561" s="61"/>
      <c r="M561" s="107"/>
      <c r="N561" s="107"/>
      <c r="O561" s="107"/>
      <c r="P561" s="107"/>
      <c r="Q561" s="107"/>
      <c r="R561" s="107"/>
      <c r="S561" s="107"/>
      <c r="T561" s="107"/>
      <c r="U561" s="107"/>
      <c r="V561" s="107"/>
      <c r="W561" s="107"/>
      <c r="X561" s="107"/>
      <c r="Y561" s="107"/>
      <c r="Z561" s="107"/>
    </row>
    <row r="562" ht="13.5" customHeight="1">
      <c r="A562" s="302"/>
      <c r="B562" s="302"/>
      <c r="C562" s="302"/>
      <c r="D562" s="302"/>
      <c r="E562" s="316"/>
      <c r="F562" s="302"/>
      <c r="G562" s="302"/>
      <c r="H562" s="302"/>
      <c r="I562" s="302"/>
      <c r="J562" s="302"/>
      <c r="L562" s="61"/>
      <c r="M562" s="107"/>
      <c r="N562" s="107"/>
      <c r="O562" s="107"/>
      <c r="P562" s="107"/>
      <c r="Q562" s="107"/>
      <c r="R562" s="107"/>
      <c r="S562" s="107"/>
      <c r="T562" s="107"/>
      <c r="U562" s="107"/>
      <c r="V562" s="107"/>
      <c r="W562" s="107"/>
      <c r="X562" s="107"/>
      <c r="Y562" s="107"/>
      <c r="Z562" s="107"/>
    </row>
    <row r="563" ht="13.5" customHeight="1">
      <c r="A563" s="302"/>
      <c r="B563" s="302"/>
      <c r="C563" s="302"/>
      <c r="D563" s="302"/>
      <c r="E563" s="316"/>
      <c r="F563" s="302"/>
      <c r="G563" s="302"/>
      <c r="H563" s="302"/>
      <c r="I563" s="302"/>
      <c r="J563" s="302"/>
      <c r="L563" s="61"/>
      <c r="M563" s="107"/>
      <c r="N563" s="107"/>
      <c r="O563" s="107"/>
      <c r="P563" s="107"/>
      <c r="Q563" s="107"/>
      <c r="R563" s="107"/>
      <c r="S563" s="107"/>
      <c r="T563" s="107"/>
      <c r="U563" s="107"/>
      <c r="V563" s="107"/>
      <c r="W563" s="107"/>
      <c r="X563" s="107"/>
      <c r="Y563" s="107"/>
      <c r="Z563" s="107"/>
    </row>
    <row r="564" ht="13.5" customHeight="1">
      <c r="A564" s="302"/>
      <c r="B564" s="302"/>
      <c r="C564" s="302"/>
      <c r="D564" s="302"/>
      <c r="E564" s="316"/>
      <c r="F564" s="302"/>
      <c r="G564" s="302"/>
      <c r="H564" s="302"/>
      <c r="I564" s="302"/>
      <c r="J564" s="302"/>
      <c r="L564" s="61"/>
      <c r="M564" s="107"/>
      <c r="N564" s="107"/>
      <c r="O564" s="107"/>
      <c r="P564" s="107"/>
      <c r="Q564" s="107"/>
      <c r="R564" s="107"/>
      <c r="S564" s="107"/>
      <c r="T564" s="107"/>
      <c r="U564" s="107"/>
      <c r="V564" s="107"/>
      <c r="W564" s="107"/>
      <c r="X564" s="107"/>
      <c r="Y564" s="107"/>
      <c r="Z564" s="107"/>
    </row>
    <row r="565" ht="13.5" customHeight="1">
      <c r="A565" s="302"/>
      <c r="B565" s="302"/>
      <c r="C565" s="302"/>
      <c r="D565" s="302"/>
      <c r="E565" s="316"/>
      <c r="F565" s="302"/>
      <c r="G565" s="302"/>
      <c r="H565" s="302"/>
      <c r="I565" s="302"/>
      <c r="J565" s="302"/>
      <c r="L565" s="61"/>
      <c r="M565" s="107"/>
      <c r="N565" s="107"/>
      <c r="O565" s="107"/>
      <c r="P565" s="107"/>
      <c r="Q565" s="107"/>
      <c r="R565" s="107"/>
      <c r="S565" s="107"/>
      <c r="T565" s="107"/>
      <c r="U565" s="107"/>
      <c r="V565" s="107"/>
      <c r="W565" s="107"/>
      <c r="X565" s="107"/>
      <c r="Y565" s="107"/>
      <c r="Z565" s="107"/>
    </row>
    <row r="566" ht="13.5" customHeight="1">
      <c r="A566" s="302"/>
      <c r="B566" s="302"/>
      <c r="C566" s="302"/>
      <c r="D566" s="302"/>
      <c r="E566" s="316"/>
      <c r="F566" s="302"/>
      <c r="G566" s="302"/>
      <c r="H566" s="302"/>
      <c r="I566" s="302"/>
      <c r="J566" s="302"/>
      <c r="L566" s="61"/>
      <c r="M566" s="107"/>
      <c r="N566" s="107"/>
      <c r="O566" s="107"/>
      <c r="P566" s="107"/>
      <c r="Q566" s="107"/>
      <c r="R566" s="107"/>
      <c r="S566" s="107"/>
      <c r="T566" s="107"/>
      <c r="U566" s="107"/>
      <c r="V566" s="107"/>
      <c r="W566" s="107"/>
      <c r="X566" s="107"/>
      <c r="Y566" s="107"/>
      <c r="Z566" s="107"/>
    </row>
    <row r="567" ht="13.5" customHeight="1">
      <c r="A567" s="302"/>
      <c r="B567" s="302"/>
      <c r="C567" s="302"/>
      <c r="D567" s="302"/>
      <c r="E567" s="316"/>
      <c r="F567" s="302"/>
      <c r="G567" s="302"/>
      <c r="H567" s="302"/>
      <c r="I567" s="302"/>
      <c r="J567" s="302"/>
      <c r="L567" s="61"/>
      <c r="M567" s="107"/>
      <c r="N567" s="107"/>
      <c r="O567" s="107"/>
      <c r="P567" s="107"/>
      <c r="Q567" s="107"/>
      <c r="R567" s="107"/>
      <c r="S567" s="107"/>
      <c r="T567" s="107"/>
      <c r="U567" s="107"/>
      <c r="V567" s="107"/>
      <c r="W567" s="107"/>
      <c r="X567" s="107"/>
      <c r="Y567" s="107"/>
      <c r="Z567" s="107"/>
    </row>
    <row r="568" ht="13.5" customHeight="1">
      <c r="A568" s="302"/>
      <c r="B568" s="302"/>
      <c r="C568" s="302"/>
      <c r="D568" s="302"/>
      <c r="E568" s="316"/>
      <c r="F568" s="302"/>
      <c r="G568" s="302"/>
      <c r="H568" s="302"/>
      <c r="I568" s="302"/>
      <c r="J568" s="302"/>
      <c r="L568" s="61"/>
      <c r="M568" s="107"/>
      <c r="N568" s="107"/>
      <c r="O568" s="107"/>
      <c r="P568" s="107"/>
      <c r="Q568" s="107"/>
      <c r="R568" s="107"/>
      <c r="S568" s="107"/>
      <c r="T568" s="107"/>
      <c r="U568" s="107"/>
      <c r="V568" s="107"/>
      <c r="W568" s="107"/>
      <c r="X568" s="107"/>
      <c r="Y568" s="107"/>
      <c r="Z568" s="107"/>
    </row>
    <row r="569" ht="13.5" customHeight="1">
      <c r="A569" s="302"/>
      <c r="B569" s="302"/>
      <c r="C569" s="302"/>
      <c r="D569" s="302"/>
      <c r="E569" s="316"/>
      <c r="F569" s="302"/>
      <c r="G569" s="302"/>
      <c r="H569" s="302"/>
      <c r="I569" s="302"/>
      <c r="J569" s="302"/>
      <c r="L569" s="61"/>
      <c r="M569" s="107"/>
      <c r="N569" s="107"/>
      <c r="O569" s="107"/>
      <c r="P569" s="107"/>
      <c r="Q569" s="107"/>
      <c r="R569" s="107"/>
      <c r="S569" s="107"/>
      <c r="T569" s="107"/>
      <c r="U569" s="107"/>
      <c r="V569" s="107"/>
      <c r="W569" s="107"/>
      <c r="X569" s="107"/>
      <c r="Y569" s="107"/>
      <c r="Z569" s="107"/>
    </row>
    <row r="570" ht="13.5" customHeight="1">
      <c r="A570" s="302"/>
      <c r="B570" s="302"/>
      <c r="C570" s="302"/>
      <c r="D570" s="302"/>
      <c r="E570" s="316"/>
      <c r="F570" s="302"/>
      <c r="G570" s="302"/>
      <c r="H570" s="302"/>
      <c r="I570" s="302"/>
      <c r="J570" s="302"/>
      <c r="L570" s="61"/>
      <c r="M570" s="107"/>
      <c r="N570" s="107"/>
      <c r="O570" s="107"/>
      <c r="P570" s="107"/>
      <c r="Q570" s="107"/>
      <c r="R570" s="107"/>
      <c r="S570" s="107"/>
      <c r="T570" s="107"/>
      <c r="U570" s="107"/>
      <c r="V570" s="107"/>
      <c r="W570" s="107"/>
      <c r="X570" s="107"/>
      <c r="Y570" s="107"/>
      <c r="Z570" s="107"/>
    </row>
    <row r="571" ht="13.5" customHeight="1">
      <c r="A571" s="302"/>
      <c r="B571" s="302"/>
      <c r="C571" s="302"/>
      <c r="D571" s="302"/>
      <c r="E571" s="316"/>
      <c r="F571" s="302"/>
      <c r="G571" s="302"/>
      <c r="H571" s="302"/>
      <c r="I571" s="302"/>
      <c r="J571" s="302"/>
      <c r="L571" s="61"/>
      <c r="M571" s="107"/>
      <c r="N571" s="107"/>
      <c r="O571" s="107"/>
      <c r="P571" s="107"/>
      <c r="Q571" s="107"/>
      <c r="R571" s="107"/>
      <c r="S571" s="107"/>
      <c r="T571" s="107"/>
      <c r="U571" s="107"/>
      <c r="V571" s="107"/>
      <c r="W571" s="107"/>
      <c r="X571" s="107"/>
      <c r="Y571" s="107"/>
      <c r="Z571" s="107"/>
    </row>
    <row r="572" ht="13.5" customHeight="1">
      <c r="A572" s="302"/>
      <c r="B572" s="302"/>
      <c r="C572" s="302"/>
      <c r="D572" s="302"/>
      <c r="E572" s="316"/>
      <c r="F572" s="302"/>
      <c r="G572" s="302"/>
      <c r="H572" s="302"/>
      <c r="I572" s="302"/>
      <c r="J572" s="302"/>
      <c r="L572" s="61"/>
      <c r="M572" s="107"/>
      <c r="N572" s="107"/>
      <c r="O572" s="107"/>
      <c r="P572" s="107"/>
      <c r="Q572" s="107"/>
      <c r="R572" s="107"/>
      <c r="S572" s="107"/>
      <c r="T572" s="107"/>
      <c r="U572" s="107"/>
      <c r="V572" s="107"/>
      <c r="W572" s="107"/>
      <c r="X572" s="107"/>
      <c r="Y572" s="107"/>
      <c r="Z572" s="107"/>
    </row>
    <row r="573" ht="13.5" customHeight="1">
      <c r="A573" s="302"/>
      <c r="B573" s="302"/>
      <c r="C573" s="302"/>
      <c r="D573" s="302"/>
      <c r="E573" s="316"/>
      <c r="F573" s="302"/>
      <c r="G573" s="302"/>
      <c r="H573" s="302"/>
      <c r="I573" s="302"/>
      <c r="J573" s="302"/>
      <c r="L573" s="61"/>
      <c r="M573" s="107"/>
      <c r="N573" s="107"/>
      <c r="O573" s="107"/>
      <c r="P573" s="107"/>
      <c r="Q573" s="107"/>
      <c r="R573" s="107"/>
      <c r="S573" s="107"/>
      <c r="T573" s="107"/>
      <c r="U573" s="107"/>
      <c r="V573" s="107"/>
      <c r="W573" s="107"/>
      <c r="X573" s="107"/>
      <c r="Y573" s="107"/>
      <c r="Z573" s="107"/>
    </row>
    <row r="574" ht="13.5" customHeight="1">
      <c r="A574" s="302"/>
      <c r="B574" s="302"/>
      <c r="C574" s="302"/>
      <c r="D574" s="302"/>
      <c r="E574" s="316"/>
      <c r="F574" s="302"/>
      <c r="G574" s="302"/>
      <c r="H574" s="302"/>
      <c r="I574" s="302"/>
      <c r="J574" s="302"/>
      <c r="L574" s="61"/>
      <c r="M574" s="107"/>
      <c r="N574" s="107"/>
      <c r="O574" s="107"/>
      <c r="P574" s="107"/>
      <c r="Q574" s="107"/>
      <c r="R574" s="107"/>
      <c r="S574" s="107"/>
      <c r="T574" s="107"/>
      <c r="U574" s="107"/>
      <c r="V574" s="107"/>
      <c r="W574" s="107"/>
      <c r="X574" s="107"/>
      <c r="Y574" s="107"/>
      <c r="Z574" s="107"/>
    </row>
    <row r="575" ht="13.5" customHeight="1">
      <c r="A575" s="302"/>
      <c r="B575" s="302"/>
      <c r="C575" s="302"/>
      <c r="D575" s="302"/>
      <c r="E575" s="316"/>
      <c r="F575" s="302"/>
      <c r="G575" s="302"/>
      <c r="H575" s="302"/>
      <c r="I575" s="302"/>
      <c r="J575" s="302"/>
      <c r="L575" s="61"/>
      <c r="M575" s="107"/>
      <c r="N575" s="107"/>
      <c r="O575" s="107"/>
      <c r="P575" s="107"/>
      <c r="Q575" s="107"/>
      <c r="R575" s="107"/>
      <c r="S575" s="107"/>
      <c r="T575" s="107"/>
      <c r="U575" s="107"/>
      <c r="V575" s="107"/>
      <c r="W575" s="107"/>
      <c r="X575" s="107"/>
      <c r="Y575" s="107"/>
      <c r="Z575" s="107"/>
    </row>
    <row r="576" ht="13.5" customHeight="1">
      <c r="A576" s="302"/>
      <c r="B576" s="302"/>
      <c r="C576" s="302"/>
      <c r="D576" s="302"/>
      <c r="E576" s="316"/>
      <c r="F576" s="302"/>
      <c r="G576" s="302"/>
      <c r="H576" s="302"/>
      <c r="I576" s="302"/>
      <c r="J576" s="302"/>
      <c r="L576" s="61"/>
      <c r="M576" s="107"/>
      <c r="N576" s="107"/>
      <c r="O576" s="107"/>
      <c r="P576" s="107"/>
      <c r="Q576" s="107"/>
      <c r="R576" s="107"/>
      <c r="S576" s="107"/>
      <c r="T576" s="107"/>
      <c r="U576" s="107"/>
      <c r="V576" s="107"/>
      <c r="W576" s="107"/>
      <c r="X576" s="107"/>
      <c r="Y576" s="107"/>
      <c r="Z576" s="107"/>
    </row>
    <row r="577" ht="13.5" customHeight="1">
      <c r="A577" s="302"/>
      <c r="B577" s="302"/>
      <c r="C577" s="302"/>
      <c r="D577" s="302"/>
      <c r="E577" s="316"/>
      <c r="F577" s="302"/>
      <c r="G577" s="302"/>
      <c r="H577" s="302"/>
      <c r="I577" s="302"/>
      <c r="J577" s="302"/>
      <c r="L577" s="61"/>
      <c r="M577" s="107"/>
      <c r="N577" s="107"/>
      <c r="O577" s="107"/>
      <c r="P577" s="107"/>
      <c r="Q577" s="107"/>
      <c r="R577" s="107"/>
      <c r="S577" s="107"/>
      <c r="T577" s="107"/>
      <c r="U577" s="107"/>
      <c r="V577" s="107"/>
      <c r="W577" s="107"/>
      <c r="X577" s="107"/>
      <c r="Y577" s="107"/>
      <c r="Z577" s="107"/>
    </row>
    <row r="578" ht="13.5" customHeight="1">
      <c r="A578" s="302"/>
      <c r="B578" s="302"/>
      <c r="C578" s="302"/>
      <c r="D578" s="302"/>
      <c r="E578" s="316"/>
      <c r="F578" s="302"/>
      <c r="G578" s="302"/>
      <c r="H578" s="302"/>
      <c r="I578" s="302"/>
      <c r="J578" s="302"/>
      <c r="L578" s="61"/>
      <c r="M578" s="107"/>
      <c r="N578" s="107"/>
      <c r="O578" s="107"/>
      <c r="P578" s="107"/>
      <c r="Q578" s="107"/>
      <c r="R578" s="107"/>
      <c r="S578" s="107"/>
      <c r="T578" s="107"/>
      <c r="U578" s="107"/>
      <c r="V578" s="107"/>
      <c r="W578" s="107"/>
      <c r="X578" s="107"/>
      <c r="Y578" s="107"/>
      <c r="Z578" s="107"/>
    </row>
    <row r="579" ht="13.5" customHeight="1">
      <c r="A579" s="302"/>
      <c r="B579" s="302"/>
      <c r="C579" s="302"/>
      <c r="D579" s="302"/>
      <c r="E579" s="316"/>
      <c r="F579" s="302"/>
      <c r="G579" s="302"/>
      <c r="H579" s="302"/>
      <c r="I579" s="302"/>
      <c r="J579" s="302"/>
      <c r="L579" s="61"/>
      <c r="M579" s="107"/>
      <c r="N579" s="107"/>
      <c r="O579" s="107"/>
      <c r="P579" s="107"/>
      <c r="Q579" s="107"/>
      <c r="R579" s="107"/>
      <c r="S579" s="107"/>
      <c r="T579" s="107"/>
      <c r="U579" s="107"/>
      <c r="V579" s="107"/>
      <c r="W579" s="107"/>
      <c r="X579" s="107"/>
      <c r="Y579" s="107"/>
      <c r="Z579" s="107"/>
    </row>
    <row r="580" ht="13.5" customHeight="1">
      <c r="A580" s="302"/>
      <c r="B580" s="302"/>
      <c r="C580" s="302"/>
      <c r="D580" s="302"/>
      <c r="E580" s="316"/>
      <c r="F580" s="302"/>
      <c r="G580" s="302"/>
      <c r="H580" s="302"/>
      <c r="I580" s="302"/>
      <c r="J580" s="302"/>
      <c r="L580" s="61"/>
      <c r="M580" s="107"/>
      <c r="N580" s="107"/>
      <c r="O580" s="107"/>
      <c r="P580" s="107"/>
      <c r="Q580" s="107"/>
      <c r="R580" s="107"/>
      <c r="S580" s="107"/>
      <c r="T580" s="107"/>
      <c r="U580" s="107"/>
      <c r="V580" s="107"/>
      <c r="W580" s="107"/>
      <c r="X580" s="107"/>
      <c r="Y580" s="107"/>
      <c r="Z580" s="107"/>
    </row>
    <row r="581" ht="13.5" customHeight="1">
      <c r="A581" s="302"/>
      <c r="B581" s="302"/>
      <c r="C581" s="302"/>
      <c r="D581" s="302"/>
      <c r="E581" s="316"/>
      <c r="F581" s="302"/>
      <c r="G581" s="302"/>
      <c r="H581" s="302"/>
      <c r="I581" s="302"/>
      <c r="J581" s="302"/>
      <c r="L581" s="61"/>
      <c r="M581" s="107"/>
      <c r="N581" s="107"/>
      <c r="O581" s="107"/>
      <c r="P581" s="107"/>
      <c r="Q581" s="107"/>
      <c r="R581" s="107"/>
      <c r="S581" s="107"/>
      <c r="T581" s="107"/>
      <c r="U581" s="107"/>
      <c r="V581" s="107"/>
      <c r="W581" s="107"/>
      <c r="X581" s="107"/>
      <c r="Y581" s="107"/>
      <c r="Z581" s="107"/>
    </row>
    <row r="582" ht="13.5" customHeight="1">
      <c r="A582" s="302"/>
      <c r="B582" s="302"/>
      <c r="C582" s="302"/>
      <c r="D582" s="302"/>
      <c r="E582" s="316"/>
      <c r="F582" s="302"/>
      <c r="G582" s="302"/>
      <c r="H582" s="302"/>
      <c r="I582" s="302"/>
      <c r="J582" s="302"/>
      <c r="L582" s="61"/>
      <c r="M582" s="107"/>
      <c r="N582" s="107"/>
      <c r="O582" s="107"/>
      <c r="P582" s="107"/>
      <c r="Q582" s="107"/>
      <c r="R582" s="107"/>
      <c r="S582" s="107"/>
      <c r="T582" s="107"/>
      <c r="U582" s="107"/>
      <c r="V582" s="107"/>
      <c r="W582" s="107"/>
      <c r="X582" s="107"/>
      <c r="Y582" s="107"/>
      <c r="Z582" s="107"/>
    </row>
    <row r="583" ht="13.5" customHeight="1">
      <c r="A583" s="302"/>
      <c r="B583" s="302"/>
      <c r="C583" s="302"/>
      <c r="D583" s="302"/>
      <c r="E583" s="316"/>
      <c r="F583" s="302"/>
      <c r="G583" s="302"/>
      <c r="H583" s="302"/>
      <c r="I583" s="302"/>
      <c r="J583" s="302"/>
      <c r="L583" s="61"/>
      <c r="M583" s="107"/>
      <c r="N583" s="107"/>
      <c r="O583" s="107"/>
      <c r="P583" s="107"/>
      <c r="Q583" s="107"/>
      <c r="R583" s="107"/>
      <c r="S583" s="107"/>
      <c r="T583" s="107"/>
      <c r="U583" s="107"/>
      <c r="V583" s="107"/>
      <c r="W583" s="107"/>
      <c r="X583" s="107"/>
      <c r="Y583" s="107"/>
      <c r="Z583" s="107"/>
    </row>
    <row r="584" ht="13.5" customHeight="1">
      <c r="A584" s="302"/>
      <c r="B584" s="302"/>
      <c r="C584" s="302"/>
      <c r="D584" s="302"/>
      <c r="E584" s="316"/>
      <c r="F584" s="302"/>
      <c r="G584" s="302"/>
      <c r="H584" s="302"/>
      <c r="I584" s="302"/>
      <c r="J584" s="302"/>
      <c r="L584" s="61"/>
      <c r="M584" s="107"/>
      <c r="N584" s="107"/>
      <c r="O584" s="107"/>
      <c r="P584" s="107"/>
      <c r="Q584" s="107"/>
      <c r="R584" s="107"/>
      <c r="S584" s="107"/>
      <c r="T584" s="107"/>
      <c r="U584" s="107"/>
      <c r="V584" s="107"/>
      <c r="W584" s="107"/>
      <c r="X584" s="107"/>
      <c r="Y584" s="107"/>
      <c r="Z584" s="107"/>
    </row>
    <row r="585" ht="13.5" customHeight="1">
      <c r="A585" s="302"/>
      <c r="B585" s="302"/>
      <c r="C585" s="302"/>
      <c r="D585" s="302"/>
      <c r="E585" s="316"/>
      <c r="F585" s="302"/>
      <c r="G585" s="302"/>
      <c r="H585" s="302"/>
      <c r="I585" s="302"/>
      <c r="J585" s="302"/>
      <c r="L585" s="61"/>
      <c r="M585" s="107"/>
      <c r="N585" s="107"/>
      <c r="O585" s="107"/>
      <c r="P585" s="107"/>
      <c r="Q585" s="107"/>
      <c r="R585" s="107"/>
      <c r="S585" s="107"/>
      <c r="T585" s="107"/>
      <c r="U585" s="107"/>
      <c r="V585" s="107"/>
      <c r="W585" s="107"/>
      <c r="X585" s="107"/>
      <c r="Y585" s="107"/>
      <c r="Z585" s="107"/>
    </row>
    <row r="586" ht="13.5" customHeight="1">
      <c r="A586" s="302"/>
      <c r="B586" s="302"/>
      <c r="C586" s="302"/>
      <c r="D586" s="302"/>
      <c r="E586" s="316"/>
      <c r="F586" s="302"/>
      <c r="G586" s="302"/>
      <c r="H586" s="302"/>
      <c r="I586" s="302"/>
      <c r="J586" s="302"/>
      <c r="L586" s="61"/>
      <c r="M586" s="107"/>
      <c r="N586" s="107"/>
      <c r="O586" s="107"/>
      <c r="P586" s="107"/>
      <c r="Q586" s="107"/>
      <c r="R586" s="107"/>
      <c r="S586" s="107"/>
      <c r="T586" s="107"/>
      <c r="U586" s="107"/>
      <c r="V586" s="107"/>
      <c r="W586" s="107"/>
      <c r="X586" s="107"/>
      <c r="Y586" s="107"/>
      <c r="Z586" s="107"/>
    </row>
    <row r="587" ht="13.5" customHeight="1">
      <c r="A587" s="302"/>
      <c r="B587" s="302"/>
      <c r="C587" s="302"/>
      <c r="D587" s="302"/>
      <c r="E587" s="316"/>
      <c r="F587" s="302"/>
      <c r="G587" s="302"/>
      <c r="H587" s="302"/>
      <c r="I587" s="302"/>
      <c r="J587" s="302"/>
      <c r="L587" s="61"/>
      <c r="M587" s="107"/>
      <c r="N587" s="107"/>
      <c r="O587" s="107"/>
      <c r="P587" s="107"/>
      <c r="Q587" s="107"/>
      <c r="R587" s="107"/>
      <c r="S587" s="107"/>
      <c r="T587" s="107"/>
      <c r="U587" s="107"/>
      <c r="V587" s="107"/>
      <c r="W587" s="107"/>
      <c r="X587" s="107"/>
      <c r="Y587" s="107"/>
      <c r="Z587" s="107"/>
    </row>
    <row r="588" ht="13.5" customHeight="1">
      <c r="A588" s="302"/>
      <c r="B588" s="302"/>
      <c r="C588" s="302"/>
      <c r="D588" s="302"/>
      <c r="E588" s="316"/>
      <c r="F588" s="302"/>
      <c r="G588" s="302"/>
      <c r="H588" s="302"/>
      <c r="I588" s="302"/>
      <c r="J588" s="302"/>
      <c r="L588" s="61"/>
      <c r="M588" s="107"/>
      <c r="N588" s="107"/>
      <c r="O588" s="107"/>
      <c r="P588" s="107"/>
      <c r="Q588" s="107"/>
      <c r="R588" s="107"/>
      <c r="S588" s="107"/>
      <c r="T588" s="107"/>
      <c r="U588" s="107"/>
      <c r="V588" s="107"/>
      <c r="W588" s="107"/>
      <c r="X588" s="107"/>
      <c r="Y588" s="107"/>
      <c r="Z588" s="107"/>
    </row>
    <row r="589" ht="13.5" customHeight="1">
      <c r="A589" s="302"/>
      <c r="B589" s="302"/>
      <c r="C589" s="302"/>
      <c r="D589" s="302"/>
      <c r="E589" s="316"/>
      <c r="F589" s="302"/>
      <c r="G589" s="302"/>
      <c r="H589" s="302"/>
      <c r="I589" s="302"/>
      <c r="J589" s="302"/>
      <c r="L589" s="61"/>
      <c r="M589" s="107"/>
      <c r="N589" s="107"/>
      <c r="O589" s="107"/>
      <c r="P589" s="107"/>
      <c r="Q589" s="107"/>
      <c r="R589" s="107"/>
      <c r="S589" s="107"/>
      <c r="T589" s="107"/>
      <c r="U589" s="107"/>
      <c r="V589" s="107"/>
      <c r="W589" s="107"/>
      <c r="X589" s="107"/>
      <c r="Y589" s="107"/>
      <c r="Z589" s="107"/>
    </row>
    <row r="590" ht="13.5" customHeight="1">
      <c r="A590" s="302"/>
      <c r="B590" s="302"/>
      <c r="C590" s="302"/>
      <c r="D590" s="302"/>
      <c r="E590" s="316"/>
      <c r="F590" s="302"/>
      <c r="G590" s="302"/>
      <c r="H590" s="302"/>
      <c r="I590" s="302"/>
      <c r="J590" s="302"/>
      <c r="L590" s="61"/>
      <c r="M590" s="107"/>
      <c r="N590" s="107"/>
      <c r="O590" s="107"/>
      <c r="P590" s="107"/>
      <c r="Q590" s="107"/>
      <c r="R590" s="107"/>
      <c r="S590" s="107"/>
      <c r="T590" s="107"/>
      <c r="U590" s="107"/>
      <c r="V590" s="107"/>
      <c r="W590" s="107"/>
      <c r="X590" s="107"/>
      <c r="Y590" s="107"/>
      <c r="Z590" s="107"/>
    </row>
    <row r="591" ht="13.5" customHeight="1">
      <c r="A591" s="302"/>
      <c r="B591" s="302"/>
      <c r="C591" s="302"/>
      <c r="D591" s="302"/>
      <c r="E591" s="316"/>
      <c r="F591" s="302"/>
      <c r="G591" s="302"/>
      <c r="H591" s="302"/>
      <c r="I591" s="302"/>
      <c r="J591" s="302"/>
      <c r="L591" s="61"/>
      <c r="M591" s="107"/>
      <c r="N591" s="107"/>
      <c r="O591" s="107"/>
      <c r="P591" s="107"/>
      <c r="Q591" s="107"/>
      <c r="R591" s="107"/>
      <c r="S591" s="107"/>
      <c r="T591" s="107"/>
      <c r="U591" s="107"/>
      <c r="V591" s="107"/>
      <c r="W591" s="107"/>
      <c r="X591" s="107"/>
      <c r="Y591" s="107"/>
      <c r="Z591" s="107"/>
    </row>
    <row r="592" ht="13.5" customHeight="1">
      <c r="A592" s="302"/>
      <c r="B592" s="302"/>
      <c r="C592" s="302"/>
      <c r="D592" s="302"/>
      <c r="E592" s="316"/>
      <c r="F592" s="302"/>
      <c r="G592" s="302"/>
      <c r="H592" s="302"/>
      <c r="I592" s="302"/>
      <c r="J592" s="302"/>
      <c r="L592" s="61"/>
      <c r="M592" s="107"/>
      <c r="N592" s="107"/>
      <c r="O592" s="107"/>
      <c r="P592" s="107"/>
      <c r="Q592" s="107"/>
      <c r="R592" s="107"/>
      <c r="S592" s="107"/>
      <c r="T592" s="107"/>
      <c r="U592" s="107"/>
      <c r="V592" s="107"/>
      <c r="W592" s="107"/>
      <c r="X592" s="107"/>
      <c r="Y592" s="107"/>
      <c r="Z592" s="107"/>
    </row>
    <row r="593" ht="13.5" customHeight="1">
      <c r="A593" s="302"/>
      <c r="B593" s="302"/>
      <c r="C593" s="302"/>
      <c r="D593" s="302"/>
      <c r="E593" s="316"/>
      <c r="F593" s="302"/>
      <c r="G593" s="302"/>
      <c r="H593" s="302"/>
      <c r="I593" s="302"/>
      <c r="J593" s="302"/>
      <c r="L593" s="61"/>
      <c r="M593" s="107"/>
      <c r="N593" s="107"/>
      <c r="O593" s="107"/>
      <c r="P593" s="107"/>
      <c r="Q593" s="107"/>
      <c r="R593" s="107"/>
      <c r="S593" s="107"/>
      <c r="T593" s="107"/>
      <c r="U593" s="107"/>
      <c r="V593" s="107"/>
      <c r="W593" s="107"/>
      <c r="X593" s="107"/>
      <c r="Y593" s="107"/>
      <c r="Z593" s="107"/>
    </row>
    <row r="594" ht="13.5" customHeight="1">
      <c r="A594" s="302"/>
      <c r="B594" s="302"/>
      <c r="C594" s="302"/>
      <c r="D594" s="302"/>
      <c r="E594" s="316"/>
      <c r="F594" s="302"/>
      <c r="G594" s="302"/>
      <c r="H594" s="302"/>
      <c r="I594" s="302"/>
      <c r="J594" s="302"/>
      <c r="L594" s="61"/>
      <c r="M594" s="107"/>
      <c r="N594" s="107"/>
      <c r="O594" s="107"/>
      <c r="P594" s="107"/>
      <c r="Q594" s="107"/>
      <c r="R594" s="107"/>
      <c r="S594" s="107"/>
      <c r="T594" s="107"/>
      <c r="U594" s="107"/>
      <c r="V594" s="107"/>
      <c r="W594" s="107"/>
      <c r="X594" s="107"/>
      <c r="Y594" s="107"/>
      <c r="Z594" s="107"/>
    </row>
    <row r="595" ht="13.5" customHeight="1">
      <c r="A595" s="302"/>
      <c r="B595" s="302"/>
      <c r="C595" s="302"/>
      <c r="D595" s="302"/>
      <c r="E595" s="316"/>
      <c r="F595" s="302"/>
      <c r="G595" s="302"/>
      <c r="H595" s="302"/>
      <c r="I595" s="302"/>
      <c r="J595" s="302"/>
      <c r="L595" s="61"/>
      <c r="M595" s="107"/>
      <c r="N595" s="107"/>
      <c r="O595" s="107"/>
      <c r="P595" s="107"/>
      <c r="Q595" s="107"/>
      <c r="R595" s="107"/>
      <c r="S595" s="107"/>
      <c r="T595" s="107"/>
      <c r="U595" s="107"/>
      <c r="V595" s="107"/>
      <c r="W595" s="107"/>
      <c r="X595" s="107"/>
      <c r="Y595" s="107"/>
      <c r="Z595" s="107"/>
    </row>
    <row r="596" ht="13.5" customHeight="1">
      <c r="A596" s="302"/>
      <c r="B596" s="302"/>
      <c r="C596" s="302"/>
      <c r="D596" s="302"/>
      <c r="E596" s="316"/>
      <c r="F596" s="302"/>
      <c r="G596" s="302"/>
      <c r="H596" s="302"/>
      <c r="I596" s="302"/>
      <c r="J596" s="302"/>
      <c r="L596" s="61"/>
      <c r="M596" s="107"/>
      <c r="N596" s="107"/>
      <c r="O596" s="107"/>
      <c r="P596" s="107"/>
      <c r="Q596" s="107"/>
      <c r="R596" s="107"/>
      <c r="S596" s="107"/>
      <c r="T596" s="107"/>
      <c r="U596" s="107"/>
      <c r="V596" s="107"/>
      <c r="W596" s="107"/>
      <c r="X596" s="107"/>
      <c r="Y596" s="107"/>
      <c r="Z596" s="107"/>
    </row>
    <row r="597" ht="13.5" customHeight="1">
      <c r="A597" s="302"/>
      <c r="B597" s="302"/>
      <c r="C597" s="302"/>
      <c r="D597" s="302"/>
      <c r="E597" s="316"/>
      <c r="F597" s="302"/>
      <c r="G597" s="302"/>
      <c r="H597" s="302"/>
      <c r="I597" s="302"/>
      <c r="J597" s="302"/>
      <c r="L597" s="61"/>
      <c r="M597" s="107"/>
      <c r="N597" s="107"/>
      <c r="O597" s="107"/>
      <c r="P597" s="107"/>
      <c r="Q597" s="107"/>
      <c r="R597" s="107"/>
      <c r="S597" s="107"/>
      <c r="T597" s="107"/>
      <c r="U597" s="107"/>
      <c r="V597" s="107"/>
      <c r="W597" s="107"/>
      <c r="X597" s="107"/>
      <c r="Y597" s="107"/>
      <c r="Z597" s="107"/>
    </row>
    <row r="598" ht="13.5" customHeight="1">
      <c r="A598" s="302"/>
      <c r="B598" s="302"/>
      <c r="C598" s="302"/>
      <c r="D598" s="302"/>
      <c r="E598" s="316"/>
      <c r="F598" s="302"/>
      <c r="G598" s="302"/>
      <c r="H598" s="302"/>
      <c r="I598" s="302"/>
      <c r="J598" s="302"/>
      <c r="L598" s="61"/>
      <c r="M598" s="107"/>
      <c r="N598" s="107"/>
      <c r="O598" s="107"/>
      <c r="P598" s="107"/>
      <c r="Q598" s="107"/>
      <c r="R598" s="107"/>
      <c r="S598" s="107"/>
      <c r="T598" s="107"/>
      <c r="U598" s="107"/>
      <c r="V598" s="107"/>
      <c r="W598" s="107"/>
      <c r="X598" s="107"/>
      <c r="Y598" s="107"/>
      <c r="Z598" s="107"/>
    </row>
    <row r="599" ht="13.5" customHeight="1">
      <c r="A599" s="302"/>
      <c r="B599" s="302"/>
      <c r="C599" s="302"/>
      <c r="D599" s="302"/>
      <c r="E599" s="316"/>
      <c r="F599" s="302"/>
      <c r="G599" s="302"/>
      <c r="H599" s="302"/>
      <c r="I599" s="302"/>
      <c r="J599" s="302"/>
      <c r="L599" s="61"/>
      <c r="M599" s="107"/>
      <c r="N599" s="107"/>
      <c r="O599" s="107"/>
      <c r="P599" s="107"/>
      <c r="Q599" s="107"/>
      <c r="R599" s="107"/>
      <c r="S599" s="107"/>
      <c r="T599" s="107"/>
      <c r="U599" s="107"/>
      <c r="V599" s="107"/>
      <c r="W599" s="107"/>
      <c r="X599" s="107"/>
      <c r="Y599" s="107"/>
      <c r="Z599" s="107"/>
    </row>
    <row r="600" ht="13.5" customHeight="1">
      <c r="A600" s="302"/>
      <c r="B600" s="302"/>
      <c r="C600" s="302"/>
      <c r="D600" s="302"/>
      <c r="E600" s="316"/>
      <c r="F600" s="302"/>
      <c r="G600" s="302"/>
      <c r="H600" s="302"/>
      <c r="I600" s="302"/>
      <c r="J600" s="302"/>
      <c r="L600" s="61"/>
      <c r="M600" s="107"/>
      <c r="N600" s="107"/>
      <c r="O600" s="107"/>
      <c r="P600" s="107"/>
      <c r="Q600" s="107"/>
      <c r="R600" s="107"/>
      <c r="S600" s="107"/>
      <c r="T600" s="107"/>
      <c r="U600" s="107"/>
      <c r="V600" s="107"/>
      <c r="W600" s="107"/>
      <c r="X600" s="107"/>
      <c r="Y600" s="107"/>
      <c r="Z600" s="107"/>
    </row>
    <row r="601" ht="13.5" customHeight="1">
      <c r="A601" s="302"/>
      <c r="B601" s="302"/>
      <c r="C601" s="302"/>
      <c r="D601" s="302"/>
      <c r="E601" s="316"/>
      <c r="F601" s="302"/>
      <c r="G601" s="302"/>
      <c r="H601" s="302"/>
      <c r="I601" s="302"/>
      <c r="J601" s="302"/>
      <c r="L601" s="61"/>
      <c r="M601" s="107"/>
      <c r="N601" s="107"/>
      <c r="O601" s="107"/>
      <c r="P601" s="107"/>
      <c r="Q601" s="107"/>
      <c r="R601" s="107"/>
      <c r="S601" s="107"/>
      <c r="T601" s="107"/>
      <c r="U601" s="107"/>
      <c r="V601" s="107"/>
      <c r="W601" s="107"/>
      <c r="X601" s="107"/>
      <c r="Y601" s="107"/>
      <c r="Z601" s="107"/>
    </row>
    <row r="602" ht="13.5" customHeight="1">
      <c r="A602" s="302"/>
      <c r="B602" s="302"/>
      <c r="C602" s="302"/>
      <c r="D602" s="302"/>
      <c r="E602" s="316"/>
      <c r="F602" s="302"/>
      <c r="G602" s="302"/>
      <c r="H602" s="302"/>
      <c r="I602" s="302"/>
      <c r="J602" s="302"/>
      <c r="L602" s="61"/>
      <c r="M602" s="107"/>
      <c r="N602" s="107"/>
      <c r="O602" s="107"/>
      <c r="P602" s="107"/>
      <c r="Q602" s="107"/>
      <c r="R602" s="107"/>
      <c r="S602" s="107"/>
      <c r="T602" s="107"/>
      <c r="U602" s="107"/>
      <c r="V602" s="107"/>
      <c r="W602" s="107"/>
      <c r="X602" s="107"/>
      <c r="Y602" s="107"/>
      <c r="Z602" s="107"/>
    </row>
    <row r="603" ht="13.5" customHeight="1">
      <c r="A603" s="302"/>
      <c r="B603" s="302"/>
      <c r="C603" s="302"/>
      <c r="D603" s="302"/>
      <c r="E603" s="316"/>
      <c r="F603" s="302"/>
      <c r="G603" s="302"/>
      <c r="H603" s="302"/>
      <c r="I603" s="302"/>
      <c r="J603" s="302"/>
      <c r="L603" s="61"/>
      <c r="M603" s="107"/>
      <c r="N603" s="107"/>
      <c r="O603" s="107"/>
      <c r="P603" s="107"/>
      <c r="Q603" s="107"/>
      <c r="R603" s="107"/>
      <c r="S603" s="107"/>
      <c r="T603" s="107"/>
      <c r="U603" s="107"/>
      <c r="V603" s="107"/>
      <c r="W603" s="107"/>
      <c r="X603" s="107"/>
      <c r="Y603" s="107"/>
      <c r="Z603" s="107"/>
    </row>
    <row r="604" ht="13.5" customHeight="1">
      <c r="A604" s="302"/>
      <c r="B604" s="302"/>
      <c r="C604" s="302"/>
      <c r="D604" s="302"/>
      <c r="E604" s="316"/>
      <c r="F604" s="302"/>
      <c r="G604" s="302"/>
      <c r="H604" s="302"/>
      <c r="I604" s="302"/>
      <c r="J604" s="302"/>
      <c r="L604" s="61"/>
      <c r="M604" s="107"/>
      <c r="N604" s="107"/>
      <c r="O604" s="107"/>
      <c r="P604" s="107"/>
      <c r="Q604" s="107"/>
      <c r="R604" s="107"/>
      <c r="S604" s="107"/>
      <c r="T604" s="107"/>
      <c r="U604" s="107"/>
      <c r="V604" s="107"/>
      <c r="W604" s="107"/>
      <c r="X604" s="107"/>
      <c r="Y604" s="107"/>
      <c r="Z604" s="107"/>
    </row>
    <row r="605" ht="13.5" customHeight="1">
      <c r="A605" s="302"/>
      <c r="B605" s="302"/>
      <c r="C605" s="302"/>
      <c r="D605" s="302"/>
      <c r="E605" s="316"/>
      <c r="F605" s="302"/>
      <c r="G605" s="302"/>
      <c r="H605" s="302"/>
      <c r="I605" s="302"/>
      <c r="J605" s="302"/>
      <c r="L605" s="61"/>
      <c r="M605" s="107"/>
      <c r="N605" s="107"/>
      <c r="O605" s="107"/>
      <c r="P605" s="107"/>
      <c r="Q605" s="107"/>
      <c r="R605" s="107"/>
      <c r="S605" s="107"/>
      <c r="T605" s="107"/>
      <c r="U605" s="107"/>
      <c r="V605" s="107"/>
      <c r="W605" s="107"/>
      <c r="X605" s="107"/>
      <c r="Y605" s="107"/>
      <c r="Z605" s="107"/>
    </row>
    <row r="606" ht="13.5" customHeight="1">
      <c r="A606" s="302"/>
      <c r="B606" s="302"/>
      <c r="C606" s="302"/>
      <c r="D606" s="302"/>
      <c r="E606" s="316"/>
      <c r="F606" s="302"/>
      <c r="G606" s="302"/>
      <c r="H606" s="302"/>
      <c r="I606" s="302"/>
      <c r="J606" s="302"/>
      <c r="L606" s="61"/>
      <c r="M606" s="107"/>
      <c r="N606" s="107"/>
      <c r="O606" s="107"/>
      <c r="P606" s="107"/>
      <c r="Q606" s="107"/>
      <c r="R606" s="107"/>
      <c r="S606" s="107"/>
      <c r="T606" s="107"/>
      <c r="U606" s="107"/>
      <c r="V606" s="107"/>
      <c r="W606" s="107"/>
      <c r="X606" s="107"/>
      <c r="Y606" s="107"/>
      <c r="Z606" s="107"/>
    </row>
    <row r="607" ht="13.5" customHeight="1">
      <c r="A607" s="302"/>
      <c r="B607" s="302"/>
      <c r="C607" s="302"/>
      <c r="D607" s="302"/>
      <c r="E607" s="316"/>
      <c r="F607" s="302"/>
      <c r="G607" s="302"/>
      <c r="H607" s="302"/>
      <c r="I607" s="302"/>
      <c r="J607" s="302"/>
      <c r="L607" s="61"/>
      <c r="M607" s="107"/>
      <c r="N607" s="107"/>
      <c r="O607" s="107"/>
      <c r="P607" s="107"/>
      <c r="Q607" s="107"/>
      <c r="R607" s="107"/>
      <c r="S607" s="107"/>
      <c r="T607" s="107"/>
      <c r="U607" s="107"/>
      <c r="V607" s="107"/>
      <c r="W607" s="107"/>
      <c r="X607" s="107"/>
      <c r="Y607" s="107"/>
      <c r="Z607" s="107"/>
    </row>
    <row r="608" ht="13.5" customHeight="1">
      <c r="A608" s="302"/>
      <c r="B608" s="302"/>
      <c r="C608" s="302"/>
      <c r="D608" s="302"/>
      <c r="E608" s="316"/>
      <c r="F608" s="302"/>
      <c r="G608" s="302"/>
      <c r="H608" s="302"/>
      <c r="I608" s="302"/>
      <c r="J608" s="302"/>
      <c r="L608" s="61"/>
      <c r="M608" s="107"/>
      <c r="N608" s="107"/>
      <c r="O608" s="107"/>
      <c r="P608" s="107"/>
      <c r="Q608" s="107"/>
      <c r="R608" s="107"/>
      <c r="S608" s="107"/>
      <c r="T608" s="107"/>
      <c r="U608" s="107"/>
      <c r="V608" s="107"/>
      <c r="W608" s="107"/>
      <c r="X608" s="107"/>
      <c r="Y608" s="107"/>
      <c r="Z608" s="107"/>
    </row>
    <row r="609" ht="13.5" customHeight="1">
      <c r="A609" s="302"/>
      <c r="B609" s="302"/>
      <c r="C609" s="302"/>
      <c r="D609" s="302"/>
      <c r="E609" s="316"/>
      <c r="F609" s="302"/>
      <c r="G609" s="302"/>
      <c r="H609" s="302"/>
      <c r="I609" s="302"/>
      <c r="J609" s="302"/>
      <c r="L609" s="61"/>
      <c r="M609" s="107"/>
      <c r="N609" s="107"/>
      <c r="O609" s="107"/>
      <c r="P609" s="107"/>
      <c r="Q609" s="107"/>
      <c r="R609" s="107"/>
      <c r="S609" s="107"/>
      <c r="T609" s="107"/>
      <c r="U609" s="107"/>
      <c r="V609" s="107"/>
      <c r="W609" s="107"/>
      <c r="X609" s="107"/>
      <c r="Y609" s="107"/>
      <c r="Z609" s="107"/>
    </row>
    <row r="610" ht="13.5" customHeight="1">
      <c r="A610" s="302"/>
      <c r="B610" s="302"/>
      <c r="C610" s="302"/>
      <c r="D610" s="302"/>
      <c r="E610" s="316"/>
      <c r="F610" s="302"/>
      <c r="G610" s="302"/>
      <c r="H610" s="302"/>
      <c r="I610" s="302"/>
      <c r="J610" s="302"/>
      <c r="L610" s="61"/>
      <c r="M610" s="107"/>
      <c r="N610" s="107"/>
      <c r="O610" s="107"/>
      <c r="P610" s="107"/>
      <c r="Q610" s="107"/>
      <c r="R610" s="107"/>
      <c r="S610" s="107"/>
      <c r="T610" s="107"/>
      <c r="U610" s="107"/>
      <c r="V610" s="107"/>
      <c r="W610" s="107"/>
      <c r="X610" s="107"/>
      <c r="Y610" s="107"/>
      <c r="Z610" s="107"/>
    </row>
    <row r="611" ht="13.5" customHeight="1">
      <c r="A611" s="302"/>
      <c r="B611" s="302"/>
      <c r="C611" s="302"/>
      <c r="D611" s="302"/>
      <c r="E611" s="316"/>
      <c r="F611" s="302"/>
      <c r="G611" s="302"/>
      <c r="H611" s="302"/>
      <c r="I611" s="302"/>
      <c r="J611" s="302"/>
      <c r="L611" s="61"/>
      <c r="M611" s="107"/>
      <c r="N611" s="107"/>
      <c r="O611" s="107"/>
      <c r="P611" s="107"/>
      <c r="Q611" s="107"/>
      <c r="R611" s="107"/>
      <c r="S611" s="107"/>
      <c r="T611" s="107"/>
      <c r="U611" s="107"/>
      <c r="V611" s="107"/>
      <c r="W611" s="107"/>
      <c r="X611" s="107"/>
      <c r="Y611" s="107"/>
      <c r="Z611" s="107"/>
    </row>
    <row r="612" ht="13.5" customHeight="1">
      <c r="A612" s="302"/>
      <c r="B612" s="302"/>
      <c r="C612" s="302"/>
      <c r="D612" s="302"/>
      <c r="E612" s="316"/>
      <c r="F612" s="302"/>
      <c r="G612" s="302"/>
      <c r="H612" s="302"/>
      <c r="I612" s="302"/>
      <c r="J612" s="302"/>
      <c r="L612" s="61"/>
      <c r="M612" s="107"/>
      <c r="N612" s="107"/>
      <c r="O612" s="107"/>
      <c r="P612" s="107"/>
      <c r="Q612" s="107"/>
      <c r="R612" s="107"/>
      <c r="S612" s="107"/>
      <c r="T612" s="107"/>
      <c r="U612" s="107"/>
      <c r="V612" s="107"/>
      <c r="W612" s="107"/>
      <c r="X612" s="107"/>
      <c r="Y612" s="107"/>
      <c r="Z612" s="107"/>
    </row>
    <row r="613" ht="13.5" customHeight="1">
      <c r="A613" s="302"/>
      <c r="B613" s="302"/>
      <c r="C613" s="302"/>
      <c r="D613" s="302"/>
      <c r="E613" s="316"/>
      <c r="F613" s="302"/>
      <c r="G613" s="302"/>
      <c r="H613" s="302"/>
      <c r="I613" s="302"/>
      <c r="J613" s="302"/>
      <c r="L613" s="61"/>
      <c r="M613" s="107"/>
      <c r="N613" s="107"/>
      <c r="O613" s="107"/>
      <c r="P613" s="107"/>
      <c r="Q613" s="107"/>
      <c r="R613" s="107"/>
      <c r="S613" s="107"/>
      <c r="T613" s="107"/>
      <c r="U613" s="107"/>
      <c r="V613" s="107"/>
      <c r="W613" s="107"/>
      <c r="X613" s="107"/>
      <c r="Y613" s="107"/>
      <c r="Z613" s="107"/>
    </row>
    <row r="614" ht="13.5" customHeight="1">
      <c r="A614" s="302"/>
      <c r="B614" s="302"/>
      <c r="C614" s="302"/>
      <c r="D614" s="302"/>
      <c r="E614" s="316"/>
      <c r="F614" s="302"/>
      <c r="G614" s="302"/>
      <c r="H614" s="302"/>
      <c r="I614" s="302"/>
      <c r="J614" s="302"/>
      <c r="L614" s="61"/>
      <c r="M614" s="107"/>
      <c r="N614" s="107"/>
      <c r="O614" s="107"/>
      <c r="P614" s="107"/>
      <c r="Q614" s="107"/>
      <c r="R614" s="107"/>
      <c r="S614" s="107"/>
      <c r="T614" s="107"/>
      <c r="U614" s="107"/>
      <c r="V614" s="107"/>
      <c r="W614" s="107"/>
      <c r="X614" s="107"/>
      <c r="Y614" s="107"/>
      <c r="Z614" s="107"/>
    </row>
    <row r="615" ht="13.5" customHeight="1">
      <c r="A615" s="302"/>
      <c r="B615" s="302"/>
      <c r="C615" s="302"/>
      <c r="D615" s="302"/>
      <c r="E615" s="316"/>
      <c r="F615" s="302"/>
      <c r="G615" s="302"/>
      <c r="H615" s="302"/>
      <c r="I615" s="302"/>
      <c r="J615" s="302"/>
      <c r="L615" s="61"/>
      <c r="M615" s="107"/>
      <c r="N615" s="107"/>
      <c r="O615" s="107"/>
      <c r="P615" s="107"/>
      <c r="Q615" s="107"/>
      <c r="R615" s="107"/>
      <c r="S615" s="107"/>
      <c r="T615" s="107"/>
      <c r="U615" s="107"/>
      <c r="V615" s="107"/>
      <c r="W615" s="107"/>
      <c r="X615" s="107"/>
      <c r="Y615" s="107"/>
      <c r="Z615" s="107"/>
    </row>
    <row r="616" ht="13.5" customHeight="1">
      <c r="A616" s="302"/>
      <c r="B616" s="302"/>
      <c r="C616" s="302"/>
      <c r="D616" s="302"/>
      <c r="E616" s="316"/>
      <c r="F616" s="302"/>
      <c r="G616" s="302"/>
      <c r="H616" s="302"/>
      <c r="I616" s="302"/>
      <c r="J616" s="302"/>
      <c r="L616" s="61"/>
      <c r="M616" s="107"/>
      <c r="N616" s="107"/>
      <c r="O616" s="107"/>
      <c r="P616" s="107"/>
      <c r="Q616" s="107"/>
      <c r="R616" s="107"/>
      <c r="S616" s="107"/>
      <c r="T616" s="107"/>
      <c r="U616" s="107"/>
      <c r="V616" s="107"/>
      <c r="W616" s="107"/>
      <c r="X616" s="107"/>
      <c r="Y616" s="107"/>
      <c r="Z616" s="107"/>
    </row>
    <row r="617" ht="13.5" customHeight="1">
      <c r="A617" s="302"/>
      <c r="B617" s="302"/>
      <c r="C617" s="302"/>
      <c r="D617" s="302"/>
      <c r="E617" s="316"/>
      <c r="F617" s="302"/>
      <c r="G617" s="302"/>
      <c r="H617" s="302"/>
      <c r="I617" s="302"/>
      <c r="J617" s="302"/>
      <c r="L617" s="61"/>
      <c r="M617" s="107"/>
      <c r="N617" s="107"/>
      <c r="O617" s="107"/>
      <c r="P617" s="107"/>
      <c r="Q617" s="107"/>
      <c r="R617" s="107"/>
      <c r="S617" s="107"/>
      <c r="T617" s="107"/>
      <c r="U617" s="107"/>
      <c r="V617" s="107"/>
      <c r="W617" s="107"/>
      <c r="X617" s="107"/>
      <c r="Y617" s="107"/>
      <c r="Z617" s="107"/>
    </row>
    <row r="618" ht="13.5" customHeight="1">
      <c r="A618" s="302"/>
      <c r="B618" s="302"/>
      <c r="C618" s="302"/>
      <c r="D618" s="302"/>
      <c r="E618" s="316"/>
      <c r="F618" s="302"/>
      <c r="G618" s="302"/>
      <c r="H618" s="302"/>
      <c r="I618" s="302"/>
      <c r="J618" s="302"/>
      <c r="L618" s="61"/>
      <c r="M618" s="107"/>
      <c r="N618" s="107"/>
      <c r="O618" s="107"/>
      <c r="P618" s="107"/>
      <c r="Q618" s="107"/>
      <c r="R618" s="107"/>
      <c r="S618" s="107"/>
      <c r="T618" s="107"/>
      <c r="U618" s="107"/>
      <c r="V618" s="107"/>
      <c r="W618" s="107"/>
      <c r="X618" s="107"/>
      <c r="Y618" s="107"/>
      <c r="Z618" s="107"/>
    </row>
    <row r="619" ht="13.5" customHeight="1">
      <c r="A619" s="302"/>
      <c r="B619" s="302"/>
      <c r="C619" s="302"/>
      <c r="D619" s="302"/>
      <c r="E619" s="316"/>
      <c r="F619" s="302"/>
      <c r="G619" s="302"/>
      <c r="H619" s="302"/>
      <c r="I619" s="302"/>
      <c r="J619" s="302"/>
      <c r="L619" s="61"/>
      <c r="M619" s="107"/>
      <c r="N619" s="107"/>
      <c r="O619" s="107"/>
      <c r="P619" s="107"/>
      <c r="Q619" s="107"/>
      <c r="R619" s="107"/>
      <c r="S619" s="107"/>
      <c r="T619" s="107"/>
      <c r="U619" s="107"/>
      <c r="V619" s="107"/>
      <c r="W619" s="107"/>
      <c r="X619" s="107"/>
      <c r="Y619" s="107"/>
      <c r="Z619" s="107"/>
    </row>
    <row r="620" ht="13.5" customHeight="1">
      <c r="A620" s="302"/>
      <c r="B620" s="302"/>
      <c r="C620" s="302"/>
      <c r="D620" s="302"/>
      <c r="E620" s="316"/>
      <c r="F620" s="302"/>
      <c r="G620" s="302"/>
      <c r="H620" s="302"/>
      <c r="I620" s="302"/>
      <c r="J620" s="302"/>
      <c r="L620" s="61"/>
      <c r="M620" s="107"/>
      <c r="N620" s="107"/>
      <c r="O620" s="107"/>
      <c r="P620" s="107"/>
      <c r="Q620" s="107"/>
      <c r="R620" s="107"/>
      <c r="S620" s="107"/>
      <c r="T620" s="107"/>
      <c r="U620" s="107"/>
      <c r="V620" s="107"/>
      <c r="W620" s="107"/>
      <c r="X620" s="107"/>
      <c r="Y620" s="107"/>
      <c r="Z620" s="107"/>
    </row>
    <row r="621" ht="13.5" customHeight="1">
      <c r="A621" s="302"/>
      <c r="B621" s="302"/>
      <c r="C621" s="302"/>
      <c r="D621" s="302"/>
      <c r="E621" s="316"/>
      <c r="F621" s="302"/>
      <c r="G621" s="302"/>
      <c r="H621" s="302"/>
      <c r="I621" s="302"/>
      <c r="J621" s="302"/>
      <c r="L621" s="61"/>
      <c r="M621" s="107"/>
      <c r="N621" s="107"/>
      <c r="O621" s="107"/>
      <c r="P621" s="107"/>
      <c r="Q621" s="107"/>
      <c r="R621" s="107"/>
      <c r="S621" s="107"/>
      <c r="T621" s="107"/>
      <c r="U621" s="107"/>
      <c r="V621" s="107"/>
      <c r="W621" s="107"/>
      <c r="X621" s="107"/>
      <c r="Y621" s="107"/>
      <c r="Z621" s="107"/>
    </row>
    <row r="622" ht="13.5" customHeight="1">
      <c r="A622" s="302"/>
      <c r="B622" s="302"/>
      <c r="C622" s="302"/>
      <c r="D622" s="302"/>
      <c r="E622" s="316"/>
      <c r="F622" s="302"/>
      <c r="G622" s="302"/>
      <c r="H622" s="302"/>
      <c r="I622" s="302"/>
      <c r="J622" s="302"/>
      <c r="L622" s="61"/>
      <c r="M622" s="107"/>
      <c r="N622" s="107"/>
      <c r="O622" s="107"/>
      <c r="P622" s="107"/>
      <c r="Q622" s="107"/>
      <c r="R622" s="107"/>
      <c r="S622" s="107"/>
      <c r="T622" s="107"/>
      <c r="U622" s="107"/>
      <c r="V622" s="107"/>
      <c r="W622" s="107"/>
      <c r="X622" s="107"/>
      <c r="Y622" s="107"/>
      <c r="Z622" s="107"/>
    </row>
    <row r="623" ht="13.5" customHeight="1">
      <c r="A623" s="302"/>
      <c r="B623" s="302"/>
      <c r="C623" s="302"/>
      <c r="D623" s="302"/>
      <c r="E623" s="316"/>
      <c r="F623" s="302"/>
      <c r="G623" s="302"/>
      <c r="H623" s="302"/>
      <c r="I623" s="302"/>
      <c r="J623" s="302"/>
      <c r="L623" s="61"/>
      <c r="M623" s="107"/>
      <c r="N623" s="107"/>
      <c r="O623" s="107"/>
      <c r="P623" s="107"/>
      <c r="Q623" s="107"/>
      <c r="R623" s="107"/>
      <c r="S623" s="107"/>
      <c r="T623" s="107"/>
      <c r="U623" s="107"/>
      <c r="V623" s="107"/>
      <c r="W623" s="107"/>
      <c r="X623" s="107"/>
      <c r="Y623" s="107"/>
      <c r="Z623" s="107"/>
    </row>
    <row r="624" ht="13.5" customHeight="1">
      <c r="A624" s="302"/>
      <c r="B624" s="302"/>
      <c r="C624" s="302"/>
      <c r="D624" s="302"/>
      <c r="E624" s="316"/>
      <c r="F624" s="302"/>
      <c r="G624" s="302"/>
      <c r="H624" s="302"/>
      <c r="I624" s="302"/>
      <c r="J624" s="302"/>
      <c r="L624" s="61"/>
      <c r="M624" s="107"/>
      <c r="N624" s="107"/>
      <c r="O624" s="107"/>
      <c r="P624" s="107"/>
      <c r="Q624" s="107"/>
      <c r="R624" s="107"/>
      <c r="S624" s="107"/>
      <c r="T624" s="107"/>
      <c r="U624" s="107"/>
      <c r="V624" s="107"/>
      <c r="W624" s="107"/>
      <c r="X624" s="107"/>
      <c r="Y624" s="107"/>
      <c r="Z624" s="107"/>
    </row>
    <row r="625" ht="13.5" customHeight="1">
      <c r="A625" s="302"/>
      <c r="B625" s="302"/>
      <c r="C625" s="302"/>
      <c r="D625" s="302"/>
      <c r="E625" s="316"/>
      <c r="F625" s="302"/>
      <c r="G625" s="302"/>
      <c r="H625" s="302"/>
      <c r="I625" s="302"/>
      <c r="J625" s="302"/>
      <c r="L625" s="61"/>
      <c r="M625" s="107"/>
      <c r="N625" s="107"/>
      <c r="O625" s="107"/>
      <c r="P625" s="107"/>
      <c r="Q625" s="107"/>
      <c r="R625" s="107"/>
      <c r="S625" s="107"/>
      <c r="T625" s="107"/>
      <c r="U625" s="107"/>
      <c r="V625" s="107"/>
      <c r="W625" s="107"/>
      <c r="X625" s="107"/>
      <c r="Y625" s="107"/>
      <c r="Z625" s="107"/>
    </row>
    <row r="626" ht="13.5" customHeight="1">
      <c r="A626" s="302"/>
      <c r="B626" s="302"/>
      <c r="C626" s="302"/>
      <c r="D626" s="302"/>
      <c r="E626" s="316"/>
      <c r="F626" s="302"/>
      <c r="G626" s="302"/>
      <c r="H626" s="302"/>
      <c r="I626" s="302"/>
      <c r="J626" s="302"/>
      <c r="L626" s="61"/>
      <c r="M626" s="107"/>
      <c r="N626" s="107"/>
      <c r="O626" s="107"/>
      <c r="P626" s="107"/>
      <c r="Q626" s="107"/>
      <c r="R626" s="107"/>
      <c r="S626" s="107"/>
      <c r="T626" s="107"/>
      <c r="U626" s="107"/>
      <c r="V626" s="107"/>
      <c r="W626" s="107"/>
      <c r="X626" s="107"/>
      <c r="Y626" s="107"/>
      <c r="Z626" s="107"/>
    </row>
    <row r="627" ht="13.5" customHeight="1">
      <c r="A627" s="302"/>
      <c r="B627" s="302"/>
      <c r="C627" s="302"/>
      <c r="D627" s="302"/>
      <c r="E627" s="316"/>
      <c r="F627" s="302"/>
      <c r="G627" s="302"/>
      <c r="H627" s="302"/>
      <c r="I627" s="302"/>
      <c r="J627" s="302"/>
      <c r="L627" s="61"/>
      <c r="M627" s="107"/>
      <c r="N627" s="107"/>
      <c r="O627" s="107"/>
      <c r="P627" s="107"/>
      <c r="Q627" s="107"/>
      <c r="R627" s="107"/>
      <c r="S627" s="107"/>
      <c r="T627" s="107"/>
      <c r="U627" s="107"/>
      <c r="V627" s="107"/>
      <c r="W627" s="107"/>
      <c r="X627" s="107"/>
      <c r="Y627" s="107"/>
      <c r="Z627" s="107"/>
    </row>
    <row r="628" ht="13.5" customHeight="1">
      <c r="A628" s="302"/>
      <c r="B628" s="302"/>
      <c r="C628" s="302"/>
      <c r="D628" s="302"/>
      <c r="E628" s="316"/>
      <c r="F628" s="302"/>
      <c r="G628" s="302"/>
      <c r="H628" s="302"/>
      <c r="I628" s="302"/>
      <c r="J628" s="302"/>
      <c r="L628" s="61"/>
      <c r="M628" s="107"/>
      <c r="N628" s="107"/>
      <c r="O628" s="107"/>
      <c r="P628" s="107"/>
      <c r="Q628" s="107"/>
      <c r="R628" s="107"/>
      <c r="S628" s="107"/>
      <c r="T628" s="107"/>
      <c r="U628" s="107"/>
      <c r="V628" s="107"/>
      <c r="W628" s="107"/>
      <c r="X628" s="107"/>
      <c r="Y628" s="107"/>
      <c r="Z628" s="107"/>
    </row>
    <row r="629" ht="13.5" customHeight="1">
      <c r="A629" s="302"/>
      <c r="B629" s="302"/>
      <c r="C629" s="302"/>
      <c r="D629" s="302"/>
      <c r="E629" s="316"/>
      <c r="F629" s="302"/>
      <c r="G629" s="302"/>
      <c r="H629" s="302"/>
      <c r="I629" s="302"/>
      <c r="J629" s="302"/>
      <c r="L629" s="61"/>
      <c r="M629" s="107"/>
      <c r="N629" s="107"/>
      <c r="O629" s="107"/>
      <c r="P629" s="107"/>
      <c r="Q629" s="107"/>
      <c r="R629" s="107"/>
      <c r="S629" s="107"/>
      <c r="T629" s="107"/>
      <c r="U629" s="107"/>
      <c r="V629" s="107"/>
      <c r="W629" s="107"/>
      <c r="X629" s="107"/>
      <c r="Y629" s="107"/>
      <c r="Z629" s="107"/>
    </row>
    <row r="630" ht="13.5" customHeight="1">
      <c r="A630" s="302"/>
      <c r="B630" s="302"/>
      <c r="C630" s="302"/>
      <c r="D630" s="302"/>
      <c r="E630" s="316"/>
      <c r="F630" s="302"/>
      <c r="G630" s="302"/>
      <c r="H630" s="302"/>
      <c r="I630" s="302"/>
      <c r="J630" s="302"/>
      <c r="L630" s="61"/>
      <c r="M630" s="107"/>
      <c r="N630" s="107"/>
      <c r="O630" s="107"/>
      <c r="P630" s="107"/>
      <c r="Q630" s="107"/>
      <c r="R630" s="107"/>
      <c r="S630" s="107"/>
      <c r="T630" s="107"/>
      <c r="U630" s="107"/>
      <c r="V630" s="107"/>
      <c r="W630" s="107"/>
      <c r="X630" s="107"/>
      <c r="Y630" s="107"/>
      <c r="Z630" s="107"/>
    </row>
    <row r="631" ht="13.5" customHeight="1">
      <c r="A631" s="302"/>
      <c r="B631" s="302"/>
      <c r="C631" s="302"/>
      <c r="D631" s="302"/>
      <c r="E631" s="316"/>
      <c r="F631" s="302"/>
      <c r="G631" s="302"/>
      <c r="H631" s="302"/>
      <c r="I631" s="302"/>
      <c r="J631" s="302"/>
      <c r="L631" s="61"/>
      <c r="M631" s="107"/>
      <c r="N631" s="107"/>
      <c r="O631" s="107"/>
      <c r="P631" s="107"/>
      <c r="Q631" s="107"/>
      <c r="R631" s="107"/>
      <c r="S631" s="107"/>
      <c r="T631" s="107"/>
      <c r="U631" s="107"/>
      <c r="V631" s="107"/>
      <c r="W631" s="107"/>
      <c r="X631" s="107"/>
      <c r="Y631" s="107"/>
      <c r="Z631" s="107"/>
    </row>
    <row r="632" ht="13.5" customHeight="1">
      <c r="A632" s="302"/>
      <c r="B632" s="302"/>
      <c r="C632" s="302"/>
      <c r="D632" s="302"/>
      <c r="E632" s="316"/>
      <c r="F632" s="302"/>
      <c r="G632" s="302"/>
      <c r="H632" s="302"/>
      <c r="I632" s="302"/>
      <c r="J632" s="302"/>
      <c r="L632" s="61"/>
      <c r="M632" s="107"/>
      <c r="N632" s="107"/>
      <c r="O632" s="107"/>
      <c r="P632" s="107"/>
      <c r="Q632" s="107"/>
      <c r="R632" s="107"/>
      <c r="S632" s="107"/>
      <c r="T632" s="107"/>
      <c r="U632" s="107"/>
      <c r="V632" s="107"/>
      <c r="W632" s="107"/>
      <c r="X632" s="107"/>
      <c r="Y632" s="107"/>
      <c r="Z632" s="107"/>
    </row>
    <row r="633" ht="13.5" customHeight="1">
      <c r="A633" s="302"/>
      <c r="B633" s="302"/>
      <c r="C633" s="302"/>
      <c r="D633" s="302"/>
      <c r="E633" s="316"/>
      <c r="F633" s="302"/>
      <c r="G633" s="302"/>
      <c r="H633" s="302"/>
      <c r="I633" s="302"/>
      <c r="J633" s="302"/>
      <c r="L633" s="61"/>
      <c r="M633" s="107"/>
      <c r="N633" s="107"/>
      <c r="O633" s="107"/>
      <c r="P633" s="107"/>
      <c r="Q633" s="107"/>
      <c r="R633" s="107"/>
      <c r="S633" s="107"/>
      <c r="T633" s="107"/>
      <c r="U633" s="107"/>
      <c r="V633" s="107"/>
      <c r="W633" s="107"/>
      <c r="X633" s="107"/>
      <c r="Y633" s="107"/>
      <c r="Z633" s="107"/>
    </row>
    <row r="634" ht="13.5" customHeight="1">
      <c r="A634" s="302"/>
      <c r="B634" s="302"/>
      <c r="C634" s="302"/>
      <c r="D634" s="302"/>
      <c r="E634" s="316"/>
      <c r="F634" s="302"/>
      <c r="G634" s="302"/>
      <c r="H634" s="302"/>
      <c r="I634" s="302"/>
      <c r="J634" s="302"/>
      <c r="L634" s="61"/>
      <c r="M634" s="107"/>
      <c r="N634" s="107"/>
      <c r="O634" s="107"/>
      <c r="P634" s="107"/>
      <c r="Q634" s="107"/>
      <c r="R634" s="107"/>
      <c r="S634" s="107"/>
      <c r="T634" s="107"/>
      <c r="U634" s="107"/>
      <c r="V634" s="107"/>
      <c r="W634" s="107"/>
      <c r="X634" s="107"/>
      <c r="Y634" s="107"/>
      <c r="Z634" s="107"/>
    </row>
    <row r="635" ht="13.5" customHeight="1">
      <c r="A635" s="302"/>
      <c r="B635" s="302"/>
      <c r="C635" s="302"/>
      <c r="D635" s="302"/>
      <c r="E635" s="316"/>
      <c r="F635" s="302"/>
      <c r="G635" s="302"/>
      <c r="H635" s="302"/>
      <c r="I635" s="302"/>
      <c r="J635" s="302"/>
      <c r="L635" s="61"/>
      <c r="M635" s="107"/>
      <c r="N635" s="107"/>
      <c r="O635" s="107"/>
      <c r="P635" s="107"/>
      <c r="Q635" s="107"/>
      <c r="R635" s="107"/>
      <c r="S635" s="107"/>
      <c r="T635" s="107"/>
      <c r="U635" s="107"/>
      <c r="V635" s="107"/>
      <c r="W635" s="107"/>
      <c r="X635" s="107"/>
      <c r="Y635" s="107"/>
      <c r="Z635" s="107"/>
    </row>
    <row r="636" ht="13.5" customHeight="1">
      <c r="A636" s="302"/>
      <c r="B636" s="302"/>
      <c r="C636" s="302"/>
      <c r="D636" s="302"/>
      <c r="E636" s="316"/>
      <c r="F636" s="302"/>
      <c r="G636" s="302"/>
      <c r="H636" s="302"/>
      <c r="I636" s="302"/>
      <c r="J636" s="302"/>
      <c r="L636" s="61"/>
      <c r="M636" s="107"/>
      <c r="N636" s="107"/>
      <c r="O636" s="107"/>
      <c r="P636" s="107"/>
      <c r="Q636" s="107"/>
      <c r="R636" s="107"/>
      <c r="S636" s="107"/>
      <c r="T636" s="107"/>
      <c r="U636" s="107"/>
      <c r="V636" s="107"/>
      <c r="W636" s="107"/>
      <c r="X636" s="107"/>
      <c r="Y636" s="107"/>
      <c r="Z636" s="107"/>
    </row>
    <row r="637" ht="13.5" customHeight="1">
      <c r="A637" s="302"/>
      <c r="B637" s="302"/>
      <c r="C637" s="302"/>
      <c r="D637" s="302"/>
      <c r="E637" s="316"/>
      <c r="F637" s="302"/>
      <c r="G637" s="302"/>
      <c r="H637" s="302"/>
      <c r="I637" s="302"/>
      <c r="J637" s="302"/>
      <c r="L637" s="61"/>
      <c r="M637" s="107"/>
      <c r="N637" s="107"/>
      <c r="O637" s="107"/>
      <c r="P637" s="107"/>
      <c r="Q637" s="107"/>
      <c r="R637" s="107"/>
      <c r="S637" s="107"/>
      <c r="T637" s="107"/>
      <c r="U637" s="107"/>
      <c r="V637" s="107"/>
      <c r="W637" s="107"/>
      <c r="X637" s="107"/>
      <c r="Y637" s="107"/>
      <c r="Z637" s="107"/>
    </row>
    <row r="638" ht="13.5" customHeight="1">
      <c r="A638" s="302"/>
      <c r="B638" s="302"/>
      <c r="C638" s="302"/>
      <c r="D638" s="302"/>
      <c r="E638" s="316"/>
      <c r="F638" s="302"/>
      <c r="G638" s="302"/>
      <c r="H638" s="302"/>
      <c r="I638" s="302"/>
      <c r="J638" s="302"/>
      <c r="L638" s="61"/>
      <c r="M638" s="107"/>
      <c r="N638" s="107"/>
      <c r="O638" s="107"/>
      <c r="P638" s="107"/>
      <c r="Q638" s="107"/>
      <c r="R638" s="107"/>
      <c r="S638" s="107"/>
      <c r="T638" s="107"/>
      <c r="U638" s="107"/>
      <c r="V638" s="107"/>
      <c r="W638" s="107"/>
      <c r="X638" s="107"/>
      <c r="Y638" s="107"/>
      <c r="Z638" s="107"/>
    </row>
    <row r="639" ht="13.5" customHeight="1">
      <c r="A639" s="302"/>
      <c r="B639" s="302"/>
      <c r="C639" s="302"/>
      <c r="D639" s="302"/>
      <c r="E639" s="316"/>
      <c r="F639" s="302"/>
      <c r="G639" s="302"/>
      <c r="H639" s="302"/>
      <c r="I639" s="302"/>
      <c r="J639" s="302"/>
      <c r="L639" s="61"/>
      <c r="M639" s="107"/>
      <c r="N639" s="107"/>
      <c r="O639" s="107"/>
      <c r="P639" s="107"/>
      <c r="Q639" s="107"/>
      <c r="R639" s="107"/>
      <c r="S639" s="107"/>
      <c r="T639" s="107"/>
      <c r="U639" s="107"/>
      <c r="V639" s="107"/>
      <c r="W639" s="107"/>
      <c r="X639" s="107"/>
      <c r="Y639" s="107"/>
      <c r="Z639" s="107"/>
    </row>
    <row r="640" ht="13.5" customHeight="1">
      <c r="A640" s="302"/>
      <c r="B640" s="302"/>
      <c r="C640" s="302"/>
      <c r="D640" s="302"/>
      <c r="E640" s="316"/>
      <c r="F640" s="302"/>
      <c r="G640" s="302"/>
      <c r="H640" s="302"/>
      <c r="I640" s="302"/>
      <c r="J640" s="302"/>
      <c r="L640" s="61"/>
      <c r="M640" s="107"/>
      <c r="N640" s="107"/>
      <c r="O640" s="107"/>
      <c r="P640" s="107"/>
      <c r="Q640" s="107"/>
      <c r="R640" s="107"/>
      <c r="S640" s="107"/>
      <c r="T640" s="107"/>
      <c r="U640" s="107"/>
      <c r="V640" s="107"/>
      <c r="W640" s="107"/>
      <c r="X640" s="107"/>
      <c r="Y640" s="107"/>
      <c r="Z640" s="107"/>
    </row>
    <row r="641" ht="13.5" customHeight="1">
      <c r="A641" s="302"/>
      <c r="B641" s="302"/>
      <c r="C641" s="302"/>
      <c r="D641" s="302"/>
      <c r="E641" s="316"/>
      <c r="F641" s="302"/>
      <c r="G641" s="302"/>
      <c r="H641" s="302"/>
      <c r="I641" s="302"/>
      <c r="J641" s="302"/>
      <c r="L641" s="61"/>
      <c r="M641" s="107"/>
      <c r="N641" s="107"/>
      <c r="O641" s="107"/>
      <c r="P641" s="107"/>
      <c r="Q641" s="107"/>
      <c r="R641" s="107"/>
      <c r="S641" s="107"/>
      <c r="T641" s="107"/>
      <c r="U641" s="107"/>
      <c r="V641" s="107"/>
      <c r="W641" s="107"/>
      <c r="X641" s="107"/>
      <c r="Y641" s="107"/>
      <c r="Z641" s="107"/>
    </row>
    <row r="642" ht="13.5" customHeight="1">
      <c r="A642" s="302"/>
      <c r="B642" s="302"/>
      <c r="C642" s="302"/>
      <c r="D642" s="302"/>
      <c r="E642" s="316"/>
      <c r="F642" s="302"/>
      <c r="G642" s="302"/>
      <c r="H642" s="302"/>
      <c r="I642" s="302"/>
      <c r="J642" s="302"/>
      <c r="L642" s="61"/>
      <c r="M642" s="107"/>
      <c r="N642" s="107"/>
      <c r="O642" s="107"/>
      <c r="P642" s="107"/>
      <c r="Q642" s="107"/>
      <c r="R642" s="107"/>
      <c r="S642" s="107"/>
      <c r="T642" s="107"/>
      <c r="U642" s="107"/>
      <c r="V642" s="107"/>
      <c r="W642" s="107"/>
      <c r="X642" s="107"/>
      <c r="Y642" s="107"/>
      <c r="Z642" s="107"/>
    </row>
    <row r="643" ht="13.5" customHeight="1">
      <c r="A643" s="302"/>
      <c r="B643" s="302"/>
      <c r="C643" s="302"/>
      <c r="D643" s="302"/>
      <c r="E643" s="316"/>
      <c r="F643" s="302"/>
      <c r="G643" s="302"/>
      <c r="H643" s="302"/>
      <c r="I643" s="302"/>
      <c r="J643" s="302"/>
      <c r="L643" s="61"/>
      <c r="M643" s="107"/>
      <c r="N643" s="107"/>
      <c r="O643" s="107"/>
      <c r="P643" s="107"/>
      <c r="Q643" s="107"/>
      <c r="R643" s="107"/>
      <c r="S643" s="107"/>
      <c r="T643" s="107"/>
      <c r="U643" s="107"/>
      <c r="V643" s="107"/>
      <c r="W643" s="107"/>
      <c r="X643" s="107"/>
      <c r="Y643" s="107"/>
      <c r="Z643" s="107"/>
    </row>
    <row r="644" ht="13.5" customHeight="1">
      <c r="A644" s="302"/>
      <c r="B644" s="302"/>
      <c r="C644" s="302"/>
      <c r="D644" s="302"/>
      <c r="E644" s="316"/>
      <c r="F644" s="302"/>
      <c r="G644" s="302"/>
      <c r="H644" s="302"/>
      <c r="I644" s="302"/>
      <c r="J644" s="302"/>
      <c r="L644" s="61"/>
      <c r="M644" s="107"/>
      <c r="N644" s="107"/>
      <c r="O644" s="107"/>
      <c r="P644" s="107"/>
      <c r="Q644" s="107"/>
      <c r="R644" s="107"/>
      <c r="S644" s="107"/>
      <c r="T644" s="107"/>
      <c r="U644" s="107"/>
      <c r="V644" s="107"/>
      <c r="W644" s="107"/>
      <c r="X644" s="107"/>
      <c r="Y644" s="107"/>
      <c r="Z644" s="107"/>
    </row>
    <row r="645" ht="13.5" customHeight="1">
      <c r="A645" s="302"/>
      <c r="B645" s="302"/>
      <c r="C645" s="302"/>
      <c r="D645" s="302"/>
      <c r="E645" s="316"/>
      <c r="F645" s="302"/>
      <c r="G645" s="302"/>
      <c r="H645" s="302"/>
      <c r="I645" s="302"/>
      <c r="J645" s="302"/>
      <c r="L645" s="61"/>
      <c r="M645" s="107"/>
      <c r="N645" s="107"/>
      <c r="O645" s="107"/>
      <c r="P645" s="107"/>
      <c r="Q645" s="107"/>
      <c r="R645" s="107"/>
      <c r="S645" s="107"/>
      <c r="T645" s="107"/>
      <c r="U645" s="107"/>
      <c r="V645" s="107"/>
      <c r="W645" s="107"/>
      <c r="X645" s="107"/>
      <c r="Y645" s="107"/>
      <c r="Z645" s="107"/>
    </row>
    <row r="646" ht="13.5" customHeight="1">
      <c r="A646" s="302"/>
      <c r="B646" s="302"/>
      <c r="C646" s="302"/>
      <c r="D646" s="302"/>
      <c r="E646" s="316"/>
      <c r="F646" s="302"/>
      <c r="G646" s="302"/>
      <c r="H646" s="302"/>
      <c r="I646" s="302"/>
      <c r="J646" s="302"/>
      <c r="L646" s="61"/>
      <c r="M646" s="107"/>
      <c r="N646" s="107"/>
      <c r="O646" s="107"/>
      <c r="P646" s="107"/>
      <c r="Q646" s="107"/>
      <c r="R646" s="107"/>
      <c r="S646" s="107"/>
      <c r="T646" s="107"/>
      <c r="U646" s="107"/>
      <c r="V646" s="107"/>
      <c r="W646" s="107"/>
      <c r="X646" s="107"/>
      <c r="Y646" s="107"/>
      <c r="Z646" s="107"/>
    </row>
    <row r="647" ht="13.5" customHeight="1">
      <c r="A647" s="302"/>
      <c r="B647" s="302"/>
      <c r="C647" s="302"/>
      <c r="D647" s="302"/>
      <c r="E647" s="316"/>
      <c r="F647" s="302"/>
      <c r="G647" s="302"/>
      <c r="H647" s="302"/>
      <c r="I647" s="302"/>
      <c r="J647" s="302"/>
      <c r="L647" s="61"/>
      <c r="M647" s="107"/>
      <c r="N647" s="107"/>
      <c r="O647" s="107"/>
      <c r="P647" s="107"/>
      <c r="Q647" s="107"/>
      <c r="R647" s="107"/>
      <c r="S647" s="107"/>
      <c r="T647" s="107"/>
      <c r="U647" s="107"/>
      <c r="V647" s="107"/>
      <c r="W647" s="107"/>
      <c r="X647" s="107"/>
      <c r="Y647" s="107"/>
      <c r="Z647" s="107"/>
    </row>
    <row r="648" ht="13.5" customHeight="1">
      <c r="A648" s="302"/>
      <c r="B648" s="302"/>
      <c r="C648" s="302"/>
      <c r="D648" s="302"/>
      <c r="E648" s="316"/>
      <c r="F648" s="302"/>
      <c r="G648" s="302"/>
      <c r="H648" s="302"/>
      <c r="I648" s="302"/>
      <c r="J648" s="302"/>
      <c r="L648" s="61"/>
      <c r="M648" s="107"/>
      <c r="N648" s="107"/>
      <c r="O648" s="107"/>
      <c r="P648" s="107"/>
      <c r="Q648" s="107"/>
      <c r="R648" s="107"/>
      <c r="S648" s="107"/>
      <c r="T648" s="107"/>
      <c r="U648" s="107"/>
      <c r="V648" s="107"/>
      <c r="W648" s="107"/>
      <c r="X648" s="107"/>
      <c r="Y648" s="107"/>
      <c r="Z648" s="107"/>
    </row>
    <row r="649" ht="13.5" customHeight="1">
      <c r="A649" s="302"/>
      <c r="B649" s="302"/>
      <c r="C649" s="302"/>
      <c r="D649" s="302"/>
      <c r="E649" s="316"/>
      <c r="F649" s="302"/>
      <c r="G649" s="302"/>
      <c r="H649" s="302"/>
      <c r="I649" s="302"/>
      <c r="J649" s="302"/>
      <c r="L649" s="61"/>
      <c r="M649" s="107"/>
      <c r="N649" s="107"/>
      <c r="O649" s="107"/>
      <c r="P649" s="107"/>
      <c r="Q649" s="107"/>
      <c r="R649" s="107"/>
      <c r="S649" s="107"/>
      <c r="T649" s="107"/>
      <c r="U649" s="107"/>
      <c r="V649" s="107"/>
      <c r="W649" s="107"/>
      <c r="X649" s="107"/>
      <c r="Y649" s="107"/>
      <c r="Z649" s="107"/>
    </row>
    <row r="650" ht="13.5" customHeight="1">
      <c r="A650" s="302"/>
      <c r="B650" s="302"/>
      <c r="C650" s="302"/>
      <c r="D650" s="302"/>
      <c r="E650" s="316"/>
      <c r="F650" s="302"/>
      <c r="G650" s="302"/>
      <c r="H650" s="302"/>
      <c r="I650" s="302"/>
      <c r="J650" s="302"/>
      <c r="L650" s="61"/>
      <c r="M650" s="107"/>
      <c r="N650" s="107"/>
      <c r="O650" s="107"/>
      <c r="P650" s="107"/>
      <c r="Q650" s="107"/>
      <c r="R650" s="107"/>
      <c r="S650" s="107"/>
      <c r="T650" s="107"/>
      <c r="U650" s="107"/>
      <c r="V650" s="107"/>
      <c r="W650" s="107"/>
      <c r="X650" s="107"/>
      <c r="Y650" s="107"/>
      <c r="Z650" s="107"/>
    </row>
    <row r="651" ht="13.5" customHeight="1">
      <c r="A651" s="302"/>
      <c r="B651" s="302"/>
      <c r="C651" s="302"/>
      <c r="D651" s="302"/>
      <c r="E651" s="316"/>
      <c r="F651" s="302"/>
      <c r="G651" s="302"/>
      <c r="H651" s="302"/>
      <c r="I651" s="302"/>
      <c r="J651" s="302"/>
      <c r="L651" s="61"/>
      <c r="M651" s="107"/>
      <c r="N651" s="107"/>
      <c r="O651" s="107"/>
      <c r="P651" s="107"/>
      <c r="Q651" s="107"/>
      <c r="R651" s="107"/>
      <c r="S651" s="107"/>
      <c r="T651" s="107"/>
      <c r="U651" s="107"/>
      <c r="V651" s="107"/>
      <c r="W651" s="107"/>
      <c r="X651" s="107"/>
      <c r="Y651" s="107"/>
      <c r="Z651" s="107"/>
    </row>
    <row r="652" ht="13.5" customHeight="1">
      <c r="A652" s="302"/>
      <c r="B652" s="302"/>
      <c r="C652" s="302"/>
      <c r="D652" s="302"/>
      <c r="E652" s="316"/>
      <c r="F652" s="302"/>
      <c r="G652" s="302"/>
      <c r="H652" s="302"/>
      <c r="I652" s="302"/>
      <c r="J652" s="302"/>
      <c r="L652" s="61"/>
      <c r="M652" s="107"/>
      <c r="N652" s="107"/>
      <c r="O652" s="107"/>
      <c r="P652" s="107"/>
      <c r="Q652" s="107"/>
      <c r="R652" s="107"/>
      <c r="S652" s="107"/>
      <c r="T652" s="107"/>
      <c r="U652" s="107"/>
      <c r="V652" s="107"/>
      <c r="W652" s="107"/>
      <c r="X652" s="107"/>
      <c r="Y652" s="107"/>
      <c r="Z652" s="107"/>
    </row>
    <row r="653" ht="13.5" customHeight="1">
      <c r="A653" s="302"/>
      <c r="B653" s="302"/>
      <c r="C653" s="302"/>
      <c r="D653" s="302"/>
      <c r="E653" s="316"/>
      <c r="F653" s="302"/>
      <c r="G653" s="302"/>
      <c r="H653" s="302"/>
      <c r="I653" s="302"/>
      <c r="J653" s="302"/>
      <c r="L653" s="61"/>
      <c r="M653" s="107"/>
      <c r="N653" s="107"/>
      <c r="O653" s="107"/>
      <c r="P653" s="107"/>
      <c r="Q653" s="107"/>
      <c r="R653" s="107"/>
      <c r="S653" s="107"/>
      <c r="T653" s="107"/>
      <c r="U653" s="107"/>
      <c r="V653" s="107"/>
      <c r="W653" s="107"/>
      <c r="X653" s="107"/>
      <c r="Y653" s="107"/>
      <c r="Z653" s="107"/>
    </row>
    <row r="654" ht="13.5" customHeight="1">
      <c r="A654" s="302"/>
      <c r="B654" s="302"/>
      <c r="C654" s="302"/>
      <c r="D654" s="302"/>
      <c r="E654" s="316"/>
      <c r="F654" s="302"/>
      <c r="G654" s="302"/>
      <c r="H654" s="302"/>
      <c r="I654" s="302"/>
      <c r="J654" s="302"/>
      <c r="L654" s="61"/>
      <c r="M654" s="107"/>
      <c r="N654" s="107"/>
      <c r="O654" s="107"/>
      <c r="P654" s="107"/>
      <c r="Q654" s="107"/>
      <c r="R654" s="107"/>
      <c r="S654" s="107"/>
      <c r="T654" s="107"/>
      <c r="U654" s="107"/>
      <c r="V654" s="107"/>
      <c r="W654" s="107"/>
      <c r="X654" s="107"/>
      <c r="Y654" s="107"/>
      <c r="Z654" s="107"/>
    </row>
    <row r="655" ht="13.5" customHeight="1">
      <c r="A655" s="302"/>
      <c r="B655" s="302"/>
      <c r="C655" s="302"/>
      <c r="D655" s="302"/>
      <c r="E655" s="316"/>
      <c r="F655" s="302"/>
      <c r="G655" s="302"/>
      <c r="H655" s="302"/>
      <c r="I655" s="302"/>
      <c r="J655" s="302"/>
      <c r="L655" s="61"/>
      <c r="M655" s="107"/>
      <c r="N655" s="107"/>
      <c r="O655" s="107"/>
      <c r="P655" s="107"/>
      <c r="Q655" s="107"/>
      <c r="R655" s="107"/>
      <c r="S655" s="107"/>
      <c r="T655" s="107"/>
      <c r="U655" s="107"/>
      <c r="V655" s="107"/>
      <c r="W655" s="107"/>
      <c r="X655" s="107"/>
      <c r="Y655" s="107"/>
      <c r="Z655" s="107"/>
    </row>
    <row r="656" ht="13.5" customHeight="1">
      <c r="A656" s="302"/>
      <c r="B656" s="302"/>
      <c r="C656" s="302"/>
      <c r="D656" s="302"/>
      <c r="E656" s="316"/>
      <c r="F656" s="302"/>
      <c r="G656" s="302"/>
      <c r="H656" s="302"/>
      <c r="I656" s="302"/>
      <c r="J656" s="302"/>
      <c r="L656" s="61"/>
      <c r="M656" s="107"/>
      <c r="N656" s="107"/>
      <c r="O656" s="107"/>
      <c r="P656" s="107"/>
      <c r="Q656" s="107"/>
      <c r="R656" s="107"/>
      <c r="S656" s="107"/>
      <c r="T656" s="107"/>
      <c r="U656" s="107"/>
      <c r="V656" s="107"/>
      <c r="W656" s="107"/>
      <c r="X656" s="107"/>
      <c r="Y656" s="107"/>
      <c r="Z656" s="107"/>
    </row>
    <row r="657" ht="13.5" customHeight="1">
      <c r="A657" s="302"/>
      <c r="B657" s="302"/>
      <c r="C657" s="302"/>
      <c r="D657" s="302"/>
      <c r="E657" s="316"/>
      <c r="F657" s="302"/>
      <c r="G657" s="302"/>
      <c r="H657" s="302"/>
      <c r="I657" s="302"/>
      <c r="J657" s="302"/>
      <c r="L657" s="61"/>
      <c r="M657" s="107"/>
      <c r="N657" s="107"/>
      <c r="O657" s="107"/>
      <c r="P657" s="107"/>
      <c r="Q657" s="107"/>
      <c r="R657" s="107"/>
      <c r="S657" s="107"/>
      <c r="T657" s="107"/>
      <c r="U657" s="107"/>
      <c r="V657" s="107"/>
      <c r="W657" s="107"/>
      <c r="X657" s="107"/>
      <c r="Y657" s="107"/>
      <c r="Z657" s="107"/>
    </row>
    <row r="658" ht="13.5" customHeight="1">
      <c r="A658" s="302"/>
      <c r="B658" s="302"/>
      <c r="C658" s="302"/>
      <c r="D658" s="302"/>
      <c r="E658" s="316"/>
      <c r="F658" s="302"/>
      <c r="G658" s="302"/>
      <c r="H658" s="302"/>
      <c r="I658" s="302"/>
      <c r="J658" s="302"/>
      <c r="L658" s="61"/>
      <c r="M658" s="107"/>
      <c r="N658" s="107"/>
      <c r="O658" s="107"/>
      <c r="P658" s="107"/>
      <c r="Q658" s="107"/>
      <c r="R658" s="107"/>
      <c r="S658" s="107"/>
      <c r="T658" s="107"/>
      <c r="U658" s="107"/>
      <c r="V658" s="107"/>
      <c r="W658" s="107"/>
      <c r="X658" s="107"/>
      <c r="Y658" s="107"/>
      <c r="Z658" s="107"/>
    </row>
    <row r="659" ht="13.5" customHeight="1">
      <c r="A659" s="302"/>
      <c r="B659" s="302"/>
      <c r="C659" s="302"/>
      <c r="D659" s="302"/>
      <c r="E659" s="316"/>
      <c r="F659" s="302"/>
      <c r="G659" s="302"/>
      <c r="H659" s="302"/>
      <c r="I659" s="302"/>
      <c r="J659" s="302"/>
      <c r="L659" s="61"/>
      <c r="M659" s="107"/>
      <c r="N659" s="107"/>
      <c r="O659" s="107"/>
      <c r="P659" s="107"/>
      <c r="Q659" s="107"/>
      <c r="R659" s="107"/>
      <c r="S659" s="107"/>
      <c r="T659" s="107"/>
      <c r="U659" s="107"/>
      <c r="V659" s="107"/>
      <c r="W659" s="107"/>
      <c r="X659" s="107"/>
      <c r="Y659" s="107"/>
      <c r="Z659" s="107"/>
    </row>
    <row r="660" ht="13.5" customHeight="1">
      <c r="A660" s="302"/>
      <c r="B660" s="302"/>
      <c r="C660" s="302"/>
      <c r="D660" s="302"/>
      <c r="E660" s="316"/>
      <c r="F660" s="302"/>
      <c r="G660" s="302"/>
      <c r="H660" s="302"/>
      <c r="I660" s="302"/>
      <c r="J660" s="302"/>
      <c r="L660" s="61"/>
      <c r="M660" s="107"/>
      <c r="N660" s="107"/>
      <c r="O660" s="107"/>
      <c r="P660" s="107"/>
      <c r="Q660" s="107"/>
      <c r="R660" s="107"/>
      <c r="S660" s="107"/>
      <c r="T660" s="107"/>
      <c r="U660" s="107"/>
      <c r="V660" s="107"/>
      <c r="W660" s="107"/>
      <c r="X660" s="107"/>
      <c r="Y660" s="107"/>
      <c r="Z660" s="107"/>
    </row>
    <row r="661" ht="13.5" customHeight="1">
      <c r="A661" s="302"/>
      <c r="B661" s="302"/>
      <c r="C661" s="302"/>
      <c r="D661" s="302"/>
      <c r="E661" s="316"/>
      <c r="F661" s="302"/>
      <c r="G661" s="302"/>
      <c r="H661" s="302"/>
      <c r="I661" s="302"/>
      <c r="J661" s="302"/>
      <c r="L661" s="61"/>
      <c r="M661" s="107"/>
      <c r="N661" s="107"/>
      <c r="O661" s="107"/>
      <c r="P661" s="107"/>
      <c r="Q661" s="107"/>
      <c r="R661" s="107"/>
      <c r="S661" s="107"/>
      <c r="T661" s="107"/>
      <c r="U661" s="107"/>
      <c r="V661" s="107"/>
      <c r="W661" s="107"/>
      <c r="X661" s="107"/>
      <c r="Y661" s="107"/>
      <c r="Z661" s="107"/>
    </row>
    <row r="662" ht="13.5" customHeight="1">
      <c r="A662" s="302"/>
      <c r="B662" s="302"/>
      <c r="C662" s="302"/>
      <c r="D662" s="302"/>
      <c r="E662" s="316"/>
      <c r="F662" s="302"/>
      <c r="G662" s="302"/>
      <c r="H662" s="302"/>
      <c r="I662" s="302"/>
      <c r="J662" s="302"/>
      <c r="L662" s="61"/>
      <c r="M662" s="107"/>
      <c r="N662" s="107"/>
      <c r="O662" s="107"/>
      <c r="P662" s="107"/>
      <c r="Q662" s="107"/>
      <c r="R662" s="107"/>
      <c r="S662" s="107"/>
      <c r="T662" s="107"/>
      <c r="U662" s="107"/>
      <c r="V662" s="107"/>
      <c r="W662" s="107"/>
      <c r="X662" s="107"/>
      <c r="Y662" s="107"/>
      <c r="Z662" s="107"/>
    </row>
    <row r="663" ht="13.5" customHeight="1">
      <c r="A663" s="302"/>
      <c r="B663" s="302"/>
      <c r="C663" s="302"/>
      <c r="D663" s="302"/>
      <c r="E663" s="316"/>
      <c r="F663" s="302"/>
      <c r="G663" s="302"/>
      <c r="H663" s="302"/>
      <c r="I663" s="302"/>
      <c r="J663" s="302"/>
      <c r="L663" s="61"/>
      <c r="M663" s="107"/>
      <c r="N663" s="107"/>
      <c r="O663" s="107"/>
      <c r="P663" s="107"/>
      <c r="Q663" s="107"/>
      <c r="R663" s="107"/>
      <c r="S663" s="107"/>
      <c r="T663" s="107"/>
      <c r="U663" s="107"/>
      <c r="V663" s="107"/>
      <c r="W663" s="107"/>
      <c r="X663" s="107"/>
      <c r="Y663" s="107"/>
      <c r="Z663" s="107"/>
    </row>
    <row r="664" ht="13.5" customHeight="1">
      <c r="A664" s="302"/>
      <c r="B664" s="302"/>
      <c r="C664" s="302"/>
      <c r="D664" s="302"/>
      <c r="E664" s="316"/>
      <c r="F664" s="302"/>
      <c r="G664" s="302"/>
      <c r="H664" s="302"/>
      <c r="I664" s="302"/>
      <c r="J664" s="302"/>
      <c r="L664" s="61"/>
      <c r="M664" s="107"/>
      <c r="N664" s="107"/>
      <c r="O664" s="107"/>
      <c r="P664" s="107"/>
      <c r="Q664" s="107"/>
      <c r="R664" s="107"/>
      <c r="S664" s="107"/>
      <c r="T664" s="107"/>
      <c r="U664" s="107"/>
      <c r="V664" s="107"/>
      <c r="W664" s="107"/>
      <c r="X664" s="107"/>
      <c r="Y664" s="107"/>
      <c r="Z664" s="107"/>
    </row>
    <row r="665" ht="13.5" customHeight="1">
      <c r="A665" s="302"/>
      <c r="B665" s="302"/>
      <c r="C665" s="302"/>
      <c r="D665" s="302"/>
      <c r="E665" s="316"/>
      <c r="F665" s="302"/>
      <c r="G665" s="302"/>
      <c r="H665" s="302"/>
      <c r="I665" s="302"/>
      <c r="J665" s="302"/>
      <c r="L665" s="61"/>
      <c r="M665" s="107"/>
      <c r="N665" s="107"/>
      <c r="O665" s="107"/>
      <c r="P665" s="107"/>
      <c r="Q665" s="107"/>
      <c r="R665" s="107"/>
      <c r="S665" s="107"/>
      <c r="T665" s="107"/>
      <c r="U665" s="107"/>
      <c r="V665" s="107"/>
      <c r="W665" s="107"/>
      <c r="X665" s="107"/>
      <c r="Y665" s="107"/>
      <c r="Z665" s="107"/>
    </row>
    <row r="666" ht="13.5" customHeight="1">
      <c r="A666" s="302"/>
      <c r="B666" s="302"/>
      <c r="C666" s="302"/>
      <c r="D666" s="302"/>
      <c r="E666" s="316"/>
      <c r="F666" s="302"/>
      <c r="G666" s="302"/>
      <c r="H666" s="302"/>
      <c r="I666" s="302"/>
      <c r="J666" s="302"/>
      <c r="L666" s="61"/>
      <c r="M666" s="107"/>
      <c r="N666" s="107"/>
      <c r="O666" s="107"/>
      <c r="P666" s="107"/>
      <c r="Q666" s="107"/>
      <c r="R666" s="107"/>
      <c r="S666" s="107"/>
      <c r="T666" s="107"/>
      <c r="U666" s="107"/>
      <c r="V666" s="107"/>
      <c r="W666" s="107"/>
      <c r="X666" s="107"/>
      <c r="Y666" s="107"/>
      <c r="Z666" s="107"/>
    </row>
    <row r="667" ht="13.5" customHeight="1">
      <c r="A667" s="302"/>
      <c r="B667" s="302"/>
      <c r="C667" s="302"/>
      <c r="D667" s="302"/>
      <c r="E667" s="316"/>
      <c r="F667" s="302"/>
      <c r="G667" s="302"/>
      <c r="H667" s="302"/>
      <c r="I667" s="302"/>
      <c r="J667" s="302"/>
      <c r="L667" s="61"/>
      <c r="M667" s="107"/>
      <c r="N667" s="107"/>
      <c r="O667" s="107"/>
      <c r="P667" s="107"/>
      <c r="Q667" s="107"/>
      <c r="R667" s="107"/>
      <c r="S667" s="107"/>
      <c r="T667" s="107"/>
      <c r="U667" s="107"/>
      <c r="V667" s="107"/>
      <c r="W667" s="107"/>
      <c r="X667" s="107"/>
      <c r="Y667" s="107"/>
      <c r="Z667" s="107"/>
    </row>
    <row r="668" ht="13.5" customHeight="1">
      <c r="A668" s="302"/>
      <c r="B668" s="302"/>
      <c r="C668" s="302"/>
      <c r="D668" s="302"/>
      <c r="E668" s="316"/>
      <c r="F668" s="302"/>
      <c r="G668" s="302"/>
      <c r="H668" s="302"/>
      <c r="I668" s="302"/>
      <c r="J668" s="302"/>
      <c r="L668" s="61"/>
      <c r="M668" s="107"/>
      <c r="N668" s="107"/>
      <c r="O668" s="107"/>
      <c r="P668" s="107"/>
      <c r="Q668" s="107"/>
      <c r="R668" s="107"/>
      <c r="S668" s="107"/>
      <c r="T668" s="107"/>
      <c r="U668" s="107"/>
      <c r="V668" s="107"/>
      <c r="W668" s="107"/>
      <c r="X668" s="107"/>
      <c r="Y668" s="107"/>
      <c r="Z668" s="107"/>
    </row>
    <row r="669" ht="13.5" customHeight="1">
      <c r="A669" s="302"/>
      <c r="B669" s="302"/>
      <c r="C669" s="302"/>
      <c r="D669" s="302"/>
      <c r="E669" s="316"/>
      <c r="F669" s="302"/>
      <c r="G669" s="302"/>
      <c r="H669" s="302"/>
      <c r="I669" s="302"/>
      <c r="J669" s="302"/>
      <c r="L669" s="61"/>
      <c r="M669" s="107"/>
      <c r="N669" s="107"/>
      <c r="O669" s="107"/>
      <c r="P669" s="107"/>
      <c r="Q669" s="107"/>
      <c r="R669" s="107"/>
      <c r="S669" s="107"/>
      <c r="T669" s="107"/>
      <c r="U669" s="107"/>
      <c r="V669" s="107"/>
      <c r="W669" s="107"/>
      <c r="X669" s="107"/>
      <c r="Y669" s="107"/>
      <c r="Z669" s="107"/>
    </row>
    <row r="670" ht="13.5" customHeight="1">
      <c r="A670" s="302"/>
      <c r="B670" s="302"/>
      <c r="C670" s="302"/>
      <c r="D670" s="302"/>
      <c r="E670" s="316"/>
      <c r="F670" s="302"/>
      <c r="G670" s="302"/>
      <c r="H670" s="302"/>
      <c r="I670" s="302"/>
      <c r="J670" s="302"/>
      <c r="L670" s="61"/>
      <c r="M670" s="107"/>
      <c r="N670" s="107"/>
      <c r="O670" s="107"/>
      <c r="P670" s="107"/>
      <c r="Q670" s="107"/>
      <c r="R670" s="107"/>
      <c r="S670" s="107"/>
      <c r="T670" s="107"/>
      <c r="U670" s="107"/>
      <c r="V670" s="107"/>
      <c r="W670" s="107"/>
      <c r="X670" s="107"/>
      <c r="Y670" s="107"/>
      <c r="Z670" s="107"/>
    </row>
    <row r="671" ht="13.5" customHeight="1">
      <c r="A671" s="302"/>
      <c r="B671" s="302"/>
      <c r="C671" s="302"/>
      <c r="D671" s="302"/>
      <c r="E671" s="316"/>
      <c r="F671" s="302"/>
      <c r="G671" s="302"/>
      <c r="H671" s="302"/>
      <c r="I671" s="302"/>
      <c r="J671" s="302"/>
      <c r="L671" s="61"/>
      <c r="M671" s="107"/>
      <c r="N671" s="107"/>
      <c r="O671" s="107"/>
      <c r="P671" s="107"/>
      <c r="Q671" s="107"/>
      <c r="R671" s="107"/>
      <c r="S671" s="107"/>
      <c r="T671" s="107"/>
      <c r="U671" s="107"/>
      <c r="V671" s="107"/>
      <c r="W671" s="107"/>
      <c r="X671" s="107"/>
      <c r="Y671" s="107"/>
      <c r="Z671" s="107"/>
    </row>
    <row r="672" ht="13.5" customHeight="1">
      <c r="A672" s="302"/>
      <c r="B672" s="302"/>
      <c r="C672" s="302"/>
      <c r="D672" s="302"/>
      <c r="E672" s="316"/>
      <c r="F672" s="302"/>
      <c r="G672" s="302"/>
      <c r="H672" s="302"/>
      <c r="I672" s="302"/>
      <c r="J672" s="302"/>
      <c r="L672" s="61"/>
      <c r="M672" s="107"/>
      <c r="N672" s="107"/>
      <c r="O672" s="107"/>
      <c r="P672" s="107"/>
      <c r="Q672" s="107"/>
      <c r="R672" s="107"/>
      <c r="S672" s="107"/>
      <c r="T672" s="107"/>
      <c r="U672" s="107"/>
      <c r="V672" s="107"/>
      <c r="W672" s="107"/>
      <c r="X672" s="107"/>
      <c r="Y672" s="107"/>
      <c r="Z672" s="107"/>
    </row>
    <row r="673" ht="13.5" customHeight="1">
      <c r="A673" s="302"/>
      <c r="B673" s="302"/>
      <c r="C673" s="302"/>
      <c r="D673" s="302"/>
      <c r="E673" s="316"/>
      <c r="F673" s="302"/>
      <c r="G673" s="302"/>
      <c r="H673" s="302"/>
      <c r="I673" s="302"/>
      <c r="J673" s="302"/>
      <c r="L673" s="61"/>
      <c r="M673" s="107"/>
      <c r="N673" s="107"/>
      <c r="O673" s="107"/>
      <c r="P673" s="107"/>
      <c r="Q673" s="107"/>
      <c r="R673" s="107"/>
      <c r="S673" s="107"/>
      <c r="T673" s="107"/>
      <c r="U673" s="107"/>
      <c r="V673" s="107"/>
      <c r="W673" s="107"/>
      <c r="X673" s="107"/>
      <c r="Y673" s="107"/>
      <c r="Z673" s="107"/>
    </row>
    <row r="674" ht="13.5" customHeight="1">
      <c r="A674" s="302"/>
      <c r="B674" s="302"/>
      <c r="C674" s="302"/>
      <c r="D674" s="302"/>
      <c r="E674" s="316"/>
      <c r="F674" s="302"/>
      <c r="G674" s="302"/>
      <c r="H674" s="302"/>
      <c r="I674" s="302"/>
      <c r="J674" s="302"/>
      <c r="L674" s="61"/>
      <c r="M674" s="107"/>
      <c r="N674" s="107"/>
      <c r="O674" s="107"/>
      <c r="P674" s="107"/>
      <c r="Q674" s="107"/>
      <c r="R674" s="107"/>
      <c r="S674" s="107"/>
      <c r="T674" s="107"/>
      <c r="U674" s="107"/>
      <c r="V674" s="107"/>
      <c r="W674" s="107"/>
      <c r="X674" s="107"/>
      <c r="Y674" s="107"/>
      <c r="Z674" s="107"/>
    </row>
    <row r="675" ht="13.5" customHeight="1">
      <c r="A675" s="302"/>
      <c r="B675" s="302"/>
      <c r="C675" s="302"/>
      <c r="D675" s="302"/>
      <c r="E675" s="316"/>
      <c r="F675" s="302"/>
      <c r="G675" s="302"/>
      <c r="H675" s="302"/>
      <c r="I675" s="302"/>
      <c r="J675" s="302"/>
      <c r="L675" s="61"/>
      <c r="M675" s="107"/>
      <c r="N675" s="107"/>
      <c r="O675" s="107"/>
      <c r="P675" s="107"/>
      <c r="Q675" s="107"/>
      <c r="R675" s="107"/>
      <c r="S675" s="107"/>
      <c r="T675" s="107"/>
      <c r="U675" s="107"/>
      <c r="V675" s="107"/>
      <c r="W675" s="107"/>
      <c r="X675" s="107"/>
      <c r="Y675" s="107"/>
      <c r="Z675" s="107"/>
    </row>
    <row r="676" ht="13.5" customHeight="1">
      <c r="A676" s="302"/>
      <c r="B676" s="302"/>
      <c r="C676" s="302"/>
      <c r="D676" s="302"/>
      <c r="E676" s="316"/>
      <c r="F676" s="302"/>
      <c r="G676" s="302"/>
      <c r="H676" s="302"/>
      <c r="I676" s="302"/>
      <c r="J676" s="302"/>
      <c r="L676" s="61"/>
      <c r="M676" s="107"/>
      <c r="N676" s="107"/>
      <c r="O676" s="107"/>
      <c r="P676" s="107"/>
      <c r="Q676" s="107"/>
      <c r="R676" s="107"/>
      <c r="S676" s="107"/>
      <c r="T676" s="107"/>
      <c r="U676" s="107"/>
      <c r="V676" s="107"/>
      <c r="W676" s="107"/>
      <c r="X676" s="107"/>
      <c r="Y676" s="107"/>
      <c r="Z676" s="107"/>
    </row>
    <row r="677" ht="13.5" customHeight="1">
      <c r="A677" s="302"/>
      <c r="B677" s="302"/>
      <c r="C677" s="302"/>
      <c r="D677" s="302"/>
      <c r="E677" s="316"/>
      <c r="F677" s="302"/>
      <c r="G677" s="302"/>
      <c r="H677" s="302"/>
      <c r="I677" s="302"/>
      <c r="J677" s="302"/>
      <c r="L677" s="61"/>
      <c r="M677" s="107"/>
      <c r="N677" s="107"/>
      <c r="O677" s="107"/>
      <c r="P677" s="107"/>
      <c r="Q677" s="107"/>
      <c r="R677" s="107"/>
      <c r="S677" s="107"/>
      <c r="T677" s="107"/>
      <c r="U677" s="107"/>
      <c r="V677" s="107"/>
      <c r="W677" s="107"/>
      <c r="X677" s="107"/>
      <c r="Y677" s="107"/>
      <c r="Z677" s="107"/>
    </row>
    <row r="678" ht="13.5" customHeight="1">
      <c r="A678" s="302"/>
      <c r="B678" s="302"/>
      <c r="C678" s="302"/>
      <c r="D678" s="302"/>
      <c r="E678" s="316"/>
      <c r="F678" s="302"/>
      <c r="G678" s="302"/>
      <c r="H678" s="302"/>
      <c r="I678" s="302"/>
      <c r="J678" s="302"/>
      <c r="L678" s="61"/>
      <c r="M678" s="107"/>
      <c r="N678" s="107"/>
      <c r="O678" s="107"/>
      <c r="P678" s="107"/>
      <c r="Q678" s="107"/>
      <c r="R678" s="107"/>
      <c r="S678" s="107"/>
      <c r="T678" s="107"/>
      <c r="U678" s="107"/>
      <c r="V678" s="107"/>
      <c r="W678" s="107"/>
      <c r="X678" s="107"/>
      <c r="Y678" s="107"/>
      <c r="Z678" s="107"/>
    </row>
    <row r="679" ht="13.5" customHeight="1">
      <c r="A679" s="302"/>
      <c r="B679" s="302"/>
      <c r="C679" s="302"/>
      <c r="D679" s="302"/>
      <c r="E679" s="316"/>
      <c r="F679" s="302"/>
      <c r="G679" s="302"/>
      <c r="H679" s="302"/>
      <c r="I679" s="302"/>
      <c r="J679" s="302"/>
      <c r="L679" s="61"/>
      <c r="M679" s="107"/>
      <c r="N679" s="107"/>
      <c r="O679" s="107"/>
      <c r="P679" s="107"/>
      <c r="Q679" s="107"/>
      <c r="R679" s="107"/>
      <c r="S679" s="107"/>
      <c r="T679" s="107"/>
      <c r="U679" s="107"/>
      <c r="V679" s="107"/>
      <c r="W679" s="107"/>
      <c r="X679" s="107"/>
      <c r="Y679" s="107"/>
      <c r="Z679" s="107"/>
    </row>
    <row r="680" ht="13.5" customHeight="1">
      <c r="A680" s="302"/>
      <c r="B680" s="302"/>
      <c r="C680" s="302"/>
      <c r="D680" s="302"/>
      <c r="E680" s="316"/>
      <c r="F680" s="302"/>
      <c r="G680" s="302"/>
      <c r="H680" s="302"/>
      <c r="I680" s="302"/>
      <c r="J680" s="302"/>
      <c r="L680" s="61"/>
      <c r="M680" s="107"/>
      <c r="N680" s="107"/>
      <c r="O680" s="107"/>
      <c r="P680" s="107"/>
      <c r="Q680" s="107"/>
      <c r="R680" s="107"/>
      <c r="S680" s="107"/>
      <c r="T680" s="107"/>
      <c r="U680" s="107"/>
      <c r="V680" s="107"/>
      <c r="W680" s="107"/>
      <c r="X680" s="107"/>
      <c r="Y680" s="107"/>
      <c r="Z680" s="107"/>
    </row>
    <row r="681" ht="13.5" customHeight="1">
      <c r="A681" s="302"/>
      <c r="B681" s="302"/>
      <c r="C681" s="302"/>
      <c r="D681" s="302"/>
      <c r="E681" s="316"/>
      <c r="F681" s="302"/>
      <c r="G681" s="302"/>
      <c r="H681" s="302"/>
      <c r="I681" s="302"/>
      <c r="J681" s="302"/>
      <c r="L681" s="61"/>
      <c r="M681" s="107"/>
      <c r="N681" s="107"/>
      <c r="O681" s="107"/>
      <c r="P681" s="107"/>
      <c r="Q681" s="107"/>
      <c r="R681" s="107"/>
      <c r="S681" s="107"/>
      <c r="T681" s="107"/>
      <c r="U681" s="107"/>
      <c r="V681" s="107"/>
      <c r="W681" s="107"/>
      <c r="X681" s="107"/>
      <c r="Y681" s="107"/>
      <c r="Z681" s="107"/>
    </row>
    <row r="682" ht="13.5" customHeight="1">
      <c r="A682" s="302"/>
      <c r="B682" s="302"/>
      <c r="C682" s="302"/>
      <c r="D682" s="302"/>
      <c r="E682" s="316"/>
      <c r="F682" s="302"/>
      <c r="G682" s="302"/>
      <c r="H682" s="302"/>
      <c r="I682" s="302"/>
      <c r="J682" s="302"/>
      <c r="L682" s="61"/>
      <c r="M682" s="107"/>
      <c r="N682" s="107"/>
      <c r="O682" s="107"/>
      <c r="P682" s="107"/>
      <c r="Q682" s="107"/>
      <c r="R682" s="107"/>
      <c r="S682" s="107"/>
      <c r="T682" s="107"/>
      <c r="U682" s="107"/>
      <c r="V682" s="107"/>
      <c r="W682" s="107"/>
      <c r="X682" s="107"/>
      <c r="Y682" s="107"/>
      <c r="Z682" s="107"/>
    </row>
    <row r="683" ht="13.5" customHeight="1">
      <c r="A683" s="302"/>
      <c r="B683" s="302"/>
      <c r="C683" s="302"/>
      <c r="D683" s="302"/>
      <c r="E683" s="316"/>
      <c r="F683" s="302"/>
      <c r="G683" s="302"/>
      <c r="H683" s="302"/>
      <c r="I683" s="302"/>
      <c r="J683" s="302"/>
      <c r="L683" s="61"/>
      <c r="M683" s="107"/>
      <c r="N683" s="107"/>
      <c r="O683" s="107"/>
      <c r="P683" s="107"/>
      <c r="Q683" s="107"/>
      <c r="R683" s="107"/>
      <c r="S683" s="107"/>
      <c r="T683" s="107"/>
      <c r="U683" s="107"/>
      <c r="V683" s="107"/>
      <c r="W683" s="107"/>
      <c r="X683" s="107"/>
      <c r="Y683" s="107"/>
      <c r="Z683" s="107"/>
    </row>
    <row r="684" ht="13.5" customHeight="1">
      <c r="A684" s="302"/>
      <c r="B684" s="302"/>
      <c r="C684" s="302"/>
      <c r="D684" s="302"/>
      <c r="E684" s="316"/>
      <c r="F684" s="302"/>
      <c r="G684" s="302"/>
      <c r="H684" s="302"/>
      <c r="I684" s="302"/>
      <c r="J684" s="302"/>
      <c r="L684" s="61"/>
      <c r="M684" s="107"/>
      <c r="N684" s="107"/>
      <c r="O684" s="107"/>
      <c r="P684" s="107"/>
      <c r="Q684" s="107"/>
      <c r="R684" s="107"/>
      <c r="S684" s="107"/>
      <c r="T684" s="107"/>
      <c r="U684" s="107"/>
      <c r="V684" s="107"/>
      <c r="W684" s="107"/>
      <c r="X684" s="107"/>
      <c r="Y684" s="107"/>
      <c r="Z684" s="107"/>
    </row>
    <row r="685" ht="13.5" customHeight="1">
      <c r="A685" s="302"/>
      <c r="B685" s="302"/>
      <c r="C685" s="302"/>
      <c r="D685" s="302"/>
      <c r="E685" s="316"/>
      <c r="F685" s="302"/>
      <c r="G685" s="302"/>
      <c r="H685" s="302"/>
      <c r="I685" s="302"/>
      <c r="J685" s="302"/>
      <c r="L685" s="61"/>
      <c r="M685" s="107"/>
      <c r="N685" s="107"/>
      <c r="O685" s="107"/>
      <c r="P685" s="107"/>
      <c r="Q685" s="107"/>
      <c r="R685" s="107"/>
      <c r="S685" s="107"/>
      <c r="T685" s="107"/>
      <c r="U685" s="107"/>
      <c r="V685" s="107"/>
      <c r="W685" s="107"/>
      <c r="X685" s="107"/>
      <c r="Y685" s="107"/>
      <c r="Z685" s="107"/>
    </row>
    <row r="686" ht="13.5" customHeight="1">
      <c r="A686" s="302"/>
      <c r="B686" s="302"/>
      <c r="C686" s="302"/>
      <c r="D686" s="302"/>
      <c r="E686" s="316"/>
      <c r="F686" s="302"/>
      <c r="G686" s="302"/>
      <c r="H686" s="302"/>
      <c r="I686" s="302"/>
      <c r="J686" s="302"/>
      <c r="L686" s="61"/>
      <c r="M686" s="107"/>
      <c r="N686" s="107"/>
      <c r="O686" s="107"/>
      <c r="P686" s="107"/>
      <c r="Q686" s="107"/>
      <c r="R686" s="107"/>
      <c r="S686" s="107"/>
      <c r="T686" s="107"/>
      <c r="U686" s="107"/>
      <c r="V686" s="107"/>
      <c r="W686" s="107"/>
      <c r="X686" s="107"/>
      <c r="Y686" s="107"/>
      <c r="Z686" s="107"/>
    </row>
    <row r="687" ht="13.5" customHeight="1">
      <c r="A687" s="302"/>
      <c r="B687" s="302"/>
      <c r="C687" s="302"/>
      <c r="D687" s="302"/>
      <c r="E687" s="316"/>
      <c r="F687" s="302"/>
      <c r="G687" s="302"/>
      <c r="H687" s="302"/>
      <c r="I687" s="302"/>
      <c r="J687" s="302"/>
      <c r="L687" s="61"/>
      <c r="M687" s="107"/>
      <c r="N687" s="107"/>
      <c r="O687" s="107"/>
      <c r="P687" s="107"/>
      <c r="Q687" s="107"/>
      <c r="R687" s="107"/>
      <c r="S687" s="107"/>
      <c r="T687" s="107"/>
      <c r="U687" s="107"/>
      <c r="V687" s="107"/>
      <c r="W687" s="107"/>
      <c r="X687" s="107"/>
      <c r="Y687" s="107"/>
      <c r="Z687" s="107"/>
    </row>
    <row r="688" ht="13.5" customHeight="1">
      <c r="A688" s="302"/>
      <c r="B688" s="302"/>
      <c r="C688" s="302"/>
      <c r="D688" s="302"/>
      <c r="E688" s="316"/>
      <c r="F688" s="302"/>
      <c r="G688" s="302"/>
      <c r="H688" s="302"/>
      <c r="I688" s="302"/>
      <c r="J688" s="302"/>
      <c r="L688" s="61"/>
      <c r="M688" s="107"/>
      <c r="N688" s="107"/>
      <c r="O688" s="107"/>
      <c r="P688" s="107"/>
      <c r="Q688" s="107"/>
      <c r="R688" s="107"/>
      <c r="S688" s="107"/>
      <c r="T688" s="107"/>
      <c r="U688" s="107"/>
      <c r="V688" s="107"/>
      <c r="W688" s="107"/>
      <c r="X688" s="107"/>
      <c r="Y688" s="107"/>
      <c r="Z688" s="107"/>
    </row>
    <row r="689" ht="13.5" customHeight="1">
      <c r="A689" s="302"/>
      <c r="B689" s="302"/>
      <c r="C689" s="302"/>
      <c r="D689" s="302"/>
      <c r="E689" s="316"/>
      <c r="F689" s="302"/>
      <c r="G689" s="302"/>
      <c r="H689" s="302"/>
      <c r="I689" s="302"/>
      <c r="J689" s="302"/>
      <c r="L689" s="61"/>
      <c r="M689" s="107"/>
      <c r="N689" s="107"/>
      <c r="O689" s="107"/>
      <c r="P689" s="107"/>
      <c r="Q689" s="107"/>
      <c r="R689" s="107"/>
      <c r="S689" s="107"/>
      <c r="T689" s="107"/>
      <c r="U689" s="107"/>
      <c r="V689" s="107"/>
      <c r="W689" s="107"/>
      <c r="X689" s="107"/>
      <c r="Y689" s="107"/>
      <c r="Z689" s="107"/>
    </row>
    <row r="690" ht="13.5" customHeight="1">
      <c r="A690" s="302"/>
      <c r="B690" s="302"/>
      <c r="C690" s="302"/>
      <c r="D690" s="302"/>
      <c r="E690" s="316"/>
      <c r="F690" s="302"/>
      <c r="G690" s="302"/>
      <c r="H690" s="302"/>
      <c r="I690" s="302"/>
      <c r="J690" s="302"/>
      <c r="L690" s="61"/>
      <c r="M690" s="107"/>
      <c r="N690" s="107"/>
      <c r="O690" s="107"/>
      <c r="P690" s="107"/>
      <c r="Q690" s="107"/>
      <c r="R690" s="107"/>
      <c r="S690" s="107"/>
      <c r="T690" s="107"/>
      <c r="U690" s="107"/>
      <c r="V690" s="107"/>
      <c r="W690" s="107"/>
      <c r="X690" s="107"/>
      <c r="Y690" s="107"/>
      <c r="Z690" s="107"/>
    </row>
    <row r="691" ht="13.5" customHeight="1">
      <c r="A691" s="302"/>
      <c r="B691" s="302"/>
      <c r="C691" s="302"/>
      <c r="D691" s="302"/>
      <c r="E691" s="316"/>
      <c r="F691" s="302"/>
      <c r="G691" s="302"/>
      <c r="H691" s="302"/>
      <c r="I691" s="302"/>
      <c r="J691" s="302"/>
      <c r="L691" s="61"/>
      <c r="M691" s="107"/>
      <c r="N691" s="107"/>
      <c r="O691" s="107"/>
      <c r="P691" s="107"/>
      <c r="Q691" s="107"/>
      <c r="R691" s="107"/>
      <c r="S691" s="107"/>
      <c r="T691" s="107"/>
      <c r="U691" s="107"/>
      <c r="V691" s="107"/>
      <c r="W691" s="107"/>
      <c r="X691" s="107"/>
      <c r="Y691" s="107"/>
      <c r="Z691" s="107"/>
    </row>
    <row r="692" ht="13.5" customHeight="1">
      <c r="A692" s="302"/>
      <c r="B692" s="302"/>
      <c r="C692" s="302"/>
      <c r="D692" s="302"/>
      <c r="E692" s="316"/>
      <c r="F692" s="302"/>
      <c r="G692" s="302"/>
      <c r="H692" s="302"/>
      <c r="I692" s="302"/>
      <c r="J692" s="302"/>
      <c r="L692" s="61"/>
      <c r="M692" s="107"/>
      <c r="N692" s="107"/>
      <c r="O692" s="107"/>
      <c r="P692" s="107"/>
      <c r="Q692" s="107"/>
      <c r="R692" s="107"/>
      <c r="S692" s="107"/>
      <c r="T692" s="107"/>
      <c r="U692" s="107"/>
      <c r="V692" s="107"/>
      <c r="W692" s="107"/>
      <c r="X692" s="107"/>
      <c r="Y692" s="107"/>
      <c r="Z692" s="107"/>
    </row>
    <row r="693" ht="13.5" customHeight="1">
      <c r="A693" s="302"/>
      <c r="B693" s="302"/>
      <c r="C693" s="302"/>
      <c r="D693" s="302"/>
      <c r="E693" s="316"/>
      <c r="F693" s="302"/>
      <c r="G693" s="302"/>
      <c r="H693" s="302"/>
      <c r="I693" s="302"/>
      <c r="J693" s="302"/>
      <c r="L693" s="61"/>
      <c r="M693" s="107"/>
      <c r="N693" s="107"/>
      <c r="O693" s="107"/>
      <c r="P693" s="107"/>
      <c r="Q693" s="107"/>
      <c r="R693" s="107"/>
      <c r="S693" s="107"/>
      <c r="T693" s="107"/>
      <c r="U693" s="107"/>
      <c r="V693" s="107"/>
      <c r="W693" s="107"/>
      <c r="X693" s="107"/>
      <c r="Y693" s="107"/>
      <c r="Z693" s="107"/>
    </row>
    <row r="694" ht="13.5" customHeight="1">
      <c r="A694" s="302"/>
      <c r="B694" s="302"/>
      <c r="C694" s="302"/>
      <c r="D694" s="302"/>
      <c r="E694" s="316"/>
      <c r="F694" s="302"/>
      <c r="G694" s="302"/>
      <c r="H694" s="302"/>
      <c r="I694" s="302"/>
      <c r="J694" s="302"/>
      <c r="L694" s="61"/>
      <c r="M694" s="107"/>
      <c r="N694" s="107"/>
      <c r="O694" s="107"/>
      <c r="P694" s="107"/>
      <c r="Q694" s="107"/>
      <c r="R694" s="107"/>
      <c r="S694" s="107"/>
      <c r="T694" s="107"/>
      <c r="U694" s="107"/>
      <c r="V694" s="107"/>
      <c r="W694" s="107"/>
      <c r="X694" s="107"/>
      <c r="Y694" s="107"/>
      <c r="Z694" s="107"/>
    </row>
    <row r="695" ht="13.5" customHeight="1">
      <c r="A695" s="302"/>
      <c r="B695" s="302"/>
      <c r="C695" s="302"/>
      <c r="D695" s="302"/>
      <c r="E695" s="316"/>
      <c r="F695" s="302"/>
      <c r="G695" s="302"/>
      <c r="H695" s="302"/>
      <c r="I695" s="302"/>
      <c r="J695" s="302"/>
      <c r="L695" s="61"/>
      <c r="M695" s="107"/>
      <c r="N695" s="107"/>
      <c r="O695" s="107"/>
      <c r="P695" s="107"/>
      <c r="Q695" s="107"/>
      <c r="R695" s="107"/>
      <c r="S695" s="107"/>
      <c r="T695" s="107"/>
      <c r="U695" s="107"/>
      <c r="V695" s="107"/>
      <c r="W695" s="107"/>
      <c r="X695" s="107"/>
      <c r="Y695" s="107"/>
      <c r="Z695" s="107"/>
    </row>
    <row r="696" ht="13.5" customHeight="1">
      <c r="A696" s="302"/>
      <c r="B696" s="302"/>
      <c r="C696" s="302"/>
      <c r="D696" s="302"/>
      <c r="E696" s="316"/>
      <c r="F696" s="302"/>
      <c r="G696" s="302"/>
      <c r="H696" s="302"/>
      <c r="I696" s="302"/>
      <c r="J696" s="302"/>
      <c r="L696" s="61"/>
      <c r="M696" s="107"/>
      <c r="N696" s="107"/>
      <c r="O696" s="107"/>
      <c r="P696" s="107"/>
      <c r="Q696" s="107"/>
      <c r="R696" s="107"/>
      <c r="S696" s="107"/>
      <c r="T696" s="107"/>
      <c r="U696" s="107"/>
      <c r="V696" s="107"/>
      <c r="W696" s="107"/>
      <c r="X696" s="107"/>
      <c r="Y696" s="107"/>
      <c r="Z696" s="107"/>
    </row>
    <row r="697" ht="13.5" customHeight="1">
      <c r="A697" s="302"/>
      <c r="B697" s="302"/>
      <c r="C697" s="302"/>
      <c r="D697" s="302"/>
      <c r="E697" s="316"/>
      <c r="F697" s="302"/>
      <c r="G697" s="302"/>
      <c r="H697" s="302"/>
      <c r="I697" s="302"/>
      <c r="J697" s="302"/>
      <c r="L697" s="61"/>
      <c r="M697" s="107"/>
      <c r="N697" s="107"/>
      <c r="O697" s="107"/>
      <c r="P697" s="107"/>
      <c r="Q697" s="107"/>
      <c r="R697" s="107"/>
      <c r="S697" s="107"/>
      <c r="T697" s="107"/>
      <c r="U697" s="107"/>
      <c r="V697" s="107"/>
      <c r="W697" s="107"/>
      <c r="X697" s="107"/>
      <c r="Y697" s="107"/>
      <c r="Z697" s="107"/>
    </row>
    <row r="698" ht="13.5" customHeight="1">
      <c r="A698" s="302"/>
      <c r="B698" s="302"/>
      <c r="C698" s="302"/>
      <c r="D698" s="302"/>
      <c r="E698" s="316"/>
      <c r="F698" s="302"/>
      <c r="G698" s="302"/>
      <c r="H698" s="302"/>
      <c r="I698" s="302"/>
      <c r="J698" s="302"/>
      <c r="L698" s="61"/>
      <c r="M698" s="107"/>
      <c r="N698" s="107"/>
      <c r="O698" s="107"/>
      <c r="P698" s="107"/>
      <c r="Q698" s="107"/>
      <c r="R698" s="107"/>
      <c r="S698" s="107"/>
      <c r="T698" s="107"/>
      <c r="U698" s="107"/>
      <c r="V698" s="107"/>
      <c r="W698" s="107"/>
      <c r="X698" s="107"/>
      <c r="Y698" s="107"/>
      <c r="Z698" s="107"/>
    </row>
    <row r="699" ht="13.5" customHeight="1">
      <c r="A699" s="302"/>
      <c r="B699" s="302"/>
      <c r="C699" s="302"/>
      <c r="D699" s="302"/>
      <c r="E699" s="316"/>
      <c r="F699" s="302"/>
      <c r="G699" s="302"/>
      <c r="H699" s="302"/>
      <c r="I699" s="302"/>
      <c r="J699" s="302"/>
      <c r="L699" s="61"/>
      <c r="M699" s="107"/>
      <c r="N699" s="107"/>
      <c r="O699" s="107"/>
      <c r="P699" s="107"/>
      <c r="Q699" s="107"/>
      <c r="R699" s="107"/>
      <c r="S699" s="107"/>
      <c r="T699" s="107"/>
      <c r="U699" s="107"/>
      <c r="V699" s="107"/>
      <c r="W699" s="107"/>
      <c r="X699" s="107"/>
      <c r="Y699" s="107"/>
      <c r="Z699" s="107"/>
    </row>
    <row r="700" ht="13.5" customHeight="1">
      <c r="A700" s="302"/>
      <c r="B700" s="302"/>
      <c r="C700" s="302"/>
      <c r="D700" s="302"/>
      <c r="E700" s="316"/>
      <c r="F700" s="302"/>
      <c r="G700" s="302"/>
      <c r="H700" s="302"/>
      <c r="I700" s="302"/>
      <c r="J700" s="302"/>
      <c r="L700" s="61"/>
      <c r="M700" s="107"/>
      <c r="N700" s="107"/>
      <c r="O700" s="107"/>
      <c r="P700" s="107"/>
      <c r="Q700" s="107"/>
      <c r="R700" s="107"/>
      <c r="S700" s="107"/>
      <c r="T700" s="107"/>
      <c r="U700" s="107"/>
      <c r="V700" s="107"/>
      <c r="W700" s="107"/>
      <c r="X700" s="107"/>
      <c r="Y700" s="107"/>
      <c r="Z700" s="107"/>
    </row>
    <row r="701" ht="13.5" customHeight="1">
      <c r="A701" s="302"/>
      <c r="B701" s="302"/>
      <c r="C701" s="302"/>
      <c r="D701" s="302"/>
      <c r="E701" s="316"/>
      <c r="F701" s="302"/>
      <c r="G701" s="302"/>
      <c r="H701" s="302"/>
      <c r="I701" s="302"/>
      <c r="J701" s="302"/>
      <c r="L701" s="61"/>
      <c r="M701" s="107"/>
      <c r="N701" s="107"/>
      <c r="O701" s="107"/>
      <c r="P701" s="107"/>
      <c r="Q701" s="107"/>
      <c r="R701" s="107"/>
      <c r="S701" s="107"/>
      <c r="T701" s="107"/>
      <c r="U701" s="107"/>
      <c r="V701" s="107"/>
      <c r="W701" s="107"/>
      <c r="X701" s="107"/>
      <c r="Y701" s="107"/>
      <c r="Z701" s="107"/>
    </row>
    <row r="702" ht="13.5" customHeight="1">
      <c r="A702" s="302"/>
      <c r="B702" s="302"/>
      <c r="C702" s="302"/>
      <c r="D702" s="302"/>
      <c r="E702" s="316"/>
      <c r="F702" s="302"/>
      <c r="G702" s="302"/>
      <c r="H702" s="302"/>
      <c r="I702" s="302"/>
      <c r="J702" s="302"/>
      <c r="L702" s="61"/>
      <c r="M702" s="107"/>
      <c r="N702" s="107"/>
      <c r="O702" s="107"/>
      <c r="P702" s="107"/>
      <c r="Q702" s="107"/>
      <c r="R702" s="107"/>
      <c r="S702" s="107"/>
      <c r="T702" s="107"/>
      <c r="U702" s="107"/>
      <c r="V702" s="107"/>
      <c r="W702" s="107"/>
      <c r="X702" s="107"/>
      <c r="Y702" s="107"/>
      <c r="Z702" s="107"/>
    </row>
    <row r="703" ht="13.5" customHeight="1">
      <c r="A703" s="302"/>
      <c r="B703" s="302"/>
      <c r="C703" s="302"/>
      <c r="D703" s="302"/>
      <c r="E703" s="316"/>
      <c r="F703" s="302"/>
      <c r="G703" s="302"/>
      <c r="H703" s="302"/>
      <c r="I703" s="302"/>
      <c r="J703" s="302"/>
      <c r="L703" s="61"/>
      <c r="M703" s="107"/>
      <c r="N703" s="107"/>
      <c r="O703" s="107"/>
      <c r="P703" s="107"/>
      <c r="Q703" s="107"/>
      <c r="R703" s="107"/>
      <c r="S703" s="107"/>
      <c r="T703" s="107"/>
      <c r="U703" s="107"/>
      <c r="V703" s="107"/>
      <c r="W703" s="107"/>
      <c r="X703" s="107"/>
      <c r="Y703" s="107"/>
      <c r="Z703" s="107"/>
    </row>
    <row r="704" ht="13.5" customHeight="1">
      <c r="A704" s="302"/>
      <c r="B704" s="302"/>
      <c r="C704" s="302"/>
      <c r="D704" s="302"/>
      <c r="E704" s="316"/>
      <c r="F704" s="302"/>
      <c r="G704" s="302"/>
      <c r="H704" s="302"/>
      <c r="I704" s="302"/>
      <c r="J704" s="302"/>
      <c r="L704" s="61"/>
      <c r="M704" s="107"/>
      <c r="N704" s="107"/>
      <c r="O704" s="107"/>
      <c r="P704" s="107"/>
      <c r="Q704" s="107"/>
      <c r="R704" s="107"/>
      <c r="S704" s="107"/>
      <c r="T704" s="107"/>
      <c r="U704" s="107"/>
      <c r="V704" s="107"/>
      <c r="W704" s="107"/>
      <c r="X704" s="107"/>
      <c r="Y704" s="107"/>
      <c r="Z704" s="107"/>
    </row>
    <row r="705" ht="13.5" customHeight="1">
      <c r="A705" s="302"/>
      <c r="B705" s="302"/>
      <c r="C705" s="302"/>
      <c r="D705" s="302"/>
      <c r="E705" s="316"/>
      <c r="F705" s="302"/>
      <c r="G705" s="302"/>
      <c r="H705" s="302"/>
      <c r="I705" s="302"/>
      <c r="J705" s="302"/>
      <c r="L705" s="61"/>
      <c r="M705" s="107"/>
      <c r="N705" s="107"/>
      <c r="O705" s="107"/>
      <c r="P705" s="107"/>
      <c r="Q705" s="107"/>
      <c r="R705" s="107"/>
      <c r="S705" s="107"/>
      <c r="T705" s="107"/>
      <c r="U705" s="107"/>
      <c r="V705" s="107"/>
      <c r="W705" s="107"/>
      <c r="X705" s="107"/>
      <c r="Y705" s="107"/>
      <c r="Z705" s="107"/>
    </row>
    <row r="706" ht="13.5" customHeight="1">
      <c r="A706" s="302"/>
      <c r="B706" s="302"/>
      <c r="C706" s="302"/>
      <c r="D706" s="302"/>
      <c r="E706" s="316"/>
      <c r="F706" s="302"/>
      <c r="G706" s="302"/>
      <c r="H706" s="302"/>
      <c r="I706" s="302"/>
      <c r="J706" s="302"/>
      <c r="L706" s="61"/>
      <c r="M706" s="107"/>
      <c r="N706" s="107"/>
      <c r="O706" s="107"/>
      <c r="P706" s="107"/>
      <c r="Q706" s="107"/>
      <c r="R706" s="107"/>
      <c r="S706" s="107"/>
      <c r="T706" s="107"/>
      <c r="U706" s="107"/>
      <c r="V706" s="107"/>
      <c r="W706" s="107"/>
      <c r="X706" s="107"/>
      <c r="Y706" s="107"/>
      <c r="Z706" s="107"/>
    </row>
    <row r="707" ht="13.5" customHeight="1">
      <c r="A707" s="302"/>
      <c r="B707" s="302"/>
      <c r="C707" s="302"/>
      <c r="D707" s="302"/>
      <c r="E707" s="316"/>
      <c r="F707" s="302"/>
      <c r="G707" s="302"/>
      <c r="H707" s="302"/>
      <c r="I707" s="302"/>
      <c r="J707" s="302"/>
      <c r="L707" s="61"/>
      <c r="M707" s="107"/>
      <c r="N707" s="107"/>
      <c r="O707" s="107"/>
      <c r="P707" s="107"/>
      <c r="Q707" s="107"/>
      <c r="R707" s="107"/>
      <c r="S707" s="107"/>
      <c r="T707" s="107"/>
      <c r="U707" s="107"/>
      <c r="V707" s="107"/>
      <c r="W707" s="107"/>
      <c r="X707" s="107"/>
      <c r="Y707" s="107"/>
      <c r="Z707" s="107"/>
    </row>
    <row r="708" ht="13.5" customHeight="1">
      <c r="A708" s="302"/>
      <c r="B708" s="302"/>
      <c r="C708" s="302"/>
      <c r="D708" s="302"/>
      <c r="E708" s="316"/>
      <c r="F708" s="302"/>
      <c r="G708" s="302"/>
      <c r="H708" s="302"/>
      <c r="I708" s="302"/>
      <c r="J708" s="302"/>
      <c r="L708" s="61"/>
      <c r="M708" s="107"/>
      <c r="N708" s="107"/>
      <c r="O708" s="107"/>
      <c r="P708" s="107"/>
      <c r="Q708" s="107"/>
      <c r="R708" s="107"/>
      <c r="S708" s="107"/>
      <c r="T708" s="107"/>
      <c r="U708" s="107"/>
      <c r="V708" s="107"/>
      <c r="W708" s="107"/>
      <c r="X708" s="107"/>
      <c r="Y708" s="107"/>
      <c r="Z708" s="107"/>
    </row>
    <row r="709" ht="13.5" customHeight="1">
      <c r="A709" s="302"/>
      <c r="B709" s="302"/>
      <c r="C709" s="302"/>
      <c r="D709" s="302"/>
      <c r="E709" s="316"/>
      <c r="F709" s="302"/>
      <c r="G709" s="302"/>
      <c r="H709" s="302"/>
      <c r="I709" s="302"/>
      <c r="J709" s="302"/>
      <c r="L709" s="61"/>
      <c r="M709" s="107"/>
      <c r="N709" s="107"/>
      <c r="O709" s="107"/>
      <c r="P709" s="107"/>
      <c r="Q709" s="107"/>
      <c r="R709" s="107"/>
      <c r="S709" s="107"/>
      <c r="T709" s="107"/>
      <c r="U709" s="107"/>
      <c r="V709" s="107"/>
      <c r="W709" s="107"/>
      <c r="X709" s="107"/>
      <c r="Y709" s="107"/>
      <c r="Z709" s="107"/>
    </row>
    <row r="710" ht="13.5" customHeight="1">
      <c r="A710" s="302"/>
      <c r="B710" s="302"/>
      <c r="C710" s="302"/>
      <c r="D710" s="302"/>
      <c r="E710" s="316"/>
      <c r="F710" s="302"/>
      <c r="G710" s="302"/>
      <c r="H710" s="302"/>
      <c r="I710" s="302"/>
      <c r="J710" s="302"/>
      <c r="L710" s="61"/>
      <c r="M710" s="107"/>
      <c r="N710" s="107"/>
      <c r="O710" s="107"/>
      <c r="P710" s="107"/>
      <c r="Q710" s="107"/>
      <c r="R710" s="107"/>
      <c r="S710" s="107"/>
      <c r="T710" s="107"/>
      <c r="U710" s="107"/>
      <c r="V710" s="107"/>
      <c r="W710" s="107"/>
      <c r="X710" s="107"/>
      <c r="Y710" s="107"/>
      <c r="Z710" s="107"/>
    </row>
    <row r="711" ht="13.5" customHeight="1">
      <c r="A711" s="302"/>
      <c r="B711" s="302"/>
      <c r="C711" s="302"/>
      <c r="D711" s="302"/>
      <c r="E711" s="316"/>
      <c r="F711" s="302"/>
      <c r="G711" s="302"/>
      <c r="H711" s="302"/>
      <c r="I711" s="302"/>
      <c r="J711" s="302"/>
      <c r="L711" s="61"/>
      <c r="M711" s="107"/>
      <c r="N711" s="107"/>
      <c r="O711" s="107"/>
      <c r="P711" s="107"/>
      <c r="Q711" s="107"/>
      <c r="R711" s="107"/>
      <c r="S711" s="107"/>
      <c r="T711" s="107"/>
      <c r="U711" s="107"/>
      <c r="V711" s="107"/>
      <c r="W711" s="107"/>
      <c r="X711" s="107"/>
      <c r="Y711" s="107"/>
      <c r="Z711" s="107"/>
    </row>
    <row r="712" ht="13.5" customHeight="1">
      <c r="A712" s="302"/>
      <c r="B712" s="302"/>
      <c r="C712" s="302"/>
      <c r="D712" s="302"/>
      <c r="E712" s="316"/>
      <c r="F712" s="302"/>
      <c r="G712" s="302"/>
      <c r="H712" s="302"/>
      <c r="I712" s="302"/>
      <c r="J712" s="302"/>
      <c r="L712" s="61"/>
      <c r="M712" s="107"/>
      <c r="N712" s="107"/>
      <c r="O712" s="107"/>
      <c r="P712" s="107"/>
      <c r="Q712" s="107"/>
      <c r="R712" s="107"/>
      <c r="S712" s="107"/>
      <c r="T712" s="107"/>
      <c r="U712" s="107"/>
      <c r="V712" s="107"/>
      <c r="W712" s="107"/>
      <c r="X712" s="107"/>
      <c r="Y712" s="107"/>
      <c r="Z712" s="107"/>
    </row>
    <row r="713" ht="13.5" customHeight="1">
      <c r="A713" s="302"/>
      <c r="B713" s="302"/>
      <c r="C713" s="302"/>
      <c r="D713" s="302"/>
      <c r="E713" s="316"/>
      <c r="F713" s="302"/>
      <c r="G713" s="302"/>
      <c r="H713" s="302"/>
      <c r="I713" s="302"/>
      <c r="J713" s="302"/>
      <c r="L713" s="61"/>
      <c r="M713" s="107"/>
      <c r="N713" s="107"/>
      <c r="O713" s="107"/>
      <c r="P713" s="107"/>
      <c r="Q713" s="107"/>
      <c r="R713" s="107"/>
      <c r="S713" s="107"/>
      <c r="T713" s="107"/>
      <c r="U713" s="107"/>
      <c r="V713" s="107"/>
      <c r="W713" s="107"/>
      <c r="X713" s="107"/>
      <c r="Y713" s="107"/>
      <c r="Z713" s="107"/>
    </row>
    <row r="714" ht="13.5" customHeight="1">
      <c r="A714" s="302"/>
      <c r="B714" s="302"/>
      <c r="C714" s="302"/>
      <c r="D714" s="302"/>
      <c r="E714" s="316"/>
      <c r="F714" s="302"/>
      <c r="G714" s="302"/>
      <c r="H714" s="302"/>
      <c r="I714" s="302"/>
      <c r="J714" s="302"/>
      <c r="L714" s="61"/>
      <c r="M714" s="107"/>
      <c r="N714" s="107"/>
      <c r="O714" s="107"/>
      <c r="P714" s="107"/>
      <c r="Q714" s="107"/>
      <c r="R714" s="107"/>
      <c r="S714" s="107"/>
      <c r="T714" s="107"/>
      <c r="U714" s="107"/>
      <c r="V714" s="107"/>
      <c r="W714" s="107"/>
      <c r="X714" s="107"/>
      <c r="Y714" s="107"/>
      <c r="Z714" s="107"/>
    </row>
    <row r="715" ht="13.5" customHeight="1">
      <c r="A715" s="302"/>
      <c r="B715" s="302"/>
      <c r="C715" s="302"/>
      <c r="D715" s="302"/>
      <c r="E715" s="316"/>
      <c r="F715" s="302"/>
      <c r="G715" s="302"/>
      <c r="H715" s="302"/>
      <c r="I715" s="302"/>
      <c r="J715" s="302"/>
      <c r="L715" s="61"/>
      <c r="M715" s="107"/>
      <c r="N715" s="107"/>
      <c r="O715" s="107"/>
      <c r="P715" s="107"/>
      <c r="Q715" s="107"/>
      <c r="R715" s="107"/>
      <c r="S715" s="107"/>
      <c r="T715" s="107"/>
      <c r="U715" s="107"/>
      <c r="V715" s="107"/>
      <c r="W715" s="107"/>
      <c r="X715" s="107"/>
      <c r="Y715" s="107"/>
      <c r="Z715" s="107"/>
    </row>
    <row r="716" ht="13.5" customHeight="1">
      <c r="A716" s="302"/>
      <c r="B716" s="302"/>
      <c r="C716" s="302"/>
      <c r="D716" s="302"/>
      <c r="E716" s="316"/>
      <c r="F716" s="302"/>
      <c r="G716" s="302"/>
      <c r="H716" s="302"/>
      <c r="I716" s="302"/>
      <c r="J716" s="302"/>
      <c r="L716" s="61"/>
      <c r="M716" s="107"/>
      <c r="N716" s="107"/>
      <c r="O716" s="107"/>
      <c r="P716" s="107"/>
      <c r="Q716" s="107"/>
      <c r="R716" s="107"/>
      <c r="S716" s="107"/>
      <c r="T716" s="107"/>
      <c r="U716" s="107"/>
      <c r="V716" s="107"/>
      <c r="W716" s="107"/>
      <c r="X716" s="107"/>
      <c r="Y716" s="107"/>
      <c r="Z716" s="107"/>
    </row>
    <row r="717" ht="13.5" customHeight="1">
      <c r="A717" s="302"/>
      <c r="B717" s="302"/>
      <c r="C717" s="302"/>
      <c r="D717" s="302"/>
      <c r="E717" s="316"/>
      <c r="F717" s="302"/>
      <c r="G717" s="302"/>
      <c r="H717" s="302"/>
      <c r="I717" s="302"/>
      <c r="J717" s="302"/>
      <c r="L717" s="61"/>
      <c r="M717" s="107"/>
      <c r="N717" s="107"/>
      <c r="O717" s="107"/>
      <c r="P717" s="107"/>
      <c r="Q717" s="107"/>
      <c r="R717" s="107"/>
      <c r="S717" s="107"/>
      <c r="T717" s="107"/>
      <c r="U717" s="107"/>
      <c r="V717" s="107"/>
      <c r="W717" s="107"/>
      <c r="X717" s="107"/>
      <c r="Y717" s="107"/>
      <c r="Z717" s="107"/>
    </row>
    <row r="718" ht="13.5" customHeight="1">
      <c r="A718" s="302"/>
      <c r="B718" s="302"/>
      <c r="C718" s="302"/>
      <c r="D718" s="302"/>
      <c r="E718" s="316"/>
      <c r="F718" s="302"/>
      <c r="G718" s="302"/>
      <c r="H718" s="302"/>
      <c r="I718" s="302"/>
      <c r="J718" s="302"/>
      <c r="L718" s="61"/>
      <c r="M718" s="107"/>
      <c r="N718" s="107"/>
      <c r="O718" s="107"/>
      <c r="P718" s="107"/>
      <c r="Q718" s="107"/>
      <c r="R718" s="107"/>
      <c r="S718" s="107"/>
      <c r="T718" s="107"/>
      <c r="U718" s="107"/>
      <c r="V718" s="107"/>
      <c r="W718" s="107"/>
      <c r="X718" s="107"/>
      <c r="Y718" s="107"/>
      <c r="Z718" s="107"/>
    </row>
    <row r="719" ht="13.5" customHeight="1">
      <c r="A719" s="302"/>
      <c r="B719" s="302"/>
      <c r="C719" s="302"/>
      <c r="D719" s="302"/>
      <c r="E719" s="316"/>
      <c r="F719" s="302"/>
      <c r="G719" s="302"/>
      <c r="H719" s="302"/>
      <c r="I719" s="302"/>
      <c r="J719" s="302"/>
      <c r="L719" s="61"/>
      <c r="M719" s="107"/>
      <c r="N719" s="107"/>
      <c r="O719" s="107"/>
      <c r="P719" s="107"/>
      <c r="Q719" s="107"/>
      <c r="R719" s="107"/>
      <c r="S719" s="107"/>
      <c r="T719" s="107"/>
      <c r="U719" s="107"/>
      <c r="V719" s="107"/>
      <c r="W719" s="107"/>
      <c r="X719" s="107"/>
      <c r="Y719" s="107"/>
      <c r="Z719" s="107"/>
    </row>
    <row r="720" ht="13.5" customHeight="1">
      <c r="A720" s="302"/>
      <c r="B720" s="302"/>
      <c r="C720" s="302"/>
      <c r="D720" s="302"/>
      <c r="E720" s="316"/>
      <c r="F720" s="302"/>
      <c r="G720" s="302"/>
      <c r="H720" s="302"/>
      <c r="I720" s="302"/>
      <c r="J720" s="302"/>
      <c r="L720" s="61"/>
      <c r="M720" s="107"/>
      <c r="N720" s="107"/>
      <c r="O720" s="107"/>
      <c r="P720" s="107"/>
      <c r="Q720" s="107"/>
      <c r="R720" s="107"/>
      <c r="S720" s="107"/>
      <c r="T720" s="107"/>
      <c r="U720" s="107"/>
      <c r="V720" s="107"/>
      <c r="W720" s="107"/>
      <c r="X720" s="107"/>
      <c r="Y720" s="107"/>
      <c r="Z720" s="107"/>
    </row>
    <row r="721" ht="13.5" customHeight="1">
      <c r="A721" s="302"/>
      <c r="B721" s="302"/>
      <c r="C721" s="302"/>
      <c r="D721" s="302"/>
      <c r="E721" s="316"/>
      <c r="F721" s="302"/>
      <c r="G721" s="302"/>
      <c r="H721" s="302"/>
      <c r="I721" s="302"/>
      <c r="J721" s="302"/>
      <c r="L721" s="61"/>
      <c r="M721" s="107"/>
      <c r="N721" s="107"/>
      <c r="O721" s="107"/>
      <c r="P721" s="107"/>
      <c r="Q721" s="107"/>
      <c r="R721" s="107"/>
      <c r="S721" s="107"/>
      <c r="T721" s="107"/>
      <c r="U721" s="107"/>
      <c r="V721" s="107"/>
      <c r="W721" s="107"/>
      <c r="X721" s="107"/>
      <c r="Y721" s="107"/>
      <c r="Z721" s="107"/>
    </row>
    <row r="722" ht="13.5" customHeight="1">
      <c r="A722" s="302"/>
      <c r="B722" s="302"/>
      <c r="C722" s="302"/>
      <c r="D722" s="302"/>
      <c r="E722" s="316"/>
      <c r="F722" s="302"/>
      <c r="G722" s="302"/>
      <c r="H722" s="302"/>
      <c r="I722" s="302"/>
      <c r="J722" s="302"/>
      <c r="L722" s="61"/>
      <c r="M722" s="107"/>
      <c r="N722" s="107"/>
      <c r="O722" s="107"/>
      <c r="P722" s="107"/>
      <c r="Q722" s="107"/>
      <c r="R722" s="107"/>
      <c r="S722" s="107"/>
      <c r="T722" s="107"/>
      <c r="U722" s="107"/>
      <c r="V722" s="107"/>
      <c r="W722" s="107"/>
      <c r="X722" s="107"/>
      <c r="Y722" s="107"/>
      <c r="Z722" s="107"/>
    </row>
    <row r="723" ht="13.5" customHeight="1">
      <c r="A723" s="302"/>
      <c r="B723" s="302"/>
      <c r="C723" s="302"/>
      <c r="D723" s="302"/>
      <c r="E723" s="316"/>
      <c r="F723" s="302"/>
      <c r="G723" s="302"/>
      <c r="H723" s="302"/>
      <c r="I723" s="302"/>
      <c r="J723" s="302"/>
      <c r="L723" s="61"/>
      <c r="M723" s="107"/>
      <c r="N723" s="107"/>
      <c r="O723" s="107"/>
      <c r="P723" s="107"/>
      <c r="Q723" s="107"/>
      <c r="R723" s="107"/>
      <c r="S723" s="107"/>
      <c r="T723" s="107"/>
      <c r="U723" s="107"/>
      <c r="V723" s="107"/>
      <c r="W723" s="107"/>
      <c r="X723" s="107"/>
      <c r="Y723" s="107"/>
      <c r="Z723" s="107"/>
    </row>
    <row r="724" ht="13.5" customHeight="1">
      <c r="A724" s="302"/>
      <c r="B724" s="302"/>
      <c r="C724" s="302"/>
      <c r="D724" s="302"/>
      <c r="E724" s="316"/>
      <c r="F724" s="302"/>
      <c r="G724" s="302"/>
      <c r="H724" s="302"/>
      <c r="I724" s="302"/>
      <c r="J724" s="302"/>
      <c r="L724" s="61"/>
      <c r="M724" s="107"/>
      <c r="N724" s="107"/>
      <c r="O724" s="107"/>
      <c r="P724" s="107"/>
      <c r="Q724" s="107"/>
      <c r="R724" s="107"/>
      <c r="S724" s="107"/>
      <c r="T724" s="107"/>
      <c r="U724" s="107"/>
      <c r="V724" s="107"/>
      <c r="W724" s="107"/>
      <c r="X724" s="107"/>
      <c r="Y724" s="107"/>
      <c r="Z724" s="107"/>
    </row>
    <row r="725" ht="13.5" customHeight="1">
      <c r="A725" s="302"/>
      <c r="B725" s="302"/>
      <c r="C725" s="302"/>
      <c r="D725" s="302"/>
      <c r="E725" s="316"/>
      <c r="F725" s="302"/>
      <c r="G725" s="302"/>
      <c r="H725" s="302"/>
      <c r="I725" s="302"/>
      <c r="J725" s="302"/>
      <c r="L725" s="61"/>
      <c r="M725" s="107"/>
      <c r="N725" s="107"/>
      <c r="O725" s="107"/>
      <c r="P725" s="107"/>
      <c r="Q725" s="107"/>
      <c r="R725" s="107"/>
      <c r="S725" s="107"/>
      <c r="T725" s="107"/>
      <c r="U725" s="107"/>
      <c r="V725" s="107"/>
      <c r="W725" s="107"/>
      <c r="X725" s="107"/>
      <c r="Y725" s="107"/>
      <c r="Z725" s="107"/>
    </row>
    <row r="726" ht="13.5" customHeight="1">
      <c r="A726" s="302"/>
      <c r="B726" s="302"/>
      <c r="C726" s="302"/>
      <c r="D726" s="302"/>
      <c r="E726" s="316"/>
      <c r="F726" s="302"/>
      <c r="G726" s="302"/>
      <c r="H726" s="302"/>
      <c r="I726" s="302"/>
      <c r="J726" s="302"/>
      <c r="L726" s="61"/>
      <c r="M726" s="107"/>
      <c r="N726" s="107"/>
      <c r="O726" s="107"/>
      <c r="P726" s="107"/>
      <c r="Q726" s="107"/>
      <c r="R726" s="107"/>
      <c r="S726" s="107"/>
      <c r="T726" s="107"/>
      <c r="U726" s="107"/>
      <c r="V726" s="107"/>
      <c r="W726" s="107"/>
      <c r="X726" s="107"/>
      <c r="Y726" s="107"/>
      <c r="Z726" s="107"/>
    </row>
    <row r="727" ht="13.5" customHeight="1">
      <c r="A727" s="302"/>
      <c r="B727" s="302"/>
      <c r="C727" s="302"/>
      <c r="D727" s="302"/>
      <c r="E727" s="316"/>
      <c r="F727" s="302"/>
      <c r="G727" s="302"/>
      <c r="H727" s="302"/>
      <c r="I727" s="302"/>
      <c r="J727" s="302"/>
      <c r="L727" s="61"/>
      <c r="M727" s="107"/>
      <c r="N727" s="107"/>
      <c r="O727" s="107"/>
      <c r="P727" s="107"/>
      <c r="Q727" s="107"/>
      <c r="R727" s="107"/>
      <c r="S727" s="107"/>
      <c r="T727" s="107"/>
      <c r="U727" s="107"/>
      <c r="V727" s="107"/>
      <c r="W727" s="107"/>
      <c r="X727" s="107"/>
      <c r="Y727" s="107"/>
      <c r="Z727" s="107"/>
    </row>
    <row r="728" ht="13.5" customHeight="1">
      <c r="A728" s="302"/>
      <c r="B728" s="302"/>
      <c r="C728" s="302"/>
      <c r="D728" s="302"/>
      <c r="E728" s="316"/>
      <c r="F728" s="302"/>
      <c r="G728" s="302"/>
      <c r="H728" s="302"/>
      <c r="I728" s="302"/>
      <c r="J728" s="302"/>
      <c r="L728" s="61"/>
      <c r="M728" s="107"/>
      <c r="N728" s="107"/>
      <c r="O728" s="107"/>
      <c r="P728" s="107"/>
      <c r="Q728" s="107"/>
      <c r="R728" s="107"/>
      <c r="S728" s="107"/>
      <c r="T728" s="107"/>
      <c r="U728" s="107"/>
      <c r="V728" s="107"/>
      <c r="W728" s="107"/>
      <c r="X728" s="107"/>
      <c r="Y728" s="107"/>
      <c r="Z728" s="107"/>
    </row>
    <row r="729" ht="13.5" customHeight="1">
      <c r="A729" s="302"/>
      <c r="B729" s="302"/>
      <c r="C729" s="302"/>
      <c r="D729" s="302"/>
      <c r="E729" s="316"/>
      <c r="F729" s="302"/>
      <c r="G729" s="302"/>
      <c r="H729" s="302"/>
      <c r="I729" s="302"/>
      <c r="J729" s="302"/>
      <c r="L729" s="61"/>
      <c r="M729" s="107"/>
      <c r="N729" s="107"/>
      <c r="O729" s="107"/>
      <c r="P729" s="107"/>
      <c r="Q729" s="107"/>
      <c r="R729" s="107"/>
      <c r="S729" s="107"/>
      <c r="T729" s="107"/>
      <c r="U729" s="107"/>
      <c r="V729" s="107"/>
      <c r="W729" s="107"/>
      <c r="X729" s="107"/>
      <c r="Y729" s="107"/>
      <c r="Z729" s="107"/>
    </row>
    <row r="730" ht="13.5" customHeight="1">
      <c r="A730" s="302"/>
      <c r="B730" s="302"/>
      <c r="C730" s="302"/>
      <c r="D730" s="302"/>
      <c r="E730" s="316"/>
      <c r="F730" s="302"/>
      <c r="G730" s="302"/>
      <c r="H730" s="302"/>
      <c r="I730" s="302"/>
      <c r="J730" s="302"/>
      <c r="L730" s="61"/>
      <c r="M730" s="107"/>
      <c r="N730" s="107"/>
      <c r="O730" s="107"/>
      <c r="P730" s="107"/>
      <c r="Q730" s="107"/>
      <c r="R730" s="107"/>
      <c r="S730" s="107"/>
      <c r="T730" s="107"/>
      <c r="U730" s="107"/>
      <c r="V730" s="107"/>
      <c r="W730" s="107"/>
      <c r="X730" s="107"/>
      <c r="Y730" s="107"/>
      <c r="Z730" s="107"/>
    </row>
    <row r="731" ht="13.5" customHeight="1">
      <c r="A731" s="302"/>
      <c r="B731" s="302"/>
      <c r="C731" s="302"/>
      <c r="D731" s="302"/>
      <c r="E731" s="316"/>
      <c r="F731" s="302"/>
      <c r="G731" s="302"/>
      <c r="H731" s="302"/>
      <c r="I731" s="302"/>
      <c r="J731" s="302"/>
      <c r="L731" s="61"/>
      <c r="M731" s="107"/>
      <c r="N731" s="107"/>
      <c r="O731" s="107"/>
      <c r="P731" s="107"/>
      <c r="Q731" s="107"/>
      <c r="R731" s="107"/>
      <c r="S731" s="107"/>
      <c r="T731" s="107"/>
      <c r="U731" s="107"/>
      <c r="V731" s="107"/>
      <c r="W731" s="107"/>
      <c r="X731" s="107"/>
      <c r="Y731" s="107"/>
      <c r="Z731" s="107"/>
    </row>
    <row r="732" ht="13.5" customHeight="1">
      <c r="A732" s="302"/>
      <c r="B732" s="302"/>
      <c r="C732" s="302"/>
      <c r="D732" s="302"/>
      <c r="E732" s="316"/>
      <c r="F732" s="302"/>
      <c r="G732" s="302"/>
      <c r="H732" s="302"/>
      <c r="I732" s="302"/>
      <c r="J732" s="302"/>
      <c r="L732" s="61"/>
      <c r="M732" s="107"/>
      <c r="N732" s="107"/>
      <c r="O732" s="107"/>
      <c r="P732" s="107"/>
      <c r="Q732" s="107"/>
      <c r="R732" s="107"/>
      <c r="S732" s="107"/>
      <c r="T732" s="107"/>
      <c r="U732" s="107"/>
      <c r="V732" s="107"/>
      <c r="W732" s="107"/>
      <c r="X732" s="107"/>
      <c r="Y732" s="107"/>
      <c r="Z732" s="107"/>
    </row>
    <row r="733" ht="13.5" customHeight="1">
      <c r="A733" s="302"/>
      <c r="B733" s="302"/>
      <c r="C733" s="302"/>
      <c r="D733" s="302"/>
      <c r="E733" s="316"/>
      <c r="F733" s="302"/>
      <c r="G733" s="302"/>
      <c r="H733" s="302"/>
      <c r="I733" s="302"/>
      <c r="J733" s="302"/>
      <c r="L733" s="61"/>
      <c r="M733" s="107"/>
      <c r="N733" s="107"/>
      <c r="O733" s="107"/>
      <c r="P733" s="107"/>
      <c r="Q733" s="107"/>
      <c r="R733" s="107"/>
      <c r="S733" s="107"/>
      <c r="T733" s="107"/>
      <c r="U733" s="107"/>
      <c r="V733" s="107"/>
      <c r="W733" s="107"/>
      <c r="X733" s="107"/>
      <c r="Y733" s="107"/>
      <c r="Z733" s="107"/>
    </row>
    <row r="734" ht="13.5" customHeight="1">
      <c r="A734" s="302"/>
      <c r="B734" s="302"/>
      <c r="C734" s="302"/>
      <c r="D734" s="302"/>
      <c r="E734" s="316"/>
      <c r="F734" s="302"/>
      <c r="G734" s="302"/>
      <c r="H734" s="302"/>
      <c r="I734" s="302"/>
      <c r="J734" s="302"/>
      <c r="L734" s="61"/>
      <c r="M734" s="107"/>
      <c r="N734" s="107"/>
      <c r="O734" s="107"/>
      <c r="P734" s="107"/>
      <c r="Q734" s="107"/>
      <c r="R734" s="107"/>
      <c r="S734" s="107"/>
      <c r="T734" s="107"/>
      <c r="U734" s="107"/>
      <c r="V734" s="107"/>
      <c r="W734" s="107"/>
      <c r="X734" s="107"/>
      <c r="Y734" s="107"/>
      <c r="Z734" s="107"/>
    </row>
    <row r="735" ht="13.5" customHeight="1">
      <c r="A735" s="302"/>
      <c r="B735" s="302"/>
      <c r="C735" s="302"/>
      <c r="D735" s="302"/>
      <c r="E735" s="316"/>
      <c r="F735" s="302"/>
      <c r="G735" s="302"/>
      <c r="H735" s="302"/>
      <c r="I735" s="302"/>
      <c r="J735" s="302"/>
      <c r="L735" s="61"/>
      <c r="M735" s="107"/>
      <c r="N735" s="107"/>
      <c r="O735" s="107"/>
      <c r="P735" s="107"/>
      <c r="Q735" s="107"/>
      <c r="R735" s="107"/>
      <c r="S735" s="107"/>
      <c r="T735" s="107"/>
      <c r="U735" s="107"/>
      <c r="V735" s="107"/>
      <c r="W735" s="107"/>
      <c r="X735" s="107"/>
      <c r="Y735" s="107"/>
      <c r="Z735" s="107"/>
    </row>
    <row r="736" ht="13.5" customHeight="1">
      <c r="A736" s="302"/>
      <c r="B736" s="302"/>
      <c r="C736" s="302"/>
      <c r="D736" s="302"/>
      <c r="E736" s="316"/>
      <c r="F736" s="302"/>
      <c r="G736" s="302"/>
      <c r="H736" s="302"/>
      <c r="I736" s="302"/>
      <c r="J736" s="302"/>
      <c r="L736" s="61"/>
      <c r="M736" s="107"/>
      <c r="N736" s="107"/>
      <c r="O736" s="107"/>
      <c r="P736" s="107"/>
      <c r="Q736" s="107"/>
      <c r="R736" s="107"/>
      <c r="S736" s="107"/>
      <c r="T736" s="107"/>
      <c r="U736" s="107"/>
      <c r="V736" s="107"/>
      <c r="W736" s="107"/>
      <c r="X736" s="107"/>
      <c r="Y736" s="107"/>
      <c r="Z736" s="107"/>
    </row>
    <row r="737" ht="13.5" customHeight="1">
      <c r="A737" s="302"/>
      <c r="B737" s="302"/>
      <c r="C737" s="302"/>
      <c r="D737" s="302"/>
      <c r="E737" s="316"/>
      <c r="F737" s="302"/>
      <c r="G737" s="302"/>
      <c r="H737" s="302"/>
      <c r="I737" s="302"/>
      <c r="J737" s="302"/>
      <c r="L737" s="61"/>
      <c r="M737" s="107"/>
      <c r="N737" s="107"/>
      <c r="O737" s="107"/>
      <c r="P737" s="107"/>
      <c r="Q737" s="107"/>
      <c r="R737" s="107"/>
      <c r="S737" s="107"/>
      <c r="T737" s="107"/>
      <c r="U737" s="107"/>
      <c r="V737" s="107"/>
      <c r="W737" s="107"/>
      <c r="X737" s="107"/>
      <c r="Y737" s="107"/>
      <c r="Z737" s="107"/>
    </row>
    <row r="738" ht="13.5" customHeight="1">
      <c r="A738" s="302"/>
      <c r="B738" s="302"/>
      <c r="C738" s="302"/>
      <c r="D738" s="302"/>
      <c r="E738" s="316"/>
      <c r="F738" s="302"/>
      <c r="G738" s="302"/>
      <c r="H738" s="302"/>
      <c r="I738" s="302"/>
      <c r="J738" s="302"/>
      <c r="L738" s="61"/>
      <c r="M738" s="107"/>
      <c r="N738" s="107"/>
      <c r="O738" s="107"/>
      <c r="P738" s="107"/>
      <c r="Q738" s="107"/>
      <c r="R738" s="107"/>
      <c r="S738" s="107"/>
      <c r="T738" s="107"/>
      <c r="U738" s="107"/>
      <c r="V738" s="107"/>
      <c r="W738" s="107"/>
      <c r="X738" s="107"/>
      <c r="Y738" s="107"/>
      <c r="Z738" s="107"/>
    </row>
    <row r="739" ht="13.5" customHeight="1">
      <c r="A739" s="302"/>
      <c r="B739" s="302"/>
      <c r="C739" s="302"/>
      <c r="D739" s="302"/>
      <c r="E739" s="316"/>
      <c r="F739" s="302"/>
      <c r="G739" s="302"/>
      <c r="H739" s="302"/>
      <c r="I739" s="302"/>
      <c r="J739" s="302"/>
      <c r="L739" s="61"/>
      <c r="M739" s="107"/>
      <c r="N739" s="107"/>
      <c r="O739" s="107"/>
      <c r="P739" s="107"/>
      <c r="Q739" s="107"/>
      <c r="R739" s="107"/>
      <c r="S739" s="107"/>
      <c r="T739" s="107"/>
      <c r="U739" s="107"/>
      <c r="V739" s="107"/>
      <c r="W739" s="107"/>
      <c r="X739" s="107"/>
      <c r="Y739" s="107"/>
      <c r="Z739" s="107"/>
    </row>
    <row r="740" ht="13.5" customHeight="1">
      <c r="A740" s="302"/>
      <c r="B740" s="302"/>
      <c r="C740" s="302"/>
      <c r="D740" s="302"/>
      <c r="E740" s="316"/>
      <c r="F740" s="302"/>
      <c r="G740" s="302"/>
      <c r="H740" s="302"/>
      <c r="I740" s="302"/>
      <c r="J740" s="302"/>
      <c r="L740" s="61"/>
      <c r="M740" s="107"/>
      <c r="N740" s="107"/>
      <c r="O740" s="107"/>
      <c r="P740" s="107"/>
      <c r="Q740" s="107"/>
      <c r="R740" s="107"/>
      <c r="S740" s="107"/>
      <c r="T740" s="107"/>
      <c r="U740" s="107"/>
      <c r="V740" s="107"/>
      <c r="W740" s="107"/>
      <c r="X740" s="107"/>
      <c r="Y740" s="107"/>
      <c r="Z740" s="107"/>
    </row>
    <row r="741" ht="13.5" customHeight="1">
      <c r="A741" s="302"/>
      <c r="B741" s="302"/>
      <c r="C741" s="302"/>
      <c r="D741" s="302"/>
      <c r="E741" s="316"/>
      <c r="F741" s="302"/>
      <c r="G741" s="302"/>
      <c r="H741" s="302"/>
      <c r="I741" s="302"/>
      <c r="J741" s="302"/>
      <c r="L741" s="61"/>
      <c r="M741" s="107"/>
      <c r="N741" s="107"/>
      <c r="O741" s="107"/>
      <c r="P741" s="107"/>
      <c r="Q741" s="107"/>
      <c r="R741" s="107"/>
      <c r="S741" s="107"/>
      <c r="T741" s="107"/>
      <c r="U741" s="107"/>
      <c r="V741" s="107"/>
      <c r="W741" s="107"/>
      <c r="X741" s="107"/>
      <c r="Y741" s="107"/>
      <c r="Z741" s="107"/>
    </row>
    <row r="742" ht="13.5" customHeight="1">
      <c r="A742" s="302"/>
      <c r="B742" s="302"/>
      <c r="C742" s="302"/>
      <c r="D742" s="302"/>
      <c r="E742" s="316"/>
      <c r="F742" s="302"/>
      <c r="G742" s="302"/>
      <c r="H742" s="302"/>
      <c r="I742" s="302"/>
      <c r="J742" s="302"/>
      <c r="L742" s="61"/>
      <c r="M742" s="107"/>
      <c r="N742" s="107"/>
      <c r="O742" s="107"/>
      <c r="P742" s="107"/>
      <c r="Q742" s="107"/>
      <c r="R742" s="107"/>
      <c r="S742" s="107"/>
      <c r="T742" s="107"/>
      <c r="U742" s="107"/>
      <c r="V742" s="107"/>
      <c r="W742" s="107"/>
      <c r="X742" s="107"/>
      <c r="Y742" s="107"/>
      <c r="Z742" s="107"/>
    </row>
    <row r="743" ht="13.5" customHeight="1">
      <c r="A743" s="302"/>
      <c r="B743" s="302"/>
      <c r="C743" s="302"/>
      <c r="D743" s="302"/>
      <c r="E743" s="316"/>
      <c r="F743" s="302"/>
      <c r="G743" s="302"/>
      <c r="H743" s="302"/>
      <c r="I743" s="302"/>
      <c r="J743" s="302"/>
      <c r="L743" s="61"/>
      <c r="M743" s="107"/>
      <c r="N743" s="107"/>
      <c r="O743" s="107"/>
      <c r="P743" s="107"/>
      <c r="Q743" s="107"/>
      <c r="R743" s="107"/>
      <c r="S743" s="107"/>
      <c r="T743" s="107"/>
      <c r="U743" s="107"/>
      <c r="V743" s="107"/>
      <c r="W743" s="107"/>
      <c r="X743" s="107"/>
      <c r="Y743" s="107"/>
      <c r="Z743" s="107"/>
    </row>
    <row r="744" ht="13.5" customHeight="1">
      <c r="A744" s="302"/>
      <c r="B744" s="302"/>
      <c r="C744" s="302"/>
      <c r="D744" s="302"/>
      <c r="E744" s="316"/>
      <c r="F744" s="302"/>
      <c r="G744" s="302"/>
      <c r="H744" s="302"/>
      <c r="I744" s="302"/>
      <c r="J744" s="302"/>
      <c r="L744" s="61"/>
      <c r="M744" s="107"/>
      <c r="N744" s="107"/>
      <c r="O744" s="107"/>
      <c r="P744" s="107"/>
      <c r="Q744" s="107"/>
      <c r="R744" s="107"/>
      <c r="S744" s="107"/>
      <c r="T744" s="107"/>
      <c r="U744" s="107"/>
      <c r="V744" s="107"/>
      <c r="W744" s="107"/>
      <c r="X744" s="107"/>
      <c r="Y744" s="107"/>
      <c r="Z744" s="107"/>
    </row>
    <row r="745" ht="13.5" customHeight="1">
      <c r="A745" s="302"/>
      <c r="B745" s="302"/>
      <c r="C745" s="302"/>
      <c r="D745" s="302"/>
      <c r="E745" s="316"/>
      <c r="F745" s="302"/>
      <c r="G745" s="302"/>
      <c r="H745" s="302"/>
      <c r="I745" s="302"/>
      <c r="J745" s="302"/>
      <c r="L745" s="61"/>
      <c r="M745" s="107"/>
      <c r="N745" s="107"/>
      <c r="O745" s="107"/>
      <c r="P745" s="107"/>
      <c r="Q745" s="107"/>
      <c r="R745" s="107"/>
      <c r="S745" s="107"/>
      <c r="T745" s="107"/>
      <c r="U745" s="107"/>
      <c r="V745" s="107"/>
      <c r="W745" s="107"/>
      <c r="X745" s="107"/>
      <c r="Y745" s="107"/>
      <c r="Z745" s="107"/>
    </row>
    <row r="746" ht="13.5" customHeight="1">
      <c r="A746" s="302"/>
      <c r="B746" s="302"/>
      <c r="C746" s="302"/>
      <c r="D746" s="302"/>
      <c r="E746" s="316"/>
      <c r="F746" s="302"/>
      <c r="G746" s="302"/>
      <c r="H746" s="302"/>
      <c r="I746" s="302"/>
      <c r="J746" s="302"/>
      <c r="L746" s="61"/>
      <c r="M746" s="107"/>
      <c r="N746" s="107"/>
      <c r="O746" s="107"/>
      <c r="P746" s="107"/>
      <c r="Q746" s="107"/>
      <c r="R746" s="107"/>
      <c r="S746" s="107"/>
      <c r="T746" s="107"/>
      <c r="U746" s="107"/>
      <c r="V746" s="107"/>
      <c r="W746" s="107"/>
      <c r="X746" s="107"/>
      <c r="Y746" s="107"/>
      <c r="Z746" s="107"/>
    </row>
    <row r="747" ht="13.5" customHeight="1">
      <c r="A747" s="302"/>
      <c r="B747" s="302"/>
      <c r="C747" s="302"/>
      <c r="D747" s="302"/>
      <c r="E747" s="316"/>
      <c r="F747" s="302"/>
      <c r="G747" s="302"/>
      <c r="H747" s="302"/>
      <c r="I747" s="302"/>
      <c r="J747" s="302"/>
      <c r="L747" s="61"/>
      <c r="M747" s="107"/>
      <c r="N747" s="107"/>
      <c r="O747" s="107"/>
      <c r="P747" s="107"/>
      <c r="Q747" s="107"/>
      <c r="R747" s="107"/>
      <c r="S747" s="107"/>
      <c r="T747" s="107"/>
      <c r="U747" s="107"/>
      <c r="V747" s="107"/>
      <c r="W747" s="107"/>
      <c r="X747" s="107"/>
      <c r="Y747" s="107"/>
      <c r="Z747" s="107"/>
    </row>
    <row r="748" ht="13.5" customHeight="1">
      <c r="A748" s="302"/>
      <c r="B748" s="302"/>
      <c r="C748" s="302"/>
      <c r="D748" s="302"/>
      <c r="E748" s="316"/>
      <c r="F748" s="302"/>
      <c r="G748" s="302"/>
      <c r="H748" s="302"/>
      <c r="I748" s="302"/>
      <c r="J748" s="302"/>
      <c r="L748" s="61"/>
      <c r="M748" s="107"/>
      <c r="N748" s="107"/>
      <c r="O748" s="107"/>
      <c r="P748" s="107"/>
      <c r="Q748" s="107"/>
      <c r="R748" s="107"/>
      <c r="S748" s="107"/>
      <c r="T748" s="107"/>
      <c r="U748" s="107"/>
      <c r="V748" s="107"/>
      <c r="W748" s="107"/>
      <c r="X748" s="107"/>
      <c r="Y748" s="107"/>
      <c r="Z748" s="107"/>
    </row>
    <row r="749" ht="13.5" customHeight="1">
      <c r="A749" s="302"/>
      <c r="B749" s="302"/>
      <c r="C749" s="302"/>
      <c r="D749" s="302"/>
      <c r="E749" s="316"/>
      <c r="F749" s="302"/>
      <c r="G749" s="302"/>
      <c r="H749" s="302"/>
      <c r="I749" s="302"/>
      <c r="J749" s="302"/>
      <c r="L749" s="61"/>
      <c r="M749" s="107"/>
      <c r="N749" s="107"/>
      <c r="O749" s="107"/>
      <c r="P749" s="107"/>
      <c r="Q749" s="107"/>
      <c r="R749" s="107"/>
      <c r="S749" s="107"/>
      <c r="T749" s="107"/>
      <c r="U749" s="107"/>
      <c r="V749" s="107"/>
      <c r="W749" s="107"/>
      <c r="X749" s="107"/>
      <c r="Y749" s="107"/>
      <c r="Z749" s="107"/>
    </row>
    <row r="750" ht="13.5" customHeight="1">
      <c r="A750" s="302"/>
      <c r="B750" s="302"/>
      <c r="C750" s="302"/>
      <c r="D750" s="302"/>
      <c r="E750" s="316"/>
      <c r="F750" s="302"/>
      <c r="G750" s="302"/>
      <c r="H750" s="302"/>
      <c r="I750" s="302"/>
      <c r="J750" s="302"/>
      <c r="L750" s="61"/>
      <c r="M750" s="107"/>
      <c r="N750" s="107"/>
      <c r="O750" s="107"/>
      <c r="P750" s="107"/>
      <c r="Q750" s="107"/>
      <c r="R750" s="107"/>
      <c r="S750" s="107"/>
      <c r="T750" s="107"/>
      <c r="U750" s="107"/>
      <c r="V750" s="107"/>
      <c r="W750" s="107"/>
      <c r="X750" s="107"/>
      <c r="Y750" s="107"/>
      <c r="Z750" s="107"/>
    </row>
    <row r="751" ht="13.5" customHeight="1">
      <c r="A751" s="302"/>
      <c r="B751" s="302"/>
      <c r="C751" s="302"/>
      <c r="D751" s="302"/>
      <c r="E751" s="316"/>
      <c r="F751" s="302"/>
      <c r="G751" s="302"/>
      <c r="H751" s="302"/>
      <c r="I751" s="302"/>
      <c r="J751" s="302"/>
      <c r="L751" s="61"/>
      <c r="M751" s="107"/>
      <c r="N751" s="107"/>
      <c r="O751" s="107"/>
      <c r="P751" s="107"/>
      <c r="Q751" s="107"/>
      <c r="R751" s="107"/>
      <c r="S751" s="107"/>
      <c r="T751" s="107"/>
      <c r="U751" s="107"/>
      <c r="V751" s="107"/>
      <c r="W751" s="107"/>
      <c r="X751" s="107"/>
      <c r="Y751" s="107"/>
      <c r="Z751" s="107"/>
    </row>
    <row r="752" ht="13.5" customHeight="1">
      <c r="A752" s="302"/>
      <c r="B752" s="302"/>
      <c r="C752" s="302"/>
      <c r="D752" s="302"/>
      <c r="E752" s="316"/>
      <c r="F752" s="302"/>
      <c r="G752" s="302"/>
      <c r="H752" s="302"/>
      <c r="I752" s="302"/>
      <c r="J752" s="302"/>
      <c r="L752" s="61"/>
      <c r="M752" s="107"/>
      <c r="N752" s="107"/>
      <c r="O752" s="107"/>
      <c r="P752" s="107"/>
      <c r="Q752" s="107"/>
      <c r="R752" s="107"/>
      <c r="S752" s="107"/>
      <c r="T752" s="107"/>
      <c r="U752" s="107"/>
      <c r="V752" s="107"/>
      <c r="W752" s="107"/>
      <c r="X752" s="107"/>
      <c r="Y752" s="107"/>
      <c r="Z752" s="107"/>
    </row>
    <row r="753" ht="13.5" customHeight="1">
      <c r="A753" s="302"/>
      <c r="B753" s="302"/>
      <c r="C753" s="302"/>
      <c r="D753" s="302"/>
      <c r="E753" s="316"/>
      <c r="F753" s="302"/>
      <c r="G753" s="302"/>
      <c r="H753" s="302"/>
      <c r="I753" s="302"/>
      <c r="J753" s="302"/>
      <c r="L753" s="61"/>
      <c r="M753" s="107"/>
      <c r="N753" s="107"/>
      <c r="O753" s="107"/>
      <c r="P753" s="107"/>
      <c r="Q753" s="107"/>
      <c r="R753" s="107"/>
      <c r="S753" s="107"/>
      <c r="T753" s="107"/>
      <c r="U753" s="107"/>
      <c r="V753" s="107"/>
      <c r="W753" s="107"/>
      <c r="X753" s="107"/>
      <c r="Y753" s="107"/>
      <c r="Z753" s="107"/>
    </row>
    <row r="754" ht="13.5" customHeight="1">
      <c r="A754" s="302"/>
      <c r="B754" s="302"/>
      <c r="C754" s="302"/>
      <c r="D754" s="302"/>
      <c r="E754" s="316"/>
      <c r="F754" s="302"/>
      <c r="G754" s="302"/>
      <c r="H754" s="302"/>
      <c r="I754" s="302"/>
      <c r="J754" s="302"/>
      <c r="L754" s="61"/>
      <c r="M754" s="107"/>
      <c r="N754" s="107"/>
      <c r="O754" s="107"/>
      <c r="P754" s="107"/>
      <c r="Q754" s="107"/>
      <c r="R754" s="107"/>
      <c r="S754" s="107"/>
      <c r="T754" s="107"/>
      <c r="U754" s="107"/>
      <c r="V754" s="107"/>
      <c r="W754" s="107"/>
      <c r="X754" s="107"/>
      <c r="Y754" s="107"/>
      <c r="Z754" s="107"/>
    </row>
    <row r="755" ht="13.5" customHeight="1">
      <c r="A755" s="302"/>
      <c r="B755" s="302"/>
      <c r="C755" s="302"/>
      <c r="D755" s="302"/>
      <c r="E755" s="316"/>
      <c r="F755" s="302"/>
      <c r="G755" s="302"/>
      <c r="H755" s="302"/>
      <c r="I755" s="302"/>
      <c r="J755" s="302"/>
      <c r="L755" s="61"/>
      <c r="M755" s="107"/>
      <c r="N755" s="107"/>
      <c r="O755" s="107"/>
      <c r="P755" s="107"/>
      <c r="Q755" s="107"/>
      <c r="R755" s="107"/>
      <c r="S755" s="107"/>
      <c r="T755" s="107"/>
      <c r="U755" s="107"/>
      <c r="V755" s="107"/>
      <c r="W755" s="107"/>
      <c r="X755" s="107"/>
      <c r="Y755" s="107"/>
      <c r="Z755" s="107"/>
    </row>
    <row r="756" ht="13.5" customHeight="1">
      <c r="A756" s="302"/>
      <c r="B756" s="302"/>
      <c r="C756" s="302"/>
      <c r="D756" s="302"/>
      <c r="E756" s="316"/>
      <c r="F756" s="302"/>
      <c r="G756" s="302"/>
      <c r="H756" s="302"/>
      <c r="I756" s="302"/>
      <c r="J756" s="302"/>
      <c r="L756" s="61"/>
      <c r="M756" s="107"/>
      <c r="N756" s="107"/>
      <c r="O756" s="107"/>
      <c r="P756" s="107"/>
      <c r="Q756" s="107"/>
      <c r="R756" s="107"/>
      <c r="S756" s="107"/>
      <c r="T756" s="107"/>
      <c r="U756" s="107"/>
      <c r="V756" s="107"/>
      <c r="W756" s="107"/>
      <c r="X756" s="107"/>
      <c r="Y756" s="107"/>
      <c r="Z756" s="107"/>
    </row>
    <row r="757" ht="13.5" customHeight="1">
      <c r="A757" s="302"/>
      <c r="B757" s="302"/>
      <c r="C757" s="302"/>
      <c r="D757" s="302"/>
      <c r="E757" s="316"/>
      <c r="F757" s="302"/>
      <c r="G757" s="302"/>
      <c r="H757" s="302"/>
      <c r="I757" s="302"/>
      <c r="J757" s="302"/>
      <c r="L757" s="61"/>
      <c r="M757" s="107"/>
      <c r="N757" s="107"/>
      <c r="O757" s="107"/>
      <c r="P757" s="107"/>
      <c r="Q757" s="107"/>
      <c r="R757" s="107"/>
      <c r="S757" s="107"/>
      <c r="T757" s="107"/>
      <c r="U757" s="107"/>
      <c r="V757" s="107"/>
      <c r="W757" s="107"/>
      <c r="X757" s="107"/>
      <c r="Y757" s="107"/>
      <c r="Z757" s="107"/>
    </row>
    <row r="758" ht="13.5" customHeight="1">
      <c r="A758" s="302"/>
      <c r="B758" s="302"/>
      <c r="C758" s="302"/>
      <c r="D758" s="302"/>
      <c r="E758" s="316"/>
      <c r="F758" s="302"/>
      <c r="G758" s="302"/>
      <c r="H758" s="302"/>
      <c r="I758" s="302"/>
      <c r="J758" s="302"/>
      <c r="L758" s="61"/>
      <c r="M758" s="107"/>
      <c r="N758" s="107"/>
      <c r="O758" s="107"/>
      <c r="P758" s="107"/>
      <c r="Q758" s="107"/>
      <c r="R758" s="107"/>
      <c r="S758" s="107"/>
      <c r="T758" s="107"/>
      <c r="U758" s="107"/>
      <c r="V758" s="107"/>
      <c r="W758" s="107"/>
      <c r="X758" s="107"/>
      <c r="Y758" s="107"/>
      <c r="Z758" s="107"/>
    </row>
    <row r="759" ht="13.5" customHeight="1">
      <c r="A759" s="302"/>
      <c r="B759" s="302"/>
      <c r="C759" s="302"/>
      <c r="D759" s="302"/>
      <c r="E759" s="316"/>
      <c r="F759" s="302"/>
      <c r="G759" s="302"/>
      <c r="H759" s="302"/>
      <c r="I759" s="302"/>
      <c r="J759" s="302"/>
      <c r="L759" s="61"/>
      <c r="M759" s="107"/>
      <c r="N759" s="107"/>
      <c r="O759" s="107"/>
      <c r="P759" s="107"/>
      <c r="Q759" s="107"/>
      <c r="R759" s="107"/>
      <c r="S759" s="107"/>
      <c r="T759" s="107"/>
      <c r="U759" s="107"/>
      <c r="V759" s="107"/>
      <c r="W759" s="107"/>
      <c r="X759" s="107"/>
      <c r="Y759" s="107"/>
      <c r="Z759" s="107"/>
    </row>
    <row r="760" ht="13.5" customHeight="1">
      <c r="A760" s="302"/>
      <c r="B760" s="302"/>
      <c r="C760" s="302"/>
      <c r="D760" s="302"/>
      <c r="E760" s="316"/>
      <c r="F760" s="302"/>
      <c r="G760" s="302"/>
      <c r="H760" s="302"/>
      <c r="I760" s="302"/>
      <c r="J760" s="302"/>
      <c r="L760" s="61"/>
      <c r="M760" s="107"/>
      <c r="N760" s="107"/>
      <c r="O760" s="107"/>
      <c r="P760" s="107"/>
      <c r="Q760" s="107"/>
      <c r="R760" s="107"/>
      <c r="S760" s="107"/>
      <c r="T760" s="107"/>
      <c r="U760" s="107"/>
      <c r="V760" s="107"/>
      <c r="W760" s="107"/>
      <c r="X760" s="107"/>
      <c r="Y760" s="107"/>
      <c r="Z760" s="107"/>
    </row>
    <row r="761" ht="13.5" customHeight="1">
      <c r="A761" s="302"/>
      <c r="B761" s="302"/>
      <c r="C761" s="302"/>
      <c r="D761" s="302"/>
      <c r="E761" s="316"/>
      <c r="F761" s="302"/>
      <c r="G761" s="302"/>
      <c r="H761" s="302"/>
      <c r="I761" s="302"/>
      <c r="J761" s="302"/>
      <c r="L761" s="61"/>
      <c r="M761" s="107"/>
      <c r="N761" s="107"/>
      <c r="O761" s="107"/>
      <c r="P761" s="107"/>
      <c r="Q761" s="107"/>
      <c r="R761" s="107"/>
      <c r="S761" s="107"/>
      <c r="T761" s="107"/>
      <c r="U761" s="107"/>
      <c r="V761" s="107"/>
      <c r="W761" s="107"/>
      <c r="X761" s="107"/>
      <c r="Y761" s="107"/>
      <c r="Z761" s="107"/>
    </row>
    <row r="762" ht="13.5" customHeight="1">
      <c r="A762" s="302"/>
      <c r="B762" s="302"/>
      <c r="C762" s="302"/>
      <c r="D762" s="302"/>
      <c r="E762" s="316"/>
      <c r="F762" s="302"/>
      <c r="G762" s="302"/>
      <c r="H762" s="302"/>
      <c r="I762" s="302"/>
      <c r="J762" s="302"/>
      <c r="L762" s="61"/>
      <c r="M762" s="107"/>
      <c r="N762" s="107"/>
      <c r="O762" s="107"/>
      <c r="P762" s="107"/>
      <c r="Q762" s="107"/>
      <c r="R762" s="107"/>
      <c r="S762" s="107"/>
      <c r="T762" s="107"/>
      <c r="U762" s="107"/>
      <c r="V762" s="107"/>
      <c r="W762" s="107"/>
      <c r="X762" s="107"/>
      <c r="Y762" s="107"/>
      <c r="Z762" s="107"/>
    </row>
    <row r="763" ht="13.5" customHeight="1">
      <c r="A763" s="302"/>
      <c r="B763" s="302"/>
      <c r="C763" s="302"/>
      <c r="D763" s="302"/>
      <c r="E763" s="316"/>
      <c r="F763" s="302"/>
      <c r="G763" s="302"/>
      <c r="H763" s="302"/>
      <c r="I763" s="302"/>
      <c r="J763" s="302"/>
      <c r="L763" s="61"/>
      <c r="M763" s="107"/>
      <c r="N763" s="107"/>
      <c r="O763" s="107"/>
      <c r="P763" s="107"/>
      <c r="Q763" s="107"/>
      <c r="R763" s="107"/>
      <c r="S763" s="107"/>
      <c r="T763" s="107"/>
      <c r="U763" s="107"/>
      <c r="V763" s="107"/>
      <c r="W763" s="107"/>
      <c r="X763" s="107"/>
      <c r="Y763" s="107"/>
      <c r="Z763" s="107"/>
    </row>
    <row r="764" ht="13.5" customHeight="1">
      <c r="A764" s="302"/>
      <c r="B764" s="302"/>
      <c r="C764" s="302"/>
      <c r="D764" s="302"/>
      <c r="E764" s="316"/>
      <c r="F764" s="302"/>
      <c r="G764" s="302"/>
      <c r="H764" s="302"/>
      <c r="I764" s="302"/>
      <c r="J764" s="302"/>
      <c r="L764" s="61"/>
      <c r="M764" s="107"/>
      <c r="N764" s="107"/>
      <c r="O764" s="107"/>
      <c r="P764" s="107"/>
      <c r="Q764" s="107"/>
      <c r="R764" s="107"/>
      <c r="S764" s="107"/>
      <c r="T764" s="107"/>
      <c r="U764" s="107"/>
      <c r="V764" s="107"/>
      <c r="W764" s="107"/>
      <c r="X764" s="107"/>
      <c r="Y764" s="107"/>
      <c r="Z764" s="107"/>
    </row>
    <row r="765" ht="13.5" customHeight="1">
      <c r="A765" s="302"/>
      <c r="B765" s="302"/>
      <c r="C765" s="302"/>
      <c r="D765" s="302"/>
      <c r="E765" s="316"/>
      <c r="F765" s="302"/>
      <c r="G765" s="302"/>
      <c r="H765" s="302"/>
      <c r="I765" s="302"/>
      <c r="J765" s="302"/>
      <c r="L765" s="61"/>
      <c r="M765" s="107"/>
      <c r="N765" s="107"/>
      <c r="O765" s="107"/>
      <c r="P765" s="107"/>
      <c r="Q765" s="107"/>
      <c r="R765" s="107"/>
      <c r="S765" s="107"/>
      <c r="T765" s="107"/>
      <c r="U765" s="107"/>
      <c r="V765" s="107"/>
      <c r="W765" s="107"/>
      <c r="X765" s="107"/>
      <c r="Y765" s="107"/>
      <c r="Z765" s="107"/>
    </row>
    <row r="766" ht="13.5" customHeight="1">
      <c r="A766" s="302"/>
      <c r="B766" s="302"/>
      <c r="C766" s="302"/>
      <c r="D766" s="302"/>
      <c r="E766" s="316"/>
      <c r="F766" s="302"/>
      <c r="G766" s="302"/>
      <c r="H766" s="302"/>
      <c r="I766" s="302"/>
      <c r="J766" s="302"/>
      <c r="L766" s="61"/>
      <c r="M766" s="107"/>
      <c r="N766" s="107"/>
      <c r="O766" s="107"/>
      <c r="P766" s="107"/>
      <c r="Q766" s="107"/>
      <c r="R766" s="107"/>
      <c r="S766" s="107"/>
      <c r="T766" s="107"/>
      <c r="U766" s="107"/>
      <c r="V766" s="107"/>
      <c r="W766" s="107"/>
      <c r="X766" s="107"/>
      <c r="Y766" s="107"/>
      <c r="Z766" s="107"/>
    </row>
    <row r="767" ht="13.5" customHeight="1">
      <c r="A767" s="302"/>
      <c r="B767" s="302"/>
      <c r="C767" s="302"/>
      <c r="D767" s="302"/>
      <c r="E767" s="316"/>
      <c r="F767" s="302"/>
      <c r="G767" s="302"/>
      <c r="H767" s="302"/>
      <c r="I767" s="302"/>
      <c r="J767" s="302"/>
      <c r="L767" s="61"/>
      <c r="M767" s="107"/>
      <c r="N767" s="107"/>
      <c r="O767" s="107"/>
      <c r="P767" s="107"/>
      <c r="Q767" s="107"/>
      <c r="R767" s="107"/>
      <c r="S767" s="107"/>
      <c r="T767" s="107"/>
      <c r="U767" s="107"/>
      <c r="V767" s="107"/>
      <c r="W767" s="107"/>
      <c r="X767" s="107"/>
      <c r="Y767" s="107"/>
      <c r="Z767" s="107"/>
    </row>
    <row r="768" ht="13.5" customHeight="1">
      <c r="A768" s="302"/>
      <c r="B768" s="302"/>
      <c r="C768" s="302"/>
      <c r="D768" s="302"/>
      <c r="E768" s="316"/>
      <c r="F768" s="302"/>
      <c r="G768" s="302"/>
      <c r="H768" s="302"/>
      <c r="I768" s="302"/>
      <c r="J768" s="302"/>
      <c r="L768" s="61"/>
      <c r="M768" s="107"/>
      <c r="N768" s="107"/>
      <c r="O768" s="107"/>
      <c r="P768" s="107"/>
      <c r="Q768" s="107"/>
      <c r="R768" s="107"/>
      <c r="S768" s="107"/>
      <c r="T768" s="107"/>
      <c r="U768" s="107"/>
      <c r="V768" s="107"/>
      <c r="W768" s="107"/>
      <c r="X768" s="107"/>
      <c r="Y768" s="107"/>
      <c r="Z768" s="107"/>
    </row>
    <row r="769" ht="13.5" customHeight="1">
      <c r="A769" s="302"/>
      <c r="B769" s="302"/>
      <c r="C769" s="302"/>
      <c r="D769" s="302"/>
      <c r="E769" s="316"/>
      <c r="F769" s="302"/>
      <c r="G769" s="302"/>
      <c r="H769" s="302"/>
      <c r="I769" s="302"/>
      <c r="J769" s="302"/>
      <c r="L769" s="61"/>
      <c r="M769" s="107"/>
      <c r="N769" s="107"/>
      <c r="O769" s="107"/>
      <c r="P769" s="107"/>
      <c r="Q769" s="107"/>
      <c r="R769" s="107"/>
      <c r="S769" s="107"/>
      <c r="T769" s="107"/>
      <c r="U769" s="107"/>
      <c r="V769" s="107"/>
      <c r="W769" s="107"/>
      <c r="X769" s="107"/>
      <c r="Y769" s="107"/>
      <c r="Z769" s="107"/>
    </row>
    <row r="770" ht="13.5" customHeight="1">
      <c r="A770" s="302"/>
      <c r="B770" s="302"/>
      <c r="C770" s="302"/>
      <c r="D770" s="302"/>
      <c r="E770" s="316"/>
      <c r="F770" s="302"/>
      <c r="G770" s="302"/>
      <c r="H770" s="302"/>
      <c r="I770" s="302"/>
      <c r="J770" s="302"/>
      <c r="L770" s="61"/>
      <c r="M770" s="107"/>
      <c r="N770" s="107"/>
      <c r="O770" s="107"/>
      <c r="P770" s="107"/>
      <c r="Q770" s="107"/>
      <c r="R770" s="107"/>
      <c r="S770" s="107"/>
      <c r="T770" s="107"/>
      <c r="U770" s="107"/>
      <c r="V770" s="107"/>
      <c r="W770" s="107"/>
      <c r="X770" s="107"/>
      <c r="Y770" s="107"/>
      <c r="Z770" s="107"/>
    </row>
    <row r="771" ht="13.5" customHeight="1">
      <c r="A771" s="302"/>
      <c r="B771" s="302"/>
      <c r="C771" s="302"/>
      <c r="D771" s="302"/>
      <c r="E771" s="316"/>
      <c r="F771" s="302"/>
      <c r="G771" s="302"/>
      <c r="H771" s="302"/>
      <c r="I771" s="302"/>
      <c r="J771" s="302"/>
      <c r="L771" s="61"/>
      <c r="M771" s="107"/>
      <c r="N771" s="107"/>
      <c r="O771" s="107"/>
      <c r="P771" s="107"/>
      <c r="Q771" s="107"/>
      <c r="R771" s="107"/>
      <c r="S771" s="107"/>
      <c r="T771" s="107"/>
      <c r="U771" s="107"/>
      <c r="V771" s="107"/>
      <c r="W771" s="107"/>
      <c r="X771" s="107"/>
      <c r="Y771" s="107"/>
      <c r="Z771" s="107"/>
    </row>
    <row r="772" ht="13.5" customHeight="1">
      <c r="A772" s="302"/>
      <c r="B772" s="302"/>
      <c r="C772" s="302"/>
      <c r="D772" s="302"/>
      <c r="E772" s="316"/>
      <c r="F772" s="302"/>
      <c r="G772" s="302"/>
      <c r="H772" s="302"/>
      <c r="I772" s="302"/>
      <c r="J772" s="302"/>
      <c r="L772" s="61"/>
      <c r="M772" s="107"/>
      <c r="N772" s="107"/>
      <c r="O772" s="107"/>
      <c r="P772" s="107"/>
      <c r="Q772" s="107"/>
      <c r="R772" s="107"/>
      <c r="S772" s="107"/>
      <c r="T772" s="107"/>
      <c r="U772" s="107"/>
      <c r="V772" s="107"/>
      <c r="W772" s="107"/>
      <c r="X772" s="107"/>
      <c r="Y772" s="107"/>
      <c r="Z772" s="107"/>
    </row>
    <row r="773" ht="13.5" customHeight="1">
      <c r="A773" s="302"/>
      <c r="B773" s="302"/>
      <c r="C773" s="302"/>
      <c r="D773" s="302"/>
      <c r="E773" s="316"/>
      <c r="F773" s="302"/>
      <c r="G773" s="302"/>
      <c r="H773" s="302"/>
      <c r="I773" s="302"/>
      <c r="J773" s="302"/>
      <c r="L773" s="61"/>
      <c r="M773" s="107"/>
      <c r="N773" s="107"/>
      <c r="O773" s="107"/>
      <c r="P773" s="107"/>
      <c r="Q773" s="107"/>
      <c r="R773" s="107"/>
      <c r="S773" s="107"/>
      <c r="T773" s="107"/>
      <c r="U773" s="107"/>
      <c r="V773" s="107"/>
      <c r="W773" s="107"/>
      <c r="X773" s="107"/>
      <c r="Y773" s="107"/>
      <c r="Z773" s="107"/>
    </row>
    <row r="774" ht="13.5" customHeight="1">
      <c r="A774" s="302"/>
      <c r="B774" s="302"/>
      <c r="C774" s="302"/>
      <c r="D774" s="302"/>
      <c r="E774" s="316"/>
      <c r="F774" s="302"/>
      <c r="G774" s="302"/>
      <c r="H774" s="302"/>
      <c r="I774" s="302"/>
      <c r="J774" s="302"/>
      <c r="L774" s="61"/>
      <c r="M774" s="107"/>
      <c r="N774" s="107"/>
      <c r="O774" s="107"/>
      <c r="P774" s="107"/>
      <c r="Q774" s="107"/>
      <c r="R774" s="107"/>
      <c r="S774" s="107"/>
      <c r="T774" s="107"/>
      <c r="U774" s="107"/>
      <c r="V774" s="107"/>
      <c r="W774" s="107"/>
      <c r="X774" s="107"/>
      <c r="Y774" s="107"/>
      <c r="Z774" s="107"/>
    </row>
    <row r="775" ht="13.5" customHeight="1">
      <c r="A775" s="302"/>
      <c r="B775" s="302"/>
      <c r="C775" s="302"/>
      <c r="D775" s="302"/>
      <c r="E775" s="316"/>
      <c r="F775" s="302"/>
      <c r="G775" s="302"/>
      <c r="H775" s="302"/>
      <c r="I775" s="302"/>
      <c r="J775" s="302"/>
      <c r="L775" s="61"/>
      <c r="M775" s="107"/>
      <c r="N775" s="107"/>
      <c r="O775" s="107"/>
      <c r="P775" s="107"/>
      <c r="Q775" s="107"/>
      <c r="R775" s="107"/>
      <c r="S775" s="107"/>
      <c r="T775" s="107"/>
      <c r="U775" s="107"/>
      <c r="V775" s="107"/>
      <c r="W775" s="107"/>
      <c r="X775" s="107"/>
      <c r="Y775" s="107"/>
      <c r="Z775" s="107"/>
    </row>
    <row r="776" ht="13.5" customHeight="1">
      <c r="A776" s="302"/>
      <c r="B776" s="302"/>
      <c r="C776" s="302"/>
      <c r="D776" s="302"/>
      <c r="E776" s="316"/>
      <c r="F776" s="302"/>
      <c r="G776" s="302"/>
      <c r="H776" s="302"/>
      <c r="I776" s="302"/>
      <c r="J776" s="302"/>
      <c r="L776" s="61"/>
      <c r="M776" s="107"/>
      <c r="N776" s="107"/>
      <c r="O776" s="107"/>
      <c r="P776" s="107"/>
      <c r="Q776" s="107"/>
      <c r="R776" s="107"/>
      <c r="S776" s="107"/>
      <c r="T776" s="107"/>
      <c r="U776" s="107"/>
      <c r="V776" s="107"/>
      <c r="W776" s="107"/>
      <c r="X776" s="107"/>
      <c r="Y776" s="107"/>
      <c r="Z776" s="107"/>
    </row>
    <row r="777" ht="13.5" customHeight="1">
      <c r="A777" s="302"/>
      <c r="B777" s="302"/>
      <c r="C777" s="302"/>
      <c r="D777" s="302"/>
      <c r="E777" s="316"/>
      <c r="F777" s="302"/>
      <c r="G777" s="302"/>
      <c r="H777" s="302"/>
      <c r="I777" s="302"/>
      <c r="J777" s="302"/>
      <c r="L777" s="61"/>
      <c r="M777" s="107"/>
      <c r="N777" s="107"/>
      <c r="O777" s="107"/>
      <c r="P777" s="107"/>
      <c r="Q777" s="107"/>
      <c r="R777" s="107"/>
      <c r="S777" s="107"/>
      <c r="T777" s="107"/>
      <c r="U777" s="107"/>
      <c r="V777" s="107"/>
      <c r="W777" s="107"/>
      <c r="X777" s="107"/>
      <c r="Y777" s="107"/>
      <c r="Z777" s="107"/>
    </row>
    <row r="778" ht="13.5" customHeight="1">
      <c r="A778" s="302"/>
      <c r="B778" s="302"/>
      <c r="C778" s="302"/>
      <c r="D778" s="302"/>
      <c r="E778" s="316"/>
      <c r="F778" s="302"/>
      <c r="G778" s="302"/>
      <c r="H778" s="302"/>
      <c r="I778" s="302"/>
      <c r="J778" s="302"/>
      <c r="L778" s="61"/>
      <c r="M778" s="107"/>
      <c r="N778" s="107"/>
      <c r="O778" s="107"/>
      <c r="P778" s="107"/>
      <c r="Q778" s="107"/>
      <c r="R778" s="107"/>
      <c r="S778" s="107"/>
      <c r="T778" s="107"/>
      <c r="U778" s="107"/>
      <c r="V778" s="107"/>
      <c r="W778" s="107"/>
      <c r="X778" s="107"/>
      <c r="Y778" s="107"/>
      <c r="Z778" s="107"/>
    </row>
    <row r="779" ht="13.5" customHeight="1">
      <c r="A779" s="302"/>
      <c r="B779" s="302"/>
      <c r="C779" s="302"/>
      <c r="D779" s="302"/>
      <c r="E779" s="316"/>
      <c r="F779" s="302"/>
      <c r="G779" s="302"/>
      <c r="H779" s="302"/>
      <c r="I779" s="302"/>
      <c r="J779" s="302"/>
      <c r="L779" s="61"/>
      <c r="M779" s="107"/>
      <c r="N779" s="107"/>
      <c r="O779" s="107"/>
      <c r="P779" s="107"/>
      <c r="Q779" s="107"/>
      <c r="R779" s="107"/>
      <c r="S779" s="107"/>
      <c r="T779" s="107"/>
      <c r="U779" s="107"/>
      <c r="V779" s="107"/>
      <c r="W779" s="107"/>
      <c r="X779" s="107"/>
      <c r="Y779" s="107"/>
      <c r="Z779" s="107"/>
    </row>
    <row r="780" ht="13.5" customHeight="1">
      <c r="A780" s="302"/>
      <c r="B780" s="302"/>
      <c r="C780" s="302"/>
      <c r="D780" s="302"/>
      <c r="E780" s="316"/>
      <c r="F780" s="302"/>
      <c r="G780" s="302"/>
      <c r="H780" s="302"/>
      <c r="I780" s="302"/>
      <c r="J780" s="302"/>
      <c r="L780" s="61"/>
      <c r="M780" s="107"/>
      <c r="N780" s="107"/>
      <c r="O780" s="107"/>
      <c r="P780" s="107"/>
      <c r="Q780" s="107"/>
      <c r="R780" s="107"/>
      <c r="S780" s="107"/>
      <c r="T780" s="107"/>
      <c r="U780" s="107"/>
      <c r="V780" s="107"/>
      <c r="W780" s="107"/>
      <c r="X780" s="107"/>
      <c r="Y780" s="107"/>
      <c r="Z780" s="107"/>
    </row>
    <row r="781" ht="13.5" customHeight="1">
      <c r="A781" s="302"/>
      <c r="B781" s="302"/>
      <c r="C781" s="302"/>
      <c r="D781" s="302"/>
      <c r="E781" s="316"/>
      <c r="F781" s="302"/>
      <c r="G781" s="302"/>
      <c r="H781" s="302"/>
      <c r="I781" s="302"/>
      <c r="J781" s="302"/>
      <c r="L781" s="61"/>
      <c r="M781" s="107"/>
      <c r="N781" s="107"/>
      <c r="O781" s="107"/>
      <c r="P781" s="107"/>
      <c r="Q781" s="107"/>
      <c r="R781" s="107"/>
      <c r="S781" s="107"/>
      <c r="T781" s="107"/>
      <c r="U781" s="107"/>
      <c r="V781" s="107"/>
      <c r="W781" s="107"/>
      <c r="X781" s="107"/>
      <c r="Y781" s="107"/>
      <c r="Z781" s="107"/>
    </row>
    <row r="782" ht="13.5" customHeight="1">
      <c r="A782" s="302"/>
      <c r="B782" s="302"/>
      <c r="C782" s="302"/>
      <c r="D782" s="302"/>
      <c r="E782" s="316"/>
      <c r="F782" s="302"/>
      <c r="G782" s="302"/>
      <c r="H782" s="302"/>
      <c r="I782" s="302"/>
      <c r="J782" s="302"/>
      <c r="L782" s="61"/>
      <c r="M782" s="107"/>
      <c r="N782" s="107"/>
      <c r="O782" s="107"/>
      <c r="P782" s="107"/>
      <c r="Q782" s="107"/>
      <c r="R782" s="107"/>
      <c r="S782" s="107"/>
      <c r="T782" s="107"/>
      <c r="U782" s="107"/>
      <c r="V782" s="107"/>
      <c r="W782" s="107"/>
      <c r="X782" s="107"/>
      <c r="Y782" s="107"/>
      <c r="Z782" s="107"/>
    </row>
    <row r="783" ht="13.5" customHeight="1">
      <c r="A783" s="302"/>
      <c r="B783" s="302"/>
      <c r="C783" s="302"/>
      <c r="D783" s="302"/>
      <c r="E783" s="316"/>
      <c r="F783" s="302"/>
      <c r="G783" s="302"/>
      <c r="H783" s="302"/>
      <c r="I783" s="302"/>
      <c r="J783" s="302"/>
      <c r="L783" s="61"/>
      <c r="M783" s="107"/>
      <c r="N783" s="107"/>
      <c r="O783" s="107"/>
      <c r="P783" s="107"/>
      <c r="Q783" s="107"/>
      <c r="R783" s="107"/>
      <c r="S783" s="107"/>
      <c r="T783" s="107"/>
      <c r="U783" s="107"/>
      <c r="V783" s="107"/>
      <c r="W783" s="107"/>
      <c r="X783" s="107"/>
      <c r="Y783" s="107"/>
      <c r="Z783" s="107"/>
    </row>
    <row r="784" ht="13.5" customHeight="1">
      <c r="A784" s="302"/>
      <c r="B784" s="302"/>
      <c r="C784" s="302"/>
      <c r="D784" s="302"/>
      <c r="E784" s="316"/>
      <c r="F784" s="302"/>
      <c r="G784" s="302"/>
      <c r="H784" s="302"/>
      <c r="I784" s="302"/>
      <c r="J784" s="302"/>
      <c r="L784" s="61"/>
      <c r="M784" s="107"/>
      <c r="N784" s="107"/>
      <c r="O784" s="107"/>
      <c r="P784" s="107"/>
      <c r="Q784" s="107"/>
      <c r="R784" s="107"/>
      <c r="S784" s="107"/>
      <c r="T784" s="107"/>
      <c r="U784" s="107"/>
      <c r="V784" s="107"/>
      <c r="W784" s="107"/>
      <c r="X784" s="107"/>
      <c r="Y784" s="107"/>
      <c r="Z784" s="107"/>
    </row>
    <row r="785" ht="13.5" customHeight="1">
      <c r="A785" s="302"/>
      <c r="B785" s="302"/>
      <c r="C785" s="302"/>
      <c r="D785" s="302"/>
      <c r="E785" s="316"/>
      <c r="F785" s="302"/>
      <c r="G785" s="302"/>
      <c r="H785" s="302"/>
      <c r="I785" s="302"/>
      <c r="J785" s="302"/>
      <c r="L785" s="61"/>
      <c r="M785" s="107"/>
      <c r="N785" s="107"/>
      <c r="O785" s="107"/>
      <c r="P785" s="107"/>
      <c r="Q785" s="107"/>
      <c r="R785" s="107"/>
      <c r="S785" s="107"/>
      <c r="T785" s="107"/>
      <c r="U785" s="107"/>
      <c r="V785" s="107"/>
      <c r="W785" s="107"/>
      <c r="X785" s="107"/>
      <c r="Y785" s="107"/>
      <c r="Z785" s="107"/>
    </row>
    <row r="786" ht="13.5" customHeight="1">
      <c r="A786" s="302"/>
      <c r="B786" s="302"/>
      <c r="C786" s="302"/>
      <c r="D786" s="302"/>
      <c r="E786" s="316"/>
      <c r="F786" s="302"/>
      <c r="G786" s="302"/>
      <c r="H786" s="302"/>
      <c r="I786" s="302"/>
      <c r="J786" s="302"/>
      <c r="L786" s="61"/>
      <c r="M786" s="107"/>
      <c r="N786" s="107"/>
      <c r="O786" s="107"/>
      <c r="P786" s="107"/>
      <c r="Q786" s="107"/>
      <c r="R786" s="107"/>
      <c r="S786" s="107"/>
      <c r="T786" s="107"/>
      <c r="U786" s="107"/>
      <c r="V786" s="107"/>
      <c r="W786" s="107"/>
      <c r="X786" s="107"/>
      <c r="Y786" s="107"/>
      <c r="Z786" s="107"/>
    </row>
    <row r="787" ht="13.5" customHeight="1">
      <c r="A787" s="302"/>
      <c r="B787" s="302"/>
      <c r="C787" s="302"/>
      <c r="D787" s="302"/>
      <c r="E787" s="316"/>
      <c r="F787" s="302"/>
      <c r="G787" s="302"/>
      <c r="H787" s="302"/>
      <c r="I787" s="302"/>
      <c r="J787" s="302"/>
      <c r="L787" s="61"/>
      <c r="M787" s="107"/>
      <c r="N787" s="107"/>
      <c r="O787" s="107"/>
      <c r="P787" s="107"/>
      <c r="Q787" s="107"/>
      <c r="R787" s="107"/>
      <c r="S787" s="107"/>
      <c r="T787" s="107"/>
      <c r="U787" s="107"/>
      <c r="V787" s="107"/>
      <c r="W787" s="107"/>
      <c r="X787" s="107"/>
      <c r="Y787" s="107"/>
      <c r="Z787" s="107"/>
    </row>
    <row r="788" ht="13.5" customHeight="1">
      <c r="A788" s="302"/>
      <c r="B788" s="302"/>
      <c r="C788" s="302"/>
      <c r="D788" s="302"/>
      <c r="E788" s="316"/>
      <c r="F788" s="302"/>
      <c r="G788" s="302"/>
      <c r="H788" s="302"/>
      <c r="I788" s="302"/>
      <c r="J788" s="302"/>
      <c r="L788" s="61"/>
      <c r="M788" s="107"/>
      <c r="N788" s="107"/>
      <c r="O788" s="107"/>
      <c r="P788" s="107"/>
      <c r="Q788" s="107"/>
      <c r="R788" s="107"/>
      <c r="S788" s="107"/>
      <c r="T788" s="107"/>
      <c r="U788" s="107"/>
      <c r="V788" s="107"/>
      <c r="W788" s="107"/>
      <c r="X788" s="107"/>
      <c r="Y788" s="107"/>
      <c r="Z788" s="107"/>
    </row>
    <row r="789" ht="13.5" customHeight="1">
      <c r="A789" s="302"/>
      <c r="B789" s="302"/>
      <c r="C789" s="302"/>
      <c r="D789" s="302"/>
      <c r="E789" s="316"/>
      <c r="F789" s="302"/>
      <c r="G789" s="302"/>
      <c r="H789" s="302"/>
      <c r="I789" s="302"/>
      <c r="J789" s="302"/>
      <c r="L789" s="61"/>
      <c r="M789" s="107"/>
      <c r="N789" s="107"/>
      <c r="O789" s="107"/>
      <c r="P789" s="107"/>
      <c r="Q789" s="107"/>
      <c r="R789" s="107"/>
      <c r="S789" s="107"/>
      <c r="T789" s="107"/>
      <c r="U789" s="107"/>
      <c r="V789" s="107"/>
      <c r="W789" s="107"/>
      <c r="X789" s="107"/>
      <c r="Y789" s="107"/>
      <c r="Z789" s="107"/>
    </row>
    <row r="790" ht="13.5" customHeight="1">
      <c r="A790" s="302"/>
      <c r="B790" s="302"/>
      <c r="C790" s="302"/>
      <c r="D790" s="302"/>
      <c r="E790" s="316"/>
      <c r="F790" s="302"/>
      <c r="G790" s="302"/>
      <c r="H790" s="302"/>
      <c r="I790" s="302"/>
      <c r="J790" s="302"/>
      <c r="L790" s="61"/>
      <c r="M790" s="107"/>
      <c r="N790" s="107"/>
      <c r="O790" s="107"/>
      <c r="P790" s="107"/>
      <c r="Q790" s="107"/>
      <c r="R790" s="107"/>
      <c r="S790" s="107"/>
      <c r="T790" s="107"/>
      <c r="U790" s="107"/>
      <c r="V790" s="107"/>
      <c r="W790" s="107"/>
      <c r="X790" s="107"/>
      <c r="Y790" s="107"/>
      <c r="Z790" s="107"/>
    </row>
    <row r="791" ht="13.5" customHeight="1">
      <c r="A791" s="302"/>
      <c r="B791" s="302"/>
      <c r="C791" s="302"/>
      <c r="D791" s="302"/>
      <c r="E791" s="316"/>
      <c r="F791" s="302"/>
      <c r="G791" s="302"/>
      <c r="H791" s="302"/>
      <c r="I791" s="302"/>
      <c r="J791" s="302"/>
      <c r="L791" s="61"/>
      <c r="M791" s="107"/>
      <c r="N791" s="107"/>
      <c r="O791" s="107"/>
      <c r="P791" s="107"/>
      <c r="Q791" s="107"/>
      <c r="R791" s="107"/>
      <c r="S791" s="107"/>
      <c r="T791" s="107"/>
      <c r="U791" s="107"/>
      <c r="V791" s="107"/>
      <c r="W791" s="107"/>
      <c r="X791" s="107"/>
      <c r="Y791" s="107"/>
      <c r="Z791" s="107"/>
    </row>
    <row r="792" ht="13.5" customHeight="1">
      <c r="A792" s="302"/>
      <c r="B792" s="302"/>
      <c r="C792" s="302"/>
      <c r="D792" s="302"/>
      <c r="E792" s="316"/>
      <c r="F792" s="302"/>
      <c r="G792" s="302"/>
      <c r="H792" s="302"/>
      <c r="I792" s="302"/>
      <c r="J792" s="302"/>
      <c r="L792" s="61"/>
      <c r="M792" s="107"/>
      <c r="N792" s="107"/>
      <c r="O792" s="107"/>
      <c r="P792" s="107"/>
      <c r="Q792" s="107"/>
      <c r="R792" s="107"/>
      <c r="S792" s="107"/>
      <c r="T792" s="107"/>
      <c r="U792" s="107"/>
      <c r="V792" s="107"/>
      <c r="W792" s="107"/>
      <c r="X792" s="107"/>
      <c r="Y792" s="107"/>
      <c r="Z792" s="107"/>
    </row>
    <row r="793" ht="13.5" customHeight="1">
      <c r="A793" s="302"/>
      <c r="B793" s="302"/>
      <c r="C793" s="302"/>
      <c r="D793" s="302"/>
      <c r="E793" s="316"/>
      <c r="F793" s="302"/>
      <c r="G793" s="302"/>
      <c r="H793" s="302"/>
      <c r="I793" s="302"/>
      <c r="J793" s="302"/>
      <c r="L793" s="61"/>
      <c r="M793" s="107"/>
      <c r="N793" s="107"/>
      <c r="O793" s="107"/>
      <c r="P793" s="107"/>
      <c r="Q793" s="107"/>
      <c r="R793" s="107"/>
      <c r="S793" s="107"/>
      <c r="T793" s="107"/>
      <c r="U793" s="107"/>
      <c r="V793" s="107"/>
      <c r="W793" s="107"/>
      <c r="X793" s="107"/>
      <c r="Y793" s="107"/>
      <c r="Z793" s="107"/>
    </row>
    <row r="794" ht="13.5" customHeight="1">
      <c r="A794" s="302"/>
      <c r="B794" s="302"/>
      <c r="C794" s="302"/>
      <c r="D794" s="302"/>
      <c r="E794" s="316"/>
      <c r="F794" s="302"/>
      <c r="G794" s="302"/>
      <c r="H794" s="302"/>
      <c r="I794" s="302"/>
      <c r="J794" s="302"/>
      <c r="L794" s="61"/>
      <c r="M794" s="107"/>
      <c r="N794" s="107"/>
      <c r="O794" s="107"/>
      <c r="P794" s="107"/>
      <c r="Q794" s="107"/>
      <c r="R794" s="107"/>
      <c r="S794" s="107"/>
      <c r="T794" s="107"/>
      <c r="U794" s="107"/>
      <c r="V794" s="107"/>
      <c r="W794" s="107"/>
      <c r="X794" s="107"/>
      <c r="Y794" s="107"/>
      <c r="Z794" s="107"/>
    </row>
    <row r="795" ht="13.5" customHeight="1">
      <c r="A795" s="302"/>
      <c r="B795" s="302"/>
      <c r="C795" s="302"/>
      <c r="D795" s="302"/>
      <c r="E795" s="316"/>
      <c r="F795" s="302"/>
      <c r="G795" s="302"/>
      <c r="H795" s="302"/>
      <c r="I795" s="302"/>
      <c r="J795" s="302"/>
      <c r="L795" s="61"/>
      <c r="M795" s="107"/>
      <c r="N795" s="107"/>
      <c r="O795" s="107"/>
      <c r="P795" s="107"/>
      <c r="Q795" s="107"/>
      <c r="R795" s="107"/>
      <c r="S795" s="107"/>
      <c r="T795" s="107"/>
      <c r="U795" s="107"/>
      <c r="V795" s="107"/>
      <c r="W795" s="107"/>
      <c r="X795" s="107"/>
      <c r="Y795" s="107"/>
      <c r="Z795" s="107"/>
    </row>
    <row r="796" ht="13.5" customHeight="1">
      <c r="A796" s="302"/>
      <c r="B796" s="302"/>
      <c r="C796" s="302"/>
      <c r="D796" s="302"/>
      <c r="E796" s="316"/>
      <c r="F796" s="302"/>
      <c r="G796" s="302"/>
      <c r="H796" s="302"/>
      <c r="I796" s="302"/>
      <c r="J796" s="302"/>
      <c r="L796" s="61"/>
      <c r="M796" s="107"/>
      <c r="N796" s="107"/>
      <c r="O796" s="107"/>
      <c r="P796" s="107"/>
      <c r="Q796" s="107"/>
      <c r="R796" s="107"/>
      <c r="S796" s="107"/>
      <c r="T796" s="107"/>
      <c r="U796" s="107"/>
      <c r="V796" s="107"/>
      <c r="W796" s="107"/>
      <c r="X796" s="107"/>
      <c r="Y796" s="107"/>
      <c r="Z796" s="107"/>
    </row>
    <row r="797" ht="13.5" customHeight="1">
      <c r="A797" s="302"/>
      <c r="B797" s="302"/>
      <c r="C797" s="302"/>
      <c r="D797" s="302"/>
      <c r="E797" s="316"/>
      <c r="F797" s="302"/>
      <c r="G797" s="302"/>
      <c r="H797" s="302"/>
      <c r="I797" s="302"/>
      <c r="J797" s="302"/>
      <c r="L797" s="61"/>
      <c r="M797" s="107"/>
      <c r="N797" s="107"/>
      <c r="O797" s="107"/>
      <c r="P797" s="107"/>
      <c r="Q797" s="107"/>
      <c r="R797" s="107"/>
      <c r="S797" s="107"/>
      <c r="T797" s="107"/>
      <c r="U797" s="107"/>
      <c r="V797" s="107"/>
      <c r="W797" s="107"/>
      <c r="X797" s="107"/>
      <c r="Y797" s="107"/>
      <c r="Z797" s="107"/>
    </row>
    <row r="798" ht="13.5" customHeight="1">
      <c r="A798" s="302"/>
      <c r="B798" s="302"/>
      <c r="C798" s="302"/>
      <c r="D798" s="302"/>
      <c r="E798" s="316"/>
      <c r="F798" s="302"/>
      <c r="G798" s="302"/>
      <c r="H798" s="302"/>
      <c r="I798" s="302"/>
      <c r="J798" s="302"/>
      <c r="L798" s="61"/>
      <c r="M798" s="107"/>
      <c r="N798" s="107"/>
      <c r="O798" s="107"/>
      <c r="P798" s="107"/>
      <c r="Q798" s="107"/>
      <c r="R798" s="107"/>
      <c r="S798" s="107"/>
      <c r="T798" s="107"/>
      <c r="U798" s="107"/>
      <c r="V798" s="107"/>
      <c r="W798" s="107"/>
      <c r="X798" s="107"/>
      <c r="Y798" s="107"/>
      <c r="Z798" s="107"/>
    </row>
    <row r="799" ht="13.5" customHeight="1">
      <c r="A799" s="302"/>
      <c r="B799" s="302"/>
      <c r="C799" s="302"/>
      <c r="D799" s="302"/>
      <c r="E799" s="316"/>
      <c r="F799" s="302"/>
      <c r="G799" s="302"/>
      <c r="H799" s="302"/>
      <c r="I799" s="302"/>
      <c r="J799" s="302"/>
      <c r="L799" s="61"/>
      <c r="M799" s="107"/>
      <c r="N799" s="107"/>
      <c r="O799" s="107"/>
      <c r="P799" s="107"/>
      <c r="Q799" s="107"/>
      <c r="R799" s="107"/>
      <c r="S799" s="107"/>
      <c r="T799" s="107"/>
      <c r="U799" s="107"/>
      <c r="V799" s="107"/>
      <c r="W799" s="107"/>
      <c r="X799" s="107"/>
      <c r="Y799" s="107"/>
      <c r="Z799" s="107"/>
    </row>
    <row r="800" ht="13.5" customHeight="1">
      <c r="A800" s="302"/>
      <c r="B800" s="302"/>
      <c r="C800" s="302"/>
      <c r="D800" s="302"/>
      <c r="E800" s="316"/>
      <c r="F800" s="302"/>
      <c r="G800" s="302"/>
      <c r="H800" s="302"/>
      <c r="I800" s="302"/>
      <c r="J800" s="302"/>
      <c r="L800" s="61"/>
      <c r="M800" s="107"/>
      <c r="N800" s="107"/>
      <c r="O800" s="107"/>
      <c r="P800" s="107"/>
      <c r="Q800" s="107"/>
      <c r="R800" s="107"/>
      <c r="S800" s="107"/>
      <c r="T800" s="107"/>
      <c r="U800" s="107"/>
      <c r="V800" s="107"/>
      <c r="W800" s="107"/>
      <c r="X800" s="107"/>
      <c r="Y800" s="107"/>
      <c r="Z800" s="107"/>
    </row>
    <row r="801" ht="13.5" customHeight="1">
      <c r="A801" s="302"/>
      <c r="B801" s="302"/>
      <c r="C801" s="302"/>
      <c r="D801" s="302"/>
      <c r="E801" s="316"/>
      <c r="F801" s="302"/>
      <c r="G801" s="302"/>
      <c r="H801" s="302"/>
      <c r="I801" s="302"/>
      <c r="J801" s="302"/>
      <c r="L801" s="61"/>
      <c r="M801" s="107"/>
      <c r="N801" s="107"/>
      <c r="O801" s="107"/>
      <c r="P801" s="107"/>
      <c r="Q801" s="107"/>
      <c r="R801" s="107"/>
      <c r="S801" s="107"/>
      <c r="T801" s="107"/>
      <c r="U801" s="107"/>
      <c r="V801" s="107"/>
      <c r="W801" s="107"/>
      <c r="X801" s="107"/>
      <c r="Y801" s="107"/>
      <c r="Z801" s="107"/>
    </row>
    <row r="802" ht="13.5" customHeight="1">
      <c r="A802" s="302"/>
      <c r="B802" s="302"/>
      <c r="C802" s="302"/>
      <c r="D802" s="302"/>
      <c r="E802" s="316"/>
      <c r="F802" s="302"/>
      <c r="G802" s="302"/>
      <c r="H802" s="302"/>
      <c r="I802" s="302"/>
      <c r="J802" s="302"/>
      <c r="L802" s="61"/>
      <c r="M802" s="107"/>
      <c r="N802" s="107"/>
      <c r="O802" s="107"/>
      <c r="P802" s="107"/>
      <c r="Q802" s="107"/>
      <c r="R802" s="107"/>
      <c r="S802" s="107"/>
      <c r="T802" s="107"/>
      <c r="U802" s="107"/>
      <c r="V802" s="107"/>
      <c r="W802" s="107"/>
      <c r="X802" s="107"/>
      <c r="Y802" s="107"/>
      <c r="Z802" s="107"/>
    </row>
    <row r="803" ht="13.5" customHeight="1">
      <c r="A803" s="302"/>
      <c r="B803" s="302"/>
      <c r="C803" s="302"/>
      <c r="D803" s="302"/>
      <c r="E803" s="316"/>
      <c r="F803" s="302"/>
      <c r="G803" s="302"/>
      <c r="H803" s="302"/>
      <c r="I803" s="302"/>
      <c r="J803" s="302"/>
      <c r="L803" s="61"/>
      <c r="M803" s="107"/>
      <c r="N803" s="107"/>
      <c r="O803" s="107"/>
      <c r="P803" s="107"/>
      <c r="Q803" s="107"/>
      <c r="R803" s="107"/>
      <c r="S803" s="107"/>
      <c r="T803" s="107"/>
      <c r="U803" s="107"/>
      <c r="V803" s="107"/>
      <c r="W803" s="107"/>
      <c r="X803" s="107"/>
      <c r="Y803" s="107"/>
      <c r="Z803" s="107"/>
    </row>
    <row r="804" ht="13.5" customHeight="1">
      <c r="A804" s="302"/>
      <c r="B804" s="302"/>
      <c r="C804" s="302"/>
      <c r="D804" s="302"/>
      <c r="E804" s="316"/>
      <c r="F804" s="302"/>
      <c r="G804" s="302"/>
      <c r="H804" s="302"/>
      <c r="I804" s="302"/>
      <c r="J804" s="302"/>
      <c r="L804" s="61"/>
      <c r="M804" s="107"/>
      <c r="N804" s="107"/>
      <c r="O804" s="107"/>
      <c r="P804" s="107"/>
      <c r="Q804" s="107"/>
      <c r="R804" s="107"/>
      <c r="S804" s="107"/>
      <c r="T804" s="107"/>
      <c r="U804" s="107"/>
      <c r="V804" s="107"/>
      <c r="W804" s="107"/>
      <c r="X804" s="107"/>
      <c r="Y804" s="107"/>
      <c r="Z804" s="107"/>
    </row>
    <row r="805" ht="13.5" customHeight="1">
      <c r="A805" s="302"/>
      <c r="B805" s="302"/>
      <c r="C805" s="302"/>
      <c r="D805" s="302"/>
      <c r="E805" s="316"/>
      <c r="F805" s="302"/>
      <c r="G805" s="302"/>
      <c r="H805" s="302"/>
      <c r="I805" s="302"/>
      <c r="J805" s="302"/>
      <c r="L805" s="61"/>
      <c r="M805" s="107"/>
      <c r="N805" s="107"/>
      <c r="O805" s="107"/>
      <c r="P805" s="107"/>
      <c r="Q805" s="107"/>
      <c r="R805" s="107"/>
      <c r="S805" s="107"/>
      <c r="T805" s="107"/>
      <c r="U805" s="107"/>
      <c r="V805" s="107"/>
      <c r="W805" s="107"/>
      <c r="X805" s="107"/>
      <c r="Y805" s="107"/>
      <c r="Z805" s="107"/>
    </row>
    <row r="806" ht="13.5" customHeight="1">
      <c r="A806" s="302"/>
      <c r="B806" s="302"/>
      <c r="C806" s="302"/>
      <c r="D806" s="302"/>
      <c r="E806" s="316"/>
      <c r="F806" s="302"/>
      <c r="G806" s="302"/>
      <c r="H806" s="302"/>
      <c r="I806" s="302"/>
      <c r="J806" s="302"/>
      <c r="L806" s="61"/>
      <c r="M806" s="107"/>
      <c r="N806" s="107"/>
      <c r="O806" s="107"/>
      <c r="P806" s="107"/>
      <c r="Q806" s="107"/>
      <c r="R806" s="107"/>
      <c r="S806" s="107"/>
      <c r="T806" s="107"/>
      <c r="U806" s="107"/>
      <c r="V806" s="107"/>
      <c r="W806" s="107"/>
      <c r="X806" s="107"/>
      <c r="Y806" s="107"/>
      <c r="Z806" s="107"/>
    </row>
    <row r="807" ht="13.5" customHeight="1">
      <c r="A807" s="302"/>
      <c r="B807" s="302"/>
      <c r="C807" s="302"/>
      <c r="D807" s="302"/>
      <c r="E807" s="316"/>
      <c r="F807" s="302"/>
      <c r="G807" s="302"/>
      <c r="H807" s="302"/>
      <c r="I807" s="302"/>
      <c r="J807" s="302"/>
      <c r="L807" s="61"/>
      <c r="M807" s="107"/>
      <c r="N807" s="107"/>
      <c r="O807" s="107"/>
      <c r="P807" s="107"/>
      <c r="Q807" s="107"/>
      <c r="R807" s="107"/>
      <c r="S807" s="107"/>
      <c r="T807" s="107"/>
      <c r="U807" s="107"/>
      <c r="V807" s="107"/>
      <c r="W807" s="107"/>
      <c r="X807" s="107"/>
      <c r="Y807" s="107"/>
      <c r="Z807" s="107"/>
    </row>
    <row r="808" ht="13.5" customHeight="1">
      <c r="A808" s="302"/>
      <c r="B808" s="302"/>
      <c r="C808" s="302"/>
      <c r="D808" s="302"/>
      <c r="E808" s="316"/>
      <c r="F808" s="302"/>
      <c r="G808" s="302"/>
      <c r="H808" s="302"/>
      <c r="I808" s="302"/>
      <c r="J808" s="302"/>
      <c r="L808" s="61"/>
      <c r="M808" s="107"/>
      <c r="N808" s="107"/>
      <c r="O808" s="107"/>
      <c r="P808" s="107"/>
      <c r="Q808" s="107"/>
      <c r="R808" s="107"/>
      <c r="S808" s="107"/>
      <c r="T808" s="107"/>
      <c r="U808" s="107"/>
      <c r="V808" s="107"/>
      <c r="W808" s="107"/>
      <c r="X808" s="107"/>
      <c r="Y808" s="107"/>
      <c r="Z808" s="107"/>
    </row>
    <row r="809" ht="13.5" customHeight="1">
      <c r="A809" s="302"/>
      <c r="B809" s="302"/>
      <c r="C809" s="302"/>
      <c r="D809" s="302"/>
      <c r="E809" s="316"/>
      <c r="F809" s="302"/>
      <c r="G809" s="302"/>
      <c r="H809" s="302"/>
      <c r="I809" s="302"/>
      <c r="J809" s="302"/>
      <c r="L809" s="61"/>
      <c r="M809" s="107"/>
      <c r="N809" s="107"/>
      <c r="O809" s="107"/>
      <c r="P809" s="107"/>
      <c r="Q809" s="107"/>
      <c r="R809" s="107"/>
      <c r="S809" s="107"/>
      <c r="T809" s="107"/>
      <c r="U809" s="107"/>
      <c r="V809" s="107"/>
      <c r="W809" s="107"/>
      <c r="X809" s="107"/>
      <c r="Y809" s="107"/>
      <c r="Z809" s="107"/>
    </row>
    <row r="810" ht="13.5" customHeight="1">
      <c r="A810" s="302"/>
      <c r="B810" s="302"/>
      <c r="C810" s="302"/>
      <c r="D810" s="302"/>
      <c r="E810" s="316"/>
      <c r="F810" s="302"/>
      <c r="G810" s="302"/>
      <c r="H810" s="302"/>
      <c r="I810" s="302"/>
      <c r="J810" s="302"/>
      <c r="L810" s="61"/>
      <c r="M810" s="107"/>
      <c r="N810" s="107"/>
      <c r="O810" s="107"/>
      <c r="P810" s="107"/>
      <c r="Q810" s="107"/>
      <c r="R810" s="107"/>
      <c r="S810" s="107"/>
      <c r="T810" s="107"/>
      <c r="U810" s="107"/>
      <c r="V810" s="107"/>
      <c r="W810" s="107"/>
      <c r="X810" s="107"/>
      <c r="Y810" s="107"/>
      <c r="Z810" s="107"/>
    </row>
    <row r="811" ht="13.5" customHeight="1">
      <c r="A811" s="302"/>
      <c r="B811" s="302"/>
      <c r="C811" s="302"/>
      <c r="D811" s="302"/>
      <c r="E811" s="316"/>
      <c r="F811" s="302"/>
      <c r="G811" s="302"/>
      <c r="H811" s="302"/>
      <c r="I811" s="302"/>
      <c r="J811" s="302"/>
      <c r="L811" s="61"/>
      <c r="M811" s="107"/>
      <c r="N811" s="107"/>
      <c r="O811" s="107"/>
      <c r="P811" s="107"/>
      <c r="Q811" s="107"/>
      <c r="R811" s="107"/>
      <c r="S811" s="107"/>
      <c r="T811" s="107"/>
      <c r="U811" s="107"/>
      <c r="V811" s="107"/>
      <c r="W811" s="107"/>
      <c r="X811" s="107"/>
      <c r="Y811" s="107"/>
      <c r="Z811" s="107"/>
    </row>
    <row r="812" ht="13.5" customHeight="1">
      <c r="A812" s="302"/>
      <c r="B812" s="302"/>
      <c r="C812" s="302"/>
      <c r="D812" s="302"/>
      <c r="E812" s="316"/>
      <c r="F812" s="302"/>
      <c r="G812" s="302"/>
      <c r="H812" s="302"/>
      <c r="I812" s="302"/>
      <c r="J812" s="302"/>
      <c r="L812" s="61"/>
      <c r="M812" s="107"/>
      <c r="N812" s="107"/>
      <c r="O812" s="107"/>
      <c r="P812" s="107"/>
      <c r="Q812" s="107"/>
      <c r="R812" s="107"/>
      <c r="S812" s="107"/>
      <c r="T812" s="107"/>
      <c r="U812" s="107"/>
      <c r="V812" s="107"/>
      <c r="W812" s="107"/>
      <c r="X812" s="107"/>
      <c r="Y812" s="107"/>
      <c r="Z812" s="107"/>
    </row>
    <row r="813" ht="13.5" customHeight="1">
      <c r="A813" s="302"/>
      <c r="B813" s="302"/>
      <c r="C813" s="302"/>
      <c r="D813" s="302"/>
      <c r="E813" s="316"/>
      <c r="F813" s="302"/>
      <c r="G813" s="302"/>
      <c r="H813" s="302"/>
      <c r="I813" s="302"/>
      <c r="J813" s="302"/>
      <c r="L813" s="61"/>
      <c r="M813" s="107"/>
      <c r="N813" s="107"/>
      <c r="O813" s="107"/>
      <c r="P813" s="107"/>
      <c r="Q813" s="107"/>
      <c r="R813" s="107"/>
      <c r="S813" s="107"/>
      <c r="T813" s="107"/>
      <c r="U813" s="107"/>
      <c r="V813" s="107"/>
      <c r="W813" s="107"/>
      <c r="X813" s="107"/>
      <c r="Y813" s="107"/>
      <c r="Z813" s="107"/>
    </row>
    <row r="814" ht="13.5" customHeight="1">
      <c r="A814" s="302"/>
      <c r="B814" s="302"/>
      <c r="C814" s="302"/>
      <c r="D814" s="302"/>
      <c r="E814" s="316"/>
      <c r="F814" s="302"/>
      <c r="G814" s="302"/>
      <c r="H814" s="302"/>
      <c r="I814" s="302"/>
      <c r="J814" s="302"/>
      <c r="L814" s="61"/>
      <c r="M814" s="107"/>
      <c r="N814" s="107"/>
      <c r="O814" s="107"/>
      <c r="P814" s="107"/>
      <c r="Q814" s="107"/>
      <c r="R814" s="107"/>
      <c r="S814" s="107"/>
      <c r="T814" s="107"/>
      <c r="U814" s="107"/>
      <c r="V814" s="107"/>
      <c r="W814" s="107"/>
      <c r="X814" s="107"/>
      <c r="Y814" s="107"/>
      <c r="Z814" s="107"/>
    </row>
    <row r="815" ht="13.5" customHeight="1">
      <c r="A815" s="302"/>
      <c r="B815" s="302"/>
      <c r="C815" s="302"/>
      <c r="D815" s="302"/>
      <c r="E815" s="316"/>
      <c r="F815" s="302"/>
      <c r="G815" s="302"/>
      <c r="H815" s="302"/>
      <c r="I815" s="302"/>
      <c r="J815" s="302"/>
      <c r="L815" s="61"/>
      <c r="M815" s="107"/>
      <c r="N815" s="107"/>
      <c r="O815" s="107"/>
      <c r="P815" s="107"/>
      <c r="Q815" s="107"/>
      <c r="R815" s="107"/>
      <c r="S815" s="107"/>
      <c r="T815" s="107"/>
      <c r="U815" s="107"/>
      <c r="V815" s="107"/>
      <c r="W815" s="107"/>
      <c r="X815" s="107"/>
      <c r="Y815" s="107"/>
      <c r="Z815" s="107"/>
    </row>
    <row r="816" ht="13.5" customHeight="1">
      <c r="A816" s="302"/>
      <c r="B816" s="302"/>
      <c r="C816" s="302"/>
      <c r="D816" s="302"/>
      <c r="E816" s="316"/>
      <c r="F816" s="302"/>
      <c r="G816" s="302"/>
      <c r="H816" s="302"/>
      <c r="I816" s="302"/>
      <c r="J816" s="302"/>
      <c r="L816" s="61"/>
      <c r="M816" s="107"/>
      <c r="N816" s="107"/>
      <c r="O816" s="107"/>
      <c r="P816" s="107"/>
      <c r="Q816" s="107"/>
      <c r="R816" s="107"/>
      <c r="S816" s="107"/>
      <c r="T816" s="107"/>
      <c r="U816" s="107"/>
      <c r="V816" s="107"/>
      <c r="W816" s="107"/>
      <c r="X816" s="107"/>
      <c r="Y816" s="107"/>
      <c r="Z816" s="107"/>
    </row>
    <row r="817" ht="13.5" customHeight="1">
      <c r="A817" s="302"/>
      <c r="B817" s="302"/>
      <c r="C817" s="302"/>
      <c r="D817" s="302"/>
      <c r="E817" s="316"/>
      <c r="F817" s="302"/>
      <c r="G817" s="302"/>
      <c r="H817" s="302"/>
      <c r="I817" s="302"/>
      <c r="J817" s="302"/>
      <c r="L817" s="61"/>
      <c r="M817" s="107"/>
      <c r="N817" s="107"/>
      <c r="O817" s="107"/>
      <c r="P817" s="107"/>
      <c r="Q817" s="107"/>
      <c r="R817" s="107"/>
      <c r="S817" s="107"/>
      <c r="T817" s="107"/>
      <c r="U817" s="107"/>
      <c r="V817" s="107"/>
      <c r="W817" s="107"/>
      <c r="X817" s="107"/>
      <c r="Y817" s="107"/>
      <c r="Z817" s="107"/>
    </row>
    <row r="818" ht="13.5" customHeight="1">
      <c r="A818" s="302"/>
      <c r="B818" s="302"/>
      <c r="C818" s="302"/>
      <c r="D818" s="302"/>
      <c r="E818" s="316"/>
      <c r="F818" s="302"/>
      <c r="G818" s="302"/>
      <c r="H818" s="302"/>
      <c r="I818" s="302"/>
      <c r="J818" s="302"/>
      <c r="L818" s="61"/>
      <c r="M818" s="107"/>
      <c r="N818" s="107"/>
      <c r="O818" s="107"/>
      <c r="P818" s="107"/>
      <c r="Q818" s="107"/>
      <c r="R818" s="107"/>
      <c r="S818" s="107"/>
      <c r="T818" s="107"/>
      <c r="U818" s="107"/>
      <c r="V818" s="107"/>
      <c r="W818" s="107"/>
      <c r="X818" s="107"/>
      <c r="Y818" s="107"/>
      <c r="Z818" s="107"/>
    </row>
    <row r="819" ht="13.5" customHeight="1">
      <c r="A819" s="302"/>
      <c r="B819" s="302"/>
      <c r="C819" s="302"/>
      <c r="D819" s="302"/>
      <c r="E819" s="316"/>
      <c r="F819" s="302"/>
      <c r="G819" s="302"/>
      <c r="H819" s="302"/>
      <c r="I819" s="302"/>
      <c r="J819" s="302"/>
      <c r="L819" s="61"/>
      <c r="M819" s="107"/>
      <c r="N819" s="107"/>
      <c r="O819" s="107"/>
      <c r="P819" s="107"/>
      <c r="Q819" s="107"/>
      <c r="R819" s="107"/>
      <c r="S819" s="107"/>
      <c r="T819" s="107"/>
      <c r="U819" s="107"/>
      <c r="V819" s="107"/>
      <c r="W819" s="107"/>
      <c r="X819" s="107"/>
      <c r="Y819" s="107"/>
      <c r="Z819" s="107"/>
    </row>
    <row r="820" ht="13.5" customHeight="1">
      <c r="A820" s="302"/>
      <c r="B820" s="302"/>
      <c r="C820" s="302"/>
      <c r="D820" s="302"/>
      <c r="E820" s="316"/>
      <c r="F820" s="302"/>
      <c r="G820" s="302"/>
      <c r="H820" s="302"/>
      <c r="I820" s="302"/>
      <c r="J820" s="302"/>
      <c r="L820" s="61"/>
      <c r="M820" s="107"/>
      <c r="N820" s="107"/>
      <c r="O820" s="107"/>
      <c r="P820" s="107"/>
      <c r="Q820" s="107"/>
      <c r="R820" s="107"/>
      <c r="S820" s="107"/>
      <c r="T820" s="107"/>
      <c r="U820" s="107"/>
      <c r="V820" s="107"/>
      <c r="W820" s="107"/>
      <c r="X820" s="107"/>
      <c r="Y820" s="107"/>
      <c r="Z820" s="107"/>
    </row>
    <row r="821" ht="13.5" customHeight="1">
      <c r="A821" s="302"/>
      <c r="B821" s="302"/>
      <c r="C821" s="302"/>
      <c r="D821" s="302"/>
      <c r="E821" s="316"/>
      <c r="F821" s="302"/>
      <c r="G821" s="302"/>
      <c r="H821" s="302"/>
      <c r="I821" s="302"/>
      <c r="J821" s="302"/>
      <c r="L821" s="61"/>
      <c r="M821" s="107"/>
      <c r="N821" s="107"/>
      <c r="O821" s="107"/>
      <c r="P821" s="107"/>
      <c r="Q821" s="107"/>
      <c r="R821" s="107"/>
      <c r="S821" s="107"/>
      <c r="T821" s="107"/>
      <c r="U821" s="107"/>
      <c r="V821" s="107"/>
      <c r="W821" s="107"/>
      <c r="X821" s="107"/>
      <c r="Y821" s="107"/>
      <c r="Z821" s="107"/>
    </row>
    <row r="822" ht="13.5" customHeight="1">
      <c r="A822" s="302"/>
      <c r="B822" s="302"/>
      <c r="C822" s="302"/>
      <c r="D822" s="302"/>
      <c r="E822" s="316"/>
      <c r="F822" s="302"/>
      <c r="G822" s="302"/>
      <c r="H822" s="302"/>
      <c r="I822" s="302"/>
      <c r="J822" s="302"/>
      <c r="L822" s="61"/>
      <c r="M822" s="107"/>
      <c r="N822" s="107"/>
      <c r="O822" s="107"/>
      <c r="P822" s="107"/>
      <c r="Q822" s="107"/>
      <c r="R822" s="107"/>
      <c r="S822" s="107"/>
      <c r="T822" s="107"/>
      <c r="U822" s="107"/>
      <c r="V822" s="107"/>
      <c r="W822" s="107"/>
      <c r="X822" s="107"/>
      <c r="Y822" s="107"/>
      <c r="Z822" s="107"/>
    </row>
    <row r="823" ht="13.5" customHeight="1">
      <c r="A823" s="302"/>
      <c r="B823" s="302"/>
      <c r="C823" s="302"/>
      <c r="D823" s="302"/>
      <c r="E823" s="316"/>
      <c r="F823" s="302"/>
      <c r="G823" s="302"/>
      <c r="H823" s="302"/>
      <c r="I823" s="302"/>
      <c r="J823" s="302"/>
      <c r="L823" s="61"/>
      <c r="M823" s="107"/>
      <c r="N823" s="107"/>
      <c r="O823" s="107"/>
      <c r="P823" s="107"/>
      <c r="Q823" s="107"/>
      <c r="R823" s="107"/>
      <c r="S823" s="107"/>
      <c r="T823" s="107"/>
      <c r="U823" s="107"/>
      <c r="V823" s="107"/>
      <c r="W823" s="107"/>
      <c r="X823" s="107"/>
      <c r="Y823" s="107"/>
      <c r="Z823" s="107"/>
    </row>
    <row r="824" ht="13.5" customHeight="1">
      <c r="A824" s="302"/>
      <c r="B824" s="302"/>
      <c r="C824" s="302"/>
      <c r="D824" s="302"/>
      <c r="E824" s="316"/>
      <c r="F824" s="302"/>
      <c r="G824" s="302"/>
      <c r="H824" s="302"/>
      <c r="I824" s="302"/>
      <c r="J824" s="302"/>
      <c r="L824" s="61"/>
      <c r="M824" s="107"/>
      <c r="N824" s="107"/>
      <c r="O824" s="107"/>
      <c r="P824" s="107"/>
      <c r="Q824" s="107"/>
      <c r="R824" s="107"/>
      <c r="S824" s="107"/>
      <c r="T824" s="107"/>
      <c r="U824" s="107"/>
      <c r="V824" s="107"/>
      <c r="W824" s="107"/>
      <c r="X824" s="107"/>
      <c r="Y824" s="107"/>
      <c r="Z824" s="107"/>
    </row>
    <row r="825" ht="13.5" customHeight="1">
      <c r="A825" s="302"/>
      <c r="B825" s="302"/>
      <c r="C825" s="302"/>
      <c r="D825" s="302"/>
      <c r="E825" s="316"/>
      <c r="F825" s="302"/>
      <c r="G825" s="302"/>
      <c r="H825" s="302"/>
      <c r="I825" s="302"/>
      <c r="J825" s="302"/>
      <c r="L825" s="61"/>
      <c r="M825" s="107"/>
      <c r="N825" s="107"/>
      <c r="O825" s="107"/>
      <c r="P825" s="107"/>
      <c r="Q825" s="107"/>
      <c r="R825" s="107"/>
      <c r="S825" s="107"/>
      <c r="T825" s="107"/>
      <c r="U825" s="107"/>
      <c r="V825" s="107"/>
      <c r="W825" s="107"/>
      <c r="X825" s="107"/>
      <c r="Y825" s="107"/>
      <c r="Z825" s="107"/>
    </row>
    <row r="826" ht="13.5" customHeight="1">
      <c r="A826" s="302"/>
      <c r="B826" s="302"/>
      <c r="C826" s="302"/>
      <c r="D826" s="302"/>
      <c r="E826" s="316"/>
      <c r="F826" s="302"/>
      <c r="G826" s="302"/>
      <c r="H826" s="302"/>
      <c r="I826" s="302"/>
      <c r="J826" s="302"/>
      <c r="L826" s="61"/>
      <c r="M826" s="107"/>
      <c r="N826" s="107"/>
      <c r="O826" s="107"/>
      <c r="P826" s="107"/>
      <c r="Q826" s="107"/>
      <c r="R826" s="107"/>
      <c r="S826" s="107"/>
      <c r="T826" s="107"/>
      <c r="U826" s="107"/>
      <c r="V826" s="107"/>
      <c r="W826" s="107"/>
      <c r="X826" s="107"/>
      <c r="Y826" s="107"/>
      <c r="Z826" s="107"/>
    </row>
    <row r="827" ht="13.5" customHeight="1">
      <c r="A827" s="302"/>
      <c r="B827" s="302"/>
      <c r="C827" s="302"/>
      <c r="D827" s="302"/>
      <c r="E827" s="316"/>
      <c r="F827" s="302"/>
      <c r="G827" s="302"/>
      <c r="H827" s="302"/>
      <c r="I827" s="302"/>
      <c r="J827" s="302"/>
      <c r="L827" s="61"/>
      <c r="M827" s="107"/>
      <c r="N827" s="107"/>
      <c r="O827" s="107"/>
      <c r="P827" s="107"/>
      <c r="Q827" s="107"/>
      <c r="R827" s="107"/>
      <c r="S827" s="107"/>
      <c r="T827" s="107"/>
      <c r="U827" s="107"/>
      <c r="V827" s="107"/>
      <c r="W827" s="107"/>
      <c r="X827" s="107"/>
      <c r="Y827" s="107"/>
      <c r="Z827" s="107"/>
    </row>
    <row r="828" ht="13.5" customHeight="1">
      <c r="A828" s="302"/>
      <c r="B828" s="302"/>
      <c r="C828" s="302"/>
      <c r="D828" s="302"/>
      <c r="E828" s="316"/>
      <c r="F828" s="302"/>
      <c r="G828" s="302"/>
      <c r="H828" s="302"/>
      <c r="I828" s="302"/>
      <c r="J828" s="302"/>
      <c r="L828" s="61"/>
      <c r="M828" s="107"/>
      <c r="N828" s="107"/>
      <c r="O828" s="107"/>
      <c r="P828" s="107"/>
      <c r="Q828" s="107"/>
      <c r="R828" s="107"/>
      <c r="S828" s="107"/>
      <c r="T828" s="107"/>
      <c r="U828" s="107"/>
      <c r="V828" s="107"/>
      <c r="W828" s="107"/>
      <c r="X828" s="107"/>
      <c r="Y828" s="107"/>
      <c r="Z828" s="107"/>
    </row>
    <row r="829" ht="13.5" customHeight="1">
      <c r="A829" s="302"/>
      <c r="B829" s="302"/>
      <c r="C829" s="302"/>
      <c r="D829" s="302"/>
      <c r="E829" s="316"/>
      <c r="F829" s="302"/>
      <c r="G829" s="302"/>
      <c r="H829" s="302"/>
      <c r="I829" s="302"/>
      <c r="J829" s="302"/>
      <c r="L829" s="61"/>
      <c r="M829" s="107"/>
      <c r="N829" s="107"/>
      <c r="O829" s="107"/>
      <c r="P829" s="107"/>
      <c r="Q829" s="107"/>
      <c r="R829" s="107"/>
      <c r="S829" s="107"/>
      <c r="T829" s="107"/>
      <c r="U829" s="107"/>
      <c r="V829" s="107"/>
      <c r="W829" s="107"/>
      <c r="X829" s="107"/>
      <c r="Y829" s="107"/>
      <c r="Z829" s="107"/>
    </row>
    <row r="830" ht="13.5" customHeight="1">
      <c r="A830" s="302"/>
      <c r="B830" s="302"/>
      <c r="C830" s="302"/>
      <c r="D830" s="302"/>
      <c r="E830" s="316"/>
      <c r="F830" s="302"/>
      <c r="G830" s="302"/>
      <c r="H830" s="302"/>
      <c r="I830" s="302"/>
      <c r="J830" s="302"/>
      <c r="L830" s="61"/>
      <c r="M830" s="107"/>
      <c r="N830" s="107"/>
      <c r="O830" s="107"/>
      <c r="P830" s="107"/>
      <c r="Q830" s="107"/>
      <c r="R830" s="107"/>
      <c r="S830" s="107"/>
      <c r="T830" s="107"/>
      <c r="U830" s="107"/>
      <c r="V830" s="107"/>
      <c r="W830" s="107"/>
      <c r="X830" s="107"/>
      <c r="Y830" s="107"/>
      <c r="Z830" s="107"/>
    </row>
    <row r="831" ht="13.5" customHeight="1">
      <c r="A831" s="302"/>
      <c r="B831" s="302"/>
      <c r="C831" s="302"/>
      <c r="D831" s="302"/>
      <c r="E831" s="316"/>
      <c r="F831" s="302"/>
      <c r="G831" s="302"/>
      <c r="H831" s="302"/>
      <c r="I831" s="302"/>
      <c r="J831" s="302"/>
      <c r="L831" s="61"/>
      <c r="M831" s="107"/>
      <c r="N831" s="107"/>
      <c r="O831" s="107"/>
      <c r="P831" s="107"/>
      <c r="Q831" s="107"/>
      <c r="R831" s="107"/>
      <c r="S831" s="107"/>
      <c r="T831" s="107"/>
      <c r="U831" s="107"/>
      <c r="V831" s="107"/>
      <c r="W831" s="107"/>
      <c r="X831" s="107"/>
      <c r="Y831" s="107"/>
      <c r="Z831" s="107"/>
    </row>
    <row r="832" ht="13.5" customHeight="1">
      <c r="A832" s="302"/>
      <c r="B832" s="302"/>
      <c r="C832" s="302"/>
      <c r="D832" s="302"/>
      <c r="E832" s="316"/>
      <c r="F832" s="302"/>
      <c r="G832" s="302"/>
      <c r="H832" s="302"/>
      <c r="I832" s="302"/>
      <c r="J832" s="302"/>
      <c r="L832" s="61"/>
      <c r="M832" s="107"/>
      <c r="N832" s="107"/>
      <c r="O832" s="107"/>
      <c r="P832" s="107"/>
      <c r="Q832" s="107"/>
      <c r="R832" s="107"/>
      <c r="S832" s="107"/>
      <c r="T832" s="107"/>
      <c r="U832" s="107"/>
      <c r="V832" s="107"/>
      <c r="W832" s="107"/>
      <c r="X832" s="107"/>
      <c r="Y832" s="107"/>
      <c r="Z832" s="107"/>
    </row>
    <row r="833" ht="13.5" customHeight="1">
      <c r="A833" s="302"/>
      <c r="B833" s="302"/>
      <c r="C833" s="302"/>
      <c r="D833" s="302"/>
      <c r="E833" s="316"/>
      <c r="F833" s="302"/>
      <c r="G833" s="302"/>
      <c r="H833" s="302"/>
      <c r="I833" s="302"/>
      <c r="J833" s="302"/>
      <c r="L833" s="61"/>
      <c r="M833" s="107"/>
      <c r="N833" s="107"/>
      <c r="O833" s="107"/>
      <c r="P833" s="107"/>
      <c r="Q833" s="107"/>
      <c r="R833" s="107"/>
      <c r="S833" s="107"/>
      <c r="T833" s="107"/>
      <c r="U833" s="107"/>
      <c r="V833" s="107"/>
      <c r="W833" s="107"/>
      <c r="X833" s="107"/>
      <c r="Y833" s="107"/>
      <c r="Z833" s="107"/>
    </row>
    <row r="834" ht="13.5" customHeight="1">
      <c r="A834" s="302"/>
      <c r="B834" s="302"/>
      <c r="C834" s="302"/>
      <c r="D834" s="302"/>
      <c r="E834" s="316"/>
      <c r="F834" s="302"/>
      <c r="G834" s="302"/>
      <c r="H834" s="302"/>
      <c r="I834" s="302"/>
      <c r="J834" s="302"/>
      <c r="L834" s="61"/>
      <c r="M834" s="107"/>
      <c r="N834" s="107"/>
      <c r="O834" s="107"/>
      <c r="P834" s="107"/>
      <c r="Q834" s="107"/>
      <c r="R834" s="107"/>
      <c r="S834" s="107"/>
      <c r="T834" s="107"/>
      <c r="U834" s="107"/>
      <c r="V834" s="107"/>
      <c r="W834" s="107"/>
      <c r="X834" s="107"/>
      <c r="Y834" s="107"/>
      <c r="Z834" s="107"/>
    </row>
    <row r="835" ht="13.5" customHeight="1">
      <c r="A835" s="302"/>
      <c r="B835" s="302"/>
      <c r="C835" s="302"/>
      <c r="D835" s="302"/>
      <c r="E835" s="316"/>
      <c r="F835" s="302"/>
      <c r="G835" s="302"/>
      <c r="H835" s="302"/>
      <c r="I835" s="302"/>
      <c r="J835" s="302"/>
      <c r="L835" s="61"/>
      <c r="M835" s="107"/>
      <c r="N835" s="107"/>
      <c r="O835" s="107"/>
      <c r="P835" s="107"/>
      <c r="Q835" s="107"/>
      <c r="R835" s="107"/>
      <c r="S835" s="107"/>
      <c r="T835" s="107"/>
      <c r="U835" s="107"/>
      <c r="V835" s="107"/>
      <c r="W835" s="107"/>
      <c r="X835" s="107"/>
      <c r="Y835" s="107"/>
      <c r="Z835" s="107"/>
    </row>
    <row r="836" ht="13.5" customHeight="1">
      <c r="A836" s="302"/>
      <c r="B836" s="302"/>
      <c r="C836" s="302"/>
      <c r="D836" s="302"/>
      <c r="E836" s="316"/>
      <c r="F836" s="302"/>
      <c r="G836" s="302"/>
      <c r="H836" s="302"/>
      <c r="I836" s="302"/>
      <c r="J836" s="302"/>
      <c r="L836" s="61"/>
      <c r="M836" s="107"/>
      <c r="N836" s="107"/>
      <c r="O836" s="107"/>
      <c r="P836" s="107"/>
      <c r="Q836" s="107"/>
      <c r="R836" s="107"/>
      <c r="S836" s="107"/>
      <c r="T836" s="107"/>
      <c r="U836" s="107"/>
      <c r="V836" s="107"/>
      <c r="W836" s="107"/>
      <c r="X836" s="107"/>
      <c r="Y836" s="107"/>
      <c r="Z836" s="107"/>
    </row>
    <row r="837" ht="13.5" customHeight="1">
      <c r="A837" s="302"/>
      <c r="B837" s="302"/>
      <c r="C837" s="302"/>
      <c r="D837" s="302"/>
      <c r="E837" s="316"/>
      <c r="F837" s="302"/>
      <c r="G837" s="302"/>
      <c r="H837" s="302"/>
      <c r="I837" s="302"/>
      <c r="J837" s="302"/>
      <c r="L837" s="61"/>
      <c r="M837" s="107"/>
      <c r="N837" s="107"/>
      <c r="O837" s="107"/>
      <c r="P837" s="107"/>
      <c r="Q837" s="107"/>
      <c r="R837" s="107"/>
      <c r="S837" s="107"/>
      <c r="T837" s="107"/>
      <c r="U837" s="107"/>
      <c r="V837" s="107"/>
      <c r="W837" s="107"/>
      <c r="X837" s="107"/>
      <c r="Y837" s="107"/>
      <c r="Z837" s="107"/>
    </row>
    <row r="838" ht="13.5" customHeight="1">
      <c r="A838" s="302"/>
      <c r="B838" s="302"/>
      <c r="C838" s="302"/>
      <c r="D838" s="302"/>
      <c r="E838" s="316"/>
      <c r="F838" s="302"/>
      <c r="G838" s="302"/>
      <c r="H838" s="302"/>
      <c r="I838" s="302"/>
      <c r="J838" s="302"/>
      <c r="L838" s="61"/>
      <c r="M838" s="107"/>
      <c r="N838" s="107"/>
      <c r="O838" s="107"/>
      <c r="P838" s="107"/>
      <c r="Q838" s="107"/>
      <c r="R838" s="107"/>
      <c r="S838" s="107"/>
      <c r="T838" s="107"/>
      <c r="U838" s="107"/>
      <c r="V838" s="107"/>
      <c r="W838" s="107"/>
      <c r="X838" s="107"/>
      <c r="Y838" s="107"/>
      <c r="Z838" s="107"/>
    </row>
    <row r="839" ht="13.5" customHeight="1">
      <c r="A839" s="302"/>
      <c r="B839" s="302"/>
      <c r="C839" s="302"/>
      <c r="D839" s="302"/>
      <c r="E839" s="316"/>
      <c r="F839" s="302"/>
      <c r="G839" s="302"/>
      <c r="H839" s="302"/>
      <c r="I839" s="302"/>
      <c r="J839" s="302"/>
      <c r="L839" s="61"/>
      <c r="M839" s="107"/>
      <c r="N839" s="107"/>
      <c r="O839" s="107"/>
      <c r="P839" s="107"/>
      <c r="Q839" s="107"/>
      <c r="R839" s="107"/>
      <c r="S839" s="107"/>
      <c r="T839" s="107"/>
      <c r="U839" s="107"/>
      <c r="V839" s="107"/>
      <c r="W839" s="107"/>
      <c r="X839" s="107"/>
      <c r="Y839" s="107"/>
      <c r="Z839" s="107"/>
    </row>
    <row r="840" ht="13.5" customHeight="1">
      <c r="A840" s="302"/>
      <c r="B840" s="302"/>
      <c r="C840" s="302"/>
      <c r="D840" s="302"/>
      <c r="E840" s="316"/>
      <c r="F840" s="302"/>
      <c r="G840" s="302"/>
      <c r="H840" s="302"/>
      <c r="I840" s="302"/>
      <c r="J840" s="302"/>
      <c r="L840" s="61"/>
      <c r="M840" s="107"/>
      <c r="N840" s="107"/>
      <c r="O840" s="107"/>
      <c r="P840" s="107"/>
      <c r="Q840" s="107"/>
      <c r="R840" s="107"/>
      <c r="S840" s="107"/>
      <c r="T840" s="107"/>
      <c r="U840" s="107"/>
      <c r="V840" s="107"/>
      <c r="W840" s="107"/>
      <c r="X840" s="107"/>
      <c r="Y840" s="107"/>
      <c r="Z840" s="107"/>
    </row>
    <row r="841" ht="13.5" customHeight="1">
      <c r="A841" s="302"/>
      <c r="B841" s="302"/>
      <c r="C841" s="302"/>
      <c r="D841" s="302"/>
      <c r="E841" s="316"/>
      <c r="F841" s="302"/>
      <c r="G841" s="302"/>
      <c r="H841" s="302"/>
      <c r="I841" s="302"/>
      <c r="J841" s="302"/>
      <c r="L841" s="61"/>
      <c r="M841" s="107"/>
      <c r="N841" s="107"/>
      <c r="O841" s="107"/>
      <c r="P841" s="107"/>
      <c r="Q841" s="107"/>
      <c r="R841" s="107"/>
      <c r="S841" s="107"/>
      <c r="T841" s="107"/>
      <c r="U841" s="107"/>
      <c r="V841" s="107"/>
      <c r="W841" s="107"/>
      <c r="X841" s="107"/>
      <c r="Y841" s="107"/>
      <c r="Z841" s="107"/>
    </row>
    <row r="842" ht="13.5" customHeight="1">
      <c r="A842" s="302"/>
      <c r="B842" s="302"/>
      <c r="C842" s="302"/>
      <c r="D842" s="302"/>
      <c r="E842" s="316"/>
      <c r="F842" s="302"/>
      <c r="G842" s="302"/>
      <c r="H842" s="302"/>
      <c r="I842" s="302"/>
      <c r="J842" s="302"/>
      <c r="L842" s="61"/>
      <c r="M842" s="107"/>
      <c r="N842" s="107"/>
      <c r="O842" s="107"/>
      <c r="P842" s="107"/>
      <c r="Q842" s="107"/>
      <c r="R842" s="107"/>
      <c r="S842" s="107"/>
      <c r="T842" s="107"/>
      <c r="U842" s="107"/>
      <c r="V842" s="107"/>
      <c r="W842" s="107"/>
      <c r="X842" s="107"/>
      <c r="Y842" s="107"/>
      <c r="Z842" s="107"/>
    </row>
    <row r="843" ht="13.5" customHeight="1">
      <c r="A843" s="302"/>
      <c r="B843" s="302"/>
      <c r="C843" s="302"/>
      <c r="D843" s="302"/>
      <c r="E843" s="316"/>
      <c r="F843" s="302"/>
      <c r="G843" s="302"/>
      <c r="H843" s="302"/>
      <c r="I843" s="302"/>
      <c r="J843" s="302"/>
      <c r="L843" s="61"/>
      <c r="M843" s="107"/>
      <c r="N843" s="107"/>
      <c r="O843" s="107"/>
      <c r="P843" s="107"/>
      <c r="Q843" s="107"/>
      <c r="R843" s="107"/>
      <c r="S843" s="107"/>
      <c r="T843" s="107"/>
      <c r="U843" s="107"/>
      <c r="V843" s="107"/>
      <c r="W843" s="107"/>
      <c r="X843" s="107"/>
      <c r="Y843" s="107"/>
      <c r="Z843" s="107"/>
    </row>
    <row r="844" ht="13.5" customHeight="1">
      <c r="A844" s="302"/>
      <c r="B844" s="302"/>
      <c r="C844" s="302"/>
      <c r="D844" s="302"/>
      <c r="E844" s="316"/>
      <c r="F844" s="302"/>
      <c r="G844" s="302"/>
      <c r="H844" s="302"/>
      <c r="I844" s="302"/>
      <c r="J844" s="302"/>
      <c r="L844" s="61"/>
      <c r="M844" s="107"/>
      <c r="N844" s="107"/>
      <c r="O844" s="107"/>
      <c r="P844" s="107"/>
      <c r="Q844" s="107"/>
      <c r="R844" s="107"/>
      <c r="S844" s="107"/>
      <c r="T844" s="107"/>
      <c r="U844" s="107"/>
      <c r="V844" s="107"/>
      <c r="W844" s="107"/>
      <c r="X844" s="107"/>
      <c r="Y844" s="107"/>
      <c r="Z844" s="107"/>
    </row>
    <row r="845" ht="13.5" customHeight="1">
      <c r="A845" s="302"/>
      <c r="B845" s="302"/>
      <c r="C845" s="302"/>
      <c r="D845" s="302"/>
      <c r="E845" s="316"/>
      <c r="F845" s="302"/>
      <c r="G845" s="302"/>
      <c r="H845" s="302"/>
      <c r="I845" s="302"/>
      <c r="J845" s="302"/>
      <c r="L845" s="61"/>
      <c r="M845" s="107"/>
      <c r="N845" s="107"/>
      <c r="O845" s="107"/>
      <c r="P845" s="107"/>
      <c r="Q845" s="107"/>
      <c r="R845" s="107"/>
      <c r="S845" s="107"/>
      <c r="T845" s="107"/>
      <c r="U845" s="107"/>
      <c r="V845" s="107"/>
      <c r="W845" s="107"/>
      <c r="X845" s="107"/>
      <c r="Y845" s="107"/>
      <c r="Z845" s="107"/>
    </row>
    <row r="846" ht="13.5" customHeight="1">
      <c r="A846" s="302"/>
      <c r="B846" s="302"/>
      <c r="C846" s="302"/>
      <c r="D846" s="302"/>
      <c r="E846" s="316"/>
      <c r="F846" s="302"/>
      <c r="G846" s="302"/>
      <c r="H846" s="302"/>
      <c r="I846" s="302"/>
      <c r="J846" s="302"/>
      <c r="L846" s="61"/>
      <c r="M846" s="107"/>
      <c r="N846" s="107"/>
      <c r="O846" s="107"/>
      <c r="P846" s="107"/>
      <c r="Q846" s="107"/>
      <c r="R846" s="107"/>
      <c r="S846" s="107"/>
      <c r="T846" s="107"/>
      <c r="U846" s="107"/>
      <c r="V846" s="107"/>
      <c r="W846" s="107"/>
      <c r="X846" s="107"/>
      <c r="Y846" s="107"/>
      <c r="Z846" s="107"/>
    </row>
    <row r="847" ht="13.5" customHeight="1">
      <c r="A847" s="302"/>
      <c r="B847" s="302"/>
      <c r="C847" s="302"/>
      <c r="D847" s="302"/>
      <c r="E847" s="316"/>
      <c r="F847" s="302"/>
      <c r="G847" s="302"/>
      <c r="H847" s="302"/>
      <c r="I847" s="302"/>
      <c r="J847" s="302"/>
      <c r="L847" s="61"/>
      <c r="M847" s="107"/>
      <c r="N847" s="107"/>
      <c r="O847" s="107"/>
      <c r="P847" s="107"/>
      <c r="Q847" s="107"/>
      <c r="R847" s="107"/>
      <c r="S847" s="107"/>
      <c r="T847" s="107"/>
      <c r="U847" s="107"/>
      <c r="V847" s="107"/>
      <c r="W847" s="107"/>
      <c r="X847" s="107"/>
      <c r="Y847" s="107"/>
      <c r="Z847" s="107"/>
    </row>
    <row r="848" ht="13.5" customHeight="1">
      <c r="A848" s="302"/>
      <c r="B848" s="302"/>
      <c r="C848" s="302"/>
      <c r="D848" s="302"/>
      <c r="E848" s="316"/>
      <c r="F848" s="302"/>
      <c r="G848" s="302"/>
      <c r="H848" s="302"/>
      <c r="I848" s="302"/>
      <c r="J848" s="302"/>
      <c r="L848" s="61"/>
      <c r="M848" s="107"/>
      <c r="N848" s="107"/>
      <c r="O848" s="107"/>
      <c r="P848" s="107"/>
      <c r="Q848" s="107"/>
      <c r="R848" s="107"/>
      <c r="S848" s="107"/>
      <c r="T848" s="107"/>
      <c r="U848" s="107"/>
      <c r="V848" s="107"/>
      <c r="W848" s="107"/>
      <c r="X848" s="107"/>
      <c r="Y848" s="107"/>
      <c r="Z848" s="107"/>
    </row>
    <row r="849" ht="13.5" customHeight="1">
      <c r="A849" s="302"/>
      <c r="B849" s="302"/>
      <c r="C849" s="302"/>
      <c r="D849" s="302"/>
      <c r="E849" s="316"/>
      <c r="F849" s="302"/>
      <c r="G849" s="302"/>
      <c r="H849" s="302"/>
      <c r="I849" s="302"/>
      <c r="J849" s="302"/>
      <c r="L849" s="61"/>
      <c r="M849" s="107"/>
      <c r="N849" s="107"/>
      <c r="O849" s="107"/>
      <c r="P849" s="107"/>
      <c r="Q849" s="107"/>
      <c r="R849" s="107"/>
      <c r="S849" s="107"/>
      <c r="T849" s="107"/>
      <c r="U849" s="107"/>
      <c r="V849" s="107"/>
      <c r="W849" s="107"/>
      <c r="X849" s="107"/>
      <c r="Y849" s="107"/>
      <c r="Z849" s="107"/>
    </row>
    <row r="850" ht="13.5" customHeight="1">
      <c r="A850" s="302"/>
      <c r="B850" s="302"/>
      <c r="C850" s="302"/>
      <c r="D850" s="302"/>
      <c r="E850" s="316"/>
      <c r="F850" s="302"/>
      <c r="G850" s="302"/>
      <c r="H850" s="302"/>
      <c r="I850" s="302"/>
      <c r="J850" s="302"/>
      <c r="L850" s="61"/>
      <c r="M850" s="107"/>
      <c r="N850" s="107"/>
      <c r="O850" s="107"/>
      <c r="P850" s="107"/>
      <c r="Q850" s="107"/>
      <c r="R850" s="107"/>
      <c r="S850" s="107"/>
      <c r="T850" s="107"/>
      <c r="U850" s="107"/>
      <c r="V850" s="107"/>
      <c r="W850" s="107"/>
      <c r="X850" s="107"/>
      <c r="Y850" s="107"/>
      <c r="Z850" s="107"/>
    </row>
    <row r="851" ht="13.5" customHeight="1">
      <c r="A851" s="302"/>
      <c r="B851" s="302"/>
      <c r="C851" s="302"/>
      <c r="D851" s="302"/>
      <c r="E851" s="316"/>
      <c r="F851" s="302"/>
      <c r="G851" s="302"/>
      <c r="H851" s="302"/>
      <c r="I851" s="302"/>
      <c r="J851" s="302"/>
      <c r="L851" s="61"/>
      <c r="M851" s="107"/>
      <c r="N851" s="107"/>
      <c r="O851" s="107"/>
      <c r="P851" s="107"/>
      <c r="Q851" s="107"/>
      <c r="R851" s="107"/>
      <c r="S851" s="107"/>
      <c r="T851" s="107"/>
      <c r="U851" s="107"/>
      <c r="V851" s="107"/>
      <c r="W851" s="107"/>
      <c r="X851" s="107"/>
      <c r="Y851" s="107"/>
      <c r="Z851" s="107"/>
    </row>
    <row r="852" ht="13.5" customHeight="1">
      <c r="A852" s="302"/>
      <c r="B852" s="302"/>
      <c r="C852" s="302"/>
      <c r="D852" s="302"/>
      <c r="E852" s="316"/>
      <c r="F852" s="302"/>
      <c r="G852" s="302"/>
      <c r="H852" s="302"/>
      <c r="I852" s="302"/>
      <c r="J852" s="302"/>
      <c r="L852" s="61"/>
      <c r="M852" s="107"/>
      <c r="N852" s="107"/>
      <c r="O852" s="107"/>
      <c r="P852" s="107"/>
      <c r="Q852" s="107"/>
      <c r="R852" s="107"/>
      <c r="S852" s="107"/>
      <c r="T852" s="107"/>
      <c r="U852" s="107"/>
      <c r="V852" s="107"/>
      <c r="W852" s="107"/>
      <c r="X852" s="107"/>
      <c r="Y852" s="107"/>
      <c r="Z852" s="107"/>
    </row>
    <row r="853" ht="13.5" customHeight="1">
      <c r="A853" s="302"/>
      <c r="B853" s="302"/>
      <c r="C853" s="302"/>
      <c r="D853" s="302"/>
      <c r="E853" s="316"/>
      <c r="F853" s="302"/>
      <c r="G853" s="302"/>
      <c r="H853" s="302"/>
      <c r="I853" s="302"/>
      <c r="J853" s="302"/>
      <c r="L853" s="61"/>
      <c r="M853" s="107"/>
      <c r="N853" s="107"/>
      <c r="O853" s="107"/>
      <c r="P853" s="107"/>
      <c r="Q853" s="107"/>
      <c r="R853" s="107"/>
      <c r="S853" s="107"/>
      <c r="T853" s="107"/>
      <c r="U853" s="107"/>
      <c r="V853" s="107"/>
      <c r="W853" s="107"/>
      <c r="X853" s="107"/>
      <c r="Y853" s="107"/>
      <c r="Z853" s="107"/>
    </row>
    <row r="854" ht="13.5" customHeight="1">
      <c r="A854" s="302"/>
      <c r="B854" s="302"/>
      <c r="C854" s="302"/>
      <c r="D854" s="302"/>
      <c r="E854" s="316"/>
      <c r="F854" s="302"/>
      <c r="G854" s="302"/>
      <c r="H854" s="302"/>
      <c r="I854" s="302"/>
      <c r="J854" s="302"/>
      <c r="L854" s="61"/>
      <c r="M854" s="107"/>
      <c r="N854" s="107"/>
      <c r="O854" s="107"/>
      <c r="P854" s="107"/>
      <c r="Q854" s="107"/>
      <c r="R854" s="107"/>
      <c r="S854" s="107"/>
      <c r="T854" s="107"/>
      <c r="U854" s="107"/>
      <c r="V854" s="107"/>
      <c r="W854" s="107"/>
      <c r="X854" s="107"/>
      <c r="Y854" s="107"/>
      <c r="Z854" s="107"/>
    </row>
    <row r="855" ht="13.5" customHeight="1">
      <c r="A855" s="302"/>
      <c r="B855" s="302"/>
      <c r="C855" s="302"/>
      <c r="D855" s="302"/>
      <c r="E855" s="316"/>
      <c r="F855" s="302"/>
      <c r="G855" s="302"/>
      <c r="H855" s="302"/>
      <c r="I855" s="302"/>
      <c r="J855" s="302"/>
      <c r="L855" s="61"/>
      <c r="M855" s="107"/>
      <c r="N855" s="107"/>
      <c r="O855" s="107"/>
      <c r="P855" s="107"/>
      <c r="Q855" s="107"/>
      <c r="R855" s="107"/>
      <c r="S855" s="107"/>
      <c r="T855" s="107"/>
      <c r="U855" s="107"/>
      <c r="V855" s="107"/>
      <c r="W855" s="107"/>
      <c r="X855" s="107"/>
      <c r="Y855" s="107"/>
      <c r="Z855" s="107"/>
    </row>
    <row r="856" ht="13.5" customHeight="1">
      <c r="A856" s="302"/>
      <c r="B856" s="302"/>
      <c r="C856" s="302"/>
      <c r="D856" s="302"/>
      <c r="E856" s="316"/>
      <c r="F856" s="302"/>
      <c r="G856" s="302"/>
      <c r="H856" s="302"/>
      <c r="I856" s="302"/>
      <c r="J856" s="302"/>
      <c r="L856" s="61"/>
      <c r="M856" s="107"/>
      <c r="N856" s="107"/>
      <c r="O856" s="107"/>
      <c r="P856" s="107"/>
      <c r="Q856" s="107"/>
      <c r="R856" s="107"/>
      <c r="S856" s="107"/>
      <c r="T856" s="107"/>
      <c r="U856" s="107"/>
      <c r="V856" s="107"/>
      <c r="W856" s="107"/>
      <c r="X856" s="107"/>
      <c r="Y856" s="107"/>
      <c r="Z856" s="107"/>
    </row>
    <row r="857" ht="13.5" customHeight="1">
      <c r="A857" s="302"/>
      <c r="B857" s="302"/>
      <c r="C857" s="302"/>
      <c r="D857" s="302"/>
      <c r="E857" s="316"/>
      <c r="F857" s="302"/>
      <c r="G857" s="302"/>
      <c r="H857" s="302"/>
      <c r="I857" s="302"/>
      <c r="J857" s="302"/>
      <c r="L857" s="61"/>
      <c r="M857" s="107"/>
      <c r="N857" s="107"/>
      <c r="O857" s="107"/>
      <c r="P857" s="107"/>
      <c r="Q857" s="107"/>
      <c r="R857" s="107"/>
      <c r="S857" s="107"/>
      <c r="T857" s="107"/>
      <c r="U857" s="107"/>
      <c r="V857" s="107"/>
      <c r="W857" s="107"/>
      <c r="X857" s="107"/>
      <c r="Y857" s="107"/>
      <c r="Z857" s="107"/>
    </row>
    <row r="858" ht="13.5" customHeight="1">
      <c r="A858" s="302"/>
      <c r="B858" s="302"/>
      <c r="C858" s="302"/>
      <c r="D858" s="302"/>
      <c r="E858" s="316"/>
      <c r="F858" s="302"/>
      <c r="G858" s="302"/>
      <c r="H858" s="302"/>
      <c r="I858" s="302"/>
      <c r="J858" s="302"/>
      <c r="L858" s="61"/>
      <c r="M858" s="107"/>
      <c r="N858" s="107"/>
      <c r="O858" s="107"/>
      <c r="P858" s="107"/>
      <c r="Q858" s="107"/>
      <c r="R858" s="107"/>
      <c r="S858" s="107"/>
      <c r="T858" s="107"/>
      <c r="U858" s="107"/>
      <c r="V858" s="107"/>
      <c r="W858" s="107"/>
      <c r="X858" s="107"/>
      <c r="Y858" s="107"/>
      <c r="Z858" s="107"/>
    </row>
    <row r="859" ht="13.5" customHeight="1">
      <c r="A859" s="302"/>
      <c r="B859" s="302"/>
      <c r="C859" s="302"/>
      <c r="D859" s="302"/>
      <c r="E859" s="316"/>
      <c r="F859" s="302"/>
      <c r="G859" s="302"/>
      <c r="H859" s="302"/>
      <c r="I859" s="302"/>
      <c r="J859" s="302"/>
      <c r="L859" s="61"/>
      <c r="M859" s="107"/>
      <c r="N859" s="107"/>
      <c r="O859" s="107"/>
      <c r="P859" s="107"/>
      <c r="Q859" s="107"/>
      <c r="R859" s="107"/>
      <c r="S859" s="107"/>
      <c r="T859" s="107"/>
      <c r="U859" s="107"/>
      <c r="V859" s="107"/>
      <c r="W859" s="107"/>
      <c r="X859" s="107"/>
      <c r="Y859" s="107"/>
      <c r="Z859" s="107"/>
    </row>
    <row r="860" ht="13.5" customHeight="1">
      <c r="A860" s="302"/>
      <c r="B860" s="302"/>
      <c r="C860" s="302"/>
      <c r="D860" s="302"/>
      <c r="E860" s="316"/>
      <c r="F860" s="302"/>
      <c r="G860" s="302"/>
      <c r="H860" s="302"/>
      <c r="I860" s="302"/>
      <c r="J860" s="302"/>
      <c r="L860" s="61"/>
      <c r="M860" s="107"/>
      <c r="N860" s="107"/>
      <c r="O860" s="107"/>
      <c r="P860" s="107"/>
      <c r="Q860" s="107"/>
      <c r="R860" s="107"/>
      <c r="S860" s="107"/>
      <c r="T860" s="107"/>
      <c r="U860" s="107"/>
      <c r="V860" s="107"/>
      <c r="W860" s="107"/>
      <c r="X860" s="107"/>
      <c r="Y860" s="107"/>
      <c r="Z860" s="107"/>
    </row>
    <row r="861" ht="13.5" customHeight="1">
      <c r="A861" s="302"/>
      <c r="B861" s="302"/>
      <c r="C861" s="302"/>
      <c r="D861" s="302"/>
      <c r="E861" s="316"/>
      <c r="F861" s="302"/>
      <c r="G861" s="302"/>
      <c r="H861" s="302"/>
      <c r="I861" s="302"/>
      <c r="J861" s="302"/>
      <c r="L861" s="61"/>
      <c r="M861" s="107"/>
      <c r="N861" s="107"/>
      <c r="O861" s="107"/>
      <c r="P861" s="107"/>
      <c r="Q861" s="107"/>
      <c r="R861" s="107"/>
      <c r="S861" s="107"/>
      <c r="T861" s="107"/>
      <c r="U861" s="107"/>
      <c r="V861" s="107"/>
      <c r="W861" s="107"/>
      <c r="X861" s="107"/>
      <c r="Y861" s="107"/>
      <c r="Z861" s="107"/>
    </row>
    <row r="862" ht="13.5" customHeight="1">
      <c r="A862" s="302"/>
      <c r="B862" s="302"/>
      <c r="C862" s="302"/>
      <c r="D862" s="302"/>
      <c r="E862" s="316"/>
      <c r="F862" s="302"/>
      <c r="G862" s="302"/>
      <c r="H862" s="302"/>
      <c r="I862" s="302"/>
      <c r="J862" s="302"/>
      <c r="L862" s="61"/>
      <c r="M862" s="107"/>
      <c r="N862" s="107"/>
      <c r="O862" s="107"/>
      <c r="P862" s="107"/>
      <c r="Q862" s="107"/>
      <c r="R862" s="107"/>
      <c r="S862" s="107"/>
      <c r="T862" s="107"/>
      <c r="U862" s="107"/>
      <c r="V862" s="107"/>
      <c r="W862" s="107"/>
      <c r="X862" s="107"/>
      <c r="Y862" s="107"/>
      <c r="Z862" s="107"/>
    </row>
    <row r="863" ht="13.5" customHeight="1">
      <c r="A863" s="302"/>
      <c r="B863" s="302"/>
      <c r="C863" s="302"/>
      <c r="D863" s="302"/>
      <c r="E863" s="316"/>
      <c r="F863" s="302"/>
      <c r="G863" s="302"/>
      <c r="H863" s="302"/>
      <c r="I863" s="302"/>
      <c r="J863" s="302"/>
      <c r="L863" s="61"/>
      <c r="M863" s="107"/>
      <c r="N863" s="107"/>
      <c r="O863" s="107"/>
      <c r="P863" s="107"/>
      <c r="Q863" s="107"/>
      <c r="R863" s="107"/>
      <c r="S863" s="107"/>
      <c r="T863" s="107"/>
      <c r="U863" s="107"/>
      <c r="V863" s="107"/>
      <c r="W863" s="107"/>
      <c r="X863" s="107"/>
      <c r="Y863" s="107"/>
      <c r="Z863" s="107"/>
    </row>
    <row r="864" ht="13.5" customHeight="1">
      <c r="A864" s="302"/>
      <c r="B864" s="302"/>
      <c r="C864" s="302"/>
      <c r="D864" s="302"/>
      <c r="E864" s="316"/>
      <c r="F864" s="302"/>
      <c r="G864" s="302"/>
      <c r="H864" s="302"/>
      <c r="I864" s="302"/>
      <c r="J864" s="302"/>
      <c r="L864" s="61"/>
      <c r="M864" s="107"/>
      <c r="N864" s="107"/>
      <c r="O864" s="107"/>
      <c r="P864" s="107"/>
      <c r="Q864" s="107"/>
      <c r="R864" s="107"/>
      <c r="S864" s="107"/>
      <c r="T864" s="107"/>
      <c r="U864" s="107"/>
      <c r="V864" s="107"/>
      <c r="W864" s="107"/>
      <c r="X864" s="107"/>
      <c r="Y864" s="107"/>
      <c r="Z864" s="107"/>
    </row>
    <row r="865" ht="13.5" customHeight="1">
      <c r="A865" s="302"/>
      <c r="B865" s="302"/>
      <c r="C865" s="302"/>
      <c r="D865" s="302"/>
      <c r="E865" s="316"/>
      <c r="F865" s="302"/>
      <c r="G865" s="302"/>
      <c r="H865" s="302"/>
      <c r="I865" s="302"/>
      <c r="J865" s="302"/>
      <c r="L865" s="61"/>
      <c r="M865" s="107"/>
      <c r="N865" s="107"/>
      <c r="O865" s="107"/>
      <c r="P865" s="107"/>
      <c r="Q865" s="107"/>
      <c r="R865" s="107"/>
      <c r="S865" s="107"/>
      <c r="T865" s="107"/>
      <c r="U865" s="107"/>
      <c r="V865" s="107"/>
      <c r="W865" s="107"/>
      <c r="X865" s="107"/>
      <c r="Y865" s="107"/>
      <c r="Z865" s="107"/>
    </row>
    <row r="866" ht="13.5" customHeight="1">
      <c r="A866" s="302"/>
      <c r="B866" s="302"/>
      <c r="C866" s="302"/>
      <c r="D866" s="302"/>
      <c r="E866" s="316"/>
      <c r="F866" s="302"/>
      <c r="G866" s="302"/>
      <c r="H866" s="302"/>
      <c r="I866" s="302"/>
      <c r="J866" s="302"/>
      <c r="L866" s="61"/>
      <c r="M866" s="107"/>
      <c r="N866" s="107"/>
      <c r="O866" s="107"/>
      <c r="P866" s="107"/>
      <c r="Q866" s="107"/>
      <c r="R866" s="107"/>
      <c r="S866" s="107"/>
      <c r="T866" s="107"/>
      <c r="U866" s="107"/>
      <c r="V866" s="107"/>
      <c r="W866" s="107"/>
      <c r="X866" s="107"/>
      <c r="Y866" s="107"/>
      <c r="Z866" s="107"/>
    </row>
    <row r="867" ht="13.5" customHeight="1">
      <c r="A867" s="302"/>
      <c r="B867" s="302"/>
      <c r="C867" s="302"/>
      <c r="D867" s="302"/>
      <c r="E867" s="316"/>
      <c r="F867" s="302"/>
      <c r="G867" s="302"/>
      <c r="H867" s="302"/>
      <c r="I867" s="302"/>
      <c r="J867" s="302"/>
      <c r="L867" s="61"/>
      <c r="M867" s="107"/>
      <c r="N867" s="107"/>
      <c r="O867" s="107"/>
      <c r="P867" s="107"/>
      <c r="Q867" s="107"/>
      <c r="R867" s="107"/>
      <c r="S867" s="107"/>
      <c r="T867" s="107"/>
      <c r="U867" s="107"/>
      <c r="V867" s="107"/>
      <c r="W867" s="107"/>
      <c r="X867" s="107"/>
      <c r="Y867" s="107"/>
      <c r="Z867" s="107"/>
    </row>
    <row r="868" ht="13.5" customHeight="1">
      <c r="A868" s="302"/>
      <c r="B868" s="302"/>
      <c r="C868" s="302"/>
      <c r="D868" s="302"/>
      <c r="E868" s="316"/>
      <c r="F868" s="302"/>
      <c r="G868" s="302"/>
      <c r="H868" s="302"/>
      <c r="I868" s="302"/>
      <c r="J868" s="302"/>
      <c r="L868" s="61"/>
      <c r="M868" s="107"/>
      <c r="N868" s="107"/>
      <c r="O868" s="107"/>
      <c r="P868" s="107"/>
      <c r="Q868" s="107"/>
      <c r="R868" s="107"/>
      <c r="S868" s="107"/>
      <c r="T868" s="107"/>
      <c r="U868" s="107"/>
      <c r="V868" s="107"/>
      <c r="W868" s="107"/>
      <c r="X868" s="107"/>
      <c r="Y868" s="107"/>
      <c r="Z868" s="107"/>
    </row>
    <row r="869" ht="13.5" customHeight="1">
      <c r="A869" s="302"/>
      <c r="B869" s="302"/>
      <c r="C869" s="302"/>
      <c r="D869" s="302"/>
      <c r="E869" s="316"/>
      <c r="F869" s="302"/>
      <c r="G869" s="302"/>
      <c r="H869" s="302"/>
      <c r="I869" s="302"/>
      <c r="J869" s="302"/>
      <c r="L869" s="61"/>
      <c r="M869" s="107"/>
      <c r="N869" s="107"/>
      <c r="O869" s="107"/>
      <c r="P869" s="107"/>
      <c r="Q869" s="107"/>
      <c r="R869" s="107"/>
      <c r="S869" s="107"/>
      <c r="T869" s="107"/>
      <c r="U869" s="107"/>
      <c r="V869" s="107"/>
      <c r="W869" s="107"/>
      <c r="X869" s="107"/>
      <c r="Y869" s="107"/>
      <c r="Z869" s="107"/>
    </row>
    <row r="870" ht="13.5" customHeight="1">
      <c r="A870" s="302"/>
      <c r="B870" s="302"/>
      <c r="C870" s="302"/>
      <c r="D870" s="302"/>
      <c r="E870" s="316"/>
      <c r="F870" s="302"/>
      <c r="G870" s="302"/>
      <c r="H870" s="302"/>
      <c r="I870" s="302"/>
      <c r="J870" s="302"/>
      <c r="L870" s="61"/>
      <c r="M870" s="107"/>
      <c r="N870" s="107"/>
      <c r="O870" s="107"/>
      <c r="P870" s="107"/>
      <c r="Q870" s="107"/>
      <c r="R870" s="107"/>
      <c r="S870" s="107"/>
      <c r="T870" s="107"/>
      <c r="U870" s="107"/>
      <c r="V870" s="107"/>
      <c r="W870" s="107"/>
      <c r="X870" s="107"/>
      <c r="Y870" s="107"/>
      <c r="Z870" s="107"/>
    </row>
    <row r="871" ht="13.5" customHeight="1">
      <c r="A871" s="302"/>
      <c r="B871" s="302"/>
      <c r="C871" s="302"/>
      <c r="D871" s="302"/>
      <c r="E871" s="316"/>
      <c r="F871" s="302"/>
      <c r="G871" s="302"/>
      <c r="H871" s="302"/>
      <c r="I871" s="302"/>
      <c r="J871" s="302"/>
      <c r="L871" s="61"/>
      <c r="M871" s="107"/>
      <c r="N871" s="107"/>
      <c r="O871" s="107"/>
      <c r="P871" s="107"/>
      <c r="Q871" s="107"/>
      <c r="R871" s="107"/>
      <c r="S871" s="107"/>
      <c r="T871" s="107"/>
      <c r="U871" s="107"/>
      <c r="V871" s="107"/>
      <c r="W871" s="107"/>
      <c r="X871" s="107"/>
      <c r="Y871" s="107"/>
      <c r="Z871" s="107"/>
    </row>
    <row r="872" ht="13.5" customHeight="1">
      <c r="A872" s="302"/>
      <c r="B872" s="302"/>
      <c r="C872" s="302"/>
      <c r="D872" s="302"/>
      <c r="E872" s="316"/>
      <c r="F872" s="302"/>
      <c r="G872" s="302"/>
      <c r="H872" s="302"/>
      <c r="I872" s="302"/>
      <c r="J872" s="302"/>
      <c r="L872" s="61"/>
      <c r="M872" s="107"/>
      <c r="N872" s="107"/>
      <c r="O872" s="107"/>
      <c r="P872" s="107"/>
      <c r="Q872" s="107"/>
      <c r="R872" s="107"/>
      <c r="S872" s="107"/>
      <c r="T872" s="107"/>
      <c r="U872" s="107"/>
      <c r="V872" s="107"/>
      <c r="W872" s="107"/>
      <c r="X872" s="107"/>
      <c r="Y872" s="107"/>
      <c r="Z872" s="107"/>
    </row>
    <row r="873" ht="13.5" customHeight="1">
      <c r="A873" s="302"/>
      <c r="B873" s="302"/>
      <c r="C873" s="302"/>
      <c r="D873" s="302"/>
      <c r="E873" s="316"/>
      <c r="F873" s="302"/>
      <c r="G873" s="302"/>
      <c r="H873" s="302"/>
      <c r="I873" s="302"/>
      <c r="J873" s="302"/>
      <c r="L873" s="61"/>
      <c r="M873" s="107"/>
      <c r="N873" s="107"/>
      <c r="O873" s="107"/>
      <c r="P873" s="107"/>
      <c r="Q873" s="107"/>
      <c r="R873" s="107"/>
      <c r="S873" s="107"/>
      <c r="T873" s="107"/>
      <c r="U873" s="107"/>
      <c r="V873" s="107"/>
      <c r="W873" s="107"/>
      <c r="X873" s="107"/>
      <c r="Y873" s="107"/>
      <c r="Z873" s="107"/>
    </row>
    <row r="874" ht="13.5" customHeight="1">
      <c r="A874" s="302"/>
      <c r="B874" s="302"/>
      <c r="C874" s="302"/>
      <c r="D874" s="302"/>
      <c r="E874" s="316"/>
      <c r="F874" s="302"/>
      <c r="G874" s="302"/>
      <c r="H874" s="302"/>
      <c r="I874" s="302"/>
      <c r="J874" s="302"/>
      <c r="L874" s="61"/>
      <c r="M874" s="107"/>
      <c r="N874" s="107"/>
      <c r="O874" s="107"/>
      <c r="P874" s="107"/>
      <c r="Q874" s="107"/>
      <c r="R874" s="107"/>
      <c r="S874" s="107"/>
      <c r="T874" s="107"/>
      <c r="U874" s="107"/>
      <c r="V874" s="107"/>
      <c r="W874" s="107"/>
      <c r="X874" s="107"/>
      <c r="Y874" s="107"/>
      <c r="Z874" s="107"/>
    </row>
    <row r="875" ht="13.5" customHeight="1">
      <c r="A875" s="302"/>
      <c r="B875" s="302"/>
      <c r="C875" s="302"/>
      <c r="D875" s="302"/>
      <c r="E875" s="316"/>
      <c r="F875" s="302"/>
      <c r="G875" s="302"/>
      <c r="H875" s="302"/>
      <c r="I875" s="302"/>
      <c r="J875" s="302"/>
      <c r="L875" s="61"/>
      <c r="M875" s="107"/>
      <c r="N875" s="107"/>
      <c r="O875" s="107"/>
      <c r="P875" s="107"/>
      <c r="Q875" s="107"/>
      <c r="R875" s="107"/>
      <c r="S875" s="107"/>
      <c r="T875" s="107"/>
      <c r="U875" s="107"/>
      <c r="V875" s="107"/>
      <c r="W875" s="107"/>
      <c r="X875" s="107"/>
      <c r="Y875" s="107"/>
      <c r="Z875" s="107"/>
    </row>
    <row r="876" ht="13.5" customHeight="1">
      <c r="A876" s="302"/>
      <c r="B876" s="302"/>
      <c r="C876" s="302"/>
      <c r="D876" s="302"/>
      <c r="E876" s="316"/>
      <c r="F876" s="302"/>
      <c r="G876" s="302"/>
      <c r="H876" s="302"/>
      <c r="I876" s="302"/>
      <c r="J876" s="302"/>
      <c r="L876" s="61"/>
      <c r="M876" s="107"/>
      <c r="N876" s="107"/>
      <c r="O876" s="107"/>
      <c r="P876" s="107"/>
      <c r="Q876" s="107"/>
      <c r="R876" s="107"/>
      <c r="S876" s="107"/>
      <c r="T876" s="107"/>
      <c r="U876" s="107"/>
      <c r="V876" s="107"/>
      <c r="W876" s="107"/>
      <c r="X876" s="107"/>
      <c r="Y876" s="107"/>
      <c r="Z876" s="107"/>
    </row>
    <row r="877" ht="13.5" customHeight="1">
      <c r="A877" s="302"/>
      <c r="B877" s="302"/>
      <c r="C877" s="302"/>
      <c r="D877" s="302"/>
      <c r="E877" s="316"/>
      <c r="F877" s="302"/>
      <c r="G877" s="302"/>
      <c r="H877" s="302"/>
      <c r="I877" s="302"/>
      <c r="J877" s="302"/>
      <c r="L877" s="61"/>
      <c r="M877" s="107"/>
      <c r="N877" s="107"/>
      <c r="O877" s="107"/>
      <c r="P877" s="107"/>
      <c r="Q877" s="107"/>
      <c r="R877" s="107"/>
      <c r="S877" s="107"/>
      <c r="T877" s="107"/>
      <c r="U877" s="107"/>
      <c r="V877" s="107"/>
      <c r="W877" s="107"/>
      <c r="X877" s="107"/>
      <c r="Y877" s="107"/>
      <c r="Z877" s="107"/>
    </row>
    <row r="878" ht="13.5" customHeight="1">
      <c r="A878" s="302"/>
      <c r="B878" s="302"/>
      <c r="C878" s="302"/>
      <c r="D878" s="302"/>
      <c r="E878" s="316"/>
      <c r="F878" s="302"/>
      <c r="G878" s="302"/>
      <c r="H878" s="302"/>
      <c r="I878" s="302"/>
      <c r="J878" s="302"/>
      <c r="L878" s="61"/>
      <c r="M878" s="107"/>
      <c r="N878" s="107"/>
      <c r="O878" s="107"/>
      <c r="P878" s="107"/>
      <c r="Q878" s="107"/>
      <c r="R878" s="107"/>
      <c r="S878" s="107"/>
      <c r="T878" s="107"/>
      <c r="U878" s="107"/>
      <c r="V878" s="107"/>
      <c r="W878" s="107"/>
      <c r="X878" s="107"/>
      <c r="Y878" s="107"/>
      <c r="Z878" s="107"/>
    </row>
    <row r="879" ht="13.5" customHeight="1">
      <c r="A879" s="302"/>
      <c r="B879" s="302"/>
      <c r="C879" s="302"/>
      <c r="D879" s="302"/>
      <c r="E879" s="316"/>
      <c r="F879" s="302"/>
      <c r="G879" s="302"/>
      <c r="H879" s="302"/>
      <c r="I879" s="302"/>
      <c r="J879" s="302"/>
      <c r="L879" s="61"/>
      <c r="M879" s="107"/>
      <c r="N879" s="107"/>
      <c r="O879" s="107"/>
      <c r="P879" s="107"/>
      <c r="Q879" s="107"/>
      <c r="R879" s="107"/>
      <c r="S879" s="107"/>
      <c r="T879" s="107"/>
      <c r="U879" s="107"/>
      <c r="V879" s="107"/>
      <c r="W879" s="107"/>
      <c r="X879" s="107"/>
      <c r="Y879" s="107"/>
      <c r="Z879" s="107"/>
    </row>
    <row r="880" ht="13.5" customHeight="1">
      <c r="A880" s="302"/>
      <c r="B880" s="302"/>
      <c r="C880" s="302"/>
      <c r="D880" s="302"/>
      <c r="E880" s="316"/>
      <c r="F880" s="302"/>
      <c r="G880" s="302"/>
      <c r="H880" s="302"/>
      <c r="I880" s="302"/>
      <c r="J880" s="302"/>
      <c r="L880" s="61"/>
      <c r="M880" s="107"/>
      <c r="N880" s="107"/>
      <c r="O880" s="107"/>
      <c r="P880" s="107"/>
      <c r="Q880" s="107"/>
      <c r="R880" s="107"/>
      <c r="S880" s="107"/>
      <c r="T880" s="107"/>
      <c r="U880" s="107"/>
      <c r="V880" s="107"/>
      <c r="W880" s="107"/>
      <c r="X880" s="107"/>
      <c r="Y880" s="107"/>
      <c r="Z880" s="107"/>
    </row>
    <row r="881" ht="13.5" customHeight="1">
      <c r="A881" s="302"/>
      <c r="B881" s="302"/>
      <c r="C881" s="302"/>
      <c r="D881" s="302"/>
      <c r="E881" s="316"/>
      <c r="F881" s="302"/>
      <c r="G881" s="302"/>
      <c r="H881" s="302"/>
      <c r="I881" s="302"/>
      <c r="J881" s="302"/>
      <c r="L881" s="61"/>
      <c r="M881" s="107"/>
      <c r="N881" s="107"/>
      <c r="O881" s="107"/>
      <c r="P881" s="107"/>
      <c r="Q881" s="107"/>
      <c r="R881" s="107"/>
      <c r="S881" s="107"/>
      <c r="T881" s="107"/>
      <c r="U881" s="107"/>
      <c r="V881" s="107"/>
      <c r="W881" s="107"/>
      <c r="X881" s="107"/>
      <c r="Y881" s="107"/>
      <c r="Z881" s="107"/>
    </row>
    <row r="882" ht="13.5" customHeight="1">
      <c r="A882" s="302"/>
      <c r="B882" s="302"/>
      <c r="C882" s="302"/>
      <c r="D882" s="302"/>
      <c r="E882" s="316"/>
      <c r="F882" s="302"/>
      <c r="G882" s="302"/>
      <c r="H882" s="302"/>
      <c r="I882" s="302"/>
      <c r="J882" s="302"/>
      <c r="L882" s="61"/>
      <c r="M882" s="107"/>
      <c r="N882" s="107"/>
      <c r="O882" s="107"/>
      <c r="P882" s="107"/>
      <c r="Q882" s="107"/>
      <c r="R882" s="107"/>
      <c r="S882" s="107"/>
      <c r="T882" s="107"/>
      <c r="U882" s="107"/>
      <c r="V882" s="107"/>
      <c r="W882" s="107"/>
      <c r="X882" s="107"/>
      <c r="Y882" s="107"/>
      <c r="Z882" s="107"/>
    </row>
    <row r="883" ht="13.5" customHeight="1">
      <c r="A883" s="302"/>
      <c r="B883" s="302"/>
      <c r="C883" s="302"/>
      <c r="D883" s="302"/>
      <c r="E883" s="316"/>
      <c r="F883" s="302"/>
      <c r="G883" s="302"/>
      <c r="H883" s="302"/>
      <c r="I883" s="302"/>
      <c r="J883" s="302"/>
      <c r="L883" s="61"/>
      <c r="M883" s="107"/>
      <c r="N883" s="107"/>
      <c r="O883" s="107"/>
      <c r="P883" s="107"/>
      <c r="Q883" s="107"/>
      <c r="R883" s="107"/>
      <c r="S883" s="107"/>
      <c r="T883" s="107"/>
      <c r="U883" s="107"/>
      <c r="V883" s="107"/>
      <c r="W883" s="107"/>
      <c r="X883" s="107"/>
      <c r="Y883" s="107"/>
      <c r="Z883" s="107"/>
    </row>
    <row r="884" ht="13.5" customHeight="1">
      <c r="A884" s="302"/>
      <c r="B884" s="302"/>
      <c r="C884" s="302"/>
      <c r="D884" s="302"/>
      <c r="E884" s="316"/>
      <c r="F884" s="302"/>
      <c r="G884" s="302"/>
      <c r="H884" s="302"/>
      <c r="I884" s="302"/>
      <c r="J884" s="302"/>
      <c r="L884" s="61"/>
      <c r="M884" s="107"/>
      <c r="N884" s="107"/>
      <c r="O884" s="107"/>
      <c r="P884" s="107"/>
      <c r="Q884" s="107"/>
      <c r="R884" s="107"/>
      <c r="S884" s="107"/>
      <c r="T884" s="107"/>
      <c r="U884" s="107"/>
      <c r="V884" s="107"/>
      <c r="W884" s="107"/>
      <c r="X884" s="107"/>
      <c r="Y884" s="107"/>
      <c r="Z884" s="107"/>
    </row>
    <row r="885" ht="13.5" customHeight="1">
      <c r="A885" s="302"/>
      <c r="B885" s="302"/>
      <c r="C885" s="302"/>
      <c r="D885" s="302"/>
      <c r="E885" s="316"/>
      <c r="F885" s="302"/>
      <c r="G885" s="302"/>
      <c r="H885" s="302"/>
      <c r="I885" s="302"/>
      <c r="J885" s="302"/>
      <c r="L885" s="61"/>
      <c r="M885" s="107"/>
      <c r="N885" s="107"/>
      <c r="O885" s="107"/>
      <c r="P885" s="107"/>
      <c r="Q885" s="107"/>
      <c r="R885" s="107"/>
      <c r="S885" s="107"/>
      <c r="T885" s="107"/>
      <c r="U885" s="107"/>
      <c r="V885" s="107"/>
      <c r="W885" s="107"/>
      <c r="X885" s="107"/>
      <c r="Y885" s="107"/>
      <c r="Z885" s="107"/>
    </row>
    <row r="886" ht="13.5" customHeight="1">
      <c r="A886" s="302"/>
      <c r="B886" s="302"/>
      <c r="C886" s="302"/>
      <c r="D886" s="302"/>
      <c r="E886" s="316"/>
      <c r="F886" s="302"/>
      <c r="G886" s="302"/>
      <c r="H886" s="302"/>
      <c r="I886" s="302"/>
      <c r="J886" s="302"/>
      <c r="L886" s="61"/>
      <c r="M886" s="107"/>
      <c r="N886" s="107"/>
      <c r="O886" s="107"/>
      <c r="P886" s="107"/>
      <c r="Q886" s="107"/>
      <c r="R886" s="107"/>
      <c r="S886" s="107"/>
      <c r="T886" s="107"/>
      <c r="U886" s="107"/>
      <c r="V886" s="107"/>
      <c r="W886" s="107"/>
      <c r="X886" s="107"/>
      <c r="Y886" s="107"/>
      <c r="Z886" s="107"/>
    </row>
    <row r="887" ht="13.5" customHeight="1">
      <c r="A887" s="302"/>
      <c r="B887" s="302"/>
      <c r="C887" s="302"/>
      <c r="D887" s="302"/>
      <c r="E887" s="316"/>
      <c r="F887" s="302"/>
      <c r="G887" s="302"/>
      <c r="H887" s="302"/>
      <c r="I887" s="302"/>
      <c r="J887" s="302"/>
      <c r="L887" s="61"/>
      <c r="M887" s="107"/>
      <c r="N887" s="107"/>
      <c r="O887" s="107"/>
      <c r="P887" s="107"/>
      <c r="Q887" s="107"/>
      <c r="R887" s="107"/>
      <c r="S887" s="107"/>
      <c r="T887" s="107"/>
      <c r="U887" s="107"/>
      <c r="V887" s="107"/>
      <c r="W887" s="107"/>
      <c r="X887" s="107"/>
      <c r="Y887" s="107"/>
      <c r="Z887" s="107"/>
    </row>
    <row r="888" ht="13.5" customHeight="1">
      <c r="A888" s="302"/>
      <c r="B888" s="302"/>
      <c r="C888" s="302"/>
      <c r="D888" s="302"/>
      <c r="E888" s="316"/>
      <c r="F888" s="302"/>
      <c r="G888" s="302"/>
      <c r="H888" s="302"/>
      <c r="I888" s="302"/>
      <c r="J888" s="302"/>
      <c r="L888" s="61"/>
      <c r="M888" s="107"/>
      <c r="N888" s="107"/>
      <c r="O888" s="107"/>
      <c r="P888" s="107"/>
      <c r="Q888" s="107"/>
      <c r="R888" s="107"/>
      <c r="S888" s="107"/>
      <c r="T888" s="107"/>
      <c r="U888" s="107"/>
      <c r="V888" s="107"/>
      <c r="W888" s="107"/>
      <c r="X888" s="107"/>
      <c r="Y888" s="107"/>
      <c r="Z888" s="107"/>
    </row>
    <row r="889" ht="13.5" customHeight="1">
      <c r="A889" s="302"/>
      <c r="B889" s="302"/>
      <c r="C889" s="302"/>
      <c r="D889" s="302"/>
      <c r="E889" s="316"/>
      <c r="F889" s="302"/>
      <c r="G889" s="302"/>
      <c r="H889" s="302"/>
      <c r="I889" s="302"/>
      <c r="J889" s="302"/>
      <c r="L889" s="61"/>
      <c r="M889" s="107"/>
      <c r="N889" s="107"/>
      <c r="O889" s="107"/>
      <c r="P889" s="107"/>
      <c r="Q889" s="107"/>
      <c r="R889" s="107"/>
      <c r="S889" s="107"/>
      <c r="T889" s="107"/>
      <c r="U889" s="107"/>
      <c r="V889" s="107"/>
      <c r="W889" s="107"/>
      <c r="X889" s="107"/>
      <c r="Y889" s="107"/>
      <c r="Z889" s="107"/>
    </row>
    <row r="890" ht="13.5" customHeight="1">
      <c r="A890" s="302"/>
      <c r="B890" s="302"/>
      <c r="C890" s="302"/>
      <c r="D890" s="302"/>
      <c r="E890" s="316"/>
      <c r="F890" s="302"/>
      <c r="G890" s="302"/>
      <c r="H890" s="302"/>
      <c r="I890" s="302"/>
      <c r="J890" s="302"/>
      <c r="L890" s="61"/>
      <c r="M890" s="107"/>
      <c r="N890" s="107"/>
      <c r="O890" s="107"/>
      <c r="P890" s="107"/>
      <c r="Q890" s="107"/>
      <c r="R890" s="107"/>
      <c r="S890" s="107"/>
      <c r="T890" s="107"/>
      <c r="U890" s="107"/>
      <c r="V890" s="107"/>
      <c r="W890" s="107"/>
      <c r="X890" s="107"/>
      <c r="Y890" s="107"/>
      <c r="Z890" s="107"/>
    </row>
    <row r="891" ht="13.5" customHeight="1">
      <c r="A891" s="302"/>
      <c r="B891" s="302"/>
      <c r="C891" s="302"/>
      <c r="D891" s="302"/>
      <c r="E891" s="316"/>
      <c r="F891" s="302"/>
      <c r="G891" s="302"/>
      <c r="H891" s="302"/>
      <c r="I891" s="302"/>
      <c r="J891" s="302"/>
      <c r="L891" s="61"/>
      <c r="M891" s="107"/>
      <c r="N891" s="107"/>
      <c r="O891" s="107"/>
      <c r="P891" s="107"/>
      <c r="Q891" s="107"/>
      <c r="R891" s="107"/>
      <c r="S891" s="107"/>
      <c r="T891" s="107"/>
      <c r="U891" s="107"/>
      <c r="V891" s="107"/>
      <c r="W891" s="107"/>
      <c r="X891" s="107"/>
      <c r="Y891" s="107"/>
      <c r="Z891" s="107"/>
    </row>
    <row r="892" ht="13.5" customHeight="1">
      <c r="A892" s="302"/>
      <c r="B892" s="302"/>
      <c r="C892" s="302"/>
      <c r="D892" s="302"/>
      <c r="E892" s="316"/>
      <c r="F892" s="302"/>
      <c r="G892" s="302"/>
      <c r="H892" s="302"/>
      <c r="I892" s="302"/>
      <c r="J892" s="302"/>
      <c r="L892" s="61"/>
      <c r="M892" s="107"/>
      <c r="N892" s="107"/>
      <c r="O892" s="107"/>
      <c r="P892" s="107"/>
      <c r="Q892" s="107"/>
      <c r="R892" s="107"/>
      <c r="S892" s="107"/>
      <c r="T892" s="107"/>
      <c r="U892" s="107"/>
      <c r="V892" s="107"/>
      <c r="W892" s="107"/>
      <c r="X892" s="107"/>
      <c r="Y892" s="107"/>
      <c r="Z892" s="107"/>
    </row>
    <row r="893" ht="13.5" customHeight="1">
      <c r="A893" s="302"/>
      <c r="B893" s="302"/>
      <c r="C893" s="302"/>
      <c r="D893" s="302"/>
      <c r="E893" s="316"/>
      <c r="F893" s="302"/>
      <c r="G893" s="302"/>
      <c r="H893" s="302"/>
      <c r="I893" s="302"/>
      <c r="J893" s="302"/>
      <c r="L893" s="61"/>
      <c r="M893" s="107"/>
      <c r="N893" s="107"/>
      <c r="O893" s="107"/>
      <c r="P893" s="107"/>
      <c r="Q893" s="107"/>
      <c r="R893" s="107"/>
      <c r="S893" s="107"/>
      <c r="T893" s="107"/>
      <c r="U893" s="107"/>
      <c r="V893" s="107"/>
      <c r="W893" s="107"/>
      <c r="X893" s="107"/>
      <c r="Y893" s="107"/>
      <c r="Z893" s="107"/>
    </row>
    <row r="894" ht="13.5" customHeight="1">
      <c r="A894" s="302"/>
      <c r="B894" s="302"/>
      <c r="C894" s="302"/>
      <c r="D894" s="302"/>
      <c r="E894" s="316"/>
      <c r="F894" s="302"/>
      <c r="G894" s="302"/>
      <c r="H894" s="302"/>
      <c r="I894" s="302"/>
      <c r="J894" s="302"/>
      <c r="L894" s="61"/>
      <c r="M894" s="107"/>
      <c r="N894" s="107"/>
      <c r="O894" s="107"/>
      <c r="P894" s="107"/>
      <c r="Q894" s="107"/>
      <c r="R894" s="107"/>
      <c r="S894" s="107"/>
      <c r="T894" s="107"/>
      <c r="U894" s="107"/>
      <c r="V894" s="107"/>
      <c r="W894" s="107"/>
      <c r="X894" s="107"/>
      <c r="Y894" s="107"/>
      <c r="Z894" s="107"/>
    </row>
    <row r="895" ht="13.5" customHeight="1">
      <c r="A895" s="302"/>
      <c r="B895" s="302"/>
      <c r="C895" s="302"/>
      <c r="D895" s="302"/>
      <c r="E895" s="316"/>
      <c r="F895" s="302"/>
      <c r="G895" s="302"/>
      <c r="H895" s="302"/>
      <c r="I895" s="302"/>
      <c r="J895" s="302"/>
      <c r="L895" s="61"/>
      <c r="M895" s="107"/>
      <c r="N895" s="107"/>
      <c r="O895" s="107"/>
      <c r="P895" s="107"/>
      <c r="Q895" s="107"/>
      <c r="R895" s="107"/>
      <c r="S895" s="107"/>
      <c r="T895" s="107"/>
      <c r="U895" s="107"/>
      <c r="V895" s="107"/>
      <c r="W895" s="107"/>
      <c r="X895" s="107"/>
      <c r="Y895" s="107"/>
      <c r="Z895" s="107"/>
    </row>
    <row r="896" ht="13.5" customHeight="1">
      <c r="A896" s="302"/>
      <c r="B896" s="302"/>
      <c r="C896" s="302"/>
      <c r="D896" s="302"/>
      <c r="E896" s="316"/>
      <c r="F896" s="302"/>
      <c r="G896" s="302"/>
      <c r="H896" s="302"/>
      <c r="I896" s="302"/>
      <c r="J896" s="302"/>
      <c r="L896" s="61"/>
      <c r="M896" s="107"/>
      <c r="N896" s="107"/>
      <c r="O896" s="107"/>
      <c r="P896" s="107"/>
      <c r="Q896" s="107"/>
      <c r="R896" s="107"/>
      <c r="S896" s="107"/>
      <c r="T896" s="107"/>
      <c r="U896" s="107"/>
      <c r="V896" s="107"/>
      <c r="W896" s="107"/>
      <c r="X896" s="107"/>
      <c r="Y896" s="107"/>
      <c r="Z896" s="107"/>
    </row>
    <row r="897" ht="13.5" customHeight="1">
      <c r="A897" s="302"/>
      <c r="B897" s="302"/>
      <c r="C897" s="302"/>
      <c r="D897" s="302"/>
      <c r="E897" s="316"/>
      <c r="F897" s="302"/>
      <c r="G897" s="302"/>
      <c r="H897" s="302"/>
      <c r="I897" s="302"/>
      <c r="J897" s="302"/>
      <c r="L897" s="61"/>
      <c r="M897" s="107"/>
      <c r="N897" s="107"/>
      <c r="O897" s="107"/>
      <c r="P897" s="107"/>
      <c r="Q897" s="107"/>
      <c r="R897" s="107"/>
      <c r="S897" s="107"/>
      <c r="T897" s="107"/>
      <c r="U897" s="107"/>
      <c r="V897" s="107"/>
      <c r="W897" s="107"/>
      <c r="X897" s="107"/>
      <c r="Y897" s="107"/>
      <c r="Z897" s="107"/>
    </row>
    <row r="898" ht="13.5" customHeight="1">
      <c r="A898" s="302"/>
      <c r="B898" s="302"/>
      <c r="C898" s="302"/>
      <c r="D898" s="302"/>
      <c r="E898" s="316"/>
      <c r="F898" s="302"/>
      <c r="G898" s="302"/>
      <c r="H898" s="302"/>
      <c r="I898" s="302"/>
      <c r="J898" s="302"/>
      <c r="L898" s="61"/>
      <c r="M898" s="107"/>
      <c r="N898" s="107"/>
      <c r="O898" s="107"/>
      <c r="P898" s="107"/>
      <c r="Q898" s="107"/>
      <c r="R898" s="107"/>
      <c r="S898" s="107"/>
      <c r="T898" s="107"/>
      <c r="U898" s="107"/>
      <c r="V898" s="107"/>
      <c r="W898" s="107"/>
      <c r="X898" s="107"/>
      <c r="Y898" s="107"/>
      <c r="Z898" s="107"/>
    </row>
    <row r="899" ht="13.5" customHeight="1">
      <c r="A899" s="302"/>
      <c r="B899" s="302"/>
      <c r="C899" s="302"/>
      <c r="D899" s="302"/>
      <c r="E899" s="316"/>
      <c r="F899" s="302"/>
      <c r="G899" s="302"/>
      <c r="H899" s="302"/>
      <c r="I899" s="302"/>
      <c r="J899" s="302"/>
      <c r="L899" s="61"/>
      <c r="M899" s="107"/>
      <c r="N899" s="107"/>
      <c r="O899" s="107"/>
      <c r="P899" s="107"/>
      <c r="Q899" s="107"/>
      <c r="R899" s="107"/>
      <c r="S899" s="107"/>
      <c r="T899" s="107"/>
      <c r="U899" s="107"/>
      <c r="V899" s="107"/>
      <c r="W899" s="107"/>
      <c r="X899" s="107"/>
      <c r="Y899" s="107"/>
      <c r="Z899" s="107"/>
    </row>
    <row r="900" ht="13.5" customHeight="1">
      <c r="A900" s="302"/>
      <c r="B900" s="302"/>
      <c r="C900" s="302"/>
      <c r="D900" s="302"/>
      <c r="E900" s="316"/>
      <c r="F900" s="302"/>
      <c r="G900" s="302"/>
      <c r="H900" s="302"/>
      <c r="I900" s="302"/>
      <c r="J900" s="302"/>
      <c r="L900" s="61"/>
      <c r="M900" s="107"/>
      <c r="N900" s="107"/>
      <c r="O900" s="107"/>
      <c r="P900" s="107"/>
      <c r="Q900" s="107"/>
      <c r="R900" s="107"/>
      <c r="S900" s="107"/>
      <c r="T900" s="107"/>
      <c r="U900" s="107"/>
      <c r="V900" s="107"/>
      <c r="W900" s="107"/>
      <c r="X900" s="107"/>
      <c r="Y900" s="107"/>
      <c r="Z900" s="107"/>
    </row>
    <row r="901" ht="13.5" customHeight="1">
      <c r="A901" s="302"/>
      <c r="B901" s="302"/>
      <c r="C901" s="302"/>
      <c r="D901" s="302"/>
      <c r="E901" s="316"/>
      <c r="F901" s="302"/>
      <c r="G901" s="302"/>
      <c r="H901" s="302"/>
      <c r="I901" s="302"/>
      <c r="J901" s="302"/>
      <c r="L901" s="61"/>
      <c r="M901" s="107"/>
      <c r="N901" s="107"/>
      <c r="O901" s="107"/>
      <c r="P901" s="107"/>
      <c r="Q901" s="107"/>
      <c r="R901" s="107"/>
      <c r="S901" s="107"/>
      <c r="T901" s="107"/>
      <c r="U901" s="107"/>
      <c r="V901" s="107"/>
      <c r="W901" s="107"/>
      <c r="X901" s="107"/>
      <c r="Y901" s="107"/>
      <c r="Z901" s="107"/>
    </row>
    <row r="902" ht="13.5" customHeight="1">
      <c r="A902" s="302"/>
      <c r="B902" s="302"/>
      <c r="C902" s="302"/>
      <c r="D902" s="302"/>
      <c r="E902" s="316"/>
      <c r="F902" s="302"/>
      <c r="G902" s="302"/>
      <c r="H902" s="302"/>
      <c r="I902" s="302"/>
      <c r="J902" s="302"/>
      <c r="L902" s="61"/>
      <c r="M902" s="107"/>
      <c r="N902" s="107"/>
      <c r="O902" s="107"/>
      <c r="P902" s="107"/>
      <c r="Q902" s="107"/>
      <c r="R902" s="107"/>
      <c r="S902" s="107"/>
      <c r="T902" s="107"/>
      <c r="U902" s="107"/>
      <c r="V902" s="107"/>
      <c r="W902" s="107"/>
      <c r="X902" s="107"/>
      <c r="Y902" s="107"/>
      <c r="Z902" s="107"/>
    </row>
    <row r="903" ht="13.5" customHeight="1">
      <c r="A903" s="302"/>
      <c r="B903" s="302"/>
      <c r="C903" s="302"/>
      <c r="D903" s="302"/>
      <c r="E903" s="316"/>
      <c r="F903" s="302"/>
      <c r="G903" s="302"/>
      <c r="H903" s="302"/>
      <c r="I903" s="302"/>
      <c r="J903" s="302"/>
      <c r="L903" s="61"/>
      <c r="M903" s="107"/>
      <c r="N903" s="107"/>
      <c r="O903" s="107"/>
      <c r="P903" s="107"/>
      <c r="Q903" s="107"/>
      <c r="R903" s="107"/>
      <c r="S903" s="107"/>
      <c r="T903" s="107"/>
      <c r="U903" s="107"/>
      <c r="V903" s="107"/>
      <c r="W903" s="107"/>
      <c r="X903" s="107"/>
      <c r="Y903" s="107"/>
      <c r="Z903" s="107"/>
    </row>
    <row r="904" ht="13.5" customHeight="1">
      <c r="A904" s="302"/>
      <c r="B904" s="302"/>
      <c r="C904" s="302"/>
      <c r="D904" s="302"/>
      <c r="E904" s="316"/>
      <c r="F904" s="302"/>
      <c r="G904" s="302"/>
      <c r="H904" s="302"/>
      <c r="I904" s="302"/>
      <c r="J904" s="302"/>
      <c r="L904" s="61"/>
      <c r="M904" s="107"/>
      <c r="N904" s="107"/>
      <c r="O904" s="107"/>
      <c r="P904" s="107"/>
      <c r="Q904" s="107"/>
      <c r="R904" s="107"/>
      <c r="S904" s="107"/>
      <c r="T904" s="107"/>
      <c r="U904" s="107"/>
      <c r="V904" s="107"/>
      <c r="W904" s="107"/>
      <c r="X904" s="107"/>
      <c r="Y904" s="107"/>
      <c r="Z904" s="107"/>
    </row>
    <row r="905" ht="13.5" customHeight="1">
      <c r="A905" s="302"/>
      <c r="B905" s="302"/>
      <c r="C905" s="302"/>
      <c r="D905" s="302"/>
      <c r="E905" s="316"/>
      <c r="F905" s="302"/>
      <c r="G905" s="302"/>
      <c r="H905" s="302"/>
      <c r="I905" s="302"/>
      <c r="J905" s="302"/>
      <c r="L905" s="61"/>
      <c r="M905" s="107"/>
      <c r="N905" s="107"/>
      <c r="O905" s="107"/>
      <c r="P905" s="107"/>
      <c r="Q905" s="107"/>
      <c r="R905" s="107"/>
      <c r="S905" s="107"/>
      <c r="T905" s="107"/>
      <c r="U905" s="107"/>
      <c r="V905" s="107"/>
      <c r="W905" s="107"/>
      <c r="X905" s="107"/>
      <c r="Y905" s="107"/>
      <c r="Z905" s="107"/>
    </row>
    <row r="906" ht="13.5" customHeight="1">
      <c r="A906" s="302"/>
      <c r="B906" s="302"/>
      <c r="C906" s="302"/>
      <c r="D906" s="302"/>
      <c r="E906" s="316"/>
      <c r="F906" s="302"/>
      <c r="G906" s="302"/>
      <c r="H906" s="302"/>
      <c r="I906" s="302"/>
      <c r="J906" s="302"/>
      <c r="L906" s="61"/>
      <c r="M906" s="107"/>
      <c r="N906" s="107"/>
      <c r="O906" s="107"/>
      <c r="P906" s="107"/>
      <c r="Q906" s="107"/>
      <c r="R906" s="107"/>
      <c r="S906" s="107"/>
      <c r="T906" s="107"/>
      <c r="U906" s="107"/>
      <c r="V906" s="107"/>
      <c r="W906" s="107"/>
      <c r="X906" s="107"/>
      <c r="Y906" s="107"/>
      <c r="Z906" s="107"/>
    </row>
    <row r="907" ht="13.5" customHeight="1">
      <c r="A907" s="302"/>
      <c r="B907" s="302"/>
      <c r="C907" s="302"/>
      <c r="D907" s="302"/>
      <c r="E907" s="316"/>
      <c r="F907" s="302"/>
      <c r="G907" s="302"/>
      <c r="H907" s="302"/>
      <c r="I907" s="302"/>
      <c r="J907" s="302"/>
      <c r="L907" s="61"/>
      <c r="M907" s="107"/>
      <c r="N907" s="107"/>
      <c r="O907" s="107"/>
      <c r="P907" s="107"/>
      <c r="Q907" s="107"/>
      <c r="R907" s="107"/>
      <c r="S907" s="107"/>
      <c r="T907" s="107"/>
      <c r="U907" s="107"/>
      <c r="V907" s="107"/>
      <c r="W907" s="107"/>
      <c r="X907" s="107"/>
      <c r="Y907" s="107"/>
      <c r="Z907" s="107"/>
    </row>
    <row r="908" ht="13.5" customHeight="1">
      <c r="A908" s="302"/>
      <c r="B908" s="302"/>
      <c r="C908" s="302"/>
      <c r="D908" s="302"/>
      <c r="E908" s="316"/>
      <c r="F908" s="302"/>
      <c r="G908" s="302"/>
      <c r="H908" s="302"/>
      <c r="I908" s="302"/>
      <c r="J908" s="302"/>
      <c r="L908" s="61"/>
      <c r="M908" s="107"/>
      <c r="N908" s="107"/>
      <c r="O908" s="107"/>
      <c r="P908" s="107"/>
      <c r="Q908" s="107"/>
      <c r="R908" s="107"/>
      <c r="S908" s="107"/>
      <c r="T908" s="107"/>
      <c r="U908" s="107"/>
      <c r="V908" s="107"/>
      <c r="W908" s="107"/>
      <c r="X908" s="107"/>
      <c r="Y908" s="107"/>
      <c r="Z908" s="107"/>
    </row>
    <row r="909" ht="13.5" customHeight="1">
      <c r="A909" s="302"/>
      <c r="B909" s="302"/>
      <c r="C909" s="302"/>
      <c r="D909" s="302"/>
      <c r="E909" s="316"/>
      <c r="F909" s="302"/>
      <c r="G909" s="302"/>
      <c r="H909" s="302"/>
      <c r="I909" s="302"/>
      <c r="J909" s="302"/>
      <c r="L909" s="61"/>
      <c r="M909" s="107"/>
      <c r="N909" s="107"/>
      <c r="O909" s="107"/>
      <c r="P909" s="107"/>
      <c r="Q909" s="107"/>
      <c r="R909" s="107"/>
      <c r="S909" s="107"/>
      <c r="T909" s="107"/>
      <c r="U909" s="107"/>
      <c r="V909" s="107"/>
      <c r="W909" s="107"/>
      <c r="X909" s="107"/>
      <c r="Y909" s="107"/>
      <c r="Z909" s="107"/>
    </row>
    <row r="910" ht="13.5" customHeight="1">
      <c r="A910" s="302"/>
      <c r="B910" s="302"/>
      <c r="C910" s="302"/>
      <c r="D910" s="302"/>
      <c r="E910" s="316"/>
      <c r="F910" s="302"/>
      <c r="G910" s="302"/>
      <c r="H910" s="302"/>
      <c r="I910" s="302"/>
      <c r="J910" s="302"/>
      <c r="L910" s="61"/>
      <c r="M910" s="107"/>
      <c r="N910" s="107"/>
      <c r="O910" s="107"/>
      <c r="P910" s="107"/>
      <c r="Q910" s="107"/>
      <c r="R910" s="107"/>
      <c r="S910" s="107"/>
      <c r="T910" s="107"/>
      <c r="U910" s="107"/>
      <c r="V910" s="107"/>
      <c r="W910" s="107"/>
      <c r="X910" s="107"/>
      <c r="Y910" s="107"/>
      <c r="Z910" s="107"/>
    </row>
    <row r="911" ht="13.5" customHeight="1">
      <c r="A911" s="302"/>
      <c r="B911" s="302"/>
      <c r="C911" s="302"/>
      <c r="D911" s="302"/>
      <c r="E911" s="316"/>
      <c r="F911" s="302"/>
      <c r="G911" s="302"/>
      <c r="H911" s="302"/>
      <c r="I911" s="302"/>
      <c r="J911" s="302"/>
      <c r="L911" s="61"/>
      <c r="M911" s="107"/>
      <c r="N911" s="107"/>
      <c r="O911" s="107"/>
      <c r="P911" s="107"/>
      <c r="Q911" s="107"/>
      <c r="R911" s="107"/>
      <c r="S911" s="107"/>
      <c r="T911" s="107"/>
      <c r="U911" s="107"/>
      <c r="V911" s="107"/>
      <c r="W911" s="107"/>
      <c r="X911" s="107"/>
      <c r="Y911" s="107"/>
      <c r="Z911" s="107"/>
    </row>
    <row r="912" ht="13.5" customHeight="1">
      <c r="A912" s="302"/>
      <c r="B912" s="302"/>
      <c r="C912" s="302"/>
      <c r="D912" s="302"/>
      <c r="E912" s="316"/>
      <c r="F912" s="302"/>
      <c r="G912" s="302"/>
      <c r="H912" s="302"/>
      <c r="I912" s="302"/>
      <c r="J912" s="302"/>
      <c r="L912" s="61"/>
      <c r="M912" s="107"/>
      <c r="N912" s="107"/>
      <c r="O912" s="107"/>
      <c r="P912" s="107"/>
      <c r="Q912" s="107"/>
      <c r="R912" s="107"/>
      <c r="S912" s="107"/>
      <c r="T912" s="107"/>
      <c r="U912" s="107"/>
      <c r="V912" s="107"/>
      <c r="W912" s="107"/>
      <c r="X912" s="107"/>
      <c r="Y912" s="107"/>
      <c r="Z912" s="107"/>
    </row>
    <row r="913" ht="13.5" customHeight="1">
      <c r="A913" s="302"/>
      <c r="B913" s="302"/>
      <c r="C913" s="302"/>
      <c r="D913" s="302"/>
      <c r="E913" s="316"/>
      <c r="F913" s="302"/>
      <c r="G913" s="302"/>
      <c r="H913" s="302"/>
      <c r="I913" s="302"/>
      <c r="J913" s="302"/>
      <c r="L913" s="61"/>
      <c r="M913" s="107"/>
      <c r="N913" s="107"/>
      <c r="O913" s="107"/>
      <c r="P913" s="107"/>
      <c r="Q913" s="107"/>
      <c r="R913" s="107"/>
      <c r="S913" s="107"/>
      <c r="T913" s="107"/>
      <c r="U913" s="107"/>
      <c r="V913" s="107"/>
      <c r="W913" s="107"/>
      <c r="X913" s="107"/>
      <c r="Y913" s="107"/>
      <c r="Z913" s="107"/>
    </row>
    <row r="914" ht="13.5" customHeight="1">
      <c r="A914" s="302"/>
      <c r="B914" s="302"/>
      <c r="C914" s="302"/>
      <c r="D914" s="302"/>
      <c r="E914" s="316"/>
      <c r="F914" s="302"/>
      <c r="G914" s="302"/>
      <c r="H914" s="302"/>
      <c r="I914" s="302"/>
      <c r="J914" s="302"/>
      <c r="L914" s="61"/>
      <c r="M914" s="107"/>
      <c r="N914" s="107"/>
      <c r="O914" s="107"/>
      <c r="P914" s="107"/>
      <c r="Q914" s="107"/>
      <c r="R914" s="107"/>
      <c r="S914" s="107"/>
      <c r="T914" s="107"/>
      <c r="U914" s="107"/>
      <c r="V914" s="107"/>
      <c r="W914" s="107"/>
      <c r="X914" s="107"/>
      <c r="Y914" s="107"/>
      <c r="Z914" s="107"/>
    </row>
    <row r="915" ht="13.5" customHeight="1">
      <c r="A915" s="302"/>
      <c r="B915" s="302"/>
      <c r="C915" s="302"/>
      <c r="D915" s="302"/>
      <c r="E915" s="316"/>
      <c r="F915" s="302"/>
      <c r="G915" s="302"/>
      <c r="H915" s="302"/>
      <c r="I915" s="302"/>
      <c r="J915" s="302"/>
      <c r="L915" s="61"/>
      <c r="M915" s="107"/>
      <c r="N915" s="107"/>
      <c r="O915" s="107"/>
      <c r="P915" s="107"/>
      <c r="Q915" s="107"/>
      <c r="R915" s="107"/>
      <c r="S915" s="107"/>
      <c r="T915" s="107"/>
      <c r="U915" s="107"/>
      <c r="V915" s="107"/>
      <c r="W915" s="107"/>
      <c r="X915" s="107"/>
      <c r="Y915" s="107"/>
      <c r="Z915" s="107"/>
    </row>
    <row r="916" ht="13.5" customHeight="1">
      <c r="A916" s="302"/>
      <c r="B916" s="302"/>
      <c r="C916" s="302"/>
      <c r="D916" s="302"/>
      <c r="E916" s="316"/>
      <c r="F916" s="302"/>
      <c r="G916" s="302"/>
      <c r="H916" s="302"/>
      <c r="I916" s="302"/>
      <c r="J916" s="302"/>
      <c r="L916" s="61"/>
      <c r="M916" s="107"/>
      <c r="N916" s="107"/>
      <c r="O916" s="107"/>
      <c r="P916" s="107"/>
      <c r="Q916" s="107"/>
      <c r="R916" s="107"/>
      <c r="S916" s="107"/>
      <c r="T916" s="107"/>
      <c r="U916" s="107"/>
      <c r="V916" s="107"/>
      <c r="W916" s="107"/>
      <c r="X916" s="107"/>
      <c r="Y916" s="107"/>
      <c r="Z916" s="107"/>
    </row>
    <row r="917" ht="13.5" customHeight="1">
      <c r="A917" s="302"/>
      <c r="B917" s="302"/>
      <c r="C917" s="302"/>
      <c r="D917" s="302"/>
      <c r="E917" s="316"/>
      <c r="F917" s="302"/>
      <c r="G917" s="302"/>
      <c r="H917" s="302"/>
      <c r="I917" s="302"/>
      <c r="J917" s="302"/>
      <c r="L917" s="61"/>
      <c r="M917" s="107"/>
      <c r="N917" s="107"/>
      <c r="O917" s="107"/>
      <c r="P917" s="107"/>
      <c r="Q917" s="107"/>
      <c r="R917" s="107"/>
      <c r="S917" s="107"/>
      <c r="T917" s="107"/>
      <c r="U917" s="107"/>
      <c r="V917" s="107"/>
      <c r="W917" s="107"/>
      <c r="X917" s="107"/>
      <c r="Y917" s="107"/>
      <c r="Z917" s="107"/>
    </row>
    <row r="918" ht="13.5" customHeight="1">
      <c r="A918" s="302"/>
      <c r="B918" s="302"/>
      <c r="C918" s="302"/>
      <c r="D918" s="302"/>
      <c r="E918" s="316"/>
      <c r="F918" s="302"/>
      <c r="G918" s="302"/>
      <c r="H918" s="302"/>
      <c r="I918" s="302"/>
      <c r="J918" s="302"/>
      <c r="L918" s="61"/>
      <c r="M918" s="107"/>
      <c r="N918" s="107"/>
      <c r="O918" s="107"/>
      <c r="P918" s="107"/>
      <c r="Q918" s="107"/>
      <c r="R918" s="107"/>
      <c r="S918" s="107"/>
      <c r="T918" s="107"/>
      <c r="U918" s="107"/>
      <c r="V918" s="107"/>
      <c r="W918" s="107"/>
      <c r="X918" s="107"/>
      <c r="Y918" s="107"/>
      <c r="Z918" s="107"/>
    </row>
    <row r="919" ht="13.5" customHeight="1">
      <c r="A919" s="302"/>
      <c r="B919" s="302"/>
      <c r="C919" s="302"/>
      <c r="D919" s="302"/>
      <c r="E919" s="316"/>
      <c r="F919" s="302"/>
      <c r="G919" s="302"/>
      <c r="H919" s="302"/>
      <c r="I919" s="302"/>
      <c r="J919" s="302"/>
      <c r="L919" s="61"/>
      <c r="M919" s="107"/>
      <c r="N919" s="107"/>
      <c r="O919" s="107"/>
      <c r="P919" s="107"/>
      <c r="Q919" s="107"/>
      <c r="R919" s="107"/>
      <c r="S919" s="107"/>
      <c r="T919" s="107"/>
      <c r="U919" s="107"/>
      <c r="V919" s="107"/>
      <c r="W919" s="107"/>
      <c r="X919" s="107"/>
      <c r="Y919" s="107"/>
      <c r="Z919" s="107"/>
    </row>
    <row r="920" ht="13.5" customHeight="1">
      <c r="A920" s="302"/>
      <c r="B920" s="302"/>
      <c r="C920" s="302"/>
      <c r="D920" s="302"/>
      <c r="E920" s="316"/>
      <c r="F920" s="302"/>
      <c r="G920" s="302"/>
      <c r="H920" s="302"/>
      <c r="I920" s="302"/>
      <c r="J920" s="302"/>
      <c r="L920" s="61"/>
      <c r="M920" s="107"/>
      <c r="N920" s="107"/>
      <c r="O920" s="107"/>
      <c r="P920" s="107"/>
      <c r="Q920" s="107"/>
      <c r="R920" s="107"/>
      <c r="S920" s="107"/>
      <c r="T920" s="107"/>
      <c r="U920" s="107"/>
      <c r="V920" s="107"/>
      <c r="W920" s="107"/>
      <c r="X920" s="107"/>
      <c r="Y920" s="107"/>
      <c r="Z920" s="107"/>
    </row>
    <row r="921" ht="13.5" customHeight="1">
      <c r="A921" s="302"/>
      <c r="B921" s="302"/>
      <c r="C921" s="302"/>
      <c r="D921" s="302"/>
      <c r="E921" s="316"/>
      <c r="F921" s="302"/>
      <c r="G921" s="302"/>
      <c r="H921" s="302"/>
      <c r="I921" s="302"/>
      <c r="J921" s="302"/>
      <c r="L921" s="61"/>
      <c r="M921" s="107"/>
      <c r="N921" s="107"/>
      <c r="O921" s="107"/>
      <c r="P921" s="107"/>
      <c r="Q921" s="107"/>
      <c r="R921" s="107"/>
      <c r="S921" s="107"/>
      <c r="T921" s="107"/>
      <c r="U921" s="107"/>
      <c r="V921" s="107"/>
      <c r="W921" s="107"/>
      <c r="X921" s="107"/>
      <c r="Y921" s="107"/>
      <c r="Z921" s="107"/>
    </row>
    <row r="922" ht="13.5" customHeight="1">
      <c r="A922" s="302"/>
      <c r="B922" s="302"/>
      <c r="C922" s="302"/>
      <c r="D922" s="302"/>
      <c r="E922" s="316"/>
      <c r="F922" s="302"/>
      <c r="G922" s="302"/>
      <c r="H922" s="302"/>
      <c r="I922" s="302"/>
      <c r="J922" s="302"/>
      <c r="L922" s="61"/>
      <c r="M922" s="107"/>
      <c r="N922" s="107"/>
      <c r="O922" s="107"/>
      <c r="P922" s="107"/>
      <c r="Q922" s="107"/>
      <c r="R922" s="107"/>
      <c r="S922" s="107"/>
      <c r="T922" s="107"/>
      <c r="U922" s="107"/>
      <c r="V922" s="107"/>
      <c r="W922" s="107"/>
      <c r="X922" s="107"/>
      <c r="Y922" s="107"/>
      <c r="Z922" s="107"/>
    </row>
    <row r="923" ht="13.5" customHeight="1">
      <c r="A923" s="302"/>
      <c r="B923" s="302"/>
      <c r="C923" s="302"/>
      <c r="D923" s="302"/>
      <c r="E923" s="316"/>
      <c r="F923" s="302"/>
      <c r="G923" s="302"/>
      <c r="H923" s="302"/>
      <c r="I923" s="302"/>
      <c r="J923" s="302"/>
      <c r="L923" s="61"/>
      <c r="M923" s="107"/>
      <c r="N923" s="107"/>
      <c r="O923" s="107"/>
      <c r="P923" s="107"/>
      <c r="Q923" s="107"/>
      <c r="R923" s="107"/>
      <c r="S923" s="107"/>
      <c r="T923" s="107"/>
      <c r="U923" s="107"/>
      <c r="V923" s="107"/>
      <c r="W923" s="107"/>
      <c r="X923" s="107"/>
      <c r="Y923" s="107"/>
      <c r="Z923" s="107"/>
    </row>
    <row r="924" ht="13.5" customHeight="1">
      <c r="A924" s="302"/>
      <c r="B924" s="302"/>
      <c r="C924" s="302"/>
      <c r="D924" s="302"/>
      <c r="E924" s="316"/>
      <c r="F924" s="302"/>
      <c r="G924" s="302"/>
      <c r="H924" s="302"/>
      <c r="I924" s="302"/>
      <c r="J924" s="302"/>
      <c r="L924" s="61"/>
      <c r="M924" s="107"/>
      <c r="N924" s="107"/>
      <c r="O924" s="107"/>
      <c r="P924" s="107"/>
      <c r="Q924" s="107"/>
      <c r="R924" s="107"/>
      <c r="S924" s="107"/>
      <c r="T924" s="107"/>
      <c r="U924" s="107"/>
      <c r="V924" s="107"/>
      <c r="W924" s="107"/>
      <c r="X924" s="107"/>
      <c r="Y924" s="107"/>
      <c r="Z924" s="107"/>
    </row>
    <row r="925" ht="13.5" customHeight="1">
      <c r="A925" s="302"/>
      <c r="B925" s="302"/>
      <c r="C925" s="302"/>
      <c r="D925" s="302"/>
      <c r="E925" s="316"/>
      <c r="F925" s="302"/>
      <c r="G925" s="302"/>
      <c r="H925" s="302"/>
      <c r="I925" s="302"/>
      <c r="J925" s="302"/>
      <c r="L925" s="61"/>
      <c r="M925" s="107"/>
      <c r="N925" s="107"/>
      <c r="O925" s="107"/>
      <c r="P925" s="107"/>
      <c r="Q925" s="107"/>
      <c r="R925" s="107"/>
      <c r="S925" s="107"/>
      <c r="T925" s="107"/>
      <c r="U925" s="107"/>
      <c r="V925" s="107"/>
      <c r="W925" s="107"/>
      <c r="X925" s="107"/>
      <c r="Y925" s="107"/>
      <c r="Z925" s="107"/>
    </row>
    <row r="926" ht="13.5" customHeight="1">
      <c r="A926" s="302"/>
      <c r="B926" s="302"/>
      <c r="C926" s="302"/>
      <c r="D926" s="302"/>
      <c r="E926" s="316"/>
      <c r="F926" s="302"/>
      <c r="G926" s="302"/>
      <c r="H926" s="302"/>
      <c r="I926" s="302"/>
      <c r="J926" s="302"/>
      <c r="L926" s="61"/>
      <c r="M926" s="107"/>
      <c r="N926" s="107"/>
      <c r="O926" s="107"/>
      <c r="P926" s="107"/>
      <c r="Q926" s="107"/>
      <c r="R926" s="107"/>
      <c r="S926" s="107"/>
      <c r="T926" s="107"/>
      <c r="U926" s="107"/>
      <c r="V926" s="107"/>
      <c r="W926" s="107"/>
      <c r="X926" s="107"/>
      <c r="Y926" s="107"/>
      <c r="Z926" s="107"/>
    </row>
    <row r="927" ht="13.5" customHeight="1">
      <c r="A927" s="302"/>
      <c r="B927" s="302"/>
      <c r="C927" s="302"/>
      <c r="D927" s="302"/>
      <c r="E927" s="316"/>
      <c r="F927" s="302"/>
      <c r="G927" s="302"/>
      <c r="H927" s="302"/>
      <c r="I927" s="302"/>
      <c r="J927" s="302"/>
      <c r="L927" s="61"/>
      <c r="M927" s="107"/>
      <c r="N927" s="107"/>
      <c r="O927" s="107"/>
      <c r="P927" s="107"/>
      <c r="Q927" s="107"/>
      <c r="R927" s="107"/>
      <c r="S927" s="107"/>
      <c r="T927" s="107"/>
      <c r="U927" s="107"/>
      <c r="V927" s="107"/>
      <c r="W927" s="107"/>
      <c r="X927" s="107"/>
      <c r="Y927" s="107"/>
      <c r="Z927" s="107"/>
    </row>
    <row r="928" ht="13.5" customHeight="1">
      <c r="A928" s="302"/>
      <c r="B928" s="302"/>
      <c r="C928" s="302"/>
      <c r="D928" s="302"/>
      <c r="E928" s="316"/>
      <c r="F928" s="302"/>
      <c r="G928" s="302"/>
      <c r="H928" s="302"/>
      <c r="I928" s="302"/>
      <c r="J928" s="302"/>
      <c r="L928" s="61"/>
      <c r="M928" s="107"/>
      <c r="N928" s="107"/>
      <c r="O928" s="107"/>
      <c r="P928" s="107"/>
      <c r="Q928" s="107"/>
      <c r="R928" s="107"/>
      <c r="S928" s="107"/>
      <c r="T928" s="107"/>
      <c r="U928" s="107"/>
      <c r="V928" s="107"/>
      <c r="W928" s="107"/>
      <c r="X928" s="107"/>
      <c r="Y928" s="107"/>
      <c r="Z928" s="107"/>
    </row>
    <row r="929" ht="13.5" customHeight="1">
      <c r="A929" s="302"/>
      <c r="B929" s="302"/>
      <c r="C929" s="302"/>
      <c r="D929" s="302"/>
      <c r="E929" s="316"/>
      <c r="F929" s="302"/>
      <c r="G929" s="302"/>
      <c r="H929" s="302"/>
      <c r="I929" s="302"/>
      <c r="J929" s="302"/>
      <c r="L929" s="61"/>
      <c r="M929" s="107"/>
      <c r="N929" s="107"/>
      <c r="O929" s="107"/>
      <c r="P929" s="107"/>
      <c r="Q929" s="107"/>
      <c r="R929" s="107"/>
      <c r="S929" s="107"/>
      <c r="T929" s="107"/>
      <c r="U929" s="107"/>
      <c r="V929" s="107"/>
      <c r="W929" s="107"/>
      <c r="X929" s="107"/>
      <c r="Y929" s="107"/>
      <c r="Z929" s="107"/>
    </row>
    <row r="930" ht="13.5" customHeight="1">
      <c r="A930" s="302"/>
      <c r="B930" s="302"/>
      <c r="C930" s="302"/>
      <c r="D930" s="302"/>
      <c r="E930" s="316"/>
      <c r="F930" s="302"/>
      <c r="G930" s="302"/>
      <c r="H930" s="302"/>
      <c r="I930" s="302"/>
      <c r="J930" s="302"/>
      <c r="L930" s="61"/>
      <c r="M930" s="107"/>
      <c r="N930" s="107"/>
      <c r="O930" s="107"/>
      <c r="P930" s="107"/>
      <c r="Q930" s="107"/>
      <c r="R930" s="107"/>
      <c r="S930" s="107"/>
      <c r="T930" s="107"/>
      <c r="U930" s="107"/>
      <c r="V930" s="107"/>
      <c r="W930" s="107"/>
      <c r="X930" s="107"/>
      <c r="Y930" s="107"/>
      <c r="Z930" s="107"/>
    </row>
    <row r="931" ht="13.5" customHeight="1">
      <c r="A931" s="302"/>
      <c r="B931" s="302"/>
      <c r="C931" s="302"/>
      <c r="D931" s="302"/>
      <c r="E931" s="316"/>
      <c r="F931" s="302"/>
      <c r="G931" s="302"/>
      <c r="H931" s="302"/>
      <c r="I931" s="302"/>
      <c r="J931" s="302"/>
      <c r="L931" s="61"/>
      <c r="M931" s="107"/>
      <c r="N931" s="107"/>
      <c r="O931" s="107"/>
      <c r="P931" s="107"/>
      <c r="Q931" s="107"/>
      <c r="R931" s="107"/>
      <c r="S931" s="107"/>
      <c r="T931" s="107"/>
      <c r="U931" s="107"/>
      <c r="V931" s="107"/>
      <c r="W931" s="107"/>
      <c r="X931" s="107"/>
      <c r="Y931" s="107"/>
      <c r="Z931" s="107"/>
    </row>
    <row r="932" ht="13.5" customHeight="1">
      <c r="A932" s="302"/>
      <c r="B932" s="302"/>
      <c r="C932" s="302"/>
      <c r="D932" s="302"/>
      <c r="E932" s="316"/>
      <c r="F932" s="302"/>
      <c r="G932" s="302"/>
      <c r="H932" s="302"/>
      <c r="I932" s="302"/>
      <c r="J932" s="302"/>
      <c r="L932" s="61"/>
      <c r="M932" s="107"/>
      <c r="N932" s="107"/>
      <c r="O932" s="107"/>
      <c r="P932" s="107"/>
      <c r="Q932" s="107"/>
      <c r="R932" s="107"/>
      <c r="S932" s="107"/>
      <c r="T932" s="107"/>
      <c r="U932" s="107"/>
      <c r="V932" s="107"/>
      <c r="W932" s="107"/>
      <c r="X932" s="107"/>
      <c r="Y932" s="107"/>
      <c r="Z932" s="107"/>
    </row>
    <row r="933" ht="13.5" customHeight="1">
      <c r="A933" s="302"/>
      <c r="B933" s="302"/>
      <c r="C933" s="302"/>
      <c r="D933" s="302"/>
      <c r="E933" s="316"/>
      <c r="F933" s="302"/>
      <c r="G933" s="302"/>
      <c r="H933" s="302"/>
      <c r="I933" s="302"/>
      <c r="J933" s="302"/>
      <c r="L933" s="61"/>
      <c r="M933" s="107"/>
      <c r="N933" s="107"/>
      <c r="O933" s="107"/>
      <c r="P933" s="107"/>
      <c r="Q933" s="107"/>
      <c r="R933" s="107"/>
      <c r="S933" s="107"/>
      <c r="T933" s="107"/>
      <c r="U933" s="107"/>
      <c r="V933" s="107"/>
      <c r="W933" s="107"/>
      <c r="X933" s="107"/>
      <c r="Y933" s="107"/>
      <c r="Z933" s="107"/>
    </row>
    <row r="934" ht="13.5" customHeight="1">
      <c r="A934" s="302"/>
      <c r="B934" s="302"/>
      <c r="C934" s="302"/>
      <c r="D934" s="302"/>
      <c r="E934" s="316"/>
      <c r="F934" s="302"/>
      <c r="G934" s="302"/>
      <c r="H934" s="302"/>
      <c r="I934" s="302"/>
      <c r="J934" s="302"/>
      <c r="L934" s="61"/>
      <c r="M934" s="107"/>
      <c r="N934" s="107"/>
      <c r="O934" s="107"/>
      <c r="P934" s="107"/>
      <c r="Q934" s="107"/>
      <c r="R934" s="107"/>
      <c r="S934" s="107"/>
      <c r="T934" s="107"/>
      <c r="U934" s="107"/>
      <c r="V934" s="107"/>
      <c r="W934" s="107"/>
      <c r="X934" s="107"/>
      <c r="Y934" s="107"/>
      <c r="Z934" s="107"/>
    </row>
    <row r="935" ht="13.5" customHeight="1">
      <c r="A935" s="302"/>
      <c r="B935" s="302"/>
      <c r="C935" s="302"/>
      <c r="D935" s="302"/>
      <c r="E935" s="316"/>
      <c r="F935" s="302"/>
      <c r="G935" s="302"/>
      <c r="H935" s="302"/>
      <c r="I935" s="302"/>
      <c r="J935" s="302"/>
      <c r="L935" s="61"/>
      <c r="M935" s="107"/>
      <c r="N935" s="107"/>
      <c r="O935" s="107"/>
      <c r="P935" s="107"/>
      <c r="Q935" s="107"/>
      <c r="R935" s="107"/>
      <c r="S935" s="107"/>
      <c r="T935" s="107"/>
      <c r="U935" s="107"/>
      <c r="V935" s="107"/>
      <c r="W935" s="107"/>
      <c r="X935" s="107"/>
      <c r="Y935" s="107"/>
      <c r="Z935" s="107"/>
    </row>
    <row r="936" ht="13.5" customHeight="1">
      <c r="A936" s="302"/>
      <c r="B936" s="302"/>
      <c r="C936" s="302"/>
      <c r="D936" s="302"/>
      <c r="E936" s="316"/>
      <c r="F936" s="302"/>
      <c r="G936" s="302"/>
      <c r="H936" s="302"/>
      <c r="I936" s="302"/>
      <c r="J936" s="302"/>
      <c r="L936" s="61"/>
      <c r="M936" s="107"/>
      <c r="N936" s="107"/>
      <c r="O936" s="107"/>
      <c r="P936" s="107"/>
      <c r="Q936" s="107"/>
      <c r="R936" s="107"/>
      <c r="S936" s="107"/>
      <c r="T936" s="107"/>
      <c r="U936" s="107"/>
      <c r="V936" s="107"/>
      <c r="W936" s="107"/>
      <c r="X936" s="107"/>
      <c r="Y936" s="107"/>
      <c r="Z936" s="107"/>
    </row>
    <row r="937" ht="13.5" customHeight="1">
      <c r="A937" s="302"/>
      <c r="B937" s="302"/>
      <c r="C937" s="302"/>
      <c r="D937" s="302"/>
      <c r="E937" s="316"/>
      <c r="F937" s="302"/>
      <c r="G937" s="302"/>
      <c r="H937" s="302"/>
      <c r="I937" s="302"/>
      <c r="J937" s="302"/>
      <c r="L937" s="61"/>
      <c r="M937" s="107"/>
      <c r="N937" s="107"/>
      <c r="O937" s="107"/>
      <c r="P937" s="107"/>
      <c r="Q937" s="107"/>
      <c r="R937" s="107"/>
      <c r="S937" s="107"/>
      <c r="T937" s="107"/>
      <c r="U937" s="107"/>
      <c r="V937" s="107"/>
      <c r="W937" s="107"/>
      <c r="X937" s="107"/>
      <c r="Y937" s="107"/>
      <c r="Z937" s="107"/>
    </row>
    <row r="938" ht="13.5" customHeight="1">
      <c r="A938" s="302"/>
      <c r="B938" s="302"/>
      <c r="C938" s="302"/>
      <c r="D938" s="302"/>
      <c r="E938" s="316"/>
      <c r="F938" s="302"/>
      <c r="G938" s="302"/>
      <c r="H938" s="302"/>
      <c r="I938" s="302"/>
      <c r="J938" s="302"/>
      <c r="L938" s="61"/>
      <c r="M938" s="107"/>
      <c r="N938" s="107"/>
      <c r="O938" s="107"/>
      <c r="P938" s="107"/>
      <c r="Q938" s="107"/>
      <c r="R938" s="107"/>
      <c r="S938" s="107"/>
      <c r="T938" s="107"/>
      <c r="U938" s="107"/>
      <c r="V938" s="107"/>
      <c r="W938" s="107"/>
      <c r="X938" s="107"/>
      <c r="Y938" s="107"/>
      <c r="Z938" s="107"/>
    </row>
    <row r="939" ht="13.5" customHeight="1">
      <c r="A939" s="302"/>
      <c r="B939" s="302"/>
      <c r="C939" s="302"/>
      <c r="D939" s="302"/>
      <c r="E939" s="316"/>
      <c r="F939" s="302"/>
      <c r="G939" s="302"/>
      <c r="H939" s="302"/>
      <c r="I939" s="302"/>
      <c r="J939" s="302"/>
      <c r="L939" s="61"/>
      <c r="M939" s="107"/>
      <c r="N939" s="107"/>
      <c r="O939" s="107"/>
      <c r="P939" s="107"/>
      <c r="Q939" s="107"/>
      <c r="R939" s="107"/>
      <c r="S939" s="107"/>
      <c r="T939" s="107"/>
      <c r="U939" s="107"/>
      <c r="V939" s="107"/>
      <c r="W939" s="107"/>
      <c r="X939" s="107"/>
      <c r="Y939" s="107"/>
      <c r="Z939" s="107"/>
    </row>
    <row r="940" ht="13.5" customHeight="1">
      <c r="A940" s="302"/>
      <c r="B940" s="302"/>
      <c r="C940" s="302"/>
      <c r="D940" s="302"/>
      <c r="E940" s="316"/>
      <c r="F940" s="302"/>
      <c r="G940" s="302"/>
      <c r="H940" s="302"/>
      <c r="I940" s="302"/>
      <c r="J940" s="302"/>
      <c r="L940" s="61"/>
      <c r="M940" s="107"/>
      <c r="N940" s="107"/>
      <c r="O940" s="107"/>
      <c r="P940" s="107"/>
      <c r="Q940" s="107"/>
      <c r="R940" s="107"/>
      <c r="S940" s="107"/>
      <c r="T940" s="107"/>
      <c r="U940" s="107"/>
      <c r="V940" s="107"/>
      <c r="W940" s="107"/>
      <c r="X940" s="107"/>
      <c r="Y940" s="107"/>
      <c r="Z940" s="107"/>
    </row>
    <row r="941" ht="13.5" customHeight="1">
      <c r="A941" s="302"/>
      <c r="B941" s="302"/>
      <c r="C941" s="302"/>
      <c r="D941" s="302"/>
      <c r="E941" s="316"/>
      <c r="F941" s="302"/>
      <c r="G941" s="302"/>
      <c r="H941" s="302"/>
      <c r="I941" s="302"/>
      <c r="J941" s="302"/>
      <c r="L941" s="61"/>
      <c r="M941" s="107"/>
      <c r="N941" s="107"/>
      <c r="O941" s="107"/>
      <c r="P941" s="107"/>
      <c r="Q941" s="107"/>
      <c r="R941" s="107"/>
      <c r="S941" s="107"/>
      <c r="T941" s="107"/>
      <c r="U941" s="107"/>
      <c r="V941" s="107"/>
      <c r="W941" s="107"/>
      <c r="X941" s="107"/>
      <c r="Y941" s="107"/>
      <c r="Z941" s="107"/>
    </row>
    <row r="942" ht="13.5" customHeight="1">
      <c r="A942" s="302"/>
      <c r="B942" s="302"/>
      <c r="C942" s="302"/>
      <c r="D942" s="302"/>
      <c r="E942" s="316"/>
      <c r="F942" s="302"/>
      <c r="G942" s="302"/>
      <c r="H942" s="302"/>
      <c r="I942" s="302"/>
      <c r="J942" s="302"/>
      <c r="L942" s="61"/>
      <c r="M942" s="107"/>
      <c r="N942" s="107"/>
      <c r="O942" s="107"/>
      <c r="P942" s="107"/>
      <c r="Q942" s="107"/>
      <c r="R942" s="107"/>
      <c r="S942" s="107"/>
      <c r="T942" s="107"/>
      <c r="U942" s="107"/>
      <c r="V942" s="107"/>
      <c r="W942" s="107"/>
      <c r="X942" s="107"/>
      <c r="Y942" s="107"/>
      <c r="Z942" s="107"/>
    </row>
    <row r="943" ht="13.5" customHeight="1">
      <c r="A943" s="302"/>
      <c r="B943" s="302"/>
      <c r="C943" s="302"/>
      <c r="D943" s="302"/>
      <c r="E943" s="316"/>
      <c r="F943" s="302"/>
      <c r="G943" s="302"/>
      <c r="H943" s="302"/>
      <c r="I943" s="302"/>
      <c r="J943" s="302"/>
      <c r="L943" s="61"/>
      <c r="M943" s="107"/>
      <c r="N943" s="107"/>
      <c r="O943" s="107"/>
      <c r="P943" s="107"/>
      <c r="Q943" s="107"/>
      <c r="R943" s="107"/>
      <c r="S943" s="107"/>
      <c r="T943" s="107"/>
      <c r="U943" s="107"/>
      <c r="V943" s="107"/>
      <c r="W943" s="107"/>
      <c r="X943" s="107"/>
      <c r="Y943" s="107"/>
      <c r="Z943" s="107"/>
    </row>
    <row r="944" ht="13.5" customHeight="1">
      <c r="A944" s="302"/>
      <c r="B944" s="302"/>
      <c r="C944" s="302"/>
      <c r="D944" s="302"/>
      <c r="E944" s="316"/>
      <c r="F944" s="302"/>
      <c r="G944" s="302"/>
      <c r="H944" s="302"/>
      <c r="I944" s="302"/>
      <c r="J944" s="302"/>
      <c r="L944" s="61"/>
      <c r="M944" s="107"/>
      <c r="N944" s="107"/>
      <c r="O944" s="107"/>
      <c r="P944" s="107"/>
      <c r="Q944" s="107"/>
      <c r="R944" s="107"/>
      <c r="S944" s="107"/>
      <c r="T944" s="107"/>
      <c r="U944" s="107"/>
      <c r="V944" s="107"/>
      <c r="W944" s="107"/>
      <c r="X944" s="107"/>
      <c r="Y944" s="107"/>
      <c r="Z944" s="107"/>
    </row>
    <row r="945" ht="13.5" customHeight="1">
      <c r="A945" s="302"/>
      <c r="B945" s="302"/>
      <c r="C945" s="302"/>
      <c r="D945" s="302"/>
      <c r="E945" s="316"/>
      <c r="F945" s="302"/>
      <c r="G945" s="302"/>
      <c r="H945" s="302"/>
      <c r="I945" s="302"/>
      <c r="J945" s="302"/>
      <c r="L945" s="61"/>
      <c r="M945" s="107"/>
      <c r="N945" s="107"/>
      <c r="O945" s="107"/>
      <c r="P945" s="107"/>
      <c r="Q945" s="107"/>
      <c r="R945" s="107"/>
      <c r="S945" s="107"/>
      <c r="T945" s="107"/>
      <c r="U945" s="107"/>
      <c r="V945" s="107"/>
      <c r="W945" s="107"/>
      <c r="X945" s="107"/>
      <c r="Y945" s="107"/>
      <c r="Z945" s="107"/>
    </row>
    <row r="946" ht="13.5" customHeight="1">
      <c r="A946" s="302"/>
      <c r="B946" s="302"/>
      <c r="C946" s="302"/>
      <c r="D946" s="302"/>
      <c r="E946" s="316"/>
      <c r="F946" s="302"/>
      <c r="G946" s="302"/>
      <c r="H946" s="302"/>
      <c r="I946" s="302"/>
      <c r="J946" s="302"/>
      <c r="L946" s="61"/>
      <c r="M946" s="107"/>
      <c r="N946" s="107"/>
      <c r="O946" s="107"/>
      <c r="P946" s="107"/>
      <c r="Q946" s="107"/>
      <c r="R946" s="107"/>
      <c r="S946" s="107"/>
      <c r="T946" s="107"/>
      <c r="U946" s="107"/>
      <c r="V946" s="107"/>
      <c r="W946" s="107"/>
      <c r="X946" s="107"/>
      <c r="Y946" s="107"/>
      <c r="Z946" s="107"/>
    </row>
    <row r="947" ht="13.5" customHeight="1">
      <c r="A947" s="302"/>
      <c r="B947" s="302"/>
      <c r="C947" s="302"/>
      <c r="D947" s="302"/>
      <c r="E947" s="316"/>
      <c r="F947" s="302"/>
      <c r="G947" s="302"/>
      <c r="H947" s="302"/>
      <c r="I947" s="302"/>
      <c r="J947" s="302"/>
      <c r="L947" s="61"/>
      <c r="M947" s="107"/>
      <c r="N947" s="107"/>
      <c r="O947" s="107"/>
      <c r="P947" s="107"/>
      <c r="Q947" s="107"/>
      <c r="R947" s="107"/>
      <c r="S947" s="107"/>
      <c r="T947" s="107"/>
      <c r="U947" s="107"/>
      <c r="V947" s="107"/>
      <c r="W947" s="107"/>
      <c r="X947" s="107"/>
      <c r="Y947" s="107"/>
      <c r="Z947" s="107"/>
    </row>
    <row r="948" ht="13.5" customHeight="1">
      <c r="A948" s="302"/>
      <c r="B948" s="302"/>
      <c r="C948" s="302"/>
      <c r="D948" s="302"/>
      <c r="E948" s="316"/>
      <c r="F948" s="302"/>
      <c r="G948" s="302"/>
      <c r="H948" s="302"/>
      <c r="I948" s="302"/>
      <c r="J948" s="302"/>
      <c r="L948" s="61"/>
      <c r="M948" s="107"/>
      <c r="N948" s="107"/>
      <c r="O948" s="107"/>
      <c r="P948" s="107"/>
      <c r="Q948" s="107"/>
      <c r="R948" s="107"/>
      <c r="S948" s="107"/>
      <c r="T948" s="107"/>
      <c r="U948" s="107"/>
      <c r="V948" s="107"/>
      <c r="W948" s="107"/>
      <c r="X948" s="107"/>
      <c r="Y948" s="107"/>
      <c r="Z948" s="107"/>
    </row>
    <row r="949" ht="13.5" customHeight="1">
      <c r="A949" s="302"/>
      <c r="B949" s="302"/>
      <c r="C949" s="302"/>
      <c r="D949" s="302"/>
      <c r="E949" s="316"/>
      <c r="F949" s="302"/>
      <c r="G949" s="302"/>
      <c r="H949" s="302"/>
      <c r="I949" s="302"/>
      <c r="J949" s="302"/>
      <c r="L949" s="61"/>
      <c r="M949" s="107"/>
      <c r="N949" s="107"/>
      <c r="O949" s="107"/>
      <c r="P949" s="107"/>
      <c r="Q949" s="107"/>
      <c r="R949" s="107"/>
      <c r="S949" s="107"/>
      <c r="T949" s="107"/>
      <c r="U949" s="107"/>
      <c r="V949" s="107"/>
      <c r="W949" s="107"/>
      <c r="X949" s="107"/>
      <c r="Y949" s="107"/>
      <c r="Z949" s="107"/>
    </row>
    <row r="950" ht="13.5" customHeight="1">
      <c r="A950" s="302"/>
      <c r="B950" s="302"/>
      <c r="C950" s="302"/>
      <c r="D950" s="302"/>
      <c r="E950" s="316"/>
      <c r="F950" s="302"/>
      <c r="G950" s="302"/>
      <c r="H950" s="302"/>
      <c r="I950" s="302"/>
      <c r="J950" s="302"/>
      <c r="L950" s="61"/>
      <c r="M950" s="107"/>
      <c r="N950" s="107"/>
      <c r="O950" s="107"/>
      <c r="P950" s="107"/>
      <c r="Q950" s="107"/>
      <c r="R950" s="107"/>
      <c r="S950" s="107"/>
      <c r="T950" s="107"/>
      <c r="U950" s="107"/>
      <c r="V950" s="107"/>
      <c r="W950" s="107"/>
      <c r="X950" s="107"/>
      <c r="Y950" s="107"/>
      <c r="Z950" s="107"/>
    </row>
    <row r="951" ht="13.5" customHeight="1">
      <c r="A951" s="302"/>
      <c r="B951" s="302"/>
      <c r="C951" s="302"/>
      <c r="D951" s="302"/>
      <c r="E951" s="316"/>
      <c r="F951" s="302"/>
      <c r="G951" s="302"/>
      <c r="H951" s="302"/>
      <c r="I951" s="302"/>
      <c r="J951" s="302"/>
      <c r="L951" s="61"/>
      <c r="M951" s="107"/>
      <c r="N951" s="107"/>
      <c r="O951" s="107"/>
      <c r="P951" s="107"/>
      <c r="Q951" s="107"/>
      <c r="R951" s="107"/>
      <c r="S951" s="107"/>
      <c r="T951" s="107"/>
      <c r="U951" s="107"/>
      <c r="V951" s="107"/>
      <c r="W951" s="107"/>
      <c r="X951" s="107"/>
      <c r="Y951" s="107"/>
      <c r="Z951" s="107"/>
    </row>
    <row r="952" ht="13.5" customHeight="1">
      <c r="A952" s="302"/>
      <c r="B952" s="302"/>
      <c r="C952" s="302"/>
      <c r="D952" s="302"/>
      <c r="E952" s="316"/>
      <c r="F952" s="302"/>
      <c r="G952" s="302"/>
      <c r="H952" s="302"/>
      <c r="I952" s="302"/>
      <c r="J952" s="302"/>
      <c r="L952" s="61"/>
      <c r="M952" s="107"/>
      <c r="N952" s="107"/>
      <c r="O952" s="107"/>
      <c r="P952" s="107"/>
      <c r="Q952" s="107"/>
      <c r="R952" s="107"/>
      <c r="S952" s="107"/>
      <c r="T952" s="107"/>
      <c r="U952" s="107"/>
      <c r="V952" s="107"/>
      <c r="W952" s="107"/>
      <c r="X952" s="107"/>
      <c r="Y952" s="107"/>
      <c r="Z952" s="107"/>
    </row>
    <row r="953" ht="13.5" customHeight="1">
      <c r="A953" s="302"/>
      <c r="B953" s="302"/>
      <c r="C953" s="302"/>
      <c r="D953" s="302"/>
      <c r="E953" s="316"/>
      <c r="F953" s="302"/>
      <c r="G953" s="302"/>
      <c r="H953" s="302"/>
      <c r="I953" s="302"/>
      <c r="J953" s="302"/>
      <c r="L953" s="61"/>
      <c r="M953" s="107"/>
      <c r="N953" s="107"/>
      <c r="O953" s="107"/>
      <c r="P953" s="107"/>
      <c r="Q953" s="107"/>
      <c r="R953" s="107"/>
      <c r="S953" s="107"/>
      <c r="T953" s="107"/>
      <c r="U953" s="107"/>
      <c r="V953" s="107"/>
      <c r="W953" s="107"/>
      <c r="X953" s="107"/>
      <c r="Y953" s="107"/>
      <c r="Z953" s="107"/>
    </row>
    <row r="954" ht="13.5" customHeight="1">
      <c r="A954" s="302"/>
      <c r="B954" s="302"/>
      <c r="C954" s="302"/>
      <c r="D954" s="302"/>
      <c r="E954" s="316"/>
      <c r="F954" s="302"/>
      <c r="G954" s="302"/>
      <c r="H954" s="302"/>
      <c r="I954" s="302"/>
      <c r="J954" s="302"/>
      <c r="L954" s="61"/>
      <c r="M954" s="107"/>
      <c r="N954" s="107"/>
      <c r="O954" s="107"/>
      <c r="P954" s="107"/>
      <c r="Q954" s="107"/>
      <c r="R954" s="107"/>
      <c r="S954" s="107"/>
      <c r="T954" s="107"/>
      <c r="U954" s="107"/>
      <c r="V954" s="107"/>
      <c r="W954" s="107"/>
      <c r="X954" s="107"/>
      <c r="Y954" s="107"/>
      <c r="Z954" s="107"/>
    </row>
    <row r="955" ht="13.5" customHeight="1">
      <c r="A955" s="302"/>
      <c r="B955" s="302"/>
      <c r="C955" s="302"/>
      <c r="D955" s="302"/>
      <c r="E955" s="316"/>
      <c r="F955" s="302"/>
      <c r="G955" s="302"/>
      <c r="H955" s="302"/>
      <c r="I955" s="302"/>
      <c r="J955" s="302"/>
      <c r="L955" s="61"/>
      <c r="M955" s="107"/>
      <c r="N955" s="107"/>
      <c r="O955" s="107"/>
      <c r="P955" s="107"/>
      <c r="Q955" s="107"/>
      <c r="R955" s="107"/>
      <c r="S955" s="107"/>
      <c r="T955" s="107"/>
      <c r="U955" s="107"/>
      <c r="V955" s="107"/>
      <c r="W955" s="107"/>
      <c r="X955" s="107"/>
      <c r="Y955" s="107"/>
      <c r="Z955" s="107"/>
    </row>
    <row r="956" ht="13.5" customHeight="1">
      <c r="A956" s="302"/>
      <c r="B956" s="302"/>
      <c r="C956" s="302"/>
      <c r="D956" s="302"/>
      <c r="E956" s="316"/>
      <c r="F956" s="302"/>
      <c r="G956" s="302"/>
      <c r="H956" s="302"/>
      <c r="I956" s="302"/>
      <c r="J956" s="302"/>
      <c r="L956" s="61"/>
      <c r="M956" s="107"/>
      <c r="N956" s="107"/>
      <c r="O956" s="107"/>
      <c r="P956" s="107"/>
      <c r="Q956" s="107"/>
      <c r="R956" s="107"/>
      <c r="S956" s="107"/>
      <c r="T956" s="107"/>
      <c r="U956" s="107"/>
      <c r="V956" s="107"/>
      <c r="W956" s="107"/>
      <c r="X956" s="107"/>
      <c r="Y956" s="107"/>
      <c r="Z956" s="107"/>
    </row>
    <row r="957" ht="13.5" customHeight="1">
      <c r="A957" s="302"/>
      <c r="B957" s="302"/>
      <c r="C957" s="302"/>
      <c r="D957" s="302"/>
      <c r="E957" s="316"/>
      <c r="F957" s="302"/>
      <c r="G957" s="302"/>
      <c r="H957" s="302"/>
      <c r="I957" s="302"/>
      <c r="J957" s="302"/>
      <c r="L957" s="61"/>
      <c r="M957" s="107"/>
      <c r="N957" s="107"/>
      <c r="O957" s="107"/>
      <c r="P957" s="107"/>
      <c r="Q957" s="107"/>
      <c r="R957" s="107"/>
      <c r="S957" s="107"/>
      <c r="T957" s="107"/>
      <c r="U957" s="107"/>
      <c r="V957" s="107"/>
      <c r="W957" s="107"/>
      <c r="X957" s="107"/>
      <c r="Y957" s="107"/>
      <c r="Z957" s="107"/>
    </row>
    <row r="958" ht="13.5" customHeight="1">
      <c r="A958" s="302"/>
      <c r="B958" s="302"/>
      <c r="C958" s="302"/>
      <c r="D958" s="302"/>
      <c r="E958" s="316"/>
      <c r="F958" s="302"/>
      <c r="G958" s="302"/>
      <c r="H958" s="302"/>
      <c r="I958" s="302"/>
      <c r="J958" s="302"/>
      <c r="L958" s="61"/>
      <c r="M958" s="107"/>
      <c r="N958" s="107"/>
      <c r="O958" s="107"/>
      <c r="P958" s="107"/>
      <c r="Q958" s="107"/>
      <c r="R958" s="107"/>
      <c r="S958" s="107"/>
      <c r="T958" s="107"/>
      <c r="U958" s="107"/>
      <c r="V958" s="107"/>
      <c r="W958" s="107"/>
      <c r="X958" s="107"/>
      <c r="Y958" s="107"/>
      <c r="Z958" s="107"/>
    </row>
    <row r="959" ht="13.5" customHeight="1">
      <c r="A959" s="302"/>
      <c r="B959" s="302"/>
      <c r="C959" s="302"/>
      <c r="D959" s="302"/>
      <c r="E959" s="316"/>
      <c r="F959" s="302"/>
      <c r="G959" s="302"/>
      <c r="H959" s="302"/>
      <c r="I959" s="302"/>
      <c r="J959" s="302"/>
      <c r="L959" s="61"/>
      <c r="M959" s="107"/>
      <c r="N959" s="107"/>
      <c r="O959" s="107"/>
      <c r="P959" s="107"/>
      <c r="Q959" s="107"/>
      <c r="R959" s="107"/>
      <c r="S959" s="107"/>
      <c r="T959" s="107"/>
      <c r="U959" s="107"/>
      <c r="V959" s="107"/>
      <c r="W959" s="107"/>
      <c r="X959" s="107"/>
      <c r="Y959" s="107"/>
      <c r="Z959" s="107"/>
    </row>
    <row r="960" ht="13.5" customHeight="1">
      <c r="A960" s="302"/>
      <c r="B960" s="302"/>
      <c r="C960" s="302"/>
      <c r="D960" s="302"/>
      <c r="E960" s="316"/>
      <c r="F960" s="302"/>
      <c r="G960" s="302"/>
      <c r="H960" s="302"/>
      <c r="I960" s="302"/>
      <c r="J960" s="302"/>
      <c r="L960" s="61"/>
      <c r="M960" s="107"/>
      <c r="N960" s="107"/>
      <c r="O960" s="107"/>
      <c r="P960" s="107"/>
      <c r="Q960" s="107"/>
      <c r="R960" s="107"/>
      <c r="S960" s="107"/>
      <c r="T960" s="107"/>
      <c r="U960" s="107"/>
      <c r="V960" s="107"/>
      <c r="W960" s="107"/>
      <c r="X960" s="107"/>
      <c r="Y960" s="107"/>
      <c r="Z960" s="107"/>
    </row>
    <row r="961" ht="13.5" customHeight="1">
      <c r="A961" s="302"/>
      <c r="B961" s="302"/>
      <c r="C961" s="302"/>
      <c r="D961" s="302"/>
      <c r="E961" s="316"/>
      <c r="F961" s="302"/>
      <c r="G961" s="302"/>
      <c r="H961" s="302"/>
      <c r="I961" s="302"/>
      <c r="J961" s="302"/>
      <c r="L961" s="61"/>
      <c r="M961" s="107"/>
      <c r="N961" s="107"/>
      <c r="O961" s="107"/>
      <c r="P961" s="107"/>
      <c r="Q961" s="107"/>
      <c r="R961" s="107"/>
      <c r="S961" s="107"/>
      <c r="T961" s="107"/>
      <c r="U961" s="107"/>
      <c r="V961" s="107"/>
      <c r="W961" s="107"/>
      <c r="X961" s="107"/>
      <c r="Y961" s="107"/>
      <c r="Z961" s="107"/>
    </row>
    <row r="962" ht="13.5" customHeight="1">
      <c r="A962" s="302"/>
      <c r="B962" s="302"/>
      <c r="C962" s="302"/>
      <c r="D962" s="302"/>
      <c r="E962" s="316"/>
      <c r="F962" s="302"/>
      <c r="G962" s="302"/>
      <c r="H962" s="302"/>
      <c r="I962" s="302"/>
      <c r="J962" s="302"/>
      <c r="L962" s="61"/>
      <c r="M962" s="107"/>
      <c r="N962" s="107"/>
      <c r="O962" s="107"/>
      <c r="P962" s="107"/>
      <c r="Q962" s="107"/>
      <c r="R962" s="107"/>
      <c r="S962" s="107"/>
      <c r="T962" s="107"/>
      <c r="U962" s="107"/>
      <c r="V962" s="107"/>
      <c r="W962" s="107"/>
      <c r="X962" s="107"/>
      <c r="Y962" s="107"/>
      <c r="Z962" s="107"/>
    </row>
    <row r="963" ht="13.5" customHeight="1">
      <c r="A963" s="302"/>
      <c r="B963" s="302"/>
      <c r="C963" s="302"/>
      <c r="D963" s="302"/>
      <c r="E963" s="316"/>
      <c r="F963" s="302"/>
      <c r="G963" s="302"/>
      <c r="H963" s="302"/>
      <c r="I963" s="302"/>
      <c r="J963" s="302"/>
      <c r="L963" s="61"/>
      <c r="M963" s="107"/>
      <c r="N963" s="107"/>
      <c r="O963" s="107"/>
      <c r="P963" s="107"/>
      <c r="Q963" s="107"/>
      <c r="R963" s="107"/>
      <c r="S963" s="107"/>
      <c r="T963" s="107"/>
      <c r="U963" s="107"/>
      <c r="V963" s="107"/>
      <c r="W963" s="107"/>
      <c r="X963" s="107"/>
      <c r="Y963" s="107"/>
      <c r="Z963" s="107"/>
    </row>
    <row r="964" ht="13.5" customHeight="1">
      <c r="A964" s="302"/>
      <c r="B964" s="302"/>
      <c r="C964" s="302"/>
      <c r="D964" s="302"/>
      <c r="E964" s="316"/>
      <c r="F964" s="302"/>
      <c r="G964" s="302"/>
      <c r="H964" s="302"/>
      <c r="I964" s="302"/>
      <c r="J964" s="302"/>
      <c r="L964" s="61"/>
      <c r="M964" s="107"/>
      <c r="N964" s="107"/>
      <c r="O964" s="107"/>
      <c r="P964" s="107"/>
      <c r="Q964" s="107"/>
      <c r="R964" s="107"/>
      <c r="S964" s="107"/>
      <c r="T964" s="107"/>
      <c r="U964" s="107"/>
      <c r="V964" s="107"/>
      <c r="W964" s="107"/>
      <c r="X964" s="107"/>
      <c r="Y964" s="107"/>
      <c r="Z964" s="107"/>
    </row>
    <row r="965" ht="13.5" customHeight="1">
      <c r="A965" s="302"/>
      <c r="B965" s="302"/>
      <c r="C965" s="302"/>
      <c r="D965" s="302"/>
      <c r="E965" s="316"/>
      <c r="F965" s="302"/>
      <c r="G965" s="302"/>
      <c r="H965" s="302"/>
      <c r="I965" s="302"/>
      <c r="J965" s="302"/>
      <c r="L965" s="61"/>
      <c r="M965" s="107"/>
      <c r="N965" s="107"/>
      <c r="O965" s="107"/>
      <c r="P965" s="107"/>
      <c r="Q965" s="107"/>
      <c r="R965" s="107"/>
      <c r="S965" s="107"/>
      <c r="T965" s="107"/>
      <c r="U965" s="107"/>
      <c r="V965" s="107"/>
      <c r="W965" s="107"/>
      <c r="X965" s="107"/>
      <c r="Y965" s="107"/>
      <c r="Z965" s="107"/>
    </row>
    <row r="966" ht="13.5" customHeight="1">
      <c r="A966" s="302"/>
      <c r="B966" s="302"/>
      <c r="C966" s="302"/>
      <c r="D966" s="302"/>
      <c r="E966" s="316"/>
      <c r="F966" s="302"/>
      <c r="G966" s="302"/>
      <c r="H966" s="302"/>
      <c r="I966" s="302"/>
      <c r="J966" s="302"/>
      <c r="L966" s="61"/>
      <c r="M966" s="107"/>
      <c r="N966" s="107"/>
      <c r="O966" s="107"/>
      <c r="P966" s="107"/>
      <c r="Q966" s="107"/>
      <c r="R966" s="107"/>
      <c r="S966" s="107"/>
      <c r="T966" s="107"/>
      <c r="U966" s="107"/>
      <c r="V966" s="107"/>
      <c r="W966" s="107"/>
      <c r="X966" s="107"/>
      <c r="Y966" s="107"/>
      <c r="Z966" s="107"/>
    </row>
    <row r="967" ht="13.5" customHeight="1">
      <c r="A967" s="302"/>
      <c r="B967" s="302"/>
      <c r="C967" s="302"/>
      <c r="D967" s="302"/>
      <c r="E967" s="316"/>
      <c r="F967" s="302"/>
      <c r="G967" s="302"/>
      <c r="H967" s="302"/>
      <c r="I967" s="302"/>
      <c r="J967" s="302"/>
      <c r="L967" s="61"/>
      <c r="M967" s="107"/>
      <c r="N967" s="107"/>
      <c r="O967" s="107"/>
      <c r="P967" s="107"/>
      <c r="Q967" s="107"/>
      <c r="R967" s="107"/>
      <c r="S967" s="107"/>
      <c r="T967" s="107"/>
      <c r="U967" s="107"/>
      <c r="V967" s="107"/>
      <c r="W967" s="107"/>
      <c r="X967" s="107"/>
      <c r="Y967" s="107"/>
      <c r="Z967" s="107"/>
    </row>
    <row r="968" ht="13.5" customHeight="1">
      <c r="A968" s="302"/>
      <c r="B968" s="302"/>
      <c r="C968" s="302"/>
      <c r="D968" s="302"/>
      <c r="E968" s="316"/>
      <c r="F968" s="302"/>
      <c r="G968" s="302"/>
      <c r="H968" s="302"/>
      <c r="I968" s="302"/>
      <c r="J968" s="302"/>
      <c r="L968" s="61"/>
      <c r="M968" s="107"/>
      <c r="N968" s="107"/>
      <c r="O968" s="107"/>
      <c r="P968" s="107"/>
      <c r="Q968" s="107"/>
      <c r="R968" s="107"/>
      <c r="S968" s="107"/>
      <c r="T968" s="107"/>
      <c r="U968" s="107"/>
      <c r="V968" s="107"/>
      <c r="W968" s="107"/>
      <c r="X968" s="107"/>
      <c r="Y968" s="107"/>
      <c r="Z968" s="107"/>
    </row>
    <row r="969" ht="13.5" customHeight="1">
      <c r="A969" s="302"/>
      <c r="B969" s="302"/>
      <c r="C969" s="302"/>
      <c r="D969" s="302"/>
      <c r="E969" s="316"/>
      <c r="F969" s="302"/>
      <c r="G969" s="302"/>
      <c r="H969" s="302"/>
      <c r="I969" s="302"/>
      <c r="J969" s="302"/>
      <c r="L969" s="61"/>
      <c r="M969" s="107"/>
      <c r="N969" s="107"/>
      <c r="O969" s="107"/>
      <c r="P969" s="107"/>
      <c r="Q969" s="107"/>
      <c r="R969" s="107"/>
      <c r="S969" s="107"/>
      <c r="T969" s="107"/>
      <c r="U969" s="107"/>
      <c r="V969" s="107"/>
      <c r="W969" s="107"/>
      <c r="X969" s="107"/>
      <c r="Y969" s="107"/>
      <c r="Z969" s="107"/>
    </row>
    <row r="970" ht="13.5" customHeight="1">
      <c r="A970" s="302"/>
      <c r="B970" s="302"/>
      <c r="C970" s="302"/>
      <c r="D970" s="302"/>
      <c r="E970" s="316"/>
      <c r="F970" s="302"/>
      <c r="G970" s="302"/>
      <c r="H970" s="302"/>
      <c r="I970" s="302"/>
      <c r="J970" s="302"/>
      <c r="L970" s="61"/>
      <c r="M970" s="107"/>
      <c r="N970" s="107"/>
      <c r="O970" s="107"/>
      <c r="P970" s="107"/>
      <c r="Q970" s="107"/>
      <c r="R970" s="107"/>
      <c r="S970" s="107"/>
      <c r="T970" s="107"/>
      <c r="U970" s="107"/>
      <c r="V970" s="107"/>
      <c r="W970" s="107"/>
      <c r="X970" s="107"/>
      <c r="Y970" s="107"/>
      <c r="Z970" s="107"/>
    </row>
    <row r="971" ht="13.5" customHeight="1">
      <c r="A971" s="302"/>
      <c r="B971" s="302"/>
      <c r="C971" s="302"/>
      <c r="D971" s="302"/>
      <c r="E971" s="316"/>
      <c r="F971" s="302"/>
      <c r="G971" s="302"/>
      <c r="H971" s="302"/>
      <c r="I971" s="302"/>
      <c r="J971" s="302"/>
      <c r="L971" s="61"/>
      <c r="M971" s="107"/>
      <c r="N971" s="107"/>
      <c r="O971" s="107"/>
      <c r="P971" s="107"/>
      <c r="Q971" s="107"/>
      <c r="R971" s="107"/>
      <c r="S971" s="107"/>
      <c r="T971" s="107"/>
      <c r="U971" s="107"/>
      <c r="V971" s="107"/>
      <c r="W971" s="107"/>
      <c r="X971" s="107"/>
      <c r="Y971" s="107"/>
      <c r="Z971" s="107"/>
    </row>
    <row r="972" ht="13.5" customHeight="1">
      <c r="A972" s="302"/>
      <c r="B972" s="302"/>
      <c r="C972" s="302"/>
      <c r="D972" s="302"/>
      <c r="E972" s="316"/>
      <c r="F972" s="302"/>
      <c r="G972" s="302"/>
      <c r="H972" s="302"/>
      <c r="I972" s="302"/>
      <c r="J972" s="302"/>
      <c r="L972" s="61"/>
      <c r="M972" s="107"/>
      <c r="N972" s="107"/>
      <c r="O972" s="107"/>
      <c r="P972" s="107"/>
      <c r="Q972" s="107"/>
      <c r="R972" s="107"/>
      <c r="S972" s="107"/>
      <c r="T972" s="107"/>
      <c r="U972" s="107"/>
      <c r="V972" s="107"/>
      <c r="W972" s="107"/>
      <c r="X972" s="107"/>
      <c r="Y972" s="107"/>
      <c r="Z972" s="107"/>
    </row>
    <row r="973" ht="13.5" customHeight="1">
      <c r="A973" s="302"/>
      <c r="B973" s="302"/>
      <c r="C973" s="302"/>
      <c r="D973" s="302"/>
      <c r="E973" s="316"/>
      <c r="F973" s="302"/>
      <c r="G973" s="302"/>
      <c r="H973" s="302"/>
      <c r="I973" s="302"/>
      <c r="J973" s="302"/>
      <c r="L973" s="61"/>
      <c r="M973" s="107"/>
      <c r="N973" s="107"/>
      <c r="O973" s="107"/>
      <c r="P973" s="107"/>
      <c r="Q973" s="107"/>
      <c r="R973" s="107"/>
      <c r="S973" s="107"/>
      <c r="T973" s="107"/>
      <c r="U973" s="107"/>
      <c r="V973" s="107"/>
      <c r="W973" s="107"/>
      <c r="X973" s="107"/>
      <c r="Y973" s="107"/>
      <c r="Z973" s="107"/>
    </row>
    <row r="974" ht="13.5" customHeight="1">
      <c r="A974" s="302"/>
      <c r="B974" s="302"/>
      <c r="C974" s="302"/>
      <c r="D974" s="302"/>
      <c r="E974" s="316"/>
      <c r="F974" s="302"/>
      <c r="G974" s="302"/>
      <c r="H974" s="302"/>
      <c r="I974" s="302"/>
      <c r="J974" s="302"/>
      <c r="L974" s="61"/>
      <c r="M974" s="107"/>
      <c r="N974" s="107"/>
      <c r="O974" s="107"/>
      <c r="P974" s="107"/>
      <c r="Q974" s="107"/>
      <c r="R974" s="107"/>
      <c r="S974" s="107"/>
      <c r="T974" s="107"/>
      <c r="U974" s="107"/>
      <c r="V974" s="107"/>
      <c r="W974" s="107"/>
      <c r="X974" s="107"/>
      <c r="Y974" s="107"/>
      <c r="Z974" s="107"/>
    </row>
    <row r="975" ht="13.5" customHeight="1">
      <c r="A975" s="302"/>
      <c r="B975" s="302"/>
      <c r="C975" s="302"/>
      <c r="D975" s="302"/>
      <c r="E975" s="316"/>
      <c r="F975" s="302"/>
      <c r="G975" s="302"/>
      <c r="H975" s="302"/>
      <c r="I975" s="302"/>
      <c r="J975" s="302"/>
      <c r="L975" s="61"/>
      <c r="M975" s="107"/>
      <c r="N975" s="107"/>
      <c r="O975" s="107"/>
      <c r="P975" s="107"/>
      <c r="Q975" s="107"/>
      <c r="R975" s="107"/>
      <c r="S975" s="107"/>
      <c r="T975" s="107"/>
      <c r="U975" s="107"/>
      <c r="V975" s="107"/>
      <c r="W975" s="107"/>
      <c r="X975" s="107"/>
      <c r="Y975" s="107"/>
      <c r="Z975" s="107"/>
    </row>
    <row r="976" ht="13.5" customHeight="1">
      <c r="A976" s="302"/>
      <c r="B976" s="302"/>
      <c r="C976" s="302"/>
      <c r="D976" s="302"/>
      <c r="E976" s="316"/>
      <c r="F976" s="302"/>
      <c r="G976" s="302"/>
      <c r="H976" s="302"/>
      <c r="I976" s="302"/>
      <c r="J976" s="302"/>
      <c r="L976" s="61"/>
      <c r="M976" s="107"/>
      <c r="N976" s="107"/>
      <c r="O976" s="107"/>
      <c r="P976" s="107"/>
      <c r="Q976" s="107"/>
      <c r="R976" s="107"/>
      <c r="S976" s="107"/>
      <c r="T976" s="107"/>
      <c r="U976" s="107"/>
      <c r="V976" s="107"/>
      <c r="W976" s="107"/>
      <c r="X976" s="107"/>
      <c r="Y976" s="107"/>
      <c r="Z976" s="107"/>
    </row>
    <row r="977" ht="13.5" customHeight="1">
      <c r="A977" s="302"/>
      <c r="B977" s="302"/>
      <c r="C977" s="302"/>
      <c r="D977" s="302"/>
      <c r="E977" s="316"/>
      <c r="F977" s="302"/>
      <c r="G977" s="302"/>
      <c r="H977" s="302"/>
      <c r="I977" s="302"/>
      <c r="J977" s="302"/>
      <c r="L977" s="61"/>
      <c r="M977" s="107"/>
      <c r="N977" s="107"/>
      <c r="O977" s="107"/>
      <c r="P977" s="107"/>
      <c r="Q977" s="107"/>
      <c r="R977" s="107"/>
      <c r="S977" s="107"/>
      <c r="T977" s="107"/>
      <c r="U977" s="107"/>
      <c r="V977" s="107"/>
      <c r="W977" s="107"/>
      <c r="X977" s="107"/>
      <c r="Y977" s="107"/>
      <c r="Z977" s="107"/>
    </row>
    <row r="978" ht="13.5" customHeight="1">
      <c r="A978" s="302"/>
      <c r="B978" s="302"/>
      <c r="C978" s="302"/>
      <c r="D978" s="302"/>
      <c r="E978" s="316"/>
      <c r="F978" s="302"/>
      <c r="G978" s="302"/>
      <c r="H978" s="302"/>
      <c r="I978" s="302"/>
      <c r="J978" s="302"/>
      <c r="L978" s="61"/>
      <c r="M978" s="107"/>
      <c r="N978" s="107"/>
      <c r="O978" s="107"/>
      <c r="P978" s="107"/>
      <c r="Q978" s="107"/>
      <c r="R978" s="107"/>
      <c r="S978" s="107"/>
      <c r="T978" s="107"/>
      <c r="U978" s="107"/>
      <c r="V978" s="107"/>
      <c r="W978" s="107"/>
      <c r="X978" s="107"/>
      <c r="Y978" s="107"/>
      <c r="Z978" s="107"/>
    </row>
    <row r="979" ht="13.5" customHeight="1">
      <c r="A979" s="302"/>
      <c r="B979" s="302"/>
      <c r="C979" s="302"/>
      <c r="D979" s="302"/>
      <c r="E979" s="316"/>
      <c r="F979" s="302"/>
      <c r="G979" s="302"/>
      <c r="H979" s="302"/>
      <c r="I979" s="302"/>
      <c r="J979" s="302"/>
      <c r="L979" s="61"/>
      <c r="M979" s="107"/>
      <c r="N979" s="107"/>
      <c r="O979" s="107"/>
      <c r="P979" s="107"/>
      <c r="Q979" s="107"/>
      <c r="R979" s="107"/>
      <c r="S979" s="107"/>
      <c r="T979" s="107"/>
      <c r="U979" s="107"/>
      <c r="V979" s="107"/>
      <c r="W979" s="107"/>
      <c r="X979" s="107"/>
      <c r="Y979" s="107"/>
      <c r="Z979" s="107"/>
    </row>
    <row r="980" ht="13.5" customHeight="1">
      <c r="A980" s="302"/>
      <c r="B980" s="302"/>
      <c r="C980" s="302"/>
      <c r="D980" s="302"/>
      <c r="E980" s="316"/>
      <c r="F980" s="302"/>
      <c r="G980" s="302"/>
      <c r="H980" s="302"/>
      <c r="I980" s="302"/>
      <c r="J980" s="302"/>
      <c r="L980" s="61"/>
      <c r="M980" s="107"/>
      <c r="N980" s="107"/>
      <c r="O980" s="107"/>
      <c r="P980" s="107"/>
      <c r="Q980" s="107"/>
      <c r="R980" s="107"/>
      <c r="S980" s="107"/>
      <c r="T980" s="107"/>
      <c r="U980" s="107"/>
      <c r="V980" s="107"/>
      <c r="W980" s="107"/>
      <c r="X980" s="107"/>
      <c r="Y980" s="107"/>
      <c r="Z980" s="107"/>
    </row>
    <row r="981" ht="13.5" customHeight="1">
      <c r="A981" s="302"/>
      <c r="B981" s="302"/>
      <c r="C981" s="302"/>
      <c r="D981" s="302"/>
      <c r="E981" s="316"/>
      <c r="F981" s="302"/>
      <c r="G981" s="302"/>
      <c r="H981" s="302"/>
      <c r="I981" s="302"/>
      <c r="J981" s="302"/>
      <c r="L981" s="61"/>
      <c r="M981" s="107"/>
      <c r="N981" s="107"/>
      <c r="O981" s="107"/>
      <c r="P981" s="107"/>
      <c r="Q981" s="107"/>
      <c r="R981" s="107"/>
      <c r="S981" s="107"/>
      <c r="T981" s="107"/>
      <c r="U981" s="107"/>
      <c r="V981" s="107"/>
      <c r="W981" s="107"/>
      <c r="X981" s="107"/>
      <c r="Y981" s="107"/>
      <c r="Z981" s="107"/>
    </row>
    <row r="982" ht="13.5" customHeight="1">
      <c r="A982" s="302"/>
      <c r="B982" s="302"/>
      <c r="C982" s="302"/>
      <c r="D982" s="302"/>
      <c r="E982" s="316"/>
      <c r="F982" s="302"/>
      <c r="G982" s="302"/>
      <c r="H982" s="302"/>
      <c r="I982" s="302"/>
      <c r="J982" s="302"/>
      <c r="L982" s="61"/>
      <c r="M982" s="107"/>
      <c r="N982" s="107"/>
      <c r="O982" s="107"/>
      <c r="P982" s="107"/>
      <c r="Q982" s="107"/>
      <c r="R982" s="107"/>
      <c r="S982" s="107"/>
      <c r="T982" s="107"/>
      <c r="U982" s="107"/>
      <c r="V982" s="107"/>
      <c r="W982" s="107"/>
      <c r="X982" s="107"/>
      <c r="Y982" s="107"/>
      <c r="Z982" s="107"/>
    </row>
    <row r="983" ht="13.5" customHeight="1">
      <c r="A983" s="302"/>
      <c r="B983" s="302"/>
      <c r="C983" s="302"/>
      <c r="D983" s="302"/>
      <c r="E983" s="316"/>
      <c r="F983" s="302"/>
      <c r="G983" s="302"/>
      <c r="H983" s="302"/>
      <c r="I983" s="302"/>
      <c r="J983" s="302"/>
      <c r="L983" s="61"/>
      <c r="M983" s="107"/>
      <c r="N983" s="107"/>
      <c r="O983" s="107"/>
      <c r="P983" s="107"/>
      <c r="Q983" s="107"/>
      <c r="R983" s="107"/>
      <c r="S983" s="107"/>
      <c r="T983" s="107"/>
      <c r="U983" s="107"/>
      <c r="V983" s="107"/>
      <c r="W983" s="107"/>
      <c r="X983" s="107"/>
      <c r="Y983" s="107"/>
      <c r="Z983" s="107"/>
    </row>
    <row r="984" ht="13.5" customHeight="1">
      <c r="A984" s="302"/>
      <c r="B984" s="302"/>
      <c r="C984" s="302"/>
      <c r="D984" s="302"/>
      <c r="E984" s="316"/>
      <c r="F984" s="302"/>
      <c r="G984" s="302"/>
      <c r="H984" s="302"/>
      <c r="I984" s="302"/>
      <c r="J984" s="302"/>
      <c r="L984" s="61"/>
      <c r="M984" s="107"/>
      <c r="N984" s="107"/>
      <c r="O984" s="107"/>
      <c r="P984" s="107"/>
      <c r="Q984" s="107"/>
      <c r="R984" s="107"/>
      <c r="S984" s="107"/>
      <c r="T984" s="107"/>
      <c r="U984" s="107"/>
      <c r="V984" s="107"/>
      <c r="W984" s="107"/>
      <c r="X984" s="107"/>
      <c r="Y984" s="107"/>
      <c r="Z984" s="107"/>
    </row>
    <row r="985" ht="13.5" customHeight="1">
      <c r="A985" s="302"/>
      <c r="B985" s="302"/>
      <c r="C985" s="302"/>
      <c r="D985" s="302"/>
      <c r="E985" s="316"/>
      <c r="F985" s="302"/>
      <c r="G985" s="302"/>
      <c r="H985" s="302"/>
      <c r="I985" s="302"/>
      <c r="J985" s="302"/>
      <c r="L985" s="61"/>
      <c r="M985" s="107"/>
      <c r="N985" s="107"/>
      <c r="O985" s="107"/>
      <c r="P985" s="107"/>
      <c r="Q985" s="107"/>
      <c r="R985" s="107"/>
      <c r="S985" s="107"/>
      <c r="T985" s="107"/>
      <c r="U985" s="107"/>
      <c r="V985" s="107"/>
      <c r="W985" s="107"/>
      <c r="X985" s="107"/>
      <c r="Y985" s="107"/>
      <c r="Z985" s="107"/>
    </row>
    <row r="986" ht="13.5" customHeight="1">
      <c r="A986" s="302"/>
      <c r="B986" s="302"/>
      <c r="C986" s="302"/>
      <c r="D986" s="302"/>
      <c r="E986" s="316"/>
      <c r="F986" s="302"/>
      <c r="G986" s="302"/>
      <c r="H986" s="302"/>
      <c r="I986" s="302"/>
      <c r="J986" s="302"/>
      <c r="L986" s="61"/>
      <c r="M986" s="107"/>
      <c r="N986" s="107"/>
      <c r="O986" s="107"/>
      <c r="P986" s="107"/>
      <c r="Q986" s="107"/>
      <c r="R986" s="107"/>
      <c r="S986" s="107"/>
      <c r="T986" s="107"/>
      <c r="U986" s="107"/>
      <c r="V986" s="107"/>
      <c r="W986" s="107"/>
      <c r="X986" s="107"/>
      <c r="Y986" s="107"/>
      <c r="Z986" s="107"/>
    </row>
    <row r="987" ht="13.5" customHeight="1">
      <c r="A987" s="302"/>
      <c r="B987" s="302"/>
      <c r="C987" s="302"/>
      <c r="D987" s="302"/>
      <c r="E987" s="316"/>
      <c r="F987" s="302"/>
      <c r="G987" s="302"/>
      <c r="H987" s="302"/>
      <c r="I987" s="302"/>
      <c r="J987" s="302"/>
      <c r="L987" s="61"/>
      <c r="M987" s="107"/>
      <c r="N987" s="107"/>
      <c r="O987" s="107"/>
      <c r="P987" s="107"/>
      <c r="Q987" s="107"/>
      <c r="R987" s="107"/>
      <c r="S987" s="107"/>
      <c r="T987" s="107"/>
      <c r="U987" s="107"/>
      <c r="V987" s="107"/>
      <c r="W987" s="107"/>
      <c r="X987" s="107"/>
      <c r="Y987" s="107"/>
      <c r="Z987" s="107"/>
    </row>
    <row r="988" ht="13.5" customHeight="1">
      <c r="A988" s="302"/>
      <c r="B988" s="302"/>
      <c r="C988" s="302"/>
      <c r="D988" s="302"/>
      <c r="E988" s="316"/>
      <c r="F988" s="302"/>
      <c r="G988" s="302"/>
      <c r="H988" s="302"/>
      <c r="I988" s="302"/>
      <c r="J988" s="302"/>
      <c r="L988" s="61"/>
      <c r="M988" s="107"/>
      <c r="N988" s="107"/>
      <c r="O988" s="107"/>
      <c r="P988" s="107"/>
      <c r="Q988" s="107"/>
      <c r="R988" s="107"/>
      <c r="S988" s="107"/>
      <c r="T988" s="107"/>
      <c r="U988" s="107"/>
      <c r="V988" s="107"/>
      <c r="W988" s="107"/>
      <c r="X988" s="107"/>
      <c r="Y988" s="107"/>
      <c r="Z988" s="107"/>
    </row>
    <row r="989" ht="13.5" customHeight="1">
      <c r="A989" s="302"/>
      <c r="B989" s="302"/>
      <c r="C989" s="302"/>
      <c r="D989" s="302"/>
      <c r="E989" s="316"/>
      <c r="F989" s="302"/>
      <c r="G989" s="302"/>
      <c r="H989" s="302"/>
      <c r="I989" s="302"/>
      <c r="J989" s="302"/>
      <c r="L989" s="61"/>
      <c r="M989" s="107"/>
      <c r="N989" s="107"/>
      <c r="O989" s="107"/>
      <c r="P989" s="107"/>
      <c r="Q989" s="107"/>
      <c r="R989" s="107"/>
      <c r="S989" s="107"/>
      <c r="T989" s="107"/>
      <c r="U989" s="107"/>
      <c r="V989" s="107"/>
      <c r="W989" s="107"/>
      <c r="X989" s="107"/>
      <c r="Y989" s="107"/>
      <c r="Z989" s="107"/>
    </row>
    <row r="990" ht="13.5" customHeight="1">
      <c r="A990" s="302"/>
      <c r="B990" s="302"/>
      <c r="C990" s="302"/>
      <c r="D990" s="302"/>
      <c r="E990" s="316"/>
      <c r="F990" s="302"/>
      <c r="G990" s="302"/>
      <c r="H990" s="302"/>
      <c r="I990" s="302"/>
      <c r="J990" s="302"/>
      <c r="L990" s="61"/>
      <c r="M990" s="107"/>
      <c r="N990" s="107"/>
      <c r="O990" s="107"/>
      <c r="P990" s="107"/>
      <c r="Q990" s="107"/>
      <c r="R990" s="107"/>
      <c r="S990" s="107"/>
      <c r="T990" s="107"/>
      <c r="U990" s="107"/>
      <c r="V990" s="107"/>
      <c r="W990" s="107"/>
      <c r="X990" s="107"/>
      <c r="Y990" s="107"/>
      <c r="Z990" s="107"/>
    </row>
    <row r="991" ht="13.5" customHeight="1">
      <c r="A991" s="302"/>
      <c r="B991" s="302"/>
      <c r="C991" s="302"/>
      <c r="D991" s="302"/>
      <c r="E991" s="316"/>
      <c r="F991" s="302"/>
      <c r="G991" s="302"/>
      <c r="H991" s="302"/>
      <c r="I991" s="302"/>
      <c r="J991" s="302"/>
      <c r="L991" s="61"/>
      <c r="M991" s="107"/>
      <c r="N991" s="107"/>
      <c r="O991" s="107"/>
      <c r="P991" s="107"/>
      <c r="Q991" s="107"/>
      <c r="R991" s="107"/>
      <c r="S991" s="107"/>
      <c r="T991" s="107"/>
      <c r="U991" s="107"/>
      <c r="V991" s="107"/>
      <c r="W991" s="107"/>
      <c r="X991" s="107"/>
      <c r="Y991" s="107"/>
      <c r="Z991" s="107"/>
    </row>
    <row r="992" ht="13.5" customHeight="1">
      <c r="A992" s="302"/>
      <c r="B992" s="302"/>
      <c r="C992" s="302"/>
      <c r="D992" s="302"/>
      <c r="E992" s="316"/>
      <c r="F992" s="302"/>
      <c r="G992" s="302"/>
      <c r="H992" s="302"/>
      <c r="I992" s="302"/>
      <c r="J992" s="302"/>
      <c r="L992" s="61"/>
      <c r="M992" s="107"/>
      <c r="N992" s="107"/>
      <c r="O992" s="107"/>
      <c r="P992" s="107"/>
      <c r="Q992" s="107"/>
      <c r="R992" s="107"/>
      <c r="S992" s="107"/>
      <c r="T992" s="107"/>
      <c r="U992" s="107"/>
      <c r="V992" s="107"/>
      <c r="W992" s="107"/>
      <c r="X992" s="107"/>
      <c r="Y992" s="107"/>
      <c r="Z992" s="107"/>
    </row>
    <row r="993" ht="13.5" customHeight="1">
      <c r="A993" s="302"/>
      <c r="B993" s="302"/>
      <c r="C993" s="302"/>
      <c r="D993" s="302"/>
      <c r="E993" s="316"/>
      <c r="F993" s="302"/>
      <c r="G993" s="302"/>
      <c r="H993" s="302"/>
      <c r="I993" s="302"/>
      <c r="J993" s="302"/>
      <c r="L993" s="61"/>
      <c r="M993" s="107"/>
      <c r="N993" s="107"/>
      <c r="O993" s="107"/>
      <c r="P993" s="107"/>
      <c r="Q993" s="107"/>
      <c r="R993" s="107"/>
      <c r="S993" s="107"/>
      <c r="T993" s="107"/>
      <c r="U993" s="107"/>
      <c r="V993" s="107"/>
      <c r="W993" s="107"/>
      <c r="X993" s="107"/>
      <c r="Y993" s="107"/>
      <c r="Z993" s="107"/>
    </row>
    <row r="994" ht="13.5" customHeight="1">
      <c r="A994" s="302"/>
      <c r="B994" s="302"/>
      <c r="C994" s="302"/>
      <c r="D994" s="302"/>
      <c r="E994" s="316"/>
      <c r="F994" s="302"/>
      <c r="G994" s="302"/>
      <c r="H994" s="302"/>
      <c r="I994" s="302"/>
      <c r="J994" s="302"/>
      <c r="L994" s="61"/>
      <c r="M994" s="107"/>
      <c r="N994" s="107"/>
      <c r="O994" s="107"/>
      <c r="P994" s="107"/>
      <c r="Q994" s="107"/>
      <c r="R994" s="107"/>
      <c r="S994" s="107"/>
      <c r="T994" s="107"/>
      <c r="U994" s="107"/>
      <c r="V994" s="107"/>
      <c r="W994" s="107"/>
      <c r="X994" s="107"/>
      <c r="Y994" s="107"/>
      <c r="Z994" s="107"/>
    </row>
    <row r="995" ht="13.5" customHeight="1">
      <c r="A995" s="302"/>
      <c r="B995" s="302"/>
      <c r="C995" s="302"/>
      <c r="D995" s="302"/>
      <c r="E995" s="316"/>
      <c r="F995" s="302"/>
      <c r="G995" s="302"/>
      <c r="H995" s="302"/>
      <c r="I995" s="302"/>
      <c r="J995" s="302"/>
      <c r="L995" s="61"/>
      <c r="M995" s="107"/>
      <c r="N995" s="107"/>
      <c r="O995" s="107"/>
      <c r="P995" s="107"/>
      <c r="Q995" s="107"/>
      <c r="R995" s="107"/>
      <c r="S995" s="107"/>
      <c r="T995" s="107"/>
      <c r="U995" s="107"/>
      <c r="V995" s="107"/>
      <c r="W995" s="107"/>
      <c r="X995" s="107"/>
      <c r="Y995" s="107"/>
      <c r="Z995" s="107"/>
    </row>
    <row r="996" ht="13.5" customHeight="1">
      <c r="A996" s="302"/>
      <c r="B996" s="302"/>
      <c r="C996" s="302"/>
      <c r="D996" s="302"/>
      <c r="E996" s="316"/>
      <c r="F996" s="302"/>
      <c r="G996" s="302"/>
      <c r="H996" s="302"/>
      <c r="I996" s="302"/>
      <c r="J996" s="302"/>
      <c r="L996" s="61"/>
      <c r="M996" s="107"/>
      <c r="N996" s="107"/>
      <c r="O996" s="107"/>
      <c r="P996" s="107"/>
      <c r="Q996" s="107"/>
      <c r="R996" s="107"/>
      <c r="S996" s="107"/>
      <c r="T996" s="107"/>
      <c r="U996" s="107"/>
      <c r="V996" s="107"/>
      <c r="W996" s="107"/>
      <c r="X996" s="107"/>
      <c r="Y996" s="107"/>
      <c r="Z996" s="107"/>
    </row>
    <row r="997" ht="13.5" customHeight="1">
      <c r="A997" s="302"/>
      <c r="B997" s="302"/>
      <c r="C997" s="302"/>
      <c r="D997" s="302"/>
      <c r="E997" s="316"/>
      <c r="F997" s="302"/>
      <c r="G997" s="302"/>
      <c r="H997" s="302"/>
      <c r="I997" s="302"/>
      <c r="J997" s="302"/>
      <c r="L997" s="61"/>
      <c r="M997" s="107"/>
      <c r="N997" s="107"/>
      <c r="O997" s="107"/>
      <c r="P997" s="107"/>
      <c r="Q997" s="107"/>
      <c r="R997" s="107"/>
      <c r="S997" s="107"/>
      <c r="T997" s="107"/>
      <c r="U997" s="107"/>
      <c r="V997" s="107"/>
      <c r="W997" s="107"/>
      <c r="X997" s="107"/>
      <c r="Y997" s="107"/>
      <c r="Z997" s="107"/>
    </row>
    <row r="998" ht="13.5" customHeight="1">
      <c r="A998" s="302"/>
      <c r="B998" s="302"/>
      <c r="C998" s="302"/>
      <c r="D998" s="302"/>
      <c r="E998" s="316"/>
      <c r="F998" s="302"/>
      <c r="G998" s="302"/>
      <c r="H998" s="302"/>
      <c r="I998" s="302"/>
      <c r="J998" s="302"/>
      <c r="L998" s="61"/>
      <c r="M998" s="107"/>
      <c r="N998" s="107"/>
      <c r="O998" s="107"/>
      <c r="P998" s="107"/>
      <c r="Q998" s="107"/>
      <c r="R998" s="107"/>
      <c r="S998" s="107"/>
      <c r="T998" s="107"/>
      <c r="U998" s="107"/>
      <c r="V998" s="107"/>
      <c r="W998" s="107"/>
      <c r="X998" s="107"/>
      <c r="Y998" s="107"/>
      <c r="Z998" s="107"/>
    </row>
    <row r="999" ht="13.5" customHeight="1">
      <c r="A999" s="302"/>
      <c r="B999" s="302"/>
      <c r="C999" s="302"/>
      <c r="D999" s="302"/>
      <c r="E999" s="316"/>
      <c r="F999" s="302"/>
      <c r="G999" s="302"/>
      <c r="H999" s="302"/>
      <c r="I999" s="302"/>
      <c r="J999" s="302"/>
      <c r="L999" s="61"/>
      <c r="M999" s="107"/>
      <c r="N999" s="107"/>
      <c r="O999" s="107"/>
      <c r="P999" s="107"/>
      <c r="Q999" s="107"/>
      <c r="R999" s="107"/>
      <c r="S999" s="107"/>
      <c r="T999" s="107"/>
      <c r="U999" s="107"/>
      <c r="V999" s="107"/>
      <c r="W999" s="107"/>
      <c r="X999" s="107"/>
      <c r="Y999" s="107"/>
      <c r="Z999" s="107"/>
    </row>
    <row r="1000" ht="13.5" customHeight="1">
      <c r="A1000" s="302"/>
      <c r="B1000" s="302"/>
      <c r="C1000" s="302"/>
      <c r="D1000" s="302"/>
      <c r="E1000" s="316"/>
      <c r="F1000" s="302"/>
      <c r="G1000" s="302"/>
      <c r="H1000" s="302"/>
      <c r="I1000" s="302"/>
      <c r="J1000" s="302"/>
      <c r="L1000" s="61"/>
      <c r="M1000" s="107"/>
      <c r="N1000" s="107"/>
      <c r="O1000" s="107"/>
      <c r="P1000" s="107"/>
      <c r="Q1000" s="107"/>
      <c r="R1000" s="107"/>
      <c r="S1000" s="107"/>
      <c r="T1000" s="107"/>
      <c r="U1000" s="107"/>
      <c r="V1000" s="107"/>
      <c r="W1000" s="107"/>
      <c r="X1000" s="107"/>
      <c r="Y1000" s="107"/>
      <c r="Z1000" s="107"/>
    </row>
  </sheetData>
  <printOptions/>
  <pageMargins bottom="0.75" footer="0.0" header="0.0" left="0.7" right="0.7" top="0.75"/>
  <pageSetup paperSize="9"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0.67"/>
    <col customWidth="1" min="2" max="2" width="57.11"/>
    <col customWidth="1" min="3" max="26" width="8.89"/>
  </cols>
  <sheetData>
    <row r="1" ht="13.5" customHeight="1">
      <c r="A1" s="330" t="s">
        <v>5189</v>
      </c>
      <c r="B1" s="330" t="s">
        <v>5190</v>
      </c>
      <c r="C1" s="253"/>
      <c r="D1" s="253"/>
      <c r="E1" s="253"/>
      <c r="F1" s="253"/>
      <c r="G1" s="253"/>
      <c r="H1" s="253"/>
      <c r="I1" s="253"/>
      <c r="J1" s="253"/>
      <c r="K1" s="253"/>
      <c r="L1" s="253"/>
      <c r="M1" s="253"/>
      <c r="N1" s="253"/>
      <c r="O1" s="253"/>
      <c r="P1" s="253"/>
      <c r="Q1" s="253"/>
      <c r="R1" s="253"/>
      <c r="S1" s="253"/>
      <c r="T1" s="253"/>
      <c r="U1" s="253"/>
      <c r="V1" s="253"/>
      <c r="W1" s="253"/>
      <c r="X1" s="253"/>
      <c r="Y1" s="253"/>
      <c r="Z1" s="253"/>
    </row>
    <row r="2" ht="13.5" customHeight="1">
      <c r="A2" s="253" t="s">
        <v>5191</v>
      </c>
      <c r="B2" s="253" t="s">
        <v>5192</v>
      </c>
      <c r="C2" s="253"/>
      <c r="D2" s="253"/>
      <c r="E2" s="253"/>
      <c r="F2" s="253"/>
      <c r="G2" s="253"/>
      <c r="H2" s="253"/>
      <c r="I2" s="253"/>
      <c r="J2" s="253"/>
      <c r="K2" s="253"/>
      <c r="L2" s="253"/>
      <c r="M2" s="253"/>
      <c r="N2" s="253"/>
      <c r="O2" s="253"/>
      <c r="P2" s="253"/>
      <c r="Q2" s="253"/>
      <c r="R2" s="253"/>
      <c r="S2" s="253"/>
      <c r="T2" s="253"/>
      <c r="U2" s="253"/>
      <c r="V2" s="253"/>
      <c r="W2" s="253"/>
      <c r="X2" s="253"/>
      <c r="Y2" s="253"/>
      <c r="Z2" s="253"/>
    </row>
    <row r="3" ht="13.5" customHeight="1">
      <c r="A3" s="253" t="s">
        <v>5193</v>
      </c>
      <c r="B3" s="253" t="s">
        <v>5194</v>
      </c>
      <c r="C3" s="253"/>
      <c r="D3" s="253"/>
      <c r="E3" s="253"/>
      <c r="F3" s="253"/>
      <c r="G3" s="253"/>
      <c r="H3" s="253"/>
      <c r="I3" s="253"/>
      <c r="J3" s="253"/>
      <c r="K3" s="253"/>
      <c r="L3" s="253"/>
      <c r="M3" s="253"/>
      <c r="N3" s="253"/>
      <c r="O3" s="253"/>
      <c r="P3" s="253"/>
      <c r="Q3" s="253"/>
      <c r="R3" s="253"/>
      <c r="S3" s="253"/>
      <c r="T3" s="253"/>
      <c r="U3" s="253"/>
      <c r="V3" s="253"/>
      <c r="W3" s="253"/>
      <c r="X3" s="253"/>
      <c r="Y3" s="253"/>
      <c r="Z3" s="253"/>
    </row>
    <row r="4" ht="13.5" customHeight="1">
      <c r="A4" s="253" t="s">
        <v>5195</v>
      </c>
      <c r="B4" s="253" t="s">
        <v>5196</v>
      </c>
      <c r="C4" s="253"/>
      <c r="D4" s="253"/>
      <c r="E4" s="253"/>
      <c r="F4" s="253"/>
      <c r="G4" s="253"/>
      <c r="H4" s="253"/>
      <c r="I4" s="253"/>
      <c r="J4" s="253"/>
      <c r="K4" s="253"/>
      <c r="L4" s="253"/>
      <c r="M4" s="253"/>
      <c r="N4" s="253"/>
      <c r="O4" s="253"/>
      <c r="P4" s="253"/>
      <c r="Q4" s="253"/>
      <c r="R4" s="253"/>
      <c r="S4" s="253"/>
      <c r="T4" s="253"/>
      <c r="U4" s="253"/>
      <c r="V4" s="253"/>
      <c r="W4" s="253"/>
      <c r="X4" s="253"/>
      <c r="Y4" s="253"/>
      <c r="Z4" s="253"/>
    </row>
    <row r="5" ht="13.5" customHeight="1">
      <c r="A5" s="253" t="s">
        <v>5197</v>
      </c>
      <c r="B5" s="253" t="s">
        <v>5198</v>
      </c>
      <c r="C5" s="253"/>
      <c r="D5" s="253"/>
      <c r="E5" s="253"/>
      <c r="F5" s="253"/>
      <c r="G5" s="253"/>
      <c r="H5" s="253"/>
      <c r="I5" s="253"/>
      <c r="J5" s="253"/>
      <c r="K5" s="253"/>
      <c r="L5" s="253"/>
      <c r="M5" s="253"/>
      <c r="N5" s="253"/>
      <c r="O5" s="253"/>
      <c r="P5" s="253"/>
      <c r="Q5" s="253"/>
      <c r="R5" s="253"/>
      <c r="S5" s="253"/>
      <c r="T5" s="253"/>
      <c r="U5" s="253"/>
      <c r="V5" s="253"/>
      <c r="W5" s="253"/>
      <c r="X5" s="253"/>
      <c r="Y5" s="253"/>
      <c r="Z5" s="253"/>
    </row>
    <row r="6" ht="13.5" customHeight="1">
      <c r="A6" s="253" t="s">
        <v>5199</v>
      </c>
      <c r="B6" s="253" t="s">
        <v>5200</v>
      </c>
      <c r="C6" s="253"/>
      <c r="D6" s="253"/>
      <c r="E6" s="253"/>
      <c r="F6" s="253"/>
      <c r="G6" s="253"/>
      <c r="H6" s="253"/>
      <c r="I6" s="253"/>
      <c r="J6" s="253"/>
      <c r="K6" s="253"/>
      <c r="L6" s="253"/>
      <c r="M6" s="253"/>
      <c r="N6" s="253"/>
      <c r="O6" s="253"/>
      <c r="P6" s="253"/>
      <c r="Q6" s="253"/>
      <c r="R6" s="253"/>
      <c r="S6" s="253"/>
      <c r="T6" s="253"/>
      <c r="U6" s="253"/>
      <c r="V6" s="253"/>
      <c r="W6" s="253"/>
      <c r="X6" s="253"/>
      <c r="Y6" s="253"/>
      <c r="Z6" s="253"/>
    </row>
    <row r="7" ht="13.5" customHeight="1">
      <c r="A7" s="253" t="s">
        <v>5201</v>
      </c>
      <c r="B7" s="253" t="s">
        <v>1492</v>
      </c>
      <c r="C7" s="253"/>
      <c r="D7" s="253"/>
      <c r="E7" s="253"/>
      <c r="F7" s="253"/>
      <c r="G7" s="253"/>
      <c r="H7" s="253"/>
      <c r="I7" s="253"/>
      <c r="J7" s="253"/>
      <c r="K7" s="253"/>
      <c r="L7" s="253"/>
      <c r="M7" s="253"/>
      <c r="N7" s="253"/>
      <c r="O7" s="253"/>
      <c r="P7" s="253"/>
      <c r="Q7" s="253"/>
      <c r="R7" s="253"/>
      <c r="S7" s="253"/>
      <c r="T7" s="253"/>
      <c r="U7" s="253"/>
      <c r="V7" s="253"/>
      <c r="W7" s="253"/>
      <c r="X7" s="253"/>
      <c r="Y7" s="253"/>
      <c r="Z7" s="253"/>
    </row>
    <row r="8" ht="13.5" customHeight="1">
      <c r="A8" s="253" t="s">
        <v>5202</v>
      </c>
      <c r="B8" s="253" t="s">
        <v>5203</v>
      </c>
      <c r="C8" s="253"/>
      <c r="D8" s="253"/>
      <c r="E8" s="253"/>
      <c r="F8" s="253"/>
      <c r="G8" s="253"/>
      <c r="H8" s="253"/>
      <c r="I8" s="253"/>
      <c r="J8" s="253"/>
      <c r="K8" s="253"/>
      <c r="L8" s="253"/>
      <c r="M8" s="253"/>
      <c r="N8" s="253"/>
      <c r="O8" s="253"/>
      <c r="P8" s="253"/>
      <c r="Q8" s="253"/>
      <c r="R8" s="253"/>
      <c r="S8" s="253"/>
      <c r="T8" s="253"/>
      <c r="U8" s="253"/>
      <c r="V8" s="253"/>
      <c r="W8" s="253"/>
      <c r="X8" s="253"/>
      <c r="Y8" s="253"/>
      <c r="Z8" s="253"/>
    </row>
    <row r="9" ht="13.5" customHeight="1">
      <c r="A9" s="253" t="s">
        <v>5204</v>
      </c>
      <c r="B9" s="253" t="s">
        <v>5205</v>
      </c>
      <c r="C9" s="253"/>
      <c r="D9" s="253"/>
      <c r="E9" s="253"/>
      <c r="F9" s="253"/>
      <c r="G9" s="253"/>
      <c r="H9" s="253"/>
      <c r="I9" s="253"/>
      <c r="J9" s="253"/>
      <c r="K9" s="253"/>
      <c r="L9" s="253"/>
      <c r="M9" s="253"/>
      <c r="N9" s="253"/>
      <c r="O9" s="253"/>
      <c r="P9" s="253"/>
      <c r="Q9" s="253"/>
      <c r="R9" s="253"/>
      <c r="S9" s="253"/>
      <c r="T9" s="253"/>
      <c r="U9" s="253"/>
      <c r="V9" s="253"/>
      <c r="W9" s="253"/>
      <c r="X9" s="253"/>
      <c r="Y9" s="253"/>
      <c r="Z9" s="253"/>
    </row>
    <row r="10" ht="13.5" customHeight="1">
      <c r="A10" s="253" t="s">
        <v>5206</v>
      </c>
      <c r="B10" s="253" t="s">
        <v>5207</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row>
    <row r="11" ht="13.5" customHeight="1">
      <c r="A11" s="253" t="s">
        <v>5208</v>
      </c>
      <c r="B11" s="253" t="s">
        <v>5209</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row>
    <row r="12" ht="13.5" customHeight="1">
      <c r="A12" s="253" t="s">
        <v>5210</v>
      </c>
      <c r="B12" s="253" t="s">
        <v>5211</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row>
    <row r="13" ht="13.5" customHeight="1">
      <c r="A13" s="253" t="s">
        <v>5212</v>
      </c>
      <c r="B13" s="253" t="s">
        <v>5213</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row>
    <row r="14" ht="13.5" customHeight="1">
      <c r="A14" s="253" t="s">
        <v>5214</v>
      </c>
      <c r="B14" s="253" t="s">
        <v>5215</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row>
    <row r="15" ht="13.5" customHeight="1">
      <c r="A15" s="253" t="s">
        <v>5216</v>
      </c>
      <c r="B15" s="253" t="s">
        <v>1223</v>
      </c>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row>
    <row r="16" ht="13.5" customHeight="1">
      <c r="A16" s="253" t="s">
        <v>5217</v>
      </c>
      <c r="B16" s="253" t="s">
        <v>1552</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row>
    <row r="17" ht="13.5" customHeight="1">
      <c r="A17" s="253" t="s">
        <v>5218</v>
      </c>
      <c r="B17" s="253" t="s">
        <v>5219</v>
      </c>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row>
    <row r="18" ht="13.5" customHeight="1">
      <c r="A18" s="253" t="s">
        <v>5220</v>
      </c>
      <c r="B18" s="253" t="s">
        <v>5221</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row>
    <row r="19" ht="13.5" customHeight="1">
      <c r="A19" s="253" t="s">
        <v>5222</v>
      </c>
      <c r="B19" s="253" t="s">
        <v>5223</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row>
    <row r="20" ht="13.5" customHeight="1">
      <c r="A20" s="253" t="s">
        <v>5224</v>
      </c>
      <c r="B20" s="253" t="s">
        <v>5225</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row>
    <row r="21" ht="13.5" customHeight="1">
      <c r="A21" s="253" t="s">
        <v>5226</v>
      </c>
      <c r="B21" s="253" t="s">
        <v>5227</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ht="13.5" customHeight="1">
      <c r="A22" s="253" t="s">
        <v>5228</v>
      </c>
      <c r="B22" s="253" t="s">
        <v>5229</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row>
    <row r="23" ht="13.5" customHeight="1">
      <c r="A23" s="253" t="s">
        <v>5230</v>
      </c>
      <c r="B23" s="253" t="s">
        <v>1436</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row>
    <row r="24" ht="13.5" customHeight="1">
      <c r="A24" s="253" t="s">
        <v>5231</v>
      </c>
      <c r="B24" s="253" t="s">
        <v>5232</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row>
    <row r="25" ht="13.5" customHeight="1">
      <c r="A25" s="253" t="s">
        <v>5233</v>
      </c>
      <c r="B25" s="253" t="s">
        <v>5234</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row>
    <row r="26" ht="13.5" customHeight="1">
      <c r="A26" s="253" t="s">
        <v>5235</v>
      </c>
      <c r="B26" s="253" t="s">
        <v>5236</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row>
    <row r="27" ht="13.5" customHeight="1">
      <c r="A27" s="253" t="s">
        <v>5237</v>
      </c>
      <c r="B27" s="253" t="s">
        <v>5238</v>
      </c>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row>
    <row r="28" ht="13.5" customHeight="1">
      <c r="A28" s="253" t="s">
        <v>5239</v>
      </c>
      <c r="B28" s="253" t="s">
        <v>1801</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row>
    <row r="29" ht="13.5" customHeight="1">
      <c r="A29" s="253" t="s">
        <v>5240</v>
      </c>
      <c r="B29" s="253" t="s">
        <v>5241</v>
      </c>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row>
    <row r="30" ht="13.5" customHeight="1">
      <c r="A30" s="253" t="s">
        <v>5242</v>
      </c>
      <c r="B30" s="253" t="s">
        <v>5243</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row>
    <row r="31" ht="13.5" customHeight="1">
      <c r="A31" s="253" t="s">
        <v>5244</v>
      </c>
      <c r="B31" s="253" t="s">
        <v>5245</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row>
    <row r="32" ht="13.5" customHeight="1">
      <c r="A32" s="253" t="s">
        <v>5246</v>
      </c>
      <c r="B32" s="253" t="s">
        <v>5247</v>
      </c>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row>
    <row r="33" ht="13.5" customHeight="1">
      <c r="A33" s="253" t="s">
        <v>5248</v>
      </c>
      <c r="B33" s="253" t="s">
        <v>1264</v>
      </c>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row>
    <row r="34" ht="13.5" customHeight="1">
      <c r="A34" s="253" t="s">
        <v>5249</v>
      </c>
      <c r="B34" s="253" t="s">
        <v>5250</v>
      </c>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row>
    <row r="35" ht="13.5" customHeight="1">
      <c r="A35" s="253" t="s">
        <v>5251</v>
      </c>
      <c r="B35" s="253" t="s">
        <v>5252</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row>
    <row r="36" ht="13.5" customHeight="1">
      <c r="A36" s="253" t="s">
        <v>5253</v>
      </c>
      <c r="B36" s="253" t="s">
        <v>5254</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row>
    <row r="37" ht="13.5" customHeight="1">
      <c r="A37" s="253" t="s">
        <v>5255</v>
      </c>
      <c r="B37" s="253" t="s">
        <v>5256</v>
      </c>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row>
    <row r="38" ht="13.5" customHeight="1">
      <c r="A38" s="253" t="s">
        <v>5257</v>
      </c>
      <c r="B38" s="253" t="s">
        <v>5258</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row>
    <row r="39" ht="13.5" customHeight="1">
      <c r="A39" s="253" t="s">
        <v>5259</v>
      </c>
      <c r="B39" s="253" t="s">
        <v>5260</v>
      </c>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row>
    <row r="40" ht="13.5" customHeight="1">
      <c r="A40" s="253" t="s">
        <v>5261</v>
      </c>
      <c r="B40" s="253" t="s">
        <v>5262</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row>
    <row r="41" ht="13.5" customHeight="1">
      <c r="A41" s="253" t="s">
        <v>5263</v>
      </c>
      <c r="B41" s="253" t="s">
        <v>5264</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row>
    <row r="42" ht="13.5" customHeight="1">
      <c r="A42" s="253" t="s">
        <v>5265</v>
      </c>
      <c r="B42" s="253" t="s">
        <v>1277</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row>
    <row r="43" ht="13.5" customHeight="1">
      <c r="A43" s="253" t="s">
        <v>5266</v>
      </c>
      <c r="B43" s="253" t="s">
        <v>5267</v>
      </c>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row>
    <row r="44" ht="13.5" customHeight="1">
      <c r="A44" s="253" t="s">
        <v>5268</v>
      </c>
      <c r="B44" s="253" t="s">
        <v>5269</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row>
    <row r="45" ht="13.5" customHeight="1">
      <c r="A45" s="253" t="s">
        <v>5270</v>
      </c>
      <c r="B45" s="253" t="s">
        <v>5271</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row>
    <row r="46" ht="13.5" customHeight="1">
      <c r="A46" s="253" t="s">
        <v>5272</v>
      </c>
      <c r="B46" s="253" t="s">
        <v>1567</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row>
    <row r="47" ht="13.5" customHeight="1">
      <c r="A47" s="253" t="s">
        <v>5273</v>
      </c>
      <c r="B47" s="253" t="s">
        <v>1269</v>
      </c>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row>
    <row r="48" ht="13.5" customHeight="1">
      <c r="A48" s="253" t="s">
        <v>5274</v>
      </c>
      <c r="B48" s="253" t="s">
        <v>5275</v>
      </c>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row>
    <row r="49" ht="13.5" customHeight="1">
      <c r="A49" s="253" t="s">
        <v>5276</v>
      </c>
      <c r="B49" s="253" t="s">
        <v>5277</v>
      </c>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row>
    <row r="50" ht="13.5" customHeight="1">
      <c r="A50" s="253" t="s">
        <v>5278</v>
      </c>
      <c r="B50" s="253" t="s">
        <v>1392</v>
      </c>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row>
    <row r="51" ht="13.5" customHeight="1">
      <c r="A51" s="253" t="s">
        <v>5279</v>
      </c>
      <c r="B51" s="253" t="s">
        <v>5280</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row>
    <row r="52" ht="13.5" customHeight="1">
      <c r="A52" s="253" t="s">
        <v>5281</v>
      </c>
      <c r="B52" s="253" t="s">
        <v>5282</v>
      </c>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row>
    <row r="53" ht="13.5" customHeight="1">
      <c r="A53" s="253" t="s">
        <v>5283</v>
      </c>
      <c r="B53" s="253" t="s">
        <v>1858</v>
      </c>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row>
    <row r="54" ht="13.5" customHeight="1">
      <c r="A54" s="253" t="s">
        <v>5284</v>
      </c>
      <c r="B54" s="253" t="s">
        <v>5285</v>
      </c>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row>
    <row r="55" ht="13.5" customHeight="1">
      <c r="A55" s="253" t="s">
        <v>5286</v>
      </c>
      <c r="B55" s="253" t="s">
        <v>5287</v>
      </c>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row>
    <row r="56" ht="13.5" customHeight="1">
      <c r="A56" s="253" t="s">
        <v>5288</v>
      </c>
      <c r="B56" s="253" t="s">
        <v>5289</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row>
    <row r="57" ht="13.5" customHeight="1">
      <c r="A57" s="253" t="s">
        <v>5290</v>
      </c>
      <c r="B57" s="253" t="s">
        <v>5291</v>
      </c>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row>
    <row r="58" ht="13.5" customHeight="1">
      <c r="A58" s="253" t="s">
        <v>5292</v>
      </c>
      <c r="B58" s="253" t="s">
        <v>5293</v>
      </c>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row>
    <row r="59" ht="13.5" customHeight="1">
      <c r="A59" s="253" t="s">
        <v>5294</v>
      </c>
      <c r="B59" s="253" t="s">
        <v>5295</v>
      </c>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row>
    <row r="60" ht="13.5" customHeight="1">
      <c r="A60" s="253" t="s">
        <v>5296</v>
      </c>
      <c r="B60" s="253" t="s">
        <v>5297</v>
      </c>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row>
    <row r="61" ht="13.5" customHeight="1">
      <c r="A61" s="253" t="s">
        <v>5298</v>
      </c>
      <c r="B61" s="253" t="s">
        <v>1592</v>
      </c>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ht="13.5" customHeight="1">
      <c r="A62" s="253" t="s">
        <v>5299</v>
      </c>
      <c r="B62" s="253" t="s">
        <v>5300</v>
      </c>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ht="13.5" customHeight="1">
      <c r="A63" s="253" t="s">
        <v>5301</v>
      </c>
      <c r="B63" s="253" t="s">
        <v>5302</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ht="13.5" customHeight="1">
      <c r="A64" s="253" t="s">
        <v>5303</v>
      </c>
      <c r="B64" s="253" t="s">
        <v>5304</v>
      </c>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ht="13.5" customHeight="1">
      <c r="A65" s="253" t="s">
        <v>5305</v>
      </c>
      <c r="B65" s="253" t="s">
        <v>5306</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ht="13.5" customHeight="1">
      <c r="A66" s="253" t="s">
        <v>5307</v>
      </c>
      <c r="B66" s="253" t="s">
        <v>5308</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row>
    <row r="67" ht="13.5" customHeight="1">
      <c r="A67" s="253" t="s">
        <v>5309</v>
      </c>
      <c r="B67" s="253" t="s">
        <v>5310</v>
      </c>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row>
    <row r="68" ht="13.5" customHeight="1">
      <c r="A68" s="253" t="s">
        <v>5311</v>
      </c>
      <c r="B68" s="253" t="s">
        <v>5312</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row>
    <row r="69" ht="13.5" customHeight="1">
      <c r="A69" s="253" t="s">
        <v>5313</v>
      </c>
      <c r="B69" s="253" t="s">
        <v>5314</v>
      </c>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row>
    <row r="70" ht="13.5" customHeight="1">
      <c r="A70" s="253" t="s">
        <v>5315</v>
      </c>
      <c r="B70" s="253" t="s">
        <v>5316</v>
      </c>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row>
    <row r="71" ht="13.5" customHeight="1">
      <c r="A71" s="253" t="s">
        <v>5317</v>
      </c>
      <c r="B71" s="253" t="s">
        <v>1687</v>
      </c>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row>
    <row r="72" ht="13.5" customHeight="1">
      <c r="A72" s="253" t="s">
        <v>5318</v>
      </c>
      <c r="B72" s="253" t="s">
        <v>5319</v>
      </c>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row>
    <row r="73" ht="13.5" customHeight="1">
      <c r="A73" s="253" t="s">
        <v>5320</v>
      </c>
      <c r="B73" s="253" t="s">
        <v>5321</v>
      </c>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row>
    <row r="74" ht="13.5" customHeight="1">
      <c r="A74" s="253" t="s">
        <v>5322</v>
      </c>
      <c r="B74" s="253" t="s">
        <v>5323</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row>
    <row r="75" ht="13.5" customHeight="1">
      <c r="A75" s="253" t="s">
        <v>5324</v>
      </c>
      <c r="B75" s="253" t="s">
        <v>5325</v>
      </c>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row>
    <row r="76" ht="13.5" customHeight="1">
      <c r="A76" s="253" t="s">
        <v>5326</v>
      </c>
      <c r="B76" s="253" t="s">
        <v>5327</v>
      </c>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row>
    <row r="77" ht="13.5" customHeight="1">
      <c r="A77" s="253" t="s">
        <v>5328</v>
      </c>
      <c r="B77" s="253" t="s">
        <v>5329</v>
      </c>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row>
    <row r="78" ht="13.5" customHeight="1">
      <c r="A78" s="253" t="s">
        <v>5330</v>
      </c>
      <c r="B78" s="253" t="s">
        <v>1588</v>
      </c>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row>
    <row r="79" ht="13.5" customHeight="1">
      <c r="A79" s="253" t="s">
        <v>5331</v>
      </c>
      <c r="B79" s="253" t="s">
        <v>5332</v>
      </c>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row>
    <row r="80" ht="13.5" customHeight="1">
      <c r="A80" s="253" t="s">
        <v>5333</v>
      </c>
      <c r="B80" s="253" t="s">
        <v>5334</v>
      </c>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row>
    <row r="81" ht="13.5" customHeight="1">
      <c r="A81" s="253" t="s">
        <v>5335</v>
      </c>
      <c r="B81" s="253" t="s">
        <v>5336</v>
      </c>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row>
    <row r="82" ht="13.5" customHeight="1">
      <c r="A82" s="253" t="s">
        <v>5337</v>
      </c>
      <c r="B82" s="253" t="s">
        <v>5338</v>
      </c>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row>
    <row r="83" ht="13.5" customHeight="1">
      <c r="A83" s="253" t="s">
        <v>5339</v>
      </c>
      <c r="B83" s="253" t="s">
        <v>5340</v>
      </c>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row>
    <row r="84" ht="13.5" customHeight="1">
      <c r="A84" s="253" t="s">
        <v>5341</v>
      </c>
      <c r="B84" s="253" t="s">
        <v>5342</v>
      </c>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row>
    <row r="85" ht="13.5" customHeight="1">
      <c r="A85" s="253" t="s">
        <v>5343</v>
      </c>
      <c r="B85" s="253" t="s">
        <v>1234</v>
      </c>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row>
    <row r="86" ht="13.5" customHeight="1">
      <c r="A86" s="253" t="s">
        <v>5344</v>
      </c>
      <c r="B86" s="253" t="s">
        <v>1395</v>
      </c>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row>
    <row r="87" ht="13.5" customHeight="1">
      <c r="A87" s="253" t="s">
        <v>5345</v>
      </c>
      <c r="B87" s="253" t="s">
        <v>5346</v>
      </c>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row>
    <row r="88" ht="13.5" customHeight="1">
      <c r="A88" s="253" t="s">
        <v>5347</v>
      </c>
      <c r="B88" s="253" t="s">
        <v>5348</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row>
    <row r="89" ht="13.5" customHeight="1">
      <c r="A89" s="253" t="s">
        <v>5349</v>
      </c>
      <c r="B89" s="253" t="s">
        <v>5350</v>
      </c>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row>
    <row r="90" ht="13.5" customHeight="1">
      <c r="A90" s="253" t="s">
        <v>5351</v>
      </c>
      <c r="B90" s="253" t="s">
        <v>5352</v>
      </c>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row>
    <row r="91" ht="13.5" customHeight="1">
      <c r="A91" s="253" t="s">
        <v>5353</v>
      </c>
      <c r="B91" s="253" t="s">
        <v>5354</v>
      </c>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row>
    <row r="92" ht="13.5" customHeight="1">
      <c r="A92" s="253" t="s">
        <v>5355</v>
      </c>
      <c r="B92" s="253" t="s">
        <v>5356</v>
      </c>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row>
    <row r="93" ht="13.5" customHeight="1">
      <c r="A93" s="253" t="s">
        <v>5357</v>
      </c>
      <c r="B93" s="253" t="s">
        <v>5358</v>
      </c>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row>
    <row r="94" ht="13.5" customHeight="1">
      <c r="A94" s="253" t="s">
        <v>5359</v>
      </c>
      <c r="B94" s="253" t="s">
        <v>5360</v>
      </c>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row>
    <row r="95" ht="13.5" customHeight="1">
      <c r="A95" s="253" t="s">
        <v>5361</v>
      </c>
      <c r="B95" s="253" t="s">
        <v>5362</v>
      </c>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row>
    <row r="96" ht="13.5" customHeight="1">
      <c r="A96" s="253" t="s">
        <v>5363</v>
      </c>
      <c r="B96" s="253" t="s">
        <v>5364</v>
      </c>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row>
    <row r="97" ht="13.5" customHeight="1">
      <c r="A97" s="253" t="s">
        <v>5365</v>
      </c>
      <c r="B97" s="253" t="s">
        <v>5366</v>
      </c>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row>
    <row r="98" ht="13.5" customHeight="1">
      <c r="A98" s="253" t="s">
        <v>5367</v>
      </c>
      <c r="B98" s="253" t="s">
        <v>5368</v>
      </c>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row>
    <row r="99" ht="13.5" customHeight="1">
      <c r="A99" s="253" t="s">
        <v>5369</v>
      </c>
      <c r="B99" s="253" t="s">
        <v>5370</v>
      </c>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row>
    <row r="100" ht="13.5" customHeight="1">
      <c r="A100" s="253" t="s">
        <v>5371</v>
      </c>
      <c r="B100" s="253" t="s">
        <v>5372</v>
      </c>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row>
    <row r="101" ht="13.5" customHeight="1">
      <c r="A101" s="253" t="s">
        <v>5373</v>
      </c>
      <c r="B101" s="253" t="s">
        <v>5374</v>
      </c>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row>
    <row r="102" ht="13.5" customHeight="1">
      <c r="A102" s="253" t="s">
        <v>5375</v>
      </c>
      <c r="B102" s="253" t="s">
        <v>5376</v>
      </c>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row>
    <row r="103" ht="13.5" customHeight="1">
      <c r="A103" s="253" t="s">
        <v>5377</v>
      </c>
      <c r="B103" s="253" t="s">
        <v>5378</v>
      </c>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row>
    <row r="104" ht="13.5" customHeight="1">
      <c r="A104" s="253" t="s">
        <v>5379</v>
      </c>
      <c r="B104" s="253" t="s">
        <v>5380</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row>
    <row r="105" ht="13.5" customHeight="1">
      <c r="A105" s="253" t="s">
        <v>5381</v>
      </c>
      <c r="B105" s="253" t="s">
        <v>1288</v>
      </c>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row>
    <row r="106" ht="13.5" customHeight="1">
      <c r="A106" s="253" t="s">
        <v>5382</v>
      </c>
      <c r="B106" s="253" t="s">
        <v>1573</v>
      </c>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row>
    <row r="107" ht="13.5" customHeight="1">
      <c r="A107" s="253" t="s">
        <v>5383</v>
      </c>
      <c r="B107" s="253" t="s">
        <v>5384</v>
      </c>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row>
    <row r="108" ht="13.5" customHeight="1">
      <c r="A108" s="253" t="s">
        <v>5385</v>
      </c>
      <c r="B108" s="253" t="s">
        <v>5386</v>
      </c>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row>
    <row r="109" ht="13.5" customHeight="1">
      <c r="A109" s="253" t="s">
        <v>5387</v>
      </c>
      <c r="B109" s="253" t="s">
        <v>5388</v>
      </c>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row>
    <row r="110" ht="13.5" customHeight="1">
      <c r="A110" s="253" t="s">
        <v>5389</v>
      </c>
      <c r="B110" s="253" t="s">
        <v>5390</v>
      </c>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row>
    <row r="111" ht="13.5" customHeight="1">
      <c r="A111" s="253" t="s">
        <v>5391</v>
      </c>
      <c r="B111" s="253" t="s">
        <v>5392</v>
      </c>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row>
    <row r="112" ht="13.5" customHeight="1">
      <c r="A112" s="253" t="s">
        <v>5393</v>
      </c>
      <c r="B112" s="253" t="s">
        <v>1220</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row>
    <row r="113" ht="13.5" customHeight="1">
      <c r="A113" s="253" t="s">
        <v>5394</v>
      </c>
      <c r="B113" s="253" t="s">
        <v>5395</v>
      </c>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row>
    <row r="114" ht="13.5" customHeight="1">
      <c r="A114" s="253" t="s">
        <v>5396</v>
      </c>
      <c r="B114" s="253" t="s">
        <v>1241</v>
      </c>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row>
    <row r="115" ht="13.5" customHeight="1">
      <c r="A115" s="253" t="s">
        <v>5397</v>
      </c>
      <c r="B115" s="253" t="s">
        <v>5398</v>
      </c>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row>
    <row r="116" ht="13.5" customHeight="1">
      <c r="A116" s="253" t="s">
        <v>5399</v>
      </c>
      <c r="B116" s="253" t="s">
        <v>5400</v>
      </c>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row>
    <row r="117" ht="13.5" customHeight="1">
      <c r="A117" s="253" t="s">
        <v>5401</v>
      </c>
      <c r="B117" s="253" t="s">
        <v>1458</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row>
    <row r="118" ht="13.5" customHeight="1">
      <c r="A118" s="253" t="s">
        <v>5402</v>
      </c>
      <c r="B118" s="253" t="s">
        <v>5403</v>
      </c>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row>
    <row r="119" ht="13.5" customHeight="1">
      <c r="A119" s="253" t="s">
        <v>5404</v>
      </c>
      <c r="B119" s="253" t="s">
        <v>5405</v>
      </c>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row>
    <row r="120" ht="13.5" customHeight="1">
      <c r="A120" s="253" t="s">
        <v>5406</v>
      </c>
      <c r="B120" s="253" t="s">
        <v>5407</v>
      </c>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row>
    <row r="121" ht="13.5" customHeight="1">
      <c r="A121" s="253" t="s">
        <v>5408</v>
      </c>
      <c r="B121" s="253" t="s">
        <v>1348</v>
      </c>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row>
    <row r="122" ht="13.5" customHeight="1">
      <c r="A122" s="253" t="s">
        <v>5409</v>
      </c>
      <c r="B122" s="253" t="s">
        <v>5410</v>
      </c>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row>
    <row r="123" ht="13.5" customHeight="1">
      <c r="A123" s="253" t="s">
        <v>5411</v>
      </c>
      <c r="B123" s="253" t="s">
        <v>1480</v>
      </c>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row>
    <row r="124" ht="13.5" customHeight="1">
      <c r="A124" s="253" t="s">
        <v>5412</v>
      </c>
      <c r="B124" s="253" t="s">
        <v>5413</v>
      </c>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row>
    <row r="125" ht="13.5" customHeight="1">
      <c r="A125" s="253" t="s">
        <v>5414</v>
      </c>
      <c r="B125" s="253" t="s">
        <v>5415</v>
      </c>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row>
    <row r="126" ht="13.5" customHeight="1">
      <c r="A126" s="253" t="s">
        <v>5416</v>
      </c>
      <c r="B126" s="253" t="s">
        <v>5417</v>
      </c>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row>
    <row r="127" ht="13.5" customHeight="1">
      <c r="A127" s="253" t="s">
        <v>5418</v>
      </c>
      <c r="B127" s="253" t="s">
        <v>5419</v>
      </c>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row>
    <row r="128" ht="13.5" customHeight="1">
      <c r="A128" s="253" t="s">
        <v>5420</v>
      </c>
      <c r="B128" s="253" t="s">
        <v>5421</v>
      </c>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row>
    <row r="129" ht="13.5" customHeight="1">
      <c r="A129" s="253" t="s">
        <v>5422</v>
      </c>
      <c r="B129" s="253" t="s">
        <v>5423</v>
      </c>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row>
    <row r="130" ht="13.5" customHeight="1">
      <c r="A130" s="253" t="s">
        <v>5424</v>
      </c>
      <c r="B130" s="253" t="s">
        <v>5425</v>
      </c>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row>
    <row r="131" ht="13.5" customHeight="1">
      <c r="A131" s="253" t="s">
        <v>5426</v>
      </c>
      <c r="B131" s="253" t="s">
        <v>1631</v>
      </c>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row>
    <row r="132" ht="13.5" customHeight="1">
      <c r="A132" s="253" t="s">
        <v>5427</v>
      </c>
      <c r="B132" s="253" t="s">
        <v>5428</v>
      </c>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row>
    <row r="133" ht="13.5" customHeight="1">
      <c r="A133" s="253" t="s">
        <v>5429</v>
      </c>
      <c r="B133" s="253" t="s">
        <v>5430</v>
      </c>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row>
    <row r="134" ht="13.5" customHeight="1">
      <c r="A134" s="253" t="s">
        <v>5431</v>
      </c>
      <c r="B134" s="253" t="s">
        <v>5432</v>
      </c>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row>
    <row r="135" ht="13.5" customHeight="1">
      <c r="A135" s="253" t="s">
        <v>5433</v>
      </c>
      <c r="B135" s="253" t="s">
        <v>5434</v>
      </c>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row>
    <row r="136" ht="13.5" customHeight="1">
      <c r="A136" s="253" t="s">
        <v>5435</v>
      </c>
      <c r="B136" s="253" t="s">
        <v>5436</v>
      </c>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row>
    <row r="137" ht="13.5" customHeight="1">
      <c r="A137" s="253" t="s">
        <v>5437</v>
      </c>
      <c r="B137" s="253" t="s">
        <v>1536</v>
      </c>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row>
    <row r="138" ht="13.5" customHeight="1">
      <c r="A138" s="253" t="s">
        <v>5438</v>
      </c>
      <c r="B138" s="253" t="s">
        <v>5439</v>
      </c>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row>
    <row r="139" ht="13.5" customHeight="1">
      <c r="A139" s="253" t="s">
        <v>5440</v>
      </c>
      <c r="B139" s="253" t="s">
        <v>5441</v>
      </c>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row>
    <row r="140" ht="13.5" customHeight="1">
      <c r="A140" s="253" t="s">
        <v>5442</v>
      </c>
      <c r="B140" s="253" t="s">
        <v>5443</v>
      </c>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row>
    <row r="141" ht="13.5" customHeight="1">
      <c r="A141" s="253" t="s">
        <v>5444</v>
      </c>
      <c r="B141" s="253" t="s">
        <v>5445</v>
      </c>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row>
    <row r="142" ht="13.5" customHeight="1">
      <c r="A142" s="253" t="s">
        <v>5446</v>
      </c>
      <c r="B142" s="253" t="s">
        <v>5447</v>
      </c>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row>
    <row r="143" ht="13.5" customHeight="1">
      <c r="A143" s="253" t="s">
        <v>5448</v>
      </c>
      <c r="B143" s="253" t="s">
        <v>5449</v>
      </c>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row>
    <row r="144" ht="13.5" customHeight="1">
      <c r="A144" s="253" t="s">
        <v>5450</v>
      </c>
      <c r="B144" s="253" t="s">
        <v>5451</v>
      </c>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row>
    <row r="145" ht="13.5" customHeight="1">
      <c r="A145" s="253" t="s">
        <v>5452</v>
      </c>
      <c r="B145" s="253" t="s">
        <v>5453</v>
      </c>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row>
    <row r="146" ht="13.5" customHeight="1">
      <c r="A146" s="253" t="s">
        <v>5454</v>
      </c>
      <c r="B146" s="253" t="s">
        <v>1307</v>
      </c>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row>
    <row r="147" ht="13.5" customHeight="1">
      <c r="A147" s="253" t="s">
        <v>5455</v>
      </c>
      <c r="B147" s="253" t="s">
        <v>5456</v>
      </c>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row>
    <row r="148" ht="13.5" customHeight="1">
      <c r="A148" s="253" t="s">
        <v>5457</v>
      </c>
      <c r="B148" s="253" t="s">
        <v>5458</v>
      </c>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row>
    <row r="149" ht="13.5" customHeight="1">
      <c r="A149" s="253" t="s">
        <v>5459</v>
      </c>
      <c r="B149" s="253" t="s">
        <v>5460</v>
      </c>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253"/>
      <c r="Y149" s="253"/>
      <c r="Z149" s="253"/>
    </row>
    <row r="150" ht="13.5" customHeight="1">
      <c r="A150" s="253" t="s">
        <v>5461</v>
      </c>
      <c r="B150" s="253" t="s">
        <v>5462</v>
      </c>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row>
    <row r="151" ht="13.5" customHeight="1">
      <c r="A151" s="253" t="s">
        <v>5463</v>
      </c>
      <c r="B151" s="253" t="s">
        <v>5464</v>
      </c>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row>
    <row r="152" ht="13.5" customHeight="1">
      <c r="A152" s="253" t="s">
        <v>5465</v>
      </c>
      <c r="B152" s="253" t="s">
        <v>5466</v>
      </c>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row>
    <row r="153" ht="13.5" customHeight="1">
      <c r="A153" s="253" t="s">
        <v>5467</v>
      </c>
      <c r="B153" s="253" t="s">
        <v>5468</v>
      </c>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53"/>
      <c r="Y153" s="253"/>
      <c r="Z153" s="253"/>
    </row>
    <row r="154" ht="13.5" customHeight="1">
      <c r="A154" s="253" t="s">
        <v>5469</v>
      </c>
      <c r="B154" s="253" t="s">
        <v>5470</v>
      </c>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row>
    <row r="155" ht="13.5" customHeight="1">
      <c r="A155" s="253" t="s">
        <v>5471</v>
      </c>
      <c r="B155" s="253" t="s">
        <v>1797</v>
      </c>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row>
    <row r="156" ht="13.5" customHeight="1">
      <c r="A156" s="253" t="s">
        <v>5472</v>
      </c>
      <c r="B156" s="253" t="s">
        <v>5473</v>
      </c>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53"/>
      <c r="Z156" s="253"/>
    </row>
    <row r="157" ht="13.5" customHeight="1">
      <c r="A157" s="253" t="s">
        <v>5474</v>
      </c>
      <c r="B157" s="253" t="s">
        <v>5475</v>
      </c>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row>
    <row r="158" ht="13.5" customHeight="1">
      <c r="A158" s="253" t="s">
        <v>5476</v>
      </c>
      <c r="B158" s="253" t="s">
        <v>5477</v>
      </c>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row>
    <row r="159" ht="13.5" customHeight="1">
      <c r="A159" s="253" t="s">
        <v>5478</v>
      </c>
      <c r="B159" s="253" t="s">
        <v>1584</v>
      </c>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row>
    <row r="160" ht="13.5" customHeight="1">
      <c r="A160" s="253" t="s">
        <v>5479</v>
      </c>
      <c r="B160" s="253" t="s">
        <v>5480</v>
      </c>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row>
    <row r="161" ht="13.5" customHeight="1">
      <c r="A161" s="253" t="s">
        <v>5481</v>
      </c>
      <c r="B161" s="253" t="s">
        <v>1539</v>
      </c>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row>
    <row r="162" ht="13.5" customHeight="1">
      <c r="A162" s="253" t="s">
        <v>5482</v>
      </c>
      <c r="B162" s="253" t="s">
        <v>5483</v>
      </c>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row>
    <row r="163" ht="13.5" customHeight="1">
      <c r="A163" s="253" t="s">
        <v>5484</v>
      </c>
      <c r="B163" s="253" t="s">
        <v>5485</v>
      </c>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row>
    <row r="164" ht="13.5" customHeight="1">
      <c r="A164" s="253" t="s">
        <v>5486</v>
      </c>
      <c r="B164" s="253" t="s">
        <v>5487</v>
      </c>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row>
    <row r="165" ht="13.5" customHeight="1">
      <c r="A165" s="253" t="s">
        <v>5488</v>
      </c>
      <c r="B165" s="253" t="s">
        <v>5489</v>
      </c>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row>
    <row r="166" ht="13.5" customHeight="1">
      <c r="A166" s="253" t="s">
        <v>5490</v>
      </c>
      <c r="B166" s="253" t="s">
        <v>5491</v>
      </c>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row>
    <row r="167" ht="13.5" customHeight="1">
      <c r="A167" s="253" t="s">
        <v>5492</v>
      </c>
      <c r="B167" s="253" t="s">
        <v>5493</v>
      </c>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row>
    <row r="168" ht="13.5" customHeight="1">
      <c r="A168" s="253" t="s">
        <v>5494</v>
      </c>
      <c r="B168" s="253" t="s">
        <v>1455</v>
      </c>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row>
    <row r="169" ht="13.5" customHeight="1">
      <c r="A169" s="253" t="s">
        <v>5495</v>
      </c>
      <c r="B169" s="253" t="s">
        <v>5496</v>
      </c>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row>
    <row r="170" ht="13.5" customHeight="1">
      <c r="A170" s="253" t="s">
        <v>5497</v>
      </c>
      <c r="B170" s="253" t="s">
        <v>5498</v>
      </c>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row>
    <row r="171" ht="13.5" customHeight="1">
      <c r="A171" s="253" t="s">
        <v>5499</v>
      </c>
      <c r="B171" s="253" t="s">
        <v>5500</v>
      </c>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row>
    <row r="172" ht="13.5" customHeight="1">
      <c r="A172" s="253" t="s">
        <v>5501</v>
      </c>
      <c r="B172" s="253" t="s">
        <v>5502</v>
      </c>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row>
    <row r="173" ht="13.5" customHeight="1">
      <c r="A173" s="253" t="s">
        <v>5503</v>
      </c>
      <c r="B173" s="253" t="s">
        <v>5504</v>
      </c>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row>
    <row r="174" ht="13.5" customHeight="1">
      <c r="A174" s="253" t="s">
        <v>5505</v>
      </c>
      <c r="B174" s="253" t="s">
        <v>5506</v>
      </c>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53"/>
      <c r="Y174" s="253"/>
      <c r="Z174" s="253"/>
    </row>
    <row r="175" ht="13.5" customHeight="1">
      <c r="A175" s="253" t="s">
        <v>5507</v>
      </c>
      <c r="B175" s="253" t="s">
        <v>5508</v>
      </c>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row>
    <row r="176" ht="13.5" customHeight="1">
      <c r="A176" s="253" t="s">
        <v>5509</v>
      </c>
      <c r="B176" s="253" t="s">
        <v>1322</v>
      </c>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row>
    <row r="177" ht="13.5" customHeight="1">
      <c r="A177" s="253" t="s">
        <v>5510</v>
      </c>
      <c r="B177" s="253" t="s">
        <v>1301</v>
      </c>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row>
    <row r="178" ht="13.5" customHeight="1">
      <c r="A178" s="253" t="s">
        <v>5511</v>
      </c>
      <c r="B178" s="253" t="s">
        <v>5512</v>
      </c>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row>
    <row r="179" ht="13.5" customHeight="1">
      <c r="A179" s="253" t="s">
        <v>5513</v>
      </c>
      <c r="B179" s="253" t="s">
        <v>1464</v>
      </c>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row>
    <row r="180" ht="13.5" customHeight="1">
      <c r="A180" s="253" t="s">
        <v>5514</v>
      </c>
      <c r="B180" s="253" t="s">
        <v>1251</v>
      </c>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253"/>
      <c r="Z180" s="253"/>
    </row>
    <row r="181" ht="13.5" customHeight="1">
      <c r="A181" s="253" t="s">
        <v>5515</v>
      </c>
      <c r="B181" s="253" t="s">
        <v>5516</v>
      </c>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row>
    <row r="182" ht="13.5" customHeight="1">
      <c r="A182" s="253" t="s">
        <v>5517</v>
      </c>
      <c r="B182" s="253" t="s">
        <v>5518</v>
      </c>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row>
    <row r="183" ht="13.5" customHeight="1">
      <c r="A183" s="253" t="s">
        <v>5519</v>
      </c>
      <c r="B183" s="253" t="s">
        <v>5520</v>
      </c>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row>
    <row r="184" ht="13.5" customHeight="1">
      <c r="A184" s="253" t="s">
        <v>5521</v>
      </c>
      <c r="B184" s="253" t="s">
        <v>5522</v>
      </c>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c r="Y184" s="253"/>
      <c r="Z184" s="253"/>
    </row>
    <row r="185" ht="13.5" customHeight="1">
      <c r="A185" s="253" t="s">
        <v>5523</v>
      </c>
      <c r="B185" s="253" t="s">
        <v>1362</v>
      </c>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row>
    <row r="186" ht="13.5" customHeight="1">
      <c r="A186" s="253" t="s">
        <v>5524</v>
      </c>
      <c r="B186" s="253" t="s">
        <v>1736</v>
      </c>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row>
    <row r="187" ht="13.5" customHeight="1">
      <c r="A187" s="253" t="s">
        <v>5525</v>
      </c>
      <c r="B187" s="253" t="s">
        <v>5526</v>
      </c>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53"/>
      <c r="Y187" s="253"/>
      <c r="Z187" s="253"/>
    </row>
    <row r="188" ht="13.5" customHeight="1">
      <c r="A188" s="253" t="s">
        <v>5527</v>
      </c>
      <c r="B188" s="253" t="s">
        <v>5528</v>
      </c>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row>
    <row r="189" ht="13.5" customHeight="1">
      <c r="A189" s="253" t="s">
        <v>5529</v>
      </c>
      <c r="B189" s="253" t="s">
        <v>5530</v>
      </c>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3"/>
      <c r="Y189" s="253"/>
      <c r="Z189" s="253"/>
    </row>
    <row r="190" ht="13.5" customHeight="1">
      <c r="A190" s="253" t="s">
        <v>5531</v>
      </c>
      <c r="B190" s="253" t="s">
        <v>5532</v>
      </c>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row>
    <row r="191" ht="13.5" customHeight="1">
      <c r="A191" s="253" t="s">
        <v>5533</v>
      </c>
      <c r="B191" s="253" t="s">
        <v>5534</v>
      </c>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row>
    <row r="192" ht="13.5" customHeight="1">
      <c r="A192" s="253" t="s">
        <v>5535</v>
      </c>
      <c r="B192" s="253" t="s">
        <v>5536</v>
      </c>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53"/>
      <c r="Y192" s="253"/>
      <c r="Z192" s="253"/>
    </row>
    <row r="193" ht="13.5" customHeight="1">
      <c r="A193" s="253" t="s">
        <v>5537</v>
      </c>
      <c r="B193" s="253" t="s">
        <v>5538</v>
      </c>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row>
    <row r="194" ht="13.5" customHeight="1">
      <c r="A194" s="253" t="s">
        <v>5539</v>
      </c>
      <c r="B194" s="253" t="s">
        <v>5540</v>
      </c>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row>
    <row r="195" ht="13.5" customHeight="1">
      <c r="A195" s="253" t="s">
        <v>5541</v>
      </c>
      <c r="B195" s="253" t="s">
        <v>5542</v>
      </c>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53"/>
      <c r="Y195" s="253"/>
      <c r="Z195" s="253"/>
    </row>
    <row r="196" ht="13.5" customHeight="1">
      <c r="A196" s="253" t="s">
        <v>5543</v>
      </c>
      <c r="B196" s="253" t="s">
        <v>5544</v>
      </c>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c r="Y196" s="253"/>
      <c r="Z196" s="253"/>
    </row>
    <row r="197" ht="13.5" customHeight="1">
      <c r="A197" s="253" t="s">
        <v>5545</v>
      </c>
      <c r="B197" s="253" t="s">
        <v>1487</v>
      </c>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c r="Y197" s="253"/>
      <c r="Z197" s="253"/>
    </row>
    <row r="198" ht="13.5" customHeight="1">
      <c r="A198" s="253" t="s">
        <v>5546</v>
      </c>
      <c r="B198" s="253" t="s">
        <v>5547</v>
      </c>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row>
    <row r="199" ht="13.5" customHeight="1">
      <c r="A199" s="253" t="s">
        <v>5548</v>
      </c>
      <c r="B199" s="253" t="s">
        <v>5549</v>
      </c>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53"/>
      <c r="Y199" s="253"/>
      <c r="Z199" s="253"/>
    </row>
    <row r="200" ht="13.5" customHeight="1">
      <c r="A200" s="253" t="s">
        <v>5550</v>
      </c>
      <c r="B200" s="253" t="s">
        <v>5551</v>
      </c>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53"/>
      <c r="Y200" s="253"/>
      <c r="Z200" s="253"/>
    </row>
    <row r="201" ht="13.5" customHeight="1">
      <c r="A201" s="253" t="s">
        <v>5552</v>
      </c>
      <c r="B201" s="253" t="s">
        <v>5553</v>
      </c>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53"/>
      <c r="Y201" s="253"/>
      <c r="Z201" s="253"/>
    </row>
    <row r="202" ht="13.5" customHeight="1">
      <c r="A202" s="253" t="s">
        <v>5554</v>
      </c>
      <c r="B202" s="253" t="s">
        <v>1521</v>
      </c>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53"/>
      <c r="Y202" s="253"/>
      <c r="Z202" s="253"/>
    </row>
    <row r="203" ht="13.5" customHeight="1">
      <c r="A203" s="253" t="s">
        <v>5555</v>
      </c>
      <c r="B203" s="253" t="s">
        <v>5556</v>
      </c>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53"/>
      <c r="Y203" s="253"/>
      <c r="Z203" s="253"/>
    </row>
    <row r="204" ht="13.5" customHeight="1">
      <c r="A204" s="253" t="s">
        <v>5557</v>
      </c>
      <c r="B204" s="253" t="s">
        <v>5558</v>
      </c>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253"/>
      <c r="Y204" s="253"/>
      <c r="Z204" s="253"/>
    </row>
    <row r="205" ht="13.5" customHeight="1">
      <c r="A205" s="253" t="s">
        <v>5559</v>
      </c>
      <c r="B205" s="253" t="s">
        <v>5560</v>
      </c>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53"/>
      <c r="Y205" s="253"/>
      <c r="Z205" s="253"/>
    </row>
    <row r="206" ht="13.5" customHeight="1">
      <c r="A206" s="253" t="s">
        <v>5561</v>
      </c>
      <c r="B206" s="253" t="s">
        <v>5562</v>
      </c>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row>
    <row r="207" ht="13.5" customHeight="1">
      <c r="A207" s="253" t="s">
        <v>5563</v>
      </c>
      <c r="B207" s="253" t="s">
        <v>5564</v>
      </c>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253"/>
      <c r="Y207" s="253"/>
      <c r="Z207" s="253"/>
    </row>
    <row r="208" ht="13.5" customHeight="1">
      <c r="A208" s="253" t="s">
        <v>5565</v>
      </c>
      <c r="B208" s="253" t="s">
        <v>1291</v>
      </c>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253"/>
      <c r="Y208" s="253"/>
      <c r="Z208" s="253"/>
    </row>
    <row r="209" ht="13.5" customHeight="1">
      <c r="A209" s="253" t="s">
        <v>5566</v>
      </c>
      <c r="B209" s="253" t="s">
        <v>5567</v>
      </c>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row>
    <row r="210" ht="13.5" customHeight="1">
      <c r="A210" s="253" t="s">
        <v>5568</v>
      </c>
      <c r="B210" s="253" t="s">
        <v>5569</v>
      </c>
      <c r="C210" s="253"/>
      <c r="D210" s="253"/>
      <c r="E210" s="253"/>
      <c r="F210" s="253"/>
      <c r="G210" s="253"/>
      <c r="H210" s="253"/>
      <c r="I210" s="253"/>
      <c r="J210" s="253"/>
      <c r="K210" s="253"/>
      <c r="L210" s="253"/>
      <c r="M210" s="253"/>
      <c r="N210" s="253"/>
      <c r="O210" s="253"/>
      <c r="P210" s="253"/>
      <c r="Q210" s="253"/>
      <c r="R210" s="253"/>
      <c r="S210" s="253"/>
      <c r="T210" s="253"/>
      <c r="U210" s="253"/>
      <c r="V210" s="253"/>
      <c r="W210" s="253"/>
      <c r="X210" s="253"/>
      <c r="Y210" s="253"/>
      <c r="Z210" s="253"/>
    </row>
    <row r="211" ht="13.5" customHeight="1">
      <c r="A211" s="253" t="s">
        <v>5570</v>
      </c>
      <c r="B211" s="253" t="s">
        <v>1603</v>
      </c>
      <c r="C211" s="253"/>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row>
    <row r="212" ht="13.5" customHeight="1">
      <c r="A212" s="253" t="s">
        <v>5571</v>
      </c>
      <c r="B212" s="253" t="s">
        <v>5572</v>
      </c>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row>
    <row r="213" ht="13.5" customHeight="1">
      <c r="A213" s="253" t="s">
        <v>5573</v>
      </c>
      <c r="B213" s="253" t="s">
        <v>1633</v>
      </c>
      <c r="C213" s="253"/>
      <c r="D213" s="253"/>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row>
    <row r="214" ht="13.5" customHeight="1">
      <c r="A214" s="253" t="s">
        <v>5574</v>
      </c>
      <c r="B214" s="253" t="s">
        <v>5575</v>
      </c>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row>
    <row r="215" ht="13.5" customHeight="1">
      <c r="A215" s="253" t="s">
        <v>5576</v>
      </c>
      <c r="B215" s="253" t="s">
        <v>5577</v>
      </c>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row>
    <row r="216" ht="13.5" customHeight="1">
      <c r="A216" s="253" t="s">
        <v>5578</v>
      </c>
      <c r="B216" s="253" t="s">
        <v>1304</v>
      </c>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row>
    <row r="217" ht="13.5" customHeight="1">
      <c r="A217" s="253" t="s">
        <v>5579</v>
      </c>
      <c r="B217" s="253" t="s">
        <v>1274</v>
      </c>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253"/>
      <c r="Y217" s="253"/>
      <c r="Z217" s="253"/>
    </row>
    <row r="218" ht="13.5" customHeight="1">
      <c r="A218" s="253" t="s">
        <v>5580</v>
      </c>
      <c r="B218" s="253" t="s">
        <v>5581</v>
      </c>
      <c r="C218" s="253"/>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row>
    <row r="219" ht="13.5" customHeight="1">
      <c r="A219" s="253" t="s">
        <v>5582</v>
      </c>
      <c r="B219" s="253" t="s">
        <v>976</v>
      </c>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53"/>
      <c r="Y219" s="253"/>
      <c r="Z219" s="253"/>
    </row>
    <row r="220" ht="13.5" customHeight="1">
      <c r="A220" s="253" t="s">
        <v>5583</v>
      </c>
      <c r="B220" s="253" t="s">
        <v>5584</v>
      </c>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53"/>
      <c r="Y220" s="253"/>
      <c r="Z220" s="253"/>
    </row>
    <row r="221" ht="13.5" customHeight="1">
      <c r="A221" s="253" t="s">
        <v>5585</v>
      </c>
      <c r="B221" s="253" t="s">
        <v>1387</v>
      </c>
      <c r="C221" s="253"/>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row>
    <row r="222" ht="13.5" customHeight="1">
      <c r="A222" s="253" t="s">
        <v>5586</v>
      </c>
      <c r="B222" s="253" t="s">
        <v>1661</v>
      </c>
      <c r="C222" s="253"/>
      <c r="D222" s="253"/>
      <c r="E222" s="253"/>
      <c r="F222" s="253"/>
      <c r="G222" s="253"/>
      <c r="H222" s="253"/>
      <c r="I222" s="253"/>
      <c r="J222" s="253"/>
      <c r="K222" s="253"/>
      <c r="L222" s="253"/>
      <c r="M222" s="253"/>
      <c r="N222" s="253"/>
      <c r="O222" s="253"/>
      <c r="P222" s="253"/>
      <c r="Q222" s="253"/>
      <c r="R222" s="253"/>
      <c r="S222" s="253"/>
      <c r="T222" s="253"/>
      <c r="U222" s="253"/>
      <c r="V222" s="253"/>
      <c r="W222" s="253"/>
      <c r="X222" s="253"/>
      <c r="Y222" s="253"/>
      <c r="Z222" s="253"/>
    </row>
    <row r="223" ht="13.5" customHeight="1">
      <c r="A223" s="253" t="s">
        <v>5587</v>
      </c>
      <c r="B223" s="253" t="s">
        <v>5588</v>
      </c>
      <c r="C223" s="253"/>
      <c r="D223" s="253"/>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row>
    <row r="224" ht="13.5" customHeight="1">
      <c r="A224" s="253" t="s">
        <v>5589</v>
      </c>
      <c r="B224" s="253" t="s">
        <v>5590</v>
      </c>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row>
    <row r="225" ht="13.5" customHeight="1">
      <c r="A225" s="253" t="s">
        <v>5591</v>
      </c>
      <c r="B225" s="253" t="s">
        <v>5592</v>
      </c>
      <c r="C225" s="253"/>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row>
    <row r="226" ht="13.5" customHeight="1">
      <c r="A226" s="253" t="s">
        <v>5593</v>
      </c>
      <c r="B226" s="253" t="s">
        <v>5594</v>
      </c>
      <c r="C226" s="253"/>
      <c r="D226" s="253"/>
      <c r="E226" s="253"/>
      <c r="F226" s="253"/>
      <c r="G226" s="253"/>
      <c r="H226" s="253"/>
      <c r="I226" s="253"/>
      <c r="J226" s="253"/>
      <c r="K226" s="253"/>
      <c r="L226" s="253"/>
      <c r="M226" s="253"/>
      <c r="N226" s="253"/>
      <c r="O226" s="253"/>
      <c r="P226" s="253"/>
      <c r="Q226" s="253"/>
      <c r="R226" s="253"/>
      <c r="S226" s="253"/>
      <c r="T226" s="253"/>
      <c r="U226" s="253"/>
      <c r="V226" s="253"/>
      <c r="W226" s="253"/>
      <c r="X226" s="253"/>
      <c r="Y226" s="253"/>
      <c r="Z226" s="253"/>
    </row>
    <row r="227" ht="13.5" customHeight="1">
      <c r="A227" s="253" t="s">
        <v>5595</v>
      </c>
      <c r="B227" s="253" t="s">
        <v>5596</v>
      </c>
      <c r="C227" s="253"/>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row>
    <row r="228" ht="13.5" customHeight="1">
      <c r="A228" s="253" t="s">
        <v>5597</v>
      </c>
      <c r="B228" s="253" t="s">
        <v>5598</v>
      </c>
      <c r="C228" s="253"/>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253"/>
      <c r="Z228" s="253"/>
    </row>
    <row r="229" ht="13.5" customHeight="1">
      <c r="A229" s="253" t="s">
        <v>5599</v>
      </c>
      <c r="B229" s="253" t="s">
        <v>1285</v>
      </c>
      <c r="C229" s="253"/>
      <c r="D229" s="253"/>
      <c r="E229" s="253"/>
      <c r="F229" s="253"/>
      <c r="G229" s="253"/>
      <c r="H229" s="253"/>
      <c r="I229" s="253"/>
      <c r="J229" s="253"/>
      <c r="K229" s="253"/>
      <c r="L229" s="253"/>
      <c r="M229" s="253"/>
      <c r="N229" s="253"/>
      <c r="O229" s="253"/>
      <c r="P229" s="253"/>
      <c r="Q229" s="253"/>
      <c r="R229" s="253"/>
      <c r="S229" s="253"/>
      <c r="T229" s="253"/>
      <c r="U229" s="253"/>
      <c r="V229" s="253"/>
      <c r="W229" s="253"/>
      <c r="X229" s="253"/>
      <c r="Y229" s="253"/>
      <c r="Z229" s="253"/>
    </row>
    <row r="230" ht="13.5" customHeight="1">
      <c r="A230" s="253" t="s">
        <v>5600</v>
      </c>
      <c r="B230" s="253" t="s">
        <v>5601</v>
      </c>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3"/>
      <c r="Z230" s="253"/>
    </row>
    <row r="231" ht="13.5" customHeight="1">
      <c r="A231" s="253" t="s">
        <v>5602</v>
      </c>
      <c r="B231" s="253" t="s">
        <v>5603</v>
      </c>
      <c r="C231" s="253"/>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row>
    <row r="232" ht="13.5" customHeight="1">
      <c r="A232" s="253" t="s">
        <v>5604</v>
      </c>
      <c r="B232" s="253" t="s">
        <v>5605</v>
      </c>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253"/>
      <c r="Y232" s="253"/>
      <c r="Z232" s="253"/>
    </row>
    <row r="233" ht="13.5" customHeight="1">
      <c r="A233" s="253" t="s">
        <v>5606</v>
      </c>
      <c r="B233" s="253" t="s">
        <v>1231</v>
      </c>
      <c r="C233" s="253"/>
      <c r="D233" s="253"/>
      <c r="E233" s="253"/>
      <c r="F233" s="253"/>
      <c r="G233" s="253"/>
      <c r="H233" s="253"/>
      <c r="I233" s="253"/>
      <c r="J233" s="253"/>
      <c r="K233" s="253"/>
      <c r="L233" s="253"/>
      <c r="M233" s="253"/>
      <c r="N233" s="253"/>
      <c r="O233" s="253"/>
      <c r="P233" s="253"/>
      <c r="Q233" s="253"/>
      <c r="R233" s="253"/>
      <c r="S233" s="253"/>
      <c r="T233" s="253"/>
      <c r="U233" s="253"/>
      <c r="V233" s="253"/>
      <c r="W233" s="253"/>
      <c r="X233" s="253"/>
      <c r="Y233" s="253"/>
      <c r="Z233" s="253"/>
    </row>
    <row r="234" ht="13.5" customHeight="1">
      <c r="A234" s="253" t="s">
        <v>5607</v>
      </c>
      <c r="B234" s="253" t="s">
        <v>5608</v>
      </c>
      <c r="C234" s="253"/>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row>
    <row r="235" ht="13.5" customHeight="1">
      <c r="A235" s="253" t="s">
        <v>5609</v>
      </c>
      <c r="B235" s="253" t="s">
        <v>1248</v>
      </c>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row>
    <row r="236" ht="13.5" customHeight="1">
      <c r="A236" s="253" t="s">
        <v>5610</v>
      </c>
      <c r="B236" s="253" t="s">
        <v>5611</v>
      </c>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row>
    <row r="237" ht="13.5" customHeight="1">
      <c r="A237" s="253" t="s">
        <v>5612</v>
      </c>
      <c r="B237" s="253" t="s">
        <v>5613</v>
      </c>
      <c r="C237" s="253"/>
      <c r="D237" s="253"/>
      <c r="E237" s="253"/>
      <c r="F237" s="253"/>
      <c r="G237" s="253"/>
      <c r="H237" s="253"/>
      <c r="I237" s="253"/>
      <c r="J237" s="253"/>
      <c r="K237" s="253"/>
      <c r="L237" s="253"/>
      <c r="M237" s="253"/>
      <c r="N237" s="253"/>
      <c r="O237" s="253"/>
      <c r="P237" s="253"/>
      <c r="Q237" s="253"/>
      <c r="R237" s="253"/>
      <c r="S237" s="253"/>
      <c r="T237" s="253"/>
      <c r="U237" s="253"/>
      <c r="V237" s="253"/>
      <c r="W237" s="253"/>
      <c r="X237" s="253"/>
      <c r="Y237" s="253"/>
      <c r="Z237" s="253"/>
    </row>
    <row r="238" ht="13.5" customHeight="1">
      <c r="A238" s="253" t="s">
        <v>5614</v>
      </c>
      <c r="B238" s="253" t="s">
        <v>1226</v>
      </c>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row>
    <row r="239" ht="13.5" customHeight="1">
      <c r="A239" s="253" t="s">
        <v>5615</v>
      </c>
      <c r="B239" s="253" t="s">
        <v>5616</v>
      </c>
      <c r="C239" s="253"/>
      <c r="D239" s="253"/>
      <c r="E239" s="253"/>
      <c r="F239" s="253"/>
      <c r="G239" s="253"/>
      <c r="H239" s="253"/>
      <c r="I239" s="253"/>
      <c r="J239" s="253"/>
      <c r="K239" s="253"/>
      <c r="L239" s="253"/>
      <c r="M239" s="253"/>
      <c r="N239" s="253"/>
      <c r="O239" s="253"/>
      <c r="P239" s="253"/>
      <c r="Q239" s="253"/>
      <c r="R239" s="253"/>
      <c r="S239" s="253"/>
      <c r="T239" s="253"/>
      <c r="U239" s="253"/>
      <c r="V239" s="253"/>
      <c r="W239" s="253"/>
      <c r="X239" s="253"/>
      <c r="Y239" s="253"/>
      <c r="Z239" s="253"/>
    </row>
    <row r="240" ht="13.5" customHeight="1">
      <c r="A240" s="253" t="s">
        <v>5617</v>
      </c>
      <c r="B240" s="253" t="s">
        <v>1257</v>
      </c>
      <c r="C240" s="253"/>
      <c r="D240" s="253"/>
      <c r="E240" s="253"/>
      <c r="F240" s="253"/>
      <c r="G240" s="253"/>
      <c r="H240" s="253"/>
      <c r="I240" s="253"/>
      <c r="J240" s="253"/>
      <c r="K240" s="253"/>
      <c r="L240" s="253"/>
      <c r="M240" s="253"/>
      <c r="N240" s="253"/>
      <c r="O240" s="253"/>
      <c r="P240" s="253"/>
      <c r="Q240" s="253"/>
      <c r="R240" s="253"/>
      <c r="S240" s="253"/>
      <c r="T240" s="253"/>
      <c r="U240" s="253"/>
      <c r="V240" s="253"/>
      <c r="W240" s="253"/>
      <c r="X240" s="253"/>
      <c r="Y240" s="253"/>
      <c r="Z240" s="253"/>
    </row>
    <row r="241" ht="13.5" customHeight="1">
      <c r="A241" s="253" t="s">
        <v>5618</v>
      </c>
      <c r="B241" s="253" t="s">
        <v>5619</v>
      </c>
      <c r="C241" s="253"/>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row>
    <row r="242" ht="13.5" customHeight="1">
      <c r="A242" s="253" t="s">
        <v>5620</v>
      </c>
      <c r="B242" s="253" t="s">
        <v>5621</v>
      </c>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row>
    <row r="243" ht="13.5" customHeight="1">
      <c r="A243" s="253" t="s">
        <v>5622</v>
      </c>
      <c r="B243" s="253" t="s">
        <v>1763</v>
      </c>
      <c r="C243" s="253"/>
      <c r="D243" s="253"/>
      <c r="E243" s="253"/>
      <c r="F243" s="253"/>
      <c r="G243" s="253"/>
      <c r="H243" s="253"/>
      <c r="I243" s="253"/>
      <c r="J243" s="253"/>
      <c r="K243" s="253"/>
      <c r="L243" s="253"/>
      <c r="M243" s="253"/>
      <c r="N243" s="253"/>
      <c r="O243" s="253"/>
      <c r="P243" s="253"/>
      <c r="Q243" s="253"/>
      <c r="R243" s="253"/>
      <c r="S243" s="253"/>
      <c r="T243" s="253"/>
      <c r="U243" s="253"/>
      <c r="V243" s="253"/>
      <c r="W243" s="253"/>
      <c r="X243" s="253"/>
      <c r="Y243" s="253"/>
      <c r="Z243" s="253"/>
    </row>
    <row r="244" ht="13.5" customHeight="1">
      <c r="A244" s="253" t="s">
        <v>5623</v>
      </c>
      <c r="B244" s="253" t="s">
        <v>5624</v>
      </c>
      <c r="C244" s="253"/>
      <c r="D244" s="253"/>
      <c r="E244" s="253"/>
      <c r="F244" s="253"/>
      <c r="G244" s="253"/>
      <c r="H244" s="253"/>
      <c r="I244" s="253"/>
      <c r="J244" s="253"/>
      <c r="K244" s="253"/>
      <c r="L244" s="253"/>
      <c r="M244" s="253"/>
      <c r="N244" s="253"/>
      <c r="O244" s="253"/>
      <c r="P244" s="253"/>
      <c r="Q244" s="253"/>
      <c r="R244" s="253"/>
      <c r="S244" s="253"/>
      <c r="T244" s="253"/>
      <c r="U244" s="253"/>
      <c r="V244" s="253"/>
      <c r="W244" s="253"/>
      <c r="X244" s="253"/>
      <c r="Y244" s="253"/>
      <c r="Z244" s="253"/>
    </row>
    <row r="245" ht="13.5" customHeight="1">
      <c r="A245" s="253" t="s">
        <v>5625</v>
      </c>
      <c r="B245" s="253" t="s">
        <v>5626</v>
      </c>
      <c r="C245" s="253"/>
      <c r="D245" s="253"/>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253"/>
    </row>
    <row r="246" ht="13.5" customHeight="1">
      <c r="A246" s="253" t="s">
        <v>5627</v>
      </c>
      <c r="B246" s="253" t="s">
        <v>5628</v>
      </c>
      <c r="C246" s="25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row>
    <row r="247" ht="13.5" customHeight="1">
      <c r="A247" s="253" t="s">
        <v>5629</v>
      </c>
      <c r="B247" s="253" t="s">
        <v>5630</v>
      </c>
      <c r="C247" s="253"/>
      <c r="D247" s="253"/>
      <c r="E247" s="253"/>
      <c r="F247" s="253"/>
      <c r="G247" s="253"/>
      <c r="H247" s="253"/>
      <c r="I247" s="253"/>
      <c r="J247" s="253"/>
      <c r="K247" s="253"/>
      <c r="L247" s="253"/>
      <c r="M247" s="253"/>
      <c r="N247" s="253"/>
      <c r="O247" s="253"/>
      <c r="P247" s="253"/>
      <c r="Q247" s="253"/>
      <c r="R247" s="253"/>
      <c r="S247" s="253"/>
      <c r="T247" s="253"/>
      <c r="U247" s="253"/>
      <c r="V247" s="253"/>
      <c r="W247" s="253"/>
      <c r="X247" s="253"/>
      <c r="Y247" s="253"/>
      <c r="Z247" s="253"/>
    </row>
    <row r="248" ht="13.5" customHeight="1">
      <c r="A248" s="253" t="s">
        <v>5631</v>
      </c>
      <c r="B248" s="253" t="s">
        <v>5632</v>
      </c>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row>
    <row r="249" ht="13.5" customHeight="1">
      <c r="A249" s="253" t="s">
        <v>5633</v>
      </c>
      <c r="B249" s="253" t="s">
        <v>5634</v>
      </c>
      <c r="C249" s="25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row>
    <row r="250" ht="13.5" customHeight="1">
      <c r="A250" s="253" t="s">
        <v>5635</v>
      </c>
      <c r="B250" s="253" t="s">
        <v>1375</v>
      </c>
      <c r="C250" s="253"/>
      <c r="D250" s="253"/>
      <c r="E250" s="253"/>
      <c r="F250" s="253"/>
      <c r="G250" s="253"/>
      <c r="H250" s="253"/>
      <c r="I250" s="253"/>
      <c r="J250" s="253"/>
      <c r="K250" s="253"/>
      <c r="L250" s="253"/>
      <c r="M250" s="253"/>
      <c r="N250" s="253"/>
      <c r="O250" s="253"/>
      <c r="P250" s="253"/>
      <c r="Q250" s="253"/>
      <c r="R250" s="253"/>
      <c r="S250" s="253"/>
      <c r="T250" s="253"/>
      <c r="U250" s="253"/>
      <c r="V250" s="253"/>
      <c r="W250" s="253"/>
      <c r="X250" s="253"/>
      <c r="Y250" s="253"/>
      <c r="Z250" s="253"/>
    </row>
    <row r="251" ht="13.5" customHeight="1">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row>
    <row r="252" ht="13.5" customHeight="1">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c r="X252" s="253"/>
      <c r="Y252" s="253"/>
      <c r="Z252" s="253"/>
    </row>
    <row r="253" ht="13.5" customHeight="1">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c r="X253" s="253"/>
      <c r="Y253" s="253"/>
      <c r="Z253" s="253"/>
    </row>
    <row r="254" ht="13.5" customHeight="1">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row>
    <row r="255" ht="13.5" customHeight="1">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row>
    <row r="256" ht="13.5" customHeight="1">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c r="X256" s="253"/>
      <c r="Y256" s="253"/>
      <c r="Z256" s="253"/>
    </row>
    <row r="257" ht="13.5" customHeight="1">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c r="X257" s="253"/>
      <c r="Y257" s="253"/>
      <c r="Z257" s="253"/>
    </row>
    <row r="258" ht="13.5" customHeight="1">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row>
    <row r="259" ht="13.5" customHeight="1">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c r="X259" s="253"/>
      <c r="Y259" s="253"/>
      <c r="Z259" s="253"/>
    </row>
    <row r="260" ht="13.5" customHeight="1">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c r="X260" s="253"/>
      <c r="Y260" s="253"/>
      <c r="Z260" s="253"/>
    </row>
    <row r="261" ht="13.5" customHeight="1">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row>
    <row r="262" ht="13.5" customHeight="1">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row>
    <row r="263" ht="13.5" customHeight="1">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53"/>
      <c r="Y263" s="253"/>
      <c r="Z263" s="253"/>
    </row>
    <row r="264" ht="13.5" customHeight="1">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c r="X264" s="253"/>
      <c r="Y264" s="253"/>
      <c r="Z264" s="253"/>
    </row>
    <row r="265" ht="13.5" customHeight="1">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row>
    <row r="266" ht="13.5" customHeight="1">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c r="X266" s="253"/>
      <c r="Y266" s="253"/>
      <c r="Z266" s="253"/>
    </row>
    <row r="267" ht="13.5" customHeight="1">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c r="X267" s="253"/>
      <c r="Y267" s="253"/>
      <c r="Z267" s="253"/>
    </row>
    <row r="268" ht="13.5" customHeight="1">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row>
    <row r="269" ht="13.5" customHeight="1">
      <c r="A269" s="253"/>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c r="X269" s="253"/>
      <c r="Y269" s="253"/>
      <c r="Z269" s="253"/>
    </row>
    <row r="270" ht="13.5" customHeight="1">
      <c r="A270" s="253"/>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c r="X270" s="253"/>
      <c r="Y270" s="253"/>
      <c r="Z270" s="253"/>
    </row>
    <row r="271" ht="13.5" customHeight="1">
      <c r="A271" s="253"/>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c r="X271" s="253"/>
      <c r="Y271" s="253"/>
      <c r="Z271" s="253"/>
    </row>
    <row r="272" ht="13.5" customHeight="1">
      <c r="A272" s="253"/>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c r="X272" s="253"/>
      <c r="Y272" s="253"/>
      <c r="Z272" s="253"/>
    </row>
    <row r="273" ht="13.5" customHeight="1">
      <c r="A273" s="253"/>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row>
    <row r="274" ht="13.5" customHeight="1">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c r="X274" s="253"/>
      <c r="Y274" s="253"/>
      <c r="Z274" s="253"/>
    </row>
    <row r="275" ht="13.5" customHeight="1">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c r="X275" s="253"/>
      <c r="Y275" s="253"/>
      <c r="Z275" s="253"/>
    </row>
    <row r="276" ht="13.5" customHeight="1">
      <c r="A276" s="253"/>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row>
    <row r="277" ht="13.5" customHeight="1">
      <c r="A277" s="253"/>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c r="X277" s="253"/>
      <c r="Y277" s="253"/>
      <c r="Z277" s="253"/>
    </row>
    <row r="278" ht="13.5" customHeight="1">
      <c r="A278" s="253"/>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c r="X278" s="253"/>
      <c r="Y278" s="253"/>
      <c r="Z278" s="253"/>
    </row>
    <row r="279" ht="13.5" customHeight="1">
      <c r="A279" s="253"/>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row>
    <row r="280" ht="13.5" customHeight="1">
      <c r="A280" s="253"/>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c r="X280" s="253"/>
      <c r="Y280" s="253"/>
      <c r="Z280" s="253"/>
    </row>
    <row r="281" ht="13.5" customHeight="1">
      <c r="A281" s="253"/>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c r="X281" s="253"/>
      <c r="Y281" s="253"/>
      <c r="Z281" s="253"/>
    </row>
    <row r="282" ht="13.5" customHeight="1">
      <c r="A282" s="253"/>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c r="X282" s="253"/>
      <c r="Y282" s="253"/>
      <c r="Z282" s="253"/>
    </row>
    <row r="283" ht="13.5" customHeight="1">
      <c r="A283" s="253"/>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row>
    <row r="284" ht="13.5" customHeight="1">
      <c r="A284" s="253"/>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c r="X284" s="253"/>
      <c r="Y284" s="253"/>
      <c r="Z284" s="253"/>
    </row>
    <row r="285" ht="13.5" customHeight="1">
      <c r="A285" s="253"/>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c r="X285" s="253"/>
      <c r="Y285" s="253"/>
      <c r="Z285" s="253"/>
    </row>
    <row r="286" ht="13.5" customHeight="1">
      <c r="A286" s="253"/>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row>
    <row r="287" ht="13.5" customHeight="1">
      <c r="A287" s="253"/>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253"/>
      <c r="Z287" s="253"/>
    </row>
    <row r="288" ht="13.5" customHeight="1">
      <c r="A288" s="253"/>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c r="X288" s="253"/>
      <c r="Y288" s="253"/>
      <c r="Z288" s="253"/>
    </row>
    <row r="289" ht="13.5" customHeight="1">
      <c r="A289" s="253"/>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row>
    <row r="290" ht="13.5" customHeight="1">
      <c r="A290" s="253"/>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c r="X290" s="253"/>
      <c r="Y290" s="253"/>
      <c r="Z290" s="253"/>
    </row>
    <row r="291" ht="13.5" customHeight="1">
      <c r="A291" s="253"/>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c r="X291" s="253"/>
      <c r="Y291" s="253"/>
      <c r="Z291" s="253"/>
    </row>
    <row r="292" ht="13.5" customHeight="1">
      <c r="A292" s="253"/>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c r="X292" s="253"/>
      <c r="Y292" s="253"/>
      <c r="Z292" s="253"/>
    </row>
    <row r="293" ht="13.5" customHeight="1">
      <c r="A293" s="253"/>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row>
    <row r="294" ht="13.5" customHeight="1">
      <c r="A294" s="253"/>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row>
    <row r="295" ht="13.5" customHeight="1">
      <c r="A295" s="253"/>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c r="X295" s="253"/>
      <c r="Y295" s="253"/>
      <c r="Z295" s="253"/>
    </row>
    <row r="296" ht="13.5" customHeight="1">
      <c r="A296" s="253"/>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c r="X296" s="253"/>
      <c r="Y296" s="253"/>
      <c r="Z296" s="253"/>
    </row>
    <row r="297" ht="13.5" customHeight="1">
      <c r="A297" s="253"/>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row>
    <row r="298" ht="13.5" customHeight="1">
      <c r="A298" s="253"/>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c r="X298" s="253"/>
      <c r="Y298" s="253"/>
      <c r="Z298" s="253"/>
    </row>
    <row r="299" ht="13.5" customHeight="1">
      <c r="A299" s="253"/>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c r="X299" s="253"/>
      <c r="Y299" s="253"/>
      <c r="Z299" s="253"/>
    </row>
    <row r="300" ht="13.5" customHeight="1">
      <c r="A300" s="253"/>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row>
    <row r="301" ht="13.5" customHeight="1">
      <c r="A301" s="253"/>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c r="X301" s="253"/>
      <c r="Y301" s="253"/>
      <c r="Z301" s="253"/>
    </row>
    <row r="302" ht="13.5" customHeight="1">
      <c r="A302" s="253"/>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c r="X302" s="253"/>
      <c r="Y302" s="253"/>
      <c r="Z302" s="253"/>
    </row>
    <row r="303" ht="13.5" customHeight="1">
      <c r="A303" s="253"/>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row>
    <row r="304" ht="13.5" customHeight="1">
      <c r="A304" s="253"/>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c r="X304" s="253"/>
      <c r="Y304" s="253"/>
      <c r="Z304" s="253"/>
    </row>
    <row r="305" ht="13.5" customHeight="1">
      <c r="A305" s="253"/>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c r="X305" s="253"/>
      <c r="Y305" s="253"/>
      <c r="Z305" s="253"/>
    </row>
    <row r="306" ht="13.5" customHeight="1">
      <c r="A306" s="253"/>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row>
    <row r="307" ht="13.5" customHeight="1">
      <c r="A307" s="253"/>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row>
    <row r="308" ht="13.5" customHeight="1">
      <c r="A308" s="253"/>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c r="X308" s="253"/>
      <c r="Y308" s="253"/>
      <c r="Z308" s="253"/>
    </row>
    <row r="309" ht="13.5" customHeight="1">
      <c r="A309" s="253"/>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c r="X309" s="253"/>
      <c r="Y309" s="253"/>
      <c r="Z309" s="253"/>
    </row>
    <row r="310" ht="13.5" customHeight="1">
      <c r="A310" s="253"/>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row>
    <row r="311" ht="13.5" customHeight="1">
      <c r="A311" s="253"/>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c r="X311" s="253"/>
      <c r="Y311" s="253"/>
      <c r="Z311" s="253"/>
    </row>
    <row r="312" ht="13.5" customHeight="1">
      <c r="A312" s="253"/>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c r="X312" s="253"/>
      <c r="Y312" s="253"/>
      <c r="Z312" s="253"/>
    </row>
    <row r="313" ht="13.5" customHeight="1">
      <c r="A313" s="253"/>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row>
    <row r="314" ht="13.5" customHeight="1">
      <c r="A314" s="253"/>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c r="X314" s="253"/>
      <c r="Y314" s="253"/>
      <c r="Z314" s="253"/>
    </row>
    <row r="315" ht="13.5" customHeight="1">
      <c r="A315" s="253"/>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c r="X315" s="253"/>
      <c r="Y315" s="253"/>
      <c r="Z315" s="253"/>
    </row>
    <row r="316" ht="13.5" customHeight="1">
      <c r="A316" s="253"/>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row>
    <row r="317" ht="13.5" customHeight="1">
      <c r="A317" s="253"/>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c r="X317" s="253"/>
      <c r="Y317" s="253"/>
      <c r="Z317" s="253"/>
    </row>
    <row r="318" ht="13.5" customHeight="1">
      <c r="A318" s="253"/>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c r="X318" s="253"/>
      <c r="Y318" s="253"/>
      <c r="Z318" s="253"/>
    </row>
    <row r="319" ht="13.5" customHeight="1">
      <c r="A319" s="253"/>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row>
    <row r="320" ht="13.5" customHeight="1">
      <c r="A320" s="253"/>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c r="X320" s="253"/>
      <c r="Y320" s="253"/>
      <c r="Z320" s="253"/>
    </row>
    <row r="321" ht="13.5" customHeight="1">
      <c r="A321" s="253"/>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c r="X321" s="253"/>
      <c r="Y321" s="253"/>
      <c r="Z321" s="253"/>
    </row>
    <row r="322" ht="13.5" customHeight="1">
      <c r="A322" s="253"/>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row>
    <row r="323" ht="13.5" customHeight="1">
      <c r="A323" s="253"/>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c r="X323" s="253"/>
      <c r="Y323" s="253"/>
      <c r="Z323" s="253"/>
    </row>
    <row r="324" ht="13.5" customHeight="1">
      <c r="A324" s="253"/>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c r="X324" s="253"/>
      <c r="Y324" s="253"/>
      <c r="Z324" s="253"/>
    </row>
    <row r="325" ht="13.5" customHeight="1">
      <c r="A325" s="253"/>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row>
    <row r="326" ht="13.5" customHeight="1">
      <c r="A326" s="253"/>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row>
    <row r="327" ht="13.5" customHeight="1">
      <c r="A327" s="253"/>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c r="X327" s="253"/>
      <c r="Y327" s="253"/>
      <c r="Z327" s="253"/>
    </row>
    <row r="328" ht="13.5" customHeight="1">
      <c r="A328" s="253"/>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row>
    <row r="329" ht="13.5" customHeight="1">
      <c r="A329" s="253"/>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row>
    <row r="330" ht="13.5" customHeight="1">
      <c r="A330" s="253"/>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c r="X330" s="253"/>
      <c r="Y330" s="253"/>
      <c r="Z330" s="253"/>
    </row>
    <row r="331" ht="13.5" customHeight="1">
      <c r="A331" s="253"/>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row>
    <row r="332" ht="13.5" customHeight="1">
      <c r="A332" s="253"/>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row>
    <row r="333" ht="13.5" customHeight="1">
      <c r="A333" s="253"/>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c r="X333" s="253"/>
      <c r="Y333" s="253"/>
      <c r="Z333" s="253"/>
    </row>
    <row r="334" ht="13.5" customHeight="1">
      <c r="A334" s="253"/>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c r="X334" s="253"/>
      <c r="Y334" s="253"/>
      <c r="Z334" s="253"/>
    </row>
    <row r="335" ht="13.5" customHeight="1">
      <c r="A335" s="253"/>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row>
    <row r="336" ht="13.5" customHeight="1">
      <c r="A336" s="253"/>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c r="X336" s="253"/>
      <c r="Y336" s="253"/>
      <c r="Z336" s="253"/>
    </row>
    <row r="337" ht="13.5" customHeight="1">
      <c r="A337" s="253"/>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c r="X337" s="253"/>
      <c r="Y337" s="253"/>
      <c r="Z337" s="253"/>
    </row>
    <row r="338" ht="13.5" customHeight="1">
      <c r="A338" s="253"/>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row>
    <row r="339" ht="13.5" customHeight="1">
      <c r="A339" s="253"/>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c r="X339" s="253"/>
      <c r="Y339" s="253"/>
      <c r="Z339" s="253"/>
    </row>
    <row r="340" ht="13.5" customHeight="1">
      <c r="A340" s="253"/>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c r="X340" s="253"/>
      <c r="Y340" s="253"/>
      <c r="Z340" s="253"/>
    </row>
    <row r="341" ht="13.5" customHeight="1">
      <c r="A341" s="253"/>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row>
    <row r="342" ht="13.5" customHeight="1">
      <c r="A342" s="253"/>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row>
    <row r="343" ht="13.5" customHeight="1">
      <c r="A343" s="253"/>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c r="X343" s="253"/>
      <c r="Y343" s="253"/>
      <c r="Z343" s="253"/>
    </row>
    <row r="344" ht="13.5" customHeight="1">
      <c r="A344" s="253"/>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c r="X344" s="253"/>
      <c r="Y344" s="253"/>
      <c r="Z344" s="253"/>
    </row>
    <row r="345" ht="13.5" customHeight="1">
      <c r="A345" s="253"/>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row>
    <row r="346" ht="13.5" customHeight="1">
      <c r="A346" s="253"/>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c r="X346" s="253"/>
      <c r="Y346" s="253"/>
      <c r="Z346" s="253"/>
    </row>
    <row r="347" ht="13.5" customHeight="1">
      <c r="A347" s="253"/>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row>
    <row r="348" ht="13.5" customHeight="1">
      <c r="A348" s="253"/>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row>
    <row r="349" ht="13.5" customHeight="1">
      <c r="A349" s="253"/>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c r="X349" s="253"/>
      <c r="Y349" s="253"/>
      <c r="Z349" s="253"/>
    </row>
    <row r="350" ht="13.5" customHeight="1">
      <c r="A350" s="253"/>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c r="X350" s="253"/>
      <c r="Y350" s="253"/>
      <c r="Z350" s="253"/>
    </row>
    <row r="351" ht="13.5" customHeight="1">
      <c r="A351" s="253"/>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row>
    <row r="352" ht="13.5" customHeight="1">
      <c r="A352" s="253"/>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c r="X352" s="253"/>
      <c r="Y352" s="253"/>
      <c r="Z352" s="253"/>
    </row>
    <row r="353" ht="13.5" customHeight="1">
      <c r="A353" s="253"/>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c r="X353" s="253"/>
      <c r="Y353" s="253"/>
      <c r="Z353" s="253"/>
    </row>
    <row r="354" ht="13.5" customHeight="1">
      <c r="A354" s="253"/>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row>
    <row r="355" ht="13.5" customHeight="1">
      <c r="A355" s="253"/>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c r="X355" s="253"/>
      <c r="Y355" s="253"/>
      <c r="Z355" s="253"/>
    </row>
    <row r="356" ht="13.5" customHeight="1">
      <c r="A356" s="253"/>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c r="X356" s="253"/>
      <c r="Y356" s="253"/>
      <c r="Z356" s="253"/>
    </row>
    <row r="357" ht="13.5" customHeight="1">
      <c r="A357" s="253"/>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row>
    <row r="358" ht="13.5" customHeight="1">
      <c r="A358" s="253"/>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c r="X358" s="253"/>
      <c r="Y358" s="253"/>
      <c r="Z358" s="253"/>
    </row>
    <row r="359" ht="13.5" customHeight="1">
      <c r="A359" s="253"/>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c r="X359" s="253"/>
      <c r="Y359" s="253"/>
      <c r="Z359" s="253"/>
    </row>
    <row r="360" ht="13.5" customHeight="1">
      <c r="A360" s="253"/>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row>
    <row r="361" ht="13.5" customHeight="1">
      <c r="A361" s="253"/>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c r="X361" s="253"/>
      <c r="Y361" s="253"/>
      <c r="Z361" s="253"/>
    </row>
    <row r="362" ht="13.5" customHeight="1">
      <c r="A362" s="253"/>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c r="X362" s="253"/>
      <c r="Y362" s="253"/>
      <c r="Z362" s="253"/>
    </row>
    <row r="363" ht="13.5" customHeight="1">
      <c r="A363" s="253"/>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row>
    <row r="364" ht="13.5" customHeight="1">
      <c r="A364" s="253"/>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c r="X364" s="253"/>
      <c r="Y364" s="253"/>
      <c r="Z364" s="253"/>
    </row>
    <row r="365" ht="13.5" customHeight="1">
      <c r="A365" s="253"/>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c r="X365" s="253"/>
      <c r="Y365" s="253"/>
      <c r="Z365" s="253"/>
    </row>
    <row r="366" ht="13.5" customHeight="1">
      <c r="A366" s="253"/>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row>
    <row r="367" ht="13.5" customHeight="1">
      <c r="A367" s="253"/>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row>
    <row r="368" ht="13.5" customHeight="1">
      <c r="A368" s="253"/>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c r="X368" s="253"/>
      <c r="Y368" s="253"/>
      <c r="Z368" s="253"/>
    </row>
    <row r="369" ht="13.5" customHeight="1">
      <c r="A369" s="253"/>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row>
    <row r="370" ht="13.5" customHeight="1">
      <c r="A370" s="253"/>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c r="X370" s="253"/>
      <c r="Y370" s="253"/>
      <c r="Z370" s="253"/>
    </row>
    <row r="371" ht="13.5" customHeight="1">
      <c r="A371" s="253"/>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row>
    <row r="372" ht="13.5" customHeight="1">
      <c r="A372" s="253"/>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row>
    <row r="373" ht="13.5" customHeight="1">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c r="X373" s="253"/>
      <c r="Y373" s="253"/>
      <c r="Z373" s="253"/>
    </row>
    <row r="374" ht="13.5" customHeight="1">
      <c r="A374" s="253"/>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row>
    <row r="375" ht="13.5" customHeight="1">
      <c r="A375" s="253"/>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row>
    <row r="376" ht="13.5" customHeight="1">
      <c r="A376" s="253"/>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c r="X376" s="253"/>
      <c r="Y376" s="253"/>
      <c r="Z376" s="253"/>
    </row>
    <row r="377" ht="13.5" customHeight="1">
      <c r="A377" s="253"/>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c r="X377" s="253"/>
      <c r="Y377" s="253"/>
      <c r="Z377" s="253"/>
    </row>
    <row r="378" ht="13.5" customHeight="1">
      <c r="A378" s="253"/>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row>
    <row r="379" ht="13.5" customHeight="1">
      <c r="A379" s="253"/>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c r="X379" s="253"/>
      <c r="Y379" s="253"/>
      <c r="Z379" s="253"/>
    </row>
    <row r="380" ht="13.5" customHeight="1">
      <c r="A380" s="253"/>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c r="X380" s="253"/>
      <c r="Y380" s="253"/>
      <c r="Z380" s="253"/>
    </row>
    <row r="381" ht="13.5" customHeight="1">
      <c r="A381" s="253"/>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row>
    <row r="382" ht="13.5" customHeight="1">
      <c r="A382" s="253"/>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c r="X382" s="253"/>
      <c r="Y382" s="253"/>
      <c r="Z382" s="253"/>
    </row>
    <row r="383" ht="13.5" customHeight="1">
      <c r="A383" s="253"/>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c r="X383" s="253"/>
      <c r="Y383" s="253"/>
      <c r="Z383" s="253"/>
    </row>
    <row r="384" ht="13.5" customHeight="1">
      <c r="A384" s="253"/>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row>
    <row r="385" ht="13.5" customHeight="1">
      <c r="A385" s="253"/>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c r="X385" s="253"/>
      <c r="Y385" s="253"/>
      <c r="Z385" s="253"/>
    </row>
    <row r="386" ht="13.5" customHeight="1">
      <c r="A386" s="253"/>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c r="X386" s="253"/>
      <c r="Y386" s="253"/>
      <c r="Z386" s="253"/>
    </row>
    <row r="387" ht="13.5" customHeight="1">
      <c r="A387" s="253"/>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row>
    <row r="388" ht="13.5" customHeight="1">
      <c r="A388" s="253"/>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c r="X388" s="253"/>
      <c r="Y388" s="253"/>
      <c r="Z388" s="253"/>
    </row>
    <row r="389" ht="13.5" customHeight="1">
      <c r="A389" s="253"/>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c r="X389" s="253"/>
      <c r="Y389" s="253"/>
      <c r="Z389" s="253"/>
    </row>
    <row r="390" ht="13.5" customHeight="1">
      <c r="A390" s="253"/>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row>
    <row r="391" ht="13.5" customHeight="1">
      <c r="A391" s="253"/>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row>
    <row r="392" ht="13.5" customHeight="1">
      <c r="A392" s="253"/>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c r="X392" s="253"/>
      <c r="Y392" s="253"/>
      <c r="Z392" s="253"/>
    </row>
    <row r="393" ht="13.5" customHeight="1">
      <c r="A393" s="253"/>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c r="X393" s="253"/>
      <c r="Y393" s="253"/>
      <c r="Z393" s="253"/>
    </row>
    <row r="394" ht="13.5" customHeight="1">
      <c r="A394" s="253"/>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row>
    <row r="395" ht="13.5" customHeight="1">
      <c r="A395" s="253"/>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c r="X395" s="253"/>
      <c r="Y395" s="253"/>
      <c r="Z395" s="253"/>
    </row>
    <row r="396" ht="13.5" customHeight="1">
      <c r="A396" s="253"/>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c r="Y396" s="253"/>
      <c r="Z396" s="253"/>
    </row>
    <row r="397" ht="13.5" customHeight="1">
      <c r="A397" s="253"/>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row>
    <row r="398" ht="13.5" customHeight="1">
      <c r="A398" s="253"/>
      <c r="B398" s="253"/>
      <c r="C398" s="253"/>
      <c r="D398" s="253"/>
      <c r="E398" s="253"/>
      <c r="F398" s="253"/>
      <c r="G398" s="253"/>
      <c r="H398" s="253"/>
      <c r="I398" s="253"/>
      <c r="J398" s="253"/>
      <c r="K398" s="253"/>
      <c r="L398" s="253"/>
      <c r="M398" s="253"/>
      <c r="N398" s="253"/>
      <c r="O398" s="253"/>
      <c r="P398" s="253"/>
      <c r="Q398" s="253"/>
      <c r="R398" s="253"/>
      <c r="S398" s="253"/>
      <c r="T398" s="253"/>
      <c r="U398" s="253"/>
      <c r="V398" s="253"/>
      <c r="W398" s="253"/>
      <c r="X398" s="253"/>
      <c r="Y398" s="253"/>
      <c r="Z398" s="253"/>
    </row>
    <row r="399" ht="13.5" customHeight="1">
      <c r="A399" s="253"/>
      <c r="B399" s="253"/>
      <c r="C399" s="253"/>
      <c r="D399" s="253"/>
      <c r="E399" s="253"/>
      <c r="F399" s="253"/>
      <c r="G399" s="253"/>
      <c r="H399" s="253"/>
      <c r="I399" s="253"/>
      <c r="J399" s="253"/>
      <c r="K399" s="253"/>
      <c r="L399" s="253"/>
      <c r="M399" s="253"/>
      <c r="N399" s="253"/>
      <c r="O399" s="253"/>
      <c r="P399" s="253"/>
      <c r="Q399" s="253"/>
      <c r="R399" s="253"/>
      <c r="S399" s="253"/>
      <c r="T399" s="253"/>
      <c r="U399" s="253"/>
      <c r="V399" s="253"/>
      <c r="W399" s="253"/>
      <c r="X399" s="253"/>
      <c r="Y399" s="253"/>
      <c r="Z399" s="253"/>
    </row>
    <row r="400" ht="13.5" customHeight="1">
      <c r="A400" s="253"/>
      <c r="B400" s="253"/>
      <c r="C400" s="253"/>
      <c r="D400" s="253"/>
      <c r="E400" s="253"/>
      <c r="F400" s="253"/>
      <c r="G400" s="253"/>
      <c r="H400" s="253"/>
      <c r="I400" s="253"/>
      <c r="J400" s="253"/>
      <c r="K400" s="253"/>
      <c r="L400" s="253"/>
      <c r="M400" s="253"/>
      <c r="N400" s="253"/>
      <c r="O400" s="253"/>
      <c r="P400" s="253"/>
      <c r="Q400" s="253"/>
      <c r="R400" s="253"/>
      <c r="S400" s="253"/>
      <c r="T400" s="253"/>
      <c r="U400" s="253"/>
      <c r="V400" s="253"/>
      <c r="W400" s="253"/>
      <c r="X400" s="253"/>
      <c r="Y400" s="253"/>
      <c r="Z400" s="253"/>
    </row>
    <row r="401" ht="13.5" customHeight="1">
      <c r="A401" s="253"/>
      <c r="B401" s="253"/>
      <c r="C401" s="253"/>
      <c r="D401" s="253"/>
      <c r="E401" s="253"/>
      <c r="F401" s="253"/>
      <c r="G401" s="253"/>
      <c r="H401" s="253"/>
      <c r="I401" s="253"/>
      <c r="J401" s="253"/>
      <c r="K401" s="253"/>
      <c r="L401" s="253"/>
      <c r="M401" s="253"/>
      <c r="N401" s="253"/>
      <c r="O401" s="253"/>
      <c r="P401" s="253"/>
      <c r="Q401" s="253"/>
      <c r="R401" s="253"/>
      <c r="S401" s="253"/>
      <c r="T401" s="253"/>
      <c r="U401" s="253"/>
      <c r="V401" s="253"/>
      <c r="W401" s="253"/>
      <c r="X401" s="253"/>
      <c r="Y401" s="253"/>
      <c r="Z401" s="253"/>
    </row>
    <row r="402" ht="13.5" customHeight="1">
      <c r="A402" s="253"/>
      <c r="B402" s="253"/>
      <c r="C402" s="253"/>
      <c r="D402" s="253"/>
      <c r="E402" s="253"/>
      <c r="F402" s="253"/>
      <c r="G402" s="253"/>
      <c r="H402" s="253"/>
      <c r="I402" s="253"/>
      <c r="J402" s="253"/>
      <c r="K402" s="253"/>
      <c r="L402" s="253"/>
      <c r="M402" s="253"/>
      <c r="N402" s="253"/>
      <c r="O402" s="253"/>
      <c r="P402" s="253"/>
      <c r="Q402" s="253"/>
      <c r="R402" s="253"/>
      <c r="S402" s="253"/>
      <c r="T402" s="253"/>
      <c r="U402" s="253"/>
      <c r="V402" s="253"/>
      <c r="W402" s="253"/>
      <c r="X402" s="253"/>
      <c r="Y402" s="253"/>
      <c r="Z402" s="253"/>
    </row>
    <row r="403" ht="13.5" customHeight="1">
      <c r="A403" s="253"/>
      <c r="B403" s="253"/>
      <c r="C403" s="253"/>
      <c r="D403" s="253"/>
      <c r="E403" s="253"/>
      <c r="F403" s="253"/>
      <c r="G403" s="253"/>
      <c r="H403" s="253"/>
      <c r="I403" s="253"/>
      <c r="J403" s="253"/>
      <c r="K403" s="253"/>
      <c r="L403" s="253"/>
      <c r="M403" s="253"/>
      <c r="N403" s="253"/>
      <c r="O403" s="253"/>
      <c r="P403" s="253"/>
      <c r="Q403" s="253"/>
      <c r="R403" s="253"/>
      <c r="S403" s="253"/>
      <c r="T403" s="253"/>
      <c r="U403" s="253"/>
      <c r="V403" s="253"/>
      <c r="W403" s="253"/>
      <c r="X403" s="253"/>
      <c r="Y403" s="253"/>
      <c r="Z403" s="253"/>
    </row>
    <row r="404" ht="13.5" customHeight="1">
      <c r="A404" s="253"/>
      <c r="B404" s="253"/>
      <c r="C404" s="253"/>
      <c r="D404" s="253"/>
      <c r="E404" s="253"/>
      <c r="F404" s="253"/>
      <c r="G404" s="253"/>
      <c r="H404" s="253"/>
      <c r="I404" s="253"/>
      <c r="J404" s="253"/>
      <c r="K404" s="253"/>
      <c r="L404" s="253"/>
      <c r="M404" s="253"/>
      <c r="N404" s="253"/>
      <c r="O404" s="253"/>
      <c r="P404" s="253"/>
      <c r="Q404" s="253"/>
      <c r="R404" s="253"/>
      <c r="S404" s="253"/>
      <c r="T404" s="253"/>
      <c r="U404" s="253"/>
      <c r="V404" s="253"/>
      <c r="W404" s="253"/>
      <c r="X404" s="253"/>
      <c r="Y404" s="253"/>
      <c r="Z404" s="253"/>
    </row>
    <row r="405" ht="13.5" customHeight="1">
      <c r="A405" s="253"/>
      <c r="B405" s="253"/>
      <c r="C405" s="253"/>
      <c r="D405" s="253"/>
      <c r="E405" s="253"/>
      <c r="F405" s="253"/>
      <c r="G405" s="253"/>
      <c r="H405" s="253"/>
      <c r="I405" s="253"/>
      <c r="J405" s="253"/>
      <c r="K405" s="253"/>
      <c r="L405" s="253"/>
      <c r="M405" s="253"/>
      <c r="N405" s="253"/>
      <c r="O405" s="253"/>
      <c r="P405" s="253"/>
      <c r="Q405" s="253"/>
      <c r="R405" s="253"/>
      <c r="S405" s="253"/>
      <c r="T405" s="253"/>
      <c r="U405" s="253"/>
      <c r="V405" s="253"/>
      <c r="W405" s="253"/>
      <c r="X405" s="253"/>
      <c r="Y405" s="253"/>
      <c r="Z405" s="253"/>
    </row>
    <row r="406" ht="13.5" customHeight="1">
      <c r="A406" s="253"/>
      <c r="B406" s="253"/>
      <c r="C406" s="253"/>
      <c r="D406" s="253"/>
      <c r="E406" s="253"/>
      <c r="F406" s="253"/>
      <c r="G406" s="253"/>
      <c r="H406" s="253"/>
      <c r="I406" s="253"/>
      <c r="J406" s="253"/>
      <c r="K406" s="253"/>
      <c r="L406" s="253"/>
      <c r="M406" s="253"/>
      <c r="N406" s="253"/>
      <c r="O406" s="253"/>
      <c r="P406" s="253"/>
      <c r="Q406" s="253"/>
      <c r="R406" s="253"/>
      <c r="S406" s="253"/>
      <c r="T406" s="253"/>
      <c r="U406" s="253"/>
      <c r="V406" s="253"/>
      <c r="W406" s="253"/>
      <c r="X406" s="253"/>
      <c r="Y406" s="253"/>
      <c r="Z406" s="253"/>
    </row>
    <row r="407" ht="13.5" customHeight="1">
      <c r="A407" s="253"/>
      <c r="B407" s="253"/>
      <c r="C407" s="253"/>
      <c r="D407" s="253"/>
      <c r="E407" s="253"/>
      <c r="F407" s="253"/>
      <c r="G407" s="253"/>
      <c r="H407" s="253"/>
      <c r="I407" s="253"/>
      <c r="J407" s="253"/>
      <c r="K407" s="253"/>
      <c r="L407" s="253"/>
      <c r="M407" s="253"/>
      <c r="N407" s="253"/>
      <c r="O407" s="253"/>
      <c r="P407" s="253"/>
      <c r="Q407" s="253"/>
      <c r="R407" s="253"/>
      <c r="S407" s="253"/>
      <c r="T407" s="253"/>
      <c r="U407" s="253"/>
      <c r="V407" s="253"/>
      <c r="W407" s="253"/>
      <c r="X407" s="253"/>
      <c r="Y407" s="253"/>
      <c r="Z407" s="253"/>
    </row>
    <row r="408" ht="13.5" customHeight="1">
      <c r="A408" s="253"/>
      <c r="B408" s="253"/>
      <c r="C408" s="253"/>
      <c r="D408" s="253"/>
      <c r="E408" s="253"/>
      <c r="F408" s="253"/>
      <c r="G408" s="253"/>
      <c r="H408" s="253"/>
      <c r="I408" s="253"/>
      <c r="J408" s="253"/>
      <c r="K408" s="253"/>
      <c r="L408" s="253"/>
      <c r="M408" s="253"/>
      <c r="N408" s="253"/>
      <c r="O408" s="253"/>
      <c r="P408" s="253"/>
      <c r="Q408" s="253"/>
      <c r="R408" s="253"/>
      <c r="S408" s="253"/>
      <c r="T408" s="253"/>
      <c r="U408" s="253"/>
      <c r="V408" s="253"/>
      <c r="W408" s="253"/>
      <c r="X408" s="253"/>
      <c r="Y408" s="253"/>
      <c r="Z408" s="253"/>
    </row>
    <row r="409" ht="13.5" customHeight="1">
      <c r="A409" s="253"/>
      <c r="B409" s="253"/>
      <c r="C409" s="253"/>
      <c r="D409" s="253"/>
      <c r="E409" s="253"/>
      <c r="F409" s="253"/>
      <c r="G409" s="253"/>
      <c r="H409" s="253"/>
      <c r="I409" s="253"/>
      <c r="J409" s="253"/>
      <c r="K409" s="253"/>
      <c r="L409" s="253"/>
      <c r="M409" s="253"/>
      <c r="N409" s="253"/>
      <c r="O409" s="253"/>
      <c r="P409" s="253"/>
      <c r="Q409" s="253"/>
      <c r="R409" s="253"/>
      <c r="S409" s="253"/>
      <c r="T409" s="253"/>
      <c r="U409" s="253"/>
      <c r="V409" s="253"/>
      <c r="W409" s="253"/>
      <c r="X409" s="253"/>
      <c r="Y409" s="253"/>
      <c r="Z409" s="253"/>
    </row>
    <row r="410" ht="13.5" customHeight="1">
      <c r="A410" s="253"/>
      <c r="B410" s="253"/>
      <c r="C410" s="253"/>
      <c r="D410" s="253"/>
      <c r="E410" s="253"/>
      <c r="F410" s="253"/>
      <c r="G410" s="253"/>
      <c r="H410" s="253"/>
      <c r="I410" s="253"/>
      <c r="J410" s="253"/>
      <c r="K410" s="253"/>
      <c r="L410" s="253"/>
      <c r="M410" s="253"/>
      <c r="N410" s="253"/>
      <c r="O410" s="253"/>
      <c r="P410" s="253"/>
      <c r="Q410" s="253"/>
      <c r="R410" s="253"/>
      <c r="S410" s="253"/>
      <c r="T410" s="253"/>
      <c r="U410" s="253"/>
      <c r="V410" s="253"/>
      <c r="W410" s="253"/>
      <c r="X410" s="253"/>
      <c r="Y410" s="253"/>
      <c r="Z410" s="253"/>
    </row>
    <row r="411" ht="13.5" customHeight="1">
      <c r="A411" s="253"/>
      <c r="B411" s="253"/>
      <c r="C411" s="253"/>
      <c r="D411" s="253"/>
      <c r="E411" s="253"/>
      <c r="F411" s="253"/>
      <c r="G411" s="253"/>
      <c r="H411" s="253"/>
      <c r="I411" s="253"/>
      <c r="J411" s="253"/>
      <c r="K411" s="253"/>
      <c r="L411" s="253"/>
      <c r="M411" s="253"/>
      <c r="N411" s="253"/>
      <c r="O411" s="253"/>
      <c r="P411" s="253"/>
      <c r="Q411" s="253"/>
      <c r="R411" s="253"/>
      <c r="S411" s="253"/>
      <c r="T411" s="253"/>
      <c r="U411" s="253"/>
      <c r="V411" s="253"/>
      <c r="W411" s="253"/>
      <c r="X411" s="253"/>
      <c r="Y411" s="253"/>
      <c r="Z411" s="253"/>
    </row>
    <row r="412" ht="13.5" customHeight="1">
      <c r="A412" s="253"/>
      <c r="B412" s="253"/>
      <c r="C412" s="253"/>
      <c r="D412" s="253"/>
      <c r="E412" s="253"/>
      <c r="F412" s="253"/>
      <c r="G412" s="253"/>
      <c r="H412" s="253"/>
      <c r="I412" s="253"/>
      <c r="J412" s="253"/>
      <c r="K412" s="253"/>
      <c r="L412" s="253"/>
      <c r="M412" s="253"/>
      <c r="N412" s="253"/>
      <c r="O412" s="253"/>
      <c r="P412" s="253"/>
      <c r="Q412" s="253"/>
      <c r="R412" s="253"/>
      <c r="S412" s="253"/>
      <c r="T412" s="253"/>
      <c r="U412" s="253"/>
      <c r="V412" s="253"/>
      <c r="W412" s="253"/>
      <c r="X412" s="253"/>
      <c r="Y412" s="253"/>
      <c r="Z412" s="253"/>
    </row>
    <row r="413" ht="13.5" customHeight="1">
      <c r="A413" s="253"/>
      <c r="B413" s="253"/>
      <c r="C413" s="253"/>
      <c r="D413" s="253"/>
      <c r="E413" s="253"/>
      <c r="F413" s="253"/>
      <c r="G413" s="253"/>
      <c r="H413" s="253"/>
      <c r="I413" s="253"/>
      <c r="J413" s="253"/>
      <c r="K413" s="253"/>
      <c r="L413" s="253"/>
      <c r="M413" s="253"/>
      <c r="N413" s="253"/>
      <c r="O413" s="253"/>
      <c r="P413" s="253"/>
      <c r="Q413" s="253"/>
      <c r="R413" s="253"/>
      <c r="S413" s="253"/>
      <c r="T413" s="253"/>
      <c r="U413" s="253"/>
      <c r="V413" s="253"/>
      <c r="W413" s="253"/>
      <c r="X413" s="253"/>
      <c r="Y413" s="253"/>
      <c r="Z413" s="253"/>
    </row>
    <row r="414" ht="13.5" customHeight="1">
      <c r="A414" s="253"/>
      <c r="B414" s="253"/>
      <c r="C414" s="253"/>
      <c r="D414" s="253"/>
      <c r="E414" s="253"/>
      <c r="F414" s="253"/>
      <c r="G414" s="253"/>
      <c r="H414" s="253"/>
      <c r="I414" s="253"/>
      <c r="J414" s="253"/>
      <c r="K414" s="253"/>
      <c r="L414" s="253"/>
      <c r="M414" s="253"/>
      <c r="N414" s="253"/>
      <c r="O414" s="253"/>
      <c r="P414" s="253"/>
      <c r="Q414" s="253"/>
      <c r="R414" s="253"/>
      <c r="S414" s="253"/>
      <c r="T414" s="253"/>
      <c r="U414" s="253"/>
      <c r="V414" s="253"/>
      <c r="W414" s="253"/>
      <c r="X414" s="253"/>
      <c r="Y414" s="253"/>
      <c r="Z414" s="253"/>
    </row>
    <row r="415" ht="13.5" customHeight="1">
      <c r="A415" s="253"/>
      <c r="B415" s="253"/>
      <c r="C415" s="253"/>
      <c r="D415" s="253"/>
      <c r="E415" s="253"/>
      <c r="F415" s="253"/>
      <c r="G415" s="253"/>
      <c r="H415" s="253"/>
      <c r="I415" s="253"/>
      <c r="J415" s="253"/>
      <c r="K415" s="253"/>
      <c r="L415" s="253"/>
      <c r="M415" s="253"/>
      <c r="N415" s="253"/>
      <c r="O415" s="253"/>
      <c r="P415" s="253"/>
      <c r="Q415" s="253"/>
      <c r="R415" s="253"/>
      <c r="S415" s="253"/>
      <c r="T415" s="253"/>
      <c r="U415" s="253"/>
      <c r="V415" s="253"/>
      <c r="W415" s="253"/>
      <c r="X415" s="253"/>
      <c r="Y415" s="253"/>
      <c r="Z415" s="253"/>
    </row>
    <row r="416" ht="13.5" customHeight="1">
      <c r="A416" s="253"/>
      <c r="B416" s="253"/>
      <c r="C416" s="253"/>
      <c r="D416" s="253"/>
      <c r="E416" s="253"/>
      <c r="F416" s="253"/>
      <c r="G416" s="253"/>
      <c r="H416" s="253"/>
      <c r="I416" s="253"/>
      <c r="J416" s="253"/>
      <c r="K416" s="253"/>
      <c r="L416" s="253"/>
      <c r="M416" s="253"/>
      <c r="N416" s="253"/>
      <c r="O416" s="253"/>
      <c r="P416" s="253"/>
      <c r="Q416" s="253"/>
      <c r="R416" s="253"/>
      <c r="S416" s="253"/>
      <c r="T416" s="253"/>
      <c r="U416" s="253"/>
      <c r="V416" s="253"/>
      <c r="W416" s="253"/>
      <c r="X416" s="253"/>
      <c r="Y416" s="253"/>
      <c r="Z416" s="253"/>
    </row>
    <row r="417" ht="13.5" customHeight="1">
      <c r="A417" s="253"/>
      <c r="B417" s="253"/>
      <c r="C417" s="253"/>
      <c r="D417" s="253"/>
      <c r="E417" s="253"/>
      <c r="F417" s="253"/>
      <c r="G417" s="253"/>
      <c r="H417" s="253"/>
      <c r="I417" s="253"/>
      <c r="J417" s="253"/>
      <c r="K417" s="253"/>
      <c r="L417" s="253"/>
      <c r="M417" s="253"/>
      <c r="N417" s="253"/>
      <c r="O417" s="253"/>
      <c r="P417" s="253"/>
      <c r="Q417" s="253"/>
      <c r="R417" s="253"/>
      <c r="S417" s="253"/>
      <c r="T417" s="253"/>
      <c r="U417" s="253"/>
      <c r="V417" s="253"/>
      <c r="W417" s="253"/>
      <c r="X417" s="253"/>
      <c r="Y417" s="253"/>
      <c r="Z417" s="253"/>
    </row>
    <row r="418" ht="13.5" customHeight="1">
      <c r="A418" s="253"/>
      <c r="B418" s="253"/>
      <c r="C418" s="253"/>
      <c r="D418" s="253"/>
      <c r="E418" s="253"/>
      <c r="F418" s="253"/>
      <c r="G418" s="253"/>
      <c r="H418" s="253"/>
      <c r="I418" s="253"/>
      <c r="J418" s="253"/>
      <c r="K418" s="253"/>
      <c r="L418" s="253"/>
      <c r="M418" s="253"/>
      <c r="N418" s="253"/>
      <c r="O418" s="253"/>
      <c r="P418" s="253"/>
      <c r="Q418" s="253"/>
      <c r="R418" s="253"/>
      <c r="S418" s="253"/>
      <c r="T418" s="253"/>
      <c r="U418" s="253"/>
      <c r="V418" s="253"/>
      <c r="W418" s="253"/>
      <c r="X418" s="253"/>
      <c r="Y418" s="253"/>
      <c r="Z418" s="253"/>
    </row>
    <row r="419" ht="13.5" customHeight="1">
      <c r="A419" s="253"/>
      <c r="B419" s="253"/>
      <c r="C419" s="253"/>
      <c r="D419" s="253"/>
      <c r="E419" s="253"/>
      <c r="F419" s="253"/>
      <c r="G419" s="253"/>
      <c r="H419" s="253"/>
      <c r="I419" s="253"/>
      <c r="J419" s="253"/>
      <c r="K419" s="253"/>
      <c r="L419" s="253"/>
      <c r="M419" s="253"/>
      <c r="N419" s="253"/>
      <c r="O419" s="253"/>
      <c r="P419" s="253"/>
      <c r="Q419" s="253"/>
      <c r="R419" s="253"/>
      <c r="S419" s="253"/>
      <c r="T419" s="253"/>
      <c r="U419" s="253"/>
      <c r="V419" s="253"/>
      <c r="W419" s="253"/>
      <c r="X419" s="253"/>
      <c r="Y419" s="253"/>
      <c r="Z419" s="253"/>
    </row>
    <row r="420" ht="13.5" customHeight="1">
      <c r="A420" s="253"/>
      <c r="B420" s="253"/>
      <c r="C420" s="253"/>
      <c r="D420" s="253"/>
      <c r="E420" s="253"/>
      <c r="F420" s="253"/>
      <c r="G420" s="253"/>
      <c r="H420" s="253"/>
      <c r="I420" s="253"/>
      <c r="J420" s="253"/>
      <c r="K420" s="253"/>
      <c r="L420" s="253"/>
      <c r="M420" s="253"/>
      <c r="N420" s="253"/>
      <c r="O420" s="253"/>
      <c r="P420" s="253"/>
      <c r="Q420" s="253"/>
      <c r="R420" s="253"/>
      <c r="S420" s="253"/>
      <c r="T420" s="253"/>
      <c r="U420" s="253"/>
      <c r="V420" s="253"/>
      <c r="W420" s="253"/>
      <c r="X420" s="253"/>
      <c r="Y420" s="253"/>
      <c r="Z420" s="253"/>
    </row>
    <row r="421" ht="13.5" customHeight="1">
      <c r="A421" s="253"/>
      <c r="B421" s="253"/>
      <c r="C421" s="253"/>
      <c r="D421" s="253"/>
      <c r="E421" s="253"/>
      <c r="F421" s="253"/>
      <c r="G421" s="253"/>
      <c r="H421" s="253"/>
      <c r="I421" s="253"/>
      <c r="J421" s="253"/>
      <c r="K421" s="253"/>
      <c r="L421" s="253"/>
      <c r="M421" s="253"/>
      <c r="N421" s="253"/>
      <c r="O421" s="253"/>
      <c r="P421" s="253"/>
      <c r="Q421" s="253"/>
      <c r="R421" s="253"/>
      <c r="S421" s="253"/>
      <c r="T421" s="253"/>
      <c r="U421" s="253"/>
      <c r="V421" s="253"/>
      <c r="W421" s="253"/>
      <c r="X421" s="253"/>
      <c r="Y421" s="253"/>
      <c r="Z421" s="253"/>
    </row>
    <row r="422" ht="13.5" customHeight="1">
      <c r="A422" s="253"/>
      <c r="B422" s="253"/>
      <c r="C422" s="253"/>
      <c r="D422" s="253"/>
      <c r="E422" s="253"/>
      <c r="F422" s="253"/>
      <c r="G422" s="253"/>
      <c r="H422" s="253"/>
      <c r="I422" s="253"/>
      <c r="J422" s="253"/>
      <c r="K422" s="253"/>
      <c r="L422" s="253"/>
      <c r="M422" s="253"/>
      <c r="N422" s="253"/>
      <c r="O422" s="253"/>
      <c r="P422" s="253"/>
      <c r="Q422" s="253"/>
      <c r="R422" s="253"/>
      <c r="S422" s="253"/>
      <c r="T422" s="253"/>
      <c r="U422" s="253"/>
      <c r="V422" s="253"/>
      <c r="W422" s="253"/>
      <c r="X422" s="253"/>
      <c r="Y422" s="253"/>
      <c r="Z422" s="253"/>
    </row>
    <row r="423" ht="13.5" customHeight="1">
      <c r="A423" s="253"/>
      <c r="B423" s="253"/>
      <c r="C423" s="253"/>
      <c r="D423" s="253"/>
      <c r="E423" s="253"/>
      <c r="F423" s="253"/>
      <c r="G423" s="253"/>
      <c r="H423" s="253"/>
      <c r="I423" s="253"/>
      <c r="J423" s="253"/>
      <c r="K423" s="253"/>
      <c r="L423" s="253"/>
      <c r="M423" s="253"/>
      <c r="N423" s="253"/>
      <c r="O423" s="253"/>
      <c r="P423" s="253"/>
      <c r="Q423" s="253"/>
      <c r="R423" s="253"/>
      <c r="S423" s="253"/>
      <c r="T423" s="253"/>
      <c r="U423" s="253"/>
      <c r="V423" s="253"/>
      <c r="W423" s="253"/>
      <c r="X423" s="253"/>
      <c r="Y423" s="253"/>
      <c r="Z423" s="253"/>
    </row>
    <row r="424" ht="13.5" customHeight="1">
      <c r="A424" s="253"/>
      <c r="B424" s="253"/>
      <c r="C424" s="253"/>
      <c r="D424" s="253"/>
      <c r="E424" s="253"/>
      <c r="F424" s="253"/>
      <c r="G424" s="253"/>
      <c r="H424" s="253"/>
      <c r="I424" s="253"/>
      <c r="J424" s="253"/>
      <c r="K424" s="253"/>
      <c r="L424" s="253"/>
      <c r="M424" s="253"/>
      <c r="N424" s="253"/>
      <c r="O424" s="253"/>
      <c r="P424" s="253"/>
      <c r="Q424" s="253"/>
      <c r="R424" s="253"/>
      <c r="S424" s="253"/>
      <c r="T424" s="253"/>
      <c r="U424" s="253"/>
      <c r="V424" s="253"/>
      <c r="W424" s="253"/>
      <c r="X424" s="253"/>
      <c r="Y424" s="253"/>
      <c r="Z424" s="253"/>
    </row>
    <row r="425" ht="13.5" customHeight="1">
      <c r="A425" s="253"/>
      <c r="B425" s="253"/>
      <c r="C425" s="253"/>
      <c r="D425" s="253"/>
      <c r="E425" s="253"/>
      <c r="F425" s="253"/>
      <c r="G425" s="253"/>
      <c r="H425" s="253"/>
      <c r="I425" s="253"/>
      <c r="J425" s="253"/>
      <c r="K425" s="253"/>
      <c r="L425" s="253"/>
      <c r="M425" s="253"/>
      <c r="N425" s="253"/>
      <c r="O425" s="253"/>
      <c r="P425" s="253"/>
      <c r="Q425" s="253"/>
      <c r="R425" s="253"/>
      <c r="S425" s="253"/>
      <c r="T425" s="253"/>
      <c r="U425" s="253"/>
      <c r="V425" s="253"/>
      <c r="W425" s="253"/>
      <c r="X425" s="253"/>
      <c r="Y425" s="253"/>
      <c r="Z425" s="253"/>
    </row>
    <row r="426" ht="13.5" customHeight="1">
      <c r="A426" s="253"/>
      <c r="B426" s="253"/>
      <c r="C426" s="253"/>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row>
    <row r="427" ht="13.5" customHeight="1">
      <c r="A427" s="253"/>
      <c r="B427" s="253"/>
      <c r="C427" s="253"/>
      <c r="D427" s="253"/>
      <c r="E427" s="253"/>
      <c r="F427" s="253"/>
      <c r="G427" s="253"/>
      <c r="H427" s="253"/>
      <c r="I427" s="253"/>
      <c r="J427" s="253"/>
      <c r="K427" s="253"/>
      <c r="L427" s="253"/>
      <c r="M427" s="253"/>
      <c r="N427" s="253"/>
      <c r="O427" s="253"/>
      <c r="P427" s="253"/>
      <c r="Q427" s="253"/>
      <c r="R427" s="253"/>
      <c r="S427" s="253"/>
      <c r="T427" s="253"/>
      <c r="U427" s="253"/>
      <c r="V427" s="253"/>
      <c r="W427" s="253"/>
      <c r="X427" s="253"/>
      <c r="Y427" s="253"/>
      <c r="Z427" s="253"/>
    </row>
    <row r="428" ht="13.5" customHeight="1">
      <c r="A428" s="253"/>
      <c r="B428" s="253"/>
      <c r="C428" s="253"/>
      <c r="D428" s="253"/>
      <c r="E428" s="253"/>
      <c r="F428" s="253"/>
      <c r="G428" s="253"/>
      <c r="H428" s="253"/>
      <c r="I428" s="253"/>
      <c r="J428" s="253"/>
      <c r="K428" s="253"/>
      <c r="L428" s="253"/>
      <c r="M428" s="253"/>
      <c r="N428" s="253"/>
      <c r="O428" s="253"/>
      <c r="P428" s="253"/>
      <c r="Q428" s="253"/>
      <c r="R428" s="253"/>
      <c r="S428" s="253"/>
      <c r="T428" s="253"/>
      <c r="U428" s="253"/>
      <c r="V428" s="253"/>
      <c r="W428" s="253"/>
      <c r="X428" s="253"/>
      <c r="Y428" s="253"/>
      <c r="Z428" s="253"/>
    </row>
    <row r="429" ht="13.5" customHeight="1">
      <c r="A429" s="253"/>
      <c r="B429" s="253"/>
      <c r="C429" s="253"/>
      <c r="D429" s="253"/>
      <c r="E429" s="253"/>
      <c r="F429" s="253"/>
      <c r="G429" s="253"/>
      <c r="H429" s="253"/>
      <c r="I429" s="253"/>
      <c r="J429" s="253"/>
      <c r="K429" s="253"/>
      <c r="L429" s="253"/>
      <c r="M429" s="253"/>
      <c r="N429" s="253"/>
      <c r="O429" s="253"/>
      <c r="P429" s="253"/>
      <c r="Q429" s="253"/>
      <c r="R429" s="253"/>
      <c r="S429" s="253"/>
      <c r="T429" s="253"/>
      <c r="U429" s="253"/>
      <c r="V429" s="253"/>
      <c r="W429" s="253"/>
      <c r="X429" s="253"/>
      <c r="Y429" s="253"/>
      <c r="Z429" s="253"/>
    </row>
    <row r="430" ht="13.5" customHeight="1">
      <c r="A430" s="253"/>
      <c r="B430" s="253"/>
      <c r="C430" s="253"/>
      <c r="D430" s="253"/>
      <c r="E430" s="253"/>
      <c r="F430" s="253"/>
      <c r="G430" s="253"/>
      <c r="H430" s="253"/>
      <c r="I430" s="253"/>
      <c r="J430" s="253"/>
      <c r="K430" s="253"/>
      <c r="L430" s="253"/>
      <c r="M430" s="253"/>
      <c r="N430" s="253"/>
      <c r="O430" s="253"/>
      <c r="P430" s="253"/>
      <c r="Q430" s="253"/>
      <c r="R430" s="253"/>
      <c r="S430" s="253"/>
      <c r="T430" s="253"/>
      <c r="U430" s="253"/>
      <c r="V430" s="253"/>
      <c r="W430" s="253"/>
      <c r="X430" s="253"/>
      <c r="Y430" s="253"/>
      <c r="Z430" s="253"/>
    </row>
    <row r="431" ht="13.5" customHeight="1">
      <c r="A431" s="253"/>
      <c r="B431" s="253"/>
      <c r="C431" s="253"/>
      <c r="D431" s="253"/>
      <c r="E431" s="253"/>
      <c r="F431" s="253"/>
      <c r="G431" s="253"/>
      <c r="H431" s="253"/>
      <c r="I431" s="253"/>
      <c r="J431" s="253"/>
      <c r="K431" s="253"/>
      <c r="L431" s="253"/>
      <c r="M431" s="253"/>
      <c r="N431" s="253"/>
      <c r="O431" s="253"/>
      <c r="P431" s="253"/>
      <c r="Q431" s="253"/>
      <c r="R431" s="253"/>
      <c r="S431" s="253"/>
      <c r="T431" s="253"/>
      <c r="U431" s="253"/>
      <c r="V431" s="253"/>
      <c r="W431" s="253"/>
      <c r="X431" s="253"/>
      <c r="Y431" s="253"/>
      <c r="Z431" s="253"/>
    </row>
    <row r="432" ht="13.5" customHeight="1">
      <c r="A432" s="253"/>
      <c r="B432" s="253"/>
      <c r="C432" s="253"/>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row>
    <row r="433" ht="13.5" customHeight="1">
      <c r="A433" s="253"/>
      <c r="B433" s="253"/>
      <c r="C433" s="253"/>
      <c r="D433" s="253"/>
      <c r="E433" s="253"/>
      <c r="F433" s="253"/>
      <c r="G433" s="253"/>
      <c r="H433" s="253"/>
      <c r="I433" s="253"/>
      <c r="J433" s="253"/>
      <c r="K433" s="253"/>
      <c r="L433" s="253"/>
      <c r="M433" s="253"/>
      <c r="N433" s="253"/>
      <c r="O433" s="253"/>
      <c r="P433" s="253"/>
      <c r="Q433" s="253"/>
      <c r="R433" s="253"/>
      <c r="S433" s="253"/>
      <c r="T433" s="253"/>
      <c r="U433" s="253"/>
      <c r="V433" s="253"/>
      <c r="W433" s="253"/>
      <c r="X433" s="253"/>
      <c r="Y433" s="253"/>
      <c r="Z433" s="253"/>
    </row>
    <row r="434" ht="13.5" customHeight="1">
      <c r="A434" s="253"/>
      <c r="B434" s="253"/>
      <c r="C434" s="253"/>
      <c r="D434" s="253"/>
      <c r="E434" s="253"/>
      <c r="F434" s="253"/>
      <c r="G434" s="253"/>
      <c r="H434" s="253"/>
      <c r="I434" s="253"/>
      <c r="J434" s="253"/>
      <c r="K434" s="253"/>
      <c r="L434" s="253"/>
      <c r="M434" s="253"/>
      <c r="N434" s="253"/>
      <c r="O434" s="253"/>
      <c r="P434" s="253"/>
      <c r="Q434" s="253"/>
      <c r="R434" s="253"/>
      <c r="S434" s="253"/>
      <c r="T434" s="253"/>
      <c r="U434" s="253"/>
      <c r="V434" s="253"/>
      <c r="W434" s="253"/>
      <c r="X434" s="253"/>
      <c r="Y434" s="253"/>
      <c r="Z434" s="253"/>
    </row>
    <row r="435" ht="13.5" customHeight="1">
      <c r="A435" s="253"/>
      <c r="B435" s="253"/>
      <c r="C435" s="253"/>
      <c r="D435" s="253"/>
      <c r="E435" s="253"/>
      <c r="F435" s="253"/>
      <c r="G435" s="253"/>
      <c r="H435" s="253"/>
      <c r="I435" s="253"/>
      <c r="J435" s="253"/>
      <c r="K435" s="253"/>
      <c r="L435" s="253"/>
      <c r="M435" s="253"/>
      <c r="N435" s="253"/>
      <c r="O435" s="253"/>
      <c r="P435" s="253"/>
      <c r="Q435" s="253"/>
      <c r="R435" s="253"/>
      <c r="S435" s="253"/>
      <c r="T435" s="253"/>
      <c r="U435" s="253"/>
      <c r="V435" s="253"/>
      <c r="W435" s="253"/>
      <c r="X435" s="253"/>
      <c r="Y435" s="253"/>
      <c r="Z435" s="253"/>
    </row>
    <row r="436" ht="13.5" customHeight="1">
      <c r="A436" s="253"/>
      <c r="B436" s="253"/>
      <c r="C436" s="253"/>
      <c r="D436" s="253"/>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row>
    <row r="437" ht="13.5" customHeight="1">
      <c r="A437" s="253"/>
      <c r="B437" s="253"/>
      <c r="C437" s="253"/>
      <c r="D437" s="253"/>
      <c r="E437" s="253"/>
      <c r="F437" s="253"/>
      <c r="G437" s="253"/>
      <c r="H437" s="253"/>
      <c r="I437" s="253"/>
      <c r="J437" s="253"/>
      <c r="K437" s="253"/>
      <c r="L437" s="253"/>
      <c r="M437" s="253"/>
      <c r="N437" s="253"/>
      <c r="O437" s="253"/>
      <c r="P437" s="253"/>
      <c r="Q437" s="253"/>
      <c r="R437" s="253"/>
      <c r="S437" s="253"/>
      <c r="T437" s="253"/>
      <c r="U437" s="253"/>
      <c r="V437" s="253"/>
      <c r="W437" s="253"/>
      <c r="X437" s="253"/>
      <c r="Y437" s="253"/>
      <c r="Z437" s="253"/>
    </row>
    <row r="438" ht="13.5" customHeight="1">
      <c r="A438" s="253"/>
      <c r="B438" s="253"/>
      <c r="C438" s="253"/>
      <c r="D438" s="253"/>
      <c r="E438" s="253"/>
      <c r="F438" s="253"/>
      <c r="G438" s="253"/>
      <c r="H438" s="253"/>
      <c r="I438" s="253"/>
      <c r="J438" s="253"/>
      <c r="K438" s="253"/>
      <c r="L438" s="253"/>
      <c r="M438" s="253"/>
      <c r="N438" s="253"/>
      <c r="O438" s="253"/>
      <c r="P438" s="253"/>
      <c r="Q438" s="253"/>
      <c r="R438" s="253"/>
      <c r="S438" s="253"/>
      <c r="T438" s="253"/>
      <c r="U438" s="253"/>
      <c r="V438" s="253"/>
      <c r="W438" s="253"/>
      <c r="X438" s="253"/>
      <c r="Y438" s="253"/>
      <c r="Z438" s="253"/>
    </row>
    <row r="439" ht="13.5" customHeight="1">
      <c r="A439" s="253"/>
      <c r="B439" s="253"/>
      <c r="C439" s="253"/>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row>
    <row r="440" ht="13.5" customHeight="1">
      <c r="A440" s="253"/>
      <c r="B440" s="253"/>
      <c r="C440" s="253"/>
      <c r="D440" s="253"/>
      <c r="E440" s="253"/>
      <c r="F440" s="253"/>
      <c r="G440" s="253"/>
      <c r="H440" s="253"/>
      <c r="I440" s="253"/>
      <c r="J440" s="253"/>
      <c r="K440" s="253"/>
      <c r="L440" s="253"/>
      <c r="M440" s="253"/>
      <c r="N440" s="253"/>
      <c r="O440" s="253"/>
      <c r="P440" s="253"/>
      <c r="Q440" s="253"/>
      <c r="R440" s="253"/>
      <c r="S440" s="253"/>
      <c r="T440" s="253"/>
      <c r="U440" s="253"/>
      <c r="V440" s="253"/>
      <c r="W440" s="253"/>
      <c r="X440" s="253"/>
      <c r="Y440" s="253"/>
      <c r="Z440" s="253"/>
    </row>
    <row r="441" ht="13.5" customHeight="1">
      <c r="A441" s="253"/>
      <c r="B441" s="253"/>
      <c r="C441" s="253"/>
      <c r="D441" s="253"/>
      <c r="E441" s="253"/>
      <c r="F441" s="253"/>
      <c r="G441" s="253"/>
      <c r="H441" s="253"/>
      <c r="I441" s="253"/>
      <c r="J441" s="253"/>
      <c r="K441" s="253"/>
      <c r="L441" s="253"/>
      <c r="M441" s="253"/>
      <c r="N441" s="253"/>
      <c r="O441" s="253"/>
      <c r="P441" s="253"/>
      <c r="Q441" s="253"/>
      <c r="R441" s="253"/>
      <c r="S441" s="253"/>
      <c r="T441" s="253"/>
      <c r="U441" s="253"/>
      <c r="V441" s="253"/>
      <c r="W441" s="253"/>
      <c r="X441" s="253"/>
      <c r="Y441" s="253"/>
      <c r="Z441" s="253"/>
    </row>
    <row r="442" ht="13.5" customHeight="1">
      <c r="A442" s="253"/>
      <c r="B442" s="253"/>
      <c r="C442" s="253"/>
      <c r="D442" s="253"/>
      <c r="E442" s="253"/>
      <c r="F442" s="253"/>
      <c r="G442" s="253"/>
      <c r="H442" s="253"/>
      <c r="I442" s="253"/>
      <c r="J442" s="253"/>
      <c r="K442" s="253"/>
      <c r="L442" s="253"/>
      <c r="M442" s="253"/>
      <c r="N442" s="253"/>
      <c r="O442" s="253"/>
      <c r="P442" s="253"/>
      <c r="Q442" s="253"/>
      <c r="R442" s="253"/>
      <c r="S442" s="253"/>
      <c r="T442" s="253"/>
      <c r="U442" s="253"/>
      <c r="V442" s="253"/>
      <c r="W442" s="253"/>
      <c r="X442" s="253"/>
      <c r="Y442" s="253"/>
      <c r="Z442" s="253"/>
    </row>
    <row r="443" ht="13.5" customHeight="1">
      <c r="A443" s="253"/>
      <c r="B443" s="253"/>
      <c r="C443" s="253"/>
      <c r="D443" s="253"/>
      <c r="E443" s="253"/>
      <c r="F443" s="253"/>
      <c r="G443" s="253"/>
      <c r="H443" s="253"/>
      <c r="I443" s="253"/>
      <c r="J443" s="253"/>
      <c r="K443" s="253"/>
      <c r="L443" s="253"/>
      <c r="M443" s="253"/>
      <c r="N443" s="253"/>
      <c r="O443" s="253"/>
      <c r="P443" s="253"/>
      <c r="Q443" s="253"/>
      <c r="R443" s="253"/>
      <c r="S443" s="253"/>
      <c r="T443" s="253"/>
      <c r="U443" s="253"/>
      <c r="V443" s="253"/>
      <c r="W443" s="253"/>
      <c r="X443" s="253"/>
      <c r="Y443" s="253"/>
      <c r="Z443" s="253"/>
    </row>
    <row r="444" ht="13.5" customHeight="1">
      <c r="A444" s="253"/>
      <c r="B444" s="253"/>
      <c r="C444" s="253"/>
      <c r="D444" s="253"/>
      <c r="E444" s="253"/>
      <c r="F444" s="253"/>
      <c r="G444" s="253"/>
      <c r="H444" s="253"/>
      <c r="I444" s="253"/>
      <c r="J444" s="253"/>
      <c r="K444" s="253"/>
      <c r="L444" s="253"/>
      <c r="M444" s="253"/>
      <c r="N444" s="253"/>
      <c r="O444" s="253"/>
      <c r="P444" s="253"/>
      <c r="Q444" s="253"/>
      <c r="R444" s="253"/>
      <c r="S444" s="253"/>
      <c r="T444" s="253"/>
      <c r="U444" s="253"/>
      <c r="V444" s="253"/>
      <c r="W444" s="253"/>
      <c r="X444" s="253"/>
      <c r="Y444" s="253"/>
      <c r="Z444" s="253"/>
    </row>
    <row r="445" ht="13.5" customHeight="1">
      <c r="A445" s="253"/>
      <c r="B445" s="253"/>
      <c r="C445" s="253"/>
      <c r="D445" s="253"/>
      <c r="E445" s="253"/>
      <c r="F445" s="253"/>
      <c r="G445" s="253"/>
      <c r="H445" s="253"/>
      <c r="I445" s="253"/>
      <c r="J445" s="253"/>
      <c r="K445" s="253"/>
      <c r="L445" s="253"/>
      <c r="M445" s="253"/>
      <c r="N445" s="253"/>
      <c r="O445" s="253"/>
      <c r="P445" s="253"/>
      <c r="Q445" s="253"/>
      <c r="R445" s="253"/>
      <c r="S445" s="253"/>
      <c r="T445" s="253"/>
      <c r="U445" s="253"/>
      <c r="V445" s="253"/>
      <c r="W445" s="253"/>
      <c r="X445" s="253"/>
      <c r="Y445" s="253"/>
      <c r="Z445" s="253"/>
    </row>
    <row r="446" ht="13.5" customHeight="1">
      <c r="A446" s="253"/>
      <c r="B446" s="253"/>
      <c r="C446" s="253"/>
      <c r="D446" s="253"/>
      <c r="E446" s="253"/>
      <c r="F446" s="253"/>
      <c r="G446" s="253"/>
      <c r="H446" s="253"/>
      <c r="I446" s="253"/>
      <c r="J446" s="253"/>
      <c r="K446" s="253"/>
      <c r="L446" s="253"/>
      <c r="M446" s="253"/>
      <c r="N446" s="253"/>
      <c r="O446" s="253"/>
      <c r="P446" s="253"/>
      <c r="Q446" s="253"/>
      <c r="R446" s="253"/>
      <c r="S446" s="253"/>
      <c r="T446" s="253"/>
      <c r="U446" s="253"/>
      <c r="V446" s="253"/>
      <c r="W446" s="253"/>
      <c r="X446" s="253"/>
      <c r="Y446" s="253"/>
      <c r="Z446" s="253"/>
    </row>
    <row r="447" ht="13.5" customHeight="1">
      <c r="A447" s="253"/>
      <c r="B447" s="253"/>
      <c r="C447" s="253"/>
      <c r="D447" s="253"/>
      <c r="E447" s="253"/>
      <c r="F447" s="253"/>
      <c r="G447" s="253"/>
      <c r="H447" s="253"/>
      <c r="I447" s="253"/>
      <c r="J447" s="253"/>
      <c r="K447" s="253"/>
      <c r="L447" s="253"/>
      <c r="M447" s="253"/>
      <c r="N447" s="253"/>
      <c r="O447" s="253"/>
      <c r="P447" s="253"/>
      <c r="Q447" s="253"/>
      <c r="R447" s="253"/>
      <c r="S447" s="253"/>
      <c r="T447" s="253"/>
      <c r="U447" s="253"/>
      <c r="V447" s="253"/>
      <c r="W447" s="253"/>
      <c r="X447" s="253"/>
      <c r="Y447" s="253"/>
      <c r="Z447" s="253"/>
    </row>
    <row r="448" ht="13.5" customHeight="1">
      <c r="A448" s="253"/>
      <c r="B448" s="253"/>
      <c r="C448" s="253"/>
      <c r="D448" s="253"/>
      <c r="E448" s="253"/>
      <c r="F448" s="253"/>
      <c r="G448" s="253"/>
      <c r="H448" s="253"/>
      <c r="I448" s="253"/>
      <c r="J448" s="253"/>
      <c r="K448" s="253"/>
      <c r="L448" s="253"/>
      <c r="M448" s="253"/>
      <c r="N448" s="253"/>
      <c r="O448" s="253"/>
      <c r="P448" s="253"/>
      <c r="Q448" s="253"/>
      <c r="R448" s="253"/>
      <c r="S448" s="253"/>
      <c r="T448" s="253"/>
      <c r="U448" s="253"/>
      <c r="V448" s="253"/>
      <c r="W448" s="253"/>
      <c r="X448" s="253"/>
      <c r="Y448" s="253"/>
      <c r="Z448" s="253"/>
    </row>
    <row r="449" ht="13.5" customHeight="1">
      <c r="A449" s="253"/>
      <c r="B449" s="253"/>
      <c r="C449" s="253"/>
      <c r="D449" s="253"/>
      <c r="E449" s="253"/>
      <c r="F449" s="253"/>
      <c r="G449" s="253"/>
      <c r="H449" s="253"/>
      <c r="I449" s="253"/>
      <c r="J449" s="253"/>
      <c r="K449" s="253"/>
      <c r="L449" s="253"/>
      <c r="M449" s="253"/>
      <c r="N449" s="253"/>
      <c r="O449" s="253"/>
      <c r="P449" s="253"/>
      <c r="Q449" s="253"/>
      <c r="R449" s="253"/>
      <c r="S449" s="253"/>
      <c r="T449" s="253"/>
      <c r="U449" s="253"/>
      <c r="V449" s="253"/>
      <c r="W449" s="253"/>
      <c r="X449" s="253"/>
      <c r="Y449" s="253"/>
      <c r="Z449" s="253"/>
    </row>
    <row r="450" ht="13.5" customHeight="1">
      <c r="A450" s="253"/>
      <c r="B450" s="253"/>
      <c r="C450" s="253"/>
      <c r="D450" s="253"/>
      <c r="E450" s="253"/>
      <c r="F450" s="253"/>
      <c r="G450" s="253"/>
      <c r="H450" s="253"/>
      <c r="I450" s="253"/>
      <c r="J450" s="253"/>
      <c r="K450" s="253"/>
      <c r="L450" s="253"/>
      <c r="M450" s="253"/>
      <c r="N450" s="253"/>
      <c r="O450" s="253"/>
      <c r="P450" s="253"/>
      <c r="Q450" s="253"/>
      <c r="R450" s="253"/>
      <c r="S450" s="253"/>
      <c r="T450" s="253"/>
      <c r="U450" s="253"/>
      <c r="V450" s="253"/>
      <c r="W450" s="253"/>
      <c r="X450" s="253"/>
      <c r="Y450" s="253"/>
      <c r="Z450" s="253"/>
    </row>
    <row r="451" ht="13.5" customHeight="1">
      <c r="A451" s="253"/>
      <c r="B451" s="253"/>
      <c r="C451" s="253"/>
      <c r="D451" s="253"/>
      <c r="E451" s="253"/>
      <c r="F451" s="253"/>
      <c r="G451" s="253"/>
      <c r="H451" s="253"/>
      <c r="I451" s="253"/>
      <c r="J451" s="253"/>
      <c r="K451" s="253"/>
      <c r="L451" s="253"/>
      <c r="M451" s="253"/>
      <c r="N451" s="253"/>
      <c r="O451" s="253"/>
      <c r="P451" s="253"/>
      <c r="Q451" s="253"/>
      <c r="R451" s="253"/>
      <c r="S451" s="253"/>
      <c r="T451" s="253"/>
      <c r="U451" s="253"/>
      <c r="V451" s="253"/>
      <c r="W451" s="253"/>
      <c r="X451" s="253"/>
      <c r="Y451" s="253"/>
      <c r="Z451" s="253"/>
    </row>
    <row r="452" ht="13.5" customHeight="1">
      <c r="A452" s="253"/>
      <c r="B452" s="253"/>
      <c r="C452" s="253"/>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row>
    <row r="453" ht="13.5" customHeight="1">
      <c r="A453" s="253"/>
      <c r="B453" s="253"/>
      <c r="C453" s="253"/>
      <c r="D453" s="253"/>
      <c r="E453" s="253"/>
      <c r="F453" s="253"/>
      <c r="G453" s="253"/>
      <c r="H453" s="253"/>
      <c r="I453" s="253"/>
      <c r="J453" s="253"/>
      <c r="K453" s="253"/>
      <c r="L453" s="253"/>
      <c r="M453" s="253"/>
      <c r="N453" s="253"/>
      <c r="O453" s="253"/>
      <c r="P453" s="253"/>
      <c r="Q453" s="253"/>
      <c r="R453" s="253"/>
      <c r="S453" s="253"/>
      <c r="T453" s="253"/>
      <c r="U453" s="253"/>
      <c r="V453" s="253"/>
      <c r="W453" s="253"/>
      <c r="X453" s="253"/>
      <c r="Y453" s="253"/>
      <c r="Z453" s="253"/>
    </row>
    <row r="454" ht="13.5" customHeight="1">
      <c r="A454" s="253"/>
      <c r="B454" s="253"/>
      <c r="C454" s="253"/>
      <c r="D454" s="253"/>
      <c r="E454" s="253"/>
      <c r="F454" s="253"/>
      <c r="G454" s="253"/>
      <c r="H454" s="253"/>
      <c r="I454" s="253"/>
      <c r="J454" s="253"/>
      <c r="K454" s="253"/>
      <c r="L454" s="253"/>
      <c r="M454" s="253"/>
      <c r="N454" s="253"/>
      <c r="O454" s="253"/>
      <c r="P454" s="253"/>
      <c r="Q454" s="253"/>
      <c r="R454" s="253"/>
      <c r="S454" s="253"/>
      <c r="T454" s="253"/>
      <c r="U454" s="253"/>
      <c r="V454" s="253"/>
      <c r="W454" s="253"/>
      <c r="X454" s="253"/>
      <c r="Y454" s="253"/>
      <c r="Z454" s="253"/>
    </row>
    <row r="455" ht="13.5" customHeight="1">
      <c r="A455" s="253"/>
      <c r="B455" s="253"/>
      <c r="C455" s="253"/>
      <c r="D455" s="253"/>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row>
    <row r="456" ht="13.5" customHeight="1">
      <c r="A456" s="253"/>
      <c r="B456" s="253"/>
      <c r="C456" s="253"/>
      <c r="D456" s="253"/>
      <c r="E456" s="253"/>
      <c r="F456" s="253"/>
      <c r="G456" s="253"/>
      <c r="H456" s="253"/>
      <c r="I456" s="253"/>
      <c r="J456" s="253"/>
      <c r="K456" s="253"/>
      <c r="L456" s="253"/>
      <c r="M456" s="253"/>
      <c r="N456" s="253"/>
      <c r="O456" s="253"/>
      <c r="P456" s="253"/>
      <c r="Q456" s="253"/>
      <c r="R456" s="253"/>
      <c r="S456" s="253"/>
      <c r="T456" s="253"/>
      <c r="U456" s="253"/>
      <c r="V456" s="253"/>
      <c r="W456" s="253"/>
      <c r="X456" s="253"/>
      <c r="Y456" s="253"/>
      <c r="Z456" s="253"/>
    </row>
    <row r="457" ht="13.5" customHeight="1">
      <c r="A457" s="253"/>
      <c r="B457" s="253"/>
      <c r="C457" s="253"/>
      <c r="D457" s="253"/>
      <c r="E457" s="253"/>
      <c r="F457" s="253"/>
      <c r="G457" s="253"/>
      <c r="H457" s="253"/>
      <c r="I457" s="253"/>
      <c r="J457" s="253"/>
      <c r="K457" s="253"/>
      <c r="L457" s="253"/>
      <c r="M457" s="253"/>
      <c r="N457" s="253"/>
      <c r="O457" s="253"/>
      <c r="P457" s="253"/>
      <c r="Q457" s="253"/>
      <c r="R457" s="253"/>
      <c r="S457" s="253"/>
      <c r="T457" s="253"/>
      <c r="U457" s="253"/>
      <c r="V457" s="253"/>
      <c r="W457" s="253"/>
      <c r="X457" s="253"/>
      <c r="Y457" s="253"/>
      <c r="Z457" s="253"/>
    </row>
    <row r="458" ht="13.5" customHeight="1">
      <c r="A458" s="253"/>
      <c r="B458" s="253"/>
      <c r="C458" s="253"/>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row>
    <row r="459" ht="13.5" customHeight="1">
      <c r="A459" s="253"/>
      <c r="B459" s="253"/>
      <c r="C459" s="253"/>
      <c r="D459" s="253"/>
      <c r="E459" s="253"/>
      <c r="F459" s="253"/>
      <c r="G459" s="253"/>
      <c r="H459" s="253"/>
      <c r="I459" s="253"/>
      <c r="J459" s="253"/>
      <c r="K459" s="253"/>
      <c r="L459" s="253"/>
      <c r="M459" s="253"/>
      <c r="N459" s="253"/>
      <c r="O459" s="253"/>
      <c r="P459" s="253"/>
      <c r="Q459" s="253"/>
      <c r="R459" s="253"/>
      <c r="S459" s="253"/>
      <c r="T459" s="253"/>
      <c r="U459" s="253"/>
      <c r="V459" s="253"/>
      <c r="W459" s="253"/>
      <c r="X459" s="253"/>
      <c r="Y459" s="253"/>
      <c r="Z459" s="253"/>
    </row>
    <row r="460" ht="13.5" customHeight="1">
      <c r="A460" s="253"/>
      <c r="B460" s="253"/>
      <c r="C460" s="253"/>
      <c r="D460" s="253"/>
      <c r="E460" s="253"/>
      <c r="F460" s="253"/>
      <c r="G460" s="253"/>
      <c r="H460" s="253"/>
      <c r="I460" s="253"/>
      <c r="J460" s="253"/>
      <c r="K460" s="253"/>
      <c r="L460" s="253"/>
      <c r="M460" s="253"/>
      <c r="N460" s="253"/>
      <c r="O460" s="253"/>
      <c r="P460" s="253"/>
      <c r="Q460" s="253"/>
      <c r="R460" s="253"/>
      <c r="S460" s="253"/>
      <c r="T460" s="253"/>
      <c r="U460" s="253"/>
      <c r="V460" s="253"/>
      <c r="W460" s="253"/>
      <c r="X460" s="253"/>
      <c r="Y460" s="253"/>
      <c r="Z460" s="253"/>
    </row>
    <row r="461" ht="13.5" customHeight="1">
      <c r="A461" s="253"/>
      <c r="B461" s="253"/>
      <c r="C461" s="253"/>
      <c r="D461" s="253"/>
      <c r="E461" s="253"/>
      <c r="F461" s="253"/>
      <c r="G461" s="253"/>
      <c r="H461" s="253"/>
      <c r="I461" s="253"/>
      <c r="J461" s="253"/>
      <c r="K461" s="253"/>
      <c r="L461" s="253"/>
      <c r="M461" s="253"/>
      <c r="N461" s="253"/>
      <c r="O461" s="253"/>
      <c r="P461" s="253"/>
      <c r="Q461" s="253"/>
      <c r="R461" s="253"/>
      <c r="S461" s="253"/>
      <c r="T461" s="253"/>
      <c r="U461" s="253"/>
      <c r="V461" s="253"/>
      <c r="W461" s="253"/>
      <c r="X461" s="253"/>
      <c r="Y461" s="253"/>
      <c r="Z461" s="253"/>
    </row>
    <row r="462" ht="13.5" customHeight="1">
      <c r="A462" s="253"/>
      <c r="B462" s="253"/>
      <c r="C462" s="253"/>
      <c r="D462" s="253"/>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row>
    <row r="463" ht="13.5" customHeight="1">
      <c r="A463" s="253"/>
      <c r="B463" s="253"/>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row>
    <row r="464" ht="13.5" customHeight="1">
      <c r="A464" s="253"/>
      <c r="B464" s="253"/>
      <c r="C464" s="253"/>
      <c r="D464" s="253"/>
      <c r="E464" s="253"/>
      <c r="F464" s="253"/>
      <c r="G464" s="253"/>
      <c r="H464" s="253"/>
      <c r="I464" s="253"/>
      <c r="J464" s="253"/>
      <c r="K464" s="253"/>
      <c r="L464" s="253"/>
      <c r="M464" s="253"/>
      <c r="N464" s="253"/>
      <c r="O464" s="253"/>
      <c r="P464" s="253"/>
      <c r="Q464" s="253"/>
      <c r="R464" s="253"/>
      <c r="S464" s="253"/>
      <c r="T464" s="253"/>
      <c r="U464" s="253"/>
      <c r="V464" s="253"/>
      <c r="W464" s="253"/>
      <c r="X464" s="253"/>
      <c r="Y464" s="253"/>
      <c r="Z464" s="253"/>
    </row>
    <row r="465" ht="13.5" customHeight="1">
      <c r="A465" s="253"/>
      <c r="B465" s="253"/>
      <c r="C465" s="253"/>
      <c r="D465" s="253"/>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row>
    <row r="466" ht="13.5" customHeight="1">
      <c r="A466" s="253"/>
      <c r="B466" s="253"/>
      <c r="C466" s="253"/>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row>
    <row r="467" ht="13.5" customHeight="1">
      <c r="A467" s="253"/>
      <c r="B467" s="253"/>
      <c r="C467" s="253"/>
      <c r="D467" s="253"/>
      <c r="E467" s="253"/>
      <c r="F467" s="253"/>
      <c r="G467" s="253"/>
      <c r="H467" s="253"/>
      <c r="I467" s="253"/>
      <c r="J467" s="253"/>
      <c r="K467" s="253"/>
      <c r="L467" s="253"/>
      <c r="M467" s="253"/>
      <c r="N467" s="253"/>
      <c r="O467" s="253"/>
      <c r="P467" s="253"/>
      <c r="Q467" s="253"/>
      <c r="R467" s="253"/>
      <c r="S467" s="253"/>
      <c r="T467" s="253"/>
      <c r="U467" s="253"/>
      <c r="V467" s="253"/>
      <c r="W467" s="253"/>
      <c r="X467" s="253"/>
      <c r="Y467" s="253"/>
      <c r="Z467" s="253"/>
    </row>
    <row r="468" ht="13.5" customHeight="1">
      <c r="A468" s="253"/>
      <c r="B468" s="253"/>
      <c r="C468" s="253"/>
      <c r="D468" s="253"/>
      <c r="E468" s="253"/>
      <c r="F468" s="253"/>
      <c r="G468" s="253"/>
      <c r="H468" s="253"/>
      <c r="I468" s="253"/>
      <c r="J468" s="253"/>
      <c r="K468" s="253"/>
      <c r="L468" s="253"/>
      <c r="M468" s="253"/>
      <c r="N468" s="253"/>
      <c r="O468" s="253"/>
      <c r="P468" s="253"/>
      <c r="Q468" s="253"/>
      <c r="R468" s="253"/>
      <c r="S468" s="253"/>
      <c r="T468" s="253"/>
      <c r="U468" s="253"/>
      <c r="V468" s="253"/>
      <c r="W468" s="253"/>
      <c r="X468" s="253"/>
      <c r="Y468" s="253"/>
      <c r="Z468" s="253"/>
    </row>
    <row r="469" ht="13.5" customHeight="1">
      <c r="A469" s="253"/>
      <c r="B469" s="253"/>
      <c r="C469" s="253"/>
      <c r="D469" s="253"/>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row>
    <row r="470" ht="13.5" customHeight="1">
      <c r="A470" s="253"/>
      <c r="B470" s="253"/>
      <c r="C470" s="253"/>
      <c r="D470" s="253"/>
      <c r="E470" s="253"/>
      <c r="F470" s="253"/>
      <c r="G470" s="253"/>
      <c r="H470" s="253"/>
      <c r="I470" s="253"/>
      <c r="J470" s="253"/>
      <c r="K470" s="253"/>
      <c r="L470" s="253"/>
      <c r="M470" s="253"/>
      <c r="N470" s="253"/>
      <c r="O470" s="253"/>
      <c r="P470" s="253"/>
      <c r="Q470" s="253"/>
      <c r="R470" s="253"/>
      <c r="S470" s="253"/>
      <c r="T470" s="253"/>
      <c r="U470" s="253"/>
      <c r="V470" s="253"/>
      <c r="W470" s="253"/>
      <c r="X470" s="253"/>
      <c r="Y470" s="253"/>
      <c r="Z470" s="253"/>
    </row>
    <row r="471" ht="13.5" customHeight="1">
      <c r="A471" s="253"/>
      <c r="B471" s="253"/>
      <c r="C471" s="253"/>
      <c r="D471" s="253"/>
      <c r="E471" s="253"/>
      <c r="F471" s="253"/>
      <c r="G471" s="253"/>
      <c r="H471" s="253"/>
      <c r="I471" s="253"/>
      <c r="J471" s="253"/>
      <c r="K471" s="253"/>
      <c r="L471" s="253"/>
      <c r="M471" s="253"/>
      <c r="N471" s="253"/>
      <c r="O471" s="253"/>
      <c r="P471" s="253"/>
      <c r="Q471" s="253"/>
      <c r="R471" s="253"/>
      <c r="S471" s="253"/>
      <c r="T471" s="253"/>
      <c r="U471" s="253"/>
      <c r="V471" s="253"/>
      <c r="W471" s="253"/>
      <c r="X471" s="253"/>
      <c r="Y471" s="253"/>
      <c r="Z471" s="253"/>
    </row>
    <row r="472" ht="13.5" customHeight="1">
      <c r="A472" s="253"/>
      <c r="B472" s="253"/>
      <c r="C472" s="253"/>
      <c r="D472" s="253"/>
      <c r="E472" s="253"/>
      <c r="F472" s="253"/>
      <c r="G472" s="253"/>
      <c r="H472" s="253"/>
      <c r="I472" s="253"/>
      <c r="J472" s="253"/>
      <c r="K472" s="253"/>
      <c r="L472" s="253"/>
      <c r="M472" s="253"/>
      <c r="N472" s="253"/>
      <c r="O472" s="253"/>
      <c r="P472" s="253"/>
      <c r="Q472" s="253"/>
      <c r="R472" s="253"/>
      <c r="S472" s="253"/>
      <c r="T472" s="253"/>
      <c r="U472" s="253"/>
      <c r="V472" s="253"/>
      <c r="W472" s="253"/>
      <c r="X472" s="253"/>
      <c r="Y472" s="253"/>
      <c r="Z472" s="253"/>
    </row>
    <row r="473" ht="13.5" customHeight="1">
      <c r="A473" s="253"/>
      <c r="B473" s="253"/>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row>
    <row r="474" ht="13.5" customHeight="1">
      <c r="A474" s="253"/>
      <c r="B474" s="253"/>
      <c r="C474" s="253"/>
      <c r="D474" s="253"/>
      <c r="E474" s="253"/>
      <c r="F474" s="253"/>
      <c r="G474" s="253"/>
      <c r="H474" s="253"/>
      <c r="I474" s="253"/>
      <c r="J474" s="253"/>
      <c r="K474" s="253"/>
      <c r="L474" s="253"/>
      <c r="M474" s="253"/>
      <c r="N474" s="253"/>
      <c r="O474" s="253"/>
      <c r="P474" s="253"/>
      <c r="Q474" s="253"/>
      <c r="R474" s="253"/>
      <c r="S474" s="253"/>
      <c r="T474" s="253"/>
      <c r="U474" s="253"/>
      <c r="V474" s="253"/>
      <c r="W474" s="253"/>
      <c r="X474" s="253"/>
      <c r="Y474" s="253"/>
      <c r="Z474" s="253"/>
    </row>
    <row r="475" ht="13.5" customHeight="1">
      <c r="A475" s="253"/>
      <c r="B475" s="253"/>
      <c r="C475" s="253"/>
      <c r="D475" s="253"/>
      <c r="E475" s="253"/>
      <c r="F475" s="253"/>
      <c r="G475" s="253"/>
      <c r="H475" s="253"/>
      <c r="I475" s="253"/>
      <c r="J475" s="253"/>
      <c r="K475" s="253"/>
      <c r="L475" s="253"/>
      <c r="M475" s="253"/>
      <c r="N475" s="253"/>
      <c r="O475" s="253"/>
      <c r="P475" s="253"/>
      <c r="Q475" s="253"/>
      <c r="R475" s="253"/>
      <c r="S475" s="253"/>
      <c r="T475" s="253"/>
      <c r="U475" s="253"/>
      <c r="V475" s="253"/>
      <c r="W475" s="253"/>
      <c r="X475" s="253"/>
      <c r="Y475" s="253"/>
      <c r="Z475" s="253"/>
    </row>
    <row r="476" ht="13.5" customHeight="1">
      <c r="A476" s="253"/>
      <c r="B476" s="253"/>
      <c r="C476" s="253"/>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row>
    <row r="477" ht="13.5" customHeight="1">
      <c r="A477" s="253"/>
      <c r="B477" s="253"/>
      <c r="C477" s="253"/>
      <c r="D477" s="253"/>
      <c r="E477" s="253"/>
      <c r="F477" s="253"/>
      <c r="G477" s="253"/>
      <c r="H477" s="253"/>
      <c r="I477" s="253"/>
      <c r="J477" s="253"/>
      <c r="K477" s="253"/>
      <c r="L477" s="253"/>
      <c r="M477" s="253"/>
      <c r="N477" s="253"/>
      <c r="O477" s="253"/>
      <c r="P477" s="253"/>
      <c r="Q477" s="253"/>
      <c r="R477" s="253"/>
      <c r="S477" s="253"/>
      <c r="T477" s="253"/>
      <c r="U477" s="253"/>
      <c r="V477" s="253"/>
      <c r="W477" s="253"/>
      <c r="X477" s="253"/>
      <c r="Y477" s="253"/>
      <c r="Z477" s="253"/>
    </row>
    <row r="478" ht="13.5" customHeight="1">
      <c r="A478" s="253"/>
      <c r="B478" s="253"/>
      <c r="C478" s="253"/>
      <c r="D478" s="253"/>
      <c r="E478" s="253"/>
      <c r="F478" s="253"/>
      <c r="G478" s="253"/>
      <c r="H478" s="253"/>
      <c r="I478" s="253"/>
      <c r="J478" s="253"/>
      <c r="K478" s="253"/>
      <c r="L478" s="253"/>
      <c r="M478" s="253"/>
      <c r="N478" s="253"/>
      <c r="O478" s="253"/>
      <c r="P478" s="253"/>
      <c r="Q478" s="253"/>
      <c r="R478" s="253"/>
      <c r="S478" s="253"/>
      <c r="T478" s="253"/>
      <c r="U478" s="253"/>
      <c r="V478" s="253"/>
      <c r="W478" s="253"/>
      <c r="X478" s="253"/>
      <c r="Y478" s="253"/>
      <c r="Z478" s="253"/>
    </row>
    <row r="479" ht="13.5" customHeight="1">
      <c r="A479" s="253"/>
      <c r="B479" s="253"/>
      <c r="C479" s="253"/>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row>
    <row r="480" ht="13.5" customHeight="1">
      <c r="A480" s="253"/>
      <c r="B480" s="253"/>
      <c r="C480" s="253"/>
      <c r="D480" s="253"/>
      <c r="E480" s="253"/>
      <c r="F480" s="253"/>
      <c r="G480" s="253"/>
      <c r="H480" s="253"/>
      <c r="I480" s="253"/>
      <c r="J480" s="253"/>
      <c r="K480" s="253"/>
      <c r="L480" s="253"/>
      <c r="M480" s="253"/>
      <c r="N480" s="253"/>
      <c r="O480" s="253"/>
      <c r="P480" s="253"/>
      <c r="Q480" s="253"/>
      <c r="R480" s="253"/>
      <c r="S480" s="253"/>
      <c r="T480" s="253"/>
      <c r="U480" s="253"/>
      <c r="V480" s="253"/>
      <c r="W480" s="253"/>
      <c r="X480" s="253"/>
      <c r="Y480" s="253"/>
      <c r="Z480" s="253"/>
    </row>
    <row r="481" ht="13.5" customHeight="1">
      <c r="A481" s="253"/>
      <c r="B481" s="253"/>
      <c r="C481" s="253"/>
      <c r="D481" s="253"/>
      <c r="E481" s="253"/>
      <c r="F481" s="253"/>
      <c r="G481" s="253"/>
      <c r="H481" s="253"/>
      <c r="I481" s="253"/>
      <c r="J481" s="253"/>
      <c r="K481" s="253"/>
      <c r="L481" s="253"/>
      <c r="M481" s="253"/>
      <c r="N481" s="253"/>
      <c r="O481" s="253"/>
      <c r="P481" s="253"/>
      <c r="Q481" s="253"/>
      <c r="R481" s="253"/>
      <c r="S481" s="253"/>
      <c r="T481" s="253"/>
      <c r="U481" s="253"/>
      <c r="V481" s="253"/>
      <c r="W481" s="253"/>
      <c r="X481" s="253"/>
      <c r="Y481" s="253"/>
      <c r="Z481" s="253"/>
    </row>
    <row r="482" ht="13.5" customHeight="1">
      <c r="A482" s="253"/>
      <c r="B482" s="253"/>
      <c r="C482" s="253"/>
      <c r="D482" s="253"/>
      <c r="E482" s="253"/>
      <c r="F482" s="253"/>
      <c r="G482" s="253"/>
      <c r="H482" s="253"/>
      <c r="I482" s="253"/>
      <c r="J482" s="253"/>
      <c r="K482" s="253"/>
      <c r="L482" s="253"/>
      <c r="M482" s="253"/>
      <c r="N482" s="253"/>
      <c r="O482" s="253"/>
      <c r="P482" s="253"/>
      <c r="Q482" s="253"/>
      <c r="R482" s="253"/>
      <c r="S482" s="253"/>
      <c r="T482" s="253"/>
      <c r="U482" s="253"/>
      <c r="V482" s="253"/>
      <c r="W482" s="253"/>
      <c r="X482" s="253"/>
      <c r="Y482" s="253"/>
      <c r="Z482" s="253"/>
    </row>
    <row r="483" ht="13.5" customHeight="1">
      <c r="A483" s="253"/>
      <c r="B483" s="253"/>
      <c r="C483" s="253"/>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row>
    <row r="484" ht="13.5" customHeight="1">
      <c r="A484" s="253"/>
      <c r="B484" s="253"/>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row>
    <row r="485" ht="13.5" customHeight="1">
      <c r="A485" s="253"/>
      <c r="B485" s="253"/>
      <c r="C485" s="253"/>
      <c r="D485" s="253"/>
      <c r="E485" s="253"/>
      <c r="F485" s="253"/>
      <c r="G485" s="253"/>
      <c r="H485" s="253"/>
      <c r="I485" s="253"/>
      <c r="J485" s="253"/>
      <c r="K485" s="253"/>
      <c r="L485" s="253"/>
      <c r="M485" s="253"/>
      <c r="N485" s="253"/>
      <c r="O485" s="253"/>
      <c r="P485" s="253"/>
      <c r="Q485" s="253"/>
      <c r="R485" s="253"/>
      <c r="S485" s="253"/>
      <c r="T485" s="253"/>
      <c r="U485" s="253"/>
      <c r="V485" s="253"/>
      <c r="W485" s="253"/>
      <c r="X485" s="253"/>
      <c r="Y485" s="253"/>
      <c r="Z485" s="253"/>
    </row>
    <row r="486" ht="13.5" customHeight="1">
      <c r="A486" s="253"/>
      <c r="B486" s="253"/>
      <c r="C486" s="253"/>
      <c r="D486" s="253"/>
      <c r="E486" s="253"/>
      <c r="F486" s="253"/>
      <c r="G486" s="253"/>
      <c r="H486" s="253"/>
      <c r="I486" s="253"/>
      <c r="J486" s="253"/>
      <c r="K486" s="253"/>
      <c r="L486" s="253"/>
      <c r="M486" s="253"/>
      <c r="N486" s="253"/>
      <c r="O486" s="253"/>
      <c r="P486" s="253"/>
      <c r="Q486" s="253"/>
      <c r="R486" s="253"/>
      <c r="S486" s="253"/>
      <c r="T486" s="253"/>
      <c r="U486" s="253"/>
      <c r="V486" s="253"/>
      <c r="W486" s="253"/>
      <c r="X486" s="253"/>
      <c r="Y486" s="253"/>
      <c r="Z486" s="253"/>
    </row>
    <row r="487" ht="13.5" customHeight="1">
      <c r="A487" s="253"/>
      <c r="B487" s="253"/>
      <c r="C487" s="253"/>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row>
    <row r="488" ht="13.5" customHeight="1">
      <c r="A488" s="253"/>
      <c r="B488" s="253"/>
      <c r="C488" s="253"/>
      <c r="D488" s="253"/>
      <c r="E488" s="253"/>
      <c r="F488" s="253"/>
      <c r="G488" s="253"/>
      <c r="H488" s="253"/>
      <c r="I488" s="253"/>
      <c r="J488" s="253"/>
      <c r="K488" s="253"/>
      <c r="L488" s="253"/>
      <c r="M488" s="253"/>
      <c r="N488" s="253"/>
      <c r="O488" s="253"/>
      <c r="P488" s="253"/>
      <c r="Q488" s="253"/>
      <c r="R488" s="253"/>
      <c r="S488" s="253"/>
      <c r="T488" s="253"/>
      <c r="U488" s="253"/>
      <c r="V488" s="253"/>
      <c r="W488" s="253"/>
      <c r="X488" s="253"/>
      <c r="Y488" s="253"/>
      <c r="Z488" s="253"/>
    </row>
    <row r="489" ht="13.5" customHeight="1">
      <c r="A489" s="253"/>
      <c r="B489" s="253"/>
      <c r="C489" s="253"/>
      <c r="D489" s="253"/>
      <c r="E489" s="253"/>
      <c r="F489" s="253"/>
      <c r="G489" s="253"/>
      <c r="H489" s="253"/>
      <c r="I489" s="253"/>
      <c r="J489" s="253"/>
      <c r="K489" s="253"/>
      <c r="L489" s="253"/>
      <c r="M489" s="253"/>
      <c r="N489" s="253"/>
      <c r="O489" s="253"/>
      <c r="P489" s="253"/>
      <c r="Q489" s="253"/>
      <c r="R489" s="253"/>
      <c r="S489" s="253"/>
      <c r="T489" s="253"/>
      <c r="U489" s="253"/>
      <c r="V489" s="253"/>
      <c r="W489" s="253"/>
      <c r="X489" s="253"/>
      <c r="Y489" s="253"/>
      <c r="Z489" s="253"/>
    </row>
    <row r="490" ht="13.5" customHeight="1">
      <c r="A490" s="253"/>
      <c r="B490" s="253"/>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row>
    <row r="491" ht="13.5" customHeight="1">
      <c r="A491" s="253"/>
      <c r="B491" s="253"/>
      <c r="C491" s="253"/>
      <c r="D491" s="253"/>
      <c r="E491" s="253"/>
      <c r="F491" s="253"/>
      <c r="G491" s="253"/>
      <c r="H491" s="253"/>
      <c r="I491" s="253"/>
      <c r="J491" s="253"/>
      <c r="K491" s="253"/>
      <c r="L491" s="253"/>
      <c r="M491" s="253"/>
      <c r="N491" s="253"/>
      <c r="O491" s="253"/>
      <c r="P491" s="253"/>
      <c r="Q491" s="253"/>
      <c r="R491" s="253"/>
      <c r="S491" s="253"/>
      <c r="T491" s="253"/>
      <c r="U491" s="253"/>
      <c r="V491" s="253"/>
      <c r="W491" s="253"/>
      <c r="X491" s="253"/>
      <c r="Y491" s="253"/>
      <c r="Z491" s="253"/>
    </row>
    <row r="492" ht="13.5" customHeight="1">
      <c r="A492" s="253"/>
      <c r="B492" s="253"/>
      <c r="C492" s="253"/>
      <c r="D492" s="253"/>
      <c r="E492" s="253"/>
      <c r="F492" s="253"/>
      <c r="G492" s="253"/>
      <c r="H492" s="253"/>
      <c r="I492" s="253"/>
      <c r="J492" s="253"/>
      <c r="K492" s="253"/>
      <c r="L492" s="253"/>
      <c r="M492" s="253"/>
      <c r="N492" s="253"/>
      <c r="O492" s="253"/>
      <c r="P492" s="253"/>
      <c r="Q492" s="253"/>
      <c r="R492" s="253"/>
      <c r="S492" s="253"/>
      <c r="T492" s="253"/>
      <c r="U492" s="253"/>
      <c r="V492" s="253"/>
      <c r="W492" s="253"/>
      <c r="X492" s="253"/>
      <c r="Y492" s="253"/>
      <c r="Z492" s="253"/>
    </row>
    <row r="493" ht="13.5" customHeight="1">
      <c r="A493" s="253"/>
      <c r="B493" s="253"/>
      <c r="C493" s="253"/>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row>
    <row r="494" ht="13.5" customHeight="1">
      <c r="A494" s="253"/>
      <c r="B494" s="253"/>
      <c r="C494" s="253"/>
      <c r="D494" s="253"/>
      <c r="E494" s="253"/>
      <c r="F494" s="253"/>
      <c r="G494" s="253"/>
      <c r="H494" s="253"/>
      <c r="I494" s="253"/>
      <c r="J494" s="253"/>
      <c r="K494" s="253"/>
      <c r="L494" s="253"/>
      <c r="M494" s="253"/>
      <c r="N494" s="253"/>
      <c r="O494" s="253"/>
      <c r="P494" s="253"/>
      <c r="Q494" s="253"/>
      <c r="R494" s="253"/>
      <c r="S494" s="253"/>
      <c r="T494" s="253"/>
      <c r="U494" s="253"/>
      <c r="V494" s="253"/>
      <c r="W494" s="253"/>
      <c r="X494" s="253"/>
      <c r="Y494" s="253"/>
      <c r="Z494" s="253"/>
    </row>
    <row r="495" ht="13.5" customHeight="1">
      <c r="A495" s="253"/>
      <c r="B495" s="253"/>
      <c r="C495" s="253"/>
      <c r="D495" s="253"/>
      <c r="E495" s="253"/>
      <c r="F495" s="253"/>
      <c r="G495" s="253"/>
      <c r="H495" s="253"/>
      <c r="I495" s="253"/>
      <c r="J495" s="253"/>
      <c r="K495" s="253"/>
      <c r="L495" s="253"/>
      <c r="M495" s="253"/>
      <c r="N495" s="253"/>
      <c r="O495" s="253"/>
      <c r="P495" s="253"/>
      <c r="Q495" s="253"/>
      <c r="R495" s="253"/>
      <c r="S495" s="253"/>
      <c r="T495" s="253"/>
      <c r="U495" s="253"/>
      <c r="V495" s="253"/>
      <c r="W495" s="253"/>
      <c r="X495" s="253"/>
      <c r="Y495" s="253"/>
      <c r="Z495" s="253"/>
    </row>
    <row r="496" ht="13.5" customHeight="1">
      <c r="A496" s="253"/>
      <c r="B496" s="253"/>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row>
    <row r="497" ht="13.5" customHeight="1">
      <c r="A497" s="253"/>
      <c r="B497" s="253"/>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row>
    <row r="498" ht="13.5" customHeight="1">
      <c r="A498" s="253"/>
      <c r="B498" s="253"/>
      <c r="C498" s="253"/>
      <c r="D498" s="253"/>
      <c r="E498" s="253"/>
      <c r="F498" s="253"/>
      <c r="G498" s="253"/>
      <c r="H498" s="253"/>
      <c r="I498" s="253"/>
      <c r="J498" s="253"/>
      <c r="K498" s="253"/>
      <c r="L498" s="253"/>
      <c r="M498" s="253"/>
      <c r="N498" s="253"/>
      <c r="O498" s="253"/>
      <c r="P498" s="253"/>
      <c r="Q498" s="253"/>
      <c r="R498" s="253"/>
      <c r="S498" s="253"/>
      <c r="T498" s="253"/>
      <c r="U498" s="253"/>
      <c r="V498" s="253"/>
      <c r="W498" s="253"/>
      <c r="X498" s="253"/>
      <c r="Y498" s="253"/>
      <c r="Z498" s="253"/>
    </row>
    <row r="499" ht="13.5" customHeight="1">
      <c r="A499" s="253"/>
      <c r="B499" s="253"/>
      <c r="C499" s="253"/>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row>
    <row r="500" ht="13.5" customHeight="1">
      <c r="A500" s="253"/>
      <c r="B500" s="253"/>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row>
    <row r="501" ht="13.5" customHeight="1">
      <c r="A501" s="253"/>
      <c r="B501" s="253"/>
      <c r="C501" s="253"/>
      <c r="D501" s="253"/>
      <c r="E501" s="253"/>
      <c r="F501" s="253"/>
      <c r="G501" s="253"/>
      <c r="H501" s="253"/>
      <c r="I501" s="253"/>
      <c r="J501" s="253"/>
      <c r="K501" s="253"/>
      <c r="L501" s="253"/>
      <c r="M501" s="253"/>
      <c r="N501" s="253"/>
      <c r="O501" s="253"/>
      <c r="P501" s="253"/>
      <c r="Q501" s="253"/>
      <c r="R501" s="253"/>
      <c r="S501" s="253"/>
      <c r="T501" s="253"/>
      <c r="U501" s="253"/>
      <c r="V501" s="253"/>
      <c r="W501" s="253"/>
      <c r="X501" s="253"/>
      <c r="Y501" s="253"/>
      <c r="Z501" s="253"/>
    </row>
    <row r="502" ht="13.5" customHeight="1">
      <c r="A502" s="253"/>
      <c r="B502" s="253"/>
      <c r="C502" s="253"/>
      <c r="D502" s="253"/>
      <c r="E502" s="253"/>
      <c r="F502" s="253"/>
      <c r="G502" s="253"/>
      <c r="H502" s="253"/>
      <c r="I502" s="253"/>
      <c r="J502" s="253"/>
      <c r="K502" s="253"/>
      <c r="L502" s="253"/>
      <c r="M502" s="253"/>
      <c r="N502" s="253"/>
      <c r="O502" s="253"/>
      <c r="P502" s="253"/>
      <c r="Q502" s="253"/>
      <c r="R502" s="253"/>
      <c r="S502" s="253"/>
      <c r="T502" s="253"/>
      <c r="U502" s="253"/>
      <c r="V502" s="253"/>
      <c r="W502" s="253"/>
      <c r="X502" s="253"/>
      <c r="Y502" s="253"/>
      <c r="Z502" s="253"/>
    </row>
    <row r="503" ht="13.5" customHeight="1">
      <c r="A503" s="253"/>
      <c r="B503" s="253"/>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row>
    <row r="504" ht="13.5" customHeight="1">
      <c r="A504" s="253"/>
      <c r="B504" s="253"/>
      <c r="C504" s="253"/>
      <c r="D504" s="253"/>
      <c r="E504" s="253"/>
      <c r="F504" s="253"/>
      <c r="G504" s="253"/>
      <c r="H504" s="253"/>
      <c r="I504" s="253"/>
      <c r="J504" s="253"/>
      <c r="K504" s="253"/>
      <c r="L504" s="253"/>
      <c r="M504" s="253"/>
      <c r="N504" s="253"/>
      <c r="O504" s="253"/>
      <c r="P504" s="253"/>
      <c r="Q504" s="253"/>
      <c r="R504" s="253"/>
      <c r="S504" s="253"/>
      <c r="T504" s="253"/>
      <c r="U504" s="253"/>
      <c r="V504" s="253"/>
      <c r="W504" s="253"/>
      <c r="X504" s="253"/>
      <c r="Y504" s="253"/>
      <c r="Z504" s="253"/>
    </row>
    <row r="505" ht="13.5" customHeight="1">
      <c r="A505" s="253"/>
      <c r="B505" s="253"/>
      <c r="C505" s="253"/>
      <c r="D505" s="253"/>
      <c r="E505" s="253"/>
      <c r="F505" s="253"/>
      <c r="G505" s="253"/>
      <c r="H505" s="253"/>
      <c r="I505" s="253"/>
      <c r="J505" s="253"/>
      <c r="K505" s="253"/>
      <c r="L505" s="253"/>
      <c r="M505" s="253"/>
      <c r="N505" s="253"/>
      <c r="O505" s="253"/>
      <c r="P505" s="253"/>
      <c r="Q505" s="253"/>
      <c r="R505" s="253"/>
      <c r="S505" s="253"/>
      <c r="T505" s="253"/>
      <c r="U505" s="253"/>
      <c r="V505" s="253"/>
      <c r="W505" s="253"/>
      <c r="X505" s="253"/>
      <c r="Y505" s="253"/>
      <c r="Z505" s="253"/>
    </row>
    <row r="506" ht="13.5" customHeight="1">
      <c r="A506" s="253"/>
      <c r="B506" s="253"/>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row>
    <row r="507" ht="13.5" customHeight="1">
      <c r="A507" s="253"/>
      <c r="B507" s="253"/>
      <c r="C507" s="253"/>
      <c r="D507" s="253"/>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row>
    <row r="508" ht="13.5" customHeight="1">
      <c r="A508" s="253"/>
      <c r="B508" s="253"/>
      <c r="C508" s="253"/>
      <c r="D508" s="253"/>
      <c r="E508" s="253"/>
      <c r="F508" s="253"/>
      <c r="G508" s="253"/>
      <c r="H508" s="253"/>
      <c r="I508" s="253"/>
      <c r="J508" s="253"/>
      <c r="K508" s="253"/>
      <c r="L508" s="253"/>
      <c r="M508" s="253"/>
      <c r="N508" s="253"/>
      <c r="O508" s="253"/>
      <c r="P508" s="253"/>
      <c r="Q508" s="253"/>
      <c r="R508" s="253"/>
      <c r="S508" s="253"/>
      <c r="T508" s="253"/>
      <c r="U508" s="253"/>
      <c r="V508" s="253"/>
      <c r="W508" s="253"/>
      <c r="X508" s="253"/>
      <c r="Y508" s="253"/>
      <c r="Z508" s="253"/>
    </row>
    <row r="509" ht="13.5" customHeight="1">
      <c r="A509" s="253"/>
      <c r="B509" s="253"/>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row>
    <row r="510" ht="13.5" customHeight="1">
      <c r="A510" s="253"/>
      <c r="B510" s="253"/>
      <c r="C510" s="25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row>
    <row r="511" ht="13.5" customHeight="1">
      <c r="A511" s="253"/>
      <c r="B511" s="253"/>
      <c r="C511" s="253"/>
      <c r="D511" s="253"/>
      <c r="E511" s="253"/>
      <c r="F511" s="253"/>
      <c r="G511" s="253"/>
      <c r="H511" s="253"/>
      <c r="I511" s="253"/>
      <c r="J511" s="253"/>
      <c r="K511" s="253"/>
      <c r="L511" s="253"/>
      <c r="M511" s="253"/>
      <c r="N511" s="253"/>
      <c r="O511" s="253"/>
      <c r="P511" s="253"/>
      <c r="Q511" s="253"/>
      <c r="R511" s="253"/>
      <c r="S511" s="253"/>
      <c r="T511" s="253"/>
      <c r="U511" s="253"/>
      <c r="V511" s="253"/>
      <c r="W511" s="253"/>
      <c r="X511" s="253"/>
      <c r="Y511" s="253"/>
      <c r="Z511" s="253"/>
    </row>
    <row r="512" ht="13.5" customHeight="1">
      <c r="A512" s="253"/>
      <c r="B512" s="253"/>
      <c r="C512" s="253"/>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row>
    <row r="513" ht="13.5" customHeight="1">
      <c r="A513" s="253"/>
      <c r="B513" s="253"/>
      <c r="C513" s="253"/>
      <c r="D513" s="253"/>
      <c r="E513" s="253"/>
      <c r="F513" s="253"/>
      <c r="G513" s="253"/>
      <c r="H513" s="253"/>
      <c r="I513" s="253"/>
      <c r="J513" s="253"/>
      <c r="K513" s="253"/>
      <c r="L513" s="253"/>
      <c r="M513" s="253"/>
      <c r="N513" s="253"/>
      <c r="O513" s="253"/>
      <c r="P513" s="253"/>
      <c r="Q513" s="253"/>
      <c r="R513" s="253"/>
      <c r="S513" s="253"/>
      <c r="T513" s="253"/>
      <c r="U513" s="253"/>
      <c r="V513" s="253"/>
      <c r="W513" s="253"/>
      <c r="X513" s="253"/>
      <c r="Y513" s="253"/>
      <c r="Z513" s="253"/>
    </row>
    <row r="514" ht="13.5" customHeight="1">
      <c r="A514" s="253"/>
      <c r="B514" s="25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row>
    <row r="515" ht="13.5" customHeight="1">
      <c r="A515" s="253"/>
      <c r="B515" s="253"/>
      <c r="C515" s="253"/>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row>
    <row r="516" ht="13.5" customHeight="1">
      <c r="A516" s="253"/>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row>
    <row r="517" ht="13.5" customHeight="1">
      <c r="A517" s="253"/>
      <c r="B517" s="253"/>
      <c r="C517" s="253"/>
      <c r="D517" s="253"/>
      <c r="E517" s="253"/>
      <c r="F517" s="253"/>
      <c r="G517" s="253"/>
      <c r="H517" s="253"/>
      <c r="I517" s="253"/>
      <c r="J517" s="253"/>
      <c r="K517" s="253"/>
      <c r="L517" s="253"/>
      <c r="M517" s="253"/>
      <c r="N517" s="253"/>
      <c r="O517" s="253"/>
      <c r="P517" s="253"/>
      <c r="Q517" s="253"/>
      <c r="R517" s="253"/>
      <c r="S517" s="253"/>
      <c r="T517" s="253"/>
      <c r="U517" s="253"/>
      <c r="V517" s="253"/>
      <c r="W517" s="253"/>
      <c r="X517" s="253"/>
      <c r="Y517" s="253"/>
      <c r="Z517" s="253"/>
    </row>
    <row r="518" ht="13.5" customHeight="1">
      <c r="A518" s="253"/>
      <c r="B518" s="253"/>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row>
    <row r="519" ht="13.5" customHeight="1">
      <c r="A519" s="253"/>
      <c r="B519" s="253"/>
      <c r="C519" s="253"/>
      <c r="D519" s="253"/>
      <c r="E519" s="253"/>
      <c r="F519" s="253"/>
      <c r="G519" s="253"/>
      <c r="H519" s="253"/>
      <c r="I519" s="253"/>
      <c r="J519" s="253"/>
      <c r="K519" s="253"/>
      <c r="L519" s="253"/>
      <c r="M519" s="253"/>
      <c r="N519" s="253"/>
      <c r="O519" s="253"/>
      <c r="P519" s="253"/>
      <c r="Q519" s="253"/>
      <c r="R519" s="253"/>
      <c r="S519" s="253"/>
      <c r="T519" s="253"/>
      <c r="U519" s="253"/>
      <c r="V519" s="253"/>
      <c r="W519" s="253"/>
      <c r="X519" s="253"/>
      <c r="Y519" s="253"/>
      <c r="Z519" s="253"/>
    </row>
    <row r="520" ht="13.5" customHeight="1">
      <c r="A520" s="253"/>
      <c r="B520" s="253"/>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row>
    <row r="521" ht="13.5" customHeight="1">
      <c r="A521" s="253"/>
      <c r="B521" s="253"/>
      <c r="C521" s="253"/>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row>
    <row r="522" ht="13.5" customHeight="1">
      <c r="A522" s="253"/>
      <c r="B522" s="253"/>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row>
    <row r="523" ht="13.5" customHeight="1">
      <c r="A523" s="253"/>
      <c r="B523" s="253"/>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row>
    <row r="524" ht="13.5" customHeight="1">
      <c r="A524" s="253"/>
      <c r="B524" s="253"/>
      <c r="C524" s="253"/>
      <c r="D524" s="253"/>
      <c r="E524" s="253"/>
      <c r="F524" s="253"/>
      <c r="G524" s="253"/>
      <c r="H524" s="253"/>
      <c r="I524" s="253"/>
      <c r="J524" s="253"/>
      <c r="K524" s="253"/>
      <c r="L524" s="253"/>
      <c r="M524" s="253"/>
      <c r="N524" s="253"/>
      <c r="O524" s="253"/>
      <c r="P524" s="253"/>
      <c r="Q524" s="253"/>
      <c r="R524" s="253"/>
      <c r="S524" s="253"/>
      <c r="T524" s="253"/>
      <c r="U524" s="253"/>
      <c r="V524" s="253"/>
      <c r="W524" s="253"/>
      <c r="X524" s="253"/>
      <c r="Y524" s="253"/>
      <c r="Z524" s="253"/>
    </row>
    <row r="525" ht="13.5" customHeight="1">
      <c r="A525" s="253"/>
      <c r="B525" s="253"/>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row>
    <row r="526" ht="13.5" customHeight="1">
      <c r="A526" s="253"/>
      <c r="B526" s="253"/>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row>
    <row r="527" ht="13.5" customHeight="1">
      <c r="A527" s="253"/>
      <c r="B527" s="253"/>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row>
    <row r="528" ht="13.5" customHeight="1">
      <c r="A528" s="253"/>
      <c r="B528" s="253"/>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row>
    <row r="529" ht="13.5" customHeight="1">
      <c r="A529" s="253"/>
      <c r="B529" s="253"/>
      <c r="C529" s="253"/>
      <c r="D529" s="253"/>
      <c r="E529" s="253"/>
      <c r="F529" s="253"/>
      <c r="G529" s="253"/>
      <c r="H529" s="253"/>
      <c r="I529" s="253"/>
      <c r="J529" s="253"/>
      <c r="K529" s="253"/>
      <c r="L529" s="253"/>
      <c r="M529" s="253"/>
      <c r="N529" s="253"/>
      <c r="O529" s="253"/>
      <c r="P529" s="253"/>
      <c r="Q529" s="253"/>
      <c r="R529" s="253"/>
      <c r="S529" s="253"/>
      <c r="T529" s="253"/>
      <c r="U529" s="253"/>
      <c r="V529" s="253"/>
      <c r="W529" s="253"/>
      <c r="X529" s="253"/>
      <c r="Y529" s="253"/>
      <c r="Z529" s="253"/>
    </row>
    <row r="530" ht="13.5" customHeight="1">
      <c r="A530" s="253"/>
      <c r="B530" s="253"/>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row>
    <row r="531" ht="13.5" customHeight="1">
      <c r="A531" s="253"/>
      <c r="B531" s="253"/>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row>
    <row r="532" ht="13.5" customHeight="1">
      <c r="A532" s="253"/>
      <c r="B532" s="253"/>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row>
    <row r="533" ht="13.5" customHeight="1">
      <c r="A533" s="253"/>
      <c r="B533" s="253"/>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row>
    <row r="534" ht="13.5" customHeight="1">
      <c r="A534" s="253"/>
      <c r="B534" s="253"/>
      <c r="C534" s="253"/>
      <c r="D534" s="253"/>
      <c r="E534" s="253"/>
      <c r="F534" s="253"/>
      <c r="G534" s="253"/>
      <c r="H534" s="253"/>
      <c r="I534" s="253"/>
      <c r="J534" s="253"/>
      <c r="K534" s="253"/>
      <c r="L534" s="253"/>
      <c r="M534" s="253"/>
      <c r="N534" s="253"/>
      <c r="O534" s="253"/>
      <c r="P534" s="253"/>
      <c r="Q534" s="253"/>
      <c r="R534" s="253"/>
      <c r="S534" s="253"/>
      <c r="T534" s="253"/>
      <c r="U534" s="253"/>
      <c r="V534" s="253"/>
      <c r="W534" s="253"/>
      <c r="X534" s="253"/>
      <c r="Y534" s="253"/>
      <c r="Z534" s="253"/>
    </row>
    <row r="535" ht="13.5" customHeight="1">
      <c r="A535" s="253"/>
      <c r="B535" s="253"/>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row>
    <row r="536" ht="13.5" customHeight="1">
      <c r="A536" s="253"/>
      <c r="B536" s="253"/>
      <c r="C536" s="253"/>
      <c r="D536" s="253"/>
      <c r="E536" s="253"/>
      <c r="F536" s="253"/>
      <c r="G536" s="253"/>
      <c r="H536" s="253"/>
      <c r="I536" s="253"/>
      <c r="J536" s="253"/>
      <c r="K536" s="253"/>
      <c r="L536" s="253"/>
      <c r="M536" s="253"/>
      <c r="N536" s="253"/>
      <c r="O536" s="253"/>
      <c r="P536" s="253"/>
      <c r="Q536" s="253"/>
      <c r="R536" s="253"/>
      <c r="S536" s="253"/>
      <c r="T536" s="253"/>
      <c r="U536" s="253"/>
      <c r="V536" s="253"/>
      <c r="W536" s="253"/>
      <c r="X536" s="253"/>
      <c r="Y536" s="253"/>
      <c r="Z536" s="253"/>
    </row>
    <row r="537" ht="13.5" customHeight="1">
      <c r="A537" s="253"/>
      <c r="B537" s="253"/>
      <c r="C537" s="253"/>
      <c r="D537" s="253"/>
      <c r="E537" s="253"/>
      <c r="F537" s="253"/>
      <c r="G537" s="253"/>
      <c r="H537" s="253"/>
      <c r="I537" s="253"/>
      <c r="J537" s="253"/>
      <c r="K537" s="253"/>
      <c r="L537" s="253"/>
      <c r="M537" s="253"/>
      <c r="N537" s="253"/>
      <c r="O537" s="253"/>
      <c r="P537" s="253"/>
      <c r="Q537" s="253"/>
      <c r="R537" s="253"/>
      <c r="S537" s="253"/>
      <c r="T537" s="253"/>
      <c r="U537" s="253"/>
      <c r="V537" s="253"/>
      <c r="W537" s="253"/>
      <c r="X537" s="253"/>
      <c r="Y537" s="253"/>
      <c r="Z537" s="253"/>
    </row>
    <row r="538" ht="13.5" customHeight="1">
      <c r="A538" s="253"/>
      <c r="B538" s="253"/>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row>
    <row r="539" ht="13.5" customHeight="1">
      <c r="A539" s="253"/>
      <c r="B539" s="253"/>
      <c r="C539" s="253"/>
      <c r="D539" s="253"/>
      <c r="E539" s="253"/>
      <c r="F539" s="253"/>
      <c r="G539" s="253"/>
      <c r="H539" s="253"/>
      <c r="I539" s="253"/>
      <c r="J539" s="253"/>
      <c r="K539" s="253"/>
      <c r="L539" s="253"/>
      <c r="M539" s="253"/>
      <c r="N539" s="253"/>
      <c r="O539" s="253"/>
      <c r="P539" s="253"/>
      <c r="Q539" s="253"/>
      <c r="R539" s="253"/>
      <c r="S539" s="253"/>
      <c r="T539" s="253"/>
      <c r="U539" s="253"/>
      <c r="V539" s="253"/>
      <c r="W539" s="253"/>
      <c r="X539" s="253"/>
      <c r="Y539" s="253"/>
      <c r="Z539" s="253"/>
    </row>
    <row r="540" ht="13.5" customHeight="1">
      <c r="A540" s="253"/>
      <c r="B540" s="253"/>
      <c r="C540" s="253"/>
      <c r="D540" s="253"/>
      <c r="E540" s="253"/>
      <c r="F540" s="253"/>
      <c r="G540" s="253"/>
      <c r="H540" s="253"/>
      <c r="I540" s="253"/>
      <c r="J540" s="253"/>
      <c r="K540" s="253"/>
      <c r="L540" s="253"/>
      <c r="M540" s="253"/>
      <c r="N540" s="253"/>
      <c r="O540" s="253"/>
      <c r="P540" s="253"/>
      <c r="Q540" s="253"/>
      <c r="R540" s="253"/>
      <c r="S540" s="253"/>
      <c r="T540" s="253"/>
      <c r="U540" s="253"/>
      <c r="V540" s="253"/>
      <c r="W540" s="253"/>
      <c r="X540" s="253"/>
      <c r="Y540" s="253"/>
      <c r="Z540" s="253"/>
    </row>
    <row r="541" ht="13.5" customHeight="1">
      <c r="A541" s="253"/>
      <c r="B541" s="253"/>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row>
    <row r="542" ht="13.5" customHeight="1">
      <c r="A542" s="253"/>
      <c r="B542" s="253"/>
      <c r="C542" s="253"/>
      <c r="D542" s="253"/>
      <c r="E542" s="253"/>
      <c r="F542" s="253"/>
      <c r="G542" s="253"/>
      <c r="H542" s="253"/>
      <c r="I542" s="253"/>
      <c r="J542" s="253"/>
      <c r="K542" s="253"/>
      <c r="L542" s="253"/>
      <c r="M542" s="253"/>
      <c r="N542" s="253"/>
      <c r="O542" s="253"/>
      <c r="P542" s="253"/>
      <c r="Q542" s="253"/>
      <c r="R542" s="253"/>
      <c r="S542" s="253"/>
      <c r="T542" s="253"/>
      <c r="U542" s="253"/>
      <c r="V542" s="253"/>
      <c r="W542" s="253"/>
      <c r="X542" s="253"/>
      <c r="Y542" s="253"/>
      <c r="Z542" s="253"/>
    </row>
    <row r="543" ht="13.5" customHeight="1">
      <c r="A543" s="253"/>
      <c r="B543" s="253"/>
      <c r="C543" s="253"/>
      <c r="D543" s="253"/>
      <c r="E543" s="253"/>
      <c r="F543" s="253"/>
      <c r="G543" s="253"/>
      <c r="H543" s="253"/>
      <c r="I543" s="253"/>
      <c r="J543" s="253"/>
      <c r="K543" s="253"/>
      <c r="L543" s="253"/>
      <c r="M543" s="253"/>
      <c r="N543" s="253"/>
      <c r="O543" s="253"/>
      <c r="P543" s="253"/>
      <c r="Q543" s="253"/>
      <c r="R543" s="253"/>
      <c r="S543" s="253"/>
      <c r="T543" s="253"/>
      <c r="U543" s="253"/>
      <c r="V543" s="253"/>
      <c r="W543" s="253"/>
      <c r="X543" s="253"/>
      <c r="Y543" s="253"/>
      <c r="Z543" s="253"/>
    </row>
    <row r="544" ht="13.5" customHeight="1">
      <c r="A544" s="253"/>
      <c r="B544" s="253"/>
      <c r="C544" s="253"/>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253"/>
      <c r="Z544" s="253"/>
    </row>
    <row r="545" ht="13.5" customHeight="1">
      <c r="A545" s="253"/>
      <c r="B545" s="253"/>
      <c r="C545" s="253"/>
      <c r="D545" s="253"/>
      <c r="E545" s="253"/>
      <c r="F545" s="253"/>
      <c r="G545" s="253"/>
      <c r="H545" s="253"/>
      <c r="I545" s="253"/>
      <c r="J545" s="253"/>
      <c r="K545" s="253"/>
      <c r="L545" s="253"/>
      <c r="M545" s="253"/>
      <c r="N545" s="253"/>
      <c r="O545" s="253"/>
      <c r="P545" s="253"/>
      <c r="Q545" s="253"/>
      <c r="R545" s="253"/>
      <c r="S545" s="253"/>
      <c r="T545" s="253"/>
      <c r="U545" s="253"/>
      <c r="V545" s="253"/>
      <c r="W545" s="253"/>
      <c r="X545" s="253"/>
      <c r="Y545" s="253"/>
      <c r="Z545" s="253"/>
    </row>
    <row r="546" ht="13.5" customHeight="1">
      <c r="A546" s="253"/>
      <c r="B546" s="253"/>
      <c r="C546" s="253"/>
      <c r="D546" s="253"/>
      <c r="E546" s="253"/>
      <c r="F546" s="253"/>
      <c r="G546" s="253"/>
      <c r="H546" s="253"/>
      <c r="I546" s="253"/>
      <c r="J546" s="253"/>
      <c r="K546" s="253"/>
      <c r="L546" s="253"/>
      <c r="M546" s="253"/>
      <c r="N546" s="253"/>
      <c r="O546" s="253"/>
      <c r="P546" s="253"/>
      <c r="Q546" s="253"/>
      <c r="R546" s="253"/>
      <c r="S546" s="253"/>
      <c r="T546" s="253"/>
      <c r="U546" s="253"/>
      <c r="V546" s="253"/>
      <c r="W546" s="253"/>
      <c r="X546" s="253"/>
      <c r="Y546" s="253"/>
      <c r="Z546" s="253"/>
    </row>
    <row r="547" ht="13.5" customHeight="1">
      <c r="A547" s="253"/>
      <c r="B547" s="253"/>
      <c r="C547" s="253"/>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row>
    <row r="548" ht="13.5" customHeight="1">
      <c r="A548" s="253"/>
      <c r="B548" s="253"/>
      <c r="C548" s="253"/>
      <c r="D548" s="253"/>
      <c r="E548" s="253"/>
      <c r="F548" s="253"/>
      <c r="G548" s="253"/>
      <c r="H548" s="253"/>
      <c r="I548" s="253"/>
      <c r="J548" s="253"/>
      <c r="K548" s="253"/>
      <c r="L548" s="253"/>
      <c r="M548" s="253"/>
      <c r="N548" s="253"/>
      <c r="O548" s="253"/>
      <c r="P548" s="253"/>
      <c r="Q548" s="253"/>
      <c r="R548" s="253"/>
      <c r="S548" s="253"/>
      <c r="T548" s="253"/>
      <c r="U548" s="253"/>
      <c r="V548" s="253"/>
      <c r="W548" s="253"/>
      <c r="X548" s="253"/>
      <c r="Y548" s="253"/>
      <c r="Z548" s="253"/>
    </row>
    <row r="549" ht="13.5" customHeight="1">
      <c r="A549" s="253"/>
      <c r="B549" s="253"/>
      <c r="C549" s="253"/>
      <c r="D549" s="253"/>
      <c r="E549" s="253"/>
      <c r="F549" s="253"/>
      <c r="G549" s="253"/>
      <c r="H549" s="253"/>
      <c r="I549" s="253"/>
      <c r="J549" s="253"/>
      <c r="K549" s="253"/>
      <c r="L549" s="253"/>
      <c r="M549" s="253"/>
      <c r="N549" s="253"/>
      <c r="O549" s="253"/>
      <c r="P549" s="253"/>
      <c r="Q549" s="253"/>
      <c r="R549" s="253"/>
      <c r="S549" s="253"/>
      <c r="T549" s="253"/>
      <c r="U549" s="253"/>
      <c r="V549" s="253"/>
      <c r="W549" s="253"/>
      <c r="X549" s="253"/>
      <c r="Y549" s="253"/>
      <c r="Z549" s="253"/>
    </row>
    <row r="550" ht="13.5" customHeight="1">
      <c r="A550" s="253"/>
      <c r="B550" s="253"/>
      <c r="C550" s="253"/>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253"/>
      <c r="Z550" s="253"/>
    </row>
    <row r="551" ht="13.5" customHeight="1">
      <c r="A551" s="253"/>
      <c r="B551" s="253"/>
      <c r="C551" s="253"/>
      <c r="D551" s="253"/>
      <c r="E551" s="253"/>
      <c r="F551" s="253"/>
      <c r="G551" s="253"/>
      <c r="H551" s="253"/>
      <c r="I551" s="253"/>
      <c r="J551" s="253"/>
      <c r="K551" s="253"/>
      <c r="L551" s="253"/>
      <c r="M551" s="253"/>
      <c r="N551" s="253"/>
      <c r="O551" s="253"/>
      <c r="P551" s="253"/>
      <c r="Q551" s="253"/>
      <c r="R551" s="253"/>
      <c r="S551" s="253"/>
      <c r="T551" s="253"/>
      <c r="U551" s="253"/>
      <c r="V551" s="253"/>
      <c r="W551" s="253"/>
      <c r="X551" s="253"/>
      <c r="Y551" s="253"/>
      <c r="Z551" s="253"/>
    </row>
    <row r="552" ht="13.5" customHeight="1">
      <c r="A552" s="253"/>
      <c r="B552" s="253"/>
      <c r="C552" s="253"/>
      <c r="D552" s="253"/>
      <c r="E552" s="253"/>
      <c r="F552" s="253"/>
      <c r="G552" s="253"/>
      <c r="H552" s="253"/>
      <c r="I552" s="253"/>
      <c r="J552" s="253"/>
      <c r="K552" s="253"/>
      <c r="L552" s="253"/>
      <c r="M552" s="253"/>
      <c r="N552" s="253"/>
      <c r="O552" s="253"/>
      <c r="P552" s="253"/>
      <c r="Q552" s="253"/>
      <c r="R552" s="253"/>
      <c r="S552" s="253"/>
      <c r="T552" s="253"/>
      <c r="U552" s="253"/>
      <c r="V552" s="253"/>
      <c r="W552" s="253"/>
      <c r="X552" s="253"/>
      <c r="Y552" s="253"/>
      <c r="Z552" s="253"/>
    </row>
    <row r="553" ht="13.5" customHeight="1">
      <c r="A553" s="253"/>
      <c r="B553" s="253"/>
      <c r="C553" s="253"/>
      <c r="D553" s="253"/>
      <c r="E553" s="253"/>
      <c r="F553" s="253"/>
      <c r="G553" s="253"/>
      <c r="H553" s="253"/>
      <c r="I553" s="253"/>
      <c r="J553" s="253"/>
      <c r="K553" s="253"/>
      <c r="L553" s="253"/>
      <c r="M553" s="253"/>
      <c r="N553" s="253"/>
      <c r="O553" s="253"/>
      <c r="P553" s="253"/>
      <c r="Q553" s="253"/>
      <c r="R553" s="253"/>
      <c r="S553" s="253"/>
      <c r="T553" s="253"/>
      <c r="U553" s="253"/>
      <c r="V553" s="253"/>
      <c r="W553" s="253"/>
      <c r="X553" s="253"/>
      <c r="Y553" s="253"/>
      <c r="Z553" s="253"/>
    </row>
    <row r="554" ht="13.5" customHeight="1">
      <c r="A554" s="253"/>
      <c r="B554" s="253"/>
      <c r="C554" s="253"/>
      <c r="D554" s="253"/>
      <c r="E554" s="253"/>
      <c r="F554" s="253"/>
      <c r="G554" s="253"/>
      <c r="H554" s="253"/>
      <c r="I554" s="253"/>
      <c r="J554" s="253"/>
      <c r="K554" s="253"/>
      <c r="L554" s="253"/>
      <c r="M554" s="253"/>
      <c r="N554" s="253"/>
      <c r="O554" s="253"/>
      <c r="P554" s="253"/>
      <c r="Q554" s="253"/>
      <c r="R554" s="253"/>
      <c r="S554" s="253"/>
      <c r="T554" s="253"/>
      <c r="U554" s="253"/>
      <c r="V554" s="253"/>
      <c r="W554" s="253"/>
      <c r="X554" s="253"/>
      <c r="Y554" s="253"/>
      <c r="Z554" s="253"/>
    </row>
    <row r="555" ht="13.5" customHeight="1">
      <c r="A555" s="253"/>
      <c r="B555" s="253"/>
      <c r="C555" s="253"/>
      <c r="D555" s="253"/>
      <c r="E555" s="253"/>
      <c r="F555" s="253"/>
      <c r="G555" s="253"/>
      <c r="H555" s="253"/>
      <c r="I555" s="253"/>
      <c r="J555" s="253"/>
      <c r="K555" s="253"/>
      <c r="L555" s="253"/>
      <c r="M555" s="253"/>
      <c r="N555" s="253"/>
      <c r="O555" s="253"/>
      <c r="P555" s="253"/>
      <c r="Q555" s="253"/>
      <c r="R555" s="253"/>
      <c r="S555" s="253"/>
      <c r="T555" s="253"/>
      <c r="U555" s="253"/>
      <c r="V555" s="253"/>
      <c r="W555" s="253"/>
      <c r="X555" s="253"/>
      <c r="Y555" s="253"/>
      <c r="Z555" s="253"/>
    </row>
    <row r="556" ht="13.5" customHeight="1">
      <c r="A556" s="253"/>
      <c r="B556" s="253"/>
      <c r="C556" s="253"/>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253"/>
      <c r="Z556" s="253"/>
    </row>
    <row r="557" ht="13.5" customHeight="1">
      <c r="A557" s="253"/>
      <c r="B557" s="253"/>
      <c r="C557" s="253"/>
      <c r="D557" s="253"/>
      <c r="E557" s="253"/>
      <c r="F557" s="253"/>
      <c r="G557" s="253"/>
      <c r="H557" s="253"/>
      <c r="I557" s="253"/>
      <c r="J557" s="253"/>
      <c r="K557" s="253"/>
      <c r="L557" s="253"/>
      <c r="M557" s="253"/>
      <c r="N557" s="253"/>
      <c r="O557" s="253"/>
      <c r="P557" s="253"/>
      <c r="Q557" s="253"/>
      <c r="R557" s="253"/>
      <c r="S557" s="253"/>
      <c r="T557" s="253"/>
      <c r="U557" s="253"/>
      <c r="V557" s="253"/>
      <c r="W557" s="253"/>
      <c r="X557" s="253"/>
      <c r="Y557" s="253"/>
      <c r="Z557" s="253"/>
    </row>
    <row r="558" ht="13.5" customHeight="1">
      <c r="A558" s="253"/>
      <c r="B558" s="253"/>
      <c r="C558" s="253"/>
      <c r="D558" s="253"/>
      <c r="E558" s="253"/>
      <c r="F558" s="253"/>
      <c r="G558" s="253"/>
      <c r="H558" s="253"/>
      <c r="I558" s="253"/>
      <c r="J558" s="253"/>
      <c r="K558" s="253"/>
      <c r="L558" s="253"/>
      <c r="M558" s="253"/>
      <c r="N558" s="253"/>
      <c r="O558" s="253"/>
      <c r="P558" s="253"/>
      <c r="Q558" s="253"/>
      <c r="R558" s="253"/>
      <c r="S558" s="253"/>
      <c r="T558" s="253"/>
      <c r="U558" s="253"/>
      <c r="V558" s="253"/>
      <c r="W558" s="253"/>
      <c r="X558" s="253"/>
      <c r="Y558" s="253"/>
      <c r="Z558" s="253"/>
    </row>
    <row r="559" ht="13.5" customHeight="1">
      <c r="A559" s="253"/>
      <c r="B559" s="253"/>
      <c r="C559" s="253"/>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253"/>
      <c r="Z559" s="253"/>
    </row>
    <row r="560" ht="13.5" customHeight="1">
      <c r="A560" s="253"/>
      <c r="B560" s="253"/>
      <c r="C560" s="253"/>
      <c r="D560" s="253"/>
      <c r="E560" s="253"/>
      <c r="F560" s="253"/>
      <c r="G560" s="253"/>
      <c r="H560" s="253"/>
      <c r="I560" s="253"/>
      <c r="J560" s="253"/>
      <c r="K560" s="253"/>
      <c r="L560" s="253"/>
      <c r="M560" s="253"/>
      <c r="N560" s="253"/>
      <c r="O560" s="253"/>
      <c r="P560" s="253"/>
      <c r="Q560" s="253"/>
      <c r="R560" s="253"/>
      <c r="S560" s="253"/>
      <c r="T560" s="253"/>
      <c r="U560" s="253"/>
      <c r="V560" s="253"/>
      <c r="W560" s="253"/>
      <c r="X560" s="253"/>
      <c r="Y560" s="253"/>
      <c r="Z560" s="253"/>
    </row>
    <row r="561" ht="13.5" customHeight="1">
      <c r="A561" s="253"/>
      <c r="B561" s="253"/>
      <c r="C561" s="253"/>
      <c r="D561" s="253"/>
      <c r="E561" s="253"/>
      <c r="F561" s="253"/>
      <c r="G561" s="253"/>
      <c r="H561" s="253"/>
      <c r="I561" s="253"/>
      <c r="J561" s="253"/>
      <c r="K561" s="253"/>
      <c r="L561" s="253"/>
      <c r="M561" s="253"/>
      <c r="N561" s="253"/>
      <c r="O561" s="253"/>
      <c r="P561" s="253"/>
      <c r="Q561" s="253"/>
      <c r="R561" s="253"/>
      <c r="S561" s="253"/>
      <c r="T561" s="253"/>
      <c r="U561" s="253"/>
      <c r="V561" s="253"/>
      <c r="W561" s="253"/>
      <c r="X561" s="253"/>
      <c r="Y561" s="253"/>
      <c r="Z561" s="253"/>
    </row>
    <row r="562" ht="13.5" customHeight="1">
      <c r="A562" s="253"/>
      <c r="B562" s="253"/>
      <c r="C562" s="253"/>
      <c r="D562" s="253"/>
      <c r="E562" s="253"/>
      <c r="F562" s="253"/>
      <c r="G562" s="253"/>
      <c r="H562" s="253"/>
      <c r="I562" s="253"/>
      <c r="J562" s="253"/>
      <c r="K562" s="253"/>
      <c r="L562" s="253"/>
      <c r="M562" s="253"/>
      <c r="N562" s="253"/>
      <c r="O562" s="253"/>
      <c r="P562" s="253"/>
      <c r="Q562" s="253"/>
      <c r="R562" s="253"/>
      <c r="S562" s="253"/>
      <c r="T562" s="253"/>
      <c r="U562" s="253"/>
      <c r="V562" s="253"/>
      <c r="W562" s="253"/>
      <c r="X562" s="253"/>
      <c r="Y562" s="253"/>
      <c r="Z562" s="253"/>
    </row>
    <row r="563" ht="13.5" customHeight="1">
      <c r="A563" s="253"/>
      <c r="B563" s="253"/>
      <c r="C563" s="253"/>
      <c r="D563" s="253"/>
      <c r="E563" s="253"/>
      <c r="F563" s="253"/>
      <c r="G563" s="253"/>
      <c r="H563" s="253"/>
      <c r="I563" s="253"/>
      <c r="J563" s="253"/>
      <c r="K563" s="253"/>
      <c r="L563" s="253"/>
      <c r="M563" s="253"/>
      <c r="N563" s="253"/>
      <c r="O563" s="253"/>
      <c r="P563" s="253"/>
      <c r="Q563" s="253"/>
      <c r="R563" s="253"/>
      <c r="S563" s="253"/>
      <c r="T563" s="253"/>
      <c r="U563" s="253"/>
      <c r="V563" s="253"/>
      <c r="W563" s="253"/>
      <c r="X563" s="253"/>
      <c r="Y563" s="253"/>
      <c r="Z563" s="253"/>
    </row>
    <row r="564" ht="13.5" customHeight="1">
      <c r="A564" s="253"/>
      <c r="B564" s="253"/>
      <c r="C564" s="253"/>
      <c r="D564" s="253"/>
      <c r="E564" s="253"/>
      <c r="F564" s="253"/>
      <c r="G564" s="253"/>
      <c r="H564" s="253"/>
      <c r="I564" s="253"/>
      <c r="J564" s="253"/>
      <c r="K564" s="253"/>
      <c r="L564" s="253"/>
      <c r="M564" s="253"/>
      <c r="N564" s="253"/>
      <c r="O564" s="253"/>
      <c r="P564" s="253"/>
      <c r="Q564" s="253"/>
      <c r="R564" s="253"/>
      <c r="S564" s="253"/>
      <c r="T564" s="253"/>
      <c r="U564" s="253"/>
      <c r="V564" s="253"/>
      <c r="W564" s="253"/>
      <c r="X564" s="253"/>
      <c r="Y564" s="253"/>
      <c r="Z564" s="253"/>
    </row>
    <row r="565" ht="13.5" customHeight="1">
      <c r="A565" s="253"/>
      <c r="B565" s="253"/>
      <c r="C565" s="253"/>
      <c r="D565" s="253"/>
      <c r="E565" s="253"/>
      <c r="F565" s="253"/>
      <c r="G565" s="253"/>
      <c r="H565" s="253"/>
      <c r="I565" s="253"/>
      <c r="J565" s="253"/>
      <c r="K565" s="253"/>
      <c r="L565" s="253"/>
      <c r="M565" s="253"/>
      <c r="N565" s="253"/>
      <c r="O565" s="253"/>
      <c r="P565" s="253"/>
      <c r="Q565" s="253"/>
      <c r="R565" s="253"/>
      <c r="S565" s="253"/>
      <c r="T565" s="253"/>
      <c r="U565" s="253"/>
      <c r="V565" s="253"/>
      <c r="W565" s="253"/>
      <c r="X565" s="253"/>
      <c r="Y565" s="253"/>
      <c r="Z565" s="253"/>
    </row>
    <row r="566" ht="13.5" customHeight="1">
      <c r="A566" s="253"/>
      <c r="B566" s="253"/>
      <c r="C566" s="253"/>
      <c r="D566" s="253"/>
      <c r="E566" s="253"/>
      <c r="F566" s="253"/>
      <c r="G566" s="253"/>
      <c r="H566" s="253"/>
      <c r="I566" s="253"/>
      <c r="J566" s="253"/>
      <c r="K566" s="253"/>
      <c r="L566" s="253"/>
      <c r="M566" s="253"/>
      <c r="N566" s="253"/>
      <c r="O566" s="253"/>
      <c r="P566" s="253"/>
      <c r="Q566" s="253"/>
      <c r="R566" s="253"/>
      <c r="S566" s="253"/>
      <c r="T566" s="253"/>
      <c r="U566" s="253"/>
      <c r="V566" s="253"/>
      <c r="W566" s="253"/>
      <c r="X566" s="253"/>
      <c r="Y566" s="253"/>
      <c r="Z566" s="253"/>
    </row>
    <row r="567" ht="13.5" customHeight="1">
      <c r="A567" s="253"/>
      <c r="B567" s="253"/>
      <c r="C567" s="253"/>
      <c r="D567" s="253"/>
      <c r="E567" s="253"/>
      <c r="F567" s="253"/>
      <c r="G567" s="253"/>
      <c r="H567" s="253"/>
      <c r="I567" s="253"/>
      <c r="J567" s="253"/>
      <c r="K567" s="253"/>
      <c r="L567" s="253"/>
      <c r="M567" s="253"/>
      <c r="N567" s="253"/>
      <c r="O567" s="253"/>
      <c r="P567" s="253"/>
      <c r="Q567" s="253"/>
      <c r="R567" s="253"/>
      <c r="S567" s="253"/>
      <c r="T567" s="253"/>
      <c r="U567" s="253"/>
      <c r="V567" s="253"/>
      <c r="W567" s="253"/>
      <c r="X567" s="253"/>
      <c r="Y567" s="253"/>
      <c r="Z567" s="253"/>
    </row>
    <row r="568" ht="13.5" customHeight="1">
      <c r="A568" s="253"/>
      <c r="B568" s="253"/>
      <c r="C568" s="253"/>
      <c r="D568" s="253"/>
      <c r="E568" s="253"/>
      <c r="F568" s="253"/>
      <c r="G568" s="253"/>
      <c r="H568" s="253"/>
      <c r="I568" s="253"/>
      <c r="J568" s="253"/>
      <c r="K568" s="253"/>
      <c r="L568" s="253"/>
      <c r="M568" s="253"/>
      <c r="N568" s="253"/>
      <c r="O568" s="253"/>
      <c r="P568" s="253"/>
      <c r="Q568" s="253"/>
      <c r="R568" s="253"/>
      <c r="S568" s="253"/>
      <c r="T568" s="253"/>
      <c r="U568" s="253"/>
      <c r="V568" s="253"/>
      <c r="W568" s="253"/>
      <c r="X568" s="253"/>
      <c r="Y568" s="253"/>
      <c r="Z568" s="253"/>
    </row>
    <row r="569" ht="13.5" customHeight="1">
      <c r="A569" s="253"/>
      <c r="B569" s="253"/>
      <c r="C569" s="253"/>
      <c r="D569" s="253"/>
      <c r="E569" s="253"/>
      <c r="F569" s="253"/>
      <c r="G569" s="253"/>
      <c r="H569" s="253"/>
      <c r="I569" s="253"/>
      <c r="J569" s="253"/>
      <c r="K569" s="253"/>
      <c r="L569" s="253"/>
      <c r="M569" s="253"/>
      <c r="N569" s="253"/>
      <c r="O569" s="253"/>
      <c r="P569" s="253"/>
      <c r="Q569" s="253"/>
      <c r="R569" s="253"/>
      <c r="S569" s="253"/>
      <c r="T569" s="253"/>
      <c r="U569" s="253"/>
      <c r="V569" s="253"/>
      <c r="W569" s="253"/>
      <c r="X569" s="253"/>
      <c r="Y569" s="253"/>
      <c r="Z569" s="253"/>
    </row>
    <row r="570" ht="13.5" customHeight="1">
      <c r="A570" s="253"/>
      <c r="B570" s="253"/>
      <c r="C570" s="253"/>
      <c r="D570" s="253"/>
      <c r="E570" s="253"/>
      <c r="F570" s="253"/>
      <c r="G570" s="253"/>
      <c r="H570" s="253"/>
      <c r="I570" s="253"/>
      <c r="J570" s="253"/>
      <c r="K570" s="253"/>
      <c r="L570" s="253"/>
      <c r="M570" s="253"/>
      <c r="N570" s="253"/>
      <c r="O570" s="253"/>
      <c r="P570" s="253"/>
      <c r="Q570" s="253"/>
      <c r="R570" s="253"/>
      <c r="S570" s="253"/>
      <c r="T570" s="253"/>
      <c r="U570" s="253"/>
      <c r="V570" s="253"/>
      <c r="W570" s="253"/>
      <c r="X570" s="253"/>
      <c r="Y570" s="253"/>
      <c r="Z570" s="253"/>
    </row>
    <row r="571" ht="13.5" customHeight="1">
      <c r="A571" s="253"/>
      <c r="B571" s="253"/>
      <c r="C571" s="253"/>
      <c r="D571" s="253"/>
      <c r="E571" s="253"/>
      <c r="F571" s="253"/>
      <c r="G571" s="253"/>
      <c r="H571" s="253"/>
      <c r="I571" s="253"/>
      <c r="J571" s="253"/>
      <c r="K571" s="253"/>
      <c r="L571" s="253"/>
      <c r="M571" s="253"/>
      <c r="N571" s="253"/>
      <c r="O571" s="253"/>
      <c r="P571" s="253"/>
      <c r="Q571" s="253"/>
      <c r="R571" s="253"/>
      <c r="S571" s="253"/>
      <c r="T571" s="253"/>
      <c r="U571" s="253"/>
      <c r="V571" s="253"/>
      <c r="W571" s="253"/>
      <c r="X571" s="253"/>
      <c r="Y571" s="253"/>
      <c r="Z571" s="253"/>
    </row>
    <row r="572" ht="13.5" customHeight="1">
      <c r="A572" s="253"/>
      <c r="B572" s="253"/>
      <c r="C572" s="253"/>
      <c r="D572" s="253"/>
      <c r="E572" s="253"/>
      <c r="F572" s="253"/>
      <c r="G572" s="253"/>
      <c r="H572" s="253"/>
      <c r="I572" s="253"/>
      <c r="J572" s="253"/>
      <c r="K572" s="253"/>
      <c r="L572" s="253"/>
      <c r="M572" s="253"/>
      <c r="N572" s="253"/>
      <c r="O572" s="253"/>
      <c r="P572" s="253"/>
      <c r="Q572" s="253"/>
      <c r="R572" s="253"/>
      <c r="S572" s="253"/>
      <c r="T572" s="253"/>
      <c r="U572" s="253"/>
      <c r="V572" s="253"/>
      <c r="W572" s="253"/>
      <c r="X572" s="253"/>
      <c r="Y572" s="253"/>
      <c r="Z572" s="253"/>
    </row>
    <row r="573" ht="13.5" customHeight="1">
      <c r="A573" s="253"/>
      <c r="B573" s="253"/>
      <c r="C573" s="253"/>
      <c r="D573" s="253"/>
      <c r="E573" s="253"/>
      <c r="F573" s="253"/>
      <c r="G573" s="253"/>
      <c r="H573" s="253"/>
      <c r="I573" s="253"/>
      <c r="J573" s="253"/>
      <c r="K573" s="253"/>
      <c r="L573" s="253"/>
      <c r="M573" s="253"/>
      <c r="N573" s="253"/>
      <c r="O573" s="253"/>
      <c r="P573" s="253"/>
      <c r="Q573" s="253"/>
      <c r="R573" s="253"/>
      <c r="S573" s="253"/>
      <c r="T573" s="253"/>
      <c r="U573" s="253"/>
      <c r="V573" s="253"/>
      <c r="W573" s="253"/>
      <c r="X573" s="253"/>
      <c r="Y573" s="253"/>
      <c r="Z573" s="253"/>
    </row>
    <row r="574" ht="13.5" customHeight="1">
      <c r="A574" s="253"/>
      <c r="B574" s="253"/>
      <c r="C574" s="253"/>
      <c r="D574" s="253"/>
      <c r="E574" s="253"/>
      <c r="F574" s="253"/>
      <c r="G574" s="253"/>
      <c r="H574" s="253"/>
      <c r="I574" s="253"/>
      <c r="J574" s="253"/>
      <c r="K574" s="253"/>
      <c r="L574" s="253"/>
      <c r="M574" s="253"/>
      <c r="N574" s="253"/>
      <c r="O574" s="253"/>
      <c r="P574" s="253"/>
      <c r="Q574" s="253"/>
      <c r="R574" s="253"/>
      <c r="S574" s="253"/>
      <c r="T574" s="253"/>
      <c r="U574" s="253"/>
      <c r="V574" s="253"/>
      <c r="W574" s="253"/>
      <c r="X574" s="253"/>
      <c r="Y574" s="253"/>
      <c r="Z574" s="253"/>
    </row>
    <row r="575" ht="13.5" customHeight="1">
      <c r="A575" s="253"/>
      <c r="B575" s="253"/>
      <c r="C575" s="253"/>
      <c r="D575" s="253"/>
      <c r="E575" s="253"/>
      <c r="F575" s="253"/>
      <c r="G575" s="253"/>
      <c r="H575" s="253"/>
      <c r="I575" s="253"/>
      <c r="J575" s="253"/>
      <c r="K575" s="253"/>
      <c r="L575" s="253"/>
      <c r="M575" s="253"/>
      <c r="N575" s="253"/>
      <c r="O575" s="253"/>
      <c r="P575" s="253"/>
      <c r="Q575" s="253"/>
      <c r="R575" s="253"/>
      <c r="S575" s="253"/>
      <c r="T575" s="253"/>
      <c r="U575" s="253"/>
      <c r="V575" s="253"/>
      <c r="W575" s="253"/>
      <c r="X575" s="253"/>
      <c r="Y575" s="253"/>
      <c r="Z575" s="253"/>
    </row>
    <row r="576" ht="13.5" customHeight="1">
      <c r="A576" s="253"/>
      <c r="B576" s="253"/>
      <c r="C576" s="253"/>
      <c r="D576" s="253"/>
      <c r="E576" s="253"/>
      <c r="F576" s="253"/>
      <c r="G576" s="253"/>
      <c r="H576" s="253"/>
      <c r="I576" s="253"/>
      <c r="J576" s="253"/>
      <c r="K576" s="253"/>
      <c r="L576" s="253"/>
      <c r="M576" s="253"/>
      <c r="N576" s="253"/>
      <c r="O576" s="253"/>
      <c r="P576" s="253"/>
      <c r="Q576" s="253"/>
      <c r="R576" s="253"/>
      <c r="S576" s="253"/>
      <c r="T576" s="253"/>
      <c r="U576" s="253"/>
      <c r="V576" s="253"/>
      <c r="W576" s="253"/>
      <c r="X576" s="253"/>
      <c r="Y576" s="253"/>
      <c r="Z576" s="253"/>
    </row>
    <row r="577" ht="13.5" customHeight="1">
      <c r="A577" s="253"/>
      <c r="B577" s="253"/>
      <c r="C577" s="253"/>
      <c r="D577" s="253"/>
      <c r="E577" s="253"/>
      <c r="F577" s="253"/>
      <c r="G577" s="253"/>
      <c r="H577" s="253"/>
      <c r="I577" s="253"/>
      <c r="J577" s="253"/>
      <c r="K577" s="253"/>
      <c r="L577" s="253"/>
      <c r="M577" s="253"/>
      <c r="N577" s="253"/>
      <c r="O577" s="253"/>
      <c r="P577" s="253"/>
      <c r="Q577" s="253"/>
      <c r="R577" s="253"/>
      <c r="S577" s="253"/>
      <c r="T577" s="253"/>
      <c r="U577" s="253"/>
      <c r="V577" s="253"/>
      <c r="W577" s="253"/>
      <c r="X577" s="253"/>
      <c r="Y577" s="253"/>
      <c r="Z577" s="253"/>
    </row>
    <row r="578" ht="13.5" customHeight="1">
      <c r="A578" s="253"/>
      <c r="B578" s="253"/>
      <c r="C578" s="253"/>
      <c r="D578" s="253"/>
      <c r="E578" s="253"/>
      <c r="F578" s="253"/>
      <c r="G578" s="253"/>
      <c r="H578" s="253"/>
      <c r="I578" s="253"/>
      <c r="J578" s="253"/>
      <c r="K578" s="253"/>
      <c r="L578" s="253"/>
      <c r="M578" s="253"/>
      <c r="N578" s="253"/>
      <c r="O578" s="253"/>
      <c r="P578" s="253"/>
      <c r="Q578" s="253"/>
      <c r="R578" s="253"/>
      <c r="S578" s="253"/>
      <c r="T578" s="253"/>
      <c r="U578" s="253"/>
      <c r="V578" s="253"/>
      <c r="W578" s="253"/>
      <c r="X578" s="253"/>
      <c r="Y578" s="253"/>
      <c r="Z578" s="253"/>
    </row>
    <row r="579" ht="13.5" customHeight="1">
      <c r="A579" s="253"/>
      <c r="B579" s="253"/>
      <c r="C579" s="253"/>
      <c r="D579" s="253"/>
      <c r="E579" s="253"/>
      <c r="F579" s="253"/>
      <c r="G579" s="253"/>
      <c r="H579" s="253"/>
      <c r="I579" s="253"/>
      <c r="J579" s="253"/>
      <c r="K579" s="253"/>
      <c r="L579" s="253"/>
      <c r="M579" s="253"/>
      <c r="N579" s="253"/>
      <c r="O579" s="253"/>
      <c r="P579" s="253"/>
      <c r="Q579" s="253"/>
      <c r="R579" s="253"/>
      <c r="S579" s="253"/>
      <c r="T579" s="253"/>
      <c r="U579" s="253"/>
      <c r="V579" s="253"/>
      <c r="W579" s="253"/>
      <c r="X579" s="253"/>
      <c r="Y579" s="253"/>
      <c r="Z579" s="253"/>
    </row>
    <row r="580" ht="13.5" customHeight="1">
      <c r="A580" s="253"/>
      <c r="B580" s="253"/>
      <c r="C580" s="253"/>
      <c r="D580" s="253"/>
      <c r="E580" s="253"/>
      <c r="F580" s="253"/>
      <c r="G580" s="253"/>
      <c r="H580" s="253"/>
      <c r="I580" s="253"/>
      <c r="J580" s="253"/>
      <c r="K580" s="253"/>
      <c r="L580" s="253"/>
      <c r="M580" s="253"/>
      <c r="N580" s="253"/>
      <c r="O580" s="253"/>
      <c r="P580" s="253"/>
      <c r="Q580" s="253"/>
      <c r="R580" s="253"/>
      <c r="S580" s="253"/>
      <c r="T580" s="253"/>
      <c r="U580" s="253"/>
      <c r="V580" s="253"/>
      <c r="W580" s="253"/>
      <c r="X580" s="253"/>
      <c r="Y580" s="253"/>
      <c r="Z580" s="253"/>
    </row>
    <row r="581" ht="13.5" customHeight="1">
      <c r="A581" s="253"/>
      <c r="B581" s="253"/>
      <c r="C581" s="253"/>
      <c r="D581" s="253"/>
      <c r="E581" s="253"/>
      <c r="F581" s="253"/>
      <c r="G581" s="253"/>
      <c r="H581" s="253"/>
      <c r="I581" s="253"/>
      <c r="J581" s="253"/>
      <c r="K581" s="253"/>
      <c r="L581" s="253"/>
      <c r="M581" s="253"/>
      <c r="N581" s="253"/>
      <c r="O581" s="253"/>
      <c r="P581" s="253"/>
      <c r="Q581" s="253"/>
      <c r="R581" s="253"/>
      <c r="S581" s="253"/>
      <c r="T581" s="253"/>
      <c r="U581" s="253"/>
      <c r="V581" s="253"/>
      <c r="W581" s="253"/>
      <c r="X581" s="253"/>
      <c r="Y581" s="253"/>
      <c r="Z581" s="253"/>
    </row>
    <row r="582" ht="13.5" customHeight="1">
      <c r="A582" s="253"/>
      <c r="B582" s="253"/>
      <c r="C582" s="253"/>
      <c r="D582" s="253"/>
      <c r="E582" s="253"/>
      <c r="F582" s="253"/>
      <c r="G582" s="253"/>
      <c r="H582" s="253"/>
      <c r="I582" s="253"/>
      <c r="J582" s="253"/>
      <c r="K582" s="253"/>
      <c r="L582" s="253"/>
      <c r="M582" s="253"/>
      <c r="N582" s="253"/>
      <c r="O582" s="253"/>
      <c r="P582" s="253"/>
      <c r="Q582" s="253"/>
      <c r="R582" s="253"/>
      <c r="S582" s="253"/>
      <c r="T582" s="253"/>
      <c r="U582" s="253"/>
      <c r="V582" s="253"/>
      <c r="W582" s="253"/>
      <c r="X582" s="253"/>
      <c r="Y582" s="253"/>
      <c r="Z582" s="253"/>
    </row>
    <row r="583" ht="13.5" customHeight="1">
      <c r="A583" s="253"/>
      <c r="B583" s="253"/>
      <c r="C583" s="253"/>
      <c r="D583" s="253"/>
      <c r="E583" s="253"/>
      <c r="F583" s="253"/>
      <c r="G583" s="253"/>
      <c r="H583" s="253"/>
      <c r="I583" s="253"/>
      <c r="J583" s="253"/>
      <c r="K583" s="253"/>
      <c r="L583" s="253"/>
      <c r="M583" s="253"/>
      <c r="N583" s="253"/>
      <c r="O583" s="253"/>
      <c r="P583" s="253"/>
      <c r="Q583" s="253"/>
      <c r="R583" s="253"/>
      <c r="S583" s="253"/>
      <c r="T583" s="253"/>
      <c r="U583" s="253"/>
      <c r="V583" s="253"/>
      <c r="W583" s="253"/>
      <c r="X583" s="253"/>
      <c r="Y583" s="253"/>
      <c r="Z583" s="253"/>
    </row>
    <row r="584" ht="13.5" customHeight="1">
      <c r="A584" s="253"/>
      <c r="B584" s="253"/>
      <c r="C584" s="253"/>
      <c r="D584" s="253"/>
      <c r="E584" s="253"/>
      <c r="F584" s="253"/>
      <c r="G584" s="253"/>
      <c r="H584" s="253"/>
      <c r="I584" s="253"/>
      <c r="J584" s="253"/>
      <c r="K584" s="253"/>
      <c r="L584" s="253"/>
      <c r="M584" s="253"/>
      <c r="N584" s="253"/>
      <c r="O584" s="253"/>
      <c r="P584" s="253"/>
      <c r="Q584" s="253"/>
      <c r="R584" s="253"/>
      <c r="S584" s="253"/>
      <c r="T584" s="253"/>
      <c r="U584" s="253"/>
      <c r="V584" s="253"/>
      <c r="W584" s="253"/>
      <c r="X584" s="253"/>
      <c r="Y584" s="253"/>
      <c r="Z584" s="253"/>
    </row>
    <row r="585" ht="13.5" customHeight="1">
      <c r="A585" s="253"/>
      <c r="B585" s="253"/>
      <c r="C585" s="253"/>
      <c r="D585" s="253"/>
      <c r="E585" s="253"/>
      <c r="F585" s="253"/>
      <c r="G585" s="253"/>
      <c r="H585" s="253"/>
      <c r="I585" s="253"/>
      <c r="J585" s="253"/>
      <c r="K585" s="253"/>
      <c r="L585" s="253"/>
      <c r="M585" s="253"/>
      <c r="N585" s="253"/>
      <c r="O585" s="253"/>
      <c r="P585" s="253"/>
      <c r="Q585" s="253"/>
      <c r="R585" s="253"/>
      <c r="S585" s="253"/>
      <c r="T585" s="253"/>
      <c r="U585" s="253"/>
      <c r="V585" s="253"/>
      <c r="W585" s="253"/>
      <c r="X585" s="253"/>
      <c r="Y585" s="253"/>
      <c r="Z585" s="253"/>
    </row>
    <row r="586" ht="13.5" customHeight="1">
      <c r="A586" s="253"/>
      <c r="B586" s="253"/>
      <c r="C586" s="253"/>
      <c r="D586" s="253"/>
      <c r="E586" s="253"/>
      <c r="F586" s="253"/>
      <c r="G586" s="253"/>
      <c r="H586" s="253"/>
      <c r="I586" s="253"/>
      <c r="J586" s="253"/>
      <c r="K586" s="253"/>
      <c r="L586" s="253"/>
      <c r="M586" s="253"/>
      <c r="N586" s="253"/>
      <c r="O586" s="253"/>
      <c r="P586" s="253"/>
      <c r="Q586" s="253"/>
      <c r="R586" s="253"/>
      <c r="S586" s="253"/>
      <c r="T586" s="253"/>
      <c r="U586" s="253"/>
      <c r="V586" s="253"/>
      <c r="W586" s="253"/>
      <c r="X586" s="253"/>
      <c r="Y586" s="253"/>
      <c r="Z586" s="253"/>
    </row>
    <row r="587" ht="13.5" customHeight="1">
      <c r="A587" s="253"/>
      <c r="B587" s="253"/>
      <c r="C587" s="253"/>
      <c r="D587" s="253"/>
      <c r="E587" s="253"/>
      <c r="F587" s="253"/>
      <c r="G587" s="253"/>
      <c r="H587" s="253"/>
      <c r="I587" s="253"/>
      <c r="J587" s="253"/>
      <c r="K587" s="253"/>
      <c r="L587" s="253"/>
      <c r="M587" s="253"/>
      <c r="N587" s="253"/>
      <c r="O587" s="253"/>
      <c r="P587" s="253"/>
      <c r="Q587" s="253"/>
      <c r="R587" s="253"/>
      <c r="S587" s="253"/>
      <c r="T587" s="253"/>
      <c r="U587" s="253"/>
      <c r="V587" s="253"/>
      <c r="W587" s="253"/>
      <c r="X587" s="253"/>
      <c r="Y587" s="253"/>
      <c r="Z587" s="253"/>
    </row>
    <row r="588" ht="13.5" customHeight="1">
      <c r="A588" s="253"/>
      <c r="B588" s="253"/>
      <c r="C588" s="253"/>
      <c r="D588" s="253"/>
      <c r="E588" s="253"/>
      <c r="F588" s="253"/>
      <c r="G588" s="253"/>
      <c r="H588" s="253"/>
      <c r="I588" s="253"/>
      <c r="J588" s="253"/>
      <c r="K588" s="253"/>
      <c r="L588" s="253"/>
      <c r="M588" s="253"/>
      <c r="N588" s="253"/>
      <c r="O588" s="253"/>
      <c r="P588" s="253"/>
      <c r="Q588" s="253"/>
      <c r="R588" s="253"/>
      <c r="S588" s="253"/>
      <c r="T588" s="253"/>
      <c r="U588" s="253"/>
      <c r="V588" s="253"/>
      <c r="W588" s="253"/>
      <c r="X588" s="253"/>
      <c r="Y588" s="253"/>
      <c r="Z588" s="253"/>
    </row>
    <row r="589" ht="13.5" customHeight="1">
      <c r="A589" s="253"/>
      <c r="B589" s="253"/>
      <c r="C589" s="253"/>
      <c r="D589" s="253"/>
      <c r="E589" s="253"/>
      <c r="F589" s="253"/>
      <c r="G589" s="253"/>
      <c r="H589" s="253"/>
      <c r="I589" s="253"/>
      <c r="J589" s="253"/>
      <c r="K589" s="253"/>
      <c r="L589" s="253"/>
      <c r="M589" s="253"/>
      <c r="N589" s="253"/>
      <c r="O589" s="253"/>
      <c r="P589" s="253"/>
      <c r="Q589" s="253"/>
      <c r="R589" s="253"/>
      <c r="S589" s="253"/>
      <c r="T589" s="253"/>
      <c r="U589" s="253"/>
      <c r="V589" s="253"/>
      <c r="W589" s="253"/>
      <c r="X589" s="253"/>
      <c r="Y589" s="253"/>
      <c r="Z589" s="253"/>
    </row>
    <row r="590" ht="13.5" customHeight="1">
      <c r="A590" s="253"/>
      <c r="B590" s="253"/>
      <c r="C590" s="253"/>
      <c r="D590" s="253"/>
      <c r="E590" s="253"/>
      <c r="F590" s="253"/>
      <c r="G590" s="253"/>
      <c r="H590" s="253"/>
      <c r="I590" s="253"/>
      <c r="J590" s="253"/>
      <c r="K590" s="253"/>
      <c r="L590" s="253"/>
      <c r="M590" s="253"/>
      <c r="N590" s="253"/>
      <c r="O590" s="253"/>
      <c r="P590" s="253"/>
      <c r="Q590" s="253"/>
      <c r="R590" s="253"/>
      <c r="S590" s="253"/>
      <c r="T590" s="253"/>
      <c r="U590" s="253"/>
      <c r="V590" s="253"/>
      <c r="W590" s="253"/>
      <c r="X590" s="253"/>
      <c r="Y590" s="253"/>
      <c r="Z590" s="253"/>
    </row>
    <row r="591" ht="13.5" customHeight="1">
      <c r="A591" s="253"/>
      <c r="B591" s="253"/>
      <c r="C591" s="253"/>
      <c r="D591" s="253"/>
      <c r="E591" s="253"/>
      <c r="F591" s="253"/>
      <c r="G591" s="253"/>
      <c r="H591" s="253"/>
      <c r="I591" s="253"/>
      <c r="J591" s="253"/>
      <c r="K591" s="253"/>
      <c r="L591" s="253"/>
      <c r="M591" s="253"/>
      <c r="N591" s="253"/>
      <c r="O591" s="253"/>
      <c r="P591" s="253"/>
      <c r="Q591" s="253"/>
      <c r="R591" s="253"/>
      <c r="S591" s="253"/>
      <c r="T591" s="253"/>
      <c r="U591" s="253"/>
      <c r="V591" s="253"/>
      <c r="W591" s="253"/>
      <c r="X591" s="253"/>
      <c r="Y591" s="253"/>
      <c r="Z591" s="253"/>
    </row>
    <row r="592" ht="13.5" customHeight="1">
      <c r="A592" s="253"/>
      <c r="B592" s="253"/>
      <c r="C592" s="253"/>
      <c r="D592" s="253"/>
      <c r="E592" s="253"/>
      <c r="F592" s="253"/>
      <c r="G592" s="253"/>
      <c r="H592" s="253"/>
      <c r="I592" s="253"/>
      <c r="J592" s="253"/>
      <c r="K592" s="253"/>
      <c r="L592" s="253"/>
      <c r="M592" s="253"/>
      <c r="N592" s="253"/>
      <c r="O592" s="253"/>
      <c r="P592" s="253"/>
      <c r="Q592" s="253"/>
      <c r="R592" s="253"/>
      <c r="S592" s="253"/>
      <c r="T592" s="253"/>
      <c r="U592" s="253"/>
      <c r="V592" s="253"/>
      <c r="W592" s="253"/>
      <c r="X592" s="253"/>
      <c r="Y592" s="253"/>
      <c r="Z592" s="253"/>
    </row>
    <row r="593" ht="13.5" customHeight="1">
      <c r="A593" s="253"/>
      <c r="B593" s="253"/>
      <c r="C593" s="253"/>
      <c r="D593" s="253"/>
      <c r="E593" s="253"/>
      <c r="F593" s="253"/>
      <c r="G593" s="253"/>
      <c r="H593" s="253"/>
      <c r="I593" s="253"/>
      <c r="J593" s="253"/>
      <c r="K593" s="253"/>
      <c r="L593" s="253"/>
      <c r="M593" s="253"/>
      <c r="N593" s="253"/>
      <c r="O593" s="253"/>
      <c r="P593" s="253"/>
      <c r="Q593" s="253"/>
      <c r="R593" s="253"/>
      <c r="S593" s="253"/>
      <c r="T593" s="253"/>
      <c r="U593" s="253"/>
      <c r="V593" s="253"/>
      <c r="W593" s="253"/>
      <c r="X593" s="253"/>
      <c r="Y593" s="253"/>
      <c r="Z593" s="253"/>
    </row>
    <row r="594" ht="13.5" customHeight="1">
      <c r="A594" s="253"/>
      <c r="B594" s="253"/>
      <c r="C594" s="253"/>
      <c r="D594" s="253"/>
      <c r="E594" s="253"/>
      <c r="F594" s="253"/>
      <c r="G594" s="253"/>
      <c r="H594" s="253"/>
      <c r="I594" s="253"/>
      <c r="J594" s="253"/>
      <c r="K594" s="253"/>
      <c r="L594" s="253"/>
      <c r="M594" s="253"/>
      <c r="N594" s="253"/>
      <c r="O594" s="253"/>
      <c r="P594" s="253"/>
      <c r="Q594" s="253"/>
      <c r="R594" s="253"/>
      <c r="S594" s="253"/>
      <c r="T594" s="253"/>
      <c r="U594" s="253"/>
      <c r="V594" s="253"/>
      <c r="W594" s="253"/>
      <c r="X594" s="253"/>
      <c r="Y594" s="253"/>
      <c r="Z594" s="253"/>
    </row>
    <row r="595" ht="13.5" customHeight="1">
      <c r="A595" s="253"/>
      <c r="B595" s="253"/>
      <c r="C595" s="253"/>
      <c r="D595" s="253"/>
      <c r="E595" s="253"/>
      <c r="F595" s="253"/>
      <c r="G595" s="253"/>
      <c r="H595" s="253"/>
      <c r="I595" s="253"/>
      <c r="J595" s="253"/>
      <c r="K595" s="253"/>
      <c r="L595" s="253"/>
      <c r="M595" s="253"/>
      <c r="N595" s="253"/>
      <c r="O595" s="253"/>
      <c r="P595" s="253"/>
      <c r="Q595" s="253"/>
      <c r="R595" s="253"/>
      <c r="S595" s="253"/>
      <c r="T595" s="253"/>
      <c r="U595" s="253"/>
      <c r="V595" s="253"/>
      <c r="W595" s="253"/>
      <c r="X595" s="253"/>
      <c r="Y595" s="253"/>
      <c r="Z595" s="253"/>
    </row>
    <row r="596" ht="13.5" customHeight="1">
      <c r="A596" s="253"/>
      <c r="B596" s="253"/>
      <c r="C596" s="253"/>
      <c r="D596" s="253"/>
      <c r="E596" s="253"/>
      <c r="F596" s="253"/>
      <c r="G596" s="253"/>
      <c r="H596" s="253"/>
      <c r="I596" s="253"/>
      <c r="J596" s="253"/>
      <c r="K596" s="253"/>
      <c r="L596" s="253"/>
      <c r="M596" s="253"/>
      <c r="N596" s="253"/>
      <c r="O596" s="253"/>
      <c r="P596" s="253"/>
      <c r="Q596" s="253"/>
      <c r="R596" s="253"/>
      <c r="S596" s="253"/>
      <c r="T596" s="253"/>
      <c r="U596" s="253"/>
      <c r="V596" s="253"/>
      <c r="W596" s="253"/>
      <c r="X596" s="253"/>
      <c r="Y596" s="253"/>
      <c r="Z596" s="253"/>
    </row>
    <row r="597" ht="13.5" customHeight="1">
      <c r="A597" s="253"/>
      <c r="B597" s="253"/>
      <c r="C597" s="253"/>
      <c r="D597" s="253"/>
      <c r="E597" s="253"/>
      <c r="F597" s="253"/>
      <c r="G597" s="253"/>
      <c r="H597" s="253"/>
      <c r="I597" s="253"/>
      <c r="J597" s="253"/>
      <c r="K597" s="253"/>
      <c r="L597" s="253"/>
      <c r="M597" s="253"/>
      <c r="N597" s="253"/>
      <c r="O597" s="253"/>
      <c r="P597" s="253"/>
      <c r="Q597" s="253"/>
      <c r="R597" s="253"/>
      <c r="S597" s="253"/>
      <c r="T597" s="253"/>
      <c r="U597" s="253"/>
      <c r="V597" s="253"/>
      <c r="W597" s="253"/>
      <c r="X597" s="253"/>
      <c r="Y597" s="253"/>
      <c r="Z597" s="253"/>
    </row>
    <row r="598" ht="13.5" customHeight="1">
      <c r="A598" s="253"/>
      <c r="B598" s="253"/>
      <c r="C598" s="253"/>
      <c r="D598" s="253"/>
      <c r="E598" s="253"/>
      <c r="F598" s="253"/>
      <c r="G598" s="253"/>
      <c r="H598" s="253"/>
      <c r="I598" s="253"/>
      <c r="J598" s="253"/>
      <c r="K598" s="253"/>
      <c r="L598" s="253"/>
      <c r="M598" s="253"/>
      <c r="N598" s="253"/>
      <c r="O598" s="253"/>
      <c r="P598" s="253"/>
      <c r="Q598" s="253"/>
      <c r="R598" s="253"/>
      <c r="S598" s="253"/>
      <c r="T598" s="253"/>
      <c r="U598" s="253"/>
      <c r="V598" s="253"/>
      <c r="W598" s="253"/>
      <c r="X598" s="253"/>
      <c r="Y598" s="253"/>
      <c r="Z598" s="253"/>
    </row>
    <row r="599" ht="13.5" customHeight="1">
      <c r="A599" s="253"/>
      <c r="B599" s="253"/>
      <c r="C599" s="253"/>
      <c r="D599" s="253"/>
      <c r="E599" s="253"/>
      <c r="F599" s="253"/>
      <c r="G599" s="253"/>
      <c r="H599" s="253"/>
      <c r="I599" s="253"/>
      <c r="J599" s="253"/>
      <c r="K599" s="253"/>
      <c r="L599" s="253"/>
      <c r="M599" s="253"/>
      <c r="N599" s="253"/>
      <c r="O599" s="253"/>
      <c r="P599" s="253"/>
      <c r="Q599" s="253"/>
      <c r="R599" s="253"/>
      <c r="S599" s="253"/>
      <c r="T599" s="253"/>
      <c r="U599" s="253"/>
      <c r="V599" s="253"/>
      <c r="W599" s="253"/>
      <c r="X599" s="253"/>
      <c r="Y599" s="253"/>
      <c r="Z599" s="253"/>
    </row>
    <row r="600" ht="13.5" customHeight="1">
      <c r="A600" s="253"/>
      <c r="B600" s="253"/>
      <c r="C600" s="253"/>
      <c r="D600" s="253"/>
      <c r="E600" s="253"/>
      <c r="F600" s="253"/>
      <c r="G600" s="253"/>
      <c r="H600" s="253"/>
      <c r="I600" s="253"/>
      <c r="J600" s="253"/>
      <c r="K600" s="253"/>
      <c r="L600" s="253"/>
      <c r="M600" s="253"/>
      <c r="N600" s="253"/>
      <c r="O600" s="253"/>
      <c r="P600" s="253"/>
      <c r="Q600" s="253"/>
      <c r="R600" s="253"/>
      <c r="S600" s="253"/>
      <c r="T600" s="253"/>
      <c r="U600" s="253"/>
      <c r="V600" s="253"/>
      <c r="W600" s="253"/>
      <c r="X600" s="253"/>
      <c r="Y600" s="253"/>
      <c r="Z600" s="253"/>
    </row>
    <row r="601" ht="13.5" customHeight="1">
      <c r="A601" s="253"/>
      <c r="B601" s="253"/>
      <c r="C601" s="253"/>
      <c r="D601" s="253"/>
      <c r="E601" s="253"/>
      <c r="F601" s="253"/>
      <c r="G601" s="253"/>
      <c r="H601" s="253"/>
      <c r="I601" s="253"/>
      <c r="J601" s="253"/>
      <c r="K601" s="253"/>
      <c r="L601" s="253"/>
      <c r="M601" s="253"/>
      <c r="N601" s="253"/>
      <c r="O601" s="253"/>
      <c r="P601" s="253"/>
      <c r="Q601" s="253"/>
      <c r="R601" s="253"/>
      <c r="S601" s="253"/>
      <c r="T601" s="253"/>
      <c r="U601" s="253"/>
      <c r="V601" s="253"/>
      <c r="W601" s="253"/>
      <c r="X601" s="253"/>
      <c r="Y601" s="253"/>
      <c r="Z601" s="253"/>
    </row>
    <row r="602" ht="13.5" customHeight="1">
      <c r="A602" s="253"/>
      <c r="B602" s="253"/>
      <c r="C602" s="253"/>
      <c r="D602" s="253"/>
      <c r="E602" s="253"/>
      <c r="F602" s="253"/>
      <c r="G602" s="253"/>
      <c r="H602" s="253"/>
      <c r="I602" s="253"/>
      <c r="J602" s="253"/>
      <c r="K602" s="253"/>
      <c r="L602" s="253"/>
      <c r="M602" s="253"/>
      <c r="N602" s="253"/>
      <c r="O602" s="253"/>
      <c r="P602" s="253"/>
      <c r="Q602" s="253"/>
      <c r="R602" s="253"/>
      <c r="S602" s="253"/>
      <c r="T602" s="253"/>
      <c r="U602" s="253"/>
      <c r="V602" s="253"/>
      <c r="W602" s="253"/>
      <c r="X602" s="253"/>
      <c r="Y602" s="253"/>
      <c r="Z602" s="253"/>
    </row>
    <row r="603" ht="13.5" customHeight="1">
      <c r="A603" s="253"/>
      <c r="B603" s="253"/>
      <c r="C603" s="253"/>
      <c r="D603" s="253"/>
      <c r="E603" s="253"/>
      <c r="F603" s="253"/>
      <c r="G603" s="253"/>
      <c r="H603" s="253"/>
      <c r="I603" s="253"/>
      <c r="J603" s="253"/>
      <c r="K603" s="253"/>
      <c r="L603" s="253"/>
      <c r="M603" s="253"/>
      <c r="N603" s="253"/>
      <c r="O603" s="253"/>
      <c r="P603" s="253"/>
      <c r="Q603" s="253"/>
      <c r="R603" s="253"/>
      <c r="S603" s="253"/>
      <c r="T603" s="253"/>
      <c r="U603" s="253"/>
      <c r="V603" s="253"/>
      <c r="W603" s="253"/>
      <c r="X603" s="253"/>
      <c r="Y603" s="253"/>
      <c r="Z603" s="253"/>
    </row>
    <row r="604" ht="13.5" customHeight="1">
      <c r="A604" s="253"/>
      <c r="B604" s="253"/>
      <c r="C604" s="253"/>
      <c r="D604" s="253"/>
      <c r="E604" s="253"/>
      <c r="F604" s="253"/>
      <c r="G604" s="253"/>
      <c r="H604" s="253"/>
      <c r="I604" s="253"/>
      <c r="J604" s="253"/>
      <c r="K604" s="253"/>
      <c r="L604" s="253"/>
      <c r="M604" s="253"/>
      <c r="N604" s="253"/>
      <c r="O604" s="253"/>
      <c r="P604" s="253"/>
      <c r="Q604" s="253"/>
      <c r="R604" s="253"/>
      <c r="S604" s="253"/>
      <c r="T604" s="253"/>
      <c r="U604" s="253"/>
      <c r="V604" s="253"/>
      <c r="W604" s="253"/>
      <c r="X604" s="253"/>
      <c r="Y604" s="253"/>
      <c r="Z604" s="253"/>
    </row>
    <row r="605" ht="13.5" customHeight="1">
      <c r="A605" s="253"/>
      <c r="B605" s="253"/>
      <c r="C605" s="253"/>
      <c r="D605" s="253"/>
      <c r="E605" s="253"/>
      <c r="F605" s="253"/>
      <c r="G605" s="253"/>
      <c r="H605" s="253"/>
      <c r="I605" s="253"/>
      <c r="J605" s="253"/>
      <c r="K605" s="253"/>
      <c r="L605" s="253"/>
      <c r="M605" s="253"/>
      <c r="N605" s="253"/>
      <c r="O605" s="253"/>
      <c r="P605" s="253"/>
      <c r="Q605" s="253"/>
      <c r="R605" s="253"/>
      <c r="S605" s="253"/>
      <c r="T605" s="253"/>
      <c r="U605" s="253"/>
      <c r="V605" s="253"/>
      <c r="W605" s="253"/>
      <c r="X605" s="253"/>
      <c r="Y605" s="253"/>
      <c r="Z605" s="253"/>
    </row>
    <row r="606" ht="13.5" customHeight="1">
      <c r="A606" s="253"/>
      <c r="B606" s="253"/>
      <c r="C606" s="253"/>
      <c r="D606" s="253"/>
      <c r="E606" s="253"/>
      <c r="F606" s="253"/>
      <c r="G606" s="253"/>
      <c r="H606" s="253"/>
      <c r="I606" s="253"/>
      <c r="J606" s="253"/>
      <c r="K606" s="253"/>
      <c r="L606" s="253"/>
      <c r="M606" s="253"/>
      <c r="N606" s="253"/>
      <c r="O606" s="253"/>
      <c r="P606" s="253"/>
      <c r="Q606" s="253"/>
      <c r="R606" s="253"/>
      <c r="S606" s="253"/>
      <c r="T606" s="253"/>
      <c r="U606" s="253"/>
      <c r="V606" s="253"/>
      <c r="W606" s="253"/>
      <c r="X606" s="253"/>
      <c r="Y606" s="253"/>
      <c r="Z606" s="253"/>
    </row>
    <row r="607" ht="13.5" customHeight="1">
      <c r="A607" s="253"/>
      <c r="B607" s="253"/>
      <c r="C607" s="253"/>
      <c r="D607" s="253"/>
      <c r="E607" s="253"/>
      <c r="F607" s="253"/>
      <c r="G607" s="253"/>
      <c r="H607" s="253"/>
      <c r="I607" s="253"/>
      <c r="J607" s="253"/>
      <c r="K607" s="253"/>
      <c r="L607" s="253"/>
      <c r="M607" s="253"/>
      <c r="N607" s="253"/>
      <c r="O607" s="253"/>
      <c r="P607" s="253"/>
      <c r="Q607" s="253"/>
      <c r="R607" s="253"/>
      <c r="S607" s="253"/>
      <c r="T607" s="253"/>
      <c r="U607" s="253"/>
      <c r="V607" s="253"/>
      <c r="W607" s="253"/>
      <c r="X607" s="253"/>
      <c r="Y607" s="253"/>
      <c r="Z607" s="253"/>
    </row>
    <row r="608" ht="13.5" customHeight="1">
      <c r="A608" s="253"/>
      <c r="B608" s="253"/>
      <c r="C608" s="253"/>
      <c r="D608" s="253"/>
      <c r="E608" s="253"/>
      <c r="F608" s="253"/>
      <c r="G608" s="253"/>
      <c r="H608" s="253"/>
      <c r="I608" s="253"/>
      <c r="J608" s="253"/>
      <c r="K608" s="253"/>
      <c r="L608" s="253"/>
      <c r="M608" s="253"/>
      <c r="N608" s="253"/>
      <c r="O608" s="253"/>
      <c r="P608" s="253"/>
      <c r="Q608" s="253"/>
      <c r="R608" s="253"/>
      <c r="S608" s="253"/>
      <c r="T608" s="253"/>
      <c r="U608" s="253"/>
      <c r="V608" s="253"/>
      <c r="W608" s="253"/>
      <c r="X608" s="253"/>
      <c r="Y608" s="253"/>
      <c r="Z608" s="253"/>
    </row>
    <row r="609" ht="13.5" customHeight="1">
      <c r="A609" s="253"/>
      <c r="B609" s="253"/>
      <c r="C609" s="253"/>
      <c r="D609" s="253"/>
      <c r="E609" s="253"/>
      <c r="F609" s="253"/>
      <c r="G609" s="253"/>
      <c r="H609" s="253"/>
      <c r="I609" s="253"/>
      <c r="J609" s="253"/>
      <c r="K609" s="253"/>
      <c r="L609" s="253"/>
      <c r="M609" s="253"/>
      <c r="N609" s="253"/>
      <c r="O609" s="253"/>
      <c r="P609" s="253"/>
      <c r="Q609" s="253"/>
      <c r="R609" s="253"/>
      <c r="S609" s="253"/>
      <c r="T609" s="253"/>
      <c r="U609" s="253"/>
      <c r="V609" s="253"/>
      <c r="W609" s="253"/>
      <c r="X609" s="253"/>
      <c r="Y609" s="253"/>
      <c r="Z609" s="253"/>
    </row>
    <row r="610" ht="13.5" customHeight="1">
      <c r="A610" s="253"/>
      <c r="B610" s="253"/>
      <c r="C610" s="253"/>
      <c r="D610" s="253"/>
      <c r="E610" s="253"/>
      <c r="F610" s="253"/>
      <c r="G610" s="253"/>
      <c r="H610" s="253"/>
      <c r="I610" s="253"/>
      <c r="J610" s="253"/>
      <c r="K610" s="253"/>
      <c r="L610" s="253"/>
      <c r="M610" s="253"/>
      <c r="N610" s="253"/>
      <c r="O610" s="253"/>
      <c r="P610" s="253"/>
      <c r="Q610" s="253"/>
      <c r="R610" s="253"/>
      <c r="S610" s="253"/>
      <c r="T610" s="253"/>
      <c r="U610" s="253"/>
      <c r="V610" s="253"/>
      <c r="W610" s="253"/>
      <c r="X610" s="253"/>
      <c r="Y610" s="253"/>
      <c r="Z610" s="253"/>
    </row>
    <row r="611" ht="13.5" customHeight="1">
      <c r="A611" s="253"/>
      <c r="B611" s="253"/>
      <c r="C611" s="253"/>
      <c r="D611" s="253"/>
      <c r="E611" s="253"/>
      <c r="F611" s="253"/>
      <c r="G611" s="253"/>
      <c r="H611" s="253"/>
      <c r="I611" s="253"/>
      <c r="J611" s="253"/>
      <c r="K611" s="253"/>
      <c r="L611" s="253"/>
      <c r="M611" s="253"/>
      <c r="N611" s="253"/>
      <c r="O611" s="253"/>
      <c r="P611" s="253"/>
      <c r="Q611" s="253"/>
      <c r="R611" s="253"/>
      <c r="S611" s="253"/>
      <c r="T611" s="253"/>
      <c r="U611" s="253"/>
      <c r="V611" s="253"/>
      <c r="W611" s="253"/>
      <c r="X611" s="253"/>
      <c r="Y611" s="253"/>
      <c r="Z611" s="253"/>
    </row>
    <row r="612" ht="13.5" customHeight="1">
      <c r="A612" s="253"/>
      <c r="B612" s="253"/>
      <c r="C612" s="253"/>
      <c r="D612" s="253"/>
      <c r="E612" s="253"/>
      <c r="F612" s="253"/>
      <c r="G612" s="253"/>
      <c r="H612" s="253"/>
      <c r="I612" s="253"/>
      <c r="J612" s="253"/>
      <c r="K612" s="253"/>
      <c r="L612" s="253"/>
      <c r="M612" s="253"/>
      <c r="N612" s="253"/>
      <c r="O612" s="253"/>
      <c r="P612" s="253"/>
      <c r="Q612" s="253"/>
      <c r="R612" s="253"/>
      <c r="S612" s="253"/>
      <c r="T612" s="253"/>
      <c r="U612" s="253"/>
      <c r="V612" s="253"/>
      <c r="W612" s="253"/>
      <c r="X612" s="253"/>
      <c r="Y612" s="253"/>
      <c r="Z612" s="253"/>
    </row>
    <row r="613" ht="13.5" customHeight="1">
      <c r="A613" s="253"/>
      <c r="B613" s="253"/>
      <c r="C613" s="253"/>
      <c r="D613" s="253"/>
      <c r="E613" s="253"/>
      <c r="F613" s="253"/>
      <c r="G613" s="253"/>
      <c r="H613" s="253"/>
      <c r="I613" s="253"/>
      <c r="J613" s="253"/>
      <c r="K613" s="253"/>
      <c r="L613" s="253"/>
      <c r="M613" s="253"/>
      <c r="N613" s="253"/>
      <c r="O613" s="253"/>
      <c r="P613" s="253"/>
      <c r="Q613" s="253"/>
      <c r="R613" s="253"/>
      <c r="S613" s="253"/>
      <c r="T613" s="253"/>
      <c r="U613" s="253"/>
      <c r="V613" s="253"/>
      <c r="W613" s="253"/>
      <c r="X613" s="253"/>
      <c r="Y613" s="253"/>
      <c r="Z613" s="253"/>
    </row>
    <row r="614" ht="13.5" customHeight="1">
      <c r="A614" s="253"/>
      <c r="B614" s="253"/>
      <c r="C614" s="253"/>
      <c r="D614" s="253"/>
      <c r="E614" s="253"/>
      <c r="F614" s="253"/>
      <c r="G614" s="253"/>
      <c r="H614" s="253"/>
      <c r="I614" s="253"/>
      <c r="J614" s="253"/>
      <c r="K614" s="253"/>
      <c r="L614" s="253"/>
      <c r="M614" s="253"/>
      <c r="N614" s="253"/>
      <c r="O614" s="253"/>
      <c r="P614" s="253"/>
      <c r="Q614" s="253"/>
      <c r="R614" s="253"/>
      <c r="S614" s="253"/>
      <c r="T614" s="253"/>
      <c r="U614" s="253"/>
      <c r="V614" s="253"/>
      <c r="W614" s="253"/>
      <c r="X614" s="253"/>
      <c r="Y614" s="253"/>
      <c r="Z614" s="253"/>
    </row>
    <row r="615" ht="13.5" customHeight="1">
      <c r="A615" s="253"/>
      <c r="B615" s="253"/>
      <c r="C615" s="253"/>
      <c r="D615" s="253"/>
      <c r="E615" s="253"/>
      <c r="F615" s="253"/>
      <c r="G615" s="253"/>
      <c r="H615" s="253"/>
      <c r="I615" s="253"/>
      <c r="J615" s="253"/>
      <c r="K615" s="253"/>
      <c r="L615" s="253"/>
      <c r="M615" s="253"/>
      <c r="N615" s="253"/>
      <c r="O615" s="253"/>
      <c r="P615" s="253"/>
      <c r="Q615" s="253"/>
      <c r="R615" s="253"/>
      <c r="S615" s="253"/>
      <c r="T615" s="253"/>
      <c r="U615" s="253"/>
      <c r="V615" s="253"/>
      <c r="W615" s="253"/>
      <c r="X615" s="253"/>
      <c r="Y615" s="253"/>
      <c r="Z615" s="253"/>
    </row>
    <row r="616" ht="13.5" customHeight="1">
      <c r="A616" s="253"/>
      <c r="B616" s="253"/>
      <c r="C616" s="253"/>
      <c r="D616" s="253"/>
      <c r="E616" s="253"/>
      <c r="F616" s="253"/>
      <c r="G616" s="253"/>
      <c r="H616" s="253"/>
      <c r="I616" s="253"/>
      <c r="J616" s="253"/>
      <c r="K616" s="253"/>
      <c r="L616" s="253"/>
      <c r="M616" s="253"/>
      <c r="N616" s="253"/>
      <c r="O616" s="253"/>
      <c r="P616" s="253"/>
      <c r="Q616" s="253"/>
      <c r="R616" s="253"/>
      <c r="S616" s="253"/>
      <c r="T616" s="253"/>
      <c r="U616" s="253"/>
      <c r="V616" s="253"/>
      <c r="W616" s="253"/>
      <c r="X616" s="253"/>
      <c r="Y616" s="253"/>
      <c r="Z616" s="253"/>
    </row>
    <row r="617" ht="13.5" customHeight="1">
      <c r="A617" s="253"/>
      <c r="B617" s="253"/>
      <c r="C617" s="253"/>
      <c r="D617" s="253"/>
      <c r="E617" s="253"/>
      <c r="F617" s="253"/>
      <c r="G617" s="253"/>
      <c r="H617" s="253"/>
      <c r="I617" s="253"/>
      <c r="J617" s="253"/>
      <c r="K617" s="253"/>
      <c r="L617" s="253"/>
      <c r="M617" s="253"/>
      <c r="N617" s="253"/>
      <c r="O617" s="253"/>
      <c r="P617" s="253"/>
      <c r="Q617" s="253"/>
      <c r="R617" s="253"/>
      <c r="S617" s="253"/>
      <c r="T617" s="253"/>
      <c r="U617" s="253"/>
      <c r="V617" s="253"/>
      <c r="W617" s="253"/>
      <c r="X617" s="253"/>
      <c r="Y617" s="253"/>
      <c r="Z617" s="253"/>
    </row>
    <row r="618" ht="13.5" customHeight="1">
      <c r="A618" s="253"/>
      <c r="B618" s="253"/>
      <c r="C618" s="253"/>
      <c r="D618" s="253"/>
      <c r="E618" s="253"/>
      <c r="F618" s="253"/>
      <c r="G618" s="253"/>
      <c r="H618" s="253"/>
      <c r="I618" s="253"/>
      <c r="J618" s="253"/>
      <c r="K618" s="253"/>
      <c r="L618" s="253"/>
      <c r="M618" s="253"/>
      <c r="N618" s="253"/>
      <c r="O618" s="253"/>
      <c r="P618" s="253"/>
      <c r="Q618" s="253"/>
      <c r="R618" s="253"/>
      <c r="S618" s="253"/>
      <c r="T618" s="253"/>
      <c r="U618" s="253"/>
      <c r="V618" s="253"/>
      <c r="W618" s="253"/>
      <c r="X618" s="253"/>
      <c r="Y618" s="253"/>
      <c r="Z618" s="253"/>
    </row>
    <row r="619" ht="13.5" customHeight="1">
      <c r="A619" s="253"/>
      <c r="B619" s="253"/>
      <c r="C619" s="253"/>
      <c r="D619" s="253"/>
      <c r="E619" s="253"/>
      <c r="F619" s="253"/>
      <c r="G619" s="253"/>
      <c r="H619" s="253"/>
      <c r="I619" s="253"/>
      <c r="J619" s="253"/>
      <c r="K619" s="253"/>
      <c r="L619" s="253"/>
      <c r="M619" s="253"/>
      <c r="N619" s="253"/>
      <c r="O619" s="253"/>
      <c r="P619" s="253"/>
      <c r="Q619" s="253"/>
      <c r="R619" s="253"/>
      <c r="S619" s="253"/>
      <c r="T619" s="253"/>
      <c r="U619" s="253"/>
      <c r="V619" s="253"/>
      <c r="W619" s="253"/>
      <c r="X619" s="253"/>
      <c r="Y619" s="253"/>
      <c r="Z619" s="253"/>
    </row>
    <row r="620" ht="13.5" customHeight="1">
      <c r="A620" s="253"/>
      <c r="B620" s="253"/>
      <c r="C620" s="253"/>
      <c r="D620" s="253"/>
      <c r="E620" s="253"/>
      <c r="F620" s="253"/>
      <c r="G620" s="253"/>
      <c r="H620" s="253"/>
      <c r="I620" s="253"/>
      <c r="J620" s="253"/>
      <c r="K620" s="253"/>
      <c r="L620" s="253"/>
      <c r="M620" s="253"/>
      <c r="N620" s="253"/>
      <c r="O620" s="253"/>
      <c r="P620" s="253"/>
      <c r="Q620" s="253"/>
      <c r="R620" s="253"/>
      <c r="S620" s="253"/>
      <c r="T620" s="253"/>
      <c r="U620" s="253"/>
      <c r="V620" s="253"/>
      <c r="W620" s="253"/>
      <c r="X620" s="253"/>
      <c r="Y620" s="253"/>
      <c r="Z620" s="253"/>
    </row>
    <row r="621" ht="13.5" customHeight="1">
      <c r="A621" s="253"/>
      <c r="B621" s="253"/>
      <c r="C621" s="253"/>
      <c r="D621" s="253"/>
      <c r="E621" s="253"/>
      <c r="F621" s="253"/>
      <c r="G621" s="253"/>
      <c r="H621" s="253"/>
      <c r="I621" s="253"/>
      <c r="J621" s="253"/>
      <c r="K621" s="253"/>
      <c r="L621" s="253"/>
      <c r="M621" s="253"/>
      <c r="N621" s="253"/>
      <c r="O621" s="253"/>
      <c r="P621" s="253"/>
      <c r="Q621" s="253"/>
      <c r="R621" s="253"/>
      <c r="S621" s="253"/>
      <c r="T621" s="253"/>
      <c r="U621" s="253"/>
      <c r="V621" s="253"/>
      <c r="W621" s="253"/>
      <c r="X621" s="253"/>
      <c r="Y621" s="253"/>
      <c r="Z621" s="253"/>
    </row>
    <row r="622" ht="13.5" customHeight="1">
      <c r="A622" s="253"/>
      <c r="B622" s="253"/>
      <c r="C622" s="253"/>
      <c r="D622" s="253"/>
      <c r="E622" s="253"/>
      <c r="F622" s="253"/>
      <c r="G622" s="253"/>
      <c r="H622" s="253"/>
      <c r="I622" s="253"/>
      <c r="J622" s="253"/>
      <c r="K622" s="253"/>
      <c r="L622" s="253"/>
      <c r="M622" s="253"/>
      <c r="N622" s="253"/>
      <c r="O622" s="253"/>
      <c r="P622" s="253"/>
      <c r="Q622" s="253"/>
      <c r="R622" s="253"/>
      <c r="S622" s="253"/>
      <c r="T622" s="253"/>
      <c r="U622" s="253"/>
      <c r="V622" s="253"/>
      <c r="W622" s="253"/>
      <c r="X622" s="253"/>
      <c r="Y622" s="253"/>
      <c r="Z622" s="253"/>
    </row>
    <row r="623" ht="13.5" customHeight="1">
      <c r="A623" s="253"/>
      <c r="B623" s="253"/>
      <c r="C623" s="253"/>
      <c r="D623" s="253"/>
      <c r="E623" s="253"/>
      <c r="F623" s="253"/>
      <c r="G623" s="253"/>
      <c r="H623" s="253"/>
      <c r="I623" s="253"/>
      <c r="J623" s="253"/>
      <c r="K623" s="253"/>
      <c r="L623" s="253"/>
      <c r="M623" s="253"/>
      <c r="N623" s="253"/>
      <c r="O623" s="253"/>
      <c r="P623" s="253"/>
      <c r="Q623" s="253"/>
      <c r="R623" s="253"/>
      <c r="S623" s="253"/>
      <c r="T623" s="253"/>
      <c r="U623" s="253"/>
      <c r="V623" s="253"/>
      <c r="W623" s="253"/>
      <c r="X623" s="253"/>
      <c r="Y623" s="253"/>
      <c r="Z623" s="253"/>
    </row>
    <row r="624" ht="13.5" customHeight="1">
      <c r="A624" s="253"/>
      <c r="B624" s="253"/>
      <c r="C624" s="253"/>
      <c r="D624" s="253"/>
      <c r="E624" s="253"/>
      <c r="F624" s="253"/>
      <c r="G624" s="253"/>
      <c r="H624" s="253"/>
      <c r="I624" s="253"/>
      <c r="J624" s="253"/>
      <c r="K624" s="253"/>
      <c r="L624" s="253"/>
      <c r="M624" s="253"/>
      <c r="N624" s="253"/>
      <c r="O624" s="253"/>
      <c r="P624" s="253"/>
      <c r="Q624" s="253"/>
      <c r="R624" s="253"/>
      <c r="S624" s="253"/>
      <c r="T624" s="253"/>
      <c r="U624" s="253"/>
      <c r="V624" s="253"/>
      <c r="W624" s="253"/>
      <c r="X624" s="253"/>
      <c r="Y624" s="253"/>
      <c r="Z624" s="253"/>
    </row>
    <row r="625" ht="13.5" customHeight="1">
      <c r="A625" s="253"/>
      <c r="B625" s="253"/>
      <c r="C625" s="253"/>
      <c r="D625" s="253"/>
      <c r="E625" s="253"/>
      <c r="F625" s="253"/>
      <c r="G625" s="253"/>
      <c r="H625" s="253"/>
      <c r="I625" s="253"/>
      <c r="J625" s="253"/>
      <c r="K625" s="253"/>
      <c r="L625" s="253"/>
      <c r="M625" s="253"/>
      <c r="N625" s="253"/>
      <c r="O625" s="253"/>
      <c r="P625" s="253"/>
      <c r="Q625" s="253"/>
      <c r="R625" s="253"/>
      <c r="S625" s="253"/>
      <c r="T625" s="253"/>
      <c r="U625" s="253"/>
      <c r="V625" s="253"/>
      <c r="W625" s="253"/>
      <c r="X625" s="253"/>
      <c r="Y625" s="253"/>
      <c r="Z625" s="253"/>
    </row>
    <row r="626" ht="13.5" customHeight="1">
      <c r="A626" s="253"/>
      <c r="B626" s="253"/>
      <c r="C626" s="253"/>
      <c r="D626" s="253"/>
      <c r="E626" s="253"/>
      <c r="F626" s="253"/>
      <c r="G626" s="253"/>
      <c r="H626" s="253"/>
      <c r="I626" s="253"/>
      <c r="J626" s="253"/>
      <c r="K626" s="253"/>
      <c r="L626" s="253"/>
      <c r="M626" s="253"/>
      <c r="N626" s="253"/>
      <c r="O626" s="253"/>
      <c r="P626" s="253"/>
      <c r="Q626" s="253"/>
      <c r="R626" s="253"/>
      <c r="S626" s="253"/>
      <c r="T626" s="253"/>
      <c r="U626" s="253"/>
      <c r="V626" s="253"/>
      <c r="W626" s="253"/>
      <c r="X626" s="253"/>
      <c r="Y626" s="253"/>
      <c r="Z626" s="253"/>
    </row>
    <row r="627" ht="13.5" customHeight="1">
      <c r="A627" s="253"/>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row>
    <row r="628" ht="13.5" customHeight="1">
      <c r="A628" s="253"/>
      <c r="B628" s="253"/>
      <c r="C628" s="253"/>
      <c r="D628" s="253"/>
      <c r="E628" s="253"/>
      <c r="F628" s="253"/>
      <c r="G628" s="253"/>
      <c r="H628" s="253"/>
      <c r="I628" s="253"/>
      <c r="J628" s="253"/>
      <c r="K628" s="253"/>
      <c r="L628" s="253"/>
      <c r="M628" s="253"/>
      <c r="N628" s="253"/>
      <c r="O628" s="253"/>
      <c r="P628" s="253"/>
      <c r="Q628" s="253"/>
      <c r="R628" s="253"/>
      <c r="S628" s="253"/>
      <c r="T628" s="253"/>
      <c r="U628" s="253"/>
      <c r="V628" s="253"/>
      <c r="W628" s="253"/>
      <c r="X628" s="253"/>
      <c r="Y628" s="253"/>
      <c r="Z628" s="253"/>
    </row>
    <row r="629" ht="13.5" customHeight="1">
      <c r="A629" s="253"/>
      <c r="B629" s="253"/>
      <c r="C629" s="253"/>
      <c r="D629" s="253"/>
      <c r="E629" s="253"/>
      <c r="F629" s="253"/>
      <c r="G629" s="253"/>
      <c r="H629" s="253"/>
      <c r="I629" s="253"/>
      <c r="J629" s="253"/>
      <c r="K629" s="253"/>
      <c r="L629" s="253"/>
      <c r="M629" s="253"/>
      <c r="N629" s="253"/>
      <c r="O629" s="253"/>
      <c r="P629" s="253"/>
      <c r="Q629" s="253"/>
      <c r="R629" s="253"/>
      <c r="S629" s="253"/>
      <c r="T629" s="253"/>
      <c r="U629" s="253"/>
      <c r="V629" s="253"/>
      <c r="W629" s="253"/>
      <c r="X629" s="253"/>
      <c r="Y629" s="253"/>
      <c r="Z629" s="253"/>
    </row>
    <row r="630" ht="13.5" customHeight="1">
      <c r="A630" s="253"/>
      <c r="B630" s="253"/>
      <c r="C630" s="253"/>
      <c r="D630" s="253"/>
      <c r="E630" s="253"/>
      <c r="F630" s="253"/>
      <c r="G630" s="253"/>
      <c r="H630" s="253"/>
      <c r="I630" s="253"/>
      <c r="J630" s="253"/>
      <c r="K630" s="253"/>
      <c r="L630" s="253"/>
      <c r="M630" s="253"/>
      <c r="N630" s="253"/>
      <c r="O630" s="253"/>
      <c r="P630" s="253"/>
      <c r="Q630" s="253"/>
      <c r="R630" s="253"/>
      <c r="S630" s="253"/>
      <c r="T630" s="253"/>
      <c r="U630" s="253"/>
      <c r="V630" s="253"/>
      <c r="W630" s="253"/>
      <c r="X630" s="253"/>
      <c r="Y630" s="253"/>
      <c r="Z630" s="253"/>
    </row>
    <row r="631" ht="13.5" customHeight="1">
      <c r="A631" s="253"/>
      <c r="B631" s="253"/>
      <c r="C631" s="253"/>
      <c r="D631" s="253"/>
      <c r="E631" s="253"/>
      <c r="F631" s="253"/>
      <c r="G631" s="253"/>
      <c r="H631" s="253"/>
      <c r="I631" s="253"/>
      <c r="J631" s="253"/>
      <c r="K631" s="253"/>
      <c r="L631" s="253"/>
      <c r="M631" s="253"/>
      <c r="N631" s="253"/>
      <c r="O631" s="253"/>
      <c r="P631" s="253"/>
      <c r="Q631" s="253"/>
      <c r="R631" s="253"/>
      <c r="S631" s="253"/>
      <c r="T631" s="253"/>
      <c r="U631" s="253"/>
      <c r="V631" s="253"/>
      <c r="W631" s="253"/>
      <c r="X631" s="253"/>
      <c r="Y631" s="253"/>
      <c r="Z631" s="253"/>
    </row>
    <row r="632" ht="13.5" customHeight="1">
      <c r="A632" s="253"/>
      <c r="B632" s="253"/>
      <c r="C632" s="253"/>
      <c r="D632" s="253"/>
      <c r="E632" s="253"/>
      <c r="F632" s="253"/>
      <c r="G632" s="253"/>
      <c r="H632" s="253"/>
      <c r="I632" s="253"/>
      <c r="J632" s="253"/>
      <c r="K632" s="253"/>
      <c r="L632" s="253"/>
      <c r="M632" s="253"/>
      <c r="N632" s="253"/>
      <c r="O632" s="253"/>
      <c r="P632" s="253"/>
      <c r="Q632" s="253"/>
      <c r="R632" s="253"/>
      <c r="S632" s="253"/>
      <c r="T632" s="253"/>
      <c r="U632" s="253"/>
      <c r="V632" s="253"/>
      <c r="W632" s="253"/>
      <c r="X632" s="253"/>
      <c r="Y632" s="253"/>
      <c r="Z632" s="253"/>
    </row>
    <row r="633" ht="13.5" customHeight="1">
      <c r="A633" s="253"/>
      <c r="B633" s="253"/>
      <c r="C633" s="253"/>
      <c r="D633" s="253"/>
      <c r="E633" s="253"/>
      <c r="F633" s="253"/>
      <c r="G633" s="253"/>
      <c r="H633" s="253"/>
      <c r="I633" s="253"/>
      <c r="J633" s="253"/>
      <c r="K633" s="253"/>
      <c r="L633" s="253"/>
      <c r="M633" s="253"/>
      <c r="N633" s="253"/>
      <c r="O633" s="253"/>
      <c r="P633" s="253"/>
      <c r="Q633" s="253"/>
      <c r="R633" s="253"/>
      <c r="S633" s="253"/>
      <c r="T633" s="253"/>
      <c r="U633" s="253"/>
      <c r="V633" s="253"/>
      <c r="W633" s="253"/>
      <c r="X633" s="253"/>
      <c r="Y633" s="253"/>
      <c r="Z633" s="253"/>
    </row>
    <row r="634" ht="13.5" customHeight="1">
      <c r="A634" s="253"/>
      <c r="B634" s="253"/>
      <c r="C634" s="253"/>
      <c r="D634" s="253"/>
      <c r="E634" s="253"/>
      <c r="F634" s="253"/>
      <c r="G634" s="253"/>
      <c r="H634" s="253"/>
      <c r="I634" s="253"/>
      <c r="J634" s="253"/>
      <c r="K634" s="253"/>
      <c r="L634" s="253"/>
      <c r="M634" s="253"/>
      <c r="N634" s="253"/>
      <c r="O634" s="253"/>
      <c r="P634" s="253"/>
      <c r="Q634" s="253"/>
      <c r="R634" s="253"/>
      <c r="S634" s="253"/>
      <c r="T634" s="253"/>
      <c r="U634" s="253"/>
      <c r="V634" s="253"/>
      <c r="W634" s="253"/>
      <c r="X634" s="253"/>
      <c r="Y634" s="253"/>
      <c r="Z634" s="253"/>
    </row>
    <row r="635" ht="13.5" customHeight="1">
      <c r="A635" s="253"/>
      <c r="B635" s="253"/>
      <c r="C635" s="253"/>
      <c r="D635" s="253"/>
      <c r="E635" s="253"/>
      <c r="F635" s="253"/>
      <c r="G635" s="253"/>
      <c r="H635" s="253"/>
      <c r="I635" s="253"/>
      <c r="J635" s="253"/>
      <c r="K635" s="253"/>
      <c r="L635" s="253"/>
      <c r="M635" s="253"/>
      <c r="N635" s="253"/>
      <c r="O635" s="253"/>
      <c r="P635" s="253"/>
      <c r="Q635" s="253"/>
      <c r="R635" s="253"/>
      <c r="S635" s="253"/>
      <c r="T635" s="253"/>
      <c r="U635" s="253"/>
      <c r="V635" s="253"/>
      <c r="W635" s="253"/>
      <c r="X635" s="253"/>
      <c r="Y635" s="253"/>
      <c r="Z635" s="253"/>
    </row>
    <row r="636" ht="13.5" customHeight="1">
      <c r="A636" s="253"/>
      <c r="B636" s="253"/>
      <c r="C636" s="253"/>
      <c r="D636" s="253"/>
      <c r="E636" s="253"/>
      <c r="F636" s="253"/>
      <c r="G636" s="253"/>
      <c r="H636" s="253"/>
      <c r="I636" s="253"/>
      <c r="J636" s="253"/>
      <c r="K636" s="253"/>
      <c r="L636" s="253"/>
      <c r="M636" s="253"/>
      <c r="N636" s="253"/>
      <c r="O636" s="253"/>
      <c r="P636" s="253"/>
      <c r="Q636" s="253"/>
      <c r="R636" s="253"/>
      <c r="S636" s="253"/>
      <c r="T636" s="253"/>
      <c r="U636" s="253"/>
      <c r="V636" s="253"/>
      <c r="W636" s="253"/>
      <c r="X636" s="253"/>
      <c r="Y636" s="253"/>
      <c r="Z636" s="253"/>
    </row>
    <row r="637" ht="13.5" customHeight="1">
      <c r="A637" s="253"/>
      <c r="B637" s="253"/>
      <c r="C637" s="253"/>
      <c r="D637" s="253"/>
      <c r="E637" s="253"/>
      <c r="F637" s="253"/>
      <c r="G637" s="253"/>
      <c r="H637" s="253"/>
      <c r="I637" s="253"/>
      <c r="J637" s="253"/>
      <c r="K637" s="253"/>
      <c r="L637" s="253"/>
      <c r="M637" s="253"/>
      <c r="N637" s="253"/>
      <c r="O637" s="253"/>
      <c r="P637" s="253"/>
      <c r="Q637" s="253"/>
      <c r="R637" s="253"/>
      <c r="S637" s="253"/>
      <c r="T637" s="253"/>
      <c r="U637" s="253"/>
      <c r="V637" s="253"/>
      <c r="W637" s="253"/>
      <c r="X637" s="253"/>
      <c r="Y637" s="253"/>
      <c r="Z637" s="253"/>
    </row>
    <row r="638" ht="13.5" customHeight="1">
      <c r="A638" s="253"/>
      <c r="B638" s="253"/>
      <c r="C638" s="253"/>
      <c r="D638" s="253"/>
      <c r="E638" s="253"/>
      <c r="F638" s="253"/>
      <c r="G638" s="253"/>
      <c r="H638" s="253"/>
      <c r="I638" s="253"/>
      <c r="J638" s="253"/>
      <c r="K638" s="253"/>
      <c r="L638" s="253"/>
      <c r="M638" s="253"/>
      <c r="N638" s="253"/>
      <c r="O638" s="253"/>
      <c r="P638" s="253"/>
      <c r="Q638" s="253"/>
      <c r="R638" s="253"/>
      <c r="S638" s="253"/>
      <c r="T638" s="253"/>
      <c r="U638" s="253"/>
      <c r="V638" s="253"/>
      <c r="W638" s="253"/>
      <c r="X638" s="253"/>
      <c r="Y638" s="253"/>
      <c r="Z638" s="253"/>
    </row>
    <row r="639" ht="13.5" customHeight="1">
      <c r="A639" s="253"/>
      <c r="B639" s="253"/>
      <c r="C639" s="253"/>
      <c r="D639" s="253"/>
      <c r="E639" s="253"/>
      <c r="F639" s="253"/>
      <c r="G639" s="253"/>
      <c r="H639" s="253"/>
      <c r="I639" s="253"/>
      <c r="J639" s="253"/>
      <c r="K639" s="253"/>
      <c r="L639" s="253"/>
      <c r="M639" s="253"/>
      <c r="N639" s="253"/>
      <c r="O639" s="253"/>
      <c r="P639" s="253"/>
      <c r="Q639" s="253"/>
      <c r="R639" s="253"/>
      <c r="S639" s="253"/>
      <c r="T639" s="253"/>
      <c r="U639" s="253"/>
      <c r="V639" s="253"/>
      <c r="W639" s="253"/>
      <c r="X639" s="253"/>
      <c r="Y639" s="253"/>
      <c r="Z639" s="253"/>
    </row>
    <row r="640" ht="13.5" customHeight="1">
      <c r="A640" s="253"/>
      <c r="B640" s="253"/>
      <c r="C640" s="253"/>
      <c r="D640" s="253"/>
      <c r="E640" s="253"/>
      <c r="F640" s="253"/>
      <c r="G640" s="253"/>
      <c r="H640" s="253"/>
      <c r="I640" s="253"/>
      <c r="J640" s="253"/>
      <c r="K640" s="253"/>
      <c r="L640" s="253"/>
      <c r="M640" s="253"/>
      <c r="N640" s="253"/>
      <c r="O640" s="253"/>
      <c r="P640" s="253"/>
      <c r="Q640" s="253"/>
      <c r="R640" s="253"/>
      <c r="S640" s="253"/>
      <c r="T640" s="253"/>
      <c r="U640" s="253"/>
      <c r="V640" s="253"/>
      <c r="W640" s="253"/>
      <c r="X640" s="253"/>
      <c r="Y640" s="253"/>
      <c r="Z640" s="253"/>
    </row>
    <row r="641" ht="13.5" customHeight="1">
      <c r="A641" s="253"/>
      <c r="B641" s="253"/>
      <c r="C641" s="253"/>
      <c r="D641" s="253"/>
      <c r="E641" s="253"/>
      <c r="F641" s="253"/>
      <c r="G641" s="253"/>
      <c r="H641" s="253"/>
      <c r="I641" s="253"/>
      <c r="J641" s="253"/>
      <c r="K641" s="253"/>
      <c r="L641" s="253"/>
      <c r="M641" s="253"/>
      <c r="N641" s="253"/>
      <c r="O641" s="253"/>
      <c r="P641" s="253"/>
      <c r="Q641" s="253"/>
      <c r="R641" s="253"/>
      <c r="S641" s="253"/>
      <c r="T641" s="253"/>
      <c r="U641" s="253"/>
      <c r="V641" s="253"/>
      <c r="W641" s="253"/>
      <c r="X641" s="253"/>
      <c r="Y641" s="253"/>
      <c r="Z641" s="253"/>
    </row>
    <row r="642" ht="13.5" customHeight="1">
      <c r="A642" s="253"/>
      <c r="B642" s="253"/>
      <c r="C642" s="253"/>
      <c r="D642" s="253"/>
      <c r="E642" s="253"/>
      <c r="F642" s="253"/>
      <c r="G642" s="253"/>
      <c r="H642" s="253"/>
      <c r="I642" s="253"/>
      <c r="J642" s="253"/>
      <c r="K642" s="253"/>
      <c r="L642" s="253"/>
      <c r="M642" s="253"/>
      <c r="N642" s="253"/>
      <c r="O642" s="253"/>
      <c r="P642" s="253"/>
      <c r="Q642" s="253"/>
      <c r="R642" s="253"/>
      <c r="S642" s="253"/>
      <c r="T642" s="253"/>
      <c r="U642" s="253"/>
      <c r="V642" s="253"/>
      <c r="W642" s="253"/>
      <c r="X642" s="253"/>
      <c r="Y642" s="253"/>
      <c r="Z642" s="253"/>
    </row>
    <row r="643" ht="13.5" customHeight="1">
      <c r="A643" s="253"/>
      <c r="B643" s="253"/>
      <c r="C643" s="253"/>
      <c r="D643" s="253"/>
      <c r="E643" s="253"/>
      <c r="F643" s="253"/>
      <c r="G643" s="253"/>
      <c r="H643" s="253"/>
      <c r="I643" s="253"/>
      <c r="J643" s="253"/>
      <c r="K643" s="253"/>
      <c r="L643" s="253"/>
      <c r="M643" s="253"/>
      <c r="N643" s="253"/>
      <c r="O643" s="253"/>
      <c r="P643" s="253"/>
      <c r="Q643" s="253"/>
      <c r="R643" s="253"/>
      <c r="S643" s="253"/>
      <c r="T643" s="253"/>
      <c r="U643" s="253"/>
      <c r="V643" s="253"/>
      <c r="W643" s="253"/>
      <c r="X643" s="253"/>
      <c r="Y643" s="253"/>
      <c r="Z643" s="253"/>
    </row>
    <row r="644" ht="13.5" customHeight="1">
      <c r="A644" s="253"/>
      <c r="B644" s="253"/>
      <c r="C644" s="253"/>
      <c r="D644" s="253"/>
      <c r="E644" s="253"/>
      <c r="F644" s="253"/>
      <c r="G644" s="253"/>
      <c r="H644" s="253"/>
      <c r="I644" s="253"/>
      <c r="J644" s="253"/>
      <c r="K644" s="253"/>
      <c r="L644" s="253"/>
      <c r="M644" s="253"/>
      <c r="N644" s="253"/>
      <c r="O644" s="253"/>
      <c r="P644" s="253"/>
      <c r="Q644" s="253"/>
      <c r="R644" s="253"/>
      <c r="S644" s="253"/>
      <c r="T644" s="253"/>
      <c r="U644" s="253"/>
      <c r="V644" s="253"/>
      <c r="W644" s="253"/>
      <c r="X644" s="253"/>
      <c r="Y644" s="253"/>
      <c r="Z644" s="253"/>
    </row>
    <row r="645" ht="13.5" customHeight="1">
      <c r="A645" s="253"/>
      <c r="B645" s="253"/>
      <c r="C645" s="253"/>
      <c r="D645" s="253"/>
      <c r="E645" s="253"/>
      <c r="F645" s="253"/>
      <c r="G645" s="253"/>
      <c r="H645" s="253"/>
      <c r="I645" s="253"/>
      <c r="J645" s="253"/>
      <c r="K645" s="253"/>
      <c r="L645" s="253"/>
      <c r="M645" s="253"/>
      <c r="N645" s="253"/>
      <c r="O645" s="253"/>
      <c r="P645" s="253"/>
      <c r="Q645" s="253"/>
      <c r="R645" s="253"/>
      <c r="S645" s="253"/>
      <c r="T645" s="253"/>
      <c r="U645" s="253"/>
      <c r="V645" s="253"/>
      <c r="W645" s="253"/>
      <c r="X645" s="253"/>
      <c r="Y645" s="253"/>
      <c r="Z645" s="253"/>
    </row>
    <row r="646" ht="13.5" customHeight="1">
      <c r="A646" s="253"/>
      <c r="B646" s="253"/>
      <c r="C646" s="253"/>
      <c r="D646" s="253"/>
      <c r="E646" s="253"/>
      <c r="F646" s="253"/>
      <c r="G646" s="253"/>
      <c r="H646" s="253"/>
      <c r="I646" s="253"/>
      <c r="J646" s="253"/>
      <c r="K646" s="253"/>
      <c r="L646" s="253"/>
      <c r="M646" s="253"/>
      <c r="N646" s="253"/>
      <c r="O646" s="253"/>
      <c r="P646" s="253"/>
      <c r="Q646" s="253"/>
      <c r="R646" s="253"/>
      <c r="S646" s="253"/>
      <c r="T646" s="253"/>
      <c r="U646" s="253"/>
      <c r="V646" s="253"/>
      <c r="W646" s="253"/>
      <c r="X646" s="253"/>
      <c r="Y646" s="253"/>
      <c r="Z646" s="253"/>
    </row>
    <row r="647" ht="13.5" customHeight="1">
      <c r="A647" s="253"/>
      <c r="B647" s="253"/>
      <c r="C647" s="253"/>
      <c r="D647" s="253"/>
      <c r="E647" s="253"/>
      <c r="F647" s="253"/>
      <c r="G647" s="253"/>
      <c r="H647" s="253"/>
      <c r="I647" s="253"/>
      <c r="J647" s="253"/>
      <c r="K647" s="253"/>
      <c r="L647" s="253"/>
      <c r="M647" s="253"/>
      <c r="N647" s="253"/>
      <c r="O647" s="253"/>
      <c r="P647" s="253"/>
      <c r="Q647" s="253"/>
      <c r="R647" s="253"/>
      <c r="S647" s="253"/>
      <c r="T647" s="253"/>
      <c r="U647" s="253"/>
      <c r="V647" s="253"/>
      <c r="W647" s="253"/>
      <c r="X647" s="253"/>
      <c r="Y647" s="253"/>
      <c r="Z647" s="253"/>
    </row>
    <row r="648" ht="13.5" customHeight="1">
      <c r="A648" s="253"/>
      <c r="B648" s="253"/>
      <c r="C648" s="253"/>
      <c r="D648" s="253"/>
      <c r="E648" s="253"/>
      <c r="F648" s="253"/>
      <c r="G648" s="253"/>
      <c r="H648" s="253"/>
      <c r="I648" s="253"/>
      <c r="J648" s="253"/>
      <c r="K648" s="253"/>
      <c r="L648" s="253"/>
      <c r="M648" s="253"/>
      <c r="N648" s="253"/>
      <c r="O648" s="253"/>
      <c r="P648" s="253"/>
      <c r="Q648" s="253"/>
      <c r="R648" s="253"/>
      <c r="S648" s="253"/>
      <c r="T648" s="253"/>
      <c r="U648" s="253"/>
      <c r="V648" s="253"/>
      <c r="W648" s="253"/>
      <c r="X648" s="253"/>
      <c r="Y648" s="253"/>
      <c r="Z648" s="253"/>
    </row>
    <row r="649" ht="13.5" customHeight="1">
      <c r="A649" s="253"/>
      <c r="B649" s="253"/>
      <c r="C649" s="253"/>
      <c r="D649" s="253"/>
      <c r="E649" s="253"/>
      <c r="F649" s="253"/>
      <c r="G649" s="253"/>
      <c r="H649" s="253"/>
      <c r="I649" s="253"/>
      <c r="J649" s="253"/>
      <c r="K649" s="253"/>
      <c r="L649" s="253"/>
      <c r="M649" s="253"/>
      <c r="N649" s="253"/>
      <c r="O649" s="253"/>
      <c r="P649" s="253"/>
      <c r="Q649" s="253"/>
      <c r="R649" s="253"/>
      <c r="S649" s="253"/>
      <c r="T649" s="253"/>
      <c r="U649" s="253"/>
      <c r="V649" s="253"/>
      <c r="W649" s="253"/>
      <c r="X649" s="253"/>
      <c r="Y649" s="253"/>
      <c r="Z649" s="253"/>
    </row>
    <row r="650" ht="13.5" customHeight="1">
      <c r="A650" s="253"/>
      <c r="B650" s="253"/>
      <c r="C650" s="253"/>
      <c r="D650" s="253"/>
      <c r="E650" s="253"/>
      <c r="F650" s="253"/>
      <c r="G650" s="253"/>
      <c r="H650" s="253"/>
      <c r="I650" s="253"/>
      <c r="J650" s="253"/>
      <c r="K650" s="253"/>
      <c r="L650" s="253"/>
      <c r="M650" s="253"/>
      <c r="N650" s="253"/>
      <c r="O650" s="253"/>
      <c r="P650" s="253"/>
      <c r="Q650" s="253"/>
      <c r="R650" s="253"/>
      <c r="S650" s="253"/>
      <c r="T650" s="253"/>
      <c r="U650" s="253"/>
      <c r="V650" s="253"/>
      <c r="W650" s="253"/>
      <c r="X650" s="253"/>
      <c r="Y650" s="253"/>
      <c r="Z650" s="253"/>
    </row>
    <row r="651" ht="13.5" customHeight="1">
      <c r="A651" s="253"/>
      <c r="B651" s="253"/>
      <c r="C651" s="253"/>
      <c r="D651" s="253"/>
      <c r="E651" s="253"/>
      <c r="F651" s="253"/>
      <c r="G651" s="253"/>
      <c r="H651" s="253"/>
      <c r="I651" s="253"/>
      <c r="J651" s="253"/>
      <c r="K651" s="253"/>
      <c r="L651" s="253"/>
      <c r="M651" s="253"/>
      <c r="N651" s="253"/>
      <c r="O651" s="253"/>
      <c r="P651" s="253"/>
      <c r="Q651" s="253"/>
      <c r="R651" s="253"/>
      <c r="S651" s="253"/>
      <c r="T651" s="253"/>
      <c r="U651" s="253"/>
      <c r="V651" s="253"/>
      <c r="W651" s="253"/>
      <c r="X651" s="253"/>
      <c r="Y651" s="253"/>
      <c r="Z651" s="253"/>
    </row>
    <row r="652" ht="13.5" customHeight="1">
      <c r="A652" s="253"/>
      <c r="B652" s="253"/>
      <c r="C652" s="253"/>
      <c r="D652" s="253"/>
      <c r="E652" s="253"/>
      <c r="F652" s="253"/>
      <c r="G652" s="253"/>
      <c r="H652" s="253"/>
      <c r="I652" s="253"/>
      <c r="J652" s="253"/>
      <c r="K652" s="253"/>
      <c r="L652" s="253"/>
      <c r="M652" s="253"/>
      <c r="N652" s="253"/>
      <c r="O652" s="253"/>
      <c r="P652" s="253"/>
      <c r="Q652" s="253"/>
      <c r="R652" s="253"/>
      <c r="S652" s="253"/>
      <c r="T652" s="253"/>
      <c r="U652" s="253"/>
      <c r="V652" s="253"/>
      <c r="W652" s="253"/>
      <c r="X652" s="253"/>
      <c r="Y652" s="253"/>
      <c r="Z652" s="253"/>
    </row>
    <row r="653" ht="13.5" customHeight="1">
      <c r="A653" s="253"/>
      <c r="B653" s="253"/>
      <c r="C653" s="253"/>
      <c r="D653" s="253"/>
      <c r="E653" s="253"/>
      <c r="F653" s="253"/>
      <c r="G653" s="253"/>
      <c r="H653" s="253"/>
      <c r="I653" s="253"/>
      <c r="J653" s="253"/>
      <c r="K653" s="253"/>
      <c r="L653" s="253"/>
      <c r="M653" s="253"/>
      <c r="N653" s="253"/>
      <c r="O653" s="253"/>
      <c r="P653" s="253"/>
      <c r="Q653" s="253"/>
      <c r="R653" s="253"/>
      <c r="S653" s="253"/>
      <c r="T653" s="253"/>
      <c r="U653" s="253"/>
      <c r="V653" s="253"/>
      <c r="W653" s="253"/>
      <c r="X653" s="253"/>
      <c r="Y653" s="253"/>
      <c r="Z653" s="253"/>
    </row>
    <row r="654" ht="13.5" customHeight="1">
      <c r="A654" s="253"/>
      <c r="B654" s="253"/>
      <c r="C654" s="253"/>
      <c r="D654" s="253"/>
      <c r="E654" s="253"/>
      <c r="F654" s="253"/>
      <c r="G654" s="253"/>
      <c r="H654" s="253"/>
      <c r="I654" s="253"/>
      <c r="J654" s="253"/>
      <c r="K654" s="253"/>
      <c r="L654" s="253"/>
      <c r="M654" s="253"/>
      <c r="N654" s="253"/>
      <c r="O654" s="253"/>
      <c r="P654" s="253"/>
      <c r="Q654" s="253"/>
      <c r="R654" s="253"/>
      <c r="S654" s="253"/>
      <c r="T654" s="253"/>
      <c r="U654" s="253"/>
      <c r="V654" s="253"/>
      <c r="W654" s="253"/>
      <c r="X654" s="253"/>
      <c r="Y654" s="253"/>
      <c r="Z654" s="253"/>
    </row>
    <row r="655" ht="13.5" customHeight="1">
      <c r="A655" s="253"/>
      <c r="B655" s="253"/>
      <c r="C655" s="253"/>
      <c r="D655" s="253"/>
      <c r="E655" s="253"/>
      <c r="F655" s="253"/>
      <c r="G655" s="253"/>
      <c r="H655" s="253"/>
      <c r="I655" s="253"/>
      <c r="J655" s="253"/>
      <c r="K655" s="253"/>
      <c r="L655" s="253"/>
      <c r="M655" s="253"/>
      <c r="N655" s="253"/>
      <c r="O655" s="253"/>
      <c r="P655" s="253"/>
      <c r="Q655" s="253"/>
      <c r="R655" s="253"/>
      <c r="S655" s="253"/>
      <c r="T655" s="253"/>
      <c r="U655" s="253"/>
      <c r="V655" s="253"/>
      <c r="W655" s="253"/>
      <c r="X655" s="253"/>
      <c r="Y655" s="253"/>
      <c r="Z655" s="253"/>
    </row>
    <row r="656" ht="13.5" customHeight="1">
      <c r="A656" s="253"/>
      <c r="B656" s="253"/>
      <c r="C656" s="253"/>
      <c r="D656" s="253"/>
      <c r="E656" s="253"/>
      <c r="F656" s="253"/>
      <c r="G656" s="253"/>
      <c r="H656" s="253"/>
      <c r="I656" s="253"/>
      <c r="J656" s="253"/>
      <c r="K656" s="253"/>
      <c r="L656" s="253"/>
      <c r="M656" s="253"/>
      <c r="N656" s="253"/>
      <c r="O656" s="253"/>
      <c r="P656" s="253"/>
      <c r="Q656" s="253"/>
      <c r="R656" s="253"/>
      <c r="S656" s="253"/>
      <c r="T656" s="253"/>
      <c r="U656" s="253"/>
      <c r="V656" s="253"/>
      <c r="W656" s="253"/>
      <c r="X656" s="253"/>
      <c r="Y656" s="253"/>
      <c r="Z656" s="253"/>
    </row>
    <row r="657" ht="13.5" customHeight="1">
      <c r="A657" s="253"/>
      <c r="B657" s="253"/>
      <c r="C657" s="253"/>
      <c r="D657" s="253"/>
      <c r="E657" s="253"/>
      <c r="F657" s="253"/>
      <c r="G657" s="253"/>
      <c r="H657" s="253"/>
      <c r="I657" s="253"/>
      <c r="J657" s="253"/>
      <c r="K657" s="253"/>
      <c r="L657" s="253"/>
      <c r="M657" s="253"/>
      <c r="N657" s="253"/>
      <c r="O657" s="253"/>
      <c r="P657" s="253"/>
      <c r="Q657" s="253"/>
      <c r="R657" s="253"/>
      <c r="S657" s="253"/>
      <c r="T657" s="253"/>
      <c r="U657" s="253"/>
      <c r="V657" s="253"/>
      <c r="W657" s="253"/>
      <c r="X657" s="253"/>
      <c r="Y657" s="253"/>
      <c r="Z657" s="253"/>
    </row>
    <row r="658" ht="13.5" customHeight="1">
      <c r="A658" s="253"/>
      <c r="B658" s="253"/>
      <c r="C658" s="253"/>
      <c r="D658" s="253"/>
      <c r="E658" s="253"/>
      <c r="F658" s="253"/>
      <c r="G658" s="253"/>
      <c r="H658" s="253"/>
      <c r="I658" s="253"/>
      <c r="J658" s="253"/>
      <c r="K658" s="253"/>
      <c r="L658" s="253"/>
      <c r="M658" s="253"/>
      <c r="N658" s="253"/>
      <c r="O658" s="253"/>
      <c r="P658" s="253"/>
      <c r="Q658" s="253"/>
      <c r="R658" s="253"/>
      <c r="S658" s="253"/>
      <c r="T658" s="253"/>
      <c r="U658" s="253"/>
      <c r="V658" s="253"/>
      <c r="W658" s="253"/>
      <c r="X658" s="253"/>
      <c r="Y658" s="253"/>
      <c r="Z658" s="253"/>
    </row>
    <row r="659" ht="13.5" customHeight="1">
      <c r="A659" s="253"/>
      <c r="B659" s="253"/>
      <c r="C659" s="253"/>
      <c r="D659" s="253"/>
      <c r="E659" s="253"/>
      <c r="F659" s="253"/>
      <c r="G659" s="253"/>
      <c r="H659" s="253"/>
      <c r="I659" s="253"/>
      <c r="J659" s="253"/>
      <c r="K659" s="253"/>
      <c r="L659" s="253"/>
      <c r="M659" s="253"/>
      <c r="N659" s="253"/>
      <c r="O659" s="253"/>
      <c r="P659" s="253"/>
      <c r="Q659" s="253"/>
      <c r="R659" s="253"/>
      <c r="S659" s="253"/>
      <c r="T659" s="253"/>
      <c r="U659" s="253"/>
      <c r="V659" s="253"/>
      <c r="W659" s="253"/>
      <c r="X659" s="253"/>
      <c r="Y659" s="253"/>
      <c r="Z659" s="253"/>
    </row>
    <row r="660" ht="13.5" customHeight="1">
      <c r="A660" s="253"/>
      <c r="B660" s="253"/>
      <c r="C660" s="253"/>
      <c r="D660" s="253"/>
      <c r="E660" s="253"/>
      <c r="F660" s="253"/>
      <c r="G660" s="253"/>
      <c r="H660" s="253"/>
      <c r="I660" s="253"/>
      <c r="J660" s="253"/>
      <c r="K660" s="253"/>
      <c r="L660" s="253"/>
      <c r="M660" s="253"/>
      <c r="N660" s="253"/>
      <c r="O660" s="253"/>
      <c r="P660" s="253"/>
      <c r="Q660" s="253"/>
      <c r="R660" s="253"/>
      <c r="S660" s="253"/>
      <c r="T660" s="253"/>
      <c r="U660" s="253"/>
      <c r="V660" s="253"/>
      <c r="W660" s="253"/>
      <c r="X660" s="253"/>
      <c r="Y660" s="253"/>
      <c r="Z660" s="253"/>
    </row>
    <row r="661" ht="13.5" customHeight="1">
      <c r="A661" s="253"/>
      <c r="B661" s="253"/>
      <c r="C661" s="253"/>
      <c r="D661" s="253"/>
      <c r="E661" s="253"/>
      <c r="F661" s="253"/>
      <c r="G661" s="253"/>
      <c r="H661" s="253"/>
      <c r="I661" s="253"/>
      <c r="J661" s="253"/>
      <c r="K661" s="253"/>
      <c r="L661" s="253"/>
      <c r="M661" s="253"/>
      <c r="N661" s="253"/>
      <c r="O661" s="253"/>
      <c r="P661" s="253"/>
      <c r="Q661" s="253"/>
      <c r="R661" s="253"/>
      <c r="S661" s="253"/>
      <c r="T661" s="253"/>
      <c r="U661" s="253"/>
      <c r="V661" s="253"/>
      <c r="W661" s="253"/>
      <c r="X661" s="253"/>
      <c r="Y661" s="253"/>
      <c r="Z661" s="253"/>
    </row>
    <row r="662" ht="13.5" customHeight="1">
      <c r="A662" s="253"/>
      <c r="B662" s="253"/>
      <c r="C662" s="253"/>
      <c r="D662" s="253"/>
      <c r="E662" s="253"/>
      <c r="F662" s="253"/>
      <c r="G662" s="253"/>
      <c r="H662" s="253"/>
      <c r="I662" s="253"/>
      <c r="J662" s="253"/>
      <c r="K662" s="253"/>
      <c r="L662" s="253"/>
      <c r="M662" s="253"/>
      <c r="N662" s="253"/>
      <c r="O662" s="253"/>
      <c r="P662" s="253"/>
      <c r="Q662" s="253"/>
      <c r="R662" s="253"/>
      <c r="S662" s="253"/>
      <c r="T662" s="253"/>
      <c r="U662" s="253"/>
      <c r="V662" s="253"/>
      <c r="W662" s="253"/>
      <c r="X662" s="253"/>
      <c r="Y662" s="253"/>
      <c r="Z662" s="253"/>
    </row>
    <row r="663" ht="13.5" customHeight="1">
      <c r="A663" s="253"/>
      <c r="B663" s="253"/>
      <c r="C663" s="253"/>
      <c r="D663" s="253"/>
      <c r="E663" s="253"/>
      <c r="F663" s="253"/>
      <c r="G663" s="253"/>
      <c r="H663" s="253"/>
      <c r="I663" s="253"/>
      <c r="J663" s="253"/>
      <c r="K663" s="253"/>
      <c r="L663" s="253"/>
      <c r="M663" s="253"/>
      <c r="N663" s="253"/>
      <c r="O663" s="253"/>
      <c r="P663" s="253"/>
      <c r="Q663" s="253"/>
      <c r="R663" s="253"/>
      <c r="S663" s="253"/>
      <c r="T663" s="253"/>
      <c r="U663" s="253"/>
      <c r="V663" s="253"/>
      <c r="W663" s="253"/>
      <c r="X663" s="253"/>
      <c r="Y663" s="253"/>
      <c r="Z663" s="253"/>
    </row>
    <row r="664" ht="13.5" customHeight="1">
      <c r="A664" s="253"/>
      <c r="B664" s="253"/>
      <c r="C664" s="253"/>
      <c r="D664" s="253"/>
      <c r="E664" s="253"/>
      <c r="F664" s="253"/>
      <c r="G664" s="253"/>
      <c r="H664" s="253"/>
      <c r="I664" s="253"/>
      <c r="J664" s="253"/>
      <c r="K664" s="253"/>
      <c r="L664" s="253"/>
      <c r="M664" s="253"/>
      <c r="N664" s="253"/>
      <c r="O664" s="253"/>
      <c r="P664" s="253"/>
      <c r="Q664" s="253"/>
      <c r="R664" s="253"/>
      <c r="S664" s="253"/>
      <c r="T664" s="253"/>
      <c r="U664" s="253"/>
      <c r="V664" s="253"/>
      <c r="W664" s="253"/>
      <c r="X664" s="253"/>
      <c r="Y664" s="253"/>
      <c r="Z664" s="253"/>
    </row>
    <row r="665" ht="13.5" customHeight="1">
      <c r="A665" s="253"/>
      <c r="B665" s="253"/>
      <c r="C665" s="253"/>
      <c r="D665" s="253"/>
      <c r="E665" s="253"/>
      <c r="F665" s="253"/>
      <c r="G665" s="253"/>
      <c r="H665" s="253"/>
      <c r="I665" s="253"/>
      <c r="J665" s="253"/>
      <c r="K665" s="253"/>
      <c r="L665" s="253"/>
      <c r="M665" s="253"/>
      <c r="N665" s="253"/>
      <c r="O665" s="253"/>
      <c r="P665" s="253"/>
      <c r="Q665" s="253"/>
      <c r="R665" s="253"/>
      <c r="S665" s="253"/>
      <c r="T665" s="253"/>
      <c r="U665" s="253"/>
      <c r="V665" s="253"/>
      <c r="W665" s="253"/>
      <c r="X665" s="253"/>
      <c r="Y665" s="253"/>
      <c r="Z665" s="253"/>
    </row>
    <row r="666" ht="13.5" customHeight="1">
      <c r="A666" s="253"/>
      <c r="B666" s="253"/>
      <c r="C666" s="253"/>
      <c r="D666" s="253"/>
      <c r="E666" s="253"/>
      <c r="F666" s="253"/>
      <c r="G666" s="253"/>
      <c r="H666" s="253"/>
      <c r="I666" s="253"/>
      <c r="J666" s="253"/>
      <c r="K666" s="253"/>
      <c r="L666" s="253"/>
      <c r="M666" s="253"/>
      <c r="N666" s="253"/>
      <c r="O666" s="253"/>
      <c r="P666" s="253"/>
      <c r="Q666" s="253"/>
      <c r="R666" s="253"/>
      <c r="S666" s="253"/>
      <c r="T666" s="253"/>
      <c r="U666" s="253"/>
      <c r="V666" s="253"/>
      <c r="W666" s="253"/>
      <c r="X666" s="253"/>
      <c r="Y666" s="253"/>
      <c r="Z666" s="253"/>
    </row>
    <row r="667" ht="13.5" customHeight="1">
      <c r="A667" s="253"/>
      <c r="B667" s="253"/>
      <c r="C667" s="253"/>
      <c r="D667" s="253"/>
      <c r="E667" s="253"/>
      <c r="F667" s="253"/>
      <c r="G667" s="253"/>
      <c r="H667" s="253"/>
      <c r="I667" s="253"/>
      <c r="J667" s="253"/>
      <c r="K667" s="253"/>
      <c r="L667" s="253"/>
      <c r="M667" s="253"/>
      <c r="N667" s="253"/>
      <c r="O667" s="253"/>
      <c r="P667" s="253"/>
      <c r="Q667" s="253"/>
      <c r="R667" s="253"/>
      <c r="S667" s="253"/>
      <c r="T667" s="253"/>
      <c r="U667" s="253"/>
      <c r="V667" s="253"/>
      <c r="W667" s="253"/>
      <c r="X667" s="253"/>
      <c r="Y667" s="253"/>
      <c r="Z667" s="253"/>
    </row>
    <row r="668" ht="13.5" customHeight="1">
      <c r="A668" s="253"/>
      <c r="B668" s="253"/>
      <c r="C668" s="253"/>
      <c r="D668" s="253"/>
      <c r="E668" s="253"/>
      <c r="F668" s="253"/>
      <c r="G668" s="253"/>
      <c r="H668" s="253"/>
      <c r="I668" s="253"/>
      <c r="J668" s="253"/>
      <c r="K668" s="253"/>
      <c r="L668" s="253"/>
      <c r="M668" s="253"/>
      <c r="N668" s="253"/>
      <c r="O668" s="253"/>
      <c r="P668" s="253"/>
      <c r="Q668" s="253"/>
      <c r="R668" s="253"/>
      <c r="S668" s="253"/>
      <c r="T668" s="253"/>
      <c r="U668" s="253"/>
      <c r="V668" s="253"/>
      <c r="W668" s="253"/>
      <c r="X668" s="253"/>
      <c r="Y668" s="253"/>
      <c r="Z668" s="253"/>
    </row>
    <row r="669" ht="13.5" customHeight="1">
      <c r="A669" s="253"/>
      <c r="B669" s="253"/>
      <c r="C669" s="253"/>
      <c r="D669" s="253"/>
      <c r="E669" s="253"/>
      <c r="F669" s="253"/>
      <c r="G669" s="253"/>
      <c r="H669" s="253"/>
      <c r="I669" s="253"/>
      <c r="J669" s="253"/>
      <c r="K669" s="253"/>
      <c r="L669" s="253"/>
      <c r="M669" s="253"/>
      <c r="N669" s="253"/>
      <c r="O669" s="253"/>
      <c r="P669" s="253"/>
      <c r="Q669" s="253"/>
      <c r="R669" s="253"/>
      <c r="S669" s="253"/>
      <c r="T669" s="253"/>
      <c r="U669" s="253"/>
      <c r="V669" s="253"/>
      <c r="W669" s="253"/>
      <c r="X669" s="253"/>
      <c r="Y669" s="253"/>
      <c r="Z669" s="253"/>
    </row>
    <row r="670" ht="13.5" customHeight="1">
      <c r="A670" s="253"/>
      <c r="B670" s="253"/>
      <c r="C670" s="253"/>
      <c r="D670" s="253"/>
      <c r="E670" s="253"/>
      <c r="F670" s="253"/>
      <c r="G670" s="253"/>
      <c r="H670" s="253"/>
      <c r="I670" s="253"/>
      <c r="J670" s="253"/>
      <c r="K670" s="253"/>
      <c r="L670" s="253"/>
      <c r="M670" s="253"/>
      <c r="N670" s="253"/>
      <c r="O670" s="253"/>
      <c r="P670" s="253"/>
      <c r="Q670" s="253"/>
      <c r="R670" s="253"/>
      <c r="S670" s="253"/>
      <c r="T670" s="253"/>
      <c r="U670" s="253"/>
      <c r="V670" s="253"/>
      <c r="W670" s="253"/>
      <c r="X670" s="253"/>
      <c r="Y670" s="253"/>
      <c r="Z670" s="253"/>
    </row>
    <row r="671" ht="13.5" customHeight="1">
      <c r="A671" s="253"/>
      <c r="B671" s="253"/>
      <c r="C671" s="253"/>
      <c r="D671" s="253"/>
      <c r="E671" s="253"/>
      <c r="F671" s="253"/>
      <c r="G671" s="253"/>
      <c r="H671" s="253"/>
      <c r="I671" s="253"/>
      <c r="J671" s="253"/>
      <c r="K671" s="253"/>
      <c r="L671" s="253"/>
      <c r="M671" s="253"/>
      <c r="N671" s="253"/>
      <c r="O671" s="253"/>
      <c r="P671" s="253"/>
      <c r="Q671" s="253"/>
      <c r="R671" s="253"/>
      <c r="S671" s="253"/>
      <c r="T671" s="253"/>
      <c r="U671" s="253"/>
      <c r="V671" s="253"/>
      <c r="W671" s="253"/>
      <c r="X671" s="253"/>
      <c r="Y671" s="253"/>
      <c r="Z671" s="253"/>
    </row>
    <row r="672" ht="13.5" customHeight="1">
      <c r="A672" s="253"/>
      <c r="B672" s="253"/>
      <c r="C672" s="253"/>
      <c r="D672" s="253"/>
      <c r="E672" s="253"/>
      <c r="F672" s="253"/>
      <c r="G672" s="253"/>
      <c r="H672" s="253"/>
      <c r="I672" s="253"/>
      <c r="J672" s="253"/>
      <c r="K672" s="253"/>
      <c r="L672" s="253"/>
      <c r="M672" s="253"/>
      <c r="N672" s="253"/>
      <c r="O672" s="253"/>
      <c r="P672" s="253"/>
      <c r="Q672" s="253"/>
      <c r="R672" s="253"/>
      <c r="S672" s="253"/>
      <c r="T672" s="253"/>
      <c r="U672" s="253"/>
      <c r="V672" s="253"/>
      <c r="W672" s="253"/>
      <c r="X672" s="253"/>
      <c r="Y672" s="253"/>
      <c r="Z672" s="253"/>
    </row>
    <row r="673" ht="13.5" customHeight="1">
      <c r="A673" s="253"/>
      <c r="B673" s="253"/>
      <c r="C673" s="253"/>
      <c r="D673" s="253"/>
      <c r="E673" s="253"/>
      <c r="F673" s="253"/>
      <c r="G673" s="253"/>
      <c r="H673" s="253"/>
      <c r="I673" s="253"/>
      <c r="J673" s="253"/>
      <c r="K673" s="253"/>
      <c r="L673" s="253"/>
      <c r="M673" s="253"/>
      <c r="N673" s="253"/>
      <c r="O673" s="253"/>
      <c r="P673" s="253"/>
      <c r="Q673" s="253"/>
      <c r="R673" s="253"/>
      <c r="S673" s="253"/>
      <c r="T673" s="253"/>
      <c r="U673" s="253"/>
      <c r="V673" s="253"/>
      <c r="W673" s="253"/>
      <c r="X673" s="253"/>
      <c r="Y673" s="253"/>
      <c r="Z673" s="253"/>
    </row>
    <row r="674" ht="13.5" customHeight="1">
      <c r="A674" s="253"/>
      <c r="B674" s="253"/>
      <c r="C674" s="253"/>
      <c r="D674" s="253"/>
      <c r="E674" s="253"/>
      <c r="F674" s="253"/>
      <c r="G674" s="253"/>
      <c r="H674" s="253"/>
      <c r="I674" s="253"/>
      <c r="J674" s="253"/>
      <c r="K674" s="253"/>
      <c r="L674" s="253"/>
      <c r="M674" s="253"/>
      <c r="N674" s="253"/>
      <c r="O674" s="253"/>
      <c r="P674" s="253"/>
      <c r="Q674" s="253"/>
      <c r="R674" s="253"/>
      <c r="S674" s="253"/>
      <c r="T674" s="253"/>
      <c r="U674" s="253"/>
      <c r="V674" s="253"/>
      <c r="W674" s="253"/>
      <c r="X674" s="253"/>
      <c r="Y674" s="253"/>
      <c r="Z674" s="253"/>
    </row>
    <row r="675" ht="13.5" customHeight="1">
      <c r="A675" s="253"/>
      <c r="B675" s="253"/>
      <c r="C675" s="253"/>
      <c r="D675" s="253"/>
      <c r="E675" s="253"/>
      <c r="F675" s="253"/>
      <c r="G675" s="253"/>
      <c r="H675" s="253"/>
      <c r="I675" s="253"/>
      <c r="J675" s="253"/>
      <c r="K675" s="253"/>
      <c r="L675" s="253"/>
      <c r="M675" s="253"/>
      <c r="N675" s="253"/>
      <c r="O675" s="253"/>
      <c r="P675" s="253"/>
      <c r="Q675" s="253"/>
      <c r="R675" s="253"/>
      <c r="S675" s="253"/>
      <c r="T675" s="253"/>
      <c r="U675" s="253"/>
      <c r="V675" s="253"/>
      <c r="W675" s="253"/>
      <c r="X675" s="253"/>
      <c r="Y675" s="253"/>
      <c r="Z675" s="253"/>
    </row>
    <row r="676" ht="13.5" customHeight="1">
      <c r="A676" s="253"/>
      <c r="B676" s="253"/>
      <c r="C676" s="253"/>
      <c r="D676" s="253"/>
      <c r="E676" s="253"/>
      <c r="F676" s="253"/>
      <c r="G676" s="253"/>
      <c r="H676" s="253"/>
      <c r="I676" s="253"/>
      <c r="J676" s="253"/>
      <c r="K676" s="253"/>
      <c r="L676" s="253"/>
      <c r="M676" s="253"/>
      <c r="N676" s="253"/>
      <c r="O676" s="253"/>
      <c r="P676" s="253"/>
      <c r="Q676" s="253"/>
      <c r="R676" s="253"/>
      <c r="S676" s="253"/>
      <c r="T676" s="253"/>
      <c r="U676" s="253"/>
      <c r="V676" s="253"/>
      <c r="W676" s="253"/>
      <c r="X676" s="253"/>
      <c r="Y676" s="253"/>
      <c r="Z676" s="253"/>
    </row>
    <row r="677" ht="13.5" customHeight="1">
      <c r="A677" s="253"/>
      <c r="B677" s="253"/>
      <c r="C677" s="253"/>
      <c r="D677" s="253"/>
      <c r="E677" s="253"/>
      <c r="F677" s="253"/>
      <c r="G677" s="253"/>
      <c r="H677" s="253"/>
      <c r="I677" s="253"/>
      <c r="J677" s="253"/>
      <c r="K677" s="253"/>
      <c r="L677" s="253"/>
      <c r="M677" s="253"/>
      <c r="N677" s="253"/>
      <c r="O677" s="253"/>
      <c r="P677" s="253"/>
      <c r="Q677" s="253"/>
      <c r="R677" s="253"/>
      <c r="S677" s="253"/>
      <c r="T677" s="253"/>
      <c r="U677" s="253"/>
      <c r="V677" s="253"/>
      <c r="W677" s="253"/>
      <c r="X677" s="253"/>
      <c r="Y677" s="253"/>
      <c r="Z677" s="253"/>
    </row>
    <row r="678" ht="13.5" customHeight="1">
      <c r="A678" s="253"/>
      <c r="B678" s="253"/>
      <c r="C678" s="253"/>
      <c r="D678" s="253"/>
      <c r="E678" s="253"/>
      <c r="F678" s="253"/>
      <c r="G678" s="253"/>
      <c r="H678" s="253"/>
      <c r="I678" s="253"/>
      <c r="J678" s="253"/>
      <c r="K678" s="253"/>
      <c r="L678" s="253"/>
      <c r="M678" s="253"/>
      <c r="N678" s="253"/>
      <c r="O678" s="253"/>
      <c r="P678" s="253"/>
      <c r="Q678" s="253"/>
      <c r="R678" s="253"/>
      <c r="S678" s="253"/>
      <c r="T678" s="253"/>
      <c r="U678" s="253"/>
      <c r="V678" s="253"/>
      <c r="W678" s="253"/>
      <c r="X678" s="253"/>
      <c r="Y678" s="253"/>
      <c r="Z678" s="253"/>
    </row>
    <row r="679" ht="13.5" customHeight="1">
      <c r="A679" s="253"/>
      <c r="B679" s="253"/>
      <c r="C679" s="253"/>
      <c r="D679" s="253"/>
      <c r="E679" s="253"/>
      <c r="F679" s="253"/>
      <c r="G679" s="253"/>
      <c r="H679" s="253"/>
      <c r="I679" s="253"/>
      <c r="J679" s="253"/>
      <c r="K679" s="253"/>
      <c r="L679" s="253"/>
      <c r="M679" s="253"/>
      <c r="N679" s="253"/>
      <c r="O679" s="253"/>
      <c r="P679" s="253"/>
      <c r="Q679" s="253"/>
      <c r="R679" s="253"/>
      <c r="S679" s="253"/>
      <c r="T679" s="253"/>
      <c r="U679" s="253"/>
      <c r="V679" s="253"/>
      <c r="W679" s="253"/>
      <c r="X679" s="253"/>
      <c r="Y679" s="253"/>
      <c r="Z679" s="253"/>
    </row>
    <row r="680" ht="13.5" customHeight="1">
      <c r="A680" s="253"/>
      <c r="B680" s="253"/>
      <c r="C680" s="253"/>
      <c r="D680" s="253"/>
      <c r="E680" s="253"/>
      <c r="F680" s="253"/>
      <c r="G680" s="253"/>
      <c r="H680" s="253"/>
      <c r="I680" s="253"/>
      <c r="J680" s="253"/>
      <c r="K680" s="253"/>
      <c r="L680" s="253"/>
      <c r="M680" s="253"/>
      <c r="N680" s="253"/>
      <c r="O680" s="253"/>
      <c r="P680" s="253"/>
      <c r="Q680" s="253"/>
      <c r="R680" s="253"/>
      <c r="S680" s="253"/>
      <c r="T680" s="253"/>
      <c r="U680" s="253"/>
      <c r="V680" s="253"/>
      <c r="W680" s="253"/>
      <c r="X680" s="253"/>
      <c r="Y680" s="253"/>
      <c r="Z680" s="253"/>
    </row>
    <row r="681" ht="13.5" customHeight="1">
      <c r="A681" s="253"/>
      <c r="B681" s="253"/>
      <c r="C681" s="253"/>
      <c r="D681" s="253"/>
      <c r="E681" s="253"/>
      <c r="F681" s="253"/>
      <c r="G681" s="253"/>
      <c r="H681" s="253"/>
      <c r="I681" s="253"/>
      <c r="J681" s="253"/>
      <c r="K681" s="253"/>
      <c r="L681" s="253"/>
      <c r="M681" s="253"/>
      <c r="N681" s="253"/>
      <c r="O681" s="253"/>
      <c r="P681" s="253"/>
      <c r="Q681" s="253"/>
      <c r="R681" s="253"/>
      <c r="S681" s="253"/>
      <c r="T681" s="253"/>
      <c r="U681" s="253"/>
      <c r="V681" s="253"/>
      <c r="W681" s="253"/>
      <c r="X681" s="253"/>
      <c r="Y681" s="253"/>
      <c r="Z681" s="253"/>
    </row>
    <row r="682" ht="13.5" customHeight="1">
      <c r="A682" s="253"/>
      <c r="B682" s="253"/>
      <c r="C682" s="253"/>
      <c r="D682" s="253"/>
      <c r="E682" s="253"/>
      <c r="F682" s="253"/>
      <c r="G682" s="253"/>
      <c r="H682" s="253"/>
      <c r="I682" s="253"/>
      <c r="J682" s="253"/>
      <c r="K682" s="253"/>
      <c r="L682" s="253"/>
      <c r="M682" s="253"/>
      <c r="N682" s="253"/>
      <c r="O682" s="253"/>
      <c r="P682" s="253"/>
      <c r="Q682" s="253"/>
      <c r="R682" s="253"/>
      <c r="S682" s="253"/>
      <c r="T682" s="253"/>
      <c r="U682" s="253"/>
      <c r="V682" s="253"/>
      <c r="W682" s="253"/>
      <c r="X682" s="253"/>
      <c r="Y682" s="253"/>
      <c r="Z682" s="253"/>
    </row>
    <row r="683" ht="13.5" customHeight="1">
      <c r="A683" s="253"/>
      <c r="B683" s="253"/>
      <c r="C683" s="253"/>
      <c r="D683" s="253"/>
      <c r="E683" s="253"/>
      <c r="F683" s="253"/>
      <c r="G683" s="253"/>
      <c r="H683" s="253"/>
      <c r="I683" s="253"/>
      <c r="J683" s="253"/>
      <c r="K683" s="253"/>
      <c r="L683" s="253"/>
      <c r="M683" s="253"/>
      <c r="N683" s="253"/>
      <c r="O683" s="253"/>
      <c r="P683" s="253"/>
      <c r="Q683" s="253"/>
      <c r="R683" s="253"/>
      <c r="S683" s="253"/>
      <c r="T683" s="253"/>
      <c r="U683" s="253"/>
      <c r="V683" s="253"/>
      <c r="W683" s="253"/>
      <c r="X683" s="253"/>
      <c r="Y683" s="253"/>
      <c r="Z683" s="253"/>
    </row>
    <row r="684" ht="13.5" customHeight="1">
      <c r="A684" s="253"/>
      <c r="B684" s="253"/>
      <c r="C684" s="253"/>
      <c r="D684" s="253"/>
      <c r="E684" s="253"/>
      <c r="F684" s="253"/>
      <c r="G684" s="253"/>
      <c r="H684" s="253"/>
      <c r="I684" s="253"/>
      <c r="J684" s="253"/>
      <c r="K684" s="253"/>
      <c r="L684" s="253"/>
      <c r="M684" s="253"/>
      <c r="N684" s="253"/>
      <c r="O684" s="253"/>
      <c r="P684" s="253"/>
      <c r="Q684" s="253"/>
      <c r="R684" s="253"/>
      <c r="S684" s="253"/>
      <c r="T684" s="253"/>
      <c r="U684" s="253"/>
      <c r="V684" s="253"/>
      <c r="W684" s="253"/>
      <c r="X684" s="253"/>
      <c r="Y684" s="253"/>
      <c r="Z684" s="253"/>
    </row>
    <row r="685" ht="13.5" customHeight="1">
      <c r="A685" s="253"/>
      <c r="B685" s="253"/>
      <c r="C685" s="253"/>
      <c r="D685" s="253"/>
      <c r="E685" s="253"/>
      <c r="F685" s="253"/>
      <c r="G685" s="253"/>
      <c r="H685" s="253"/>
      <c r="I685" s="253"/>
      <c r="J685" s="253"/>
      <c r="K685" s="253"/>
      <c r="L685" s="253"/>
      <c r="M685" s="253"/>
      <c r="N685" s="253"/>
      <c r="O685" s="253"/>
      <c r="P685" s="253"/>
      <c r="Q685" s="253"/>
      <c r="R685" s="253"/>
      <c r="S685" s="253"/>
      <c r="T685" s="253"/>
      <c r="U685" s="253"/>
      <c r="V685" s="253"/>
      <c r="W685" s="253"/>
      <c r="X685" s="253"/>
      <c r="Y685" s="253"/>
      <c r="Z685" s="253"/>
    </row>
    <row r="686" ht="13.5" customHeight="1">
      <c r="A686" s="253"/>
      <c r="B686" s="253"/>
      <c r="C686" s="253"/>
      <c r="D686" s="253"/>
      <c r="E686" s="253"/>
      <c r="F686" s="253"/>
      <c r="G686" s="253"/>
      <c r="H686" s="253"/>
      <c r="I686" s="253"/>
      <c r="J686" s="253"/>
      <c r="K686" s="253"/>
      <c r="L686" s="253"/>
      <c r="M686" s="253"/>
      <c r="N686" s="253"/>
      <c r="O686" s="253"/>
      <c r="P686" s="253"/>
      <c r="Q686" s="253"/>
      <c r="R686" s="253"/>
      <c r="S686" s="253"/>
      <c r="T686" s="253"/>
      <c r="U686" s="253"/>
      <c r="V686" s="253"/>
      <c r="W686" s="253"/>
      <c r="X686" s="253"/>
      <c r="Y686" s="253"/>
      <c r="Z686" s="253"/>
    </row>
    <row r="687" ht="13.5" customHeight="1">
      <c r="A687" s="253"/>
      <c r="B687" s="253"/>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row>
    <row r="688" ht="13.5" customHeight="1">
      <c r="A688" s="253"/>
      <c r="B688" s="253"/>
      <c r="C688" s="253"/>
      <c r="D688" s="253"/>
      <c r="E688" s="253"/>
      <c r="F688" s="253"/>
      <c r="G688" s="253"/>
      <c r="H688" s="253"/>
      <c r="I688" s="253"/>
      <c r="J688" s="253"/>
      <c r="K688" s="253"/>
      <c r="L688" s="253"/>
      <c r="M688" s="253"/>
      <c r="N688" s="253"/>
      <c r="O688" s="253"/>
      <c r="P688" s="253"/>
      <c r="Q688" s="253"/>
      <c r="R688" s="253"/>
      <c r="S688" s="253"/>
      <c r="T688" s="253"/>
      <c r="U688" s="253"/>
      <c r="V688" s="253"/>
      <c r="W688" s="253"/>
      <c r="X688" s="253"/>
      <c r="Y688" s="253"/>
      <c r="Z688" s="253"/>
    </row>
    <row r="689" ht="13.5" customHeight="1">
      <c r="A689" s="253"/>
      <c r="B689" s="253"/>
      <c r="C689" s="253"/>
      <c r="D689" s="253"/>
      <c r="E689" s="253"/>
      <c r="F689" s="253"/>
      <c r="G689" s="253"/>
      <c r="H689" s="253"/>
      <c r="I689" s="253"/>
      <c r="J689" s="253"/>
      <c r="K689" s="253"/>
      <c r="L689" s="253"/>
      <c r="M689" s="253"/>
      <c r="N689" s="253"/>
      <c r="O689" s="253"/>
      <c r="P689" s="253"/>
      <c r="Q689" s="253"/>
      <c r="R689" s="253"/>
      <c r="S689" s="253"/>
      <c r="T689" s="253"/>
      <c r="U689" s="253"/>
      <c r="V689" s="253"/>
      <c r="W689" s="253"/>
      <c r="X689" s="253"/>
      <c r="Y689" s="253"/>
      <c r="Z689" s="253"/>
    </row>
    <row r="690" ht="13.5" customHeight="1">
      <c r="A690" s="253"/>
      <c r="B690" s="253"/>
      <c r="C690" s="253"/>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row>
    <row r="691" ht="13.5" customHeight="1">
      <c r="A691" s="253"/>
      <c r="B691" s="253"/>
      <c r="C691" s="253"/>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row>
    <row r="692" ht="13.5" customHeight="1">
      <c r="A692" s="253"/>
      <c r="B692" s="253"/>
      <c r="C692" s="253"/>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row>
    <row r="693" ht="13.5" customHeight="1">
      <c r="A693" s="253"/>
      <c r="B693" s="253"/>
      <c r="C693" s="253"/>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row>
    <row r="694" ht="13.5" customHeight="1">
      <c r="A694" s="253"/>
      <c r="B694" s="253"/>
      <c r="C694" s="253"/>
      <c r="D694" s="253"/>
      <c r="E694" s="253"/>
      <c r="F694" s="253"/>
      <c r="G694" s="253"/>
      <c r="H694" s="253"/>
      <c r="I694" s="253"/>
      <c r="J694" s="253"/>
      <c r="K694" s="253"/>
      <c r="L694" s="253"/>
      <c r="M694" s="253"/>
      <c r="N694" s="253"/>
      <c r="O694" s="253"/>
      <c r="P694" s="253"/>
      <c r="Q694" s="253"/>
      <c r="R694" s="253"/>
      <c r="S694" s="253"/>
      <c r="T694" s="253"/>
      <c r="U694" s="253"/>
      <c r="V694" s="253"/>
      <c r="W694" s="253"/>
      <c r="X694" s="253"/>
      <c r="Y694" s="253"/>
      <c r="Z694" s="253"/>
    </row>
    <row r="695" ht="13.5" customHeight="1">
      <c r="A695" s="253"/>
      <c r="B695" s="253"/>
      <c r="C695" s="253"/>
      <c r="D695" s="253"/>
      <c r="E695" s="253"/>
      <c r="F695" s="253"/>
      <c r="G695" s="253"/>
      <c r="H695" s="253"/>
      <c r="I695" s="253"/>
      <c r="J695" s="253"/>
      <c r="K695" s="253"/>
      <c r="L695" s="253"/>
      <c r="M695" s="253"/>
      <c r="N695" s="253"/>
      <c r="O695" s="253"/>
      <c r="P695" s="253"/>
      <c r="Q695" s="253"/>
      <c r="R695" s="253"/>
      <c r="S695" s="253"/>
      <c r="T695" s="253"/>
      <c r="U695" s="253"/>
      <c r="V695" s="253"/>
      <c r="W695" s="253"/>
      <c r="X695" s="253"/>
      <c r="Y695" s="253"/>
      <c r="Z695" s="253"/>
    </row>
    <row r="696" ht="13.5" customHeight="1">
      <c r="A696" s="253"/>
      <c r="B696" s="253"/>
      <c r="C696" s="253"/>
      <c r="D696" s="253"/>
      <c r="E696" s="253"/>
      <c r="F696" s="253"/>
      <c r="G696" s="253"/>
      <c r="H696" s="253"/>
      <c r="I696" s="253"/>
      <c r="J696" s="253"/>
      <c r="K696" s="253"/>
      <c r="L696" s="253"/>
      <c r="M696" s="253"/>
      <c r="N696" s="253"/>
      <c r="O696" s="253"/>
      <c r="P696" s="253"/>
      <c r="Q696" s="253"/>
      <c r="R696" s="253"/>
      <c r="S696" s="253"/>
      <c r="T696" s="253"/>
      <c r="U696" s="253"/>
      <c r="V696" s="253"/>
      <c r="W696" s="253"/>
      <c r="X696" s="253"/>
      <c r="Y696" s="253"/>
      <c r="Z696" s="253"/>
    </row>
    <row r="697" ht="13.5" customHeight="1">
      <c r="A697" s="253"/>
      <c r="B697" s="253"/>
      <c r="C697" s="253"/>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row>
    <row r="698" ht="13.5" customHeight="1">
      <c r="A698" s="253"/>
      <c r="B698" s="253"/>
      <c r="C698" s="253"/>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row>
    <row r="699" ht="13.5" customHeight="1">
      <c r="A699" s="253"/>
      <c r="B699" s="253"/>
      <c r="C699" s="253"/>
      <c r="D699" s="253"/>
      <c r="E699" s="253"/>
      <c r="F699" s="253"/>
      <c r="G699" s="253"/>
      <c r="H699" s="253"/>
      <c r="I699" s="253"/>
      <c r="J699" s="253"/>
      <c r="K699" s="253"/>
      <c r="L699" s="253"/>
      <c r="M699" s="253"/>
      <c r="N699" s="253"/>
      <c r="O699" s="253"/>
      <c r="P699" s="253"/>
      <c r="Q699" s="253"/>
      <c r="R699" s="253"/>
      <c r="S699" s="253"/>
      <c r="T699" s="253"/>
      <c r="U699" s="253"/>
      <c r="V699" s="253"/>
      <c r="W699" s="253"/>
      <c r="X699" s="253"/>
      <c r="Y699" s="253"/>
      <c r="Z699" s="253"/>
    </row>
    <row r="700" ht="13.5" customHeight="1">
      <c r="A700" s="253"/>
      <c r="B700" s="253"/>
      <c r="C700" s="253"/>
      <c r="D700" s="253"/>
      <c r="E700" s="253"/>
      <c r="F700" s="253"/>
      <c r="G700" s="253"/>
      <c r="H700" s="253"/>
      <c r="I700" s="253"/>
      <c r="J700" s="253"/>
      <c r="K700" s="253"/>
      <c r="L700" s="253"/>
      <c r="M700" s="253"/>
      <c r="N700" s="253"/>
      <c r="O700" s="253"/>
      <c r="P700" s="253"/>
      <c r="Q700" s="253"/>
      <c r="R700" s="253"/>
      <c r="S700" s="253"/>
      <c r="T700" s="253"/>
      <c r="U700" s="253"/>
      <c r="V700" s="253"/>
      <c r="W700" s="253"/>
      <c r="X700" s="253"/>
      <c r="Y700" s="253"/>
      <c r="Z700" s="253"/>
    </row>
    <row r="701" ht="13.5" customHeight="1">
      <c r="A701" s="253"/>
      <c r="B701" s="253"/>
      <c r="C701" s="253"/>
      <c r="D701" s="253"/>
      <c r="E701" s="253"/>
      <c r="F701" s="253"/>
      <c r="G701" s="253"/>
      <c r="H701" s="253"/>
      <c r="I701" s="253"/>
      <c r="J701" s="253"/>
      <c r="K701" s="253"/>
      <c r="L701" s="253"/>
      <c r="M701" s="253"/>
      <c r="N701" s="253"/>
      <c r="O701" s="253"/>
      <c r="P701" s="253"/>
      <c r="Q701" s="253"/>
      <c r="R701" s="253"/>
      <c r="S701" s="253"/>
      <c r="T701" s="253"/>
      <c r="U701" s="253"/>
      <c r="V701" s="253"/>
      <c r="W701" s="253"/>
      <c r="X701" s="253"/>
      <c r="Y701" s="253"/>
      <c r="Z701" s="253"/>
    </row>
    <row r="702" ht="13.5" customHeight="1">
      <c r="A702" s="253"/>
      <c r="B702" s="253"/>
      <c r="C702" s="253"/>
      <c r="D702" s="253"/>
      <c r="E702" s="253"/>
      <c r="F702" s="253"/>
      <c r="G702" s="253"/>
      <c r="H702" s="253"/>
      <c r="I702" s="253"/>
      <c r="J702" s="253"/>
      <c r="K702" s="253"/>
      <c r="L702" s="253"/>
      <c r="M702" s="253"/>
      <c r="N702" s="253"/>
      <c r="O702" s="253"/>
      <c r="P702" s="253"/>
      <c r="Q702" s="253"/>
      <c r="R702" s="253"/>
      <c r="S702" s="253"/>
      <c r="T702" s="253"/>
      <c r="U702" s="253"/>
      <c r="V702" s="253"/>
      <c r="W702" s="253"/>
      <c r="X702" s="253"/>
      <c r="Y702" s="253"/>
      <c r="Z702" s="253"/>
    </row>
    <row r="703" ht="13.5" customHeight="1">
      <c r="A703" s="253"/>
      <c r="B703" s="253"/>
      <c r="C703" s="253"/>
      <c r="D703" s="253"/>
      <c r="E703" s="253"/>
      <c r="F703" s="253"/>
      <c r="G703" s="253"/>
      <c r="H703" s="253"/>
      <c r="I703" s="253"/>
      <c r="J703" s="253"/>
      <c r="K703" s="253"/>
      <c r="L703" s="253"/>
      <c r="M703" s="253"/>
      <c r="N703" s="253"/>
      <c r="O703" s="253"/>
      <c r="P703" s="253"/>
      <c r="Q703" s="253"/>
      <c r="R703" s="253"/>
      <c r="S703" s="253"/>
      <c r="T703" s="253"/>
      <c r="U703" s="253"/>
      <c r="V703" s="253"/>
      <c r="W703" s="253"/>
      <c r="X703" s="253"/>
      <c r="Y703" s="253"/>
      <c r="Z703" s="253"/>
    </row>
    <row r="704" ht="13.5" customHeight="1">
      <c r="A704" s="253"/>
      <c r="B704" s="253"/>
      <c r="C704" s="253"/>
      <c r="D704" s="253"/>
      <c r="E704" s="253"/>
      <c r="F704" s="253"/>
      <c r="G704" s="253"/>
      <c r="H704" s="253"/>
      <c r="I704" s="253"/>
      <c r="J704" s="253"/>
      <c r="K704" s="253"/>
      <c r="L704" s="253"/>
      <c r="M704" s="253"/>
      <c r="N704" s="253"/>
      <c r="O704" s="253"/>
      <c r="P704" s="253"/>
      <c r="Q704" s="253"/>
      <c r="R704" s="253"/>
      <c r="S704" s="253"/>
      <c r="T704" s="253"/>
      <c r="U704" s="253"/>
      <c r="V704" s="253"/>
      <c r="W704" s="253"/>
      <c r="X704" s="253"/>
      <c r="Y704" s="253"/>
      <c r="Z704" s="253"/>
    </row>
    <row r="705" ht="13.5" customHeight="1">
      <c r="A705" s="253"/>
      <c r="B705" s="253"/>
      <c r="C705" s="253"/>
      <c r="D705" s="253"/>
      <c r="E705" s="253"/>
      <c r="F705" s="253"/>
      <c r="G705" s="253"/>
      <c r="H705" s="253"/>
      <c r="I705" s="253"/>
      <c r="J705" s="253"/>
      <c r="K705" s="253"/>
      <c r="L705" s="253"/>
      <c r="M705" s="253"/>
      <c r="N705" s="253"/>
      <c r="O705" s="253"/>
      <c r="P705" s="253"/>
      <c r="Q705" s="253"/>
      <c r="R705" s="253"/>
      <c r="S705" s="253"/>
      <c r="T705" s="253"/>
      <c r="U705" s="253"/>
      <c r="V705" s="253"/>
      <c r="W705" s="253"/>
      <c r="X705" s="253"/>
      <c r="Y705" s="253"/>
      <c r="Z705" s="253"/>
    </row>
    <row r="706" ht="13.5" customHeight="1">
      <c r="A706" s="253"/>
      <c r="B706" s="253"/>
      <c r="C706" s="253"/>
      <c r="D706" s="253"/>
      <c r="E706" s="253"/>
      <c r="F706" s="253"/>
      <c r="G706" s="253"/>
      <c r="H706" s="253"/>
      <c r="I706" s="253"/>
      <c r="J706" s="253"/>
      <c r="K706" s="253"/>
      <c r="L706" s="253"/>
      <c r="M706" s="253"/>
      <c r="N706" s="253"/>
      <c r="O706" s="253"/>
      <c r="P706" s="253"/>
      <c r="Q706" s="253"/>
      <c r="R706" s="253"/>
      <c r="S706" s="253"/>
      <c r="T706" s="253"/>
      <c r="U706" s="253"/>
      <c r="V706" s="253"/>
      <c r="W706" s="253"/>
      <c r="X706" s="253"/>
      <c r="Y706" s="253"/>
      <c r="Z706" s="253"/>
    </row>
    <row r="707" ht="13.5" customHeight="1">
      <c r="A707" s="253"/>
      <c r="B707" s="253"/>
      <c r="C707" s="253"/>
      <c r="D707" s="253"/>
      <c r="E707" s="253"/>
      <c r="F707" s="253"/>
      <c r="G707" s="253"/>
      <c r="H707" s="253"/>
      <c r="I707" s="253"/>
      <c r="J707" s="253"/>
      <c r="K707" s="253"/>
      <c r="L707" s="253"/>
      <c r="M707" s="253"/>
      <c r="N707" s="253"/>
      <c r="O707" s="253"/>
      <c r="P707" s="253"/>
      <c r="Q707" s="253"/>
      <c r="R707" s="253"/>
      <c r="S707" s="253"/>
      <c r="T707" s="253"/>
      <c r="U707" s="253"/>
      <c r="V707" s="253"/>
      <c r="W707" s="253"/>
      <c r="X707" s="253"/>
      <c r="Y707" s="253"/>
      <c r="Z707" s="253"/>
    </row>
    <row r="708" ht="13.5" customHeight="1">
      <c r="A708" s="253"/>
      <c r="B708" s="253"/>
      <c r="C708" s="253"/>
      <c r="D708" s="253"/>
      <c r="E708" s="253"/>
      <c r="F708" s="253"/>
      <c r="G708" s="253"/>
      <c r="H708" s="253"/>
      <c r="I708" s="253"/>
      <c r="J708" s="253"/>
      <c r="K708" s="253"/>
      <c r="L708" s="253"/>
      <c r="M708" s="253"/>
      <c r="N708" s="253"/>
      <c r="O708" s="253"/>
      <c r="P708" s="253"/>
      <c r="Q708" s="253"/>
      <c r="R708" s="253"/>
      <c r="S708" s="253"/>
      <c r="T708" s="253"/>
      <c r="U708" s="253"/>
      <c r="V708" s="253"/>
      <c r="W708" s="253"/>
      <c r="X708" s="253"/>
      <c r="Y708" s="253"/>
      <c r="Z708" s="253"/>
    </row>
    <row r="709" ht="13.5" customHeight="1">
      <c r="A709" s="253"/>
      <c r="B709" s="253"/>
      <c r="C709" s="253"/>
      <c r="D709" s="253"/>
      <c r="E709" s="253"/>
      <c r="F709" s="253"/>
      <c r="G709" s="253"/>
      <c r="H709" s="253"/>
      <c r="I709" s="253"/>
      <c r="J709" s="253"/>
      <c r="K709" s="253"/>
      <c r="L709" s="253"/>
      <c r="M709" s="253"/>
      <c r="N709" s="253"/>
      <c r="O709" s="253"/>
      <c r="P709" s="253"/>
      <c r="Q709" s="253"/>
      <c r="R709" s="253"/>
      <c r="S709" s="253"/>
      <c r="T709" s="253"/>
      <c r="U709" s="253"/>
      <c r="V709" s="253"/>
      <c r="W709" s="253"/>
      <c r="X709" s="253"/>
      <c r="Y709" s="253"/>
      <c r="Z709" s="253"/>
    </row>
    <row r="710" ht="13.5" customHeight="1">
      <c r="A710" s="253"/>
      <c r="B710" s="253"/>
      <c r="C710" s="253"/>
      <c r="D710" s="253"/>
      <c r="E710" s="253"/>
      <c r="F710" s="253"/>
      <c r="G710" s="253"/>
      <c r="H710" s="253"/>
      <c r="I710" s="253"/>
      <c r="J710" s="253"/>
      <c r="K710" s="253"/>
      <c r="L710" s="253"/>
      <c r="M710" s="253"/>
      <c r="N710" s="253"/>
      <c r="O710" s="253"/>
      <c r="P710" s="253"/>
      <c r="Q710" s="253"/>
      <c r="R710" s="253"/>
      <c r="S710" s="253"/>
      <c r="T710" s="253"/>
      <c r="U710" s="253"/>
      <c r="V710" s="253"/>
      <c r="W710" s="253"/>
      <c r="X710" s="253"/>
      <c r="Y710" s="253"/>
      <c r="Z710" s="253"/>
    </row>
    <row r="711" ht="13.5" customHeight="1">
      <c r="A711" s="253"/>
      <c r="B711" s="253"/>
      <c r="C711" s="253"/>
      <c r="D711" s="253"/>
      <c r="E711" s="253"/>
      <c r="F711" s="253"/>
      <c r="G711" s="253"/>
      <c r="H711" s="253"/>
      <c r="I711" s="253"/>
      <c r="J711" s="253"/>
      <c r="K711" s="253"/>
      <c r="L711" s="253"/>
      <c r="M711" s="253"/>
      <c r="N711" s="253"/>
      <c r="O711" s="253"/>
      <c r="P711" s="253"/>
      <c r="Q711" s="253"/>
      <c r="R711" s="253"/>
      <c r="S711" s="253"/>
      <c r="T711" s="253"/>
      <c r="U711" s="253"/>
      <c r="V711" s="253"/>
      <c r="W711" s="253"/>
      <c r="X711" s="253"/>
      <c r="Y711" s="253"/>
      <c r="Z711" s="253"/>
    </row>
    <row r="712" ht="13.5" customHeight="1">
      <c r="A712" s="253"/>
      <c r="B712" s="253"/>
      <c r="C712" s="253"/>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row>
    <row r="713" ht="13.5" customHeight="1">
      <c r="A713" s="253"/>
      <c r="B713" s="253"/>
      <c r="C713" s="253"/>
      <c r="D713" s="253"/>
      <c r="E713" s="253"/>
      <c r="F713" s="253"/>
      <c r="G713" s="253"/>
      <c r="H713" s="253"/>
      <c r="I713" s="253"/>
      <c r="J713" s="253"/>
      <c r="K713" s="253"/>
      <c r="L713" s="253"/>
      <c r="M713" s="253"/>
      <c r="N713" s="253"/>
      <c r="O713" s="253"/>
      <c r="P713" s="253"/>
      <c r="Q713" s="253"/>
      <c r="R713" s="253"/>
      <c r="S713" s="253"/>
      <c r="T713" s="253"/>
      <c r="U713" s="253"/>
      <c r="V713" s="253"/>
      <c r="W713" s="253"/>
      <c r="X713" s="253"/>
      <c r="Y713" s="253"/>
      <c r="Z713" s="253"/>
    </row>
    <row r="714" ht="13.5" customHeight="1">
      <c r="A714" s="253"/>
      <c r="B714" s="253"/>
      <c r="C714" s="253"/>
      <c r="D714" s="253"/>
      <c r="E714" s="253"/>
      <c r="F714" s="253"/>
      <c r="G714" s="253"/>
      <c r="H714" s="253"/>
      <c r="I714" s="253"/>
      <c r="J714" s="253"/>
      <c r="K714" s="253"/>
      <c r="L714" s="253"/>
      <c r="M714" s="253"/>
      <c r="N714" s="253"/>
      <c r="O714" s="253"/>
      <c r="P714" s="253"/>
      <c r="Q714" s="253"/>
      <c r="R714" s="253"/>
      <c r="S714" s="253"/>
      <c r="T714" s="253"/>
      <c r="U714" s="253"/>
      <c r="V714" s="253"/>
      <c r="W714" s="253"/>
      <c r="X714" s="253"/>
      <c r="Y714" s="253"/>
      <c r="Z714" s="253"/>
    </row>
    <row r="715" ht="13.5" customHeight="1">
      <c r="A715" s="253"/>
      <c r="B715" s="253"/>
      <c r="C715" s="253"/>
      <c r="D715" s="253"/>
      <c r="E715" s="253"/>
      <c r="F715" s="253"/>
      <c r="G715" s="253"/>
      <c r="H715" s="253"/>
      <c r="I715" s="253"/>
      <c r="J715" s="253"/>
      <c r="K715" s="253"/>
      <c r="L715" s="253"/>
      <c r="M715" s="253"/>
      <c r="N715" s="253"/>
      <c r="O715" s="253"/>
      <c r="P715" s="253"/>
      <c r="Q715" s="253"/>
      <c r="R715" s="253"/>
      <c r="S715" s="253"/>
      <c r="T715" s="253"/>
      <c r="U715" s="253"/>
      <c r="V715" s="253"/>
      <c r="W715" s="253"/>
      <c r="X715" s="253"/>
      <c r="Y715" s="253"/>
      <c r="Z715" s="253"/>
    </row>
    <row r="716" ht="13.5" customHeight="1">
      <c r="A716" s="253"/>
      <c r="B716" s="253"/>
      <c r="C716" s="253"/>
      <c r="D716" s="253"/>
      <c r="E716" s="253"/>
      <c r="F716" s="253"/>
      <c r="G716" s="253"/>
      <c r="H716" s="253"/>
      <c r="I716" s="253"/>
      <c r="J716" s="253"/>
      <c r="K716" s="253"/>
      <c r="L716" s="253"/>
      <c r="M716" s="253"/>
      <c r="N716" s="253"/>
      <c r="O716" s="253"/>
      <c r="P716" s="253"/>
      <c r="Q716" s="253"/>
      <c r="R716" s="253"/>
      <c r="S716" s="253"/>
      <c r="T716" s="253"/>
      <c r="U716" s="253"/>
      <c r="V716" s="253"/>
      <c r="W716" s="253"/>
      <c r="X716" s="253"/>
      <c r="Y716" s="253"/>
      <c r="Z716" s="253"/>
    </row>
    <row r="717" ht="13.5" customHeight="1">
      <c r="A717" s="253"/>
      <c r="B717" s="253"/>
      <c r="C717" s="253"/>
      <c r="D717" s="253"/>
      <c r="E717" s="253"/>
      <c r="F717" s="253"/>
      <c r="G717" s="253"/>
      <c r="H717" s="253"/>
      <c r="I717" s="253"/>
      <c r="J717" s="253"/>
      <c r="K717" s="253"/>
      <c r="L717" s="253"/>
      <c r="M717" s="253"/>
      <c r="N717" s="253"/>
      <c r="O717" s="253"/>
      <c r="P717" s="253"/>
      <c r="Q717" s="253"/>
      <c r="R717" s="253"/>
      <c r="S717" s="253"/>
      <c r="T717" s="253"/>
      <c r="U717" s="253"/>
      <c r="V717" s="253"/>
      <c r="W717" s="253"/>
      <c r="X717" s="253"/>
      <c r="Y717" s="253"/>
      <c r="Z717" s="253"/>
    </row>
    <row r="718" ht="13.5" customHeight="1">
      <c r="A718" s="253"/>
      <c r="B718" s="253"/>
      <c r="C718" s="253"/>
      <c r="D718" s="253"/>
      <c r="E718" s="253"/>
      <c r="F718" s="253"/>
      <c r="G718" s="253"/>
      <c r="H718" s="253"/>
      <c r="I718" s="253"/>
      <c r="J718" s="253"/>
      <c r="K718" s="253"/>
      <c r="L718" s="253"/>
      <c r="M718" s="253"/>
      <c r="N718" s="253"/>
      <c r="O718" s="253"/>
      <c r="P718" s="253"/>
      <c r="Q718" s="253"/>
      <c r="R718" s="253"/>
      <c r="S718" s="253"/>
      <c r="T718" s="253"/>
      <c r="U718" s="253"/>
      <c r="V718" s="253"/>
      <c r="W718" s="253"/>
      <c r="X718" s="253"/>
      <c r="Y718" s="253"/>
      <c r="Z718" s="253"/>
    </row>
    <row r="719" ht="13.5" customHeight="1">
      <c r="A719" s="253"/>
      <c r="B719" s="253"/>
      <c r="C719" s="253"/>
      <c r="D719" s="253"/>
      <c r="E719" s="253"/>
      <c r="F719" s="253"/>
      <c r="G719" s="253"/>
      <c r="H719" s="253"/>
      <c r="I719" s="253"/>
      <c r="J719" s="253"/>
      <c r="K719" s="253"/>
      <c r="L719" s="253"/>
      <c r="M719" s="253"/>
      <c r="N719" s="253"/>
      <c r="O719" s="253"/>
      <c r="P719" s="253"/>
      <c r="Q719" s="253"/>
      <c r="R719" s="253"/>
      <c r="S719" s="253"/>
      <c r="T719" s="253"/>
      <c r="U719" s="253"/>
      <c r="V719" s="253"/>
      <c r="W719" s="253"/>
      <c r="X719" s="253"/>
      <c r="Y719" s="253"/>
      <c r="Z719" s="253"/>
    </row>
    <row r="720" ht="13.5" customHeight="1">
      <c r="A720" s="253"/>
      <c r="B720" s="253"/>
      <c r="C720" s="253"/>
      <c r="D720" s="253"/>
      <c r="E720" s="253"/>
      <c r="F720" s="253"/>
      <c r="G720" s="253"/>
      <c r="H720" s="253"/>
      <c r="I720" s="253"/>
      <c r="J720" s="253"/>
      <c r="K720" s="253"/>
      <c r="L720" s="253"/>
      <c r="M720" s="253"/>
      <c r="N720" s="253"/>
      <c r="O720" s="253"/>
      <c r="P720" s="253"/>
      <c r="Q720" s="253"/>
      <c r="R720" s="253"/>
      <c r="S720" s="253"/>
      <c r="T720" s="253"/>
      <c r="U720" s="253"/>
      <c r="V720" s="253"/>
      <c r="W720" s="253"/>
      <c r="X720" s="253"/>
      <c r="Y720" s="253"/>
      <c r="Z720" s="253"/>
    </row>
    <row r="721" ht="13.5" customHeight="1">
      <c r="A721" s="253"/>
      <c r="B721" s="253"/>
      <c r="C721" s="253"/>
      <c r="D721" s="253"/>
      <c r="E721" s="253"/>
      <c r="F721" s="253"/>
      <c r="G721" s="253"/>
      <c r="H721" s="253"/>
      <c r="I721" s="253"/>
      <c r="J721" s="253"/>
      <c r="K721" s="253"/>
      <c r="L721" s="253"/>
      <c r="M721" s="253"/>
      <c r="N721" s="253"/>
      <c r="O721" s="253"/>
      <c r="P721" s="253"/>
      <c r="Q721" s="253"/>
      <c r="R721" s="253"/>
      <c r="S721" s="253"/>
      <c r="T721" s="253"/>
      <c r="U721" s="253"/>
      <c r="V721" s="253"/>
      <c r="W721" s="253"/>
      <c r="X721" s="253"/>
      <c r="Y721" s="253"/>
      <c r="Z721" s="253"/>
    </row>
    <row r="722" ht="13.5" customHeight="1">
      <c r="A722" s="253"/>
      <c r="B722" s="253"/>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row>
    <row r="723" ht="13.5" customHeight="1">
      <c r="A723" s="253"/>
      <c r="B723" s="253"/>
      <c r="C723" s="253"/>
      <c r="D723" s="253"/>
      <c r="E723" s="253"/>
      <c r="F723" s="253"/>
      <c r="G723" s="253"/>
      <c r="H723" s="253"/>
      <c r="I723" s="253"/>
      <c r="J723" s="253"/>
      <c r="K723" s="253"/>
      <c r="L723" s="253"/>
      <c r="M723" s="253"/>
      <c r="N723" s="253"/>
      <c r="O723" s="253"/>
      <c r="P723" s="253"/>
      <c r="Q723" s="253"/>
      <c r="R723" s="253"/>
      <c r="S723" s="253"/>
      <c r="T723" s="253"/>
      <c r="U723" s="253"/>
      <c r="V723" s="253"/>
      <c r="W723" s="253"/>
      <c r="X723" s="253"/>
      <c r="Y723" s="253"/>
      <c r="Z723" s="253"/>
    </row>
    <row r="724" ht="13.5" customHeight="1">
      <c r="A724" s="253"/>
      <c r="B724" s="253"/>
      <c r="C724" s="253"/>
      <c r="D724" s="253"/>
      <c r="E724" s="253"/>
      <c r="F724" s="253"/>
      <c r="G724" s="253"/>
      <c r="H724" s="253"/>
      <c r="I724" s="253"/>
      <c r="J724" s="253"/>
      <c r="K724" s="253"/>
      <c r="L724" s="253"/>
      <c r="M724" s="253"/>
      <c r="N724" s="253"/>
      <c r="O724" s="253"/>
      <c r="P724" s="253"/>
      <c r="Q724" s="253"/>
      <c r="R724" s="253"/>
      <c r="S724" s="253"/>
      <c r="T724" s="253"/>
      <c r="U724" s="253"/>
      <c r="V724" s="253"/>
      <c r="W724" s="253"/>
      <c r="X724" s="253"/>
      <c r="Y724" s="253"/>
      <c r="Z724" s="253"/>
    </row>
    <row r="725" ht="13.5" customHeight="1">
      <c r="A725" s="253"/>
      <c r="B725" s="253"/>
      <c r="C725" s="253"/>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253"/>
      <c r="Z725" s="253"/>
    </row>
    <row r="726" ht="13.5" customHeight="1">
      <c r="A726" s="253"/>
      <c r="B726" s="253"/>
      <c r="C726" s="253"/>
      <c r="D726" s="253"/>
      <c r="E726" s="253"/>
      <c r="F726" s="253"/>
      <c r="G726" s="253"/>
      <c r="H726" s="253"/>
      <c r="I726" s="253"/>
      <c r="J726" s="253"/>
      <c r="K726" s="253"/>
      <c r="L726" s="253"/>
      <c r="M726" s="253"/>
      <c r="N726" s="253"/>
      <c r="O726" s="253"/>
      <c r="P726" s="253"/>
      <c r="Q726" s="253"/>
      <c r="R726" s="253"/>
      <c r="S726" s="253"/>
      <c r="T726" s="253"/>
      <c r="U726" s="253"/>
      <c r="V726" s="253"/>
      <c r="W726" s="253"/>
      <c r="X726" s="253"/>
      <c r="Y726" s="253"/>
      <c r="Z726" s="253"/>
    </row>
    <row r="727" ht="13.5" customHeight="1">
      <c r="A727" s="253"/>
      <c r="B727" s="253"/>
      <c r="C727" s="253"/>
      <c r="D727" s="253"/>
      <c r="E727" s="253"/>
      <c r="F727" s="253"/>
      <c r="G727" s="253"/>
      <c r="H727" s="253"/>
      <c r="I727" s="253"/>
      <c r="J727" s="253"/>
      <c r="K727" s="253"/>
      <c r="L727" s="253"/>
      <c r="M727" s="253"/>
      <c r="N727" s="253"/>
      <c r="O727" s="253"/>
      <c r="P727" s="253"/>
      <c r="Q727" s="253"/>
      <c r="R727" s="253"/>
      <c r="S727" s="253"/>
      <c r="T727" s="253"/>
      <c r="U727" s="253"/>
      <c r="V727" s="253"/>
      <c r="W727" s="253"/>
      <c r="X727" s="253"/>
      <c r="Y727" s="253"/>
      <c r="Z727" s="253"/>
    </row>
    <row r="728" ht="13.5" customHeight="1">
      <c r="A728" s="253"/>
      <c r="B728" s="253"/>
      <c r="C728" s="253"/>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253"/>
      <c r="Z728" s="253"/>
    </row>
    <row r="729" ht="13.5" customHeight="1">
      <c r="A729" s="253"/>
      <c r="B729" s="253"/>
      <c r="C729" s="253"/>
      <c r="D729" s="253"/>
      <c r="E729" s="253"/>
      <c r="F729" s="253"/>
      <c r="G729" s="253"/>
      <c r="H729" s="253"/>
      <c r="I729" s="253"/>
      <c r="J729" s="253"/>
      <c r="K729" s="253"/>
      <c r="L729" s="253"/>
      <c r="M729" s="253"/>
      <c r="N729" s="253"/>
      <c r="O729" s="253"/>
      <c r="P729" s="253"/>
      <c r="Q729" s="253"/>
      <c r="R729" s="253"/>
      <c r="S729" s="253"/>
      <c r="T729" s="253"/>
      <c r="U729" s="253"/>
      <c r="V729" s="253"/>
      <c r="W729" s="253"/>
      <c r="X729" s="253"/>
      <c r="Y729" s="253"/>
      <c r="Z729" s="253"/>
    </row>
    <row r="730" ht="13.5" customHeight="1">
      <c r="A730" s="253"/>
      <c r="B730" s="253"/>
      <c r="C730" s="253"/>
      <c r="D730" s="253"/>
      <c r="E730" s="253"/>
      <c r="F730" s="253"/>
      <c r="G730" s="253"/>
      <c r="H730" s="253"/>
      <c r="I730" s="253"/>
      <c r="J730" s="253"/>
      <c r="K730" s="253"/>
      <c r="L730" s="253"/>
      <c r="M730" s="253"/>
      <c r="N730" s="253"/>
      <c r="O730" s="253"/>
      <c r="P730" s="253"/>
      <c r="Q730" s="253"/>
      <c r="R730" s="253"/>
      <c r="S730" s="253"/>
      <c r="T730" s="253"/>
      <c r="U730" s="253"/>
      <c r="V730" s="253"/>
      <c r="W730" s="253"/>
      <c r="X730" s="253"/>
      <c r="Y730" s="253"/>
      <c r="Z730" s="253"/>
    </row>
    <row r="731" ht="13.5" customHeight="1">
      <c r="A731" s="253"/>
      <c r="B731" s="253"/>
      <c r="C731" s="253"/>
      <c r="D731" s="253"/>
      <c r="E731" s="253"/>
      <c r="F731" s="253"/>
      <c r="G731" s="253"/>
      <c r="H731" s="253"/>
      <c r="I731" s="253"/>
      <c r="J731" s="253"/>
      <c r="K731" s="253"/>
      <c r="L731" s="253"/>
      <c r="M731" s="253"/>
      <c r="N731" s="253"/>
      <c r="O731" s="253"/>
      <c r="P731" s="253"/>
      <c r="Q731" s="253"/>
      <c r="R731" s="253"/>
      <c r="S731" s="253"/>
      <c r="T731" s="253"/>
      <c r="U731" s="253"/>
      <c r="V731" s="253"/>
      <c r="W731" s="253"/>
      <c r="X731" s="253"/>
      <c r="Y731" s="253"/>
      <c r="Z731" s="253"/>
    </row>
    <row r="732" ht="13.5" customHeight="1">
      <c r="A732" s="253"/>
      <c r="B732" s="253"/>
      <c r="C732" s="253"/>
      <c r="D732" s="253"/>
      <c r="E732" s="253"/>
      <c r="F732" s="253"/>
      <c r="G732" s="253"/>
      <c r="H732" s="253"/>
      <c r="I732" s="253"/>
      <c r="J732" s="253"/>
      <c r="K732" s="253"/>
      <c r="L732" s="253"/>
      <c r="M732" s="253"/>
      <c r="N732" s="253"/>
      <c r="O732" s="253"/>
      <c r="P732" s="253"/>
      <c r="Q732" s="253"/>
      <c r="R732" s="253"/>
      <c r="S732" s="253"/>
      <c r="T732" s="253"/>
      <c r="U732" s="253"/>
      <c r="V732" s="253"/>
      <c r="W732" s="253"/>
      <c r="X732" s="253"/>
      <c r="Y732" s="253"/>
      <c r="Z732" s="253"/>
    </row>
    <row r="733" ht="13.5" customHeight="1">
      <c r="A733" s="253"/>
      <c r="B733" s="253"/>
      <c r="C733" s="253"/>
      <c r="D733" s="253"/>
      <c r="E733" s="253"/>
      <c r="F733" s="253"/>
      <c r="G733" s="253"/>
      <c r="H733" s="253"/>
      <c r="I733" s="253"/>
      <c r="J733" s="253"/>
      <c r="K733" s="253"/>
      <c r="L733" s="253"/>
      <c r="M733" s="253"/>
      <c r="N733" s="253"/>
      <c r="O733" s="253"/>
      <c r="P733" s="253"/>
      <c r="Q733" s="253"/>
      <c r="R733" s="253"/>
      <c r="S733" s="253"/>
      <c r="T733" s="253"/>
      <c r="U733" s="253"/>
      <c r="V733" s="253"/>
      <c r="W733" s="253"/>
      <c r="X733" s="253"/>
      <c r="Y733" s="253"/>
      <c r="Z733" s="253"/>
    </row>
    <row r="734" ht="13.5" customHeight="1">
      <c r="A734" s="253"/>
      <c r="B734" s="253"/>
      <c r="C734" s="253"/>
      <c r="D734" s="253"/>
      <c r="E734" s="253"/>
      <c r="F734" s="253"/>
      <c r="G734" s="253"/>
      <c r="H734" s="253"/>
      <c r="I734" s="253"/>
      <c r="J734" s="253"/>
      <c r="K734" s="253"/>
      <c r="L734" s="253"/>
      <c r="M734" s="253"/>
      <c r="N734" s="253"/>
      <c r="O734" s="253"/>
      <c r="P734" s="253"/>
      <c r="Q734" s="253"/>
      <c r="R734" s="253"/>
      <c r="S734" s="253"/>
      <c r="T734" s="253"/>
      <c r="U734" s="253"/>
      <c r="V734" s="253"/>
      <c r="W734" s="253"/>
      <c r="X734" s="253"/>
      <c r="Y734" s="253"/>
      <c r="Z734" s="253"/>
    </row>
    <row r="735" ht="13.5" customHeight="1">
      <c r="A735" s="253"/>
      <c r="B735" s="253"/>
      <c r="C735" s="253"/>
      <c r="D735" s="253"/>
      <c r="E735" s="253"/>
      <c r="F735" s="253"/>
      <c r="G735" s="253"/>
      <c r="H735" s="253"/>
      <c r="I735" s="253"/>
      <c r="J735" s="253"/>
      <c r="K735" s="253"/>
      <c r="L735" s="253"/>
      <c r="M735" s="253"/>
      <c r="N735" s="253"/>
      <c r="O735" s="253"/>
      <c r="P735" s="253"/>
      <c r="Q735" s="253"/>
      <c r="R735" s="253"/>
      <c r="S735" s="253"/>
      <c r="T735" s="253"/>
      <c r="U735" s="253"/>
      <c r="V735" s="253"/>
      <c r="W735" s="253"/>
      <c r="X735" s="253"/>
      <c r="Y735" s="253"/>
      <c r="Z735" s="253"/>
    </row>
    <row r="736" ht="13.5" customHeight="1">
      <c r="A736" s="253"/>
      <c r="B736" s="253"/>
      <c r="C736" s="253"/>
      <c r="D736" s="253"/>
      <c r="E736" s="253"/>
      <c r="F736" s="253"/>
      <c r="G736" s="253"/>
      <c r="H736" s="253"/>
      <c r="I736" s="253"/>
      <c r="J736" s="253"/>
      <c r="K736" s="253"/>
      <c r="L736" s="253"/>
      <c r="M736" s="253"/>
      <c r="N736" s="253"/>
      <c r="O736" s="253"/>
      <c r="P736" s="253"/>
      <c r="Q736" s="253"/>
      <c r="R736" s="253"/>
      <c r="S736" s="253"/>
      <c r="T736" s="253"/>
      <c r="U736" s="253"/>
      <c r="V736" s="253"/>
      <c r="W736" s="253"/>
      <c r="X736" s="253"/>
      <c r="Y736" s="253"/>
      <c r="Z736" s="253"/>
    </row>
    <row r="737" ht="13.5" customHeight="1">
      <c r="A737" s="253"/>
      <c r="B737" s="253"/>
      <c r="C737" s="253"/>
      <c r="D737" s="253"/>
      <c r="E737" s="253"/>
      <c r="F737" s="253"/>
      <c r="G737" s="253"/>
      <c r="H737" s="253"/>
      <c r="I737" s="253"/>
      <c r="J737" s="253"/>
      <c r="K737" s="253"/>
      <c r="L737" s="253"/>
      <c r="M737" s="253"/>
      <c r="N737" s="253"/>
      <c r="O737" s="253"/>
      <c r="P737" s="253"/>
      <c r="Q737" s="253"/>
      <c r="R737" s="253"/>
      <c r="S737" s="253"/>
      <c r="T737" s="253"/>
      <c r="U737" s="253"/>
      <c r="V737" s="253"/>
      <c r="W737" s="253"/>
      <c r="X737" s="253"/>
      <c r="Y737" s="253"/>
      <c r="Z737" s="253"/>
    </row>
    <row r="738" ht="13.5" customHeight="1">
      <c r="A738" s="253"/>
      <c r="B738" s="253"/>
      <c r="C738" s="253"/>
      <c r="D738" s="253"/>
      <c r="E738" s="253"/>
      <c r="F738" s="253"/>
      <c r="G738" s="253"/>
      <c r="H738" s="253"/>
      <c r="I738" s="253"/>
      <c r="J738" s="253"/>
      <c r="K738" s="253"/>
      <c r="L738" s="253"/>
      <c r="M738" s="253"/>
      <c r="N738" s="253"/>
      <c r="O738" s="253"/>
      <c r="P738" s="253"/>
      <c r="Q738" s="253"/>
      <c r="R738" s="253"/>
      <c r="S738" s="253"/>
      <c r="T738" s="253"/>
      <c r="U738" s="253"/>
      <c r="V738" s="253"/>
      <c r="W738" s="253"/>
      <c r="X738" s="253"/>
      <c r="Y738" s="253"/>
      <c r="Z738" s="253"/>
    </row>
    <row r="739" ht="13.5" customHeight="1">
      <c r="A739" s="253"/>
      <c r="B739" s="253"/>
      <c r="C739" s="253"/>
      <c r="D739" s="253"/>
      <c r="E739" s="253"/>
      <c r="F739" s="253"/>
      <c r="G739" s="253"/>
      <c r="H739" s="253"/>
      <c r="I739" s="253"/>
      <c r="J739" s="253"/>
      <c r="K739" s="253"/>
      <c r="L739" s="253"/>
      <c r="M739" s="253"/>
      <c r="N739" s="253"/>
      <c r="O739" s="253"/>
      <c r="P739" s="253"/>
      <c r="Q739" s="253"/>
      <c r="R739" s="253"/>
      <c r="S739" s="253"/>
      <c r="T739" s="253"/>
      <c r="U739" s="253"/>
      <c r="V739" s="253"/>
      <c r="W739" s="253"/>
      <c r="X739" s="253"/>
      <c r="Y739" s="253"/>
      <c r="Z739" s="253"/>
    </row>
    <row r="740" ht="13.5" customHeight="1">
      <c r="A740" s="253"/>
      <c r="B740" s="253"/>
      <c r="C740" s="253"/>
      <c r="D740" s="253"/>
      <c r="E740" s="253"/>
      <c r="F740" s="253"/>
      <c r="G740" s="253"/>
      <c r="H740" s="253"/>
      <c r="I740" s="253"/>
      <c r="J740" s="253"/>
      <c r="K740" s="253"/>
      <c r="L740" s="253"/>
      <c r="M740" s="253"/>
      <c r="N740" s="253"/>
      <c r="O740" s="253"/>
      <c r="P740" s="253"/>
      <c r="Q740" s="253"/>
      <c r="R740" s="253"/>
      <c r="S740" s="253"/>
      <c r="T740" s="253"/>
      <c r="U740" s="253"/>
      <c r="V740" s="253"/>
      <c r="W740" s="253"/>
      <c r="X740" s="253"/>
      <c r="Y740" s="253"/>
      <c r="Z740" s="253"/>
    </row>
    <row r="741" ht="13.5" customHeight="1">
      <c r="A741" s="253"/>
      <c r="B741" s="253"/>
      <c r="C741" s="253"/>
      <c r="D741" s="253"/>
      <c r="E741" s="253"/>
      <c r="F741" s="253"/>
      <c r="G741" s="253"/>
      <c r="H741" s="253"/>
      <c r="I741" s="253"/>
      <c r="J741" s="253"/>
      <c r="K741" s="253"/>
      <c r="L741" s="253"/>
      <c r="M741" s="253"/>
      <c r="N741" s="253"/>
      <c r="O741" s="253"/>
      <c r="P741" s="253"/>
      <c r="Q741" s="253"/>
      <c r="R741" s="253"/>
      <c r="S741" s="253"/>
      <c r="T741" s="253"/>
      <c r="U741" s="253"/>
      <c r="V741" s="253"/>
      <c r="W741" s="253"/>
      <c r="X741" s="253"/>
      <c r="Y741" s="253"/>
      <c r="Z741" s="253"/>
    </row>
    <row r="742" ht="13.5" customHeight="1">
      <c r="A742" s="253"/>
      <c r="B742" s="253"/>
      <c r="C742" s="253"/>
      <c r="D742" s="253"/>
      <c r="E742" s="253"/>
      <c r="F742" s="253"/>
      <c r="G742" s="253"/>
      <c r="H742" s="253"/>
      <c r="I742" s="253"/>
      <c r="J742" s="253"/>
      <c r="K742" s="253"/>
      <c r="L742" s="253"/>
      <c r="M742" s="253"/>
      <c r="N742" s="253"/>
      <c r="O742" s="253"/>
      <c r="P742" s="253"/>
      <c r="Q742" s="253"/>
      <c r="R742" s="253"/>
      <c r="S742" s="253"/>
      <c r="T742" s="253"/>
      <c r="U742" s="253"/>
      <c r="V742" s="253"/>
      <c r="W742" s="253"/>
      <c r="X742" s="253"/>
      <c r="Y742" s="253"/>
      <c r="Z742" s="253"/>
    </row>
    <row r="743" ht="13.5" customHeight="1">
      <c r="A743" s="253"/>
      <c r="B743" s="253"/>
      <c r="C743" s="253"/>
      <c r="D743" s="253"/>
      <c r="E743" s="253"/>
      <c r="F743" s="253"/>
      <c r="G743" s="253"/>
      <c r="H743" s="253"/>
      <c r="I743" s="253"/>
      <c r="J743" s="253"/>
      <c r="K743" s="253"/>
      <c r="L743" s="253"/>
      <c r="M743" s="253"/>
      <c r="N743" s="253"/>
      <c r="O743" s="253"/>
      <c r="P743" s="253"/>
      <c r="Q743" s="253"/>
      <c r="R743" s="253"/>
      <c r="S743" s="253"/>
      <c r="T743" s="253"/>
      <c r="U743" s="253"/>
      <c r="V743" s="253"/>
      <c r="W743" s="253"/>
      <c r="X743" s="253"/>
      <c r="Y743" s="253"/>
      <c r="Z743" s="253"/>
    </row>
    <row r="744" ht="13.5" customHeight="1">
      <c r="A744" s="253"/>
      <c r="B744" s="253"/>
      <c r="C744" s="253"/>
      <c r="D744" s="253"/>
      <c r="E744" s="253"/>
      <c r="F744" s="253"/>
      <c r="G744" s="253"/>
      <c r="H744" s="253"/>
      <c r="I744" s="253"/>
      <c r="J744" s="253"/>
      <c r="K744" s="253"/>
      <c r="L744" s="253"/>
      <c r="M744" s="253"/>
      <c r="N744" s="253"/>
      <c r="O744" s="253"/>
      <c r="P744" s="253"/>
      <c r="Q744" s="253"/>
      <c r="R744" s="253"/>
      <c r="S744" s="253"/>
      <c r="T744" s="253"/>
      <c r="U744" s="253"/>
      <c r="V744" s="253"/>
      <c r="W744" s="253"/>
      <c r="X744" s="253"/>
      <c r="Y744" s="253"/>
      <c r="Z744" s="253"/>
    </row>
    <row r="745" ht="13.5" customHeight="1">
      <c r="A745" s="253"/>
      <c r="B745" s="253"/>
      <c r="C745" s="253"/>
      <c r="D745" s="253"/>
      <c r="E745" s="253"/>
      <c r="F745" s="253"/>
      <c r="G745" s="253"/>
      <c r="H745" s="253"/>
      <c r="I745" s="253"/>
      <c r="J745" s="253"/>
      <c r="K745" s="253"/>
      <c r="L745" s="253"/>
      <c r="M745" s="253"/>
      <c r="N745" s="253"/>
      <c r="O745" s="253"/>
      <c r="P745" s="253"/>
      <c r="Q745" s="253"/>
      <c r="R745" s="253"/>
      <c r="S745" s="253"/>
      <c r="T745" s="253"/>
      <c r="U745" s="253"/>
      <c r="V745" s="253"/>
      <c r="W745" s="253"/>
      <c r="X745" s="253"/>
      <c r="Y745" s="253"/>
      <c r="Z745" s="253"/>
    </row>
    <row r="746" ht="13.5" customHeight="1">
      <c r="A746" s="253"/>
      <c r="B746" s="253"/>
      <c r="C746" s="253"/>
      <c r="D746" s="253"/>
      <c r="E746" s="253"/>
      <c r="F746" s="253"/>
      <c r="G746" s="253"/>
      <c r="H746" s="253"/>
      <c r="I746" s="253"/>
      <c r="J746" s="253"/>
      <c r="K746" s="253"/>
      <c r="L746" s="253"/>
      <c r="M746" s="253"/>
      <c r="N746" s="253"/>
      <c r="O746" s="253"/>
      <c r="P746" s="253"/>
      <c r="Q746" s="253"/>
      <c r="R746" s="253"/>
      <c r="S746" s="253"/>
      <c r="T746" s="253"/>
      <c r="U746" s="253"/>
      <c r="V746" s="253"/>
      <c r="W746" s="253"/>
      <c r="X746" s="253"/>
      <c r="Y746" s="253"/>
      <c r="Z746" s="253"/>
    </row>
    <row r="747" ht="13.5" customHeight="1">
      <c r="A747" s="253"/>
      <c r="B747" s="253"/>
      <c r="C747" s="253"/>
      <c r="D747" s="253"/>
      <c r="E747" s="253"/>
      <c r="F747" s="253"/>
      <c r="G747" s="253"/>
      <c r="H747" s="253"/>
      <c r="I747" s="253"/>
      <c r="J747" s="253"/>
      <c r="K747" s="253"/>
      <c r="L747" s="253"/>
      <c r="M747" s="253"/>
      <c r="N747" s="253"/>
      <c r="O747" s="253"/>
      <c r="P747" s="253"/>
      <c r="Q747" s="253"/>
      <c r="R747" s="253"/>
      <c r="S747" s="253"/>
      <c r="T747" s="253"/>
      <c r="U747" s="253"/>
      <c r="V747" s="253"/>
      <c r="W747" s="253"/>
      <c r="X747" s="253"/>
      <c r="Y747" s="253"/>
      <c r="Z747" s="253"/>
    </row>
    <row r="748" ht="13.5" customHeight="1">
      <c r="A748" s="253"/>
      <c r="B748" s="253"/>
      <c r="C748" s="253"/>
      <c r="D748" s="253"/>
      <c r="E748" s="253"/>
      <c r="F748" s="253"/>
      <c r="G748" s="253"/>
      <c r="H748" s="253"/>
      <c r="I748" s="253"/>
      <c r="J748" s="253"/>
      <c r="K748" s="253"/>
      <c r="L748" s="253"/>
      <c r="M748" s="253"/>
      <c r="N748" s="253"/>
      <c r="O748" s="253"/>
      <c r="P748" s="253"/>
      <c r="Q748" s="253"/>
      <c r="R748" s="253"/>
      <c r="S748" s="253"/>
      <c r="T748" s="253"/>
      <c r="U748" s="253"/>
      <c r="V748" s="253"/>
      <c r="W748" s="253"/>
      <c r="X748" s="253"/>
      <c r="Y748" s="253"/>
      <c r="Z748" s="253"/>
    </row>
    <row r="749" ht="13.5" customHeight="1">
      <c r="A749" s="253"/>
      <c r="B749" s="253"/>
      <c r="C749" s="253"/>
      <c r="D749" s="253"/>
      <c r="E749" s="253"/>
      <c r="F749" s="253"/>
      <c r="G749" s="253"/>
      <c r="H749" s="253"/>
      <c r="I749" s="253"/>
      <c r="J749" s="253"/>
      <c r="K749" s="253"/>
      <c r="L749" s="253"/>
      <c r="M749" s="253"/>
      <c r="N749" s="253"/>
      <c r="O749" s="253"/>
      <c r="P749" s="253"/>
      <c r="Q749" s="253"/>
      <c r="R749" s="253"/>
      <c r="S749" s="253"/>
      <c r="T749" s="253"/>
      <c r="U749" s="253"/>
      <c r="V749" s="253"/>
      <c r="W749" s="253"/>
      <c r="X749" s="253"/>
      <c r="Y749" s="253"/>
      <c r="Z749" s="253"/>
    </row>
    <row r="750" ht="13.5" customHeight="1">
      <c r="A750" s="253"/>
      <c r="B750" s="253"/>
      <c r="C750" s="253"/>
      <c r="D750" s="253"/>
      <c r="E750" s="253"/>
      <c r="F750" s="253"/>
      <c r="G750" s="253"/>
      <c r="H750" s="253"/>
      <c r="I750" s="253"/>
      <c r="J750" s="253"/>
      <c r="K750" s="253"/>
      <c r="L750" s="253"/>
      <c r="M750" s="253"/>
      <c r="N750" s="253"/>
      <c r="O750" s="253"/>
      <c r="P750" s="253"/>
      <c r="Q750" s="253"/>
      <c r="R750" s="253"/>
      <c r="S750" s="253"/>
      <c r="T750" s="253"/>
      <c r="U750" s="253"/>
      <c r="V750" s="253"/>
      <c r="W750" s="253"/>
      <c r="X750" s="253"/>
      <c r="Y750" s="253"/>
      <c r="Z750" s="253"/>
    </row>
    <row r="751" ht="13.5" customHeight="1">
      <c r="A751" s="253"/>
      <c r="B751" s="253"/>
      <c r="C751" s="253"/>
      <c r="D751" s="253"/>
      <c r="E751" s="253"/>
      <c r="F751" s="253"/>
      <c r="G751" s="253"/>
      <c r="H751" s="253"/>
      <c r="I751" s="253"/>
      <c r="J751" s="253"/>
      <c r="K751" s="253"/>
      <c r="L751" s="253"/>
      <c r="M751" s="253"/>
      <c r="N751" s="253"/>
      <c r="O751" s="253"/>
      <c r="P751" s="253"/>
      <c r="Q751" s="253"/>
      <c r="R751" s="253"/>
      <c r="S751" s="253"/>
      <c r="T751" s="253"/>
      <c r="U751" s="253"/>
      <c r="V751" s="253"/>
      <c r="W751" s="253"/>
      <c r="X751" s="253"/>
      <c r="Y751" s="253"/>
      <c r="Z751" s="253"/>
    </row>
    <row r="752" ht="13.5" customHeight="1">
      <c r="A752" s="253"/>
      <c r="B752" s="253"/>
      <c r="C752" s="253"/>
      <c r="D752" s="253"/>
      <c r="E752" s="253"/>
      <c r="F752" s="253"/>
      <c r="G752" s="253"/>
      <c r="H752" s="253"/>
      <c r="I752" s="253"/>
      <c r="J752" s="253"/>
      <c r="K752" s="253"/>
      <c r="L752" s="253"/>
      <c r="M752" s="253"/>
      <c r="N752" s="253"/>
      <c r="O752" s="253"/>
      <c r="P752" s="253"/>
      <c r="Q752" s="253"/>
      <c r="R752" s="253"/>
      <c r="S752" s="253"/>
      <c r="T752" s="253"/>
      <c r="U752" s="253"/>
      <c r="V752" s="253"/>
      <c r="W752" s="253"/>
      <c r="X752" s="253"/>
      <c r="Y752" s="253"/>
      <c r="Z752" s="253"/>
    </row>
    <row r="753" ht="13.5" customHeight="1">
      <c r="A753" s="253"/>
      <c r="B753" s="253"/>
      <c r="C753" s="253"/>
      <c r="D753" s="253"/>
      <c r="E753" s="253"/>
      <c r="F753" s="253"/>
      <c r="G753" s="253"/>
      <c r="H753" s="253"/>
      <c r="I753" s="253"/>
      <c r="J753" s="253"/>
      <c r="K753" s="253"/>
      <c r="L753" s="253"/>
      <c r="M753" s="253"/>
      <c r="N753" s="253"/>
      <c r="O753" s="253"/>
      <c r="P753" s="253"/>
      <c r="Q753" s="253"/>
      <c r="R753" s="253"/>
      <c r="S753" s="253"/>
      <c r="T753" s="253"/>
      <c r="U753" s="253"/>
      <c r="V753" s="253"/>
      <c r="W753" s="253"/>
      <c r="X753" s="253"/>
      <c r="Y753" s="253"/>
      <c r="Z753" s="253"/>
    </row>
    <row r="754" ht="13.5" customHeight="1">
      <c r="A754" s="253"/>
      <c r="B754" s="253"/>
      <c r="C754" s="253"/>
      <c r="D754" s="253"/>
      <c r="E754" s="253"/>
      <c r="F754" s="253"/>
      <c r="G754" s="253"/>
      <c r="H754" s="253"/>
      <c r="I754" s="253"/>
      <c r="J754" s="253"/>
      <c r="K754" s="253"/>
      <c r="L754" s="253"/>
      <c r="M754" s="253"/>
      <c r="N754" s="253"/>
      <c r="O754" s="253"/>
      <c r="P754" s="253"/>
      <c r="Q754" s="253"/>
      <c r="R754" s="253"/>
      <c r="S754" s="253"/>
      <c r="T754" s="253"/>
      <c r="U754" s="253"/>
      <c r="V754" s="253"/>
      <c r="W754" s="253"/>
      <c r="X754" s="253"/>
      <c r="Y754" s="253"/>
      <c r="Z754" s="253"/>
    </row>
    <row r="755" ht="13.5" customHeight="1">
      <c r="A755" s="253"/>
      <c r="B755" s="253"/>
      <c r="C755" s="253"/>
      <c r="D755" s="253"/>
      <c r="E755" s="253"/>
      <c r="F755" s="253"/>
      <c r="G755" s="253"/>
      <c r="H755" s="253"/>
      <c r="I755" s="253"/>
      <c r="J755" s="253"/>
      <c r="K755" s="253"/>
      <c r="L755" s="253"/>
      <c r="M755" s="253"/>
      <c r="N755" s="253"/>
      <c r="O755" s="253"/>
      <c r="P755" s="253"/>
      <c r="Q755" s="253"/>
      <c r="R755" s="253"/>
      <c r="S755" s="253"/>
      <c r="T755" s="253"/>
      <c r="U755" s="253"/>
      <c r="V755" s="253"/>
      <c r="W755" s="253"/>
      <c r="X755" s="253"/>
      <c r="Y755" s="253"/>
      <c r="Z755" s="253"/>
    </row>
    <row r="756" ht="13.5" customHeight="1">
      <c r="A756" s="253"/>
      <c r="B756" s="253"/>
      <c r="C756" s="253"/>
      <c r="D756" s="253"/>
      <c r="E756" s="253"/>
      <c r="F756" s="253"/>
      <c r="G756" s="253"/>
      <c r="H756" s="253"/>
      <c r="I756" s="253"/>
      <c r="J756" s="253"/>
      <c r="K756" s="253"/>
      <c r="L756" s="253"/>
      <c r="M756" s="253"/>
      <c r="N756" s="253"/>
      <c r="O756" s="253"/>
      <c r="P756" s="253"/>
      <c r="Q756" s="253"/>
      <c r="R756" s="253"/>
      <c r="S756" s="253"/>
      <c r="T756" s="253"/>
      <c r="U756" s="253"/>
      <c r="V756" s="253"/>
      <c r="W756" s="253"/>
      <c r="X756" s="253"/>
      <c r="Y756" s="253"/>
      <c r="Z756" s="253"/>
    </row>
    <row r="757" ht="13.5" customHeight="1">
      <c r="A757" s="253"/>
      <c r="B757" s="253"/>
      <c r="C757" s="253"/>
      <c r="D757" s="253"/>
      <c r="E757" s="253"/>
      <c r="F757" s="253"/>
      <c r="G757" s="253"/>
      <c r="H757" s="253"/>
      <c r="I757" s="253"/>
      <c r="J757" s="253"/>
      <c r="K757" s="253"/>
      <c r="L757" s="253"/>
      <c r="M757" s="253"/>
      <c r="N757" s="253"/>
      <c r="O757" s="253"/>
      <c r="P757" s="253"/>
      <c r="Q757" s="253"/>
      <c r="R757" s="253"/>
      <c r="S757" s="253"/>
      <c r="T757" s="253"/>
      <c r="U757" s="253"/>
      <c r="V757" s="253"/>
      <c r="W757" s="253"/>
      <c r="X757" s="253"/>
      <c r="Y757" s="253"/>
      <c r="Z757" s="253"/>
    </row>
    <row r="758" ht="13.5" customHeight="1">
      <c r="A758" s="253"/>
      <c r="B758" s="253"/>
      <c r="C758" s="253"/>
      <c r="D758" s="253"/>
      <c r="E758" s="253"/>
      <c r="F758" s="253"/>
      <c r="G758" s="253"/>
      <c r="H758" s="253"/>
      <c r="I758" s="253"/>
      <c r="J758" s="253"/>
      <c r="K758" s="253"/>
      <c r="L758" s="253"/>
      <c r="M758" s="253"/>
      <c r="N758" s="253"/>
      <c r="O758" s="253"/>
      <c r="P758" s="253"/>
      <c r="Q758" s="253"/>
      <c r="R758" s="253"/>
      <c r="S758" s="253"/>
      <c r="T758" s="253"/>
      <c r="U758" s="253"/>
      <c r="V758" s="253"/>
      <c r="W758" s="253"/>
      <c r="X758" s="253"/>
      <c r="Y758" s="253"/>
      <c r="Z758" s="253"/>
    </row>
    <row r="759" ht="13.5" customHeight="1">
      <c r="A759" s="253"/>
      <c r="B759" s="253"/>
      <c r="C759" s="253"/>
      <c r="D759" s="253"/>
      <c r="E759" s="253"/>
      <c r="F759" s="253"/>
      <c r="G759" s="253"/>
      <c r="H759" s="253"/>
      <c r="I759" s="253"/>
      <c r="J759" s="253"/>
      <c r="K759" s="253"/>
      <c r="L759" s="253"/>
      <c r="M759" s="253"/>
      <c r="N759" s="253"/>
      <c r="O759" s="253"/>
      <c r="P759" s="253"/>
      <c r="Q759" s="253"/>
      <c r="R759" s="253"/>
      <c r="S759" s="253"/>
      <c r="T759" s="253"/>
      <c r="U759" s="253"/>
      <c r="V759" s="253"/>
      <c r="W759" s="253"/>
      <c r="X759" s="253"/>
      <c r="Y759" s="253"/>
      <c r="Z759" s="253"/>
    </row>
    <row r="760" ht="13.5" customHeight="1">
      <c r="A760" s="253"/>
      <c r="B760" s="253"/>
      <c r="C760" s="253"/>
      <c r="D760" s="253"/>
      <c r="E760" s="253"/>
      <c r="F760" s="253"/>
      <c r="G760" s="253"/>
      <c r="H760" s="253"/>
      <c r="I760" s="253"/>
      <c r="J760" s="253"/>
      <c r="K760" s="253"/>
      <c r="L760" s="253"/>
      <c r="M760" s="253"/>
      <c r="N760" s="253"/>
      <c r="O760" s="253"/>
      <c r="P760" s="253"/>
      <c r="Q760" s="253"/>
      <c r="R760" s="253"/>
      <c r="S760" s="253"/>
      <c r="T760" s="253"/>
      <c r="U760" s="253"/>
      <c r="V760" s="253"/>
      <c r="W760" s="253"/>
      <c r="X760" s="253"/>
      <c r="Y760" s="253"/>
      <c r="Z760" s="253"/>
    </row>
    <row r="761" ht="13.5" customHeight="1">
      <c r="A761" s="253"/>
      <c r="B761" s="253"/>
      <c r="C761" s="253"/>
      <c r="D761" s="253"/>
      <c r="E761" s="253"/>
      <c r="F761" s="253"/>
      <c r="G761" s="253"/>
      <c r="H761" s="253"/>
      <c r="I761" s="253"/>
      <c r="J761" s="253"/>
      <c r="K761" s="253"/>
      <c r="L761" s="253"/>
      <c r="M761" s="253"/>
      <c r="N761" s="253"/>
      <c r="O761" s="253"/>
      <c r="P761" s="253"/>
      <c r="Q761" s="253"/>
      <c r="R761" s="253"/>
      <c r="S761" s="253"/>
      <c r="T761" s="253"/>
      <c r="U761" s="253"/>
      <c r="V761" s="253"/>
      <c r="W761" s="253"/>
      <c r="X761" s="253"/>
      <c r="Y761" s="253"/>
      <c r="Z761" s="253"/>
    </row>
    <row r="762" ht="13.5" customHeight="1">
      <c r="A762" s="253"/>
      <c r="B762" s="253"/>
      <c r="C762" s="253"/>
      <c r="D762" s="253"/>
      <c r="E762" s="253"/>
      <c r="F762" s="253"/>
      <c r="G762" s="253"/>
      <c r="H762" s="253"/>
      <c r="I762" s="253"/>
      <c r="J762" s="253"/>
      <c r="K762" s="253"/>
      <c r="L762" s="253"/>
      <c r="M762" s="253"/>
      <c r="N762" s="253"/>
      <c r="O762" s="253"/>
      <c r="P762" s="253"/>
      <c r="Q762" s="253"/>
      <c r="R762" s="253"/>
      <c r="S762" s="253"/>
      <c r="T762" s="253"/>
      <c r="U762" s="253"/>
      <c r="V762" s="253"/>
      <c r="W762" s="253"/>
      <c r="X762" s="253"/>
      <c r="Y762" s="253"/>
      <c r="Z762" s="253"/>
    </row>
    <row r="763" ht="13.5" customHeight="1">
      <c r="A763" s="253"/>
      <c r="B763" s="253"/>
      <c r="C763" s="253"/>
      <c r="D763" s="253"/>
      <c r="E763" s="253"/>
      <c r="F763" s="253"/>
      <c r="G763" s="253"/>
      <c r="H763" s="253"/>
      <c r="I763" s="253"/>
      <c r="J763" s="253"/>
      <c r="K763" s="253"/>
      <c r="L763" s="253"/>
      <c r="M763" s="253"/>
      <c r="N763" s="253"/>
      <c r="O763" s="253"/>
      <c r="P763" s="253"/>
      <c r="Q763" s="253"/>
      <c r="R763" s="253"/>
      <c r="S763" s="253"/>
      <c r="T763" s="253"/>
      <c r="U763" s="253"/>
      <c r="V763" s="253"/>
      <c r="W763" s="253"/>
      <c r="X763" s="253"/>
      <c r="Y763" s="253"/>
      <c r="Z763" s="253"/>
    </row>
    <row r="764" ht="13.5" customHeight="1">
      <c r="A764" s="253"/>
      <c r="B764" s="253"/>
      <c r="C764" s="253"/>
      <c r="D764" s="253"/>
      <c r="E764" s="253"/>
      <c r="F764" s="253"/>
      <c r="G764" s="253"/>
      <c r="H764" s="253"/>
      <c r="I764" s="253"/>
      <c r="J764" s="253"/>
      <c r="K764" s="253"/>
      <c r="L764" s="253"/>
      <c r="M764" s="253"/>
      <c r="N764" s="253"/>
      <c r="O764" s="253"/>
      <c r="P764" s="253"/>
      <c r="Q764" s="253"/>
      <c r="R764" s="253"/>
      <c r="S764" s="253"/>
      <c r="T764" s="253"/>
      <c r="U764" s="253"/>
      <c r="V764" s="253"/>
      <c r="W764" s="253"/>
      <c r="X764" s="253"/>
      <c r="Y764" s="253"/>
      <c r="Z764" s="253"/>
    </row>
    <row r="765" ht="13.5" customHeight="1">
      <c r="A765" s="253"/>
      <c r="B765" s="253"/>
      <c r="C765" s="253"/>
      <c r="D765" s="253"/>
      <c r="E765" s="253"/>
      <c r="F765" s="253"/>
      <c r="G765" s="253"/>
      <c r="H765" s="253"/>
      <c r="I765" s="253"/>
      <c r="J765" s="253"/>
      <c r="K765" s="253"/>
      <c r="L765" s="253"/>
      <c r="M765" s="253"/>
      <c r="N765" s="253"/>
      <c r="O765" s="253"/>
      <c r="P765" s="253"/>
      <c r="Q765" s="253"/>
      <c r="R765" s="253"/>
      <c r="S765" s="253"/>
      <c r="T765" s="253"/>
      <c r="U765" s="253"/>
      <c r="V765" s="253"/>
      <c r="W765" s="253"/>
      <c r="X765" s="253"/>
      <c r="Y765" s="253"/>
      <c r="Z765" s="253"/>
    </row>
    <row r="766" ht="13.5" customHeight="1">
      <c r="A766" s="253"/>
      <c r="B766" s="253"/>
      <c r="C766" s="253"/>
      <c r="D766" s="253"/>
      <c r="E766" s="253"/>
      <c r="F766" s="253"/>
      <c r="G766" s="253"/>
      <c r="H766" s="253"/>
      <c r="I766" s="253"/>
      <c r="J766" s="253"/>
      <c r="K766" s="253"/>
      <c r="L766" s="253"/>
      <c r="M766" s="253"/>
      <c r="N766" s="253"/>
      <c r="O766" s="253"/>
      <c r="P766" s="253"/>
      <c r="Q766" s="253"/>
      <c r="R766" s="253"/>
      <c r="S766" s="253"/>
      <c r="T766" s="253"/>
      <c r="U766" s="253"/>
      <c r="V766" s="253"/>
      <c r="W766" s="253"/>
      <c r="X766" s="253"/>
      <c r="Y766" s="253"/>
      <c r="Z766" s="253"/>
    </row>
    <row r="767" ht="13.5" customHeight="1">
      <c r="A767" s="253"/>
      <c r="B767" s="253"/>
      <c r="C767" s="253"/>
      <c r="D767" s="253"/>
      <c r="E767" s="253"/>
      <c r="F767" s="253"/>
      <c r="G767" s="253"/>
      <c r="H767" s="253"/>
      <c r="I767" s="253"/>
      <c r="J767" s="253"/>
      <c r="K767" s="253"/>
      <c r="L767" s="253"/>
      <c r="M767" s="253"/>
      <c r="N767" s="253"/>
      <c r="O767" s="253"/>
      <c r="P767" s="253"/>
      <c r="Q767" s="253"/>
      <c r="R767" s="253"/>
      <c r="S767" s="253"/>
      <c r="T767" s="253"/>
      <c r="U767" s="253"/>
      <c r="V767" s="253"/>
      <c r="W767" s="253"/>
      <c r="X767" s="253"/>
      <c r="Y767" s="253"/>
      <c r="Z767" s="253"/>
    </row>
    <row r="768" ht="13.5" customHeight="1">
      <c r="A768" s="253"/>
      <c r="B768" s="253"/>
      <c r="C768" s="253"/>
      <c r="D768" s="253"/>
      <c r="E768" s="253"/>
      <c r="F768" s="253"/>
      <c r="G768" s="253"/>
      <c r="H768" s="253"/>
      <c r="I768" s="253"/>
      <c r="J768" s="253"/>
      <c r="K768" s="253"/>
      <c r="L768" s="253"/>
      <c r="M768" s="253"/>
      <c r="N768" s="253"/>
      <c r="O768" s="253"/>
      <c r="P768" s="253"/>
      <c r="Q768" s="253"/>
      <c r="R768" s="253"/>
      <c r="S768" s="253"/>
      <c r="T768" s="253"/>
      <c r="U768" s="253"/>
      <c r="V768" s="253"/>
      <c r="W768" s="253"/>
      <c r="X768" s="253"/>
      <c r="Y768" s="253"/>
      <c r="Z768" s="253"/>
    </row>
    <row r="769" ht="13.5" customHeight="1">
      <c r="A769" s="253"/>
      <c r="B769" s="253"/>
      <c r="C769" s="253"/>
      <c r="D769" s="253"/>
      <c r="E769" s="253"/>
      <c r="F769" s="253"/>
      <c r="G769" s="253"/>
      <c r="H769" s="253"/>
      <c r="I769" s="253"/>
      <c r="J769" s="253"/>
      <c r="K769" s="253"/>
      <c r="L769" s="253"/>
      <c r="M769" s="253"/>
      <c r="N769" s="253"/>
      <c r="O769" s="253"/>
      <c r="P769" s="253"/>
      <c r="Q769" s="253"/>
      <c r="R769" s="253"/>
      <c r="S769" s="253"/>
      <c r="T769" s="253"/>
      <c r="U769" s="253"/>
      <c r="V769" s="253"/>
      <c r="W769" s="253"/>
      <c r="X769" s="253"/>
      <c r="Y769" s="253"/>
      <c r="Z769" s="253"/>
    </row>
    <row r="770" ht="13.5" customHeight="1">
      <c r="A770" s="253"/>
      <c r="B770" s="253"/>
      <c r="C770" s="253"/>
      <c r="D770" s="253"/>
      <c r="E770" s="253"/>
      <c r="F770" s="253"/>
      <c r="G770" s="253"/>
      <c r="H770" s="253"/>
      <c r="I770" s="253"/>
      <c r="J770" s="253"/>
      <c r="K770" s="253"/>
      <c r="L770" s="253"/>
      <c r="M770" s="253"/>
      <c r="N770" s="253"/>
      <c r="O770" s="253"/>
      <c r="P770" s="253"/>
      <c r="Q770" s="253"/>
      <c r="R770" s="253"/>
      <c r="S770" s="253"/>
      <c r="T770" s="253"/>
      <c r="U770" s="253"/>
      <c r="V770" s="253"/>
      <c r="W770" s="253"/>
      <c r="X770" s="253"/>
      <c r="Y770" s="253"/>
      <c r="Z770" s="253"/>
    </row>
    <row r="771" ht="13.5" customHeight="1">
      <c r="A771" s="253"/>
      <c r="B771" s="253"/>
      <c r="C771" s="253"/>
      <c r="D771" s="253"/>
      <c r="E771" s="253"/>
      <c r="F771" s="253"/>
      <c r="G771" s="253"/>
      <c r="H771" s="253"/>
      <c r="I771" s="253"/>
      <c r="J771" s="253"/>
      <c r="K771" s="253"/>
      <c r="L771" s="253"/>
      <c r="M771" s="253"/>
      <c r="N771" s="253"/>
      <c r="O771" s="253"/>
      <c r="P771" s="253"/>
      <c r="Q771" s="253"/>
      <c r="R771" s="253"/>
      <c r="S771" s="253"/>
      <c r="T771" s="253"/>
      <c r="U771" s="253"/>
      <c r="V771" s="253"/>
      <c r="W771" s="253"/>
      <c r="X771" s="253"/>
      <c r="Y771" s="253"/>
      <c r="Z771" s="253"/>
    </row>
    <row r="772" ht="13.5" customHeight="1">
      <c r="A772" s="253"/>
      <c r="B772" s="253"/>
      <c r="C772" s="253"/>
      <c r="D772" s="253"/>
      <c r="E772" s="253"/>
      <c r="F772" s="253"/>
      <c r="G772" s="253"/>
      <c r="H772" s="253"/>
      <c r="I772" s="253"/>
      <c r="J772" s="253"/>
      <c r="K772" s="253"/>
      <c r="L772" s="253"/>
      <c r="M772" s="253"/>
      <c r="N772" s="253"/>
      <c r="O772" s="253"/>
      <c r="P772" s="253"/>
      <c r="Q772" s="253"/>
      <c r="R772" s="253"/>
      <c r="S772" s="253"/>
      <c r="T772" s="253"/>
      <c r="U772" s="253"/>
      <c r="V772" s="253"/>
      <c r="W772" s="253"/>
      <c r="X772" s="253"/>
      <c r="Y772" s="253"/>
      <c r="Z772" s="253"/>
    </row>
    <row r="773" ht="13.5" customHeight="1">
      <c r="A773" s="253"/>
      <c r="B773" s="253"/>
      <c r="C773" s="253"/>
      <c r="D773" s="253"/>
      <c r="E773" s="253"/>
      <c r="F773" s="253"/>
      <c r="G773" s="253"/>
      <c r="H773" s="253"/>
      <c r="I773" s="253"/>
      <c r="J773" s="253"/>
      <c r="K773" s="253"/>
      <c r="L773" s="253"/>
      <c r="M773" s="253"/>
      <c r="N773" s="253"/>
      <c r="O773" s="253"/>
      <c r="P773" s="253"/>
      <c r="Q773" s="253"/>
      <c r="R773" s="253"/>
      <c r="S773" s="253"/>
      <c r="T773" s="253"/>
      <c r="U773" s="253"/>
      <c r="V773" s="253"/>
      <c r="W773" s="253"/>
      <c r="X773" s="253"/>
      <c r="Y773" s="253"/>
      <c r="Z773" s="253"/>
    </row>
    <row r="774" ht="13.5" customHeight="1">
      <c r="A774" s="253"/>
      <c r="B774" s="253"/>
      <c r="C774" s="253"/>
      <c r="D774" s="253"/>
      <c r="E774" s="253"/>
      <c r="F774" s="253"/>
      <c r="G774" s="253"/>
      <c r="H774" s="253"/>
      <c r="I774" s="253"/>
      <c r="J774" s="253"/>
      <c r="K774" s="253"/>
      <c r="L774" s="253"/>
      <c r="M774" s="253"/>
      <c r="N774" s="253"/>
      <c r="O774" s="253"/>
      <c r="P774" s="253"/>
      <c r="Q774" s="253"/>
      <c r="R774" s="253"/>
      <c r="S774" s="253"/>
      <c r="T774" s="253"/>
      <c r="U774" s="253"/>
      <c r="V774" s="253"/>
      <c r="W774" s="253"/>
      <c r="X774" s="253"/>
      <c r="Y774" s="253"/>
      <c r="Z774" s="253"/>
    </row>
    <row r="775" ht="13.5" customHeight="1">
      <c r="A775" s="253"/>
      <c r="B775" s="253"/>
      <c r="C775" s="253"/>
      <c r="D775" s="253"/>
      <c r="E775" s="253"/>
      <c r="F775" s="253"/>
      <c r="G775" s="253"/>
      <c r="H775" s="253"/>
      <c r="I775" s="253"/>
      <c r="J775" s="253"/>
      <c r="K775" s="253"/>
      <c r="L775" s="253"/>
      <c r="M775" s="253"/>
      <c r="N775" s="253"/>
      <c r="O775" s="253"/>
      <c r="P775" s="253"/>
      <c r="Q775" s="253"/>
      <c r="R775" s="253"/>
      <c r="S775" s="253"/>
      <c r="T775" s="253"/>
      <c r="U775" s="253"/>
      <c r="V775" s="253"/>
      <c r="W775" s="253"/>
      <c r="X775" s="253"/>
      <c r="Y775" s="253"/>
      <c r="Z775" s="253"/>
    </row>
    <row r="776" ht="13.5" customHeight="1">
      <c r="A776" s="253"/>
      <c r="B776" s="253"/>
      <c r="C776" s="253"/>
      <c r="D776" s="253"/>
      <c r="E776" s="253"/>
      <c r="F776" s="253"/>
      <c r="G776" s="253"/>
      <c r="H776" s="253"/>
      <c r="I776" s="253"/>
      <c r="J776" s="253"/>
      <c r="K776" s="253"/>
      <c r="L776" s="253"/>
      <c r="M776" s="253"/>
      <c r="N776" s="253"/>
      <c r="O776" s="253"/>
      <c r="P776" s="253"/>
      <c r="Q776" s="253"/>
      <c r="R776" s="253"/>
      <c r="S776" s="253"/>
      <c r="T776" s="253"/>
      <c r="U776" s="253"/>
      <c r="V776" s="253"/>
      <c r="W776" s="253"/>
      <c r="X776" s="253"/>
      <c r="Y776" s="253"/>
      <c r="Z776" s="253"/>
    </row>
    <row r="777" ht="13.5" customHeight="1">
      <c r="A777" s="253"/>
      <c r="B777" s="253"/>
      <c r="C777" s="253"/>
      <c r="D777" s="253"/>
      <c r="E777" s="253"/>
      <c r="F777" s="253"/>
      <c r="G777" s="253"/>
      <c r="H777" s="253"/>
      <c r="I777" s="253"/>
      <c r="J777" s="253"/>
      <c r="K777" s="253"/>
      <c r="L777" s="253"/>
      <c r="M777" s="253"/>
      <c r="N777" s="253"/>
      <c r="O777" s="253"/>
      <c r="P777" s="253"/>
      <c r="Q777" s="253"/>
      <c r="R777" s="253"/>
      <c r="S777" s="253"/>
      <c r="T777" s="253"/>
      <c r="U777" s="253"/>
      <c r="V777" s="253"/>
      <c r="W777" s="253"/>
      <c r="X777" s="253"/>
      <c r="Y777" s="253"/>
      <c r="Z777" s="253"/>
    </row>
    <row r="778" ht="13.5" customHeight="1">
      <c r="A778" s="253"/>
      <c r="B778" s="253"/>
      <c r="C778" s="253"/>
      <c r="D778" s="253"/>
      <c r="E778" s="253"/>
      <c r="F778" s="253"/>
      <c r="G778" s="253"/>
      <c r="H778" s="253"/>
      <c r="I778" s="253"/>
      <c r="J778" s="253"/>
      <c r="K778" s="253"/>
      <c r="L778" s="253"/>
      <c r="M778" s="253"/>
      <c r="N778" s="253"/>
      <c r="O778" s="253"/>
      <c r="P778" s="253"/>
      <c r="Q778" s="253"/>
      <c r="R778" s="253"/>
      <c r="S778" s="253"/>
      <c r="T778" s="253"/>
      <c r="U778" s="253"/>
      <c r="V778" s="253"/>
      <c r="W778" s="253"/>
      <c r="X778" s="253"/>
      <c r="Y778" s="253"/>
      <c r="Z778" s="253"/>
    </row>
    <row r="779" ht="13.5" customHeight="1">
      <c r="A779" s="253"/>
      <c r="B779" s="253"/>
      <c r="C779" s="253"/>
      <c r="D779" s="253"/>
      <c r="E779" s="253"/>
      <c r="F779" s="253"/>
      <c r="G779" s="253"/>
      <c r="H779" s="253"/>
      <c r="I779" s="253"/>
      <c r="J779" s="253"/>
      <c r="K779" s="253"/>
      <c r="L779" s="253"/>
      <c r="M779" s="253"/>
      <c r="N779" s="253"/>
      <c r="O779" s="253"/>
      <c r="P779" s="253"/>
      <c r="Q779" s="253"/>
      <c r="R779" s="253"/>
      <c r="S779" s="253"/>
      <c r="T779" s="253"/>
      <c r="U779" s="253"/>
      <c r="V779" s="253"/>
      <c r="W779" s="253"/>
      <c r="X779" s="253"/>
      <c r="Y779" s="253"/>
      <c r="Z779" s="253"/>
    </row>
    <row r="780" ht="13.5" customHeight="1">
      <c r="A780" s="253"/>
      <c r="B780" s="253"/>
      <c r="C780" s="253"/>
      <c r="D780" s="253"/>
      <c r="E780" s="253"/>
      <c r="F780" s="253"/>
      <c r="G780" s="253"/>
      <c r="H780" s="253"/>
      <c r="I780" s="253"/>
      <c r="J780" s="253"/>
      <c r="K780" s="253"/>
      <c r="L780" s="253"/>
      <c r="M780" s="253"/>
      <c r="N780" s="253"/>
      <c r="O780" s="253"/>
      <c r="P780" s="253"/>
      <c r="Q780" s="253"/>
      <c r="R780" s="253"/>
      <c r="S780" s="253"/>
      <c r="T780" s="253"/>
      <c r="U780" s="253"/>
      <c r="V780" s="253"/>
      <c r="W780" s="253"/>
      <c r="X780" s="253"/>
      <c r="Y780" s="253"/>
      <c r="Z780" s="253"/>
    </row>
    <row r="781" ht="13.5" customHeight="1">
      <c r="A781" s="253"/>
      <c r="B781" s="253"/>
      <c r="C781" s="253"/>
      <c r="D781" s="253"/>
      <c r="E781" s="253"/>
      <c r="F781" s="253"/>
      <c r="G781" s="253"/>
      <c r="H781" s="253"/>
      <c r="I781" s="253"/>
      <c r="J781" s="253"/>
      <c r="K781" s="253"/>
      <c r="L781" s="253"/>
      <c r="M781" s="253"/>
      <c r="N781" s="253"/>
      <c r="O781" s="253"/>
      <c r="P781" s="253"/>
      <c r="Q781" s="253"/>
      <c r="R781" s="253"/>
      <c r="S781" s="253"/>
      <c r="T781" s="253"/>
      <c r="U781" s="253"/>
      <c r="V781" s="253"/>
      <c r="W781" s="253"/>
      <c r="X781" s="253"/>
      <c r="Y781" s="253"/>
      <c r="Z781" s="253"/>
    </row>
    <row r="782" ht="13.5" customHeight="1">
      <c r="A782" s="253"/>
      <c r="B782" s="253"/>
      <c r="C782" s="253"/>
      <c r="D782" s="253"/>
      <c r="E782" s="253"/>
      <c r="F782" s="253"/>
      <c r="G782" s="253"/>
      <c r="H782" s="253"/>
      <c r="I782" s="253"/>
      <c r="J782" s="253"/>
      <c r="K782" s="253"/>
      <c r="L782" s="253"/>
      <c r="M782" s="253"/>
      <c r="N782" s="253"/>
      <c r="O782" s="253"/>
      <c r="P782" s="253"/>
      <c r="Q782" s="253"/>
      <c r="R782" s="253"/>
      <c r="S782" s="253"/>
      <c r="T782" s="253"/>
      <c r="U782" s="253"/>
      <c r="V782" s="253"/>
      <c r="W782" s="253"/>
      <c r="X782" s="253"/>
      <c r="Y782" s="253"/>
      <c r="Z782" s="253"/>
    </row>
    <row r="783" ht="13.5" customHeight="1">
      <c r="A783" s="253"/>
      <c r="B783" s="253"/>
      <c r="C783" s="253"/>
      <c r="D783" s="253"/>
      <c r="E783" s="253"/>
      <c r="F783" s="253"/>
      <c r="G783" s="253"/>
      <c r="H783" s="253"/>
      <c r="I783" s="253"/>
      <c r="J783" s="253"/>
      <c r="K783" s="253"/>
      <c r="L783" s="253"/>
      <c r="M783" s="253"/>
      <c r="N783" s="253"/>
      <c r="O783" s="253"/>
      <c r="P783" s="253"/>
      <c r="Q783" s="253"/>
      <c r="R783" s="253"/>
      <c r="S783" s="253"/>
      <c r="T783" s="253"/>
      <c r="U783" s="253"/>
      <c r="V783" s="253"/>
      <c r="W783" s="253"/>
      <c r="X783" s="253"/>
      <c r="Y783" s="253"/>
      <c r="Z783" s="253"/>
    </row>
    <row r="784" ht="13.5" customHeight="1">
      <c r="A784" s="253"/>
      <c r="B784" s="253"/>
      <c r="C784" s="253"/>
      <c r="D784" s="253"/>
      <c r="E784" s="253"/>
      <c r="F784" s="253"/>
      <c r="G784" s="253"/>
      <c r="H784" s="253"/>
      <c r="I784" s="253"/>
      <c r="J784" s="253"/>
      <c r="K784" s="253"/>
      <c r="L784" s="253"/>
      <c r="M784" s="253"/>
      <c r="N784" s="253"/>
      <c r="O784" s="253"/>
      <c r="P784" s="253"/>
      <c r="Q784" s="253"/>
      <c r="R784" s="253"/>
      <c r="S784" s="253"/>
      <c r="T784" s="253"/>
      <c r="U784" s="253"/>
      <c r="V784" s="253"/>
      <c r="W784" s="253"/>
      <c r="X784" s="253"/>
      <c r="Y784" s="253"/>
      <c r="Z784" s="253"/>
    </row>
    <row r="785" ht="13.5" customHeight="1">
      <c r="A785" s="253"/>
      <c r="B785" s="253"/>
      <c r="C785" s="253"/>
      <c r="D785" s="253"/>
      <c r="E785" s="253"/>
      <c r="F785" s="253"/>
      <c r="G785" s="253"/>
      <c r="H785" s="253"/>
      <c r="I785" s="253"/>
      <c r="J785" s="253"/>
      <c r="K785" s="253"/>
      <c r="L785" s="253"/>
      <c r="M785" s="253"/>
      <c r="N785" s="253"/>
      <c r="O785" s="253"/>
      <c r="P785" s="253"/>
      <c r="Q785" s="253"/>
      <c r="R785" s="253"/>
      <c r="S785" s="253"/>
      <c r="T785" s="253"/>
      <c r="U785" s="253"/>
      <c r="V785" s="253"/>
      <c r="W785" s="253"/>
      <c r="X785" s="253"/>
      <c r="Y785" s="253"/>
      <c r="Z785" s="253"/>
    </row>
    <row r="786" ht="13.5" customHeight="1">
      <c r="A786" s="253"/>
      <c r="B786" s="253"/>
      <c r="C786" s="253"/>
      <c r="D786" s="253"/>
      <c r="E786" s="253"/>
      <c r="F786" s="253"/>
      <c r="G786" s="253"/>
      <c r="H786" s="253"/>
      <c r="I786" s="253"/>
      <c r="J786" s="253"/>
      <c r="K786" s="253"/>
      <c r="L786" s="253"/>
      <c r="M786" s="253"/>
      <c r="N786" s="253"/>
      <c r="O786" s="253"/>
      <c r="P786" s="253"/>
      <c r="Q786" s="253"/>
      <c r="R786" s="253"/>
      <c r="S786" s="253"/>
      <c r="T786" s="253"/>
      <c r="U786" s="253"/>
      <c r="V786" s="253"/>
      <c r="W786" s="253"/>
      <c r="X786" s="253"/>
      <c r="Y786" s="253"/>
      <c r="Z786" s="253"/>
    </row>
    <row r="787" ht="13.5" customHeight="1">
      <c r="A787" s="253"/>
      <c r="B787" s="253"/>
      <c r="C787" s="253"/>
      <c r="D787" s="253"/>
      <c r="E787" s="253"/>
      <c r="F787" s="253"/>
      <c r="G787" s="253"/>
      <c r="H787" s="253"/>
      <c r="I787" s="253"/>
      <c r="J787" s="253"/>
      <c r="K787" s="253"/>
      <c r="L787" s="253"/>
      <c r="M787" s="253"/>
      <c r="N787" s="253"/>
      <c r="O787" s="253"/>
      <c r="P787" s="253"/>
      <c r="Q787" s="253"/>
      <c r="R787" s="253"/>
      <c r="S787" s="253"/>
      <c r="T787" s="253"/>
      <c r="U787" s="253"/>
      <c r="V787" s="253"/>
      <c r="W787" s="253"/>
      <c r="X787" s="253"/>
      <c r="Y787" s="253"/>
      <c r="Z787" s="253"/>
    </row>
    <row r="788" ht="13.5" customHeight="1">
      <c r="A788" s="253"/>
      <c r="B788" s="253"/>
      <c r="C788" s="253"/>
      <c r="D788" s="253"/>
      <c r="E788" s="253"/>
      <c r="F788" s="253"/>
      <c r="G788" s="253"/>
      <c r="H788" s="253"/>
      <c r="I788" s="253"/>
      <c r="J788" s="253"/>
      <c r="K788" s="253"/>
      <c r="L788" s="253"/>
      <c r="M788" s="253"/>
      <c r="N788" s="253"/>
      <c r="O788" s="253"/>
      <c r="P788" s="253"/>
      <c r="Q788" s="253"/>
      <c r="R788" s="253"/>
      <c r="S788" s="253"/>
      <c r="T788" s="253"/>
      <c r="U788" s="253"/>
      <c r="V788" s="253"/>
      <c r="W788" s="253"/>
      <c r="X788" s="253"/>
      <c r="Y788" s="253"/>
      <c r="Z788" s="253"/>
    </row>
    <row r="789" ht="13.5" customHeight="1">
      <c r="A789" s="253"/>
      <c r="B789" s="253"/>
      <c r="C789" s="253"/>
      <c r="D789" s="253"/>
      <c r="E789" s="253"/>
      <c r="F789" s="253"/>
      <c r="G789" s="253"/>
      <c r="H789" s="253"/>
      <c r="I789" s="253"/>
      <c r="J789" s="253"/>
      <c r="K789" s="253"/>
      <c r="L789" s="253"/>
      <c r="M789" s="253"/>
      <c r="N789" s="253"/>
      <c r="O789" s="253"/>
      <c r="P789" s="253"/>
      <c r="Q789" s="253"/>
      <c r="R789" s="253"/>
      <c r="S789" s="253"/>
      <c r="T789" s="253"/>
      <c r="U789" s="253"/>
      <c r="V789" s="253"/>
      <c r="W789" s="253"/>
      <c r="X789" s="253"/>
      <c r="Y789" s="253"/>
      <c r="Z789" s="253"/>
    </row>
    <row r="790" ht="13.5" customHeight="1">
      <c r="A790" s="253"/>
      <c r="B790" s="253"/>
      <c r="C790" s="253"/>
      <c r="D790" s="253"/>
      <c r="E790" s="253"/>
      <c r="F790" s="253"/>
      <c r="G790" s="253"/>
      <c r="H790" s="253"/>
      <c r="I790" s="253"/>
      <c r="J790" s="253"/>
      <c r="K790" s="253"/>
      <c r="L790" s="253"/>
      <c r="M790" s="253"/>
      <c r="N790" s="253"/>
      <c r="O790" s="253"/>
      <c r="P790" s="253"/>
      <c r="Q790" s="253"/>
      <c r="R790" s="253"/>
      <c r="S790" s="253"/>
      <c r="T790" s="253"/>
      <c r="U790" s="253"/>
      <c r="V790" s="253"/>
      <c r="W790" s="253"/>
      <c r="X790" s="253"/>
      <c r="Y790" s="253"/>
      <c r="Z790" s="253"/>
    </row>
    <row r="791" ht="13.5" customHeight="1">
      <c r="A791" s="253"/>
      <c r="B791" s="253"/>
      <c r="C791" s="253"/>
      <c r="D791" s="253"/>
      <c r="E791" s="253"/>
      <c r="F791" s="253"/>
      <c r="G791" s="253"/>
      <c r="H791" s="253"/>
      <c r="I791" s="253"/>
      <c r="J791" s="253"/>
      <c r="K791" s="253"/>
      <c r="L791" s="253"/>
      <c r="M791" s="253"/>
      <c r="N791" s="253"/>
      <c r="O791" s="253"/>
      <c r="P791" s="253"/>
      <c r="Q791" s="253"/>
      <c r="R791" s="253"/>
      <c r="S791" s="253"/>
      <c r="T791" s="253"/>
      <c r="U791" s="253"/>
      <c r="V791" s="253"/>
      <c r="W791" s="253"/>
      <c r="X791" s="253"/>
      <c r="Y791" s="253"/>
      <c r="Z791" s="253"/>
    </row>
    <row r="792" ht="13.5" customHeight="1">
      <c r="A792" s="253"/>
      <c r="B792" s="253"/>
      <c r="C792" s="253"/>
      <c r="D792" s="253"/>
      <c r="E792" s="253"/>
      <c r="F792" s="253"/>
      <c r="G792" s="253"/>
      <c r="H792" s="253"/>
      <c r="I792" s="253"/>
      <c r="J792" s="253"/>
      <c r="K792" s="253"/>
      <c r="L792" s="253"/>
      <c r="M792" s="253"/>
      <c r="N792" s="253"/>
      <c r="O792" s="253"/>
      <c r="P792" s="253"/>
      <c r="Q792" s="253"/>
      <c r="R792" s="253"/>
      <c r="S792" s="253"/>
      <c r="T792" s="253"/>
      <c r="U792" s="253"/>
      <c r="V792" s="253"/>
      <c r="W792" s="253"/>
      <c r="X792" s="253"/>
      <c r="Y792" s="253"/>
      <c r="Z792" s="253"/>
    </row>
    <row r="793" ht="13.5" customHeight="1">
      <c r="A793" s="253"/>
      <c r="B793" s="253"/>
      <c r="C793" s="253"/>
      <c r="D793" s="253"/>
      <c r="E793" s="253"/>
      <c r="F793" s="253"/>
      <c r="G793" s="253"/>
      <c r="H793" s="253"/>
      <c r="I793" s="253"/>
      <c r="J793" s="253"/>
      <c r="K793" s="253"/>
      <c r="L793" s="253"/>
      <c r="M793" s="253"/>
      <c r="N793" s="253"/>
      <c r="O793" s="253"/>
      <c r="P793" s="253"/>
      <c r="Q793" s="253"/>
      <c r="R793" s="253"/>
      <c r="S793" s="253"/>
      <c r="T793" s="253"/>
      <c r="U793" s="253"/>
      <c r="V793" s="253"/>
      <c r="W793" s="253"/>
      <c r="X793" s="253"/>
      <c r="Y793" s="253"/>
      <c r="Z793" s="253"/>
    </row>
    <row r="794" ht="13.5" customHeight="1">
      <c r="A794" s="253"/>
      <c r="B794" s="253"/>
      <c r="C794" s="253"/>
      <c r="D794" s="253"/>
      <c r="E794" s="253"/>
      <c r="F794" s="253"/>
      <c r="G794" s="253"/>
      <c r="H794" s="253"/>
      <c r="I794" s="253"/>
      <c r="J794" s="253"/>
      <c r="K794" s="253"/>
      <c r="L794" s="253"/>
      <c r="M794" s="253"/>
      <c r="N794" s="253"/>
      <c r="O794" s="253"/>
      <c r="P794" s="253"/>
      <c r="Q794" s="253"/>
      <c r="R794" s="253"/>
      <c r="S794" s="253"/>
      <c r="T794" s="253"/>
      <c r="U794" s="253"/>
      <c r="V794" s="253"/>
      <c r="W794" s="253"/>
      <c r="X794" s="253"/>
      <c r="Y794" s="253"/>
      <c r="Z794" s="253"/>
    </row>
    <row r="795" ht="13.5" customHeight="1">
      <c r="A795" s="253"/>
      <c r="B795" s="253"/>
      <c r="C795" s="253"/>
      <c r="D795" s="253"/>
      <c r="E795" s="253"/>
      <c r="F795" s="253"/>
      <c r="G795" s="253"/>
      <c r="H795" s="253"/>
      <c r="I795" s="253"/>
      <c r="J795" s="253"/>
      <c r="K795" s="253"/>
      <c r="L795" s="253"/>
      <c r="M795" s="253"/>
      <c r="N795" s="253"/>
      <c r="O795" s="253"/>
      <c r="P795" s="253"/>
      <c r="Q795" s="253"/>
      <c r="R795" s="253"/>
      <c r="S795" s="253"/>
      <c r="T795" s="253"/>
      <c r="U795" s="253"/>
      <c r="V795" s="253"/>
      <c r="W795" s="253"/>
      <c r="X795" s="253"/>
      <c r="Y795" s="253"/>
      <c r="Z795" s="253"/>
    </row>
    <row r="796" ht="13.5" customHeight="1">
      <c r="A796" s="253"/>
      <c r="B796" s="253"/>
      <c r="C796" s="253"/>
      <c r="D796" s="253"/>
      <c r="E796" s="253"/>
      <c r="F796" s="253"/>
      <c r="G796" s="253"/>
      <c r="H796" s="253"/>
      <c r="I796" s="253"/>
      <c r="J796" s="253"/>
      <c r="K796" s="253"/>
      <c r="L796" s="253"/>
      <c r="M796" s="253"/>
      <c r="N796" s="253"/>
      <c r="O796" s="253"/>
      <c r="P796" s="253"/>
      <c r="Q796" s="253"/>
      <c r="R796" s="253"/>
      <c r="S796" s="253"/>
      <c r="T796" s="253"/>
      <c r="U796" s="253"/>
      <c r="V796" s="253"/>
      <c r="W796" s="253"/>
      <c r="X796" s="253"/>
      <c r="Y796" s="253"/>
      <c r="Z796" s="253"/>
    </row>
    <row r="797" ht="13.5" customHeight="1">
      <c r="A797" s="253"/>
      <c r="B797" s="253"/>
      <c r="C797" s="253"/>
      <c r="D797" s="253"/>
      <c r="E797" s="253"/>
      <c r="F797" s="253"/>
      <c r="G797" s="253"/>
      <c r="H797" s="253"/>
      <c r="I797" s="253"/>
      <c r="J797" s="253"/>
      <c r="K797" s="253"/>
      <c r="L797" s="253"/>
      <c r="M797" s="253"/>
      <c r="N797" s="253"/>
      <c r="O797" s="253"/>
      <c r="P797" s="253"/>
      <c r="Q797" s="253"/>
      <c r="R797" s="253"/>
      <c r="S797" s="253"/>
      <c r="T797" s="253"/>
      <c r="U797" s="253"/>
      <c r="V797" s="253"/>
      <c r="W797" s="253"/>
      <c r="X797" s="253"/>
      <c r="Y797" s="253"/>
      <c r="Z797" s="253"/>
    </row>
    <row r="798" ht="13.5" customHeight="1">
      <c r="A798" s="253"/>
      <c r="B798" s="253"/>
      <c r="C798" s="253"/>
      <c r="D798" s="253"/>
      <c r="E798" s="253"/>
      <c r="F798" s="253"/>
      <c r="G798" s="253"/>
      <c r="H798" s="253"/>
      <c r="I798" s="253"/>
      <c r="J798" s="253"/>
      <c r="K798" s="253"/>
      <c r="L798" s="253"/>
      <c r="M798" s="253"/>
      <c r="N798" s="253"/>
      <c r="O798" s="253"/>
      <c r="P798" s="253"/>
      <c r="Q798" s="253"/>
      <c r="R798" s="253"/>
      <c r="S798" s="253"/>
      <c r="T798" s="253"/>
      <c r="U798" s="253"/>
      <c r="V798" s="253"/>
      <c r="W798" s="253"/>
      <c r="X798" s="253"/>
      <c r="Y798" s="253"/>
      <c r="Z798" s="253"/>
    </row>
    <row r="799" ht="13.5" customHeight="1">
      <c r="A799" s="253"/>
      <c r="B799" s="253"/>
      <c r="C799" s="253"/>
      <c r="D799" s="253"/>
      <c r="E799" s="253"/>
      <c r="F799" s="253"/>
      <c r="G799" s="253"/>
      <c r="H799" s="253"/>
      <c r="I799" s="253"/>
      <c r="J799" s="253"/>
      <c r="K799" s="253"/>
      <c r="L799" s="253"/>
      <c r="M799" s="253"/>
      <c r="N799" s="253"/>
      <c r="O799" s="253"/>
      <c r="P799" s="253"/>
      <c r="Q799" s="253"/>
      <c r="R799" s="253"/>
      <c r="S799" s="253"/>
      <c r="T799" s="253"/>
      <c r="U799" s="253"/>
      <c r="V799" s="253"/>
      <c r="W799" s="253"/>
      <c r="X799" s="253"/>
      <c r="Y799" s="253"/>
      <c r="Z799" s="253"/>
    </row>
    <row r="800" ht="13.5" customHeight="1">
      <c r="A800" s="253"/>
      <c r="B800" s="253"/>
      <c r="C800" s="253"/>
      <c r="D800" s="253"/>
      <c r="E800" s="253"/>
      <c r="F800" s="253"/>
      <c r="G800" s="253"/>
      <c r="H800" s="253"/>
      <c r="I800" s="253"/>
      <c r="J800" s="253"/>
      <c r="K800" s="253"/>
      <c r="L800" s="253"/>
      <c r="M800" s="253"/>
      <c r="N800" s="253"/>
      <c r="O800" s="253"/>
      <c r="P800" s="253"/>
      <c r="Q800" s="253"/>
      <c r="R800" s="253"/>
      <c r="S800" s="253"/>
      <c r="T800" s="253"/>
      <c r="U800" s="253"/>
      <c r="V800" s="253"/>
      <c r="W800" s="253"/>
      <c r="X800" s="253"/>
      <c r="Y800" s="253"/>
      <c r="Z800" s="253"/>
    </row>
    <row r="801" ht="13.5" customHeight="1">
      <c r="A801" s="253"/>
      <c r="B801" s="253"/>
      <c r="C801" s="253"/>
      <c r="D801" s="253"/>
      <c r="E801" s="253"/>
      <c r="F801" s="253"/>
      <c r="G801" s="253"/>
      <c r="H801" s="253"/>
      <c r="I801" s="253"/>
      <c r="J801" s="253"/>
      <c r="K801" s="253"/>
      <c r="L801" s="253"/>
      <c r="M801" s="253"/>
      <c r="N801" s="253"/>
      <c r="O801" s="253"/>
      <c r="P801" s="253"/>
      <c r="Q801" s="253"/>
      <c r="R801" s="253"/>
      <c r="S801" s="253"/>
      <c r="T801" s="253"/>
      <c r="U801" s="253"/>
      <c r="V801" s="253"/>
      <c r="W801" s="253"/>
      <c r="X801" s="253"/>
      <c r="Y801" s="253"/>
      <c r="Z801" s="253"/>
    </row>
    <row r="802" ht="13.5" customHeight="1">
      <c r="A802" s="253"/>
      <c r="B802" s="253"/>
      <c r="C802" s="253"/>
      <c r="D802" s="253"/>
      <c r="E802" s="253"/>
      <c r="F802" s="253"/>
      <c r="G802" s="253"/>
      <c r="H802" s="253"/>
      <c r="I802" s="253"/>
      <c r="J802" s="253"/>
      <c r="K802" s="253"/>
      <c r="L802" s="253"/>
      <c r="M802" s="253"/>
      <c r="N802" s="253"/>
      <c r="O802" s="253"/>
      <c r="P802" s="253"/>
      <c r="Q802" s="253"/>
      <c r="R802" s="253"/>
      <c r="S802" s="253"/>
      <c r="T802" s="253"/>
      <c r="U802" s="253"/>
      <c r="V802" s="253"/>
      <c r="W802" s="253"/>
      <c r="X802" s="253"/>
      <c r="Y802" s="253"/>
      <c r="Z802" s="253"/>
    </row>
    <row r="803" ht="13.5" customHeight="1">
      <c r="A803" s="253"/>
      <c r="B803" s="253"/>
      <c r="C803" s="253"/>
      <c r="D803" s="253"/>
      <c r="E803" s="253"/>
      <c r="F803" s="253"/>
      <c r="G803" s="253"/>
      <c r="H803" s="253"/>
      <c r="I803" s="253"/>
      <c r="J803" s="253"/>
      <c r="K803" s="253"/>
      <c r="L803" s="253"/>
      <c r="M803" s="253"/>
      <c r="N803" s="253"/>
      <c r="O803" s="253"/>
      <c r="P803" s="253"/>
      <c r="Q803" s="253"/>
      <c r="R803" s="253"/>
      <c r="S803" s="253"/>
      <c r="T803" s="253"/>
      <c r="U803" s="253"/>
      <c r="V803" s="253"/>
      <c r="W803" s="253"/>
      <c r="X803" s="253"/>
      <c r="Y803" s="253"/>
      <c r="Z803" s="253"/>
    </row>
    <row r="804" ht="13.5" customHeight="1">
      <c r="A804" s="253"/>
      <c r="B804" s="253"/>
      <c r="C804" s="253"/>
      <c r="D804" s="253"/>
      <c r="E804" s="253"/>
      <c r="F804" s="253"/>
      <c r="G804" s="253"/>
      <c r="H804" s="253"/>
      <c r="I804" s="253"/>
      <c r="J804" s="253"/>
      <c r="K804" s="253"/>
      <c r="L804" s="253"/>
      <c r="M804" s="253"/>
      <c r="N804" s="253"/>
      <c r="O804" s="253"/>
      <c r="P804" s="253"/>
      <c r="Q804" s="253"/>
      <c r="R804" s="253"/>
      <c r="S804" s="253"/>
      <c r="T804" s="253"/>
      <c r="U804" s="253"/>
      <c r="V804" s="253"/>
      <c r="W804" s="253"/>
      <c r="X804" s="253"/>
      <c r="Y804" s="253"/>
      <c r="Z804" s="253"/>
    </row>
    <row r="805" ht="13.5" customHeight="1">
      <c r="A805" s="253"/>
      <c r="B805" s="253"/>
      <c r="C805" s="253"/>
      <c r="D805" s="253"/>
      <c r="E805" s="253"/>
      <c r="F805" s="253"/>
      <c r="G805" s="253"/>
      <c r="H805" s="253"/>
      <c r="I805" s="253"/>
      <c r="J805" s="253"/>
      <c r="K805" s="253"/>
      <c r="L805" s="253"/>
      <c r="M805" s="253"/>
      <c r="N805" s="253"/>
      <c r="O805" s="253"/>
      <c r="P805" s="253"/>
      <c r="Q805" s="253"/>
      <c r="R805" s="253"/>
      <c r="S805" s="253"/>
      <c r="T805" s="253"/>
      <c r="U805" s="253"/>
      <c r="V805" s="253"/>
      <c r="W805" s="253"/>
      <c r="X805" s="253"/>
      <c r="Y805" s="253"/>
      <c r="Z805" s="253"/>
    </row>
    <row r="806" ht="13.5" customHeight="1">
      <c r="A806" s="253"/>
      <c r="B806" s="253"/>
      <c r="C806" s="253"/>
      <c r="D806" s="253"/>
      <c r="E806" s="253"/>
      <c r="F806" s="253"/>
      <c r="G806" s="253"/>
      <c r="H806" s="253"/>
      <c r="I806" s="253"/>
      <c r="J806" s="253"/>
      <c r="K806" s="253"/>
      <c r="L806" s="253"/>
      <c r="M806" s="253"/>
      <c r="N806" s="253"/>
      <c r="O806" s="253"/>
      <c r="P806" s="253"/>
      <c r="Q806" s="253"/>
      <c r="R806" s="253"/>
      <c r="S806" s="253"/>
      <c r="T806" s="253"/>
      <c r="U806" s="253"/>
      <c r="V806" s="253"/>
      <c r="W806" s="253"/>
      <c r="X806" s="253"/>
      <c r="Y806" s="253"/>
      <c r="Z806" s="253"/>
    </row>
    <row r="807" ht="13.5" customHeight="1">
      <c r="A807" s="253"/>
      <c r="B807" s="253"/>
      <c r="C807" s="253"/>
      <c r="D807" s="253"/>
      <c r="E807" s="253"/>
      <c r="F807" s="253"/>
      <c r="G807" s="253"/>
      <c r="H807" s="253"/>
      <c r="I807" s="253"/>
      <c r="J807" s="253"/>
      <c r="K807" s="253"/>
      <c r="L807" s="253"/>
      <c r="M807" s="253"/>
      <c r="N807" s="253"/>
      <c r="O807" s="253"/>
      <c r="P807" s="253"/>
      <c r="Q807" s="253"/>
      <c r="R807" s="253"/>
      <c r="S807" s="253"/>
      <c r="T807" s="253"/>
      <c r="U807" s="253"/>
      <c r="V807" s="253"/>
      <c r="W807" s="253"/>
      <c r="X807" s="253"/>
      <c r="Y807" s="253"/>
      <c r="Z807" s="253"/>
    </row>
    <row r="808" ht="13.5" customHeight="1">
      <c r="A808" s="253"/>
      <c r="B808" s="253"/>
      <c r="C808" s="253"/>
      <c r="D808" s="253"/>
      <c r="E808" s="253"/>
      <c r="F808" s="253"/>
      <c r="G808" s="253"/>
      <c r="H808" s="253"/>
      <c r="I808" s="253"/>
      <c r="J808" s="253"/>
      <c r="K808" s="253"/>
      <c r="L808" s="253"/>
      <c r="M808" s="253"/>
      <c r="N808" s="253"/>
      <c r="O808" s="253"/>
      <c r="P808" s="253"/>
      <c r="Q808" s="253"/>
      <c r="R808" s="253"/>
      <c r="S808" s="253"/>
      <c r="T808" s="253"/>
      <c r="U808" s="253"/>
      <c r="V808" s="253"/>
      <c r="W808" s="253"/>
      <c r="X808" s="253"/>
      <c r="Y808" s="253"/>
      <c r="Z808" s="253"/>
    </row>
    <row r="809" ht="13.5" customHeight="1">
      <c r="A809" s="253"/>
      <c r="B809" s="253"/>
      <c r="C809" s="253"/>
      <c r="D809" s="253"/>
      <c r="E809" s="253"/>
      <c r="F809" s="253"/>
      <c r="G809" s="253"/>
      <c r="H809" s="253"/>
      <c r="I809" s="253"/>
      <c r="J809" s="253"/>
      <c r="K809" s="253"/>
      <c r="L809" s="253"/>
      <c r="M809" s="253"/>
      <c r="N809" s="253"/>
      <c r="O809" s="253"/>
      <c r="P809" s="253"/>
      <c r="Q809" s="253"/>
      <c r="R809" s="253"/>
      <c r="S809" s="253"/>
      <c r="T809" s="253"/>
      <c r="U809" s="253"/>
      <c r="V809" s="253"/>
      <c r="W809" s="253"/>
      <c r="X809" s="253"/>
      <c r="Y809" s="253"/>
      <c r="Z809" s="253"/>
    </row>
    <row r="810" ht="13.5" customHeight="1">
      <c r="A810" s="253"/>
      <c r="B810" s="253"/>
      <c r="C810" s="253"/>
      <c r="D810" s="253"/>
      <c r="E810" s="253"/>
      <c r="F810" s="253"/>
      <c r="G810" s="253"/>
      <c r="H810" s="253"/>
      <c r="I810" s="253"/>
      <c r="J810" s="253"/>
      <c r="K810" s="253"/>
      <c r="L810" s="253"/>
      <c r="M810" s="253"/>
      <c r="N810" s="253"/>
      <c r="O810" s="253"/>
      <c r="P810" s="253"/>
      <c r="Q810" s="253"/>
      <c r="R810" s="253"/>
      <c r="S810" s="253"/>
      <c r="T810" s="253"/>
      <c r="U810" s="253"/>
      <c r="V810" s="253"/>
      <c r="W810" s="253"/>
      <c r="X810" s="253"/>
      <c r="Y810" s="253"/>
      <c r="Z810" s="253"/>
    </row>
    <row r="811" ht="13.5" customHeight="1">
      <c r="A811" s="253"/>
      <c r="B811" s="253"/>
      <c r="C811" s="253"/>
      <c r="D811" s="253"/>
      <c r="E811" s="253"/>
      <c r="F811" s="253"/>
      <c r="G811" s="253"/>
      <c r="H811" s="253"/>
      <c r="I811" s="253"/>
      <c r="J811" s="253"/>
      <c r="K811" s="253"/>
      <c r="L811" s="253"/>
      <c r="M811" s="253"/>
      <c r="N811" s="253"/>
      <c r="O811" s="253"/>
      <c r="P811" s="253"/>
      <c r="Q811" s="253"/>
      <c r="R811" s="253"/>
      <c r="S811" s="253"/>
      <c r="T811" s="253"/>
      <c r="U811" s="253"/>
      <c r="V811" s="253"/>
      <c r="W811" s="253"/>
      <c r="X811" s="253"/>
      <c r="Y811" s="253"/>
      <c r="Z811" s="253"/>
    </row>
    <row r="812" ht="13.5" customHeight="1">
      <c r="A812" s="253"/>
      <c r="B812" s="253"/>
      <c r="C812" s="253"/>
      <c r="D812" s="253"/>
      <c r="E812" s="253"/>
      <c r="F812" s="253"/>
      <c r="G812" s="253"/>
      <c r="H812" s="253"/>
      <c r="I812" s="253"/>
      <c r="J812" s="253"/>
      <c r="K812" s="253"/>
      <c r="L812" s="253"/>
      <c r="M812" s="253"/>
      <c r="N812" s="253"/>
      <c r="O812" s="253"/>
      <c r="P812" s="253"/>
      <c r="Q812" s="253"/>
      <c r="R812" s="253"/>
      <c r="S812" s="253"/>
      <c r="T812" s="253"/>
      <c r="U812" s="253"/>
      <c r="V812" s="253"/>
      <c r="W812" s="253"/>
      <c r="X812" s="253"/>
      <c r="Y812" s="253"/>
      <c r="Z812" s="253"/>
    </row>
    <row r="813" ht="13.5" customHeight="1">
      <c r="A813" s="253"/>
      <c r="B813" s="253"/>
      <c r="C813" s="253"/>
      <c r="D813" s="253"/>
      <c r="E813" s="253"/>
      <c r="F813" s="253"/>
      <c r="G813" s="253"/>
      <c r="H813" s="253"/>
      <c r="I813" s="253"/>
      <c r="J813" s="253"/>
      <c r="K813" s="253"/>
      <c r="L813" s="253"/>
      <c r="M813" s="253"/>
      <c r="N813" s="253"/>
      <c r="O813" s="253"/>
      <c r="P813" s="253"/>
      <c r="Q813" s="253"/>
      <c r="R813" s="253"/>
      <c r="S813" s="253"/>
      <c r="T813" s="253"/>
      <c r="U813" s="253"/>
      <c r="V813" s="253"/>
      <c r="W813" s="253"/>
      <c r="X813" s="253"/>
      <c r="Y813" s="253"/>
      <c r="Z813" s="253"/>
    </row>
    <row r="814" ht="13.5" customHeight="1">
      <c r="A814" s="253"/>
      <c r="B814" s="253"/>
      <c r="C814" s="253"/>
      <c r="D814" s="253"/>
      <c r="E814" s="253"/>
      <c r="F814" s="253"/>
      <c r="G814" s="253"/>
      <c r="H814" s="253"/>
      <c r="I814" s="253"/>
      <c r="J814" s="253"/>
      <c r="K814" s="253"/>
      <c r="L814" s="253"/>
      <c r="M814" s="253"/>
      <c r="N814" s="253"/>
      <c r="O814" s="253"/>
      <c r="P814" s="253"/>
      <c r="Q814" s="253"/>
      <c r="R814" s="253"/>
      <c r="S814" s="253"/>
      <c r="T814" s="253"/>
      <c r="U814" s="253"/>
      <c r="V814" s="253"/>
      <c r="W814" s="253"/>
      <c r="X814" s="253"/>
      <c r="Y814" s="253"/>
      <c r="Z814" s="253"/>
    </row>
    <row r="815" ht="13.5" customHeight="1">
      <c r="A815" s="253"/>
      <c r="B815" s="253"/>
      <c r="C815" s="253"/>
      <c r="D815" s="253"/>
      <c r="E815" s="253"/>
      <c r="F815" s="253"/>
      <c r="G815" s="253"/>
      <c r="H815" s="253"/>
      <c r="I815" s="253"/>
      <c r="J815" s="253"/>
      <c r="K815" s="253"/>
      <c r="L815" s="253"/>
      <c r="M815" s="253"/>
      <c r="N815" s="253"/>
      <c r="O815" s="253"/>
      <c r="P815" s="253"/>
      <c r="Q815" s="253"/>
      <c r="R815" s="253"/>
      <c r="S815" s="253"/>
      <c r="T815" s="253"/>
      <c r="U815" s="253"/>
      <c r="V815" s="253"/>
      <c r="W815" s="253"/>
      <c r="X815" s="253"/>
      <c r="Y815" s="253"/>
      <c r="Z815" s="253"/>
    </row>
    <row r="816" ht="13.5" customHeight="1">
      <c r="A816" s="253"/>
      <c r="B816" s="253"/>
      <c r="C816" s="253"/>
      <c r="D816" s="253"/>
      <c r="E816" s="253"/>
      <c r="F816" s="253"/>
      <c r="G816" s="253"/>
      <c r="H816" s="253"/>
      <c r="I816" s="253"/>
      <c r="J816" s="253"/>
      <c r="K816" s="253"/>
      <c r="L816" s="253"/>
      <c r="M816" s="253"/>
      <c r="N816" s="253"/>
      <c r="O816" s="253"/>
      <c r="P816" s="253"/>
      <c r="Q816" s="253"/>
      <c r="R816" s="253"/>
      <c r="S816" s="253"/>
      <c r="T816" s="253"/>
      <c r="U816" s="253"/>
      <c r="V816" s="253"/>
      <c r="W816" s="253"/>
      <c r="X816" s="253"/>
      <c r="Y816" s="253"/>
      <c r="Z816" s="253"/>
    </row>
    <row r="817" ht="13.5" customHeight="1">
      <c r="A817" s="253"/>
      <c r="B817" s="253"/>
      <c r="C817" s="253"/>
      <c r="D817" s="253"/>
      <c r="E817" s="253"/>
      <c r="F817" s="253"/>
      <c r="G817" s="253"/>
      <c r="H817" s="253"/>
      <c r="I817" s="253"/>
      <c r="J817" s="253"/>
      <c r="K817" s="253"/>
      <c r="L817" s="253"/>
      <c r="M817" s="253"/>
      <c r="N817" s="253"/>
      <c r="O817" s="253"/>
      <c r="P817" s="253"/>
      <c r="Q817" s="253"/>
      <c r="R817" s="253"/>
      <c r="S817" s="253"/>
      <c r="T817" s="253"/>
      <c r="U817" s="253"/>
      <c r="V817" s="253"/>
      <c r="W817" s="253"/>
      <c r="X817" s="253"/>
      <c r="Y817" s="253"/>
      <c r="Z817" s="253"/>
    </row>
    <row r="818" ht="13.5" customHeight="1">
      <c r="A818" s="253"/>
      <c r="B818" s="253"/>
      <c r="C818" s="253"/>
      <c r="D818" s="253"/>
      <c r="E818" s="253"/>
      <c r="F818" s="253"/>
      <c r="G818" s="253"/>
      <c r="H818" s="253"/>
      <c r="I818" s="253"/>
      <c r="J818" s="253"/>
      <c r="K818" s="253"/>
      <c r="L818" s="253"/>
      <c r="M818" s="253"/>
      <c r="N818" s="253"/>
      <c r="O818" s="253"/>
      <c r="P818" s="253"/>
      <c r="Q818" s="253"/>
      <c r="R818" s="253"/>
      <c r="S818" s="253"/>
      <c r="T818" s="253"/>
      <c r="U818" s="253"/>
      <c r="V818" s="253"/>
      <c r="W818" s="253"/>
      <c r="X818" s="253"/>
      <c r="Y818" s="253"/>
      <c r="Z818" s="253"/>
    </row>
    <row r="819" ht="13.5" customHeight="1">
      <c r="A819" s="253"/>
      <c r="B819" s="253"/>
      <c r="C819" s="253"/>
      <c r="D819" s="253"/>
      <c r="E819" s="253"/>
      <c r="F819" s="253"/>
      <c r="G819" s="253"/>
      <c r="H819" s="253"/>
      <c r="I819" s="253"/>
      <c r="J819" s="253"/>
      <c r="K819" s="253"/>
      <c r="L819" s="253"/>
      <c r="M819" s="253"/>
      <c r="N819" s="253"/>
      <c r="O819" s="253"/>
      <c r="P819" s="253"/>
      <c r="Q819" s="253"/>
      <c r="R819" s="253"/>
      <c r="S819" s="253"/>
      <c r="T819" s="253"/>
      <c r="U819" s="253"/>
      <c r="V819" s="253"/>
      <c r="W819" s="253"/>
      <c r="X819" s="253"/>
      <c r="Y819" s="253"/>
      <c r="Z819" s="253"/>
    </row>
    <row r="820" ht="13.5" customHeight="1">
      <c r="A820" s="253"/>
      <c r="B820" s="253"/>
      <c r="C820" s="253"/>
      <c r="D820" s="253"/>
      <c r="E820" s="253"/>
      <c r="F820" s="253"/>
      <c r="G820" s="253"/>
      <c r="H820" s="253"/>
      <c r="I820" s="253"/>
      <c r="J820" s="253"/>
      <c r="K820" s="253"/>
      <c r="L820" s="253"/>
      <c r="M820" s="253"/>
      <c r="N820" s="253"/>
      <c r="O820" s="253"/>
      <c r="P820" s="253"/>
      <c r="Q820" s="253"/>
      <c r="R820" s="253"/>
      <c r="S820" s="253"/>
      <c r="T820" s="253"/>
      <c r="U820" s="253"/>
      <c r="V820" s="253"/>
      <c r="W820" s="253"/>
      <c r="X820" s="253"/>
      <c r="Y820" s="253"/>
      <c r="Z820" s="253"/>
    </row>
    <row r="821" ht="13.5" customHeight="1">
      <c r="A821" s="253"/>
      <c r="B821" s="253"/>
      <c r="C821" s="253"/>
      <c r="D821" s="253"/>
      <c r="E821" s="253"/>
      <c r="F821" s="253"/>
      <c r="G821" s="253"/>
      <c r="H821" s="253"/>
      <c r="I821" s="253"/>
      <c r="J821" s="253"/>
      <c r="K821" s="253"/>
      <c r="L821" s="253"/>
      <c r="M821" s="253"/>
      <c r="N821" s="253"/>
      <c r="O821" s="253"/>
      <c r="P821" s="253"/>
      <c r="Q821" s="253"/>
      <c r="R821" s="253"/>
      <c r="S821" s="253"/>
      <c r="T821" s="253"/>
      <c r="U821" s="253"/>
      <c r="V821" s="253"/>
      <c r="W821" s="253"/>
      <c r="X821" s="253"/>
      <c r="Y821" s="253"/>
      <c r="Z821" s="253"/>
    </row>
    <row r="822" ht="13.5" customHeight="1">
      <c r="A822" s="253"/>
      <c r="B822" s="253"/>
      <c r="C822" s="253"/>
      <c r="D822" s="253"/>
      <c r="E822" s="253"/>
      <c r="F822" s="253"/>
      <c r="G822" s="253"/>
      <c r="H822" s="253"/>
      <c r="I822" s="253"/>
      <c r="J822" s="253"/>
      <c r="K822" s="253"/>
      <c r="L822" s="253"/>
      <c r="M822" s="253"/>
      <c r="N822" s="253"/>
      <c r="O822" s="253"/>
      <c r="P822" s="253"/>
      <c r="Q822" s="253"/>
      <c r="R822" s="253"/>
      <c r="S822" s="253"/>
      <c r="T822" s="253"/>
      <c r="U822" s="253"/>
      <c r="V822" s="253"/>
      <c r="W822" s="253"/>
      <c r="X822" s="253"/>
      <c r="Y822" s="253"/>
      <c r="Z822" s="253"/>
    </row>
    <row r="823" ht="13.5" customHeight="1">
      <c r="A823" s="253"/>
      <c r="B823" s="253"/>
      <c r="C823" s="253"/>
      <c r="D823" s="253"/>
      <c r="E823" s="253"/>
      <c r="F823" s="253"/>
      <c r="G823" s="253"/>
      <c r="H823" s="253"/>
      <c r="I823" s="253"/>
      <c r="J823" s="253"/>
      <c r="K823" s="253"/>
      <c r="L823" s="253"/>
      <c r="M823" s="253"/>
      <c r="N823" s="253"/>
      <c r="O823" s="253"/>
      <c r="P823" s="253"/>
      <c r="Q823" s="253"/>
      <c r="R823" s="253"/>
      <c r="S823" s="253"/>
      <c r="T823" s="253"/>
      <c r="U823" s="253"/>
      <c r="V823" s="253"/>
      <c r="W823" s="253"/>
      <c r="X823" s="253"/>
      <c r="Y823" s="253"/>
      <c r="Z823" s="253"/>
    </row>
    <row r="824" ht="13.5" customHeight="1">
      <c r="A824" s="253"/>
      <c r="B824" s="253"/>
      <c r="C824" s="253"/>
      <c r="D824" s="253"/>
      <c r="E824" s="253"/>
      <c r="F824" s="253"/>
      <c r="G824" s="253"/>
      <c r="H824" s="253"/>
      <c r="I824" s="253"/>
      <c r="J824" s="253"/>
      <c r="K824" s="253"/>
      <c r="L824" s="253"/>
      <c r="M824" s="253"/>
      <c r="N824" s="253"/>
      <c r="O824" s="253"/>
      <c r="P824" s="253"/>
      <c r="Q824" s="253"/>
      <c r="R824" s="253"/>
      <c r="S824" s="253"/>
      <c r="T824" s="253"/>
      <c r="U824" s="253"/>
      <c r="V824" s="253"/>
      <c r="W824" s="253"/>
      <c r="X824" s="253"/>
      <c r="Y824" s="253"/>
      <c r="Z824" s="253"/>
    </row>
    <row r="825" ht="13.5" customHeight="1">
      <c r="A825" s="253"/>
      <c r="B825" s="253"/>
      <c r="C825" s="253"/>
      <c r="D825" s="253"/>
      <c r="E825" s="253"/>
      <c r="F825" s="253"/>
      <c r="G825" s="253"/>
      <c r="H825" s="253"/>
      <c r="I825" s="253"/>
      <c r="J825" s="253"/>
      <c r="K825" s="253"/>
      <c r="L825" s="253"/>
      <c r="M825" s="253"/>
      <c r="N825" s="253"/>
      <c r="O825" s="253"/>
      <c r="P825" s="253"/>
      <c r="Q825" s="253"/>
      <c r="R825" s="253"/>
      <c r="S825" s="253"/>
      <c r="T825" s="253"/>
      <c r="U825" s="253"/>
      <c r="V825" s="253"/>
      <c r="W825" s="253"/>
      <c r="X825" s="253"/>
      <c r="Y825" s="253"/>
      <c r="Z825" s="253"/>
    </row>
    <row r="826" ht="13.5" customHeight="1">
      <c r="A826" s="253"/>
      <c r="B826" s="253"/>
      <c r="C826" s="253"/>
      <c r="D826" s="253"/>
      <c r="E826" s="253"/>
      <c r="F826" s="253"/>
      <c r="G826" s="253"/>
      <c r="H826" s="253"/>
      <c r="I826" s="253"/>
      <c r="J826" s="253"/>
      <c r="K826" s="253"/>
      <c r="L826" s="253"/>
      <c r="M826" s="253"/>
      <c r="N826" s="253"/>
      <c r="O826" s="253"/>
      <c r="P826" s="253"/>
      <c r="Q826" s="253"/>
      <c r="R826" s="253"/>
      <c r="S826" s="253"/>
      <c r="T826" s="253"/>
      <c r="U826" s="253"/>
      <c r="V826" s="253"/>
      <c r="W826" s="253"/>
      <c r="X826" s="253"/>
      <c r="Y826" s="253"/>
      <c r="Z826" s="253"/>
    </row>
    <row r="827" ht="13.5" customHeight="1">
      <c r="A827" s="253"/>
      <c r="B827" s="253"/>
      <c r="C827" s="253"/>
      <c r="D827" s="253"/>
      <c r="E827" s="253"/>
      <c r="F827" s="253"/>
      <c r="G827" s="253"/>
      <c r="H827" s="253"/>
      <c r="I827" s="253"/>
      <c r="J827" s="253"/>
      <c r="K827" s="253"/>
      <c r="L827" s="253"/>
      <c r="M827" s="253"/>
      <c r="N827" s="253"/>
      <c r="O827" s="253"/>
      <c r="P827" s="253"/>
      <c r="Q827" s="253"/>
      <c r="R827" s="253"/>
      <c r="S827" s="253"/>
      <c r="T827" s="253"/>
      <c r="U827" s="253"/>
      <c r="V827" s="253"/>
      <c r="W827" s="253"/>
      <c r="X827" s="253"/>
      <c r="Y827" s="253"/>
      <c r="Z827" s="253"/>
    </row>
    <row r="828" ht="13.5" customHeight="1">
      <c r="A828" s="253"/>
      <c r="B828" s="253"/>
      <c r="C828" s="253"/>
      <c r="D828" s="253"/>
      <c r="E828" s="253"/>
      <c r="F828" s="253"/>
      <c r="G828" s="253"/>
      <c r="H828" s="253"/>
      <c r="I828" s="253"/>
      <c r="J828" s="253"/>
      <c r="K828" s="253"/>
      <c r="L828" s="253"/>
      <c r="M828" s="253"/>
      <c r="N828" s="253"/>
      <c r="O828" s="253"/>
      <c r="P828" s="253"/>
      <c r="Q828" s="253"/>
      <c r="R828" s="253"/>
      <c r="S828" s="253"/>
      <c r="T828" s="253"/>
      <c r="U828" s="253"/>
      <c r="V828" s="253"/>
      <c r="W828" s="253"/>
      <c r="X828" s="253"/>
      <c r="Y828" s="253"/>
      <c r="Z828" s="253"/>
    </row>
    <row r="829" ht="13.5" customHeight="1">
      <c r="A829" s="253"/>
      <c r="B829" s="253"/>
      <c r="C829" s="253"/>
      <c r="D829" s="253"/>
      <c r="E829" s="253"/>
      <c r="F829" s="253"/>
      <c r="G829" s="253"/>
      <c r="H829" s="253"/>
      <c r="I829" s="253"/>
      <c r="J829" s="253"/>
      <c r="K829" s="253"/>
      <c r="L829" s="253"/>
      <c r="M829" s="253"/>
      <c r="N829" s="253"/>
      <c r="O829" s="253"/>
      <c r="P829" s="253"/>
      <c r="Q829" s="253"/>
      <c r="R829" s="253"/>
      <c r="S829" s="253"/>
      <c r="T829" s="253"/>
      <c r="U829" s="253"/>
      <c r="V829" s="253"/>
      <c r="W829" s="253"/>
      <c r="X829" s="253"/>
      <c r="Y829" s="253"/>
      <c r="Z829" s="253"/>
    </row>
    <row r="830" ht="13.5" customHeight="1">
      <c r="A830" s="253"/>
      <c r="B830" s="253"/>
      <c r="C830" s="253"/>
      <c r="D830" s="253"/>
      <c r="E830" s="253"/>
      <c r="F830" s="253"/>
      <c r="G830" s="253"/>
      <c r="H830" s="253"/>
      <c r="I830" s="253"/>
      <c r="J830" s="253"/>
      <c r="K830" s="253"/>
      <c r="L830" s="253"/>
      <c r="M830" s="253"/>
      <c r="N830" s="253"/>
      <c r="O830" s="253"/>
      <c r="P830" s="253"/>
      <c r="Q830" s="253"/>
      <c r="R830" s="253"/>
      <c r="S830" s="253"/>
      <c r="T830" s="253"/>
      <c r="U830" s="253"/>
      <c r="V830" s="253"/>
      <c r="W830" s="253"/>
      <c r="X830" s="253"/>
      <c r="Y830" s="253"/>
      <c r="Z830" s="253"/>
    </row>
    <row r="831" ht="13.5" customHeight="1">
      <c r="A831" s="253"/>
      <c r="B831" s="253"/>
      <c r="C831" s="253"/>
      <c r="D831" s="253"/>
      <c r="E831" s="253"/>
      <c r="F831" s="253"/>
      <c r="G831" s="253"/>
      <c r="H831" s="253"/>
      <c r="I831" s="253"/>
      <c r="J831" s="253"/>
      <c r="K831" s="253"/>
      <c r="L831" s="253"/>
      <c r="M831" s="253"/>
      <c r="N831" s="253"/>
      <c r="O831" s="253"/>
      <c r="P831" s="253"/>
      <c r="Q831" s="253"/>
      <c r="R831" s="253"/>
      <c r="S831" s="253"/>
      <c r="T831" s="253"/>
      <c r="U831" s="253"/>
      <c r="V831" s="253"/>
      <c r="W831" s="253"/>
      <c r="X831" s="253"/>
      <c r="Y831" s="253"/>
      <c r="Z831" s="253"/>
    </row>
    <row r="832" ht="13.5" customHeight="1">
      <c r="A832" s="253"/>
      <c r="B832" s="253"/>
      <c r="C832" s="253"/>
      <c r="D832" s="253"/>
      <c r="E832" s="253"/>
      <c r="F832" s="253"/>
      <c r="G832" s="253"/>
      <c r="H832" s="253"/>
      <c r="I832" s="253"/>
      <c r="J832" s="253"/>
      <c r="K832" s="253"/>
      <c r="L832" s="253"/>
      <c r="M832" s="253"/>
      <c r="N832" s="253"/>
      <c r="O832" s="253"/>
      <c r="P832" s="253"/>
      <c r="Q832" s="253"/>
      <c r="R832" s="253"/>
      <c r="S832" s="253"/>
      <c r="T832" s="253"/>
      <c r="U832" s="253"/>
      <c r="V832" s="253"/>
      <c r="W832" s="253"/>
      <c r="X832" s="253"/>
      <c r="Y832" s="253"/>
      <c r="Z832" s="253"/>
    </row>
    <row r="833" ht="13.5" customHeight="1">
      <c r="A833" s="253"/>
      <c r="B833" s="253"/>
      <c r="C833" s="253"/>
      <c r="D833" s="253"/>
      <c r="E833" s="253"/>
      <c r="F833" s="253"/>
      <c r="G833" s="253"/>
      <c r="H833" s="253"/>
      <c r="I833" s="253"/>
      <c r="J833" s="253"/>
      <c r="K833" s="253"/>
      <c r="L833" s="253"/>
      <c r="M833" s="253"/>
      <c r="N833" s="253"/>
      <c r="O833" s="253"/>
      <c r="P833" s="253"/>
      <c r="Q833" s="253"/>
      <c r="R833" s="253"/>
      <c r="S833" s="253"/>
      <c r="T833" s="253"/>
      <c r="U833" s="253"/>
      <c r="V833" s="253"/>
      <c r="W833" s="253"/>
      <c r="X833" s="253"/>
      <c r="Y833" s="253"/>
      <c r="Z833" s="253"/>
    </row>
    <row r="834" ht="13.5" customHeight="1">
      <c r="A834" s="253"/>
      <c r="B834" s="253"/>
      <c r="C834" s="253"/>
      <c r="D834" s="253"/>
      <c r="E834" s="253"/>
      <c r="F834" s="253"/>
      <c r="G834" s="253"/>
      <c r="H834" s="253"/>
      <c r="I834" s="253"/>
      <c r="J834" s="253"/>
      <c r="K834" s="253"/>
      <c r="L834" s="253"/>
      <c r="M834" s="253"/>
      <c r="N834" s="253"/>
      <c r="O834" s="253"/>
      <c r="P834" s="253"/>
      <c r="Q834" s="253"/>
      <c r="R834" s="253"/>
      <c r="S834" s="253"/>
      <c r="T834" s="253"/>
      <c r="U834" s="253"/>
      <c r="V834" s="253"/>
      <c r="W834" s="253"/>
      <c r="X834" s="253"/>
      <c r="Y834" s="253"/>
      <c r="Z834" s="253"/>
    </row>
    <row r="835" ht="13.5" customHeight="1">
      <c r="A835" s="253"/>
      <c r="B835" s="253"/>
      <c r="C835" s="253"/>
      <c r="D835" s="253"/>
      <c r="E835" s="253"/>
      <c r="F835" s="253"/>
      <c r="G835" s="253"/>
      <c r="H835" s="253"/>
      <c r="I835" s="253"/>
      <c r="J835" s="253"/>
      <c r="K835" s="253"/>
      <c r="L835" s="253"/>
      <c r="M835" s="253"/>
      <c r="N835" s="253"/>
      <c r="O835" s="253"/>
      <c r="P835" s="253"/>
      <c r="Q835" s="253"/>
      <c r="R835" s="253"/>
      <c r="S835" s="253"/>
      <c r="T835" s="253"/>
      <c r="U835" s="253"/>
      <c r="V835" s="253"/>
      <c r="W835" s="253"/>
      <c r="X835" s="253"/>
      <c r="Y835" s="253"/>
      <c r="Z835" s="253"/>
    </row>
    <row r="836" ht="13.5" customHeight="1">
      <c r="A836" s="253"/>
      <c r="B836" s="253"/>
      <c r="C836" s="253"/>
      <c r="D836" s="253"/>
      <c r="E836" s="253"/>
      <c r="F836" s="253"/>
      <c r="G836" s="253"/>
      <c r="H836" s="253"/>
      <c r="I836" s="253"/>
      <c r="J836" s="253"/>
      <c r="K836" s="253"/>
      <c r="L836" s="253"/>
      <c r="M836" s="253"/>
      <c r="N836" s="253"/>
      <c r="O836" s="253"/>
      <c r="P836" s="253"/>
      <c r="Q836" s="253"/>
      <c r="R836" s="253"/>
      <c r="S836" s="253"/>
      <c r="T836" s="253"/>
      <c r="U836" s="253"/>
      <c r="V836" s="253"/>
      <c r="W836" s="253"/>
      <c r="X836" s="253"/>
      <c r="Y836" s="253"/>
      <c r="Z836" s="253"/>
    </row>
    <row r="837" ht="13.5" customHeight="1">
      <c r="A837" s="253"/>
      <c r="B837" s="253"/>
      <c r="C837" s="253"/>
      <c r="D837" s="253"/>
      <c r="E837" s="253"/>
      <c r="F837" s="253"/>
      <c r="G837" s="253"/>
      <c r="H837" s="253"/>
      <c r="I837" s="253"/>
      <c r="J837" s="253"/>
      <c r="K837" s="253"/>
      <c r="L837" s="253"/>
      <c r="M837" s="253"/>
      <c r="N837" s="253"/>
      <c r="O837" s="253"/>
      <c r="P837" s="253"/>
      <c r="Q837" s="253"/>
      <c r="R837" s="253"/>
      <c r="S837" s="253"/>
      <c r="T837" s="253"/>
      <c r="U837" s="253"/>
      <c r="V837" s="253"/>
      <c r="W837" s="253"/>
      <c r="X837" s="253"/>
      <c r="Y837" s="253"/>
      <c r="Z837" s="253"/>
    </row>
    <row r="838" ht="13.5" customHeight="1">
      <c r="A838" s="253"/>
      <c r="B838" s="253"/>
      <c r="C838" s="253"/>
      <c r="D838" s="253"/>
      <c r="E838" s="253"/>
      <c r="F838" s="253"/>
      <c r="G838" s="253"/>
      <c r="H838" s="253"/>
      <c r="I838" s="253"/>
      <c r="J838" s="253"/>
      <c r="K838" s="253"/>
      <c r="L838" s="253"/>
      <c r="M838" s="253"/>
      <c r="N838" s="253"/>
      <c r="O838" s="253"/>
      <c r="P838" s="253"/>
      <c r="Q838" s="253"/>
      <c r="R838" s="253"/>
      <c r="S838" s="253"/>
      <c r="T838" s="253"/>
      <c r="U838" s="253"/>
      <c r="V838" s="253"/>
      <c r="W838" s="253"/>
      <c r="X838" s="253"/>
      <c r="Y838" s="253"/>
      <c r="Z838" s="253"/>
    </row>
    <row r="839" ht="13.5" customHeight="1">
      <c r="A839" s="253"/>
      <c r="B839" s="253"/>
      <c r="C839" s="253"/>
      <c r="D839" s="253"/>
      <c r="E839" s="253"/>
      <c r="F839" s="253"/>
      <c r="G839" s="253"/>
      <c r="H839" s="253"/>
      <c r="I839" s="253"/>
      <c r="J839" s="253"/>
      <c r="K839" s="253"/>
      <c r="L839" s="253"/>
      <c r="M839" s="253"/>
      <c r="N839" s="253"/>
      <c r="O839" s="253"/>
      <c r="P839" s="253"/>
      <c r="Q839" s="253"/>
      <c r="R839" s="253"/>
      <c r="S839" s="253"/>
      <c r="T839" s="253"/>
      <c r="U839" s="253"/>
      <c r="V839" s="253"/>
      <c r="W839" s="253"/>
      <c r="X839" s="253"/>
      <c r="Y839" s="253"/>
      <c r="Z839" s="253"/>
    </row>
    <row r="840" ht="13.5" customHeight="1">
      <c r="A840" s="253"/>
      <c r="B840" s="253"/>
      <c r="C840" s="253"/>
      <c r="D840" s="253"/>
      <c r="E840" s="253"/>
      <c r="F840" s="253"/>
      <c r="G840" s="253"/>
      <c r="H840" s="253"/>
      <c r="I840" s="253"/>
      <c r="J840" s="253"/>
      <c r="K840" s="253"/>
      <c r="L840" s="253"/>
      <c r="M840" s="253"/>
      <c r="N840" s="253"/>
      <c r="O840" s="253"/>
      <c r="P840" s="253"/>
      <c r="Q840" s="253"/>
      <c r="R840" s="253"/>
      <c r="S840" s="253"/>
      <c r="T840" s="253"/>
      <c r="U840" s="253"/>
      <c r="V840" s="253"/>
      <c r="W840" s="253"/>
      <c r="X840" s="253"/>
      <c r="Y840" s="253"/>
      <c r="Z840" s="253"/>
    </row>
    <row r="841" ht="13.5" customHeight="1">
      <c r="A841" s="253"/>
      <c r="B841" s="253"/>
      <c r="C841" s="253"/>
      <c r="D841" s="253"/>
      <c r="E841" s="253"/>
      <c r="F841" s="253"/>
      <c r="G841" s="253"/>
      <c r="H841" s="253"/>
      <c r="I841" s="253"/>
      <c r="J841" s="253"/>
      <c r="K841" s="253"/>
      <c r="L841" s="253"/>
      <c r="M841" s="253"/>
      <c r="N841" s="253"/>
      <c r="O841" s="253"/>
      <c r="P841" s="253"/>
      <c r="Q841" s="253"/>
      <c r="R841" s="253"/>
      <c r="S841" s="253"/>
      <c r="T841" s="253"/>
      <c r="U841" s="253"/>
      <c r="V841" s="253"/>
      <c r="W841" s="253"/>
      <c r="X841" s="253"/>
      <c r="Y841" s="253"/>
      <c r="Z841" s="253"/>
    </row>
    <row r="842" ht="13.5" customHeight="1">
      <c r="A842" s="253"/>
      <c r="B842" s="253"/>
      <c r="C842" s="253"/>
      <c r="D842" s="253"/>
      <c r="E842" s="253"/>
      <c r="F842" s="253"/>
      <c r="G842" s="253"/>
      <c r="H842" s="253"/>
      <c r="I842" s="253"/>
      <c r="J842" s="253"/>
      <c r="K842" s="253"/>
      <c r="L842" s="253"/>
      <c r="M842" s="253"/>
      <c r="N842" s="253"/>
      <c r="O842" s="253"/>
      <c r="P842" s="253"/>
      <c r="Q842" s="253"/>
      <c r="R842" s="253"/>
      <c r="S842" s="253"/>
      <c r="T842" s="253"/>
      <c r="U842" s="253"/>
      <c r="V842" s="253"/>
      <c r="W842" s="253"/>
      <c r="X842" s="253"/>
      <c r="Y842" s="253"/>
      <c r="Z842" s="253"/>
    </row>
    <row r="843" ht="13.5" customHeight="1">
      <c r="A843" s="253"/>
      <c r="B843" s="253"/>
      <c r="C843" s="253"/>
      <c r="D843" s="253"/>
      <c r="E843" s="253"/>
      <c r="F843" s="253"/>
      <c r="G843" s="253"/>
      <c r="H843" s="253"/>
      <c r="I843" s="253"/>
      <c r="J843" s="253"/>
      <c r="K843" s="253"/>
      <c r="L843" s="253"/>
      <c r="M843" s="253"/>
      <c r="N843" s="253"/>
      <c r="O843" s="253"/>
      <c r="P843" s="253"/>
      <c r="Q843" s="253"/>
      <c r="R843" s="253"/>
      <c r="S843" s="253"/>
      <c r="T843" s="253"/>
      <c r="U843" s="253"/>
      <c r="V843" s="253"/>
      <c r="W843" s="253"/>
      <c r="X843" s="253"/>
      <c r="Y843" s="253"/>
      <c r="Z843" s="253"/>
    </row>
    <row r="844" ht="13.5" customHeight="1">
      <c r="A844" s="253"/>
      <c r="B844" s="253"/>
      <c r="C844" s="253"/>
      <c r="D844" s="253"/>
      <c r="E844" s="253"/>
      <c r="F844" s="253"/>
      <c r="G844" s="253"/>
      <c r="H844" s="253"/>
      <c r="I844" s="253"/>
      <c r="J844" s="253"/>
      <c r="K844" s="253"/>
      <c r="L844" s="253"/>
      <c r="M844" s="253"/>
      <c r="N844" s="253"/>
      <c r="O844" s="253"/>
      <c r="P844" s="253"/>
      <c r="Q844" s="253"/>
      <c r="R844" s="253"/>
      <c r="S844" s="253"/>
      <c r="T844" s="253"/>
      <c r="U844" s="253"/>
      <c r="V844" s="253"/>
      <c r="W844" s="253"/>
      <c r="X844" s="253"/>
      <c r="Y844" s="253"/>
      <c r="Z844" s="253"/>
    </row>
    <row r="845" ht="13.5" customHeight="1">
      <c r="A845" s="253"/>
      <c r="B845" s="253"/>
      <c r="C845" s="253"/>
      <c r="D845" s="253"/>
      <c r="E845" s="253"/>
      <c r="F845" s="253"/>
      <c r="G845" s="253"/>
      <c r="H845" s="253"/>
      <c r="I845" s="253"/>
      <c r="J845" s="253"/>
      <c r="K845" s="253"/>
      <c r="L845" s="253"/>
      <c r="M845" s="253"/>
      <c r="N845" s="253"/>
      <c r="O845" s="253"/>
      <c r="P845" s="253"/>
      <c r="Q845" s="253"/>
      <c r="R845" s="253"/>
      <c r="S845" s="253"/>
      <c r="T845" s="253"/>
      <c r="U845" s="253"/>
      <c r="V845" s="253"/>
      <c r="W845" s="253"/>
      <c r="X845" s="253"/>
      <c r="Y845" s="253"/>
      <c r="Z845" s="253"/>
    </row>
    <row r="846" ht="13.5" customHeight="1">
      <c r="A846" s="253"/>
      <c r="B846" s="253"/>
      <c r="C846" s="253"/>
      <c r="D846" s="253"/>
      <c r="E846" s="253"/>
      <c r="F846" s="253"/>
      <c r="G846" s="253"/>
      <c r="H846" s="253"/>
      <c r="I846" s="253"/>
      <c r="J846" s="253"/>
      <c r="K846" s="253"/>
      <c r="L846" s="253"/>
      <c r="M846" s="253"/>
      <c r="N846" s="253"/>
      <c r="O846" s="253"/>
      <c r="P846" s="253"/>
      <c r="Q846" s="253"/>
      <c r="R846" s="253"/>
      <c r="S846" s="253"/>
      <c r="T846" s="253"/>
      <c r="U846" s="253"/>
      <c r="V846" s="253"/>
      <c r="W846" s="253"/>
      <c r="X846" s="253"/>
      <c r="Y846" s="253"/>
      <c r="Z846" s="253"/>
    </row>
    <row r="847" ht="13.5" customHeight="1">
      <c r="A847" s="253"/>
      <c r="B847" s="253"/>
      <c r="C847" s="253"/>
      <c r="D847" s="253"/>
      <c r="E847" s="253"/>
      <c r="F847" s="253"/>
      <c r="G847" s="253"/>
      <c r="H847" s="253"/>
      <c r="I847" s="253"/>
      <c r="J847" s="253"/>
      <c r="K847" s="253"/>
      <c r="L847" s="253"/>
      <c r="M847" s="253"/>
      <c r="N847" s="253"/>
      <c r="O847" s="253"/>
      <c r="P847" s="253"/>
      <c r="Q847" s="253"/>
      <c r="R847" s="253"/>
      <c r="S847" s="253"/>
      <c r="T847" s="253"/>
      <c r="U847" s="253"/>
      <c r="V847" s="253"/>
      <c r="W847" s="253"/>
      <c r="X847" s="253"/>
      <c r="Y847" s="253"/>
      <c r="Z847" s="253"/>
    </row>
    <row r="848" ht="13.5" customHeight="1">
      <c r="A848" s="253"/>
      <c r="B848" s="253"/>
      <c r="C848" s="253"/>
      <c r="D848" s="253"/>
      <c r="E848" s="253"/>
      <c r="F848" s="253"/>
      <c r="G848" s="253"/>
      <c r="H848" s="253"/>
      <c r="I848" s="253"/>
      <c r="J848" s="253"/>
      <c r="K848" s="253"/>
      <c r="L848" s="253"/>
      <c r="M848" s="253"/>
      <c r="N848" s="253"/>
      <c r="O848" s="253"/>
      <c r="P848" s="253"/>
      <c r="Q848" s="253"/>
      <c r="R848" s="253"/>
      <c r="S848" s="253"/>
      <c r="T848" s="253"/>
      <c r="U848" s="253"/>
      <c r="V848" s="253"/>
      <c r="W848" s="253"/>
      <c r="X848" s="253"/>
      <c r="Y848" s="253"/>
      <c r="Z848" s="253"/>
    </row>
    <row r="849" ht="13.5" customHeight="1">
      <c r="A849" s="253"/>
      <c r="B849" s="253"/>
      <c r="C849" s="253"/>
      <c r="D849" s="253"/>
      <c r="E849" s="253"/>
      <c r="F849" s="253"/>
      <c r="G849" s="253"/>
      <c r="H849" s="253"/>
      <c r="I849" s="253"/>
      <c r="J849" s="253"/>
      <c r="K849" s="253"/>
      <c r="L849" s="253"/>
      <c r="M849" s="253"/>
      <c r="N849" s="253"/>
      <c r="O849" s="253"/>
      <c r="P849" s="253"/>
      <c r="Q849" s="253"/>
      <c r="R849" s="253"/>
      <c r="S849" s="253"/>
      <c r="T849" s="253"/>
      <c r="U849" s="253"/>
      <c r="V849" s="253"/>
      <c r="W849" s="253"/>
      <c r="X849" s="253"/>
      <c r="Y849" s="253"/>
      <c r="Z849" s="253"/>
    </row>
    <row r="850" ht="13.5" customHeight="1">
      <c r="A850" s="253"/>
      <c r="B850" s="253"/>
      <c r="C850" s="253"/>
      <c r="D850" s="253"/>
      <c r="E850" s="253"/>
      <c r="F850" s="253"/>
      <c r="G850" s="253"/>
      <c r="H850" s="253"/>
      <c r="I850" s="253"/>
      <c r="J850" s="253"/>
      <c r="K850" s="253"/>
      <c r="L850" s="253"/>
      <c r="M850" s="253"/>
      <c r="N850" s="253"/>
      <c r="O850" s="253"/>
      <c r="P850" s="253"/>
      <c r="Q850" s="253"/>
      <c r="R850" s="253"/>
      <c r="S850" s="253"/>
      <c r="T850" s="253"/>
      <c r="U850" s="253"/>
      <c r="V850" s="253"/>
      <c r="W850" s="253"/>
      <c r="X850" s="253"/>
      <c r="Y850" s="253"/>
      <c r="Z850" s="253"/>
    </row>
    <row r="851" ht="13.5" customHeight="1">
      <c r="A851" s="253"/>
      <c r="B851" s="253"/>
      <c r="C851" s="253"/>
      <c r="D851" s="253"/>
      <c r="E851" s="253"/>
      <c r="F851" s="253"/>
      <c r="G851" s="253"/>
      <c r="H851" s="253"/>
      <c r="I851" s="253"/>
      <c r="J851" s="253"/>
      <c r="K851" s="253"/>
      <c r="L851" s="253"/>
      <c r="M851" s="253"/>
      <c r="N851" s="253"/>
      <c r="O851" s="253"/>
      <c r="P851" s="253"/>
      <c r="Q851" s="253"/>
      <c r="R851" s="253"/>
      <c r="S851" s="253"/>
      <c r="T851" s="253"/>
      <c r="U851" s="253"/>
      <c r="V851" s="253"/>
      <c r="W851" s="253"/>
      <c r="X851" s="253"/>
      <c r="Y851" s="253"/>
      <c r="Z851" s="253"/>
    </row>
    <row r="852" ht="13.5" customHeight="1">
      <c r="A852" s="253"/>
      <c r="B852" s="253"/>
      <c r="C852" s="253"/>
      <c r="D852" s="253"/>
      <c r="E852" s="253"/>
      <c r="F852" s="253"/>
      <c r="G852" s="253"/>
      <c r="H852" s="253"/>
      <c r="I852" s="253"/>
      <c r="J852" s="253"/>
      <c r="K852" s="253"/>
      <c r="L852" s="253"/>
      <c r="M852" s="253"/>
      <c r="N852" s="253"/>
      <c r="O852" s="253"/>
      <c r="P852" s="253"/>
      <c r="Q852" s="253"/>
      <c r="R852" s="253"/>
      <c r="S852" s="253"/>
      <c r="T852" s="253"/>
      <c r="U852" s="253"/>
      <c r="V852" s="253"/>
      <c r="W852" s="253"/>
      <c r="X852" s="253"/>
      <c r="Y852" s="253"/>
      <c r="Z852" s="253"/>
    </row>
    <row r="853" ht="13.5" customHeight="1">
      <c r="A853" s="253"/>
      <c r="B853" s="253"/>
      <c r="C853" s="253"/>
      <c r="D853" s="253"/>
      <c r="E853" s="253"/>
      <c r="F853" s="253"/>
      <c r="G853" s="253"/>
      <c r="H853" s="253"/>
      <c r="I853" s="253"/>
      <c r="J853" s="253"/>
      <c r="K853" s="253"/>
      <c r="L853" s="253"/>
      <c r="M853" s="253"/>
      <c r="N853" s="253"/>
      <c r="O853" s="253"/>
      <c r="P853" s="253"/>
      <c r="Q853" s="253"/>
      <c r="R853" s="253"/>
      <c r="S853" s="253"/>
      <c r="T853" s="253"/>
      <c r="U853" s="253"/>
      <c r="V853" s="253"/>
      <c r="W853" s="253"/>
      <c r="X853" s="253"/>
      <c r="Y853" s="253"/>
      <c r="Z853" s="253"/>
    </row>
    <row r="854" ht="13.5" customHeight="1">
      <c r="A854" s="253"/>
      <c r="B854" s="253"/>
      <c r="C854" s="253"/>
      <c r="D854" s="253"/>
      <c r="E854" s="253"/>
      <c r="F854" s="253"/>
      <c r="G854" s="253"/>
      <c r="H854" s="253"/>
      <c r="I854" s="253"/>
      <c r="J854" s="253"/>
      <c r="K854" s="253"/>
      <c r="L854" s="253"/>
      <c r="M854" s="253"/>
      <c r="N854" s="253"/>
      <c r="O854" s="253"/>
      <c r="P854" s="253"/>
      <c r="Q854" s="253"/>
      <c r="R854" s="253"/>
      <c r="S854" s="253"/>
      <c r="T854" s="253"/>
      <c r="U854" s="253"/>
      <c r="V854" s="253"/>
      <c r="W854" s="253"/>
      <c r="X854" s="253"/>
      <c r="Y854" s="253"/>
      <c r="Z854" s="253"/>
    </row>
    <row r="855" ht="13.5" customHeight="1">
      <c r="A855" s="253"/>
      <c r="B855" s="253"/>
      <c r="C855" s="253"/>
      <c r="D855" s="253"/>
      <c r="E855" s="253"/>
      <c r="F855" s="253"/>
      <c r="G855" s="253"/>
      <c r="H855" s="253"/>
      <c r="I855" s="253"/>
      <c r="J855" s="253"/>
      <c r="K855" s="253"/>
      <c r="L855" s="253"/>
      <c r="M855" s="253"/>
      <c r="N855" s="253"/>
      <c r="O855" s="253"/>
      <c r="P855" s="253"/>
      <c r="Q855" s="253"/>
      <c r="R855" s="253"/>
      <c r="S855" s="253"/>
      <c r="T855" s="253"/>
      <c r="U855" s="253"/>
      <c r="V855" s="253"/>
      <c r="W855" s="253"/>
      <c r="X855" s="253"/>
      <c r="Y855" s="253"/>
      <c r="Z855" s="253"/>
    </row>
    <row r="856" ht="13.5" customHeight="1">
      <c r="A856" s="253"/>
      <c r="B856" s="253"/>
      <c r="C856" s="253"/>
      <c r="D856" s="253"/>
      <c r="E856" s="253"/>
      <c r="F856" s="253"/>
      <c r="G856" s="253"/>
      <c r="H856" s="253"/>
      <c r="I856" s="253"/>
      <c r="J856" s="253"/>
      <c r="K856" s="253"/>
      <c r="L856" s="253"/>
      <c r="M856" s="253"/>
      <c r="N856" s="253"/>
      <c r="O856" s="253"/>
      <c r="P856" s="253"/>
      <c r="Q856" s="253"/>
      <c r="R856" s="253"/>
      <c r="S856" s="253"/>
      <c r="T856" s="253"/>
      <c r="U856" s="253"/>
      <c r="V856" s="253"/>
      <c r="W856" s="253"/>
      <c r="X856" s="253"/>
      <c r="Y856" s="253"/>
      <c r="Z856" s="253"/>
    </row>
    <row r="857" ht="13.5" customHeight="1">
      <c r="A857" s="253"/>
      <c r="B857" s="253"/>
      <c r="C857" s="253"/>
      <c r="D857" s="253"/>
      <c r="E857" s="253"/>
      <c r="F857" s="253"/>
      <c r="G857" s="253"/>
      <c r="H857" s="253"/>
      <c r="I857" s="253"/>
      <c r="J857" s="253"/>
      <c r="K857" s="253"/>
      <c r="L857" s="253"/>
      <c r="M857" s="253"/>
      <c r="N857" s="253"/>
      <c r="O857" s="253"/>
      <c r="P857" s="253"/>
      <c r="Q857" s="253"/>
      <c r="R857" s="253"/>
      <c r="S857" s="253"/>
      <c r="T857" s="253"/>
      <c r="U857" s="253"/>
      <c r="V857" s="253"/>
      <c r="W857" s="253"/>
      <c r="X857" s="253"/>
      <c r="Y857" s="253"/>
      <c r="Z857" s="253"/>
    </row>
    <row r="858" ht="13.5" customHeight="1">
      <c r="A858" s="253"/>
      <c r="B858" s="253"/>
      <c r="C858" s="253"/>
      <c r="D858" s="253"/>
      <c r="E858" s="253"/>
      <c r="F858" s="253"/>
      <c r="G858" s="253"/>
      <c r="H858" s="253"/>
      <c r="I858" s="253"/>
      <c r="J858" s="253"/>
      <c r="K858" s="253"/>
      <c r="L858" s="253"/>
      <c r="M858" s="253"/>
      <c r="N858" s="253"/>
      <c r="O858" s="253"/>
      <c r="P858" s="253"/>
      <c r="Q858" s="253"/>
      <c r="R858" s="253"/>
      <c r="S858" s="253"/>
      <c r="T858" s="253"/>
      <c r="U858" s="253"/>
      <c r="V858" s="253"/>
      <c r="W858" s="253"/>
      <c r="X858" s="253"/>
      <c r="Y858" s="253"/>
      <c r="Z858" s="253"/>
    </row>
    <row r="859" ht="13.5" customHeight="1">
      <c r="A859" s="253"/>
      <c r="B859" s="253"/>
      <c r="C859" s="253"/>
      <c r="D859" s="253"/>
      <c r="E859" s="253"/>
      <c r="F859" s="253"/>
      <c r="G859" s="253"/>
      <c r="H859" s="253"/>
      <c r="I859" s="253"/>
      <c r="J859" s="253"/>
      <c r="K859" s="253"/>
      <c r="L859" s="253"/>
      <c r="M859" s="253"/>
      <c r="N859" s="253"/>
      <c r="O859" s="253"/>
      <c r="P859" s="253"/>
      <c r="Q859" s="253"/>
      <c r="R859" s="253"/>
      <c r="S859" s="253"/>
      <c r="T859" s="253"/>
      <c r="U859" s="253"/>
      <c r="V859" s="253"/>
      <c r="W859" s="253"/>
      <c r="X859" s="253"/>
      <c r="Y859" s="253"/>
      <c r="Z859" s="253"/>
    </row>
    <row r="860" ht="13.5" customHeight="1">
      <c r="A860" s="253"/>
      <c r="B860" s="253"/>
      <c r="C860" s="253"/>
      <c r="D860" s="253"/>
      <c r="E860" s="253"/>
      <c r="F860" s="253"/>
      <c r="G860" s="253"/>
      <c r="H860" s="253"/>
      <c r="I860" s="253"/>
      <c r="J860" s="253"/>
      <c r="K860" s="253"/>
      <c r="L860" s="253"/>
      <c r="M860" s="253"/>
      <c r="N860" s="253"/>
      <c r="O860" s="253"/>
      <c r="P860" s="253"/>
      <c r="Q860" s="253"/>
      <c r="R860" s="253"/>
      <c r="S860" s="253"/>
      <c r="T860" s="253"/>
      <c r="U860" s="253"/>
      <c r="V860" s="253"/>
      <c r="W860" s="253"/>
      <c r="X860" s="253"/>
      <c r="Y860" s="253"/>
      <c r="Z860" s="253"/>
    </row>
    <row r="861" ht="13.5" customHeight="1">
      <c r="A861" s="253"/>
      <c r="B861" s="253"/>
      <c r="C861" s="253"/>
      <c r="D861" s="253"/>
      <c r="E861" s="253"/>
      <c r="F861" s="253"/>
      <c r="G861" s="253"/>
      <c r="H861" s="253"/>
      <c r="I861" s="253"/>
      <c r="J861" s="253"/>
      <c r="K861" s="253"/>
      <c r="L861" s="253"/>
      <c r="M861" s="253"/>
      <c r="N861" s="253"/>
      <c r="O861" s="253"/>
      <c r="P861" s="253"/>
      <c r="Q861" s="253"/>
      <c r="R861" s="253"/>
      <c r="S861" s="253"/>
      <c r="T861" s="253"/>
      <c r="U861" s="253"/>
      <c r="V861" s="253"/>
      <c r="W861" s="253"/>
      <c r="X861" s="253"/>
      <c r="Y861" s="253"/>
      <c r="Z861" s="253"/>
    </row>
    <row r="862" ht="13.5" customHeight="1">
      <c r="A862" s="253"/>
      <c r="B862" s="253"/>
      <c r="C862" s="253"/>
      <c r="D862" s="253"/>
      <c r="E862" s="253"/>
      <c r="F862" s="253"/>
      <c r="G862" s="253"/>
      <c r="H862" s="253"/>
      <c r="I862" s="253"/>
      <c r="J862" s="253"/>
      <c r="K862" s="253"/>
      <c r="L862" s="253"/>
      <c r="M862" s="253"/>
      <c r="N862" s="253"/>
      <c r="O862" s="253"/>
      <c r="P862" s="253"/>
      <c r="Q862" s="253"/>
      <c r="R862" s="253"/>
      <c r="S862" s="253"/>
      <c r="T862" s="253"/>
      <c r="U862" s="253"/>
      <c r="V862" s="253"/>
      <c r="W862" s="253"/>
      <c r="X862" s="253"/>
      <c r="Y862" s="253"/>
      <c r="Z862" s="253"/>
    </row>
    <row r="863" ht="13.5" customHeight="1">
      <c r="A863" s="253"/>
      <c r="B863" s="253"/>
      <c r="C863" s="253"/>
      <c r="D863" s="253"/>
      <c r="E863" s="253"/>
      <c r="F863" s="253"/>
      <c r="G863" s="253"/>
      <c r="H863" s="253"/>
      <c r="I863" s="253"/>
      <c r="J863" s="253"/>
      <c r="K863" s="253"/>
      <c r="L863" s="253"/>
      <c r="M863" s="253"/>
      <c r="N863" s="253"/>
      <c r="O863" s="253"/>
      <c r="P863" s="253"/>
      <c r="Q863" s="253"/>
      <c r="R863" s="253"/>
      <c r="S863" s="253"/>
      <c r="T863" s="253"/>
      <c r="U863" s="253"/>
      <c r="V863" s="253"/>
      <c r="W863" s="253"/>
      <c r="X863" s="253"/>
      <c r="Y863" s="253"/>
      <c r="Z863" s="253"/>
    </row>
    <row r="864" ht="13.5" customHeight="1">
      <c r="A864" s="253"/>
      <c r="B864" s="253"/>
      <c r="C864" s="253"/>
      <c r="D864" s="253"/>
      <c r="E864" s="253"/>
      <c r="F864" s="253"/>
      <c r="G864" s="253"/>
      <c r="H864" s="253"/>
      <c r="I864" s="253"/>
      <c r="J864" s="253"/>
      <c r="K864" s="253"/>
      <c r="L864" s="253"/>
      <c r="M864" s="253"/>
      <c r="N864" s="253"/>
      <c r="O864" s="253"/>
      <c r="P864" s="253"/>
      <c r="Q864" s="253"/>
      <c r="R864" s="253"/>
      <c r="S864" s="253"/>
      <c r="T864" s="253"/>
      <c r="U864" s="253"/>
      <c r="V864" s="253"/>
      <c r="W864" s="253"/>
      <c r="X864" s="253"/>
      <c r="Y864" s="253"/>
      <c r="Z864" s="253"/>
    </row>
    <row r="865" ht="13.5" customHeight="1">
      <c r="A865" s="253"/>
      <c r="B865" s="253"/>
      <c r="C865" s="253"/>
      <c r="D865" s="253"/>
      <c r="E865" s="253"/>
      <c r="F865" s="253"/>
      <c r="G865" s="253"/>
      <c r="H865" s="253"/>
      <c r="I865" s="253"/>
      <c r="J865" s="253"/>
      <c r="K865" s="253"/>
      <c r="L865" s="253"/>
      <c r="M865" s="253"/>
      <c r="N865" s="253"/>
      <c r="O865" s="253"/>
      <c r="P865" s="253"/>
      <c r="Q865" s="253"/>
      <c r="R865" s="253"/>
      <c r="S865" s="253"/>
      <c r="T865" s="253"/>
      <c r="U865" s="253"/>
      <c r="V865" s="253"/>
      <c r="W865" s="253"/>
      <c r="X865" s="253"/>
      <c r="Y865" s="253"/>
      <c r="Z865" s="253"/>
    </row>
    <row r="866" ht="13.5" customHeight="1">
      <c r="A866" s="253"/>
      <c r="B866" s="253"/>
      <c r="C866" s="253"/>
      <c r="D866" s="253"/>
      <c r="E866" s="253"/>
      <c r="F866" s="253"/>
      <c r="G866" s="253"/>
      <c r="H866" s="253"/>
      <c r="I866" s="253"/>
      <c r="J866" s="253"/>
      <c r="K866" s="253"/>
      <c r="L866" s="253"/>
      <c r="M866" s="253"/>
      <c r="N866" s="253"/>
      <c r="O866" s="253"/>
      <c r="P866" s="253"/>
      <c r="Q866" s="253"/>
      <c r="R866" s="253"/>
      <c r="S866" s="253"/>
      <c r="T866" s="253"/>
      <c r="U866" s="253"/>
      <c r="V866" s="253"/>
      <c r="W866" s="253"/>
      <c r="X866" s="253"/>
      <c r="Y866" s="253"/>
      <c r="Z866" s="253"/>
    </row>
    <row r="867" ht="13.5" customHeight="1">
      <c r="A867" s="253"/>
      <c r="B867" s="253"/>
      <c r="C867" s="253"/>
      <c r="D867" s="253"/>
      <c r="E867" s="253"/>
      <c r="F867" s="253"/>
      <c r="G867" s="253"/>
      <c r="H867" s="253"/>
      <c r="I867" s="253"/>
      <c r="J867" s="253"/>
      <c r="K867" s="253"/>
      <c r="L867" s="253"/>
      <c r="M867" s="253"/>
      <c r="N867" s="253"/>
      <c r="O867" s="253"/>
      <c r="P867" s="253"/>
      <c r="Q867" s="253"/>
      <c r="R867" s="253"/>
      <c r="S867" s="253"/>
      <c r="T867" s="253"/>
      <c r="U867" s="253"/>
      <c r="V867" s="253"/>
      <c r="W867" s="253"/>
      <c r="X867" s="253"/>
      <c r="Y867" s="253"/>
      <c r="Z867" s="253"/>
    </row>
    <row r="868" ht="13.5" customHeight="1">
      <c r="A868" s="253"/>
      <c r="B868" s="253"/>
      <c r="C868" s="253"/>
      <c r="D868" s="253"/>
      <c r="E868" s="253"/>
      <c r="F868" s="253"/>
      <c r="G868" s="253"/>
      <c r="H868" s="253"/>
      <c r="I868" s="253"/>
      <c r="J868" s="253"/>
      <c r="K868" s="253"/>
      <c r="L868" s="253"/>
      <c r="M868" s="253"/>
      <c r="N868" s="253"/>
      <c r="O868" s="253"/>
      <c r="P868" s="253"/>
      <c r="Q868" s="253"/>
      <c r="R868" s="253"/>
      <c r="S868" s="253"/>
      <c r="T868" s="253"/>
      <c r="U868" s="253"/>
      <c r="V868" s="253"/>
      <c r="W868" s="253"/>
      <c r="X868" s="253"/>
      <c r="Y868" s="253"/>
      <c r="Z868" s="253"/>
    </row>
    <row r="869" ht="13.5" customHeight="1">
      <c r="A869" s="253"/>
      <c r="B869" s="253"/>
      <c r="C869" s="253"/>
      <c r="D869" s="253"/>
      <c r="E869" s="253"/>
      <c r="F869" s="253"/>
      <c r="G869" s="253"/>
      <c r="H869" s="253"/>
      <c r="I869" s="253"/>
      <c r="J869" s="253"/>
      <c r="K869" s="253"/>
      <c r="L869" s="253"/>
      <c r="M869" s="253"/>
      <c r="N869" s="253"/>
      <c r="O869" s="253"/>
      <c r="P869" s="253"/>
      <c r="Q869" s="253"/>
      <c r="R869" s="253"/>
      <c r="S869" s="253"/>
      <c r="T869" s="253"/>
      <c r="U869" s="253"/>
      <c r="V869" s="253"/>
      <c r="W869" s="253"/>
      <c r="X869" s="253"/>
      <c r="Y869" s="253"/>
      <c r="Z869" s="253"/>
    </row>
    <row r="870" ht="13.5" customHeight="1">
      <c r="A870" s="253"/>
      <c r="B870" s="253"/>
      <c r="C870" s="253"/>
      <c r="D870" s="253"/>
      <c r="E870" s="253"/>
      <c r="F870" s="253"/>
      <c r="G870" s="253"/>
      <c r="H870" s="253"/>
      <c r="I870" s="253"/>
      <c r="J870" s="253"/>
      <c r="K870" s="253"/>
      <c r="L870" s="253"/>
      <c r="M870" s="253"/>
      <c r="N870" s="253"/>
      <c r="O870" s="253"/>
      <c r="P870" s="253"/>
      <c r="Q870" s="253"/>
      <c r="R870" s="253"/>
      <c r="S870" s="253"/>
      <c r="T870" s="253"/>
      <c r="U870" s="253"/>
      <c r="V870" s="253"/>
      <c r="W870" s="253"/>
      <c r="X870" s="253"/>
      <c r="Y870" s="253"/>
      <c r="Z870" s="253"/>
    </row>
    <row r="871" ht="13.5" customHeight="1">
      <c r="A871" s="253"/>
      <c r="B871" s="253"/>
      <c r="C871" s="253"/>
      <c r="D871" s="253"/>
      <c r="E871" s="253"/>
      <c r="F871" s="253"/>
      <c r="G871" s="253"/>
      <c r="H871" s="253"/>
      <c r="I871" s="253"/>
      <c r="J871" s="253"/>
      <c r="K871" s="253"/>
      <c r="L871" s="253"/>
      <c r="M871" s="253"/>
      <c r="N871" s="253"/>
      <c r="O871" s="253"/>
      <c r="P871" s="253"/>
      <c r="Q871" s="253"/>
      <c r="R871" s="253"/>
      <c r="S871" s="253"/>
      <c r="T871" s="253"/>
      <c r="U871" s="253"/>
      <c r="V871" s="253"/>
      <c r="W871" s="253"/>
      <c r="X871" s="253"/>
      <c r="Y871" s="253"/>
      <c r="Z871" s="253"/>
    </row>
    <row r="872" ht="13.5" customHeight="1">
      <c r="A872" s="253"/>
      <c r="B872" s="253"/>
      <c r="C872" s="253"/>
      <c r="D872" s="253"/>
      <c r="E872" s="253"/>
      <c r="F872" s="253"/>
      <c r="G872" s="253"/>
      <c r="H872" s="253"/>
      <c r="I872" s="253"/>
      <c r="J872" s="253"/>
      <c r="K872" s="253"/>
      <c r="L872" s="253"/>
      <c r="M872" s="253"/>
      <c r="N872" s="253"/>
      <c r="O872" s="253"/>
      <c r="P872" s="253"/>
      <c r="Q872" s="253"/>
      <c r="R872" s="253"/>
      <c r="S872" s="253"/>
      <c r="T872" s="253"/>
      <c r="U872" s="253"/>
      <c r="V872" s="253"/>
      <c r="W872" s="253"/>
      <c r="X872" s="253"/>
      <c r="Y872" s="253"/>
      <c r="Z872" s="253"/>
    </row>
    <row r="873" ht="13.5" customHeight="1">
      <c r="A873" s="253"/>
      <c r="B873" s="253"/>
      <c r="C873" s="253"/>
      <c r="D873" s="253"/>
      <c r="E873" s="253"/>
      <c r="F873" s="253"/>
      <c r="G873" s="253"/>
      <c r="H873" s="253"/>
      <c r="I873" s="253"/>
      <c r="J873" s="253"/>
      <c r="K873" s="253"/>
      <c r="L873" s="253"/>
      <c r="M873" s="253"/>
      <c r="N873" s="253"/>
      <c r="O873" s="253"/>
      <c r="P873" s="253"/>
      <c r="Q873" s="253"/>
      <c r="R873" s="253"/>
      <c r="S873" s="253"/>
      <c r="T873" s="253"/>
      <c r="U873" s="253"/>
      <c r="V873" s="253"/>
      <c r="W873" s="253"/>
      <c r="X873" s="253"/>
      <c r="Y873" s="253"/>
      <c r="Z873" s="253"/>
    </row>
    <row r="874" ht="13.5" customHeight="1">
      <c r="A874" s="253"/>
      <c r="B874" s="253"/>
      <c r="C874" s="253"/>
      <c r="D874" s="253"/>
      <c r="E874" s="253"/>
      <c r="F874" s="253"/>
      <c r="G874" s="253"/>
      <c r="H874" s="253"/>
      <c r="I874" s="253"/>
      <c r="J874" s="253"/>
      <c r="K874" s="253"/>
      <c r="L874" s="253"/>
      <c r="M874" s="253"/>
      <c r="N874" s="253"/>
      <c r="O874" s="253"/>
      <c r="P874" s="253"/>
      <c r="Q874" s="253"/>
      <c r="R874" s="253"/>
      <c r="S874" s="253"/>
      <c r="T874" s="253"/>
      <c r="U874" s="253"/>
      <c r="V874" s="253"/>
      <c r="W874" s="253"/>
      <c r="X874" s="253"/>
      <c r="Y874" s="253"/>
      <c r="Z874" s="253"/>
    </row>
    <row r="875" ht="13.5" customHeight="1">
      <c r="A875" s="253"/>
      <c r="B875" s="253"/>
      <c r="C875" s="253"/>
      <c r="D875" s="253"/>
      <c r="E875" s="253"/>
      <c r="F875" s="253"/>
      <c r="G875" s="253"/>
      <c r="H875" s="253"/>
      <c r="I875" s="253"/>
      <c r="J875" s="253"/>
      <c r="K875" s="253"/>
      <c r="L875" s="253"/>
      <c r="M875" s="253"/>
      <c r="N875" s="253"/>
      <c r="O875" s="253"/>
      <c r="P875" s="253"/>
      <c r="Q875" s="253"/>
      <c r="R875" s="253"/>
      <c r="S875" s="253"/>
      <c r="T875" s="253"/>
      <c r="U875" s="253"/>
      <c r="V875" s="253"/>
      <c r="W875" s="253"/>
      <c r="X875" s="253"/>
      <c r="Y875" s="253"/>
      <c r="Z875" s="253"/>
    </row>
    <row r="876" ht="13.5" customHeight="1">
      <c r="A876" s="253"/>
      <c r="B876" s="253"/>
      <c r="C876" s="253"/>
      <c r="D876" s="253"/>
      <c r="E876" s="253"/>
      <c r="F876" s="253"/>
      <c r="G876" s="253"/>
      <c r="H876" s="253"/>
      <c r="I876" s="253"/>
      <c r="J876" s="253"/>
      <c r="K876" s="253"/>
      <c r="L876" s="253"/>
      <c r="M876" s="253"/>
      <c r="N876" s="253"/>
      <c r="O876" s="253"/>
      <c r="P876" s="253"/>
      <c r="Q876" s="253"/>
      <c r="R876" s="253"/>
      <c r="S876" s="253"/>
      <c r="T876" s="253"/>
      <c r="U876" s="253"/>
      <c r="V876" s="253"/>
      <c r="W876" s="253"/>
      <c r="X876" s="253"/>
      <c r="Y876" s="253"/>
      <c r="Z876" s="253"/>
    </row>
    <row r="877" ht="13.5" customHeight="1">
      <c r="A877" s="253"/>
      <c r="B877" s="253"/>
      <c r="C877" s="253"/>
      <c r="D877" s="253"/>
      <c r="E877" s="253"/>
      <c r="F877" s="253"/>
      <c r="G877" s="253"/>
      <c r="H877" s="253"/>
      <c r="I877" s="253"/>
      <c r="J877" s="253"/>
      <c r="K877" s="253"/>
      <c r="L877" s="253"/>
      <c r="M877" s="253"/>
      <c r="N877" s="253"/>
      <c r="O877" s="253"/>
      <c r="P877" s="253"/>
      <c r="Q877" s="253"/>
      <c r="R877" s="253"/>
      <c r="S877" s="253"/>
      <c r="T877" s="253"/>
      <c r="U877" s="253"/>
      <c r="V877" s="253"/>
      <c r="W877" s="253"/>
      <c r="X877" s="253"/>
      <c r="Y877" s="253"/>
      <c r="Z877" s="253"/>
    </row>
    <row r="878" ht="13.5" customHeight="1">
      <c r="A878" s="253"/>
      <c r="B878" s="253"/>
      <c r="C878" s="253"/>
      <c r="D878" s="253"/>
      <c r="E878" s="253"/>
      <c r="F878" s="253"/>
      <c r="G878" s="253"/>
      <c r="H878" s="253"/>
      <c r="I878" s="253"/>
      <c r="J878" s="253"/>
      <c r="K878" s="253"/>
      <c r="L878" s="253"/>
      <c r="M878" s="253"/>
      <c r="N878" s="253"/>
      <c r="O878" s="253"/>
      <c r="P878" s="253"/>
      <c r="Q878" s="253"/>
      <c r="R878" s="253"/>
      <c r="S878" s="253"/>
      <c r="T878" s="253"/>
      <c r="U878" s="253"/>
      <c r="V878" s="253"/>
      <c r="W878" s="253"/>
      <c r="X878" s="253"/>
      <c r="Y878" s="253"/>
      <c r="Z878" s="253"/>
    </row>
    <row r="879" ht="13.5" customHeight="1">
      <c r="A879" s="253"/>
      <c r="B879" s="253"/>
      <c r="C879" s="253"/>
      <c r="D879" s="253"/>
      <c r="E879" s="253"/>
      <c r="F879" s="253"/>
      <c r="G879" s="253"/>
      <c r="H879" s="253"/>
      <c r="I879" s="253"/>
      <c r="J879" s="253"/>
      <c r="K879" s="253"/>
      <c r="L879" s="253"/>
      <c r="M879" s="253"/>
      <c r="N879" s="253"/>
      <c r="O879" s="253"/>
      <c r="P879" s="253"/>
      <c r="Q879" s="253"/>
      <c r="R879" s="253"/>
      <c r="S879" s="253"/>
      <c r="T879" s="253"/>
      <c r="U879" s="253"/>
      <c r="V879" s="253"/>
      <c r="W879" s="253"/>
      <c r="X879" s="253"/>
      <c r="Y879" s="253"/>
      <c r="Z879" s="253"/>
    </row>
    <row r="880" ht="13.5" customHeight="1">
      <c r="A880" s="253"/>
      <c r="B880" s="253"/>
      <c r="C880" s="253"/>
      <c r="D880" s="253"/>
      <c r="E880" s="253"/>
      <c r="F880" s="253"/>
      <c r="G880" s="253"/>
      <c r="H880" s="253"/>
      <c r="I880" s="253"/>
      <c r="J880" s="253"/>
      <c r="K880" s="253"/>
      <c r="L880" s="253"/>
      <c r="M880" s="253"/>
      <c r="N880" s="253"/>
      <c r="O880" s="253"/>
      <c r="P880" s="253"/>
      <c r="Q880" s="253"/>
      <c r="R880" s="253"/>
      <c r="S880" s="253"/>
      <c r="T880" s="253"/>
      <c r="U880" s="253"/>
      <c r="V880" s="253"/>
      <c r="W880" s="253"/>
      <c r="X880" s="253"/>
      <c r="Y880" s="253"/>
      <c r="Z880" s="253"/>
    </row>
    <row r="881" ht="13.5" customHeight="1">
      <c r="A881" s="253"/>
      <c r="B881" s="253"/>
      <c r="C881" s="253"/>
      <c r="D881" s="253"/>
      <c r="E881" s="253"/>
      <c r="F881" s="253"/>
      <c r="G881" s="253"/>
      <c r="H881" s="253"/>
      <c r="I881" s="253"/>
      <c r="J881" s="253"/>
      <c r="K881" s="253"/>
      <c r="L881" s="253"/>
      <c r="M881" s="253"/>
      <c r="N881" s="253"/>
      <c r="O881" s="253"/>
      <c r="P881" s="253"/>
      <c r="Q881" s="253"/>
      <c r="R881" s="253"/>
      <c r="S881" s="253"/>
      <c r="T881" s="253"/>
      <c r="U881" s="253"/>
      <c r="V881" s="253"/>
      <c r="W881" s="253"/>
      <c r="X881" s="253"/>
      <c r="Y881" s="253"/>
      <c r="Z881" s="253"/>
    </row>
    <row r="882" ht="13.5" customHeight="1">
      <c r="A882" s="253"/>
      <c r="B882" s="253"/>
      <c r="C882" s="253"/>
      <c r="D882" s="253"/>
      <c r="E882" s="253"/>
      <c r="F882" s="253"/>
      <c r="G882" s="253"/>
      <c r="H882" s="253"/>
      <c r="I882" s="253"/>
      <c r="J882" s="253"/>
      <c r="K882" s="253"/>
      <c r="L882" s="253"/>
      <c r="M882" s="253"/>
      <c r="N882" s="253"/>
      <c r="O882" s="253"/>
      <c r="P882" s="253"/>
      <c r="Q882" s="253"/>
      <c r="R882" s="253"/>
      <c r="S882" s="253"/>
      <c r="T882" s="253"/>
      <c r="U882" s="253"/>
      <c r="V882" s="253"/>
      <c r="W882" s="253"/>
      <c r="X882" s="253"/>
      <c r="Y882" s="253"/>
      <c r="Z882" s="253"/>
    </row>
    <row r="883" ht="13.5" customHeight="1">
      <c r="A883" s="253"/>
      <c r="B883" s="253"/>
      <c r="C883" s="253"/>
      <c r="D883" s="253"/>
      <c r="E883" s="253"/>
      <c r="F883" s="253"/>
      <c r="G883" s="253"/>
      <c r="H883" s="253"/>
      <c r="I883" s="253"/>
      <c r="J883" s="253"/>
      <c r="K883" s="253"/>
      <c r="L883" s="253"/>
      <c r="M883" s="253"/>
      <c r="N883" s="253"/>
      <c r="O883" s="253"/>
      <c r="P883" s="253"/>
      <c r="Q883" s="253"/>
      <c r="R883" s="253"/>
      <c r="S883" s="253"/>
      <c r="T883" s="253"/>
      <c r="U883" s="253"/>
      <c r="V883" s="253"/>
      <c r="W883" s="253"/>
      <c r="X883" s="253"/>
      <c r="Y883" s="253"/>
      <c r="Z883" s="253"/>
    </row>
    <row r="884" ht="13.5" customHeight="1">
      <c r="A884" s="253"/>
      <c r="B884" s="253"/>
      <c r="C884" s="253"/>
      <c r="D884" s="253"/>
      <c r="E884" s="253"/>
      <c r="F884" s="253"/>
      <c r="G884" s="253"/>
      <c r="H884" s="253"/>
      <c r="I884" s="253"/>
      <c r="J884" s="253"/>
      <c r="K884" s="253"/>
      <c r="L884" s="253"/>
      <c r="M884" s="253"/>
      <c r="N884" s="253"/>
      <c r="O884" s="253"/>
      <c r="P884" s="253"/>
      <c r="Q884" s="253"/>
      <c r="R884" s="253"/>
      <c r="S884" s="253"/>
      <c r="T884" s="253"/>
      <c r="U884" s="253"/>
      <c r="V884" s="253"/>
      <c r="W884" s="253"/>
      <c r="X884" s="253"/>
      <c r="Y884" s="253"/>
      <c r="Z884" s="253"/>
    </row>
    <row r="885" ht="13.5" customHeight="1">
      <c r="A885" s="253"/>
      <c r="B885" s="253"/>
      <c r="C885" s="253"/>
      <c r="D885" s="253"/>
      <c r="E885" s="253"/>
      <c r="F885" s="253"/>
      <c r="G885" s="253"/>
      <c r="H885" s="253"/>
      <c r="I885" s="253"/>
      <c r="J885" s="253"/>
      <c r="K885" s="253"/>
      <c r="L885" s="253"/>
      <c r="M885" s="253"/>
      <c r="N885" s="253"/>
      <c r="O885" s="253"/>
      <c r="P885" s="253"/>
      <c r="Q885" s="253"/>
      <c r="R885" s="253"/>
      <c r="S885" s="253"/>
      <c r="T885" s="253"/>
      <c r="U885" s="253"/>
      <c r="V885" s="253"/>
      <c r="W885" s="253"/>
      <c r="X885" s="253"/>
      <c r="Y885" s="253"/>
      <c r="Z885" s="253"/>
    </row>
    <row r="886" ht="13.5" customHeight="1">
      <c r="A886" s="253"/>
      <c r="B886" s="253"/>
      <c r="C886" s="253"/>
      <c r="D886" s="253"/>
      <c r="E886" s="253"/>
      <c r="F886" s="253"/>
      <c r="G886" s="253"/>
      <c r="H886" s="253"/>
      <c r="I886" s="253"/>
      <c r="J886" s="253"/>
      <c r="K886" s="253"/>
      <c r="L886" s="253"/>
      <c r="M886" s="253"/>
      <c r="N886" s="253"/>
      <c r="O886" s="253"/>
      <c r="P886" s="253"/>
      <c r="Q886" s="253"/>
      <c r="R886" s="253"/>
      <c r="S886" s="253"/>
      <c r="T886" s="253"/>
      <c r="U886" s="253"/>
      <c r="V886" s="253"/>
      <c r="W886" s="253"/>
      <c r="X886" s="253"/>
      <c r="Y886" s="253"/>
      <c r="Z886" s="253"/>
    </row>
    <row r="887" ht="13.5" customHeight="1">
      <c r="A887" s="253"/>
      <c r="B887" s="253"/>
      <c r="C887" s="253"/>
      <c r="D887" s="253"/>
      <c r="E887" s="253"/>
      <c r="F887" s="253"/>
      <c r="G887" s="253"/>
      <c r="H887" s="253"/>
      <c r="I887" s="253"/>
      <c r="J887" s="253"/>
      <c r="K887" s="253"/>
      <c r="L887" s="253"/>
      <c r="M887" s="253"/>
      <c r="N887" s="253"/>
      <c r="O887" s="253"/>
      <c r="P887" s="253"/>
      <c r="Q887" s="253"/>
      <c r="R887" s="253"/>
      <c r="S887" s="253"/>
      <c r="T887" s="253"/>
      <c r="U887" s="253"/>
      <c r="V887" s="253"/>
      <c r="W887" s="253"/>
      <c r="X887" s="253"/>
      <c r="Y887" s="253"/>
      <c r="Z887" s="253"/>
    </row>
    <row r="888" ht="13.5" customHeight="1">
      <c r="A888" s="253"/>
      <c r="B888" s="253"/>
      <c r="C888" s="253"/>
      <c r="D888" s="253"/>
      <c r="E888" s="253"/>
      <c r="F888" s="253"/>
      <c r="G888" s="253"/>
      <c r="H888" s="253"/>
      <c r="I888" s="253"/>
      <c r="J888" s="253"/>
      <c r="K888" s="253"/>
      <c r="L888" s="253"/>
      <c r="M888" s="253"/>
      <c r="N888" s="253"/>
      <c r="O888" s="253"/>
      <c r="P888" s="253"/>
      <c r="Q888" s="253"/>
      <c r="R888" s="253"/>
      <c r="S888" s="253"/>
      <c r="T888" s="253"/>
      <c r="U888" s="253"/>
      <c r="V888" s="253"/>
      <c r="W888" s="253"/>
      <c r="X888" s="253"/>
      <c r="Y888" s="253"/>
      <c r="Z888" s="253"/>
    </row>
    <row r="889" ht="13.5" customHeight="1">
      <c r="A889" s="253"/>
      <c r="B889" s="253"/>
      <c r="C889" s="253"/>
      <c r="D889" s="253"/>
      <c r="E889" s="253"/>
      <c r="F889" s="253"/>
      <c r="G889" s="253"/>
      <c r="H889" s="253"/>
      <c r="I889" s="253"/>
      <c r="J889" s="253"/>
      <c r="K889" s="253"/>
      <c r="L889" s="253"/>
      <c r="M889" s="253"/>
      <c r="N889" s="253"/>
      <c r="O889" s="253"/>
      <c r="P889" s="253"/>
      <c r="Q889" s="253"/>
      <c r="R889" s="253"/>
      <c r="S889" s="253"/>
      <c r="T889" s="253"/>
      <c r="U889" s="253"/>
      <c r="V889" s="253"/>
      <c r="W889" s="253"/>
      <c r="X889" s="253"/>
      <c r="Y889" s="253"/>
      <c r="Z889" s="253"/>
    </row>
    <row r="890" ht="13.5" customHeight="1">
      <c r="A890" s="253"/>
      <c r="B890" s="253"/>
      <c r="C890" s="253"/>
      <c r="D890" s="253"/>
      <c r="E890" s="253"/>
      <c r="F890" s="253"/>
      <c r="G890" s="253"/>
      <c r="H890" s="253"/>
      <c r="I890" s="253"/>
      <c r="J890" s="253"/>
      <c r="K890" s="253"/>
      <c r="L890" s="253"/>
      <c r="M890" s="253"/>
      <c r="N890" s="253"/>
      <c r="O890" s="253"/>
      <c r="P890" s="253"/>
      <c r="Q890" s="253"/>
      <c r="R890" s="253"/>
      <c r="S890" s="253"/>
      <c r="T890" s="253"/>
      <c r="U890" s="253"/>
      <c r="V890" s="253"/>
      <c r="W890" s="253"/>
      <c r="X890" s="253"/>
      <c r="Y890" s="253"/>
      <c r="Z890" s="253"/>
    </row>
    <row r="891" ht="13.5" customHeight="1">
      <c r="A891" s="253"/>
      <c r="B891" s="253"/>
      <c r="C891" s="253"/>
      <c r="D891" s="253"/>
      <c r="E891" s="253"/>
      <c r="F891" s="253"/>
      <c r="G891" s="253"/>
      <c r="H891" s="253"/>
      <c r="I891" s="253"/>
      <c r="J891" s="253"/>
      <c r="K891" s="253"/>
      <c r="L891" s="253"/>
      <c r="M891" s="253"/>
      <c r="N891" s="253"/>
      <c r="O891" s="253"/>
      <c r="P891" s="253"/>
      <c r="Q891" s="253"/>
      <c r="R891" s="253"/>
      <c r="S891" s="253"/>
      <c r="T891" s="253"/>
      <c r="U891" s="253"/>
      <c r="V891" s="253"/>
      <c r="W891" s="253"/>
      <c r="X891" s="253"/>
      <c r="Y891" s="253"/>
      <c r="Z891" s="253"/>
    </row>
    <row r="892" ht="13.5" customHeight="1">
      <c r="A892" s="253"/>
      <c r="B892" s="253"/>
      <c r="C892" s="253"/>
      <c r="D892" s="253"/>
      <c r="E892" s="253"/>
      <c r="F892" s="253"/>
      <c r="G892" s="253"/>
      <c r="H892" s="253"/>
      <c r="I892" s="253"/>
      <c r="J892" s="253"/>
      <c r="K892" s="253"/>
      <c r="L892" s="253"/>
      <c r="M892" s="253"/>
      <c r="N892" s="253"/>
      <c r="O892" s="253"/>
      <c r="P892" s="253"/>
      <c r="Q892" s="253"/>
      <c r="R892" s="253"/>
      <c r="S892" s="253"/>
      <c r="T892" s="253"/>
      <c r="U892" s="253"/>
      <c r="V892" s="253"/>
      <c r="W892" s="253"/>
      <c r="X892" s="253"/>
      <c r="Y892" s="253"/>
      <c r="Z892" s="253"/>
    </row>
    <row r="893" ht="13.5" customHeight="1">
      <c r="A893" s="253"/>
      <c r="B893" s="253"/>
      <c r="C893" s="253"/>
      <c r="D893" s="253"/>
      <c r="E893" s="253"/>
      <c r="F893" s="253"/>
      <c r="G893" s="253"/>
      <c r="H893" s="253"/>
      <c r="I893" s="253"/>
      <c r="J893" s="253"/>
      <c r="K893" s="253"/>
      <c r="L893" s="253"/>
      <c r="M893" s="253"/>
      <c r="N893" s="253"/>
      <c r="O893" s="253"/>
      <c r="P893" s="253"/>
      <c r="Q893" s="253"/>
      <c r="R893" s="253"/>
      <c r="S893" s="253"/>
      <c r="T893" s="253"/>
      <c r="U893" s="253"/>
      <c r="V893" s="253"/>
      <c r="W893" s="253"/>
      <c r="X893" s="253"/>
      <c r="Y893" s="253"/>
      <c r="Z893" s="253"/>
    </row>
    <row r="894" ht="13.5" customHeight="1">
      <c r="A894" s="253"/>
      <c r="B894" s="253"/>
      <c r="C894" s="253"/>
      <c r="D894" s="253"/>
      <c r="E894" s="253"/>
      <c r="F894" s="253"/>
      <c r="G894" s="253"/>
      <c r="H894" s="253"/>
      <c r="I894" s="253"/>
      <c r="J894" s="253"/>
      <c r="K894" s="253"/>
      <c r="L894" s="253"/>
      <c r="M894" s="253"/>
      <c r="N894" s="253"/>
      <c r="O894" s="253"/>
      <c r="P894" s="253"/>
      <c r="Q894" s="253"/>
      <c r="R894" s="253"/>
      <c r="S894" s="253"/>
      <c r="T894" s="253"/>
      <c r="U894" s="253"/>
      <c r="V894" s="253"/>
      <c r="W894" s="253"/>
      <c r="X894" s="253"/>
      <c r="Y894" s="253"/>
      <c r="Z894" s="253"/>
    </row>
    <row r="895" ht="13.5" customHeight="1">
      <c r="A895" s="253"/>
      <c r="B895" s="253"/>
      <c r="C895" s="253"/>
      <c r="D895" s="253"/>
      <c r="E895" s="253"/>
      <c r="F895" s="253"/>
      <c r="G895" s="253"/>
      <c r="H895" s="253"/>
      <c r="I895" s="253"/>
      <c r="J895" s="253"/>
      <c r="K895" s="253"/>
      <c r="L895" s="253"/>
      <c r="M895" s="253"/>
      <c r="N895" s="253"/>
      <c r="O895" s="253"/>
      <c r="P895" s="253"/>
      <c r="Q895" s="253"/>
      <c r="R895" s="253"/>
      <c r="S895" s="253"/>
      <c r="T895" s="253"/>
      <c r="U895" s="253"/>
      <c r="V895" s="253"/>
      <c r="W895" s="253"/>
      <c r="X895" s="253"/>
      <c r="Y895" s="253"/>
      <c r="Z895" s="253"/>
    </row>
    <row r="896" ht="13.5" customHeight="1">
      <c r="A896" s="253"/>
      <c r="B896" s="253"/>
      <c r="C896" s="253"/>
      <c r="D896" s="253"/>
      <c r="E896" s="253"/>
      <c r="F896" s="253"/>
      <c r="G896" s="253"/>
      <c r="H896" s="253"/>
      <c r="I896" s="253"/>
      <c r="J896" s="253"/>
      <c r="K896" s="253"/>
      <c r="L896" s="253"/>
      <c r="M896" s="253"/>
      <c r="N896" s="253"/>
      <c r="O896" s="253"/>
      <c r="P896" s="253"/>
      <c r="Q896" s="253"/>
      <c r="R896" s="253"/>
      <c r="S896" s="253"/>
      <c r="T896" s="253"/>
      <c r="U896" s="253"/>
      <c r="V896" s="253"/>
      <c r="W896" s="253"/>
      <c r="X896" s="253"/>
      <c r="Y896" s="253"/>
      <c r="Z896" s="253"/>
    </row>
    <row r="897" ht="13.5" customHeight="1">
      <c r="A897" s="253"/>
      <c r="B897" s="253"/>
      <c r="C897" s="253"/>
      <c r="D897" s="253"/>
      <c r="E897" s="253"/>
      <c r="F897" s="253"/>
      <c r="G897" s="253"/>
      <c r="H897" s="253"/>
      <c r="I897" s="253"/>
      <c r="J897" s="253"/>
      <c r="K897" s="253"/>
      <c r="L897" s="253"/>
      <c r="M897" s="253"/>
      <c r="N897" s="253"/>
      <c r="O897" s="253"/>
      <c r="P897" s="253"/>
      <c r="Q897" s="253"/>
      <c r="R897" s="253"/>
      <c r="S897" s="253"/>
      <c r="T897" s="253"/>
      <c r="U897" s="253"/>
      <c r="V897" s="253"/>
      <c r="W897" s="253"/>
      <c r="X897" s="253"/>
      <c r="Y897" s="253"/>
      <c r="Z897" s="253"/>
    </row>
    <row r="898" ht="13.5" customHeight="1">
      <c r="A898" s="253"/>
      <c r="B898" s="253"/>
      <c r="C898" s="253"/>
      <c r="D898" s="253"/>
      <c r="E898" s="253"/>
      <c r="F898" s="253"/>
      <c r="G898" s="253"/>
      <c r="H898" s="253"/>
      <c r="I898" s="253"/>
      <c r="J898" s="253"/>
      <c r="K898" s="253"/>
      <c r="L898" s="253"/>
      <c r="M898" s="253"/>
      <c r="N898" s="253"/>
      <c r="O898" s="253"/>
      <c r="P898" s="253"/>
      <c r="Q898" s="253"/>
      <c r="R898" s="253"/>
      <c r="S898" s="253"/>
      <c r="T898" s="253"/>
      <c r="U898" s="253"/>
      <c r="V898" s="253"/>
      <c r="W898" s="253"/>
      <c r="X898" s="253"/>
      <c r="Y898" s="253"/>
      <c r="Z898" s="253"/>
    </row>
    <row r="899" ht="13.5" customHeight="1">
      <c r="A899" s="253"/>
      <c r="B899" s="253"/>
      <c r="C899" s="253"/>
      <c r="D899" s="253"/>
      <c r="E899" s="253"/>
      <c r="F899" s="253"/>
      <c r="G899" s="253"/>
      <c r="H899" s="253"/>
      <c r="I899" s="253"/>
      <c r="J899" s="253"/>
      <c r="K899" s="253"/>
      <c r="L899" s="253"/>
      <c r="M899" s="253"/>
      <c r="N899" s="253"/>
      <c r="O899" s="253"/>
      <c r="P899" s="253"/>
      <c r="Q899" s="253"/>
      <c r="R899" s="253"/>
      <c r="S899" s="253"/>
      <c r="T899" s="253"/>
      <c r="U899" s="253"/>
      <c r="V899" s="253"/>
      <c r="W899" s="253"/>
      <c r="X899" s="253"/>
      <c r="Y899" s="253"/>
      <c r="Z899" s="253"/>
    </row>
    <row r="900" ht="13.5" customHeight="1">
      <c r="A900" s="253"/>
      <c r="B900" s="253"/>
      <c r="C900" s="253"/>
      <c r="D900" s="253"/>
      <c r="E900" s="253"/>
      <c r="F900" s="253"/>
      <c r="G900" s="253"/>
      <c r="H900" s="253"/>
      <c r="I900" s="253"/>
      <c r="J900" s="253"/>
      <c r="K900" s="253"/>
      <c r="L900" s="253"/>
      <c r="M900" s="253"/>
      <c r="N900" s="253"/>
      <c r="O900" s="253"/>
      <c r="P900" s="253"/>
      <c r="Q900" s="253"/>
      <c r="R900" s="253"/>
      <c r="S900" s="253"/>
      <c r="T900" s="253"/>
      <c r="U900" s="253"/>
      <c r="V900" s="253"/>
      <c r="W900" s="253"/>
      <c r="X900" s="253"/>
      <c r="Y900" s="253"/>
      <c r="Z900" s="253"/>
    </row>
    <row r="901" ht="13.5" customHeight="1">
      <c r="A901" s="253"/>
      <c r="B901" s="253"/>
      <c r="C901" s="253"/>
      <c r="D901" s="253"/>
      <c r="E901" s="253"/>
      <c r="F901" s="253"/>
      <c r="G901" s="253"/>
      <c r="H901" s="253"/>
      <c r="I901" s="253"/>
      <c r="J901" s="253"/>
      <c r="K901" s="253"/>
      <c r="L901" s="253"/>
      <c r="M901" s="253"/>
      <c r="N901" s="253"/>
      <c r="O901" s="253"/>
      <c r="P901" s="253"/>
      <c r="Q901" s="253"/>
      <c r="R901" s="253"/>
      <c r="S901" s="253"/>
      <c r="T901" s="253"/>
      <c r="U901" s="253"/>
      <c r="V901" s="253"/>
      <c r="W901" s="253"/>
      <c r="X901" s="253"/>
      <c r="Y901" s="253"/>
      <c r="Z901" s="253"/>
    </row>
    <row r="902" ht="13.5" customHeight="1">
      <c r="A902" s="253"/>
      <c r="B902" s="253"/>
      <c r="C902" s="253"/>
      <c r="D902" s="253"/>
      <c r="E902" s="253"/>
      <c r="F902" s="253"/>
      <c r="G902" s="253"/>
      <c r="H902" s="253"/>
      <c r="I902" s="253"/>
      <c r="J902" s="253"/>
      <c r="K902" s="253"/>
      <c r="L902" s="253"/>
      <c r="M902" s="253"/>
      <c r="N902" s="253"/>
      <c r="O902" s="253"/>
      <c r="P902" s="253"/>
      <c r="Q902" s="253"/>
      <c r="R902" s="253"/>
      <c r="S902" s="253"/>
      <c r="T902" s="253"/>
      <c r="U902" s="253"/>
      <c r="V902" s="253"/>
      <c r="W902" s="253"/>
      <c r="X902" s="253"/>
      <c r="Y902" s="253"/>
      <c r="Z902" s="253"/>
    </row>
    <row r="903" ht="13.5" customHeight="1">
      <c r="A903" s="253"/>
      <c r="B903" s="253"/>
      <c r="C903" s="253"/>
      <c r="D903" s="253"/>
      <c r="E903" s="253"/>
      <c r="F903" s="253"/>
      <c r="G903" s="253"/>
      <c r="H903" s="253"/>
      <c r="I903" s="253"/>
      <c r="J903" s="253"/>
      <c r="K903" s="253"/>
      <c r="L903" s="253"/>
      <c r="M903" s="253"/>
      <c r="N903" s="253"/>
      <c r="O903" s="253"/>
      <c r="P903" s="253"/>
      <c r="Q903" s="253"/>
      <c r="R903" s="253"/>
      <c r="S903" s="253"/>
      <c r="T903" s="253"/>
      <c r="U903" s="253"/>
      <c r="V903" s="253"/>
      <c r="W903" s="253"/>
      <c r="X903" s="253"/>
      <c r="Y903" s="253"/>
      <c r="Z903" s="253"/>
    </row>
    <row r="904" ht="13.5" customHeight="1">
      <c r="A904" s="253"/>
      <c r="B904" s="253"/>
      <c r="C904" s="253"/>
      <c r="D904" s="253"/>
      <c r="E904" s="253"/>
      <c r="F904" s="253"/>
      <c r="G904" s="253"/>
      <c r="H904" s="253"/>
      <c r="I904" s="253"/>
      <c r="J904" s="253"/>
      <c r="K904" s="253"/>
      <c r="L904" s="253"/>
      <c r="M904" s="253"/>
      <c r="N904" s="253"/>
      <c r="O904" s="253"/>
      <c r="P904" s="253"/>
      <c r="Q904" s="253"/>
      <c r="R904" s="253"/>
      <c r="S904" s="253"/>
      <c r="T904" s="253"/>
      <c r="U904" s="253"/>
      <c r="V904" s="253"/>
      <c r="W904" s="253"/>
      <c r="X904" s="253"/>
      <c r="Y904" s="253"/>
      <c r="Z904" s="253"/>
    </row>
    <row r="905" ht="13.5" customHeight="1">
      <c r="A905" s="253"/>
      <c r="B905" s="253"/>
      <c r="C905" s="253"/>
      <c r="D905" s="253"/>
      <c r="E905" s="253"/>
      <c r="F905" s="253"/>
      <c r="G905" s="253"/>
      <c r="H905" s="253"/>
      <c r="I905" s="253"/>
      <c r="J905" s="253"/>
      <c r="K905" s="253"/>
      <c r="L905" s="253"/>
      <c r="M905" s="253"/>
      <c r="N905" s="253"/>
      <c r="O905" s="253"/>
      <c r="P905" s="253"/>
      <c r="Q905" s="253"/>
      <c r="R905" s="253"/>
      <c r="S905" s="253"/>
      <c r="T905" s="253"/>
      <c r="U905" s="253"/>
      <c r="V905" s="253"/>
      <c r="W905" s="253"/>
      <c r="X905" s="253"/>
      <c r="Y905" s="253"/>
      <c r="Z905" s="253"/>
    </row>
    <row r="906" ht="13.5" customHeight="1">
      <c r="A906" s="253"/>
      <c r="B906" s="253"/>
      <c r="C906" s="253"/>
      <c r="D906" s="253"/>
      <c r="E906" s="253"/>
      <c r="F906" s="253"/>
      <c r="G906" s="253"/>
      <c r="H906" s="253"/>
      <c r="I906" s="253"/>
      <c r="J906" s="253"/>
      <c r="K906" s="253"/>
      <c r="L906" s="253"/>
      <c r="M906" s="253"/>
      <c r="N906" s="253"/>
      <c r="O906" s="253"/>
      <c r="P906" s="253"/>
      <c r="Q906" s="253"/>
      <c r="R906" s="253"/>
      <c r="S906" s="253"/>
      <c r="T906" s="253"/>
      <c r="U906" s="253"/>
      <c r="V906" s="253"/>
      <c r="W906" s="253"/>
      <c r="X906" s="253"/>
      <c r="Y906" s="253"/>
      <c r="Z906" s="253"/>
    </row>
    <row r="907" ht="13.5" customHeight="1">
      <c r="A907" s="253"/>
      <c r="B907" s="253"/>
      <c r="C907" s="253"/>
      <c r="D907" s="253"/>
      <c r="E907" s="253"/>
      <c r="F907" s="253"/>
      <c r="G907" s="253"/>
      <c r="H907" s="253"/>
      <c r="I907" s="253"/>
      <c r="J907" s="253"/>
      <c r="K907" s="253"/>
      <c r="L907" s="253"/>
      <c r="M907" s="253"/>
      <c r="N907" s="253"/>
      <c r="O907" s="253"/>
      <c r="P907" s="253"/>
      <c r="Q907" s="253"/>
      <c r="R907" s="253"/>
      <c r="S907" s="253"/>
      <c r="T907" s="253"/>
      <c r="U907" s="253"/>
      <c r="V907" s="253"/>
      <c r="W907" s="253"/>
      <c r="X907" s="253"/>
      <c r="Y907" s="253"/>
      <c r="Z907" s="253"/>
    </row>
    <row r="908" ht="13.5" customHeight="1">
      <c r="A908" s="253"/>
      <c r="B908" s="253"/>
      <c r="C908" s="253"/>
      <c r="D908" s="253"/>
      <c r="E908" s="253"/>
      <c r="F908" s="253"/>
      <c r="G908" s="253"/>
      <c r="H908" s="253"/>
      <c r="I908" s="253"/>
      <c r="J908" s="253"/>
      <c r="K908" s="253"/>
      <c r="L908" s="253"/>
      <c r="M908" s="253"/>
      <c r="N908" s="253"/>
      <c r="O908" s="253"/>
      <c r="P908" s="253"/>
      <c r="Q908" s="253"/>
      <c r="R908" s="253"/>
      <c r="S908" s="253"/>
      <c r="T908" s="253"/>
      <c r="U908" s="253"/>
      <c r="V908" s="253"/>
      <c r="W908" s="253"/>
      <c r="X908" s="253"/>
      <c r="Y908" s="253"/>
      <c r="Z908" s="253"/>
    </row>
    <row r="909" ht="13.5" customHeight="1">
      <c r="A909" s="253"/>
      <c r="B909" s="253"/>
      <c r="C909" s="253"/>
      <c r="D909" s="253"/>
      <c r="E909" s="253"/>
      <c r="F909" s="253"/>
      <c r="G909" s="253"/>
      <c r="H909" s="253"/>
      <c r="I909" s="253"/>
      <c r="J909" s="253"/>
      <c r="K909" s="253"/>
      <c r="L909" s="253"/>
      <c r="M909" s="253"/>
      <c r="N909" s="253"/>
      <c r="O909" s="253"/>
      <c r="P909" s="253"/>
      <c r="Q909" s="253"/>
      <c r="R909" s="253"/>
      <c r="S909" s="253"/>
      <c r="T909" s="253"/>
      <c r="U909" s="253"/>
      <c r="V909" s="253"/>
      <c r="W909" s="253"/>
      <c r="X909" s="253"/>
      <c r="Y909" s="253"/>
      <c r="Z909" s="253"/>
    </row>
    <row r="910" ht="13.5" customHeight="1">
      <c r="A910" s="253"/>
      <c r="B910" s="253"/>
      <c r="C910" s="253"/>
      <c r="D910" s="253"/>
      <c r="E910" s="253"/>
      <c r="F910" s="253"/>
      <c r="G910" s="253"/>
      <c r="H910" s="253"/>
      <c r="I910" s="253"/>
      <c r="J910" s="253"/>
      <c r="K910" s="253"/>
      <c r="L910" s="253"/>
      <c r="M910" s="253"/>
      <c r="N910" s="253"/>
      <c r="O910" s="253"/>
      <c r="P910" s="253"/>
      <c r="Q910" s="253"/>
      <c r="R910" s="253"/>
      <c r="S910" s="253"/>
      <c r="T910" s="253"/>
      <c r="U910" s="253"/>
      <c r="V910" s="253"/>
      <c r="W910" s="253"/>
      <c r="X910" s="253"/>
      <c r="Y910" s="253"/>
      <c r="Z910" s="253"/>
    </row>
    <row r="911" ht="13.5" customHeight="1">
      <c r="A911" s="253"/>
      <c r="B911" s="253"/>
      <c r="C911" s="253"/>
      <c r="D911" s="253"/>
      <c r="E911" s="253"/>
      <c r="F911" s="253"/>
      <c r="G911" s="253"/>
      <c r="H911" s="253"/>
      <c r="I911" s="253"/>
      <c r="J911" s="253"/>
      <c r="K911" s="253"/>
      <c r="L911" s="253"/>
      <c r="M911" s="253"/>
      <c r="N911" s="253"/>
      <c r="O911" s="253"/>
      <c r="P911" s="253"/>
      <c r="Q911" s="253"/>
      <c r="R911" s="253"/>
      <c r="S911" s="253"/>
      <c r="T911" s="253"/>
      <c r="U911" s="253"/>
      <c r="V911" s="253"/>
      <c r="W911" s="253"/>
      <c r="X911" s="253"/>
      <c r="Y911" s="253"/>
      <c r="Z911" s="253"/>
    </row>
    <row r="912" ht="13.5" customHeight="1">
      <c r="A912" s="253"/>
      <c r="B912" s="253"/>
      <c r="C912" s="253"/>
      <c r="D912" s="253"/>
      <c r="E912" s="253"/>
      <c r="F912" s="253"/>
      <c r="G912" s="253"/>
      <c r="H912" s="253"/>
      <c r="I912" s="253"/>
      <c r="J912" s="253"/>
      <c r="K912" s="253"/>
      <c r="L912" s="253"/>
      <c r="M912" s="253"/>
      <c r="N912" s="253"/>
      <c r="O912" s="253"/>
      <c r="P912" s="253"/>
      <c r="Q912" s="253"/>
      <c r="R912" s="253"/>
      <c r="S912" s="253"/>
      <c r="T912" s="253"/>
      <c r="U912" s="253"/>
      <c r="V912" s="253"/>
      <c r="W912" s="253"/>
      <c r="X912" s="253"/>
      <c r="Y912" s="253"/>
      <c r="Z912" s="253"/>
    </row>
    <row r="913" ht="13.5" customHeight="1">
      <c r="A913" s="253"/>
      <c r="B913" s="253"/>
      <c r="C913" s="253"/>
      <c r="D913" s="253"/>
      <c r="E913" s="253"/>
      <c r="F913" s="253"/>
      <c r="G913" s="253"/>
      <c r="H913" s="253"/>
      <c r="I913" s="253"/>
      <c r="J913" s="253"/>
      <c r="K913" s="253"/>
      <c r="L913" s="253"/>
      <c r="M913" s="253"/>
      <c r="N913" s="253"/>
      <c r="O913" s="253"/>
      <c r="P913" s="253"/>
      <c r="Q913" s="253"/>
      <c r="R913" s="253"/>
      <c r="S913" s="253"/>
      <c r="T913" s="253"/>
      <c r="U913" s="253"/>
      <c r="V913" s="253"/>
      <c r="W913" s="253"/>
      <c r="X913" s="253"/>
      <c r="Y913" s="253"/>
      <c r="Z913" s="253"/>
    </row>
    <row r="914" ht="13.5" customHeight="1">
      <c r="A914" s="253"/>
      <c r="B914" s="253"/>
      <c r="C914" s="253"/>
      <c r="D914" s="253"/>
      <c r="E914" s="253"/>
      <c r="F914" s="253"/>
      <c r="G914" s="253"/>
      <c r="H914" s="253"/>
      <c r="I914" s="253"/>
      <c r="J914" s="253"/>
      <c r="K914" s="253"/>
      <c r="L914" s="253"/>
      <c r="M914" s="253"/>
      <c r="N914" s="253"/>
      <c r="O914" s="253"/>
      <c r="P914" s="253"/>
      <c r="Q914" s="253"/>
      <c r="R914" s="253"/>
      <c r="S914" s="253"/>
      <c r="T914" s="253"/>
      <c r="U914" s="253"/>
      <c r="V914" s="253"/>
      <c r="W914" s="253"/>
      <c r="X914" s="253"/>
      <c r="Y914" s="253"/>
      <c r="Z914" s="253"/>
    </row>
    <row r="915" ht="13.5" customHeight="1">
      <c r="A915" s="253"/>
      <c r="B915" s="253"/>
      <c r="C915" s="253"/>
      <c r="D915" s="253"/>
      <c r="E915" s="253"/>
      <c r="F915" s="253"/>
      <c r="G915" s="253"/>
      <c r="H915" s="253"/>
      <c r="I915" s="253"/>
      <c r="J915" s="253"/>
      <c r="K915" s="253"/>
      <c r="L915" s="253"/>
      <c r="M915" s="253"/>
      <c r="N915" s="253"/>
      <c r="O915" s="253"/>
      <c r="P915" s="253"/>
      <c r="Q915" s="253"/>
      <c r="R915" s="253"/>
      <c r="S915" s="253"/>
      <c r="T915" s="253"/>
      <c r="U915" s="253"/>
      <c r="V915" s="253"/>
      <c r="W915" s="253"/>
      <c r="X915" s="253"/>
      <c r="Y915" s="253"/>
      <c r="Z915" s="253"/>
    </row>
    <row r="916" ht="13.5" customHeight="1">
      <c r="A916" s="253"/>
      <c r="B916" s="253"/>
      <c r="C916" s="253"/>
      <c r="D916" s="253"/>
      <c r="E916" s="253"/>
      <c r="F916" s="253"/>
      <c r="G916" s="253"/>
      <c r="H916" s="253"/>
      <c r="I916" s="253"/>
      <c r="J916" s="253"/>
      <c r="K916" s="253"/>
      <c r="L916" s="253"/>
      <c r="M916" s="253"/>
      <c r="N916" s="253"/>
      <c r="O916" s="253"/>
      <c r="P916" s="253"/>
      <c r="Q916" s="253"/>
      <c r="R916" s="253"/>
      <c r="S916" s="253"/>
      <c r="T916" s="253"/>
      <c r="U916" s="253"/>
      <c r="V916" s="253"/>
      <c r="W916" s="253"/>
      <c r="X916" s="253"/>
      <c r="Y916" s="253"/>
      <c r="Z916" s="253"/>
    </row>
    <row r="917" ht="13.5" customHeight="1">
      <c r="A917" s="253"/>
      <c r="B917" s="253"/>
      <c r="C917" s="253"/>
      <c r="D917" s="253"/>
      <c r="E917" s="253"/>
      <c r="F917" s="253"/>
      <c r="G917" s="253"/>
      <c r="H917" s="253"/>
      <c r="I917" s="253"/>
      <c r="J917" s="253"/>
      <c r="K917" s="253"/>
      <c r="L917" s="253"/>
      <c r="M917" s="253"/>
      <c r="N917" s="253"/>
      <c r="O917" s="253"/>
      <c r="P917" s="253"/>
      <c r="Q917" s="253"/>
      <c r="R917" s="253"/>
      <c r="S917" s="253"/>
      <c r="T917" s="253"/>
      <c r="U917" s="253"/>
      <c r="V917" s="253"/>
      <c r="W917" s="253"/>
      <c r="X917" s="253"/>
      <c r="Y917" s="253"/>
      <c r="Z917" s="253"/>
    </row>
    <row r="918" ht="13.5" customHeight="1">
      <c r="A918" s="253"/>
      <c r="B918" s="253"/>
      <c r="C918" s="253"/>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253"/>
      <c r="Z918" s="253"/>
    </row>
    <row r="919" ht="13.5" customHeight="1">
      <c r="A919" s="253"/>
      <c r="B919" s="253"/>
      <c r="C919" s="253"/>
      <c r="D919" s="253"/>
      <c r="E919" s="253"/>
      <c r="F919" s="253"/>
      <c r="G919" s="253"/>
      <c r="H919" s="253"/>
      <c r="I919" s="253"/>
      <c r="J919" s="253"/>
      <c r="K919" s="253"/>
      <c r="L919" s="253"/>
      <c r="M919" s="253"/>
      <c r="N919" s="253"/>
      <c r="O919" s="253"/>
      <c r="P919" s="253"/>
      <c r="Q919" s="253"/>
      <c r="R919" s="253"/>
      <c r="S919" s="253"/>
      <c r="T919" s="253"/>
      <c r="U919" s="253"/>
      <c r="V919" s="253"/>
      <c r="W919" s="253"/>
      <c r="X919" s="253"/>
      <c r="Y919" s="253"/>
      <c r="Z919" s="253"/>
    </row>
    <row r="920" ht="13.5" customHeight="1">
      <c r="A920" s="253"/>
      <c r="B920" s="253"/>
      <c r="C920" s="253"/>
      <c r="D920" s="253"/>
      <c r="E920" s="253"/>
      <c r="F920" s="253"/>
      <c r="G920" s="253"/>
      <c r="H920" s="253"/>
      <c r="I920" s="253"/>
      <c r="J920" s="253"/>
      <c r="K920" s="253"/>
      <c r="L920" s="253"/>
      <c r="M920" s="253"/>
      <c r="N920" s="253"/>
      <c r="O920" s="253"/>
      <c r="P920" s="253"/>
      <c r="Q920" s="253"/>
      <c r="R920" s="253"/>
      <c r="S920" s="253"/>
      <c r="T920" s="253"/>
      <c r="U920" s="253"/>
      <c r="V920" s="253"/>
      <c r="W920" s="253"/>
      <c r="X920" s="253"/>
      <c r="Y920" s="253"/>
      <c r="Z920" s="253"/>
    </row>
    <row r="921" ht="13.5" customHeight="1">
      <c r="A921" s="253"/>
      <c r="B921" s="253"/>
      <c r="C921" s="253"/>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row>
    <row r="922" ht="13.5" customHeight="1">
      <c r="A922" s="253"/>
      <c r="B922" s="253"/>
      <c r="C922" s="253"/>
      <c r="D922" s="253"/>
      <c r="E922" s="253"/>
      <c r="F922" s="253"/>
      <c r="G922" s="253"/>
      <c r="H922" s="253"/>
      <c r="I922" s="253"/>
      <c r="J922" s="253"/>
      <c r="K922" s="253"/>
      <c r="L922" s="253"/>
      <c r="M922" s="253"/>
      <c r="N922" s="253"/>
      <c r="O922" s="253"/>
      <c r="P922" s="253"/>
      <c r="Q922" s="253"/>
      <c r="R922" s="253"/>
      <c r="S922" s="253"/>
      <c r="T922" s="253"/>
      <c r="U922" s="253"/>
      <c r="V922" s="253"/>
      <c r="W922" s="253"/>
      <c r="X922" s="253"/>
      <c r="Y922" s="253"/>
      <c r="Z922" s="253"/>
    </row>
    <row r="923" ht="13.5" customHeight="1">
      <c r="A923" s="253"/>
      <c r="B923" s="253"/>
      <c r="C923" s="253"/>
      <c r="D923" s="253"/>
      <c r="E923" s="253"/>
      <c r="F923" s="253"/>
      <c r="G923" s="253"/>
      <c r="H923" s="253"/>
      <c r="I923" s="253"/>
      <c r="J923" s="253"/>
      <c r="K923" s="253"/>
      <c r="L923" s="253"/>
      <c r="M923" s="253"/>
      <c r="N923" s="253"/>
      <c r="O923" s="253"/>
      <c r="P923" s="253"/>
      <c r="Q923" s="253"/>
      <c r="R923" s="253"/>
      <c r="S923" s="253"/>
      <c r="T923" s="253"/>
      <c r="U923" s="253"/>
      <c r="V923" s="253"/>
      <c r="W923" s="253"/>
      <c r="X923" s="253"/>
      <c r="Y923" s="253"/>
      <c r="Z923" s="253"/>
    </row>
    <row r="924" ht="13.5" customHeight="1">
      <c r="A924" s="253"/>
      <c r="B924" s="253"/>
      <c r="C924" s="253"/>
      <c r="D924" s="253"/>
      <c r="E924" s="253"/>
      <c r="F924" s="253"/>
      <c r="G924" s="253"/>
      <c r="H924" s="253"/>
      <c r="I924" s="253"/>
      <c r="J924" s="253"/>
      <c r="K924" s="253"/>
      <c r="L924" s="253"/>
      <c r="M924" s="253"/>
      <c r="N924" s="253"/>
      <c r="O924" s="253"/>
      <c r="P924" s="253"/>
      <c r="Q924" s="253"/>
      <c r="R924" s="253"/>
      <c r="S924" s="253"/>
      <c r="T924" s="253"/>
      <c r="U924" s="253"/>
      <c r="V924" s="253"/>
      <c r="W924" s="253"/>
      <c r="X924" s="253"/>
      <c r="Y924" s="253"/>
      <c r="Z924" s="253"/>
    </row>
    <row r="925" ht="13.5" customHeight="1">
      <c r="A925" s="253"/>
      <c r="B925" s="253"/>
      <c r="C925" s="253"/>
      <c r="D925" s="253"/>
      <c r="E925" s="253"/>
      <c r="F925" s="253"/>
      <c r="G925" s="253"/>
      <c r="H925" s="253"/>
      <c r="I925" s="253"/>
      <c r="J925" s="253"/>
      <c r="K925" s="253"/>
      <c r="L925" s="253"/>
      <c r="M925" s="253"/>
      <c r="N925" s="253"/>
      <c r="O925" s="253"/>
      <c r="P925" s="253"/>
      <c r="Q925" s="253"/>
      <c r="R925" s="253"/>
      <c r="S925" s="253"/>
      <c r="T925" s="253"/>
      <c r="U925" s="253"/>
      <c r="V925" s="253"/>
      <c r="W925" s="253"/>
      <c r="X925" s="253"/>
      <c r="Y925" s="253"/>
      <c r="Z925" s="253"/>
    </row>
    <row r="926" ht="13.5" customHeight="1">
      <c r="A926" s="253"/>
      <c r="B926" s="253"/>
      <c r="C926" s="253"/>
      <c r="D926" s="253"/>
      <c r="E926" s="253"/>
      <c r="F926" s="253"/>
      <c r="G926" s="253"/>
      <c r="H926" s="253"/>
      <c r="I926" s="253"/>
      <c r="J926" s="253"/>
      <c r="K926" s="253"/>
      <c r="L926" s="253"/>
      <c r="M926" s="253"/>
      <c r="N926" s="253"/>
      <c r="O926" s="253"/>
      <c r="P926" s="253"/>
      <c r="Q926" s="253"/>
      <c r="R926" s="253"/>
      <c r="S926" s="253"/>
      <c r="T926" s="253"/>
      <c r="U926" s="253"/>
      <c r="V926" s="253"/>
      <c r="W926" s="253"/>
      <c r="X926" s="253"/>
      <c r="Y926" s="253"/>
      <c r="Z926" s="253"/>
    </row>
    <row r="927" ht="13.5" customHeight="1">
      <c r="A927" s="253"/>
      <c r="B927" s="253"/>
      <c r="C927" s="253"/>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253"/>
      <c r="Z927" s="253"/>
    </row>
    <row r="928" ht="13.5" customHeight="1">
      <c r="A928" s="253"/>
      <c r="B928" s="253"/>
      <c r="C928" s="253"/>
      <c r="D928" s="253"/>
      <c r="E928" s="253"/>
      <c r="F928" s="253"/>
      <c r="G928" s="253"/>
      <c r="H928" s="253"/>
      <c r="I928" s="253"/>
      <c r="J928" s="253"/>
      <c r="K928" s="253"/>
      <c r="L928" s="253"/>
      <c r="M928" s="253"/>
      <c r="N928" s="253"/>
      <c r="O928" s="253"/>
      <c r="P928" s="253"/>
      <c r="Q928" s="253"/>
      <c r="R928" s="253"/>
      <c r="S928" s="253"/>
      <c r="T928" s="253"/>
      <c r="U928" s="253"/>
      <c r="V928" s="253"/>
      <c r="W928" s="253"/>
      <c r="X928" s="253"/>
      <c r="Y928" s="253"/>
      <c r="Z928" s="253"/>
    </row>
    <row r="929" ht="13.5" customHeight="1">
      <c r="A929" s="253"/>
      <c r="B929" s="253"/>
      <c r="C929" s="253"/>
      <c r="D929" s="253"/>
      <c r="E929" s="253"/>
      <c r="F929" s="253"/>
      <c r="G929" s="253"/>
      <c r="H929" s="253"/>
      <c r="I929" s="253"/>
      <c r="J929" s="253"/>
      <c r="K929" s="253"/>
      <c r="L929" s="253"/>
      <c r="M929" s="253"/>
      <c r="N929" s="253"/>
      <c r="O929" s="253"/>
      <c r="P929" s="253"/>
      <c r="Q929" s="253"/>
      <c r="R929" s="253"/>
      <c r="S929" s="253"/>
      <c r="T929" s="253"/>
      <c r="U929" s="253"/>
      <c r="V929" s="253"/>
      <c r="W929" s="253"/>
      <c r="X929" s="253"/>
      <c r="Y929" s="253"/>
      <c r="Z929" s="253"/>
    </row>
    <row r="930" ht="13.5" customHeight="1">
      <c r="A930" s="253"/>
      <c r="B930" s="253"/>
      <c r="C930" s="253"/>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row>
    <row r="931" ht="13.5" customHeight="1">
      <c r="A931" s="253"/>
      <c r="B931" s="253"/>
      <c r="C931" s="253"/>
      <c r="D931" s="253"/>
      <c r="E931" s="253"/>
      <c r="F931" s="253"/>
      <c r="G931" s="253"/>
      <c r="H931" s="253"/>
      <c r="I931" s="253"/>
      <c r="J931" s="253"/>
      <c r="K931" s="253"/>
      <c r="L931" s="253"/>
      <c r="M931" s="253"/>
      <c r="N931" s="253"/>
      <c r="O931" s="253"/>
      <c r="P931" s="253"/>
      <c r="Q931" s="253"/>
      <c r="R931" s="253"/>
      <c r="S931" s="253"/>
      <c r="T931" s="253"/>
      <c r="U931" s="253"/>
      <c r="V931" s="253"/>
      <c r="W931" s="253"/>
      <c r="X931" s="253"/>
      <c r="Y931" s="253"/>
      <c r="Z931" s="253"/>
    </row>
    <row r="932" ht="13.5" customHeight="1">
      <c r="A932" s="253"/>
      <c r="B932" s="253"/>
      <c r="C932" s="253"/>
      <c r="D932" s="253"/>
      <c r="E932" s="253"/>
      <c r="F932" s="253"/>
      <c r="G932" s="253"/>
      <c r="H932" s="253"/>
      <c r="I932" s="253"/>
      <c r="J932" s="253"/>
      <c r="K932" s="253"/>
      <c r="L932" s="253"/>
      <c r="M932" s="253"/>
      <c r="N932" s="253"/>
      <c r="O932" s="253"/>
      <c r="P932" s="253"/>
      <c r="Q932" s="253"/>
      <c r="R932" s="253"/>
      <c r="S932" s="253"/>
      <c r="T932" s="253"/>
      <c r="U932" s="253"/>
      <c r="V932" s="253"/>
      <c r="W932" s="253"/>
      <c r="X932" s="253"/>
      <c r="Y932" s="253"/>
      <c r="Z932" s="253"/>
    </row>
    <row r="933" ht="13.5" customHeight="1">
      <c r="A933" s="253"/>
      <c r="B933" s="253"/>
      <c r="C933" s="253"/>
      <c r="D933" s="253"/>
      <c r="E933" s="253"/>
      <c r="F933" s="253"/>
      <c r="G933" s="253"/>
      <c r="H933" s="253"/>
      <c r="I933" s="253"/>
      <c r="J933" s="253"/>
      <c r="K933" s="253"/>
      <c r="L933" s="253"/>
      <c r="M933" s="253"/>
      <c r="N933" s="253"/>
      <c r="O933" s="253"/>
      <c r="P933" s="253"/>
      <c r="Q933" s="253"/>
      <c r="R933" s="253"/>
      <c r="S933" s="253"/>
      <c r="T933" s="253"/>
      <c r="U933" s="253"/>
      <c r="V933" s="253"/>
      <c r="W933" s="253"/>
      <c r="X933" s="253"/>
      <c r="Y933" s="253"/>
      <c r="Z933" s="253"/>
    </row>
    <row r="934" ht="13.5" customHeight="1">
      <c r="A934" s="253"/>
      <c r="B934" s="253"/>
      <c r="C934" s="253"/>
      <c r="D934" s="253"/>
      <c r="E934" s="253"/>
      <c r="F934" s="253"/>
      <c r="G934" s="253"/>
      <c r="H934" s="253"/>
      <c r="I934" s="253"/>
      <c r="J934" s="253"/>
      <c r="K934" s="253"/>
      <c r="L934" s="253"/>
      <c r="M934" s="253"/>
      <c r="N934" s="253"/>
      <c r="O934" s="253"/>
      <c r="P934" s="253"/>
      <c r="Q934" s="253"/>
      <c r="R934" s="253"/>
      <c r="S934" s="253"/>
      <c r="T934" s="253"/>
      <c r="U934" s="253"/>
      <c r="V934" s="253"/>
      <c r="W934" s="253"/>
      <c r="X934" s="253"/>
      <c r="Y934" s="253"/>
      <c r="Z934" s="253"/>
    </row>
    <row r="935" ht="13.5" customHeight="1">
      <c r="A935" s="253"/>
      <c r="B935" s="253"/>
      <c r="C935" s="253"/>
      <c r="D935" s="253"/>
      <c r="E935" s="253"/>
      <c r="F935" s="253"/>
      <c r="G935" s="253"/>
      <c r="H935" s="253"/>
      <c r="I935" s="253"/>
      <c r="J935" s="253"/>
      <c r="K935" s="253"/>
      <c r="L935" s="253"/>
      <c r="M935" s="253"/>
      <c r="N935" s="253"/>
      <c r="O935" s="253"/>
      <c r="P935" s="253"/>
      <c r="Q935" s="253"/>
      <c r="R935" s="253"/>
      <c r="S935" s="253"/>
      <c r="T935" s="253"/>
      <c r="U935" s="253"/>
      <c r="V935" s="253"/>
      <c r="W935" s="253"/>
      <c r="X935" s="253"/>
      <c r="Y935" s="253"/>
      <c r="Z935" s="253"/>
    </row>
    <row r="936" ht="13.5" customHeight="1">
      <c r="A936" s="253"/>
      <c r="B936" s="253"/>
      <c r="C936" s="253"/>
      <c r="D936" s="253"/>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row>
    <row r="937" ht="13.5" customHeight="1">
      <c r="A937" s="253"/>
      <c r="B937" s="253"/>
      <c r="C937" s="253"/>
      <c r="D937" s="253"/>
      <c r="E937" s="253"/>
      <c r="F937" s="253"/>
      <c r="G937" s="253"/>
      <c r="H937" s="253"/>
      <c r="I937" s="253"/>
      <c r="J937" s="253"/>
      <c r="K937" s="253"/>
      <c r="L937" s="253"/>
      <c r="M937" s="253"/>
      <c r="N937" s="253"/>
      <c r="O937" s="253"/>
      <c r="P937" s="253"/>
      <c r="Q937" s="253"/>
      <c r="R937" s="253"/>
      <c r="S937" s="253"/>
      <c r="T937" s="253"/>
      <c r="U937" s="253"/>
      <c r="V937" s="253"/>
      <c r="W937" s="253"/>
      <c r="X937" s="253"/>
      <c r="Y937" s="253"/>
      <c r="Z937" s="253"/>
    </row>
    <row r="938" ht="13.5" customHeight="1">
      <c r="A938" s="253"/>
      <c r="B938" s="253"/>
      <c r="C938" s="253"/>
      <c r="D938" s="253"/>
      <c r="E938" s="253"/>
      <c r="F938" s="253"/>
      <c r="G938" s="253"/>
      <c r="H938" s="253"/>
      <c r="I938" s="253"/>
      <c r="J938" s="253"/>
      <c r="K938" s="253"/>
      <c r="L938" s="253"/>
      <c r="M938" s="253"/>
      <c r="N938" s="253"/>
      <c r="O938" s="253"/>
      <c r="P938" s="253"/>
      <c r="Q938" s="253"/>
      <c r="R938" s="253"/>
      <c r="S938" s="253"/>
      <c r="T938" s="253"/>
      <c r="U938" s="253"/>
      <c r="V938" s="253"/>
      <c r="W938" s="253"/>
      <c r="X938" s="253"/>
      <c r="Y938" s="253"/>
      <c r="Z938" s="253"/>
    </row>
    <row r="939" ht="13.5" customHeight="1">
      <c r="A939" s="253"/>
      <c r="B939" s="253"/>
      <c r="C939" s="253"/>
      <c r="D939" s="253"/>
      <c r="E939" s="253"/>
      <c r="F939" s="253"/>
      <c r="G939" s="253"/>
      <c r="H939" s="253"/>
      <c r="I939" s="253"/>
      <c r="J939" s="253"/>
      <c r="K939" s="253"/>
      <c r="L939" s="253"/>
      <c r="M939" s="253"/>
      <c r="N939" s="253"/>
      <c r="O939" s="253"/>
      <c r="P939" s="253"/>
      <c r="Q939" s="253"/>
      <c r="R939" s="253"/>
      <c r="S939" s="253"/>
      <c r="T939" s="253"/>
      <c r="U939" s="253"/>
      <c r="V939" s="253"/>
      <c r="W939" s="253"/>
      <c r="X939" s="253"/>
      <c r="Y939" s="253"/>
      <c r="Z939" s="253"/>
    </row>
    <row r="940" ht="13.5" customHeight="1">
      <c r="A940" s="253"/>
      <c r="B940" s="253"/>
      <c r="C940" s="253"/>
      <c r="D940" s="253"/>
      <c r="E940" s="253"/>
      <c r="F940" s="253"/>
      <c r="G940" s="253"/>
      <c r="H940" s="253"/>
      <c r="I940" s="253"/>
      <c r="J940" s="253"/>
      <c r="K940" s="253"/>
      <c r="L940" s="253"/>
      <c r="M940" s="253"/>
      <c r="N940" s="253"/>
      <c r="O940" s="253"/>
      <c r="P940" s="253"/>
      <c r="Q940" s="253"/>
      <c r="R940" s="253"/>
      <c r="S940" s="253"/>
      <c r="T940" s="253"/>
      <c r="U940" s="253"/>
      <c r="V940" s="253"/>
      <c r="W940" s="253"/>
      <c r="X940" s="253"/>
      <c r="Y940" s="253"/>
      <c r="Z940" s="253"/>
    </row>
    <row r="941" ht="13.5" customHeight="1">
      <c r="A941" s="253"/>
      <c r="B941" s="253"/>
      <c r="C941" s="253"/>
      <c r="D941" s="253"/>
      <c r="E941" s="253"/>
      <c r="F941" s="253"/>
      <c r="G941" s="253"/>
      <c r="H941" s="253"/>
      <c r="I941" s="253"/>
      <c r="J941" s="253"/>
      <c r="K941" s="253"/>
      <c r="L941" s="253"/>
      <c r="M941" s="253"/>
      <c r="N941" s="253"/>
      <c r="O941" s="253"/>
      <c r="P941" s="253"/>
      <c r="Q941" s="253"/>
      <c r="R941" s="253"/>
      <c r="S941" s="253"/>
      <c r="T941" s="253"/>
      <c r="U941" s="253"/>
      <c r="V941" s="253"/>
      <c r="W941" s="253"/>
      <c r="X941" s="253"/>
      <c r="Y941" s="253"/>
      <c r="Z941" s="253"/>
    </row>
    <row r="942" ht="13.5" customHeight="1">
      <c r="A942" s="253"/>
      <c r="B942" s="253"/>
      <c r="C942" s="253"/>
      <c r="D942" s="253"/>
      <c r="E942" s="253"/>
      <c r="F942" s="253"/>
      <c r="G942" s="253"/>
      <c r="H942" s="253"/>
      <c r="I942" s="253"/>
      <c r="J942" s="253"/>
      <c r="K942" s="253"/>
      <c r="L942" s="253"/>
      <c r="M942" s="253"/>
      <c r="N942" s="253"/>
      <c r="O942" s="253"/>
      <c r="P942" s="253"/>
      <c r="Q942" s="253"/>
      <c r="R942" s="253"/>
      <c r="S942" s="253"/>
      <c r="T942" s="253"/>
      <c r="U942" s="253"/>
      <c r="V942" s="253"/>
      <c r="W942" s="253"/>
      <c r="X942" s="253"/>
      <c r="Y942" s="253"/>
      <c r="Z942" s="253"/>
    </row>
    <row r="943" ht="13.5" customHeight="1">
      <c r="A943" s="253"/>
      <c r="B943" s="253"/>
      <c r="C943" s="253"/>
      <c r="D943" s="253"/>
      <c r="E943" s="253"/>
      <c r="F943" s="253"/>
      <c r="G943" s="253"/>
      <c r="H943" s="253"/>
      <c r="I943" s="253"/>
      <c r="J943" s="253"/>
      <c r="K943" s="253"/>
      <c r="L943" s="253"/>
      <c r="M943" s="253"/>
      <c r="N943" s="253"/>
      <c r="O943" s="253"/>
      <c r="P943" s="253"/>
      <c r="Q943" s="253"/>
      <c r="R943" s="253"/>
      <c r="S943" s="253"/>
      <c r="T943" s="253"/>
      <c r="U943" s="253"/>
      <c r="V943" s="253"/>
      <c r="W943" s="253"/>
      <c r="X943" s="253"/>
      <c r="Y943" s="253"/>
      <c r="Z943" s="253"/>
    </row>
    <row r="944" ht="13.5" customHeight="1">
      <c r="A944" s="253"/>
      <c r="B944" s="253"/>
      <c r="C944" s="253"/>
      <c r="D944" s="253"/>
      <c r="E944" s="253"/>
      <c r="F944" s="253"/>
      <c r="G944" s="253"/>
      <c r="H944" s="253"/>
      <c r="I944" s="253"/>
      <c r="J944" s="253"/>
      <c r="K944" s="253"/>
      <c r="L944" s="253"/>
      <c r="M944" s="253"/>
      <c r="N944" s="253"/>
      <c r="O944" s="253"/>
      <c r="P944" s="253"/>
      <c r="Q944" s="253"/>
      <c r="R944" s="253"/>
      <c r="S944" s="253"/>
      <c r="T944" s="253"/>
      <c r="U944" s="253"/>
      <c r="V944" s="253"/>
      <c r="W944" s="253"/>
      <c r="X944" s="253"/>
      <c r="Y944" s="253"/>
      <c r="Z944" s="253"/>
    </row>
    <row r="945" ht="13.5" customHeight="1">
      <c r="A945" s="253"/>
      <c r="B945" s="253"/>
      <c r="C945" s="253"/>
      <c r="D945" s="253"/>
      <c r="E945" s="253"/>
      <c r="F945" s="253"/>
      <c r="G945" s="253"/>
      <c r="H945" s="253"/>
      <c r="I945" s="253"/>
      <c r="J945" s="253"/>
      <c r="K945" s="253"/>
      <c r="L945" s="253"/>
      <c r="M945" s="253"/>
      <c r="N945" s="253"/>
      <c r="O945" s="253"/>
      <c r="P945" s="253"/>
      <c r="Q945" s="253"/>
      <c r="R945" s="253"/>
      <c r="S945" s="253"/>
      <c r="T945" s="253"/>
      <c r="U945" s="253"/>
      <c r="V945" s="253"/>
      <c r="W945" s="253"/>
      <c r="X945" s="253"/>
      <c r="Y945" s="253"/>
      <c r="Z945" s="253"/>
    </row>
    <row r="946" ht="13.5" customHeight="1">
      <c r="A946" s="253"/>
      <c r="B946" s="253"/>
      <c r="C946" s="253"/>
      <c r="D946" s="253"/>
      <c r="E946" s="253"/>
      <c r="F946" s="253"/>
      <c r="G946" s="253"/>
      <c r="H946" s="253"/>
      <c r="I946" s="253"/>
      <c r="J946" s="253"/>
      <c r="K946" s="253"/>
      <c r="L946" s="253"/>
      <c r="M946" s="253"/>
      <c r="N946" s="253"/>
      <c r="O946" s="253"/>
      <c r="P946" s="253"/>
      <c r="Q946" s="253"/>
      <c r="R946" s="253"/>
      <c r="S946" s="253"/>
      <c r="T946" s="253"/>
      <c r="U946" s="253"/>
      <c r="V946" s="253"/>
      <c r="W946" s="253"/>
      <c r="X946" s="253"/>
      <c r="Y946" s="253"/>
      <c r="Z946" s="253"/>
    </row>
    <row r="947" ht="13.5" customHeight="1">
      <c r="A947" s="253"/>
      <c r="B947" s="253"/>
      <c r="C947" s="253"/>
      <c r="D947" s="253"/>
      <c r="E947" s="253"/>
      <c r="F947" s="253"/>
      <c r="G947" s="253"/>
      <c r="H947" s="253"/>
      <c r="I947" s="253"/>
      <c r="J947" s="253"/>
      <c r="K947" s="253"/>
      <c r="L947" s="253"/>
      <c r="M947" s="253"/>
      <c r="N947" s="253"/>
      <c r="O947" s="253"/>
      <c r="P947" s="253"/>
      <c r="Q947" s="253"/>
      <c r="R947" s="253"/>
      <c r="S947" s="253"/>
      <c r="T947" s="253"/>
      <c r="U947" s="253"/>
      <c r="V947" s="253"/>
      <c r="W947" s="253"/>
      <c r="X947" s="253"/>
      <c r="Y947" s="253"/>
      <c r="Z947" s="253"/>
    </row>
    <row r="948" ht="13.5" customHeight="1">
      <c r="A948" s="253"/>
      <c r="B948" s="253"/>
      <c r="C948" s="253"/>
      <c r="D948" s="253"/>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row>
    <row r="949" ht="13.5" customHeight="1">
      <c r="A949" s="253"/>
      <c r="B949" s="253"/>
      <c r="C949" s="253"/>
      <c r="D949" s="253"/>
      <c r="E949" s="253"/>
      <c r="F949" s="253"/>
      <c r="G949" s="253"/>
      <c r="H949" s="253"/>
      <c r="I949" s="253"/>
      <c r="J949" s="253"/>
      <c r="K949" s="253"/>
      <c r="L949" s="253"/>
      <c r="M949" s="253"/>
      <c r="N949" s="253"/>
      <c r="O949" s="253"/>
      <c r="P949" s="253"/>
      <c r="Q949" s="253"/>
      <c r="R949" s="253"/>
      <c r="S949" s="253"/>
      <c r="T949" s="253"/>
      <c r="U949" s="253"/>
      <c r="V949" s="253"/>
      <c r="W949" s="253"/>
      <c r="X949" s="253"/>
      <c r="Y949" s="253"/>
      <c r="Z949" s="253"/>
    </row>
    <row r="950" ht="13.5" customHeight="1">
      <c r="A950" s="253"/>
      <c r="B950" s="253"/>
      <c r="C950" s="253"/>
      <c r="D950" s="253"/>
      <c r="E950" s="253"/>
      <c r="F950" s="253"/>
      <c r="G950" s="253"/>
      <c r="H950" s="253"/>
      <c r="I950" s="253"/>
      <c r="J950" s="253"/>
      <c r="K950" s="253"/>
      <c r="L950" s="253"/>
      <c r="M950" s="253"/>
      <c r="N950" s="253"/>
      <c r="O950" s="253"/>
      <c r="P950" s="253"/>
      <c r="Q950" s="253"/>
      <c r="R950" s="253"/>
      <c r="S950" s="253"/>
      <c r="T950" s="253"/>
      <c r="U950" s="253"/>
      <c r="V950" s="253"/>
      <c r="W950" s="253"/>
      <c r="X950" s="253"/>
      <c r="Y950" s="253"/>
      <c r="Z950" s="253"/>
    </row>
    <row r="951" ht="13.5" customHeight="1">
      <c r="A951" s="253"/>
      <c r="B951" s="253"/>
      <c r="C951" s="253"/>
      <c r="D951" s="253"/>
      <c r="E951" s="253"/>
      <c r="F951" s="253"/>
      <c r="G951" s="253"/>
      <c r="H951" s="253"/>
      <c r="I951" s="253"/>
      <c r="J951" s="253"/>
      <c r="K951" s="253"/>
      <c r="L951" s="253"/>
      <c r="M951" s="253"/>
      <c r="N951" s="253"/>
      <c r="O951" s="253"/>
      <c r="P951" s="253"/>
      <c r="Q951" s="253"/>
      <c r="R951" s="253"/>
      <c r="S951" s="253"/>
      <c r="T951" s="253"/>
      <c r="U951" s="253"/>
      <c r="V951" s="253"/>
      <c r="W951" s="253"/>
      <c r="X951" s="253"/>
      <c r="Y951" s="253"/>
      <c r="Z951" s="253"/>
    </row>
    <row r="952" ht="13.5" customHeight="1">
      <c r="A952" s="253"/>
      <c r="B952" s="253"/>
      <c r="C952" s="253"/>
      <c r="D952" s="253"/>
      <c r="E952" s="253"/>
      <c r="F952" s="253"/>
      <c r="G952" s="253"/>
      <c r="H952" s="253"/>
      <c r="I952" s="253"/>
      <c r="J952" s="253"/>
      <c r="K952" s="253"/>
      <c r="L952" s="253"/>
      <c r="M952" s="253"/>
      <c r="N952" s="253"/>
      <c r="O952" s="253"/>
      <c r="P952" s="253"/>
      <c r="Q952" s="253"/>
      <c r="R952" s="253"/>
      <c r="S952" s="253"/>
      <c r="T952" s="253"/>
      <c r="U952" s="253"/>
      <c r="V952" s="253"/>
      <c r="W952" s="253"/>
      <c r="X952" s="253"/>
      <c r="Y952" s="253"/>
      <c r="Z952" s="253"/>
    </row>
    <row r="953" ht="13.5" customHeight="1">
      <c r="A953" s="253"/>
      <c r="B953" s="253"/>
      <c r="C953" s="253"/>
      <c r="D953" s="253"/>
      <c r="E953" s="253"/>
      <c r="F953" s="253"/>
      <c r="G953" s="253"/>
      <c r="H953" s="253"/>
      <c r="I953" s="253"/>
      <c r="J953" s="253"/>
      <c r="K953" s="253"/>
      <c r="L953" s="253"/>
      <c r="M953" s="253"/>
      <c r="N953" s="253"/>
      <c r="O953" s="253"/>
      <c r="P953" s="253"/>
      <c r="Q953" s="253"/>
      <c r="R953" s="253"/>
      <c r="S953" s="253"/>
      <c r="T953" s="253"/>
      <c r="U953" s="253"/>
      <c r="V953" s="253"/>
      <c r="W953" s="253"/>
      <c r="X953" s="253"/>
      <c r="Y953" s="253"/>
      <c r="Z953" s="253"/>
    </row>
    <row r="954" ht="13.5" customHeight="1">
      <c r="A954" s="253"/>
      <c r="B954" s="253"/>
      <c r="C954" s="253"/>
      <c r="D954" s="253"/>
      <c r="E954" s="253"/>
      <c r="F954" s="253"/>
      <c r="G954" s="253"/>
      <c r="H954" s="253"/>
      <c r="I954" s="253"/>
      <c r="J954" s="253"/>
      <c r="K954" s="253"/>
      <c r="L954" s="253"/>
      <c r="M954" s="253"/>
      <c r="N954" s="253"/>
      <c r="O954" s="253"/>
      <c r="P954" s="253"/>
      <c r="Q954" s="253"/>
      <c r="R954" s="253"/>
      <c r="S954" s="253"/>
      <c r="T954" s="253"/>
      <c r="U954" s="253"/>
      <c r="V954" s="253"/>
      <c r="W954" s="253"/>
      <c r="X954" s="253"/>
      <c r="Y954" s="253"/>
      <c r="Z954" s="253"/>
    </row>
    <row r="955" ht="13.5" customHeight="1">
      <c r="A955" s="253"/>
      <c r="B955" s="253"/>
      <c r="C955" s="253"/>
      <c r="D955" s="253"/>
      <c r="E955" s="253"/>
      <c r="F955" s="253"/>
      <c r="G955" s="253"/>
      <c r="H955" s="253"/>
      <c r="I955" s="253"/>
      <c r="J955" s="253"/>
      <c r="K955" s="253"/>
      <c r="L955" s="253"/>
      <c r="M955" s="253"/>
      <c r="N955" s="253"/>
      <c r="O955" s="253"/>
      <c r="P955" s="253"/>
      <c r="Q955" s="253"/>
      <c r="R955" s="253"/>
      <c r="S955" s="253"/>
      <c r="T955" s="253"/>
      <c r="U955" s="253"/>
      <c r="V955" s="253"/>
      <c r="W955" s="253"/>
      <c r="X955" s="253"/>
      <c r="Y955" s="253"/>
      <c r="Z955" s="253"/>
    </row>
    <row r="956" ht="13.5" customHeight="1">
      <c r="A956" s="253"/>
      <c r="B956" s="253"/>
      <c r="C956" s="253"/>
      <c r="D956" s="253"/>
      <c r="E956" s="253"/>
      <c r="F956" s="253"/>
      <c r="G956" s="253"/>
      <c r="H956" s="253"/>
      <c r="I956" s="253"/>
      <c r="J956" s="253"/>
      <c r="K956" s="253"/>
      <c r="L956" s="253"/>
      <c r="M956" s="253"/>
      <c r="N956" s="253"/>
      <c r="O956" s="253"/>
      <c r="P956" s="253"/>
      <c r="Q956" s="253"/>
      <c r="R956" s="253"/>
      <c r="S956" s="253"/>
      <c r="T956" s="253"/>
      <c r="U956" s="253"/>
      <c r="V956" s="253"/>
      <c r="W956" s="253"/>
      <c r="X956" s="253"/>
      <c r="Y956" s="253"/>
      <c r="Z956" s="253"/>
    </row>
    <row r="957" ht="13.5" customHeight="1">
      <c r="A957" s="253"/>
      <c r="B957" s="253"/>
      <c r="C957" s="253"/>
      <c r="D957" s="253"/>
      <c r="E957" s="253"/>
      <c r="F957" s="253"/>
      <c r="G957" s="253"/>
      <c r="H957" s="253"/>
      <c r="I957" s="253"/>
      <c r="J957" s="253"/>
      <c r="K957" s="253"/>
      <c r="L957" s="253"/>
      <c r="M957" s="253"/>
      <c r="N957" s="253"/>
      <c r="O957" s="253"/>
      <c r="P957" s="253"/>
      <c r="Q957" s="253"/>
      <c r="R957" s="253"/>
      <c r="S957" s="253"/>
      <c r="T957" s="253"/>
      <c r="U957" s="253"/>
      <c r="V957" s="253"/>
      <c r="W957" s="253"/>
      <c r="X957" s="253"/>
      <c r="Y957" s="253"/>
      <c r="Z957" s="253"/>
    </row>
    <row r="958" ht="13.5" customHeight="1">
      <c r="A958" s="253"/>
      <c r="B958" s="253"/>
      <c r="C958" s="253"/>
      <c r="D958" s="253"/>
      <c r="E958" s="253"/>
      <c r="F958" s="253"/>
      <c r="G958" s="253"/>
      <c r="H958" s="253"/>
      <c r="I958" s="253"/>
      <c r="J958" s="253"/>
      <c r="K958" s="253"/>
      <c r="L958" s="253"/>
      <c r="M958" s="253"/>
      <c r="N958" s="253"/>
      <c r="O958" s="253"/>
      <c r="P958" s="253"/>
      <c r="Q958" s="253"/>
      <c r="R958" s="253"/>
      <c r="S958" s="253"/>
      <c r="T958" s="253"/>
      <c r="U958" s="253"/>
      <c r="V958" s="253"/>
      <c r="W958" s="253"/>
      <c r="X958" s="253"/>
      <c r="Y958" s="253"/>
      <c r="Z958" s="253"/>
    </row>
    <row r="959" ht="13.5" customHeight="1">
      <c r="A959" s="253"/>
      <c r="B959" s="253"/>
      <c r="C959" s="253"/>
      <c r="D959" s="253"/>
      <c r="E959" s="253"/>
      <c r="F959" s="253"/>
      <c r="G959" s="253"/>
      <c r="H959" s="253"/>
      <c r="I959" s="253"/>
      <c r="J959" s="253"/>
      <c r="K959" s="253"/>
      <c r="L959" s="253"/>
      <c r="M959" s="253"/>
      <c r="N959" s="253"/>
      <c r="O959" s="253"/>
      <c r="P959" s="253"/>
      <c r="Q959" s="253"/>
      <c r="R959" s="253"/>
      <c r="S959" s="253"/>
      <c r="T959" s="253"/>
      <c r="U959" s="253"/>
      <c r="V959" s="253"/>
      <c r="W959" s="253"/>
      <c r="X959" s="253"/>
      <c r="Y959" s="253"/>
      <c r="Z959" s="253"/>
    </row>
    <row r="960" ht="13.5" customHeight="1">
      <c r="A960" s="253"/>
      <c r="B960" s="253"/>
      <c r="C960" s="253"/>
      <c r="D960" s="253"/>
      <c r="E960" s="253"/>
      <c r="F960" s="253"/>
      <c r="G960" s="253"/>
      <c r="H960" s="253"/>
      <c r="I960" s="253"/>
      <c r="J960" s="253"/>
      <c r="K960" s="253"/>
      <c r="L960" s="253"/>
      <c r="M960" s="253"/>
      <c r="N960" s="253"/>
      <c r="O960" s="253"/>
      <c r="P960" s="253"/>
      <c r="Q960" s="253"/>
      <c r="R960" s="253"/>
      <c r="S960" s="253"/>
      <c r="T960" s="253"/>
      <c r="U960" s="253"/>
      <c r="V960" s="253"/>
      <c r="W960" s="253"/>
      <c r="X960" s="253"/>
      <c r="Y960" s="253"/>
      <c r="Z960" s="253"/>
    </row>
    <row r="961" ht="13.5" customHeight="1">
      <c r="A961" s="253"/>
      <c r="B961" s="253"/>
      <c r="C961" s="253"/>
      <c r="D961" s="253"/>
      <c r="E961" s="253"/>
      <c r="F961" s="253"/>
      <c r="G961" s="253"/>
      <c r="H961" s="253"/>
      <c r="I961" s="253"/>
      <c r="J961" s="253"/>
      <c r="K961" s="253"/>
      <c r="L961" s="253"/>
      <c r="M961" s="253"/>
      <c r="N961" s="253"/>
      <c r="O961" s="253"/>
      <c r="P961" s="253"/>
      <c r="Q961" s="253"/>
      <c r="R961" s="253"/>
      <c r="S961" s="253"/>
      <c r="T961" s="253"/>
      <c r="U961" s="253"/>
      <c r="V961" s="253"/>
      <c r="W961" s="253"/>
      <c r="X961" s="253"/>
      <c r="Y961" s="253"/>
      <c r="Z961" s="253"/>
    </row>
    <row r="962" ht="13.5" customHeight="1">
      <c r="A962" s="253"/>
      <c r="B962" s="253"/>
      <c r="C962" s="253"/>
      <c r="D962" s="253"/>
      <c r="E962" s="253"/>
      <c r="F962" s="253"/>
      <c r="G962" s="253"/>
      <c r="H962" s="253"/>
      <c r="I962" s="253"/>
      <c r="J962" s="253"/>
      <c r="K962" s="253"/>
      <c r="L962" s="253"/>
      <c r="M962" s="253"/>
      <c r="N962" s="253"/>
      <c r="O962" s="253"/>
      <c r="P962" s="253"/>
      <c r="Q962" s="253"/>
      <c r="R962" s="253"/>
      <c r="S962" s="253"/>
      <c r="T962" s="253"/>
      <c r="U962" s="253"/>
      <c r="V962" s="253"/>
      <c r="W962" s="253"/>
      <c r="X962" s="253"/>
      <c r="Y962" s="253"/>
      <c r="Z962" s="253"/>
    </row>
    <row r="963" ht="13.5" customHeight="1">
      <c r="A963" s="253"/>
      <c r="B963" s="253"/>
      <c r="C963" s="253"/>
      <c r="D963" s="253"/>
      <c r="E963" s="253"/>
      <c r="F963" s="253"/>
      <c r="G963" s="253"/>
      <c r="H963" s="253"/>
      <c r="I963" s="253"/>
      <c r="J963" s="253"/>
      <c r="K963" s="253"/>
      <c r="L963" s="253"/>
      <c r="M963" s="253"/>
      <c r="N963" s="253"/>
      <c r="O963" s="253"/>
      <c r="P963" s="253"/>
      <c r="Q963" s="253"/>
      <c r="R963" s="253"/>
      <c r="S963" s="253"/>
      <c r="T963" s="253"/>
      <c r="U963" s="253"/>
      <c r="V963" s="253"/>
      <c r="W963" s="253"/>
      <c r="X963" s="253"/>
      <c r="Y963" s="253"/>
      <c r="Z963" s="253"/>
    </row>
    <row r="964" ht="13.5" customHeight="1">
      <c r="A964" s="253"/>
      <c r="B964" s="253"/>
      <c r="C964" s="253"/>
      <c r="D964" s="253"/>
      <c r="E964" s="253"/>
      <c r="F964" s="253"/>
      <c r="G964" s="253"/>
      <c r="H964" s="253"/>
      <c r="I964" s="253"/>
      <c r="J964" s="253"/>
      <c r="K964" s="253"/>
      <c r="L964" s="253"/>
      <c r="M964" s="253"/>
      <c r="N964" s="253"/>
      <c r="O964" s="253"/>
      <c r="P964" s="253"/>
      <c r="Q964" s="253"/>
      <c r="R964" s="253"/>
      <c r="S964" s="253"/>
      <c r="T964" s="253"/>
      <c r="U964" s="253"/>
      <c r="V964" s="253"/>
      <c r="W964" s="253"/>
      <c r="X964" s="253"/>
      <c r="Y964" s="253"/>
      <c r="Z964" s="253"/>
    </row>
    <row r="965" ht="13.5" customHeight="1">
      <c r="A965" s="253"/>
      <c r="B965" s="253"/>
      <c r="C965" s="253"/>
      <c r="D965" s="253"/>
      <c r="E965" s="253"/>
      <c r="F965" s="253"/>
      <c r="G965" s="253"/>
      <c r="H965" s="253"/>
      <c r="I965" s="253"/>
      <c r="J965" s="253"/>
      <c r="K965" s="253"/>
      <c r="L965" s="253"/>
      <c r="M965" s="253"/>
      <c r="N965" s="253"/>
      <c r="O965" s="253"/>
      <c r="P965" s="253"/>
      <c r="Q965" s="253"/>
      <c r="R965" s="253"/>
      <c r="S965" s="253"/>
      <c r="T965" s="253"/>
      <c r="U965" s="253"/>
      <c r="V965" s="253"/>
      <c r="W965" s="253"/>
      <c r="X965" s="253"/>
      <c r="Y965" s="253"/>
      <c r="Z965" s="253"/>
    </row>
    <row r="966" ht="13.5" customHeight="1">
      <c r="A966" s="253"/>
      <c r="B966" s="253"/>
      <c r="C966" s="253"/>
      <c r="D966" s="253"/>
      <c r="E966" s="253"/>
      <c r="F966" s="253"/>
      <c r="G966" s="253"/>
      <c r="H966" s="253"/>
      <c r="I966" s="253"/>
      <c r="J966" s="253"/>
      <c r="K966" s="253"/>
      <c r="L966" s="253"/>
      <c r="M966" s="253"/>
      <c r="N966" s="253"/>
      <c r="O966" s="253"/>
      <c r="P966" s="253"/>
      <c r="Q966" s="253"/>
      <c r="R966" s="253"/>
      <c r="S966" s="253"/>
      <c r="T966" s="253"/>
      <c r="U966" s="253"/>
      <c r="V966" s="253"/>
      <c r="W966" s="253"/>
      <c r="X966" s="253"/>
      <c r="Y966" s="253"/>
      <c r="Z966" s="253"/>
    </row>
    <row r="967" ht="13.5" customHeight="1">
      <c r="A967" s="253"/>
      <c r="B967" s="253"/>
      <c r="C967" s="253"/>
      <c r="D967" s="253"/>
      <c r="E967" s="253"/>
      <c r="F967" s="253"/>
      <c r="G967" s="253"/>
      <c r="H967" s="253"/>
      <c r="I967" s="253"/>
      <c r="J967" s="253"/>
      <c r="K967" s="253"/>
      <c r="L967" s="253"/>
      <c r="M967" s="253"/>
      <c r="N967" s="253"/>
      <c r="O967" s="253"/>
      <c r="P967" s="253"/>
      <c r="Q967" s="253"/>
      <c r="R967" s="253"/>
      <c r="S967" s="253"/>
      <c r="T967" s="253"/>
      <c r="U967" s="253"/>
      <c r="V967" s="253"/>
      <c r="W967" s="253"/>
      <c r="X967" s="253"/>
      <c r="Y967" s="253"/>
      <c r="Z967" s="253"/>
    </row>
    <row r="968" ht="13.5" customHeight="1">
      <c r="A968" s="253"/>
      <c r="B968" s="253"/>
      <c r="C968" s="253"/>
      <c r="D968" s="253"/>
      <c r="E968" s="253"/>
      <c r="F968" s="253"/>
      <c r="G968" s="253"/>
      <c r="H968" s="253"/>
      <c r="I968" s="253"/>
      <c r="J968" s="253"/>
      <c r="K968" s="253"/>
      <c r="L968" s="253"/>
      <c r="M968" s="253"/>
      <c r="N968" s="253"/>
      <c r="O968" s="253"/>
      <c r="P968" s="253"/>
      <c r="Q968" s="253"/>
      <c r="R968" s="253"/>
      <c r="S968" s="253"/>
      <c r="T968" s="253"/>
      <c r="U968" s="253"/>
      <c r="V968" s="253"/>
      <c r="W968" s="253"/>
      <c r="X968" s="253"/>
      <c r="Y968" s="253"/>
      <c r="Z968" s="253"/>
    </row>
    <row r="969" ht="13.5" customHeight="1">
      <c r="A969" s="253"/>
      <c r="B969" s="253"/>
      <c r="C969" s="253"/>
      <c r="D969" s="253"/>
      <c r="E969" s="253"/>
      <c r="F969" s="253"/>
      <c r="G969" s="253"/>
      <c r="H969" s="253"/>
      <c r="I969" s="253"/>
      <c r="J969" s="253"/>
      <c r="K969" s="253"/>
      <c r="L969" s="253"/>
      <c r="M969" s="253"/>
      <c r="N969" s="253"/>
      <c r="O969" s="253"/>
      <c r="P969" s="253"/>
      <c r="Q969" s="253"/>
      <c r="R969" s="253"/>
      <c r="S969" s="253"/>
      <c r="T969" s="253"/>
      <c r="U969" s="253"/>
      <c r="V969" s="253"/>
      <c r="W969" s="253"/>
      <c r="X969" s="253"/>
      <c r="Y969" s="253"/>
      <c r="Z969" s="253"/>
    </row>
    <row r="970" ht="13.5" customHeight="1">
      <c r="A970" s="253"/>
      <c r="B970" s="253"/>
      <c r="C970" s="253"/>
      <c r="D970" s="253"/>
      <c r="E970" s="253"/>
      <c r="F970" s="253"/>
      <c r="G970" s="253"/>
      <c r="H970" s="253"/>
      <c r="I970" s="253"/>
      <c r="J970" s="253"/>
      <c r="K970" s="253"/>
      <c r="L970" s="253"/>
      <c r="M970" s="253"/>
      <c r="N970" s="253"/>
      <c r="O970" s="253"/>
      <c r="P970" s="253"/>
      <c r="Q970" s="253"/>
      <c r="R970" s="253"/>
      <c r="S970" s="253"/>
      <c r="T970" s="253"/>
      <c r="U970" s="253"/>
      <c r="V970" s="253"/>
      <c r="W970" s="253"/>
      <c r="X970" s="253"/>
      <c r="Y970" s="253"/>
      <c r="Z970" s="253"/>
    </row>
    <row r="971" ht="13.5" customHeight="1">
      <c r="A971" s="253"/>
      <c r="B971" s="253"/>
      <c r="C971" s="253"/>
      <c r="D971" s="253"/>
      <c r="E971" s="253"/>
      <c r="F971" s="253"/>
      <c r="G971" s="253"/>
      <c r="H971" s="253"/>
      <c r="I971" s="253"/>
      <c r="J971" s="253"/>
      <c r="K971" s="253"/>
      <c r="L971" s="253"/>
      <c r="M971" s="253"/>
      <c r="N971" s="253"/>
      <c r="O971" s="253"/>
      <c r="P971" s="253"/>
      <c r="Q971" s="253"/>
      <c r="R971" s="253"/>
      <c r="S971" s="253"/>
      <c r="T971" s="253"/>
      <c r="U971" s="253"/>
      <c r="V971" s="253"/>
      <c r="W971" s="253"/>
      <c r="X971" s="253"/>
      <c r="Y971" s="253"/>
      <c r="Z971" s="253"/>
    </row>
    <row r="972" ht="13.5" customHeight="1">
      <c r="A972" s="253"/>
      <c r="B972" s="253"/>
      <c r="C972" s="253"/>
      <c r="D972" s="253"/>
      <c r="E972" s="253"/>
      <c r="F972" s="253"/>
      <c r="G972" s="253"/>
      <c r="H972" s="253"/>
      <c r="I972" s="253"/>
      <c r="J972" s="253"/>
      <c r="K972" s="253"/>
      <c r="L972" s="253"/>
      <c r="M972" s="253"/>
      <c r="N972" s="253"/>
      <c r="O972" s="253"/>
      <c r="P972" s="253"/>
      <c r="Q972" s="253"/>
      <c r="R972" s="253"/>
      <c r="S972" s="253"/>
      <c r="T972" s="253"/>
      <c r="U972" s="253"/>
      <c r="V972" s="253"/>
      <c r="W972" s="253"/>
      <c r="X972" s="253"/>
      <c r="Y972" s="253"/>
      <c r="Z972" s="253"/>
    </row>
    <row r="973" ht="13.5" customHeight="1">
      <c r="A973" s="253"/>
      <c r="B973" s="253"/>
      <c r="C973" s="253"/>
      <c r="D973" s="253"/>
      <c r="E973" s="253"/>
      <c r="F973" s="253"/>
      <c r="G973" s="253"/>
      <c r="H973" s="253"/>
      <c r="I973" s="253"/>
      <c r="J973" s="253"/>
      <c r="K973" s="253"/>
      <c r="L973" s="253"/>
      <c r="M973" s="253"/>
      <c r="N973" s="253"/>
      <c r="O973" s="253"/>
      <c r="P973" s="253"/>
      <c r="Q973" s="253"/>
      <c r="R973" s="253"/>
      <c r="S973" s="253"/>
      <c r="T973" s="253"/>
      <c r="U973" s="253"/>
      <c r="V973" s="253"/>
      <c r="W973" s="253"/>
      <c r="X973" s="253"/>
      <c r="Y973" s="253"/>
      <c r="Z973" s="253"/>
    </row>
    <row r="974" ht="13.5" customHeight="1">
      <c r="A974" s="253"/>
      <c r="B974" s="253"/>
      <c r="C974" s="253"/>
      <c r="D974" s="253"/>
      <c r="E974" s="253"/>
      <c r="F974" s="253"/>
      <c r="G974" s="253"/>
      <c r="H974" s="253"/>
      <c r="I974" s="253"/>
      <c r="J974" s="253"/>
      <c r="K974" s="253"/>
      <c r="L974" s="253"/>
      <c r="M974" s="253"/>
      <c r="N974" s="253"/>
      <c r="O974" s="253"/>
      <c r="P974" s="253"/>
      <c r="Q974" s="253"/>
      <c r="R974" s="253"/>
      <c r="S974" s="253"/>
      <c r="T974" s="253"/>
      <c r="U974" s="253"/>
      <c r="V974" s="253"/>
      <c r="W974" s="253"/>
      <c r="X974" s="253"/>
      <c r="Y974" s="253"/>
      <c r="Z974" s="253"/>
    </row>
    <row r="975" ht="13.5" customHeight="1">
      <c r="A975" s="253"/>
      <c r="B975" s="253"/>
      <c r="C975" s="253"/>
      <c r="D975" s="253"/>
      <c r="E975" s="253"/>
      <c r="F975" s="253"/>
      <c r="G975" s="253"/>
      <c r="H975" s="253"/>
      <c r="I975" s="253"/>
      <c r="J975" s="253"/>
      <c r="K975" s="253"/>
      <c r="L975" s="253"/>
      <c r="M975" s="253"/>
      <c r="N975" s="253"/>
      <c r="O975" s="253"/>
      <c r="P975" s="253"/>
      <c r="Q975" s="253"/>
      <c r="R975" s="253"/>
      <c r="S975" s="253"/>
      <c r="T975" s="253"/>
      <c r="U975" s="253"/>
      <c r="V975" s="253"/>
      <c r="W975" s="253"/>
      <c r="X975" s="253"/>
      <c r="Y975" s="253"/>
      <c r="Z975" s="253"/>
    </row>
    <row r="976" ht="13.5" customHeight="1">
      <c r="A976" s="253"/>
      <c r="B976" s="253"/>
      <c r="C976" s="253"/>
      <c r="D976" s="253"/>
      <c r="E976" s="253"/>
      <c r="F976" s="253"/>
      <c r="G976" s="253"/>
      <c r="H976" s="253"/>
      <c r="I976" s="253"/>
      <c r="J976" s="253"/>
      <c r="K976" s="253"/>
      <c r="L976" s="253"/>
      <c r="M976" s="253"/>
      <c r="N976" s="253"/>
      <c r="O976" s="253"/>
      <c r="P976" s="253"/>
      <c r="Q976" s="253"/>
      <c r="R976" s="253"/>
      <c r="S976" s="253"/>
      <c r="T976" s="253"/>
      <c r="U976" s="253"/>
      <c r="V976" s="253"/>
      <c r="W976" s="253"/>
      <c r="X976" s="253"/>
      <c r="Y976" s="253"/>
      <c r="Z976" s="253"/>
    </row>
    <row r="977" ht="13.5" customHeight="1">
      <c r="A977" s="253"/>
      <c r="B977" s="253"/>
      <c r="C977" s="253"/>
      <c r="D977" s="253"/>
      <c r="E977" s="253"/>
      <c r="F977" s="253"/>
      <c r="G977" s="253"/>
      <c r="H977" s="253"/>
      <c r="I977" s="253"/>
      <c r="J977" s="253"/>
      <c r="K977" s="253"/>
      <c r="L977" s="253"/>
      <c r="M977" s="253"/>
      <c r="N977" s="253"/>
      <c r="O977" s="253"/>
      <c r="P977" s="253"/>
      <c r="Q977" s="253"/>
      <c r="R977" s="253"/>
      <c r="S977" s="253"/>
      <c r="T977" s="253"/>
      <c r="U977" s="253"/>
      <c r="V977" s="253"/>
      <c r="W977" s="253"/>
      <c r="X977" s="253"/>
      <c r="Y977" s="253"/>
      <c r="Z977" s="253"/>
    </row>
    <row r="978" ht="13.5" customHeight="1">
      <c r="A978" s="253"/>
      <c r="B978" s="253"/>
      <c r="C978" s="253"/>
      <c r="D978" s="253"/>
      <c r="E978" s="253"/>
      <c r="F978" s="253"/>
      <c r="G978" s="253"/>
      <c r="H978" s="253"/>
      <c r="I978" s="253"/>
      <c r="J978" s="253"/>
      <c r="K978" s="253"/>
      <c r="L978" s="253"/>
      <c r="M978" s="253"/>
      <c r="N978" s="253"/>
      <c r="O978" s="253"/>
      <c r="P978" s="253"/>
      <c r="Q978" s="253"/>
      <c r="R978" s="253"/>
      <c r="S978" s="253"/>
      <c r="T978" s="253"/>
      <c r="U978" s="253"/>
      <c r="V978" s="253"/>
      <c r="W978" s="253"/>
      <c r="X978" s="253"/>
      <c r="Y978" s="253"/>
      <c r="Z978" s="253"/>
    </row>
    <row r="979" ht="13.5" customHeight="1">
      <c r="A979" s="253"/>
      <c r="B979" s="253"/>
      <c r="C979" s="253"/>
      <c r="D979" s="253"/>
      <c r="E979" s="253"/>
      <c r="F979" s="253"/>
      <c r="G979" s="253"/>
      <c r="H979" s="253"/>
      <c r="I979" s="253"/>
      <c r="J979" s="253"/>
      <c r="K979" s="253"/>
      <c r="L979" s="253"/>
      <c r="M979" s="253"/>
      <c r="N979" s="253"/>
      <c r="O979" s="253"/>
      <c r="P979" s="253"/>
      <c r="Q979" s="253"/>
      <c r="R979" s="253"/>
      <c r="S979" s="253"/>
      <c r="T979" s="253"/>
      <c r="U979" s="253"/>
      <c r="V979" s="253"/>
      <c r="W979" s="253"/>
      <c r="X979" s="253"/>
      <c r="Y979" s="253"/>
      <c r="Z979" s="253"/>
    </row>
    <row r="980" ht="13.5" customHeight="1">
      <c r="A980" s="253"/>
      <c r="B980" s="253"/>
      <c r="C980" s="253"/>
      <c r="D980" s="253"/>
      <c r="E980" s="253"/>
      <c r="F980" s="253"/>
      <c r="G980" s="253"/>
      <c r="H980" s="253"/>
      <c r="I980" s="253"/>
      <c r="J980" s="253"/>
      <c r="K980" s="253"/>
      <c r="L980" s="253"/>
      <c r="M980" s="253"/>
      <c r="N980" s="253"/>
      <c r="O980" s="253"/>
      <c r="P980" s="253"/>
      <c r="Q980" s="253"/>
      <c r="R980" s="253"/>
      <c r="S980" s="253"/>
      <c r="T980" s="253"/>
      <c r="U980" s="253"/>
      <c r="V980" s="253"/>
      <c r="W980" s="253"/>
      <c r="X980" s="253"/>
      <c r="Y980" s="253"/>
      <c r="Z980" s="253"/>
    </row>
    <row r="981" ht="13.5" customHeight="1">
      <c r="A981" s="253"/>
      <c r="B981" s="253"/>
      <c r="C981" s="253"/>
      <c r="D981" s="253"/>
      <c r="E981" s="253"/>
      <c r="F981" s="253"/>
      <c r="G981" s="253"/>
      <c r="H981" s="253"/>
      <c r="I981" s="253"/>
      <c r="J981" s="253"/>
      <c r="K981" s="253"/>
      <c r="L981" s="253"/>
      <c r="M981" s="253"/>
      <c r="N981" s="253"/>
      <c r="O981" s="253"/>
      <c r="P981" s="253"/>
      <c r="Q981" s="253"/>
      <c r="R981" s="253"/>
      <c r="S981" s="253"/>
      <c r="T981" s="253"/>
      <c r="U981" s="253"/>
      <c r="V981" s="253"/>
      <c r="W981" s="253"/>
      <c r="X981" s="253"/>
      <c r="Y981" s="253"/>
      <c r="Z981" s="253"/>
    </row>
    <row r="982" ht="13.5" customHeight="1">
      <c r="A982" s="253"/>
      <c r="B982" s="253"/>
      <c r="C982" s="253"/>
      <c r="D982" s="253"/>
      <c r="E982" s="253"/>
      <c r="F982" s="253"/>
      <c r="G982" s="253"/>
      <c r="H982" s="253"/>
      <c r="I982" s="253"/>
      <c r="J982" s="253"/>
      <c r="K982" s="253"/>
      <c r="L982" s="253"/>
      <c r="M982" s="253"/>
      <c r="N982" s="253"/>
      <c r="O982" s="253"/>
      <c r="P982" s="253"/>
      <c r="Q982" s="253"/>
      <c r="R982" s="253"/>
      <c r="S982" s="253"/>
      <c r="T982" s="253"/>
      <c r="U982" s="253"/>
      <c r="V982" s="253"/>
      <c r="W982" s="253"/>
      <c r="X982" s="253"/>
      <c r="Y982" s="253"/>
      <c r="Z982" s="253"/>
    </row>
    <row r="983" ht="13.5" customHeight="1">
      <c r="A983" s="253"/>
      <c r="B983" s="253"/>
      <c r="C983" s="253"/>
      <c r="D983" s="253"/>
      <c r="E983" s="253"/>
      <c r="F983" s="253"/>
      <c r="G983" s="253"/>
      <c r="H983" s="253"/>
      <c r="I983" s="253"/>
      <c r="J983" s="253"/>
      <c r="K983" s="253"/>
      <c r="L983" s="253"/>
      <c r="M983" s="253"/>
      <c r="N983" s="253"/>
      <c r="O983" s="253"/>
      <c r="P983" s="253"/>
      <c r="Q983" s="253"/>
      <c r="R983" s="253"/>
      <c r="S983" s="253"/>
      <c r="T983" s="253"/>
      <c r="U983" s="253"/>
      <c r="V983" s="253"/>
      <c r="W983" s="253"/>
      <c r="X983" s="253"/>
      <c r="Y983" s="253"/>
      <c r="Z983" s="253"/>
    </row>
    <row r="984" ht="13.5" customHeight="1">
      <c r="A984" s="253"/>
      <c r="B984" s="253"/>
      <c r="C984" s="253"/>
      <c r="D984" s="253"/>
      <c r="E984" s="253"/>
      <c r="F984" s="253"/>
      <c r="G984" s="253"/>
      <c r="H984" s="253"/>
      <c r="I984" s="253"/>
      <c r="J984" s="253"/>
      <c r="K984" s="253"/>
      <c r="L984" s="253"/>
      <c r="M984" s="253"/>
      <c r="N984" s="253"/>
      <c r="O984" s="253"/>
      <c r="P984" s="253"/>
      <c r="Q984" s="253"/>
      <c r="R984" s="253"/>
      <c r="S984" s="253"/>
      <c r="T984" s="253"/>
      <c r="U984" s="253"/>
      <c r="V984" s="253"/>
      <c r="W984" s="253"/>
      <c r="X984" s="253"/>
      <c r="Y984" s="253"/>
      <c r="Z984" s="253"/>
    </row>
    <row r="985" ht="13.5" customHeight="1">
      <c r="A985" s="253"/>
      <c r="B985" s="253"/>
      <c r="C985" s="253"/>
      <c r="D985" s="253"/>
      <c r="E985" s="253"/>
      <c r="F985" s="253"/>
      <c r="G985" s="253"/>
      <c r="H985" s="253"/>
      <c r="I985" s="253"/>
      <c r="J985" s="253"/>
      <c r="K985" s="253"/>
      <c r="L985" s="253"/>
      <c r="M985" s="253"/>
      <c r="N985" s="253"/>
      <c r="O985" s="253"/>
      <c r="P985" s="253"/>
      <c r="Q985" s="253"/>
      <c r="R985" s="253"/>
      <c r="S985" s="253"/>
      <c r="T985" s="253"/>
      <c r="U985" s="253"/>
      <c r="V985" s="253"/>
      <c r="W985" s="253"/>
      <c r="X985" s="253"/>
      <c r="Y985" s="253"/>
      <c r="Z985" s="253"/>
    </row>
    <row r="986" ht="13.5" customHeight="1">
      <c r="A986" s="253"/>
      <c r="B986" s="253"/>
      <c r="C986" s="253"/>
      <c r="D986" s="253"/>
      <c r="E986" s="253"/>
      <c r="F986" s="253"/>
      <c r="G986" s="253"/>
      <c r="H986" s="253"/>
      <c r="I986" s="253"/>
      <c r="J986" s="253"/>
      <c r="K986" s="253"/>
      <c r="L986" s="253"/>
      <c r="M986" s="253"/>
      <c r="N986" s="253"/>
      <c r="O986" s="253"/>
      <c r="P986" s="253"/>
      <c r="Q986" s="253"/>
      <c r="R986" s="253"/>
      <c r="S986" s="253"/>
      <c r="T986" s="253"/>
      <c r="U986" s="253"/>
      <c r="V986" s="253"/>
      <c r="W986" s="253"/>
      <c r="X986" s="253"/>
      <c r="Y986" s="253"/>
      <c r="Z986" s="253"/>
    </row>
    <row r="987" ht="13.5" customHeight="1">
      <c r="A987" s="253"/>
      <c r="B987" s="253"/>
      <c r="C987" s="253"/>
      <c r="D987" s="253"/>
      <c r="E987" s="253"/>
      <c r="F987" s="253"/>
      <c r="G987" s="253"/>
      <c r="H987" s="253"/>
      <c r="I987" s="253"/>
      <c r="J987" s="253"/>
      <c r="K987" s="253"/>
      <c r="L987" s="253"/>
      <c r="M987" s="253"/>
      <c r="N987" s="253"/>
      <c r="O987" s="253"/>
      <c r="P987" s="253"/>
      <c r="Q987" s="253"/>
      <c r="R987" s="253"/>
      <c r="S987" s="253"/>
      <c r="T987" s="253"/>
      <c r="U987" s="253"/>
      <c r="V987" s="253"/>
      <c r="W987" s="253"/>
      <c r="X987" s="253"/>
      <c r="Y987" s="253"/>
      <c r="Z987" s="253"/>
    </row>
    <row r="988" ht="13.5" customHeight="1">
      <c r="A988" s="253"/>
      <c r="B988" s="253"/>
      <c r="C988" s="253"/>
      <c r="D988" s="253"/>
      <c r="E988" s="253"/>
      <c r="F988" s="253"/>
      <c r="G988" s="253"/>
      <c r="H988" s="253"/>
      <c r="I988" s="253"/>
      <c r="J988" s="253"/>
      <c r="K988" s="253"/>
      <c r="L988" s="253"/>
      <c r="M988" s="253"/>
      <c r="N988" s="253"/>
      <c r="O988" s="253"/>
      <c r="P988" s="253"/>
      <c r="Q988" s="253"/>
      <c r="R988" s="253"/>
      <c r="S988" s="253"/>
      <c r="T988" s="253"/>
      <c r="U988" s="253"/>
      <c r="V988" s="253"/>
      <c r="W988" s="253"/>
      <c r="X988" s="253"/>
      <c r="Y988" s="253"/>
      <c r="Z988" s="253"/>
    </row>
    <row r="989" ht="13.5" customHeight="1">
      <c r="A989" s="253"/>
      <c r="B989" s="253"/>
      <c r="C989" s="253"/>
      <c r="D989" s="253"/>
      <c r="E989" s="253"/>
      <c r="F989" s="253"/>
      <c r="G989" s="253"/>
      <c r="H989" s="253"/>
      <c r="I989" s="253"/>
      <c r="J989" s="253"/>
      <c r="K989" s="253"/>
      <c r="L989" s="253"/>
      <c r="M989" s="253"/>
      <c r="N989" s="253"/>
      <c r="O989" s="253"/>
      <c r="P989" s="253"/>
      <c r="Q989" s="253"/>
      <c r="R989" s="253"/>
      <c r="S989" s="253"/>
      <c r="T989" s="253"/>
      <c r="U989" s="253"/>
      <c r="V989" s="253"/>
      <c r="W989" s="253"/>
      <c r="X989" s="253"/>
      <c r="Y989" s="253"/>
      <c r="Z989" s="253"/>
    </row>
    <row r="990" ht="13.5" customHeight="1">
      <c r="A990" s="253"/>
      <c r="B990" s="253"/>
      <c r="C990" s="253"/>
      <c r="D990" s="253"/>
      <c r="E990" s="253"/>
      <c r="F990" s="253"/>
      <c r="G990" s="253"/>
      <c r="H990" s="253"/>
      <c r="I990" s="253"/>
      <c r="J990" s="253"/>
      <c r="K990" s="253"/>
      <c r="L990" s="253"/>
      <c r="M990" s="253"/>
      <c r="N990" s="253"/>
      <c r="O990" s="253"/>
      <c r="P990" s="253"/>
      <c r="Q990" s="253"/>
      <c r="R990" s="253"/>
      <c r="S990" s="253"/>
      <c r="T990" s="253"/>
      <c r="U990" s="253"/>
      <c r="V990" s="253"/>
      <c r="W990" s="253"/>
      <c r="X990" s="253"/>
      <c r="Y990" s="253"/>
      <c r="Z990" s="253"/>
    </row>
    <row r="991" ht="13.5" customHeight="1">
      <c r="A991" s="253"/>
      <c r="B991" s="253"/>
      <c r="C991" s="253"/>
      <c r="D991" s="253"/>
      <c r="E991" s="253"/>
      <c r="F991" s="253"/>
      <c r="G991" s="253"/>
      <c r="H991" s="253"/>
      <c r="I991" s="253"/>
      <c r="J991" s="253"/>
      <c r="K991" s="253"/>
      <c r="L991" s="253"/>
      <c r="M991" s="253"/>
      <c r="N991" s="253"/>
      <c r="O991" s="253"/>
      <c r="P991" s="253"/>
      <c r="Q991" s="253"/>
      <c r="R991" s="253"/>
      <c r="S991" s="253"/>
      <c r="T991" s="253"/>
      <c r="U991" s="253"/>
      <c r="V991" s="253"/>
      <c r="W991" s="253"/>
      <c r="X991" s="253"/>
      <c r="Y991" s="253"/>
      <c r="Z991" s="253"/>
    </row>
    <row r="992" ht="13.5" customHeight="1">
      <c r="A992" s="253"/>
      <c r="B992" s="253"/>
      <c r="C992" s="253"/>
      <c r="D992" s="253"/>
      <c r="E992" s="253"/>
      <c r="F992" s="253"/>
      <c r="G992" s="253"/>
      <c r="H992" s="253"/>
      <c r="I992" s="253"/>
      <c r="J992" s="253"/>
      <c r="K992" s="253"/>
      <c r="L992" s="253"/>
      <c r="M992" s="253"/>
      <c r="N992" s="253"/>
      <c r="O992" s="253"/>
      <c r="P992" s="253"/>
      <c r="Q992" s="253"/>
      <c r="R992" s="253"/>
      <c r="S992" s="253"/>
      <c r="T992" s="253"/>
      <c r="U992" s="253"/>
      <c r="V992" s="253"/>
      <c r="W992" s="253"/>
      <c r="X992" s="253"/>
      <c r="Y992" s="253"/>
      <c r="Z992" s="253"/>
    </row>
    <row r="993" ht="13.5" customHeight="1">
      <c r="A993" s="253"/>
      <c r="B993" s="253"/>
      <c r="C993" s="253"/>
      <c r="D993" s="253"/>
      <c r="E993" s="253"/>
      <c r="F993" s="253"/>
      <c r="G993" s="253"/>
      <c r="H993" s="253"/>
      <c r="I993" s="253"/>
      <c r="J993" s="253"/>
      <c r="K993" s="253"/>
      <c r="L993" s="253"/>
      <c r="M993" s="253"/>
      <c r="N993" s="253"/>
      <c r="O993" s="253"/>
      <c r="P993" s="253"/>
      <c r="Q993" s="253"/>
      <c r="R993" s="253"/>
      <c r="S993" s="253"/>
      <c r="T993" s="253"/>
      <c r="U993" s="253"/>
      <c r="V993" s="253"/>
      <c r="W993" s="253"/>
      <c r="X993" s="253"/>
      <c r="Y993" s="253"/>
      <c r="Z993" s="253"/>
    </row>
    <row r="994" ht="13.5" customHeight="1">
      <c r="A994" s="253"/>
      <c r="B994" s="253"/>
      <c r="C994" s="253"/>
      <c r="D994" s="253"/>
      <c r="E994" s="253"/>
      <c r="F994" s="253"/>
      <c r="G994" s="253"/>
      <c r="H994" s="253"/>
      <c r="I994" s="253"/>
      <c r="J994" s="253"/>
      <c r="K994" s="253"/>
      <c r="L994" s="253"/>
      <c r="M994" s="253"/>
      <c r="N994" s="253"/>
      <c r="O994" s="253"/>
      <c r="P994" s="253"/>
      <c r="Q994" s="253"/>
      <c r="R994" s="253"/>
      <c r="S994" s="253"/>
      <c r="T994" s="253"/>
      <c r="U994" s="253"/>
      <c r="V994" s="253"/>
      <c r="W994" s="253"/>
      <c r="X994" s="253"/>
      <c r="Y994" s="253"/>
      <c r="Z994" s="253"/>
    </row>
    <row r="995" ht="13.5" customHeight="1">
      <c r="A995" s="253"/>
      <c r="B995" s="253"/>
      <c r="C995" s="253"/>
      <c r="D995" s="253"/>
      <c r="E995" s="253"/>
      <c r="F995" s="253"/>
      <c r="G995" s="253"/>
      <c r="H995" s="253"/>
      <c r="I995" s="253"/>
      <c r="J995" s="253"/>
      <c r="K995" s="253"/>
      <c r="L995" s="253"/>
      <c r="M995" s="253"/>
      <c r="N995" s="253"/>
      <c r="O995" s="253"/>
      <c r="P995" s="253"/>
      <c r="Q995" s="253"/>
      <c r="R995" s="253"/>
      <c r="S995" s="253"/>
      <c r="T995" s="253"/>
      <c r="U995" s="253"/>
      <c r="V995" s="253"/>
      <c r="W995" s="253"/>
      <c r="X995" s="253"/>
      <c r="Y995" s="253"/>
      <c r="Z995" s="253"/>
    </row>
    <row r="996" ht="13.5" customHeight="1">
      <c r="A996" s="253"/>
      <c r="B996" s="253"/>
      <c r="C996" s="253"/>
      <c r="D996" s="253"/>
      <c r="E996" s="253"/>
      <c r="F996" s="253"/>
      <c r="G996" s="253"/>
      <c r="H996" s="253"/>
      <c r="I996" s="253"/>
      <c r="J996" s="253"/>
      <c r="K996" s="253"/>
      <c r="L996" s="253"/>
      <c r="M996" s="253"/>
      <c r="N996" s="253"/>
      <c r="O996" s="253"/>
      <c r="P996" s="253"/>
      <c r="Q996" s="253"/>
      <c r="R996" s="253"/>
      <c r="S996" s="253"/>
      <c r="T996" s="253"/>
      <c r="U996" s="253"/>
      <c r="V996" s="253"/>
      <c r="W996" s="253"/>
      <c r="X996" s="253"/>
      <c r="Y996" s="253"/>
      <c r="Z996" s="253"/>
    </row>
    <row r="997" ht="13.5" customHeight="1">
      <c r="A997" s="253"/>
      <c r="B997" s="253"/>
      <c r="C997" s="253"/>
      <c r="D997" s="253"/>
      <c r="E997" s="253"/>
      <c r="F997" s="253"/>
      <c r="G997" s="253"/>
      <c r="H997" s="253"/>
      <c r="I997" s="253"/>
      <c r="J997" s="253"/>
      <c r="K997" s="253"/>
      <c r="L997" s="253"/>
      <c r="M997" s="253"/>
      <c r="N997" s="253"/>
      <c r="O997" s="253"/>
      <c r="P997" s="253"/>
      <c r="Q997" s="253"/>
      <c r="R997" s="253"/>
      <c r="S997" s="253"/>
      <c r="T997" s="253"/>
      <c r="U997" s="253"/>
      <c r="V997" s="253"/>
      <c r="W997" s="253"/>
      <c r="X997" s="253"/>
      <c r="Y997" s="253"/>
      <c r="Z997" s="253"/>
    </row>
    <row r="998" ht="13.5" customHeight="1">
      <c r="A998" s="253"/>
      <c r="B998" s="253"/>
      <c r="C998" s="253"/>
      <c r="D998" s="253"/>
      <c r="E998" s="253"/>
      <c r="F998" s="253"/>
      <c r="G998" s="253"/>
      <c r="H998" s="253"/>
      <c r="I998" s="253"/>
      <c r="J998" s="253"/>
      <c r="K998" s="253"/>
      <c r="L998" s="253"/>
      <c r="M998" s="253"/>
      <c r="N998" s="253"/>
      <c r="O998" s="253"/>
      <c r="P998" s="253"/>
      <c r="Q998" s="253"/>
      <c r="R998" s="253"/>
      <c r="S998" s="253"/>
      <c r="T998" s="253"/>
      <c r="U998" s="253"/>
      <c r="V998" s="253"/>
      <c r="W998" s="253"/>
      <c r="X998" s="253"/>
      <c r="Y998" s="253"/>
      <c r="Z998" s="253"/>
    </row>
    <row r="999" ht="13.5" customHeight="1">
      <c r="A999" s="253"/>
      <c r="B999" s="253"/>
      <c r="C999" s="253"/>
      <c r="D999" s="253"/>
      <c r="E999" s="253"/>
      <c r="F999" s="253"/>
      <c r="G999" s="253"/>
      <c r="H999" s="253"/>
      <c r="I999" s="253"/>
      <c r="J999" s="253"/>
      <c r="K999" s="253"/>
      <c r="L999" s="253"/>
      <c r="M999" s="253"/>
      <c r="N999" s="253"/>
      <c r="O999" s="253"/>
      <c r="P999" s="253"/>
      <c r="Q999" s="253"/>
      <c r="R999" s="253"/>
      <c r="S999" s="253"/>
      <c r="T999" s="253"/>
      <c r="U999" s="253"/>
      <c r="V999" s="253"/>
      <c r="W999" s="253"/>
      <c r="X999" s="253"/>
      <c r="Y999" s="253"/>
      <c r="Z999" s="253"/>
    </row>
    <row r="1000" ht="13.5" customHeight="1">
      <c r="A1000" s="253"/>
      <c r="B1000" s="253"/>
      <c r="C1000" s="253"/>
      <c r="D1000" s="253"/>
      <c r="E1000" s="253"/>
      <c r="F1000" s="253"/>
      <c r="G1000" s="253"/>
      <c r="H1000" s="253"/>
      <c r="I1000" s="253"/>
      <c r="J1000" s="253"/>
      <c r="K1000" s="253"/>
      <c r="L1000" s="253"/>
      <c r="M1000" s="253"/>
      <c r="N1000" s="253"/>
      <c r="O1000" s="253"/>
      <c r="P1000" s="253"/>
      <c r="Q1000" s="253"/>
      <c r="R1000" s="253"/>
      <c r="S1000" s="253"/>
      <c r="T1000" s="253"/>
      <c r="U1000" s="253"/>
      <c r="V1000" s="253"/>
      <c r="W1000" s="253"/>
      <c r="X1000" s="253"/>
      <c r="Y1000" s="253"/>
      <c r="Z1000" s="253"/>
    </row>
  </sheetData>
  <autoFilter ref="$A$1:$B$1"/>
  <customSheetViews>
    <customSheetView guid="{8F559A1F-8189-4D60-A9A3-0A0B54F31261}" filter="1" showAutoFilter="1">
      <autoFilter ref="$A$1:$B$1"/>
      <extLst>
        <ext uri="GoogleSheetsCustomDataVersion1">
          <go:sheetsCustomData xmlns:go="http://customooxmlschemas.google.com/" filterViewId="2010929293"/>
        </ext>
      </extLst>
    </customSheetView>
  </customSheetView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11"/>
    <col customWidth="1" min="2" max="2" width="25.67"/>
    <col customWidth="1" min="3" max="3" width="11.89"/>
    <col customWidth="1" min="4" max="6" width="8.89"/>
  </cols>
  <sheetData>
    <row r="1" ht="13.5" customHeight="1">
      <c r="A1" s="331" t="s">
        <v>5636</v>
      </c>
      <c r="B1" s="331" t="s">
        <v>5637</v>
      </c>
      <c r="C1" s="331" t="s">
        <v>5638</v>
      </c>
    </row>
    <row r="2" ht="13.5" customHeight="1">
      <c r="A2" s="331" t="s">
        <v>5639</v>
      </c>
      <c r="B2" s="331" t="s">
        <v>5640</v>
      </c>
      <c r="C2" s="331" t="str">
        <f t="shared" ref="C2:C6226" si="1">LEFT(A2,2)&amp;B2</f>
        <v>ADCanillo</v>
      </c>
    </row>
    <row r="3" ht="13.5" customHeight="1">
      <c r="A3" s="331" t="s">
        <v>5641</v>
      </c>
      <c r="B3" s="331" t="s">
        <v>5642</v>
      </c>
      <c r="C3" s="331" t="str">
        <f t="shared" si="1"/>
        <v>ADEncamp</v>
      </c>
    </row>
    <row r="4" ht="13.5" customHeight="1">
      <c r="A4" s="331" t="s">
        <v>5643</v>
      </c>
      <c r="B4" s="331" t="s">
        <v>5644</v>
      </c>
      <c r="C4" s="331" t="str">
        <f t="shared" si="1"/>
        <v>ADLa Massana</v>
      </c>
    </row>
    <row r="5" ht="13.5" customHeight="1">
      <c r="A5" s="331" t="s">
        <v>5645</v>
      </c>
      <c r="B5" s="331" t="s">
        <v>5646</v>
      </c>
      <c r="C5" s="331" t="str">
        <f t="shared" si="1"/>
        <v>ADOrdino</v>
      </c>
    </row>
    <row r="6" ht="13.5" customHeight="1">
      <c r="A6" s="331" t="s">
        <v>5647</v>
      </c>
      <c r="B6" s="331" t="s">
        <v>5648</v>
      </c>
      <c r="C6" s="331" t="str">
        <f t="shared" si="1"/>
        <v>ADSant Julià de Lòria</v>
      </c>
    </row>
    <row r="7" ht="13.5" customHeight="1">
      <c r="A7" s="331" t="s">
        <v>5649</v>
      </c>
      <c r="B7" s="331" t="s">
        <v>1493</v>
      </c>
      <c r="C7" s="331" t="str">
        <f t="shared" si="1"/>
        <v>ADAndorra la Vella</v>
      </c>
    </row>
    <row r="8" ht="13.5" customHeight="1">
      <c r="A8" s="331" t="s">
        <v>5650</v>
      </c>
      <c r="B8" s="331" t="s">
        <v>5651</v>
      </c>
      <c r="C8" s="331" t="str">
        <f t="shared" si="1"/>
        <v>ADEscaldes-Engordany</v>
      </c>
    </row>
    <row r="9" ht="13.5" customHeight="1">
      <c r="A9" s="331" t="s">
        <v>5652</v>
      </c>
      <c r="B9" s="331" t="s">
        <v>5653</v>
      </c>
      <c r="C9" s="331" t="str">
        <f t="shared" si="1"/>
        <v>AE‘Ajmān</v>
      </c>
    </row>
    <row r="10" ht="13.5" customHeight="1">
      <c r="A10" s="331" t="s">
        <v>5654</v>
      </c>
      <c r="B10" s="331" t="s">
        <v>5655</v>
      </c>
      <c r="C10" s="331" t="str">
        <f t="shared" si="1"/>
        <v>AEAbū Z̧aby</v>
      </c>
    </row>
    <row r="11" ht="13.5" customHeight="1">
      <c r="A11" s="331" t="s">
        <v>5656</v>
      </c>
      <c r="B11" s="331" t="s">
        <v>1250</v>
      </c>
      <c r="C11" s="331" t="str">
        <f t="shared" si="1"/>
        <v>AEDubayy</v>
      </c>
    </row>
    <row r="12" ht="13.5" customHeight="1">
      <c r="A12" s="331" t="s">
        <v>5657</v>
      </c>
      <c r="B12" s="331" t="s">
        <v>1382</v>
      </c>
      <c r="C12" s="331" t="str">
        <f t="shared" si="1"/>
        <v>AEAl Fujayrah</v>
      </c>
    </row>
    <row r="13" ht="13.5" customHeight="1">
      <c r="A13" s="331" t="s">
        <v>5658</v>
      </c>
      <c r="B13" s="331" t="s">
        <v>5659</v>
      </c>
      <c r="C13" s="331" t="str">
        <f t="shared" si="1"/>
        <v>AERa’s al Khaymah</v>
      </c>
    </row>
    <row r="14" ht="13.5" customHeight="1">
      <c r="A14" s="331" t="s">
        <v>5660</v>
      </c>
      <c r="B14" s="331" t="s">
        <v>1346</v>
      </c>
      <c r="C14" s="331" t="str">
        <f t="shared" si="1"/>
        <v>AEAsh Shāriqah</v>
      </c>
    </row>
    <row r="15" ht="13.5" customHeight="1">
      <c r="A15" s="331" t="s">
        <v>5661</v>
      </c>
      <c r="B15" s="331" t="s">
        <v>5662</v>
      </c>
      <c r="C15" s="331" t="str">
        <f t="shared" si="1"/>
        <v>AEUmm al Qaywayn</v>
      </c>
    </row>
    <row r="16" ht="13.5" customHeight="1">
      <c r="A16" s="331" t="s">
        <v>5663</v>
      </c>
      <c r="B16" s="331" t="s">
        <v>5664</v>
      </c>
      <c r="C16" s="331" t="str">
        <f t="shared" si="1"/>
        <v>AFBalkh</v>
      </c>
    </row>
    <row r="17" ht="13.5" customHeight="1">
      <c r="A17" s="331" t="s">
        <v>5663</v>
      </c>
      <c r="B17" s="331" t="s">
        <v>5664</v>
      </c>
      <c r="C17" s="331" t="str">
        <f t="shared" si="1"/>
        <v>AFBalkh</v>
      </c>
    </row>
    <row r="18" ht="13.5" customHeight="1">
      <c r="A18" s="331" t="s">
        <v>5665</v>
      </c>
      <c r="B18" s="331" t="s">
        <v>5666</v>
      </c>
      <c r="C18" s="331" t="str">
        <f t="shared" si="1"/>
        <v>AFBāmyān</v>
      </c>
    </row>
    <row r="19" ht="13.5" customHeight="1">
      <c r="A19" s="331" t="s">
        <v>5665</v>
      </c>
      <c r="B19" s="331" t="s">
        <v>5666</v>
      </c>
      <c r="C19" s="331" t="str">
        <f t="shared" si="1"/>
        <v>AFBāmyān</v>
      </c>
    </row>
    <row r="20" ht="13.5" customHeight="1">
      <c r="A20" s="331" t="s">
        <v>5667</v>
      </c>
      <c r="B20" s="331" t="s">
        <v>5668</v>
      </c>
      <c r="C20" s="331" t="str">
        <f t="shared" si="1"/>
        <v>AFBādghīs</v>
      </c>
    </row>
    <row r="21" ht="13.5" customHeight="1">
      <c r="A21" s="331" t="s">
        <v>5667</v>
      </c>
      <c r="B21" s="331" t="s">
        <v>5668</v>
      </c>
      <c r="C21" s="331" t="str">
        <f t="shared" si="1"/>
        <v>AFBādghīs</v>
      </c>
    </row>
    <row r="22" ht="13.5" customHeight="1">
      <c r="A22" s="331" t="s">
        <v>5669</v>
      </c>
      <c r="B22" s="331" t="s">
        <v>5670</v>
      </c>
      <c r="C22" s="331" t="str">
        <f t="shared" si="1"/>
        <v>AFBadakhshān</v>
      </c>
    </row>
    <row r="23" ht="13.5" customHeight="1">
      <c r="A23" s="331" t="s">
        <v>5669</v>
      </c>
      <c r="B23" s="331" t="s">
        <v>5670</v>
      </c>
      <c r="C23" s="331" t="str">
        <f t="shared" si="1"/>
        <v>AFBadakhshān</v>
      </c>
    </row>
    <row r="24" ht="13.5" customHeight="1">
      <c r="A24" s="331" t="s">
        <v>5671</v>
      </c>
      <c r="B24" s="331" t="s">
        <v>5672</v>
      </c>
      <c r="C24" s="331" t="str">
        <f t="shared" si="1"/>
        <v>AFBaghlān</v>
      </c>
    </row>
    <row r="25" ht="13.5" customHeight="1">
      <c r="A25" s="331" t="s">
        <v>5671</v>
      </c>
      <c r="B25" s="331" t="s">
        <v>5672</v>
      </c>
      <c r="C25" s="331" t="str">
        <f t="shared" si="1"/>
        <v>AFBaghlān</v>
      </c>
    </row>
    <row r="26" ht="13.5" customHeight="1">
      <c r="A26" s="331" t="s">
        <v>5673</v>
      </c>
      <c r="B26" s="331" t="s">
        <v>5674</v>
      </c>
      <c r="C26" s="331" t="str">
        <f t="shared" si="1"/>
        <v>AFDāykundī</v>
      </c>
    </row>
    <row r="27" ht="13.5" customHeight="1">
      <c r="A27" s="331" t="s">
        <v>5673</v>
      </c>
      <c r="B27" s="331" t="s">
        <v>5674</v>
      </c>
      <c r="C27" s="331" t="str">
        <f t="shared" si="1"/>
        <v>AFDāykundī</v>
      </c>
    </row>
    <row r="28" ht="13.5" customHeight="1">
      <c r="A28" s="331" t="s">
        <v>5675</v>
      </c>
      <c r="B28" s="331" t="s">
        <v>5676</v>
      </c>
      <c r="C28" s="331" t="str">
        <f t="shared" si="1"/>
        <v>AFFarāh</v>
      </c>
    </row>
    <row r="29" ht="13.5" customHeight="1">
      <c r="A29" s="331" t="s">
        <v>5675</v>
      </c>
      <c r="B29" s="331" t="s">
        <v>5676</v>
      </c>
      <c r="C29" s="331" t="str">
        <f t="shared" si="1"/>
        <v>AFFarāh</v>
      </c>
    </row>
    <row r="30" ht="13.5" customHeight="1">
      <c r="A30" s="331" t="s">
        <v>5677</v>
      </c>
      <c r="B30" s="331" t="s">
        <v>5678</v>
      </c>
      <c r="C30" s="331" t="str">
        <f t="shared" si="1"/>
        <v>AFFāryāb</v>
      </c>
    </row>
    <row r="31" ht="13.5" customHeight="1">
      <c r="A31" s="331" t="s">
        <v>5677</v>
      </c>
      <c r="B31" s="331" t="s">
        <v>5678</v>
      </c>
      <c r="C31" s="331" t="str">
        <f t="shared" si="1"/>
        <v>AFFāryāb</v>
      </c>
    </row>
    <row r="32" ht="13.5" customHeight="1">
      <c r="A32" s="331" t="s">
        <v>5679</v>
      </c>
      <c r="B32" s="331" t="s">
        <v>5680</v>
      </c>
      <c r="C32" s="331" t="str">
        <f t="shared" si="1"/>
        <v>AFGhaznī</v>
      </c>
    </row>
    <row r="33" ht="13.5" customHeight="1">
      <c r="A33" s="331" t="s">
        <v>5679</v>
      </c>
      <c r="B33" s="331" t="s">
        <v>5680</v>
      </c>
      <c r="C33" s="331" t="str">
        <f t="shared" si="1"/>
        <v>AFGhaznī</v>
      </c>
    </row>
    <row r="34" ht="13.5" customHeight="1">
      <c r="A34" s="331" t="s">
        <v>5681</v>
      </c>
      <c r="B34" s="331" t="s">
        <v>5682</v>
      </c>
      <c r="C34" s="331" t="str">
        <f t="shared" si="1"/>
        <v>AFGhōr</v>
      </c>
    </row>
    <row r="35" ht="13.5" customHeight="1">
      <c r="A35" s="331" t="s">
        <v>5681</v>
      </c>
      <c r="B35" s="331" t="s">
        <v>5682</v>
      </c>
      <c r="C35" s="331" t="str">
        <f t="shared" si="1"/>
        <v>AFGhōr</v>
      </c>
    </row>
    <row r="36" ht="13.5" customHeight="1">
      <c r="A36" s="331" t="s">
        <v>5683</v>
      </c>
      <c r="B36" s="331" t="s">
        <v>5684</v>
      </c>
      <c r="C36" s="331" t="str">
        <f t="shared" si="1"/>
        <v>AFHelmand</v>
      </c>
    </row>
    <row r="37" ht="13.5" customHeight="1">
      <c r="A37" s="331" t="s">
        <v>5683</v>
      </c>
      <c r="B37" s="331" t="s">
        <v>5684</v>
      </c>
      <c r="C37" s="331" t="str">
        <f t="shared" si="1"/>
        <v>AFHelmand</v>
      </c>
    </row>
    <row r="38" ht="13.5" customHeight="1">
      <c r="A38" s="331" t="s">
        <v>5685</v>
      </c>
      <c r="B38" s="331" t="s">
        <v>5686</v>
      </c>
      <c r="C38" s="331" t="str">
        <f t="shared" si="1"/>
        <v>AFHerāt</v>
      </c>
    </row>
    <row r="39" ht="13.5" customHeight="1">
      <c r="A39" s="331" t="s">
        <v>5685</v>
      </c>
      <c r="B39" s="331" t="s">
        <v>5686</v>
      </c>
      <c r="C39" s="331" t="str">
        <f t="shared" si="1"/>
        <v>AFHerāt</v>
      </c>
    </row>
    <row r="40" ht="13.5" customHeight="1">
      <c r="A40" s="331" t="s">
        <v>5687</v>
      </c>
      <c r="B40" s="331" t="s">
        <v>5688</v>
      </c>
      <c r="C40" s="331" t="str">
        <f t="shared" si="1"/>
        <v>AFJowzjān</v>
      </c>
    </row>
    <row r="41" ht="13.5" customHeight="1">
      <c r="A41" s="331" t="s">
        <v>5687</v>
      </c>
      <c r="B41" s="331" t="s">
        <v>5688</v>
      </c>
      <c r="C41" s="331" t="str">
        <f t="shared" si="1"/>
        <v>AFJowzjān</v>
      </c>
    </row>
    <row r="42" ht="13.5" customHeight="1">
      <c r="A42" s="331" t="s">
        <v>5689</v>
      </c>
      <c r="B42" s="331" t="s">
        <v>5690</v>
      </c>
      <c r="C42" s="331" t="str">
        <f t="shared" si="1"/>
        <v>AFKābul</v>
      </c>
    </row>
    <row r="43" ht="13.5" customHeight="1">
      <c r="A43" s="331" t="s">
        <v>5689</v>
      </c>
      <c r="B43" s="331" t="s">
        <v>5690</v>
      </c>
      <c r="C43" s="331" t="str">
        <f t="shared" si="1"/>
        <v>AFKābul</v>
      </c>
    </row>
    <row r="44" ht="13.5" customHeight="1">
      <c r="A44" s="331" t="s">
        <v>5691</v>
      </c>
      <c r="B44" s="331" t="s">
        <v>5692</v>
      </c>
      <c r="C44" s="331" t="str">
        <f t="shared" si="1"/>
        <v>AFKandahār</v>
      </c>
    </row>
    <row r="45" ht="13.5" customHeight="1">
      <c r="A45" s="331" t="s">
        <v>5691</v>
      </c>
      <c r="B45" s="331" t="s">
        <v>5692</v>
      </c>
      <c r="C45" s="331" t="str">
        <f t="shared" si="1"/>
        <v>AFKandahār</v>
      </c>
    </row>
    <row r="46" ht="13.5" customHeight="1">
      <c r="A46" s="331" t="s">
        <v>5693</v>
      </c>
      <c r="B46" s="331" t="s">
        <v>5694</v>
      </c>
      <c r="C46" s="331" t="str">
        <f t="shared" si="1"/>
        <v>AFKāpīsā</v>
      </c>
    </row>
    <row r="47" ht="13.5" customHeight="1">
      <c r="A47" s="331" t="s">
        <v>5693</v>
      </c>
      <c r="B47" s="331" t="s">
        <v>5694</v>
      </c>
      <c r="C47" s="331" t="str">
        <f t="shared" si="1"/>
        <v>AFKāpīsā</v>
      </c>
    </row>
    <row r="48" ht="13.5" customHeight="1">
      <c r="A48" s="331" t="s">
        <v>5695</v>
      </c>
      <c r="B48" s="331" t="s">
        <v>5696</v>
      </c>
      <c r="C48" s="331" t="str">
        <f t="shared" si="1"/>
        <v>AFKunduz</v>
      </c>
    </row>
    <row r="49" ht="13.5" customHeight="1">
      <c r="A49" s="331" t="s">
        <v>5695</v>
      </c>
      <c r="B49" s="331" t="s">
        <v>5696</v>
      </c>
      <c r="C49" s="331" t="str">
        <f t="shared" si="1"/>
        <v>AFKunduz</v>
      </c>
    </row>
    <row r="50" ht="13.5" customHeight="1">
      <c r="A50" s="331" t="s">
        <v>5697</v>
      </c>
      <c r="B50" s="331" t="s">
        <v>5698</v>
      </c>
      <c r="C50" s="331" t="str">
        <f t="shared" si="1"/>
        <v>AFKhōst</v>
      </c>
    </row>
    <row r="51" ht="13.5" customHeight="1">
      <c r="A51" s="331" t="s">
        <v>5697</v>
      </c>
      <c r="B51" s="331" t="s">
        <v>5698</v>
      </c>
      <c r="C51" s="331" t="str">
        <f t="shared" si="1"/>
        <v>AFKhōst</v>
      </c>
    </row>
    <row r="52" ht="13.5" customHeight="1">
      <c r="A52" s="331" t="s">
        <v>5699</v>
      </c>
      <c r="B52" s="331" t="s">
        <v>5700</v>
      </c>
      <c r="C52" s="331" t="str">
        <f t="shared" si="1"/>
        <v>AFKunaṟ</v>
      </c>
    </row>
    <row r="53" ht="13.5" customHeight="1">
      <c r="A53" s="331" t="s">
        <v>5699</v>
      </c>
      <c r="B53" s="331" t="s">
        <v>5700</v>
      </c>
      <c r="C53" s="331" t="str">
        <f t="shared" si="1"/>
        <v>AFKunaṟ</v>
      </c>
    </row>
    <row r="54" ht="13.5" customHeight="1">
      <c r="A54" s="331" t="s">
        <v>5701</v>
      </c>
      <c r="B54" s="331" t="s">
        <v>5702</v>
      </c>
      <c r="C54" s="331" t="str">
        <f t="shared" si="1"/>
        <v>AFLaghmān</v>
      </c>
    </row>
    <row r="55" ht="13.5" customHeight="1">
      <c r="A55" s="331" t="s">
        <v>5701</v>
      </c>
      <c r="B55" s="331" t="s">
        <v>5702</v>
      </c>
      <c r="C55" s="331" t="str">
        <f t="shared" si="1"/>
        <v>AFLaghmān</v>
      </c>
    </row>
    <row r="56" ht="13.5" customHeight="1">
      <c r="A56" s="331" t="s">
        <v>5703</v>
      </c>
      <c r="B56" s="331" t="s">
        <v>5704</v>
      </c>
      <c r="C56" s="331" t="str">
        <f t="shared" si="1"/>
        <v>AFLōgar</v>
      </c>
    </row>
    <row r="57" ht="13.5" customHeight="1">
      <c r="A57" s="331" t="s">
        <v>5703</v>
      </c>
      <c r="B57" s="331" t="s">
        <v>5704</v>
      </c>
      <c r="C57" s="331" t="str">
        <f t="shared" si="1"/>
        <v>AFLōgar</v>
      </c>
    </row>
    <row r="58" ht="13.5" customHeight="1">
      <c r="A58" s="331" t="s">
        <v>5705</v>
      </c>
      <c r="B58" s="331" t="s">
        <v>5706</v>
      </c>
      <c r="C58" s="331" t="str">
        <f t="shared" si="1"/>
        <v>AFNangarhār</v>
      </c>
    </row>
    <row r="59" ht="13.5" customHeight="1">
      <c r="A59" s="331" t="s">
        <v>5705</v>
      </c>
      <c r="B59" s="331" t="s">
        <v>5706</v>
      </c>
      <c r="C59" s="331" t="str">
        <f t="shared" si="1"/>
        <v>AFNangarhār</v>
      </c>
    </row>
    <row r="60" ht="13.5" customHeight="1">
      <c r="A60" s="331" t="s">
        <v>5707</v>
      </c>
      <c r="B60" s="331" t="s">
        <v>5708</v>
      </c>
      <c r="C60" s="331" t="str">
        <f t="shared" si="1"/>
        <v>AFNīmrōz</v>
      </c>
    </row>
    <row r="61" ht="13.5" customHeight="1">
      <c r="A61" s="331" t="s">
        <v>5707</v>
      </c>
      <c r="B61" s="331" t="s">
        <v>5708</v>
      </c>
      <c r="C61" s="331" t="str">
        <f t="shared" si="1"/>
        <v>AFNīmrōz</v>
      </c>
    </row>
    <row r="62" ht="13.5" customHeight="1">
      <c r="A62" s="331" t="s">
        <v>5709</v>
      </c>
      <c r="B62" s="331" t="s">
        <v>5710</v>
      </c>
      <c r="C62" s="331" t="str">
        <f t="shared" si="1"/>
        <v>AFNūristān</v>
      </c>
    </row>
    <row r="63" ht="13.5" customHeight="1">
      <c r="A63" s="331" t="s">
        <v>5709</v>
      </c>
      <c r="B63" s="331" t="s">
        <v>5710</v>
      </c>
      <c r="C63" s="331" t="str">
        <f t="shared" si="1"/>
        <v>AFNūristān</v>
      </c>
    </row>
    <row r="64" ht="13.5" customHeight="1">
      <c r="A64" s="331" t="s">
        <v>5711</v>
      </c>
      <c r="B64" s="331" t="s">
        <v>5712</v>
      </c>
      <c r="C64" s="331" t="str">
        <f t="shared" si="1"/>
        <v>AFPanjshayr</v>
      </c>
    </row>
    <row r="65" ht="13.5" customHeight="1">
      <c r="A65" s="331" t="s">
        <v>5711</v>
      </c>
      <c r="B65" s="331" t="s">
        <v>5712</v>
      </c>
      <c r="C65" s="331" t="str">
        <f t="shared" si="1"/>
        <v>AFPanjshayr</v>
      </c>
    </row>
    <row r="66" ht="13.5" customHeight="1">
      <c r="A66" s="331" t="s">
        <v>5713</v>
      </c>
      <c r="B66" s="331" t="s">
        <v>5714</v>
      </c>
      <c r="C66" s="331" t="str">
        <f t="shared" si="1"/>
        <v>AFParwān</v>
      </c>
    </row>
    <row r="67" ht="13.5" customHeight="1">
      <c r="A67" s="331" t="s">
        <v>5713</v>
      </c>
      <c r="B67" s="331" t="s">
        <v>5714</v>
      </c>
      <c r="C67" s="331" t="str">
        <f t="shared" si="1"/>
        <v>AFParwān</v>
      </c>
    </row>
    <row r="68" ht="13.5" customHeight="1">
      <c r="A68" s="331" t="s">
        <v>5715</v>
      </c>
      <c r="B68" s="331" t="s">
        <v>5716</v>
      </c>
      <c r="C68" s="331" t="str">
        <f t="shared" si="1"/>
        <v>AFPaktiyā</v>
      </c>
    </row>
    <row r="69" ht="13.5" customHeight="1">
      <c r="A69" s="331" t="s">
        <v>5715</v>
      </c>
      <c r="B69" s="331" t="s">
        <v>5716</v>
      </c>
      <c r="C69" s="331" t="str">
        <f t="shared" si="1"/>
        <v>AFPaktiyā</v>
      </c>
    </row>
    <row r="70" ht="13.5" customHeight="1">
      <c r="A70" s="331" t="s">
        <v>5717</v>
      </c>
      <c r="B70" s="331" t="s">
        <v>5718</v>
      </c>
      <c r="C70" s="331" t="str">
        <f t="shared" si="1"/>
        <v>AFPaktīkā</v>
      </c>
    </row>
    <row r="71" ht="13.5" customHeight="1">
      <c r="A71" s="331" t="s">
        <v>5717</v>
      </c>
      <c r="B71" s="331" t="s">
        <v>5718</v>
      </c>
      <c r="C71" s="331" t="str">
        <f t="shared" si="1"/>
        <v>AFPaktīkā</v>
      </c>
    </row>
    <row r="72" ht="13.5" customHeight="1">
      <c r="A72" s="331" t="s">
        <v>5719</v>
      </c>
      <c r="B72" s="331" t="s">
        <v>5720</v>
      </c>
      <c r="C72" s="331" t="str">
        <f t="shared" si="1"/>
        <v>AFSamangān</v>
      </c>
    </row>
    <row r="73" ht="13.5" customHeight="1">
      <c r="A73" s="331" t="s">
        <v>5719</v>
      </c>
      <c r="B73" s="331" t="s">
        <v>5720</v>
      </c>
      <c r="C73" s="331" t="str">
        <f t="shared" si="1"/>
        <v>AFSamangān</v>
      </c>
    </row>
    <row r="74" ht="13.5" customHeight="1">
      <c r="A74" s="331" t="s">
        <v>5721</v>
      </c>
      <c r="B74" s="331" t="s">
        <v>5722</v>
      </c>
      <c r="C74" s="331" t="str">
        <f t="shared" si="1"/>
        <v>AFSar-e Pul</v>
      </c>
    </row>
    <row r="75" ht="13.5" customHeight="1">
      <c r="A75" s="331" t="s">
        <v>5721</v>
      </c>
      <c r="B75" s="331" t="s">
        <v>5722</v>
      </c>
      <c r="C75" s="331" t="str">
        <f t="shared" si="1"/>
        <v>AFSar-e Pul</v>
      </c>
    </row>
    <row r="76" ht="13.5" customHeight="1">
      <c r="A76" s="331" t="s">
        <v>5723</v>
      </c>
      <c r="B76" s="331" t="s">
        <v>5724</v>
      </c>
      <c r="C76" s="331" t="str">
        <f t="shared" si="1"/>
        <v>AFTakhār</v>
      </c>
    </row>
    <row r="77" ht="13.5" customHeight="1">
      <c r="A77" s="331" t="s">
        <v>5723</v>
      </c>
      <c r="B77" s="331" t="s">
        <v>5724</v>
      </c>
      <c r="C77" s="331" t="str">
        <f t="shared" si="1"/>
        <v>AFTakhār</v>
      </c>
    </row>
    <row r="78" ht="13.5" customHeight="1">
      <c r="A78" s="331" t="s">
        <v>5725</v>
      </c>
      <c r="B78" s="331" t="s">
        <v>5726</v>
      </c>
      <c r="C78" s="331" t="str">
        <f t="shared" si="1"/>
        <v>AFUruzgān</v>
      </c>
    </row>
    <row r="79" ht="13.5" customHeight="1">
      <c r="A79" s="331" t="s">
        <v>5725</v>
      </c>
      <c r="B79" s="331" t="s">
        <v>5726</v>
      </c>
      <c r="C79" s="331" t="str">
        <f t="shared" si="1"/>
        <v>AFUruzgān</v>
      </c>
    </row>
    <row r="80" ht="13.5" customHeight="1">
      <c r="A80" s="331" t="s">
        <v>5727</v>
      </c>
      <c r="B80" s="331" t="s">
        <v>5728</v>
      </c>
      <c r="C80" s="331" t="str">
        <f t="shared" si="1"/>
        <v>AFWardak</v>
      </c>
    </row>
    <row r="81" ht="13.5" customHeight="1">
      <c r="A81" s="331" t="s">
        <v>5727</v>
      </c>
      <c r="B81" s="331" t="s">
        <v>5728</v>
      </c>
      <c r="C81" s="331" t="str">
        <f t="shared" si="1"/>
        <v>AFWardak</v>
      </c>
    </row>
    <row r="82" ht="13.5" customHeight="1">
      <c r="A82" s="331" t="s">
        <v>5729</v>
      </c>
      <c r="B82" s="331" t="s">
        <v>5730</v>
      </c>
      <c r="C82" s="331" t="str">
        <f t="shared" si="1"/>
        <v>AFZābul</v>
      </c>
    </row>
    <row r="83" ht="13.5" customHeight="1">
      <c r="A83" s="331" t="s">
        <v>5729</v>
      </c>
      <c r="B83" s="331" t="s">
        <v>5730</v>
      </c>
      <c r="C83" s="331" t="str">
        <f t="shared" si="1"/>
        <v>AFZābul</v>
      </c>
    </row>
    <row r="84" ht="13.5" customHeight="1">
      <c r="A84" s="331" t="s">
        <v>5731</v>
      </c>
      <c r="B84" s="331" t="s">
        <v>5732</v>
      </c>
      <c r="C84" s="331" t="str">
        <f t="shared" si="1"/>
        <v>AGBarbuda</v>
      </c>
    </row>
    <row r="85" ht="13.5" customHeight="1">
      <c r="A85" s="331" t="s">
        <v>5733</v>
      </c>
      <c r="B85" s="331" t="s">
        <v>5734</v>
      </c>
      <c r="C85" s="331" t="str">
        <f t="shared" si="1"/>
        <v>AGRedonda</v>
      </c>
    </row>
    <row r="86" ht="13.5" customHeight="1">
      <c r="A86" s="331" t="s">
        <v>5735</v>
      </c>
      <c r="B86" s="331" t="s">
        <v>5736</v>
      </c>
      <c r="C86" s="331" t="str">
        <f t="shared" si="1"/>
        <v>AGSaint George</v>
      </c>
    </row>
    <row r="87" ht="13.5" customHeight="1">
      <c r="A87" s="331" t="s">
        <v>5737</v>
      </c>
      <c r="B87" s="331" t="s">
        <v>5738</v>
      </c>
      <c r="C87" s="331" t="str">
        <f t="shared" si="1"/>
        <v>AGSaint John</v>
      </c>
    </row>
    <row r="88" ht="13.5" customHeight="1">
      <c r="A88" s="331" t="s">
        <v>5739</v>
      </c>
      <c r="B88" s="331" t="s">
        <v>5740</v>
      </c>
      <c r="C88" s="331" t="str">
        <f t="shared" si="1"/>
        <v>AGSaint Mary</v>
      </c>
    </row>
    <row r="89" ht="13.5" customHeight="1">
      <c r="A89" s="331" t="s">
        <v>5741</v>
      </c>
      <c r="B89" s="331" t="s">
        <v>5742</v>
      </c>
      <c r="C89" s="331" t="str">
        <f t="shared" si="1"/>
        <v>AGSaint Paul</v>
      </c>
    </row>
    <row r="90" ht="13.5" customHeight="1">
      <c r="A90" s="331" t="s">
        <v>5743</v>
      </c>
      <c r="B90" s="331" t="s">
        <v>5744</v>
      </c>
      <c r="C90" s="331" t="str">
        <f t="shared" si="1"/>
        <v>AGSaint Peter</v>
      </c>
    </row>
    <row r="91" ht="13.5" customHeight="1">
      <c r="A91" s="331" t="s">
        <v>5745</v>
      </c>
      <c r="B91" s="331" t="s">
        <v>5746</v>
      </c>
      <c r="C91" s="331" t="str">
        <f t="shared" si="1"/>
        <v>AGSaint Philip</v>
      </c>
    </row>
    <row r="92" ht="13.5" customHeight="1">
      <c r="A92" s="331" t="s">
        <v>5747</v>
      </c>
      <c r="B92" s="331" t="s">
        <v>5748</v>
      </c>
      <c r="C92" s="331" t="str">
        <f t="shared" si="1"/>
        <v>ALBerat</v>
      </c>
    </row>
    <row r="93" ht="13.5" customHeight="1">
      <c r="A93" s="331" t="s">
        <v>5749</v>
      </c>
      <c r="B93" s="331" t="s">
        <v>5750</v>
      </c>
      <c r="C93" s="331" t="str">
        <f t="shared" si="1"/>
        <v>ALDurrës</v>
      </c>
    </row>
    <row r="94" ht="13.5" customHeight="1">
      <c r="A94" s="331" t="s">
        <v>5751</v>
      </c>
      <c r="B94" s="331" t="s">
        <v>5752</v>
      </c>
      <c r="C94" s="331" t="str">
        <f t="shared" si="1"/>
        <v>ALElbasan</v>
      </c>
    </row>
    <row r="95" ht="13.5" customHeight="1">
      <c r="A95" s="331" t="s">
        <v>5753</v>
      </c>
      <c r="B95" s="331" t="s">
        <v>5754</v>
      </c>
      <c r="C95" s="331" t="str">
        <f t="shared" si="1"/>
        <v>ALFier</v>
      </c>
    </row>
    <row r="96" ht="13.5" customHeight="1">
      <c r="A96" s="331" t="s">
        <v>5755</v>
      </c>
      <c r="B96" s="331" t="s">
        <v>5756</v>
      </c>
      <c r="C96" s="331" t="str">
        <f t="shared" si="1"/>
        <v>ALGjirokastër</v>
      </c>
    </row>
    <row r="97" ht="13.5" customHeight="1">
      <c r="A97" s="331" t="s">
        <v>5757</v>
      </c>
      <c r="B97" s="331" t="s">
        <v>5758</v>
      </c>
      <c r="C97" s="331" t="str">
        <f t="shared" si="1"/>
        <v>ALKorçë</v>
      </c>
    </row>
    <row r="98" ht="13.5" customHeight="1">
      <c r="A98" s="331" t="s">
        <v>5759</v>
      </c>
      <c r="B98" s="331" t="s">
        <v>5760</v>
      </c>
      <c r="C98" s="331" t="str">
        <f t="shared" si="1"/>
        <v>ALKukës</v>
      </c>
    </row>
    <row r="99" ht="13.5" customHeight="1">
      <c r="A99" s="331" t="s">
        <v>5761</v>
      </c>
      <c r="B99" s="331" t="s">
        <v>5762</v>
      </c>
      <c r="C99" s="331" t="str">
        <f t="shared" si="1"/>
        <v>ALLezhë</v>
      </c>
    </row>
    <row r="100" ht="13.5" customHeight="1">
      <c r="A100" s="331" t="s">
        <v>5763</v>
      </c>
      <c r="B100" s="331" t="s">
        <v>5764</v>
      </c>
      <c r="C100" s="331" t="str">
        <f t="shared" si="1"/>
        <v>ALDibër</v>
      </c>
    </row>
    <row r="101" ht="13.5" customHeight="1">
      <c r="A101" s="331" t="s">
        <v>5765</v>
      </c>
      <c r="B101" s="331" t="s">
        <v>5766</v>
      </c>
      <c r="C101" s="331" t="str">
        <f t="shared" si="1"/>
        <v>ALShkodër</v>
      </c>
    </row>
    <row r="102" ht="13.5" customHeight="1">
      <c r="A102" s="331" t="s">
        <v>5767</v>
      </c>
      <c r="B102" s="331" t="s">
        <v>5768</v>
      </c>
      <c r="C102" s="331" t="str">
        <f t="shared" si="1"/>
        <v>ALTiranë</v>
      </c>
    </row>
    <row r="103" ht="13.5" customHeight="1">
      <c r="A103" s="331" t="s">
        <v>5769</v>
      </c>
      <c r="B103" s="331" t="s">
        <v>5770</v>
      </c>
      <c r="C103" s="331" t="str">
        <f t="shared" si="1"/>
        <v>ALVlorë</v>
      </c>
    </row>
    <row r="104" ht="13.5" customHeight="1">
      <c r="A104" s="331" t="s">
        <v>5771</v>
      </c>
      <c r="B104" s="331" t="s">
        <v>5772</v>
      </c>
      <c r="C104" s="331" t="str">
        <f t="shared" si="1"/>
        <v>AMAragac̣otn</v>
      </c>
    </row>
    <row r="105" ht="13.5" customHeight="1">
      <c r="A105" s="331" t="s">
        <v>5773</v>
      </c>
      <c r="B105" s="331" t="s">
        <v>5774</v>
      </c>
      <c r="C105" s="331" t="str">
        <f t="shared" si="1"/>
        <v>AMArarat</v>
      </c>
    </row>
    <row r="106" ht="13.5" customHeight="1">
      <c r="A106" s="331" t="s">
        <v>5775</v>
      </c>
      <c r="B106" s="331" t="s">
        <v>5776</v>
      </c>
      <c r="C106" s="331" t="str">
        <f t="shared" si="1"/>
        <v>AMArmavir</v>
      </c>
    </row>
    <row r="107" ht="13.5" customHeight="1">
      <c r="A107" s="331" t="s">
        <v>5777</v>
      </c>
      <c r="B107" s="331" t="s">
        <v>5778</v>
      </c>
      <c r="C107" s="331" t="str">
        <f t="shared" si="1"/>
        <v>AMGeġark'unik'</v>
      </c>
    </row>
    <row r="108" ht="13.5" customHeight="1">
      <c r="A108" s="331" t="s">
        <v>5779</v>
      </c>
      <c r="B108" s="331" t="s">
        <v>5780</v>
      </c>
      <c r="C108" s="331" t="str">
        <f t="shared" si="1"/>
        <v>AMKotayk'</v>
      </c>
    </row>
    <row r="109" ht="13.5" customHeight="1">
      <c r="A109" s="331" t="s">
        <v>5781</v>
      </c>
      <c r="B109" s="331" t="s">
        <v>5782</v>
      </c>
      <c r="C109" s="331" t="str">
        <f t="shared" si="1"/>
        <v>AMLoṙi</v>
      </c>
    </row>
    <row r="110" ht="13.5" customHeight="1">
      <c r="A110" s="331" t="s">
        <v>5783</v>
      </c>
      <c r="B110" s="331" t="s">
        <v>5784</v>
      </c>
      <c r="C110" s="331" t="str">
        <f t="shared" si="1"/>
        <v>AMŠirak</v>
      </c>
    </row>
    <row r="111" ht="13.5" customHeight="1">
      <c r="A111" s="331" t="s">
        <v>5785</v>
      </c>
      <c r="B111" s="331" t="s">
        <v>5786</v>
      </c>
      <c r="C111" s="331" t="str">
        <f t="shared" si="1"/>
        <v>AMSyunik'</v>
      </c>
    </row>
    <row r="112" ht="13.5" customHeight="1">
      <c r="A112" s="331" t="s">
        <v>5787</v>
      </c>
      <c r="B112" s="331" t="s">
        <v>5788</v>
      </c>
      <c r="C112" s="331" t="str">
        <f t="shared" si="1"/>
        <v>AMTavuš</v>
      </c>
    </row>
    <row r="113" ht="13.5" customHeight="1">
      <c r="A113" s="331" t="s">
        <v>5789</v>
      </c>
      <c r="B113" s="331" t="s">
        <v>5790</v>
      </c>
      <c r="C113" s="331" t="str">
        <f t="shared" si="1"/>
        <v>AMVayoć Jor</v>
      </c>
    </row>
    <row r="114" ht="13.5" customHeight="1">
      <c r="A114" s="331" t="s">
        <v>5791</v>
      </c>
      <c r="B114" s="331" t="s">
        <v>5792</v>
      </c>
      <c r="C114" s="331" t="str">
        <f t="shared" si="1"/>
        <v>AMErevan</v>
      </c>
    </row>
    <row r="115" ht="13.5" customHeight="1">
      <c r="A115" s="331" t="s">
        <v>5793</v>
      </c>
      <c r="B115" s="331" t="s">
        <v>5794</v>
      </c>
      <c r="C115" s="331" t="str">
        <f t="shared" si="1"/>
        <v>AOBengo</v>
      </c>
    </row>
    <row r="116" ht="13.5" customHeight="1">
      <c r="A116" s="331" t="s">
        <v>5795</v>
      </c>
      <c r="B116" s="331" t="s">
        <v>5796</v>
      </c>
      <c r="C116" s="331" t="str">
        <f t="shared" si="1"/>
        <v>AOBenguela</v>
      </c>
    </row>
    <row r="117" ht="13.5" customHeight="1">
      <c r="A117" s="331" t="s">
        <v>5797</v>
      </c>
      <c r="B117" s="331" t="s">
        <v>5798</v>
      </c>
      <c r="C117" s="331" t="str">
        <f t="shared" si="1"/>
        <v>AOBié</v>
      </c>
    </row>
    <row r="118" ht="13.5" customHeight="1">
      <c r="A118" s="331" t="s">
        <v>5799</v>
      </c>
      <c r="B118" s="331" t="s">
        <v>5800</v>
      </c>
      <c r="C118" s="331" t="str">
        <f t="shared" si="1"/>
        <v>AOCabinda</v>
      </c>
    </row>
    <row r="119" ht="13.5" customHeight="1">
      <c r="A119" s="331" t="s">
        <v>5801</v>
      </c>
      <c r="B119" s="331" t="s">
        <v>5802</v>
      </c>
      <c r="C119" s="331" t="str">
        <f t="shared" si="1"/>
        <v>AOKuando Kubango</v>
      </c>
    </row>
    <row r="120" ht="13.5" customHeight="1">
      <c r="A120" s="331" t="s">
        <v>5803</v>
      </c>
      <c r="B120" s="331" t="s">
        <v>5804</v>
      </c>
      <c r="C120" s="331" t="str">
        <f t="shared" si="1"/>
        <v>AOCunene</v>
      </c>
    </row>
    <row r="121" ht="13.5" customHeight="1">
      <c r="A121" s="331" t="s">
        <v>5805</v>
      </c>
      <c r="B121" s="331" t="s">
        <v>5806</v>
      </c>
      <c r="C121" s="331" t="str">
        <f t="shared" si="1"/>
        <v>AOKwanza Norte</v>
      </c>
    </row>
    <row r="122" ht="13.5" customHeight="1">
      <c r="A122" s="331" t="s">
        <v>5807</v>
      </c>
      <c r="B122" s="331" t="s">
        <v>5808</v>
      </c>
      <c r="C122" s="331" t="str">
        <f t="shared" si="1"/>
        <v>AOKwanza Sul</v>
      </c>
    </row>
    <row r="123" ht="13.5" customHeight="1">
      <c r="A123" s="331" t="s">
        <v>5809</v>
      </c>
      <c r="B123" s="331" t="s">
        <v>5810</v>
      </c>
      <c r="C123" s="331" t="str">
        <f t="shared" si="1"/>
        <v>AOHuambo</v>
      </c>
    </row>
    <row r="124" ht="13.5" customHeight="1">
      <c r="A124" s="331" t="s">
        <v>5811</v>
      </c>
      <c r="B124" s="331" t="s">
        <v>5812</v>
      </c>
      <c r="C124" s="331" t="str">
        <f t="shared" si="1"/>
        <v>AOHuíla</v>
      </c>
    </row>
    <row r="125" ht="13.5" customHeight="1">
      <c r="A125" s="331" t="s">
        <v>5813</v>
      </c>
      <c r="B125" s="331" t="s">
        <v>5814</v>
      </c>
      <c r="C125" s="331" t="str">
        <f t="shared" si="1"/>
        <v>AOLunda Norte</v>
      </c>
    </row>
    <row r="126" ht="13.5" customHeight="1">
      <c r="A126" s="331" t="s">
        <v>5815</v>
      </c>
      <c r="B126" s="331" t="s">
        <v>5816</v>
      </c>
      <c r="C126" s="331" t="str">
        <f t="shared" si="1"/>
        <v>AOLunda Sul</v>
      </c>
    </row>
    <row r="127" ht="13.5" customHeight="1">
      <c r="A127" s="331" t="s">
        <v>5817</v>
      </c>
      <c r="B127" s="331" t="s">
        <v>5818</v>
      </c>
      <c r="C127" s="331" t="str">
        <f t="shared" si="1"/>
        <v>AOLuanda</v>
      </c>
    </row>
    <row r="128" ht="13.5" customHeight="1">
      <c r="A128" s="331" t="s">
        <v>5819</v>
      </c>
      <c r="B128" s="331" t="s">
        <v>5820</v>
      </c>
      <c r="C128" s="331" t="str">
        <f t="shared" si="1"/>
        <v>AOMalange</v>
      </c>
    </row>
    <row r="129" ht="13.5" customHeight="1">
      <c r="A129" s="331" t="s">
        <v>5821</v>
      </c>
      <c r="B129" s="331" t="s">
        <v>5822</v>
      </c>
      <c r="C129" s="331" t="str">
        <f t="shared" si="1"/>
        <v>AOMoxico</v>
      </c>
    </row>
    <row r="130" ht="13.5" customHeight="1">
      <c r="A130" s="331" t="s">
        <v>5823</v>
      </c>
      <c r="B130" s="331" t="s">
        <v>5824</v>
      </c>
      <c r="C130" s="331" t="str">
        <f t="shared" si="1"/>
        <v>AONamibe</v>
      </c>
    </row>
    <row r="131" ht="13.5" customHeight="1">
      <c r="A131" s="331" t="s">
        <v>5825</v>
      </c>
      <c r="B131" s="331" t="s">
        <v>5826</v>
      </c>
      <c r="C131" s="331" t="str">
        <f t="shared" si="1"/>
        <v>AOUíge</v>
      </c>
    </row>
    <row r="132" ht="13.5" customHeight="1">
      <c r="A132" s="331" t="s">
        <v>5827</v>
      </c>
      <c r="B132" s="331" t="s">
        <v>5828</v>
      </c>
      <c r="C132" s="331" t="str">
        <f t="shared" si="1"/>
        <v>AOZaire</v>
      </c>
    </row>
    <row r="133" ht="13.5" customHeight="1">
      <c r="A133" s="331" t="s">
        <v>5829</v>
      </c>
      <c r="B133" s="331" t="s">
        <v>5830</v>
      </c>
      <c r="C133" s="331" t="str">
        <f t="shared" si="1"/>
        <v>ARSalta</v>
      </c>
    </row>
    <row r="134" ht="13.5" customHeight="1">
      <c r="A134" s="331" t="s">
        <v>5831</v>
      </c>
      <c r="B134" s="331" t="s">
        <v>5832</v>
      </c>
      <c r="C134" s="331" t="str">
        <f t="shared" si="1"/>
        <v>ARBuenos Aires</v>
      </c>
    </row>
    <row r="135" ht="13.5" customHeight="1">
      <c r="A135" s="331" t="s">
        <v>5833</v>
      </c>
      <c r="B135" s="331" t="s">
        <v>5834</v>
      </c>
      <c r="C135" s="331" t="str">
        <f t="shared" si="1"/>
        <v>ARSan Luis</v>
      </c>
    </row>
    <row r="136" ht="13.5" customHeight="1">
      <c r="A136" s="331" t="s">
        <v>5835</v>
      </c>
      <c r="B136" s="331" t="s">
        <v>5836</v>
      </c>
      <c r="C136" s="331" t="str">
        <f t="shared" si="1"/>
        <v>AREntre Ríos</v>
      </c>
    </row>
    <row r="137" ht="13.5" customHeight="1">
      <c r="A137" s="331" t="s">
        <v>5837</v>
      </c>
      <c r="B137" s="331" t="s">
        <v>5838</v>
      </c>
      <c r="C137" s="331" t="str">
        <f t="shared" si="1"/>
        <v>ARLa Rioja</v>
      </c>
    </row>
    <row r="138" ht="13.5" customHeight="1">
      <c r="A138" s="331" t="s">
        <v>5839</v>
      </c>
      <c r="B138" s="331" t="s">
        <v>5840</v>
      </c>
      <c r="C138" s="331" t="str">
        <f t="shared" si="1"/>
        <v>ARSantiago del Estero</v>
      </c>
    </row>
    <row r="139" ht="13.5" customHeight="1">
      <c r="A139" s="331" t="s">
        <v>5841</v>
      </c>
      <c r="B139" s="331" t="s">
        <v>5842</v>
      </c>
      <c r="C139" s="331" t="str">
        <f t="shared" si="1"/>
        <v>ARChaco</v>
      </c>
    </row>
    <row r="140" ht="13.5" customHeight="1">
      <c r="A140" s="331" t="s">
        <v>5843</v>
      </c>
      <c r="B140" s="331" t="s">
        <v>5844</v>
      </c>
      <c r="C140" s="331" t="str">
        <f t="shared" si="1"/>
        <v>ARSan Juan</v>
      </c>
    </row>
    <row r="141" ht="13.5" customHeight="1">
      <c r="A141" s="331" t="s">
        <v>5845</v>
      </c>
      <c r="B141" s="331" t="s">
        <v>5846</v>
      </c>
      <c r="C141" s="331" t="str">
        <f t="shared" si="1"/>
        <v>ARCatamarca</v>
      </c>
    </row>
    <row r="142" ht="13.5" customHeight="1">
      <c r="A142" s="331" t="s">
        <v>5847</v>
      </c>
      <c r="B142" s="331" t="s">
        <v>5848</v>
      </c>
      <c r="C142" s="331" t="str">
        <f t="shared" si="1"/>
        <v>ARLa Pampa</v>
      </c>
    </row>
    <row r="143" ht="13.5" customHeight="1">
      <c r="A143" s="331" t="s">
        <v>5849</v>
      </c>
      <c r="B143" s="331" t="s">
        <v>5850</v>
      </c>
      <c r="C143" s="331" t="str">
        <f t="shared" si="1"/>
        <v>ARMendoza</v>
      </c>
    </row>
    <row r="144" ht="13.5" customHeight="1">
      <c r="A144" s="331" t="s">
        <v>5851</v>
      </c>
      <c r="B144" s="331" t="s">
        <v>5852</v>
      </c>
      <c r="C144" s="331" t="str">
        <f t="shared" si="1"/>
        <v>ARMisiones</v>
      </c>
    </row>
    <row r="145" ht="13.5" customHeight="1">
      <c r="A145" s="331" t="s">
        <v>5853</v>
      </c>
      <c r="B145" s="331" t="s">
        <v>5854</v>
      </c>
      <c r="C145" s="331" t="str">
        <f t="shared" si="1"/>
        <v>ARFormosa</v>
      </c>
    </row>
    <row r="146" ht="13.5" customHeight="1">
      <c r="A146" s="331" t="s">
        <v>5855</v>
      </c>
      <c r="B146" s="331" t="s">
        <v>5856</v>
      </c>
      <c r="C146" s="331" t="str">
        <f t="shared" si="1"/>
        <v>ARNeuquén</v>
      </c>
    </row>
    <row r="147" ht="13.5" customHeight="1">
      <c r="A147" s="331" t="s">
        <v>5857</v>
      </c>
      <c r="B147" s="331" t="s">
        <v>5858</v>
      </c>
      <c r="C147" s="331" t="str">
        <f t="shared" si="1"/>
        <v>ARRío Negro</v>
      </c>
    </row>
    <row r="148" ht="13.5" customHeight="1">
      <c r="A148" s="331" t="s">
        <v>5859</v>
      </c>
      <c r="B148" s="331" t="s">
        <v>5860</v>
      </c>
      <c r="C148" s="331" t="str">
        <f t="shared" si="1"/>
        <v>ARSanta Fe</v>
      </c>
    </row>
    <row r="149" ht="13.5" customHeight="1">
      <c r="A149" s="331" t="s">
        <v>5861</v>
      </c>
      <c r="B149" s="331" t="s">
        <v>5862</v>
      </c>
      <c r="C149" s="331" t="str">
        <f t="shared" si="1"/>
        <v>ARTucumán</v>
      </c>
    </row>
    <row r="150" ht="13.5" customHeight="1">
      <c r="A150" s="331" t="s">
        <v>5863</v>
      </c>
      <c r="B150" s="331" t="s">
        <v>5864</v>
      </c>
      <c r="C150" s="331" t="str">
        <f t="shared" si="1"/>
        <v>ARChubut</v>
      </c>
    </row>
    <row r="151" ht="13.5" customHeight="1">
      <c r="A151" s="331" t="s">
        <v>5865</v>
      </c>
      <c r="B151" s="331" t="s">
        <v>5866</v>
      </c>
      <c r="C151" s="331" t="str">
        <f t="shared" si="1"/>
        <v>ARTierra del Fuego</v>
      </c>
    </row>
    <row r="152" ht="13.5" customHeight="1">
      <c r="A152" s="331" t="s">
        <v>5867</v>
      </c>
      <c r="B152" s="331" t="s">
        <v>5868</v>
      </c>
      <c r="C152" s="331" t="str">
        <f t="shared" si="1"/>
        <v>ARCorrientes</v>
      </c>
    </row>
    <row r="153" ht="13.5" customHeight="1">
      <c r="A153" s="331" t="s">
        <v>5869</v>
      </c>
      <c r="B153" s="331" t="s">
        <v>5870</v>
      </c>
      <c r="C153" s="331" t="str">
        <f t="shared" si="1"/>
        <v>ARCórdoba</v>
      </c>
    </row>
    <row r="154" ht="13.5" customHeight="1">
      <c r="A154" s="331" t="s">
        <v>5871</v>
      </c>
      <c r="B154" s="331" t="s">
        <v>5872</v>
      </c>
      <c r="C154" s="331" t="str">
        <f t="shared" si="1"/>
        <v>ARJujuy</v>
      </c>
    </row>
    <row r="155" ht="13.5" customHeight="1">
      <c r="A155" s="331" t="s">
        <v>5873</v>
      </c>
      <c r="B155" s="331" t="s">
        <v>5874</v>
      </c>
      <c r="C155" s="331" t="str">
        <f t="shared" si="1"/>
        <v>ARSanta Cruz</v>
      </c>
    </row>
    <row r="156" ht="13.5" customHeight="1">
      <c r="A156" s="331" t="s">
        <v>5875</v>
      </c>
      <c r="B156" s="331" t="s">
        <v>5876</v>
      </c>
      <c r="C156" s="331" t="str">
        <f t="shared" si="1"/>
        <v>ARCiudad Autónoma de Buenos Aires</v>
      </c>
    </row>
    <row r="157" ht="13.5" customHeight="1">
      <c r="A157" s="331" t="s">
        <v>5877</v>
      </c>
      <c r="B157" s="331" t="s">
        <v>5878</v>
      </c>
      <c r="C157" s="331" t="str">
        <f t="shared" si="1"/>
        <v>ATBurgenland</v>
      </c>
    </row>
    <row r="158" ht="13.5" customHeight="1">
      <c r="A158" s="331" t="s">
        <v>5879</v>
      </c>
      <c r="B158" s="331" t="s">
        <v>5880</v>
      </c>
      <c r="C158" s="331" t="str">
        <f t="shared" si="1"/>
        <v>ATKärnten</v>
      </c>
    </row>
    <row r="159" ht="13.5" customHeight="1">
      <c r="A159" s="331" t="s">
        <v>5881</v>
      </c>
      <c r="B159" s="331" t="s">
        <v>5882</v>
      </c>
      <c r="C159" s="331" t="str">
        <f t="shared" si="1"/>
        <v>ATNiederösterreich</v>
      </c>
    </row>
    <row r="160" ht="13.5" customHeight="1">
      <c r="A160" s="331" t="s">
        <v>5883</v>
      </c>
      <c r="B160" s="331" t="s">
        <v>5884</v>
      </c>
      <c r="C160" s="331" t="str">
        <f t="shared" si="1"/>
        <v>ATOberösterreich</v>
      </c>
    </row>
    <row r="161" ht="13.5" customHeight="1">
      <c r="A161" s="331" t="s">
        <v>5885</v>
      </c>
      <c r="B161" s="331" t="s">
        <v>5886</v>
      </c>
      <c r="C161" s="331" t="str">
        <f t="shared" si="1"/>
        <v>ATSalzburg</v>
      </c>
    </row>
    <row r="162" ht="13.5" customHeight="1">
      <c r="A162" s="331" t="s">
        <v>5887</v>
      </c>
      <c r="B162" s="331" t="s">
        <v>1999</v>
      </c>
      <c r="C162" s="331" t="str">
        <f t="shared" si="1"/>
        <v>ATSteiermark</v>
      </c>
    </row>
    <row r="163" ht="13.5" customHeight="1">
      <c r="A163" s="331" t="s">
        <v>5888</v>
      </c>
      <c r="B163" s="331" t="s">
        <v>5889</v>
      </c>
      <c r="C163" s="331" t="str">
        <f t="shared" si="1"/>
        <v>ATTirol</v>
      </c>
    </row>
    <row r="164" ht="13.5" customHeight="1">
      <c r="A164" s="331" t="s">
        <v>5890</v>
      </c>
      <c r="B164" s="331" t="s">
        <v>5891</v>
      </c>
      <c r="C164" s="331" t="str">
        <f t="shared" si="1"/>
        <v>ATVorarlberg</v>
      </c>
    </row>
    <row r="165" ht="13.5" customHeight="1">
      <c r="A165" s="331" t="s">
        <v>5892</v>
      </c>
      <c r="B165" s="331" t="s">
        <v>1554</v>
      </c>
      <c r="C165" s="331" t="str">
        <f t="shared" si="1"/>
        <v>ATWien</v>
      </c>
    </row>
    <row r="166" ht="13.5" customHeight="1">
      <c r="A166" s="331" t="s">
        <v>5893</v>
      </c>
      <c r="B166" s="331" t="s">
        <v>5894</v>
      </c>
      <c r="C166" s="331" t="str">
        <f t="shared" si="1"/>
        <v>AUAustralian Capital Territory</v>
      </c>
    </row>
    <row r="167" ht="13.5" customHeight="1">
      <c r="A167" s="331" t="s">
        <v>5895</v>
      </c>
      <c r="B167" s="331" t="s">
        <v>5896</v>
      </c>
      <c r="C167" s="331" t="str">
        <f t="shared" si="1"/>
        <v>AUNorthern Territory</v>
      </c>
    </row>
    <row r="168" ht="13.5" customHeight="1">
      <c r="A168" s="331" t="s">
        <v>5897</v>
      </c>
      <c r="B168" s="331" t="s">
        <v>1225</v>
      </c>
      <c r="C168" s="331" t="str">
        <f t="shared" si="1"/>
        <v>AUNew South Wales</v>
      </c>
    </row>
    <row r="169" ht="13.5" customHeight="1">
      <c r="A169" s="331" t="s">
        <v>5898</v>
      </c>
      <c r="B169" s="331" t="s">
        <v>5899</v>
      </c>
      <c r="C169" s="331" t="str">
        <f t="shared" si="1"/>
        <v>AUQueensland</v>
      </c>
    </row>
    <row r="170" ht="13.5" customHeight="1">
      <c r="A170" s="331" t="s">
        <v>5900</v>
      </c>
      <c r="B170" s="331" t="s">
        <v>5901</v>
      </c>
      <c r="C170" s="331" t="str">
        <f t="shared" si="1"/>
        <v>AUSouth Australia</v>
      </c>
    </row>
    <row r="171" ht="13.5" customHeight="1">
      <c r="A171" s="331" t="s">
        <v>5902</v>
      </c>
      <c r="B171" s="331" t="s">
        <v>5903</v>
      </c>
      <c r="C171" s="331" t="str">
        <f t="shared" si="1"/>
        <v>AUTasmania</v>
      </c>
    </row>
    <row r="172" ht="13.5" customHeight="1">
      <c r="A172" s="331" t="s">
        <v>5904</v>
      </c>
      <c r="B172" s="331" t="s">
        <v>5905</v>
      </c>
      <c r="C172" s="331" t="str">
        <f t="shared" si="1"/>
        <v>AUVictoria</v>
      </c>
    </row>
    <row r="173" ht="13.5" customHeight="1">
      <c r="A173" s="331" t="s">
        <v>5906</v>
      </c>
      <c r="B173" s="331" t="s">
        <v>1239</v>
      </c>
      <c r="C173" s="331" t="str">
        <f t="shared" si="1"/>
        <v>AUWestern Australia</v>
      </c>
    </row>
    <row r="174" ht="13.5" customHeight="1">
      <c r="A174" s="331" t="s">
        <v>5907</v>
      </c>
      <c r="B174" s="331" t="s">
        <v>5908</v>
      </c>
      <c r="C174" s="331" t="str">
        <f t="shared" si="1"/>
        <v>AZBakı</v>
      </c>
    </row>
    <row r="175" ht="13.5" customHeight="1">
      <c r="A175" s="331" t="s">
        <v>5909</v>
      </c>
      <c r="B175" s="331" t="s">
        <v>5910</v>
      </c>
      <c r="C175" s="331" t="str">
        <f t="shared" si="1"/>
        <v>AZGəncə</v>
      </c>
    </row>
    <row r="176" ht="13.5" customHeight="1">
      <c r="A176" s="331" t="s">
        <v>5911</v>
      </c>
      <c r="B176" s="331" t="s">
        <v>5912</v>
      </c>
      <c r="C176" s="331" t="str">
        <f t="shared" si="1"/>
        <v>AZLənkəran</v>
      </c>
    </row>
    <row r="177" ht="13.5" customHeight="1">
      <c r="A177" s="331" t="s">
        <v>5913</v>
      </c>
      <c r="B177" s="331" t="s">
        <v>5914</v>
      </c>
      <c r="C177" s="331" t="str">
        <f t="shared" si="1"/>
        <v>AZMingəçevir</v>
      </c>
    </row>
    <row r="178" ht="13.5" customHeight="1">
      <c r="A178" s="331" t="s">
        <v>5915</v>
      </c>
      <c r="B178" s="331" t="s">
        <v>5916</v>
      </c>
      <c r="C178" s="331" t="str">
        <f t="shared" si="1"/>
        <v>AZNaftalan</v>
      </c>
    </row>
    <row r="179" ht="13.5" customHeight="1">
      <c r="A179" s="331" t="s">
        <v>5917</v>
      </c>
      <c r="B179" s="331" t="s">
        <v>5918</v>
      </c>
      <c r="C179" s="331" t="str">
        <f t="shared" si="1"/>
        <v>AZŞəki</v>
      </c>
    </row>
    <row r="180" ht="13.5" customHeight="1">
      <c r="A180" s="331" t="s">
        <v>5919</v>
      </c>
      <c r="B180" s="331" t="s">
        <v>5920</v>
      </c>
      <c r="C180" s="331" t="str">
        <f t="shared" si="1"/>
        <v>AZSumqayıt</v>
      </c>
    </row>
    <row r="181" ht="13.5" customHeight="1">
      <c r="A181" s="331" t="s">
        <v>5921</v>
      </c>
      <c r="B181" s="331" t="s">
        <v>5922</v>
      </c>
      <c r="C181" s="331" t="str">
        <f t="shared" si="1"/>
        <v>AZŞirvan</v>
      </c>
    </row>
    <row r="182" ht="13.5" customHeight="1">
      <c r="A182" s="331" t="s">
        <v>5923</v>
      </c>
      <c r="B182" s="331" t="s">
        <v>5924</v>
      </c>
      <c r="C182" s="331" t="str">
        <f t="shared" si="1"/>
        <v>AZXankəndi</v>
      </c>
    </row>
    <row r="183" ht="13.5" customHeight="1">
      <c r="A183" s="331" t="s">
        <v>5925</v>
      </c>
      <c r="B183" s="331" t="s">
        <v>5926</v>
      </c>
      <c r="C183" s="331" t="str">
        <f t="shared" si="1"/>
        <v>AZYevlax</v>
      </c>
    </row>
    <row r="184" ht="13.5" customHeight="1">
      <c r="A184" s="331" t="s">
        <v>5927</v>
      </c>
      <c r="B184" s="331" t="s">
        <v>5928</v>
      </c>
      <c r="C184" s="331" t="str">
        <f t="shared" si="1"/>
        <v>AZAbşeron</v>
      </c>
    </row>
    <row r="185" ht="13.5" customHeight="1">
      <c r="A185" s="331" t="s">
        <v>5929</v>
      </c>
      <c r="B185" s="331" t="s">
        <v>5930</v>
      </c>
      <c r="C185" s="331" t="str">
        <f t="shared" si="1"/>
        <v>AZAğstafa</v>
      </c>
    </row>
    <row r="186" ht="13.5" customHeight="1">
      <c r="A186" s="331" t="s">
        <v>5931</v>
      </c>
      <c r="B186" s="331" t="s">
        <v>5932</v>
      </c>
      <c r="C186" s="331" t="str">
        <f t="shared" si="1"/>
        <v>AZAğcabədi</v>
      </c>
    </row>
    <row r="187" ht="13.5" customHeight="1">
      <c r="A187" s="331" t="s">
        <v>5933</v>
      </c>
      <c r="B187" s="331" t="s">
        <v>5934</v>
      </c>
      <c r="C187" s="331" t="str">
        <f t="shared" si="1"/>
        <v>AZAğdam</v>
      </c>
    </row>
    <row r="188" ht="13.5" customHeight="1">
      <c r="A188" s="331" t="s">
        <v>5935</v>
      </c>
      <c r="B188" s="331" t="s">
        <v>5936</v>
      </c>
      <c r="C188" s="331" t="str">
        <f t="shared" si="1"/>
        <v>AZAğdaş</v>
      </c>
    </row>
    <row r="189" ht="13.5" customHeight="1">
      <c r="A189" s="331" t="s">
        <v>5937</v>
      </c>
      <c r="B189" s="331" t="s">
        <v>5938</v>
      </c>
      <c r="C189" s="331" t="str">
        <f t="shared" si="1"/>
        <v>AZAğsu</v>
      </c>
    </row>
    <row r="190" ht="13.5" customHeight="1">
      <c r="A190" s="331" t="s">
        <v>5939</v>
      </c>
      <c r="B190" s="331" t="s">
        <v>5940</v>
      </c>
      <c r="C190" s="331" t="str">
        <f t="shared" si="1"/>
        <v>AZAstara</v>
      </c>
    </row>
    <row r="191" ht="13.5" customHeight="1">
      <c r="A191" s="331" t="s">
        <v>5941</v>
      </c>
      <c r="B191" s="331" t="s">
        <v>5942</v>
      </c>
      <c r="C191" s="331" t="str">
        <f t="shared" si="1"/>
        <v>AZBalakən</v>
      </c>
    </row>
    <row r="192" ht="13.5" customHeight="1">
      <c r="A192" s="331" t="s">
        <v>5943</v>
      </c>
      <c r="B192" s="331" t="s">
        <v>5944</v>
      </c>
      <c r="C192" s="331" t="str">
        <f t="shared" si="1"/>
        <v>AZBərdə</v>
      </c>
    </row>
    <row r="193" ht="13.5" customHeight="1">
      <c r="A193" s="331" t="s">
        <v>5945</v>
      </c>
      <c r="B193" s="331" t="s">
        <v>5946</v>
      </c>
      <c r="C193" s="331" t="str">
        <f t="shared" si="1"/>
        <v>AZBeyləqan</v>
      </c>
    </row>
    <row r="194" ht="13.5" customHeight="1">
      <c r="A194" s="331" t="s">
        <v>5947</v>
      </c>
      <c r="B194" s="331" t="s">
        <v>5948</v>
      </c>
      <c r="C194" s="331" t="str">
        <f t="shared" si="1"/>
        <v>AZBiləsuvar</v>
      </c>
    </row>
    <row r="195" ht="13.5" customHeight="1">
      <c r="A195" s="331" t="s">
        <v>5949</v>
      </c>
      <c r="B195" s="331" t="s">
        <v>5950</v>
      </c>
      <c r="C195" s="331" t="str">
        <f t="shared" si="1"/>
        <v>AZCəbrayıl</v>
      </c>
    </row>
    <row r="196" ht="13.5" customHeight="1">
      <c r="A196" s="331" t="s">
        <v>5951</v>
      </c>
      <c r="B196" s="331" t="s">
        <v>5952</v>
      </c>
      <c r="C196" s="331" t="str">
        <f t="shared" si="1"/>
        <v>AZCəlilabad</v>
      </c>
    </row>
    <row r="197" ht="13.5" customHeight="1">
      <c r="A197" s="331" t="s">
        <v>5953</v>
      </c>
      <c r="B197" s="331" t="s">
        <v>5954</v>
      </c>
      <c r="C197" s="331" t="str">
        <f t="shared" si="1"/>
        <v>AZDaşkəsən</v>
      </c>
    </row>
    <row r="198" ht="13.5" customHeight="1">
      <c r="A198" s="331" t="s">
        <v>5955</v>
      </c>
      <c r="B198" s="331" t="s">
        <v>5956</v>
      </c>
      <c r="C198" s="331" t="str">
        <f t="shared" si="1"/>
        <v>AZFüzuli</v>
      </c>
    </row>
    <row r="199" ht="13.5" customHeight="1">
      <c r="A199" s="331" t="s">
        <v>5957</v>
      </c>
      <c r="B199" s="331" t="s">
        <v>5958</v>
      </c>
      <c r="C199" s="331" t="str">
        <f t="shared" si="1"/>
        <v>AZGədəbəy</v>
      </c>
    </row>
    <row r="200" ht="13.5" customHeight="1">
      <c r="A200" s="331" t="s">
        <v>5959</v>
      </c>
      <c r="B200" s="331" t="s">
        <v>5960</v>
      </c>
      <c r="C200" s="331" t="str">
        <f t="shared" si="1"/>
        <v>AZGoranboy</v>
      </c>
    </row>
    <row r="201" ht="13.5" customHeight="1">
      <c r="A201" s="331" t="s">
        <v>5961</v>
      </c>
      <c r="B201" s="331" t="s">
        <v>5962</v>
      </c>
      <c r="C201" s="331" t="str">
        <f t="shared" si="1"/>
        <v>AZGöyçay</v>
      </c>
    </row>
    <row r="202" ht="13.5" customHeight="1">
      <c r="A202" s="331" t="s">
        <v>5963</v>
      </c>
      <c r="B202" s="331" t="s">
        <v>5964</v>
      </c>
      <c r="C202" s="331" t="str">
        <f t="shared" si="1"/>
        <v>AZGöygöl</v>
      </c>
    </row>
    <row r="203" ht="13.5" customHeight="1">
      <c r="A203" s="331" t="s">
        <v>5965</v>
      </c>
      <c r="B203" s="331" t="s">
        <v>5966</v>
      </c>
      <c r="C203" s="331" t="str">
        <f t="shared" si="1"/>
        <v>AZHacıqabul</v>
      </c>
    </row>
    <row r="204" ht="13.5" customHeight="1">
      <c r="A204" s="331" t="s">
        <v>5967</v>
      </c>
      <c r="B204" s="331" t="s">
        <v>5968</v>
      </c>
      <c r="C204" s="331" t="str">
        <f t="shared" si="1"/>
        <v>AZİmişli</v>
      </c>
    </row>
    <row r="205" ht="13.5" customHeight="1">
      <c r="A205" s="331" t="s">
        <v>5969</v>
      </c>
      <c r="B205" s="331" t="s">
        <v>5970</v>
      </c>
      <c r="C205" s="331" t="str">
        <f t="shared" si="1"/>
        <v>AZİsmayıllı</v>
      </c>
    </row>
    <row r="206" ht="13.5" customHeight="1">
      <c r="A206" s="331" t="s">
        <v>5971</v>
      </c>
      <c r="B206" s="331" t="s">
        <v>5972</v>
      </c>
      <c r="C206" s="331" t="str">
        <f t="shared" si="1"/>
        <v>AZKəlbəcər</v>
      </c>
    </row>
    <row r="207" ht="13.5" customHeight="1">
      <c r="A207" s="331" t="s">
        <v>5973</v>
      </c>
      <c r="B207" s="331" t="s">
        <v>5974</v>
      </c>
      <c r="C207" s="331" t="str">
        <f t="shared" si="1"/>
        <v>AZKürdəmir</v>
      </c>
    </row>
    <row r="208" ht="13.5" customHeight="1">
      <c r="A208" s="331" t="s">
        <v>5975</v>
      </c>
      <c r="B208" s="331" t="s">
        <v>5976</v>
      </c>
      <c r="C208" s="331" t="str">
        <f t="shared" si="1"/>
        <v>AZLaçın</v>
      </c>
    </row>
    <row r="209" ht="13.5" customHeight="1">
      <c r="A209" s="331" t="s">
        <v>5977</v>
      </c>
      <c r="B209" s="331" t="s">
        <v>5912</v>
      </c>
      <c r="C209" s="331" t="str">
        <f t="shared" si="1"/>
        <v>AZLənkəran</v>
      </c>
    </row>
    <row r="210" ht="13.5" customHeight="1">
      <c r="A210" s="331" t="s">
        <v>5978</v>
      </c>
      <c r="B210" s="331" t="s">
        <v>5979</v>
      </c>
      <c r="C210" s="331" t="str">
        <f t="shared" si="1"/>
        <v>AZLerik</v>
      </c>
    </row>
    <row r="211" ht="13.5" customHeight="1">
      <c r="A211" s="331" t="s">
        <v>5980</v>
      </c>
      <c r="B211" s="331" t="s">
        <v>5981</v>
      </c>
      <c r="C211" s="331" t="str">
        <f t="shared" si="1"/>
        <v>AZMasallı</v>
      </c>
    </row>
    <row r="212" ht="13.5" customHeight="1">
      <c r="A212" s="331" t="s">
        <v>5982</v>
      </c>
      <c r="B212" s="331" t="s">
        <v>5983</v>
      </c>
      <c r="C212" s="331" t="str">
        <f t="shared" si="1"/>
        <v>AZNeftçala</v>
      </c>
    </row>
    <row r="213" ht="13.5" customHeight="1">
      <c r="A213" s="331" t="s">
        <v>5984</v>
      </c>
      <c r="B213" s="331" t="s">
        <v>5985</v>
      </c>
      <c r="C213" s="331" t="str">
        <f t="shared" si="1"/>
        <v>AZOğuz</v>
      </c>
    </row>
    <row r="214" ht="13.5" customHeight="1">
      <c r="A214" s="331" t="s">
        <v>5986</v>
      </c>
      <c r="B214" s="331" t="s">
        <v>5987</v>
      </c>
      <c r="C214" s="331" t="str">
        <f t="shared" si="1"/>
        <v>AZQəbələ</v>
      </c>
    </row>
    <row r="215" ht="13.5" customHeight="1">
      <c r="A215" s="331" t="s">
        <v>5988</v>
      </c>
      <c r="B215" s="331" t="s">
        <v>5989</v>
      </c>
      <c r="C215" s="331" t="str">
        <f t="shared" si="1"/>
        <v>AZQax</v>
      </c>
    </row>
    <row r="216" ht="13.5" customHeight="1">
      <c r="A216" s="331" t="s">
        <v>5990</v>
      </c>
      <c r="B216" s="331" t="s">
        <v>5991</v>
      </c>
      <c r="C216" s="331" t="str">
        <f t="shared" si="1"/>
        <v>AZQazax</v>
      </c>
    </row>
    <row r="217" ht="13.5" customHeight="1">
      <c r="A217" s="331" t="s">
        <v>5992</v>
      </c>
      <c r="B217" s="331" t="s">
        <v>5993</v>
      </c>
      <c r="C217" s="331" t="str">
        <f t="shared" si="1"/>
        <v>AZQuba</v>
      </c>
    </row>
    <row r="218" ht="13.5" customHeight="1">
      <c r="A218" s="331" t="s">
        <v>5994</v>
      </c>
      <c r="B218" s="331" t="s">
        <v>5995</v>
      </c>
      <c r="C218" s="331" t="str">
        <f t="shared" si="1"/>
        <v>AZQubadlı</v>
      </c>
    </row>
    <row r="219" ht="13.5" customHeight="1">
      <c r="A219" s="331" t="s">
        <v>5996</v>
      </c>
      <c r="B219" s="331" t="s">
        <v>5997</v>
      </c>
      <c r="C219" s="331" t="str">
        <f t="shared" si="1"/>
        <v>AZQobustan</v>
      </c>
    </row>
    <row r="220" ht="13.5" customHeight="1">
      <c r="A220" s="331" t="s">
        <v>5998</v>
      </c>
      <c r="B220" s="331" t="s">
        <v>5999</v>
      </c>
      <c r="C220" s="331" t="str">
        <f t="shared" si="1"/>
        <v>AZQusar</v>
      </c>
    </row>
    <row r="221" ht="13.5" customHeight="1">
      <c r="A221" s="331" t="s">
        <v>6000</v>
      </c>
      <c r="B221" s="331" t="s">
        <v>6001</v>
      </c>
      <c r="C221" s="331" t="str">
        <f t="shared" si="1"/>
        <v>AZSabirabad</v>
      </c>
    </row>
    <row r="222" ht="13.5" customHeight="1">
      <c r="A222" s="331" t="s">
        <v>6002</v>
      </c>
      <c r="B222" s="331" t="s">
        <v>5918</v>
      </c>
      <c r="C222" s="331" t="str">
        <f t="shared" si="1"/>
        <v>AZŞəki</v>
      </c>
    </row>
    <row r="223" ht="13.5" customHeight="1">
      <c r="A223" s="331" t="s">
        <v>6003</v>
      </c>
      <c r="B223" s="331" t="s">
        <v>6004</v>
      </c>
      <c r="C223" s="331" t="str">
        <f t="shared" si="1"/>
        <v>AZSalyan</v>
      </c>
    </row>
    <row r="224" ht="13.5" customHeight="1">
      <c r="A224" s="331" t="s">
        <v>6005</v>
      </c>
      <c r="B224" s="331" t="s">
        <v>6006</v>
      </c>
      <c r="C224" s="331" t="str">
        <f t="shared" si="1"/>
        <v>AZSaatlı</v>
      </c>
    </row>
    <row r="225" ht="13.5" customHeight="1">
      <c r="A225" s="331" t="s">
        <v>6007</v>
      </c>
      <c r="B225" s="331" t="s">
        <v>6008</v>
      </c>
      <c r="C225" s="331" t="str">
        <f t="shared" si="1"/>
        <v>AZŞabran</v>
      </c>
    </row>
    <row r="226" ht="13.5" customHeight="1">
      <c r="A226" s="331" t="s">
        <v>6009</v>
      </c>
      <c r="B226" s="331" t="s">
        <v>6010</v>
      </c>
      <c r="C226" s="331" t="str">
        <f t="shared" si="1"/>
        <v>AZSiyəzən</v>
      </c>
    </row>
    <row r="227" ht="13.5" customHeight="1">
      <c r="A227" s="331" t="s">
        <v>6011</v>
      </c>
      <c r="B227" s="331" t="s">
        <v>6012</v>
      </c>
      <c r="C227" s="331" t="str">
        <f t="shared" si="1"/>
        <v>AZŞəmkir</v>
      </c>
    </row>
    <row r="228" ht="13.5" customHeight="1">
      <c r="A228" s="331" t="s">
        <v>6013</v>
      </c>
      <c r="B228" s="331" t="s">
        <v>6014</v>
      </c>
      <c r="C228" s="331" t="str">
        <f t="shared" si="1"/>
        <v>AZŞamaxı</v>
      </c>
    </row>
    <row r="229" ht="13.5" customHeight="1">
      <c r="A229" s="331" t="s">
        <v>6015</v>
      </c>
      <c r="B229" s="331" t="s">
        <v>6016</v>
      </c>
      <c r="C229" s="331" t="str">
        <f t="shared" si="1"/>
        <v>AZSamux</v>
      </c>
    </row>
    <row r="230" ht="13.5" customHeight="1">
      <c r="A230" s="331" t="s">
        <v>6017</v>
      </c>
      <c r="B230" s="331" t="s">
        <v>6018</v>
      </c>
      <c r="C230" s="331" t="str">
        <f t="shared" si="1"/>
        <v>AZŞuşa</v>
      </c>
    </row>
    <row r="231" ht="13.5" customHeight="1">
      <c r="A231" s="331" t="s">
        <v>6019</v>
      </c>
      <c r="B231" s="331" t="s">
        <v>6020</v>
      </c>
      <c r="C231" s="331" t="str">
        <f t="shared" si="1"/>
        <v>AZTərtər</v>
      </c>
    </row>
    <row r="232" ht="13.5" customHeight="1">
      <c r="A232" s="331" t="s">
        <v>6021</v>
      </c>
      <c r="B232" s="331" t="s">
        <v>6022</v>
      </c>
      <c r="C232" s="331" t="str">
        <f t="shared" si="1"/>
        <v>AZTovuz</v>
      </c>
    </row>
    <row r="233" ht="13.5" customHeight="1">
      <c r="A233" s="331" t="s">
        <v>6023</v>
      </c>
      <c r="B233" s="331" t="s">
        <v>6024</v>
      </c>
      <c r="C233" s="331" t="str">
        <f t="shared" si="1"/>
        <v>AZUcar</v>
      </c>
    </row>
    <row r="234" ht="13.5" customHeight="1">
      <c r="A234" s="331" t="s">
        <v>6025</v>
      </c>
      <c r="B234" s="331" t="s">
        <v>6026</v>
      </c>
      <c r="C234" s="331" t="str">
        <f t="shared" si="1"/>
        <v>AZXaçmaz</v>
      </c>
    </row>
    <row r="235" ht="13.5" customHeight="1">
      <c r="A235" s="331" t="s">
        <v>6027</v>
      </c>
      <c r="B235" s="331" t="s">
        <v>6028</v>
      </c>
      <c r="C235" s="331" t="str">
        <f t="shared" si="1"/>
        <v>AZXocalı</v>
      </c>
    </row>
    <row r="236" ht="13.5" customHeight="1">
      <c r="A236" s="331" t="s">
        <v>6029</v>
      </c>
      <c r="B236" s="331" t="s">
        <v>6030</v>
      </c>
      <c r="C236" s="331" t="str">
        <f t="shared" si="1"/>
        <v>AZXızı</v>
      </c>
    </row>
    <row r="237" ht="13.5" customHeight="1">
      <c r="A237" s="331" t="s">
        <v>6031</v>
      </c>
      <c r="B237" s="331" t="s">
        <v>6032</v>
      </c>
      <c r="C237" s="331" t="str">
        <f t="shared" si="1"/>
        <v>AZXocavənd</v>
      </c>
    </row>
    <row r="238" ht="13.5" customHeight="1">
      <c r="A238" s="331" t="s">
        <v>6033</v>
      </c>
      <c r="B238" s="331" t="s">
        <v>6034</v>
      </c>
      <c r="C238" s="331" t="str">
        <f t="shared" si="1"/>
        <v>AZYardımlı</v>
      </c>
    </row>
    <row r="239" ht="13.5" customHeight="1">
      <c r="A239" s="331" t="s">
        <v>6035</v>
      </c>
      <c r="B239" s="331" t="s">
        <v>5926</v>
      </c>
      <c r="C239" s="331" t="str">
        <f t="shared" si="1"/>
        <v>AZYevlax</v>
      </c>
    </row>
    <row r="240" ht="13.5" customHeight="1">
      <c r="A240" s="331" t="s">
        <v>6036</v>
      </c>
      <c r="B240" s="331" t="s">
        <v>6037</v>
      </c>
      <c r="C240" s="331" t="str">
        <f t="shared" si="1"/>
        <v>AZZəngilan</v>
      </c>
    </row>
    <row r="241" ht="13.5" customHeight="1">
      <c r="A241" s="331" t="s">
        <v>6038</v>
      </c>
      <c r="B241" s="331" t="s">
        <v>6039</v>
      </c>
      <c r="C241" s="331" t="str">
        <f t="shared" si="1"/>
        <v>AZZaqatala</v>
      </c>
    </row>
    <row r="242" ht="13.5" customHeight="1">
      <c r="A242" s="331" t="s">
        <v>6040</v>
      </c>
      <c r="B242" s="331" t="s">
        <v>6041</v>
      </c>
      <c r="C242" s="331" t="str">
        <f t="shared" si="1"/>
        <v>AZZərdab</v>
      </c>
    </row>
    <row r="243" ht="13.5" customHeight="1">
      <c r="A243" s="331" t="s">
        <v>6042</v>
      </c>
      <c r="B243" s="331" t="s">
        <v>6043</v>
      </c>
      <c r="C243" s="331" t="str">
        <f t="shared" si="1"/>
        <v>AZNaxçıvan</v>
      </c>
    </row>
    <row r="244" ht="13.5" customHeight="1">
      <c r="A244" s="331" t="s">
        <v>6044</v>
      </c>
      <c r="B244" s="331" t="s">
        <v>6043</v>
      </c>
      <c r="C244" s="331" t="str">
        <f t="shared" si="1"/>
        <v>AZNaxçıvan</v>
      </c>
    </row>
    <row r="245" ht="13.5" customHeight="1">
      <c r="A245" s="331" t="s">
        <v>6045</v>
      </c>
      <c r="B245" s="331" t="s">
        <v>6046</v>
      </c>
      <c r="C245" s="331" t="str">
        <f t="shared" si="1"/>
        <v>AZBabək</v>
      </c>
    </row>
    <row r="246" ht="13.5" customHeight="1">
      <c r="A246" s="331" t="s">
        <v>6047</v>
      </c>
      <c r="B246" s="331" t="s">
        <v>6048</v>
      </c>
      <c r="C246" s="331" t="str">
        <f t="shared" si="1"/>
        <v>AZCulfa</v>
      </c>
    </row>
    <row r="247" ht="13.5" customHeight="1">
      <c r="A247" s="331" t="s">
        <v>6049</v>
      </c>
      <c r="B247" s="331" t="s">
        <v>6050</v>
      </c>
      <c r="C247" s="331" t="str">
        <f t="shared" si="1"/>
        <v>AZKǝngǝrli</v>
      </c>
    </row>
    <row r="248" ht="13.5" customHeight="1">
      <c r="A248" s="331" t="s">
        <v>6051</v>
      </c>
      <c r="B248" s="331" t="s">
        <v>6052</v>
      </c>
      <c r="C248" s="331" t="str">
        <f t="shared" si="1"/>
        <v>AZOrdubad</v>
      </c>
    </row>
    <row r="249" ht="13.5" customHeight="1">
      <c r="A249" s="331" t="s">
        <v>6053</v>
      </c>
      <c r="B249" s="331" t="s">
        <v>6054</v>
      </c>
      <c r="C249" s="331" t="str">
        <f t="shared" si="1"/>
        <v>AZSədərək</v>
      </c>
    </row>
    <row r="250" ht="13.5" customHeight="1">
      <c r="A250" s="331" t="s">
        <v>6055</v>
      </c>
      <c r="B250" s="331" t="s">
        <v>6056</v>
      </c>
      <c r="C250" s="331" t="str">
        <f t="shared" si="1"/>
        <v>AZŞahbuz</v>
      </c>
    </row>
    <row r="251" ht="13.5" customHeight="1">
      <c r="A251" s="331" t="s">
        <v>6057</v>
      </c>
      <c r="B251" s="331" t="s">
        <v>6058</v>
      </c>
      <c r="C251" s="331" t="str">
        <f t="shared" si="1"/>
        <v>AZŞərur</v>
      </c>
    </row>
    <row r="252" ht="13.5" customHeight="1">
      <c r="A252" s="331" t="s">
        <v>6059</v>
      </c>
      <c r="B252" s="331" t="s">
        <v>6060</v>
      </c>
      <c r="C252" s="331" t="str">
        <f t="shared" si="1"/>
        <v>BAFederacija Bosne i Hercegovine</v>
      </c>
    </row>
    <row r="253" ht="13.5" customHeight="1">
      <c r="A253" s="331" t="s">
        <v>6059</v>
      </c>
      <c r="B253" s="331" t="s">
        <v>6060</v>
      </c>
      <c r="C253" s="331" t="str">
        <f t="shared" si="1"/>
        <v>BAFederacija Bosne i Hercegovine</v>
      </c>
    </row>
    <row r="254" ht="13.5" customHeight="1">
      <c r="A254" s="331" t="s">
        <v>6059</v>
      </c>
      <c r="B254" s="331" t="s">
        <v>6060</v>
      </c>
      <c r="C254" s="331" t="str">
        <f t="shared" si="1"/>
        <v>BAFederacija Bosne i Hercegovine</v>
      </c>
    </row>
    <row r="255" ht="13.5" customHeight="1">
      <c r="A255" s="331" t="s">
        <v>6061</v>
      </c>
      <c r="B255" s="331" t="s">
        <v>6062</v>
      </c>
      <c r="C255" s="331" t="str">
        <f t="shared" si="1"/>
        <v>BARepublika Srpska</v>
      </c>
    </row>
    <row r="256" ht="13.5" customHeight="1">
      <c r="A256" s="331" t="s">
        <v>6061</v>
      </c>
      <c r="B256" s="331" t="s">
        <v>6062</v>
      </c>
      <c r="C256" s="331" t="str">
        <f t="shared" si="1"/>
        <v>BARepublika Srpska</v>
      </c>
    </row>
    <row r="257" ht="13.5" customHeight="1">
      <c r="A257" s="331" t="s">
        <v>6061</v>
      </c>
      <c r="B257" s="331" t="s">
        <v>6062</v>
      </c>
      <c r="C257" s="331" t="str">
        <f t="shared" si="1"/>
        <v>BARepublika Srpska</v>
      </c>
    </row>
    <row r="258" ht="13.5" customHeight="1">
      <c r="A258" s="331" t="s">
        <v>6063</v>
      </c>
      <c r="B258" s="331" t="s">
        <v>6064</v>
      </c>
      <c r="C258" s="331" t="str">
        <f t="shared" si="1"/>
        <v>BABrčko distrikt</v>
      </c>
    </row>
    <row r="259" ht="13.5" customHeight="1">
      <c r="A259" s="331" t="s">
        <v>6063</v>
      </c>
      <c r="B259" s="331" t="s">
        <v>6064</v>
      </c>
      <c r="C259" s="331" t="str">
        <f t="shared" si="1"/>
        <v>BABrčko distrikt</v>
      </c>
    </row>
    <row r="260" ht="13.5" customHeight="1">
      <c r="A260" s="331" t="s">
        <v>6063</v>
      </c>
      <c r="B260" s="331" t="s">
        <v>6064</v>
      </c>
      <c r="C260" s="331" t="str">
        <f t="shared" si="1"/>
        <v>BABrčko distrikt</v>
      </c>
    </row>
    <row r="261" ht="13.5" customHeight="1">
      <c r="A261" s="331" t="s">
        <v>6065</v>
      </c>
      <c r="B261" s="331" t="s">
        <v>6066</v>
      </c>
      <c r="C261" s="331" t="str">
        <f t="shared" si="1"/>
        <v>BBChrist Church</v>
      </c>
    </row>
    <row r="262" ht="13.5" customHeight="1">
      <c r="A262" s="331" t="s">
        <v>6067</v>
      </c>
      <c r="B262" s="331" t="s">
        <v>6068</v>
      </c>
      <c r="C262" s="331" t="str">
        <f t="shared" si="1"/>
        <v>BBSaint Andrew</v>
      </c>
    </row>
    <row r="263" ht="13.5" customHeight="1">
      <c r="A263" s="331" t="s">
        <v>6069</v>
      </c>
      <c r="B263" s="331" t="s">
        <v>5736</v>
      </c>
      <c r="C263" s="331" t="str">
        <f t="shared" si="1"/>
        <v>BBSaint George</v>
      </c>
    </row>
    <row r="264" ht="13.5" customHeight="1">
      <c r="A264" s="331" t="s">
        <v>6070</v>
      </c>
      <c r="B264" s="331" t="s">
        <v>6071</v>
      </c>
      <c r="C264" s="331" t="str">
        <f t="shared" si="1"/>
        <v>BBSaint James</v>
      </c>
    </row>
    <row r="265" ht="13.5" customHeight="1">
      <c r="A265" s="331" t="s">
        <v>6072</v>
      </c>
      <c r="B265" s="331" t="s">
        <v>5738</v>
      </c>
      <c r="C265" s="331" t="str">
        <f t="shared" si="1"/>
        <v>BBSaint John</v>
      </c>
    </row>
    <row r="266" ht="13.5" customHeight="1">
      <c r="A266" s="331" t="s">
        <v>6073</v>
      </c>
      <c r="B266" s="331" t="s">
        <v>6074</v>
      </c>
      <c r="C266" s="331" t="str">
        <f t="shared" si="1"/>
        <v>BBSaint Joseph</v>
      </c>
    </row>
    <row r="267" ht="13.5" customHeight="1">
      <c r="A267" s="331" t="s">
        <v>6075</v>
      </c>
      <c r="B267" s="331" t="s">
        <v>6076</v>
      </c>
      <c r="C267" s="331" t="str">
        <f t="shared" si="1"/>
        <v>BBSaint Lucy</v>
      </c>
    </row>
    <row r="268" ht="13.5" customHeight="1">
      <c r="A268" s="331" t="s">
        <v>6077</v>
      </c>
      <c r="B268" s="331" t="s">
        <v>6078</v>
      </c>
      <c r="C268" s="331" t="str">
        <f t="shared" si="1"/>
        <v>BBSaint Michael</v>
      </c>
    </row>
    <row r="269" ht="13.5" customHeight="1">
      <c r="A269" s="331" t="s">
        <v>6079</v>
      </c>
      <c r="B269" s="331" t="s">
        <v>5744</v>
      </c>
      <c r="C269" s="331" t="str">
        <f t="shared" si="1"/>
        <v>BBSaint Peter</v>
      </c>
    </row>
    <row r="270" ht="13.5" customHeight="1">
      <c r="A270" s="331" t="s">
        <v>6080</v>
      </c>
      <c r="B270" s="331" t="s">
        <v>5746</v>
      </c>
      <c r="C270" s="331" t="str">
        <f t="shared" si="1"/>
        <v>BBSaint Philip</v>
      </c>
    </row>
    <row r="271" ht="13.5" customHeight="1">
      <c r="A271" s="331" t="s">
        <v>6081</v>
      </c>
      <c r="B271" s="331" t="s">
        <v>6082</v>
      </c>
      <c r="C271" s="331" t="str">
        <f t="shared" si="1"/>
        <v>BBSaint Thomas</v>
      </c>
    </row>
    <row r="272" ht="13.5" customHeight="1">
      <c r="A272" s="331" t="s">
        <v>6083</v>
      </c>
      <c r="B272" s="331" t="s">
        <v>6084</v>
      </c>
      <c r="C272" s="331" t="str">
        <f t="shared" si="1"/>
        <v>BDBarisal</v>
      </c>
    </row>
    <row r="273" ht="13.5" customHeight="1">
      <c r="A273" s="331" t="s">
        <v>6085</v>
      </c>
      <c r="B273" s="331" t="s">
        <v>6086</v>
      </c>
      <c r="C273" s="331" t="str">
        <f t="shared" si="1"/>
        <v>BDBarguna</v>
      </c>
    </row>
    <row r="274" ht="13.5" customHeight="1">
      <c r="A274" s="331" t="s">
        <v>6087</v>
      </c>
      <c r="B274" s="331" t="s">
        <v>6084</v>
      </c>
      <c r="C274" s="331" t="str">
        <f t="shared" si="1"/>
        <v>BDBarisal</v>
      </c>
    </row>
    <row r="275" ht="13.5" customHeight="1">
      <c r="A275" s="331" t="s">
        <v>6088</v>
      </c>
      <c r="B275" s="331" t="s">
        <v>6089</v>
      </c>
      <c r="C275" s="331" t="str">
        <f t="shared" si="1"/>
        <v>BDBhola</v>
      </c>
    </row>
    <row r="276" ht="13.5" customHeight="1">
      <c r="A276" s="331" t="s">
        <v>6090</v>
      </c>
      <c r="B276" s="331" t="s">
        <v>6091</v>
      </c>
      <c r="C276" s="331" t="str">
        <f t="shared" si="1"/>
        <v>BDJhalakathi</v>
      </c>
    </row>
    <row r="277" ht="13.5" customHeight="1">
      <c r="A277" s="331" t="s">
        <v>6092</v>
      </c>
      <c r="B277" s="331" t="s">
        <v>6093</v>
      </c>
      <c r="C277" s="331" t="str">
        <f t="shared" si="1"/>
        <v>BDPirojpur</v>
      </c>
    </row>
    <row r="278" ht="13.5" customHeight="1">
      <c r="A278" s="331" t="s">
        <v>6094</v>
      </c>
      <c r="B278" s="331" t="s">
        <v>6095</v>
      </c>
      <c r="C278" s="331" t="str">
        <f t="shared" si="1"/>
        <v>BDPatuakhali</v>
      </c>
    </row>
    <row r="279" ht="13.5" customHeight="1">
      <c r="A279" s="331" t="s">
        <v>6096</v>
      </c>
      <c r="B279" s="331" t="s">
        <v>6097</v>
      </c>
      <c r="C279" s="331" t="str">
        <f t="shared" si="1"/>
        <v>BDChittagong</v>
      </c>
    </row>
    <row r="280" ht="13.5" customHeight="1">
      <c r="A280" s="331" t="s">
        <v>6098</v>
      </c>
      <c r="B280" s="331" t="s">
        <v>6099</v>
      </c>
      <c r="C280" s="331" t="str">
        <f t="shared" si="1"/>
        <v>BDBandarban</v>
      </c>
    </row>
    <row r="281" ht="13.5" customHeight="1">
      <c r="A281" s="331" t="s">
        <v>6100</v>
      </c>
      <c r="B281" s="331" t="s">
        <v>6101</v>
      </c>
      <c r="C281" s="331" t="str">
        <f t="shared" si="1"/>
        <v>BDBrahmanbaria</v>
      </c>
    </row>
    <row r="282" ht="13.5" customHeight="1">
      <c r="A282" s="331" t="s">
        <v>6102</v>
      </c>
      <c r="B282" s="331" t="s">
        <v>6103</v>
      </c>
      <c r="C282" s="331" t="str">
        <f t="shared" si="1"/>
        <v>BDComilla</v>
      </c>
    </row>
    <row r="283" ht="13.5" customHeight="1">
      <c r="A283" s="331" t="s">
        <v>6104</v>
      </c>
      <c r="B283" s="331" t="s">
        <v>6105</v>
      </c>
      <c r="C283" s="331" t="str">
        <f t="shared" si="1"/>
        <v>BDChandpur</v>
      </c>
    </row>
    <row r="284" ht="13.5" customHeight="1">
      <c r="A284" s="331" t="s">
        <v>6106</v>
      </c>
      <c r="B284" s="331" t="s">
        <v>6097</v>
      </c>
      <c r="C284" s="331" t="str">
        <f t="shared" si="1"/>
        <v>BDChittagong</v>
      </c>
    </row>
    <row r="285" ht="13.5" customHeight="1">
      <c r="A285" s="331" t="s">
        <v>6107</v>
      </c>
      <c r="B285" s="331" t="s">
        <v>6108</v>
      </c>
      <c r="C285" s="331" t="str">
        <f t="shared" si="1"/>
        <v>BDCox's Bazar</v>
      </c>
    </row>
    <row r="286" ht="13.5" customHeight="1">
      <c r="A286" s="331" t="s">
        <v>6109</v>
      </c>
      <c r="B286" s="331" t="s">
        <v>6110</v>
      </c>
      <c r="C286" s="331" t="str">
        <f t="shared" si="1"/>
        <v>BDFeni</v>
      </c>
    </row>
    <row r="287" ht="13.5" customHeight="1">
      <c r="A287" s="331" t="s">
        <v>6111</v>
      </c>
      <c r="B287" s="331" t="s">
        <v>6112</v>
      </c>
      <c r="C287" s="331" t="str">
        <f t="shared" si="1"/>
        <v>BDKhagrachhari</v>
      </c>
    </row>
    <row r="288" ht="13.5" customHeight="1">
      <c r="A288" s="331" t="s">
        <v>6113</v>
      </c>
      <c r="B288" s="331" t="s">
        <v>6114</v>
      </c>
      <c r="C288" s="331" t="str">
        <f t="shared" si="1"/>
        <v>BDLakshmipur</v>
      </c>
    </row>
    <row r="289" ht="13.5" customHeight="1">
      <c r="A289" s="331" t="s">
        <v>6115</v>
      </c>
      <c r="B289" s="331" t="s">
        <v>6116</v>
      </c>
      <c r="C289" s="331" t="str">
        <f t="shared" si="1"/>
        <v>BDNoakhali</v>
      </c>
    </row>
    <row r="290" ht="13.5" customHeight="1">
      <c r="A290" s="331" t="s">
        <v>6117</v>
      </c>
      <c r="B290" s="331" t="s">
        <v>6118</v>
      </c>
      <c r="C290" s="331" t="str">
        <f t="shared" si="1"/>
        <v>BDRangamati</v>
      </c>
    </row>
    <row r="291" ht="13.5" customHeight="1">
      <c r="A291" s="331" t="s">
        <v>6119</v>
      </c>
      <c r="B291" s="331" t="s">
        <v>6120</v>
      </c>
      <c r="C291" s="331" t="str">
        <f t="shared" si="1"/>
        <v>BDDhaka</v>
      </c>
    </row>
    <row r="292" ht="13.5" customHeight="1">
      <c r="A292" s="331" t="s">
        <v>6121</v>
      </c>
      <c r="B292" s="331" t="s">
        <v>6120</v>
      </c>
      <c r="C292" s="331" t="str">
        <f t="shared" si="1"/>
        <v>BDDhaka</v>
      </c>
    </row>
    <row r="293" ht="13.5" customHeight="1">
      <c r="A293" s="331" t="s">
        <v>6122</v>
      </c>
      <c r="B293" s="331" t="s">
        <v>6123</v>
      </c>
      <c r="C293" s="331" t="str">
        <f t="shared" si="1"/>
        <v>BDFaridpur</v>
      </c>
    </row>
    <row r="294" ht="13.5" customHeight="1">
      <c r="A294" s="331" t="s">
        <v>6124</v>
      </c>
      <c r="B294" s="331" t="s">
        <v>6125</v>
      </c>
      <c r="C294" s="331" t="str">
        <f t="shared" si="1"/>
        <v>BDGopalganj</v>
      </c>
    </row>
    <row r="295" ht="13.5" customHeight="1">
      <c r="A295" s="331" t="s">
        <v>6126</v>
      </c>
      <c r="B295" s="331" t="s">
        <v>6127</v>
      </c>
      <c r="C295" s="331" t="str">
        <f t="shared" si="1"/>
        <v>BDGazipur</v>
      </c>
    </row>
    <row r="296" ht="13.5" customHeight="1">
      <c r="A296" s="331" t="s">
        <v>6128</v>
      </c>
      <c r="B296" s="331" t="s">
        <v>6129</v>
      </c>
      <c r="C296" s="331" t="str">
        <f t="shared" si="1"/>
        <v>BDKishoreganj</v>
      </c>
    </row>
    <row r="297" ht="13.5" customHeight="1">
      <c r="A297" s="331" t="s">
        <v>6130</v>
      </c>
      <c r="B297" s="331" t="s">
        <v>6131</v>
      </c>
      <c r="C297" s="331" t="str">
        <f t="shared" si="1"/>
        <v>BDManikganj</v>
      </c>
    </row>
    <row r="298" ht="13.5" customHeight="1">
      <c r="A298" s="331" t="s">
        <v>6132</v>
      </c>
      <c r="B298" s="331" t="s">
        <v>6133</v>
      </c>
      <c r="C298" s="331" t="str">
        <f t="shared" si="1"/>
        <v>BDMunshiganj</v>
      </c>
    </row>
    <row r="299" ht="13.5" customHeight="1">
      <c r="A299" s="331" t="s">
        <v>6134</v>
      </c>
      <c r="B299" s="331" t="s">
        <v>6135</v>
      </c>
      <c r="C299" s="331" t="str">
        <f t="shared" si="1"/>
        <v>BDMadaripur</v>
      </c>
    </row>
    <row r="300" ht="13.5" customHeight="1">
      <c r="A300" s="331" t="s">
        <v>6136</v>
      </c>
      <c r="B300" s="331" t="s">
        <v>6137</v>
      </c>
      <c r="C300" s="331" t="str">
        <f t="shared" si="1"/>
        <v>BDNarayanganj</v>
      </c>
    </row>
    <row r="301" ht="13.5" customHeight="1">
      <c r="A301" s="331" t="s">
        <v>6138</v>
      </c>
      <c r="B301" s="331" t="s">
        <v>6139</v>
      </c>
      <c r="C301" s="331" t="str">
        <f t="shared" si="1"/>
        <v>BDNarsingdi</v>
      </c>
    </row>
    <row r="302" ht="13.5" customHeight="1">
      <c r="A302" s="331" t="s">
        <v>6140</v>
      </c>
      <c r="B302" s="331" t="s">
        <v>6141</v>
      </c>
      <c r="C302" s="331" t="str">
        <f t="shared" si="1"/>
        <v>BDRajbari</v>
      </c>
    </row>
    <row r="303" ht="13.5" customHeight="1">
      <c r="A303" s="331" t="s">
        <v>6142</v>
      </c>
      <c r="B303" s="331" t="s">
        <v>6143</v>
      </c>
      <c r="C303" s="331" t="str">
        <f t="shared" si="1"/>
        <v>BDShariatpur</v>
      </c>
    </row>
    <row r="304" ht="13.5" customHeight="1">
      <c r="A304" s="331" t="s">
        <v>6144</v>
      </c>
      <c r="B304" s="331" t="s">
        <v>6145</v>
      </c>
      <c r="C304" s="331" t="str">
        <f t="shared" si="1"/>
        <v>BDTangail</v>
      </c>
    </row>
    <row r="305" ht="13.5" customHeight="1">
      <c r="A305" s="331" t="s">
        <v>6146</v>
      </c>
      <c r="B305" s="331" t="s">
        <v>6147</v>
      </c>
      <c r="C305" s="331" t="str">
        <f t="shared" si="1"/>
        <v>BDKhulna</v>
      </c>
    </row>
    <row r="306" ht="13.5" customHeight="1">
      <c r="A306" s="331" t="s">
        <v>6148</v>
      </c>
      <c r="B306" s="331" t="s">
        <v>6149</v>
      </c>
      <c r="C306" s="331" t="str">
        <f t="shared" si="1"/>
        <v>BDBagerhat</v>
      </c>
    </row>
    <row r="307" ht="13.5" customHeight="1">
      <c r="A307" s="331" t="s">
        <v>6150</v>
      </c>
      <c r="B307" s="331" t="s">
        <v>6151</v>
      </c>
      <c r="C307" s="331" t="str">
        <f t="shared" si="1"/>
        <v>BDChuadanga</v>
      </c>
    </row>
    <row r="308" ht="13.5" customHeight="1">
      <c r="A308" s="331" t="s">
        <v>6152</v>
      </c>
      <c r="B308" s="331" t="s">
        <v>6153</v>
      </c>
      <c r="C308" s="331" t="str">
        <f t="shared" si="1"/>
        <v>BDJessore</v>
      </c>
    </row>
    <row r="309" ht="13.5" customHeight="1">
      <c r="A309" s="331" t="s">
        <v>6154</v>
      </c>
      <c r="B309" s="331" t="s">
        <v>6155</v>
      </c>
      <c r="C309" s="331" t="str">
        <f t="shared" si="1"/>
        <v>BDJhenaidah</v>
      </c>
    </row>
    <row r="310" ht="13.5" customHeight="1">
      <c r="A310" s="331" t="s">
        <v>6156</v>
      </c>
      <c r="B310" s="331" t="s">
        <v>6147</v>
      </c>
      <c r="C310" s="331" t="str">
        <f t="shared" si="1"/>
        <v>BDKhulna</v>
      </c>
    </row>
    <row r="311" ht="13.5" customHeight="1">
      <c r="A311" s="331" t="s">
        <v>6157</v>
      </c>
      <c r="B311" s="331" t="s">
        <v>6158</v>
      </c>
      <c r="C311" s="331" t="str">
        <f t="shared" si="1"/>
        <v>BDKushtia</v>
      </c>
    </row>
    <row r="312" ht="13.5" customHeight="1">
      <c r="A312" s="331" t="s">
        <v>6159</v>
      </c>
      <c r="B312" s="331" t="s">
        <v>6160</v>
      </c>
      <c r="C312" s="331" t="str">
        <f t="shared" si="1"/>
        <v>BDMagura</v>
      </c>
    </row>
    <row r="313" ht="13.5" customHeight="1">
      <c r="A313" s="331" t="s">
        <v>6161</v>
      </c>
      <c r="B313" s="331" t="s">
        <v>6162</v>
      </c>
      <c r="C313" s="331" t="str">
        <f t="shared" si="1"/>
        <v>BDMeherpur</v>
      </c>
    </row>
    <row r="314" ht="13.5" customHeight="1">
      <c r="A314" s="331" t="s">
        <v>6163</v>
      </c>
      <c r="B314" s="331" t="s">
        <v>6164</v>
      </c>
      <c r="C314" s="331" t="str">
        <f t="shared" si="1"/>
        <v>BDNarail</v>
      </c>
    </row>
    <row r="315" ht="13.5" customHeight="1">
      <c r="A315" s="331" t="s">
        <v>6165</v>
      </c>
      <c r="B315" s="331" t="s">
        <v>6166</v>
      </c>
      <c r="C315" s="331" t="str">
        <f t="shared" si="1"/>
        <v>BDSatkhira</v>
      </c>
    </row>
    <row r="316" ht="13.5" customHeight="1">
      <c r="A316" s="331" t="s">
        <v>6167</v>
      </c>
      <c r="B316" s="331" t="s">
        <v>6168</v>
      </c>
      <c r="C316" s="331" t="str">
        <f t="shared" si="1"/>
        <v>BDRajshahi</v>
      </c>
    </row>
    <row r="317" ht="13.5" customHeight="1">
      <c r="A317" s="331" t="s">
        <v>6169</v>
      </c>
      <c r="B317" s="331" t="s">
        <v>6170</v>
      </c>
      <c r="C317" s="331" t="str">
        <f t="shared" si="1"/>
        <v>BDBogra</v>
      </c>
    </row>
    <row r="318" ht="13.5" customHeight="1">
      <c r="A318" s="331" t="s">
        <v>6171</v>
      </c>
      <c r="B318" s="331" t="s">
        <v>6172</v>
      </c>
      <c r="C318" s="331" t="str">
        <f t="shared" si="1"/>
        <v>BDJoypurhat</v>
      </c>
    </row>
    <row r="319" ht="13.5" customHeight="1">
      <c r="A319" s="331" t="s">
        <v>6173</v>
      </c>
      <c r="B319" s="331" t="s">
        <v>6174</v>
      </c>
      <c r="C319" s="331" t="str">
        <f t="shared" si="1"/>
        <v>BDNatore</v>
      </c>
    </row>
    <row r="320" ht="13.5" customHeight="1">
      <c r="A320" s="331" t="s">
        <v>6175</v>
      </c>
      <c r="B320" s="331" t="s">
        <v>6176</v>
      </c>
      <c r="C320" s="331" t="str">
        <f t="shared" si="1"/>
        <v>BDChapai Nawabganj</v>
      </c>
    </row>
    <row r="321" ht="13.5" customHeight="1">
      <c r="A321" s="331" t="s">
        <v>6177</v>
      </c>
      <c r="B321" s="331" t="s">
        <v>6178</v>
      </c>
      <c r="C321" s="331" t="str">
        <f t="shared" si="1"/>
        <v>BDNaogaon</v>
      </c>
    </row>
    <row r="322" ht="13.5" customHeight="1">
      <c r="A322" s="331" t="s">
        <v>6179</v>
      </c>
      <c r="B322" s="331" t="s">
        <v>6180</v>
      </c>
      <c r="C322" s="331" t="str">
        <f t="shared" si="1"/>
        <v>BDPabna</v>
      </c>
    </row>
    <row r="323" ht="13.5" customHeight="1">
      <c r="A323" s="331" t="s">
        <v>6181</v>
      </c>
      <c r="B323" s="331" t="s">
        <v>6168</v>
      </c>
      <c r="C323" s="331" t="str">
        <f t="shared" si="1"/>
        <v>BDRajshahi</v>
      </c>
    </row>
    <row r="324" ht="13.5" customHeight="1">
      <c r="A324" s="331" t="s">
        <v>6182</v>
      </c>
      <c r="B324" s="331" t="s">
        <v>6183</v>
      </c>
      <c r="C324" s="331" t="str">
        <f t="shared" si="1"/>
        <v>BDSirajganj</v>
      </c>
    </row>
    <row r="325" ht="13.5" customHeight="1">
      <c r="A325" s="331" t="s">
        <v>6184</v>
      </c>
      <c r="B325" s="331" t="s">
        <v>6185</v>
      </c>
      <c r="C325" s="331" t="str">
        <f t="shared" si="1"/>
        <v>BDRangpur</v>
      </c>
    </row>
    <row r="326" ht="13.5" customHeight="1">
      <c r="A326" s="331" t="s">
        <v>6186</v>
      </c>
      <c r="B326" s="331" t="s">
        <v>6187</v>
      </c>
      <c r="C326" s="331" t="str">
        <f t="shared" si="1"/>
        <v>BDDinajpur</v>
      </c>
    </row>
    <row r="327" ht="13.5" customHeight="1">
      <c r="A327" s="331" t="s">
        <v>6188</v>
      </c>
      <c r="B327" s="331" t="s">
        <v>6189</v>
      </c>
      <c r="C327" s="331" t="str">
        <f t="shared" si="1"/>
        <v>BDGaibandha</v>
      </c>
    </row>
    <row r="328" ht="13.5" customHeight="1">
      <c r="A328" s="331" t="s">
        <v>6190</v>
      </c>
      <c r="B328" s="331" t="s">
        <v>6191</v>
      </c>
      <c r="C328" s="331" t="str">
        <f t="shared" si="1"/>
        <v>BDKurigram</v>
      </c>
    </row>
    <row r="329" ht="13.5" customHeight="1">
      <c r="A329" s="331" t="s">
        <v>6192</v>
      </c>
      <c r="B329" s="331" t="s">
        <v>6193</v>
      </c>
      <c r="C329" s="331" t="str">
        <f t="shared" si="1"/>
        <v>BDLalmonirhat</v>
      </c>
    </row>
    <row r="330" ht="13.5" customHeight="1">
      <c r="A330" s="331" t="s">
        <v>6194</v>
      </c>
      <c r="B330" s="331" t="s">
        <v>6195</v>
      </c>
      <c r="C330" s="331" t="str">
        <f t="shared" si="1"/>
        <v>BDNilphamari</v>
      </c>
    </row>
    <row r="331" ht="13.5" customHeight="1">
      <c r="A331" s="331" t="s">
        <v>6196</v>
      </c>
      <c r="B331" s="331" t="s">
        <v>6197</v>
      </c>
      <c r="C331" s="331" t="str">
        <f t="shared" si="1"/>
        <v>BDPanchagarh</v>
      </c>
    </row>
    <row r="332" ht="13.5" customHeight="1">
      <c r="A332" s="331" t="s">
        <v>6198</v>
      </c>
      <c r="B332" s="331" t="s">
        <v>6185</v>
      </c>
      <c r="C332" s="331" t="str">
        <f t="shared" si="1"/>
        <v>BDRangpur</v>
      </c>
    </row>
    <row r="333" ht="13.5" customHeight="1">
      <c r="A333" s="331" t="s">
        <v>6199</v>
      </c>
      <c r="B333" s="331" t="s">
        <v>6200</v>
      </c>
      <c r="C333" s="331" t="str">
        <f t="shared" si="1"/>
        <v>BDThakurgaon</v>
      </c>
    </row>
    <row r="334" ht="13.5" customHeight="1">
      <c r="A334" s="331" t="s">
        <v>6201</v>
      </c>
      <c r="B334" s="331" t="s">
        <v>6202</v>
      </c>
      <c r="C334" s="331" t="str">
        <f t="shared" si="1"/>
        <v>BDSylhet</v>
      </c>
    </row>
    <row r="335" ht="13.5" customHeight="1">
      <c r="A335" s="331" t="s">
        <v>6203</v>
      </c>
      <c r="B335" s="331" t="s">
        <v>6204</v>
      </c>
      <c r="C335" s="331" t="str">
        <f t="shared" si="1"/>
        <v>BDHabiganj</v>
      </c>
    </row>
    <row r="336" ht="13.5" customHeight="1">
      <c r="A336" s="331" t="s">
        <v>6205</v>
      </c>
      <c r="B336" s="331" t="s">
        <v>6206</v>
      </c>
      <c r="C336" s="331" t="str">
        <f t="shared" si="1"/>
        <v>BDMoulvibazar</v>
      </c>
    </row>
    <row r="337" ht="13.5" customHeight="1">
      <c r="A337" s="331" t="s">
        <v>6207</v>
      </c>
      <c r="B337" s="331" t="s">
        <v>6202</v>
      </c>
      <c r="C337" s="331" t="str">
        <f t="shared" si="1"/>
        <v>BDSylhet</v>
      </c>
    </row>
    <row r="338" ht="13.5" customHeight="1">
      <c r="A338" s="331" t="s">
        <v>6208</v>
      </c>
      <c r="B338" s="331" t="s">
        <v>6209</v>
      </c>
      <c r="C338" s="331" t="str">
        <f t="shared" si="1"/>
        <v>BDSunamganj</v>
      </c>
    </row>
    <row r="339" ht="13.5" customHeight="1">
      <c r="A339" s="331" t="s">
        <v>6210</v>
      </c>
      <c r="B339" s="331" t="s">
        <v>6211</v>
      </c>
      <c r="C339" s="331" t="str">
        <f t="shared" si="1"/>
        <v>BDMymensingh</v>
      </c>
    </row>
    <row r="340" ht="13.5" customHeight="1">
      <c r="A340" s="331" t="s">
        <v>6212</v>
      </c>
      <c r="B340" s="331" t="s">
        <v>6213</v>
      </c>
      <c r="C340" s="331" t="str">
        <f t="shared" si="1"/>
        <v>BDJamalpur</v>
      </c>
    </row>
    <row r="341" ht="13.5" customHeight="1">
      <c r="A341" s="331" t="s">
        <v>6214</v>
      </c>
      <c r="B341" s="331" t="s">
        <v>6211</v>
      </c>
      <c r="C341" s="331" t="str">
        <f t="shared" si="1"/>
        <v>BDMymensingh</v>
      </c>
    </row>
    <row r="342" ht="13.5" customHeight="1">
      <c r="A342" s="331" t="s">
        <v>6215</v>
      </c>
      <c r="B342" s="331" t="s">
        <v>6216</v>
      </c>
      <c r="C342" s="331" t="str">
        <f t="shared" si="1"/>
        <v>BDNetrakona</v>
      </c>
    </row>
    <row r="343" ht="13.5" customHeight="1">
      <c r="A343" s="331" t="s">
        <v>6217</v>
      </c>
      <c r="B343" s="331" t="s">
        <v>6218</v>
      </c>
      <c r="C343" s="331" t="str">
        <f t="shared" si="1"/>
        <v>BDSherpur</v>
      </c>
    </row>
    <row r="344" ht="13.5" customHeight="1">
      <c r="A344" s="331" t="s">
        <v>6219</v>
      </c>
      <c r="B344" s="331" t="s">
        <v>6220</v>
      </c>
      <c r="C344" s="331" t="str">
        <f t="shared" si="1"/>
        <v>BEBruxelles-Capitale, Région de</v>
      </c>
    </row>
    <row r="345" ht="13.5" customHeight="1">
      <c r="A345" s="331" t="s">
        <v>6219</v>
      </c>
      <c r="B345" s="331" t="s">
        <v>6221</v>
      </c>
      <c r="C345" s="331" t="str">
        <f t="shared" si="1"/>
        <v>BEBrussels Hoofdstedelijk Gewest</v>
      </c>
    </row>
    <row r="346" ht="13.5" customHeight="1">
      <c r="A346" s="331" t="s">
        <v>6222</v>
      </c>
      <c r="B346" s="331" t="s">
        <v>6223</v>
      </c>
      <c r="C346" s="331" t="str">
        <f t="shared" si="1"/>
        <v>BEVlaams Gewest</v>
      </c>
    </row>
    <row r="347" ht="13.5" customHeight="1">
      <c r="A347" s="331" t="s">
        <v>6224</v>
      </c>
      <c r="B347" s="331" t="s">
        <v>1438</v>
      </c>
      <c r="C347" s="331" t="str">
        <f t="shared" si="1"/>
        <v>BEAntwerpen</v>
      </c>
    </row>
    <row r="348" ht="13.5" customHeight="1">
      <c r="A348" s="331" t="s">
        <v>6225</v>
      </c>
      <c r="B348" s="331" t="s">
        <v>6226</v>
      </c>
      <c r="C348" s="331" t="str">
        <f t="shared" si="1"/>
        <v>BEVlaams-Brabant</v>
      </c>
    </row>
    <row r="349" ht="13.5" customHeight="1">
      <c r="A349" s="331" t="s">
        <v>6227</v>
      </c>
      <c r="B349" s="331" t="s">
        <v>6228</v>
      </c>
      <c r="C349" s="331" t="str">
        <f t="shared" si="1"/>
        <v>BELimburg</v>
      </c>
    </row>
    <row r="350" ht="13.5" customHeight="1">
      <c r="A350" s="331" t="s">
        <v>6229</v>
      </c>
      <c r="B350" s="331" t="s">
        <v>6230</v>
      </c>
      <c r="C350" s="331" t="str">
        <f t="shared" si="1"/>
        <v>BEOost-Vlaanderen</v>
      </c>
    </row>
    <row r="351" ht="13.5" customHeight="1">
      <c r="A351" s="331" t="s">
        <v>6231</v>
      </c>
      <c r="B351" s="331" t="s">
        <v>6232</v>
      </c>
      <c r="C351" s="331" t="str">
        <f t="shared" si="1"/>
        <v>BEWest-Vlaanderen</v>
      </c>
    </row>
    <row r="352" ht="13.5" customHeight="1">
      <c r="A352" s="331" t="s">
        <v>6233</v>
      </c>
      <c r="B352" s="331" t="s">
        <v>6234</v>
      </c>
      <c r="C352" s="331" t="str">
        <f t="shared" si="1"/>
        <v>BEwallonne, Région</v>
      </c>
    </row>
    <row r="353" ht="13.5" customHeight="1">
      <c r="A353" s="331" t="s">
        <v>6235</v>
      </c>
      <c r="B353" s="331" t="s">
        <v>6236</v>
      </c>
      <c r="C353" s="331" t="str">
        <f t="shared" si="1"/>
        <v>BEBrabant wallon</v>
      </c>
    </row>
    <row r="354" ht="13.5" customHeight="1">
      <c r="A354" s="331" t="s">
        <v>6237</v>
      </c>
      <c r="B354" s="331" t="s">
        <v>6238</v>
      </c>
      <c r="C354" s="331" t="str">
        <f t="shared" si="1"/>
        <v>BEHainaut</v>
      </c>
    </row>
    <row r="355" ht="13.5" customHeight="1">
      <c r="A355" s="331" t="s">
        <v>6239</v>
      </c>
      <c r="B355" s="331" t="s">
        <v>6240</v>
      </c>
      <c r="C355" s="331" t="str">
        <f t="shared" si="1"/>
        <v>BELiège</v>
      </c>
    </row>
    <row r="356" ht="13.5" customHeight="1">
      <c r="A356" s="331" t="s">
        <v>6241</v>
      </c>
      <c r="B356" s="331" t="s">
        <v>6242</v>
      </c>
      <c r="C356" s="331" t="str">
        <f t="shared" si="1"/>
        <v>BELuxembourg</v>
      </c>
    </row>
    <row r="357" ht="13.5" customHeight="1">
      <c r="A357" s="331" t="s">
        <v>6243</v>
      </c>
      <c r="B357" s="331" t="s">
        <v>6244</v>
      </c>
      <c r="C357" s="331" t="str">
        <f t="shared" si="1"/>
        <v>BENamur</v>
      </c>
    </row>
    <row r="358" ht="13.5" customHeight="1">
      <c r="A358" s="331" t="s">
        <v>6245</v>
      </c>
      <c r="B358" s="331" t="s">
        <v>6246</v>
      </c>
      <c r="C358" s="331" t="str">
        <f t="shared" si="1"/>
        <v>BFBoucle du Mouhoun</v>
      </c>
    </row>
    <row r="359" ht="13.5" customHeight="1">
      <c r="A359" s="331" t="s">
        <v>6247</v>
      </c>
      <c r="B359" s="331" t="s">
        <v>6248</v>
      </c>
      <c r="C359" s="331" t="str">
        <f t="shared" si="1"/>
        <v>BFBalé</v>
      </c>
    </row>
    <row r="360" ht="13.5" customHeight="1">
      <c r="A360" s="331" t="s">
        <v>6249</v>
      </c>
      <c r="B360" s="331" t="s">
        <v>6250</v>
      </c>
      <c r="C360" s="331" t="str">
        <f t="shared" si="1"/>
        <v>BFBanwa</v>
      </c>
    </row>
    <row r="361" ht="13.5" customHeight="1">
      <c r="A361" s="331" t="s">
        <v>6251</v>
      </c>
      <c r="B361" s="331" t="s">
        <v>6252</v>
      </c>
      <c r="C361" s="331" t="str">
        <f t="shared" si="1"/>
        <v>BFKossi</v>
      </c>
    </row>
    <row r="362" ht="13.5" customHeight="1">
      <c r="A362" s="331" t="s">
        <v>6253</v>
      </c>
      <c r="B362" s="331" t="s">
        <v>6254</v>
      </c>
      <c r="C362" s="331" t="str">
        <f t="shared" si="1"/>
        <v>BFMouhoun</v>
      </c>
    </row>
    <row r="363" ht="13.5" customHeight="1">
      <c r="A363" s="331" t="s">
        <v>6255</v>
      </c>
      <c r="B363" s="331" t="s">
        <v>6256</v>
      </c>
      <c r="C363" s="331" t="str">
        <f t="shared" si="1"/>
        <v>BFNayala</v>
      </c>
    </row>
    <row r="364" ht="13.5" customHeight="1">
      <c r="A364" s="331" t="s">
        <v>6257</v>
      </c>
      <c r="B364" s="331" t="s">
        <v>6258</v>
      </c>
      <c r="C364" s="331" t="str">
        <f t="shared" si="1"/>
        <v>BFSourou</v>
      </c>
    </row>
    <row r="365" ht="13.5" customHeight="1">
      <c r="A365" s="331" t="s">
        <v>6259</v>
      </c>
      <c r="B365" s="331" t="s">
        <v>6260</v>
      </c>
      <c r="C365" s="331" t="str">
        <f t="shared" si="1"/>
        <v>BFCascades</v>
      </c>
    </row>
    <row r="366" ht="13.5" customHeight="1">
      <c r="A366" s="331" t="s">
        <v>6261</v>
      </c>
      <c r="B366" s="331" t="s">
        <v>6262</v>
      </c>
      <c r="C366" s="331" t="str">
        <f t="shared" si="1"/>
        <v>BFComoé</v>
      </c>
    </row>
    <row r="367" ht="13.5" customHeight="1">
      <c r="A367" s="331" t="s">
        <v>6263</v>
      </c>
      <c r="B367" s="331" t="s">
        <v>6264</v>
      </c>
      <c r="C367" s="331" t="str">
        <f t="shared" si="1"/>
        <v>BFLéraba</v>
      </c>
    </row>
    <row r="368" ht="13.5" customHeight="1">
      <c r="A368" s="331" t="s">
        <v>6265</v>
      </c>
      <c r="B368" s="331" t="s">
        <v>6266</v>
      </c>
      <c r="C368" s="331" t="str">
        <f t="shared" si="1"/>
        <v>BFCentre</v>
      </c>
    </row>
    <row r="369" ht="13.5" customHeight="1">
      <c r="A369" s="331" t="s">
        <v>6267</v>
      </c>
      <c r="B369" s="331" t="s">
        <v>6268</v>
      </c>
      <c r="C369" s="331" t="str">
        <f t="shared" si="1"/>
        <v>BFKadiogo</v>
      </c>
    </row>
    <row r="370" ht="13.5" customHeight="1">
      <c r="A370" s="331" t="s">
        <v>6269</v>
      </c>
      <c r="B370" s="331" t="s">
        <v>6270</v>
      </c>
      <c r="C370" s="331" t="str">
        <f t="shared" si="1"/>
        <v>BFCentre-Est</v>
      </c>
    </row>
    <row r="371" ht="13.5" customHeight="1">
      <c r="A371" s="331" t="s">
        <v>6271</v>
      </c>
      <c r="B371" s="331" t="s">
        <v>6272</v>
      </c>
      <c r="C371" s="331" t="str">
        <f t="shared" si="1"/>
        <v>BFBoulgou</v>
      </c>
    </row>
    <row r="372" ht="13.5" customHeight="1">
      <c r="A372" s="331" t="s">
        <v>6273</v>
      </c>
      <c r="B372" s="331" t="s">
        <v>6274</v>
      </c>
      <c r="C372" s="331" t="str">
        <f t="shared" si="1"/>
        <v>BFKoulpélogo</v>
      </c>
    </row>
    <row r="373" ht="13.5" customHeight="1">
      <c r="A373" s="331" t="s">
        <v>6275</v>
      </c>
      <c r="B373" s="331" t="s">
        <v>6276</v>
      </c>
      <c r="C373" s="331" t="str">
        <f t="shared" si="1"/>
        <v>BFKouritenga</v>
      </c>
    </row>
    <row r="374" ht="13.5" customHeight="1">
      <c r="A374" s="331" t="s">
        <v>6277</v>
      </c>
      <c r="B374" s="331" t="s">
        <v>6278</v>
      </c>
      <c r="C374" s="331" t="str">
        <f t="shared" si="1"/>
        <v>BFCentre-Nord</v>
      </c>
    </row>
    <row r="375" ht="13.5" customHeight="1">
      <c r="A375" s="331" t="s">
        <v>6279</v>
      </c>
      <c r="B375" s="331" t="s">
        <v>6280</v>
      </c>
      <c r="C375" s="331" t="str">
        <f t="shared" si="1"/>
        <v>BFBam</v>
      </c>
    </row>
    <row r="376" ht="13.5" customHeight="1">
      <c r="A376" s="331" t="s">
        <v>6281</v>
      </c>
      <c r="B376" s="331" t="s">
        <v>6282</v>
      </c>
      <c r="C376" s="331" t="str">
        <f t="shared" si="1"/>
        <v>BFNamentenga</v>
      </c>
    </row>
    <row r="377" ht="13.5" customHeight="1">
      <c r="A377" s="331" t="s">
        <v>6283</v>
      </c>
      <c r="B377" s="331" t="s">
        <v>6284</v>
      </c>
      <c r="C377" s="331" t="str">
        <f t="shared" si="1"/>
        <v>BFSanmatenga</v>
      </c>
    </row>
    <row r="378" ht="13.5" customHeight="1">
      <c r="A378" s="331" t="s">
        <v>6285</v>
      </c>
      <c r="B378" s="331" t="s">
        <v>6286</v>
      </c>
      <c r="C378" s="331" t="str">
        <f t="shared" si="1"/>
        <v>BFCentre-Ouest</v>
      </c>
    </row>
    <row r="379" ht="13.5" customHeight="1">
      <c r="A379" s="331" t="s">
        <v>6287</v>
      </c>
      <c r="B379" s="331" t="s">
        <v>6288</v>
      </c>
      <c r="C379" s="331" t="str">
        <f t="shared" si="1"/>
        <v>BFBoulkiemdé</v>
      </c>
    </row>
    <row r="380" ht="13.5" customHeight="1">
      <c r="A380" s="331" t="s">
        <v>6289</v>
      </c>
      <c r="B380" s="331" t="s">
        <v>6290</v>
      </c>
      <c r="C380" s="331" t="str">
        <f t="shared" si="1"/>
        <v>BFSissili</v>
      </c>
    </row>
    <row r="381" ht="13.5" customHeight="1">
      <c r="A381" s="331" t="s">
        <v>6291</v>
      </c>
      <c r="B381" s="331" t="s">
        <v>6292</v>
      </c>
      <c r="C381" s="331" t="str">
        <f t="shared" si="1"/>
        <v>BFSanguié</v>
      </c>
    </row>
    <row r="382" ht="13.5" customHeight="1">
      <c r="A382" s="331" t="s">
        <v>6293</v>
      </c>
      <c r="B382" s="331" t="s">
        <v>6294</v>
      </c>
      <c r="C382" s="331" t="str">
        <f t="shared" si="1"/>
        <v>BFZiro</v>
      </c>
    </row>
    <row r="383" ht="13.5" customHeight="1">
      <c r="A383" s="331" t="s">
        <v>6295</v>
      </c>
      <c r="B383" s="331" t="s">
        <v>6296</v>
      </c>
      <c r="C383" s="331" t="str">
        <f t="shared" si="1"/>
        <v>BFCentre-Sud</v>
      </c>
    </row>
    <row r="384" ht="13.5" customHeight="1">
      <c r="A384" s="331" t="s">
        <v>6297</v>
      </c>
      <c r="B384" s="331" t="s">
        <v>6298</v>
      </c>
      <c r="C384" s="331" t="str">
        <f t="shared" si="1"/>
        <v>BFBazèga</v>
      </c>
    </row>
    <row r="385" ht="13.5" customHeight="1">
      <c r="A385" s="331" t="s">
        <v>6299</v>
      </c>
      <c r="B385" s="331" t="s">
        <v>6300</v>
      </c>
      <c r="C385" s="331" t="str">
        <f t="shared" si="1"/>
        <v>BFNahouri</v>
      </c>
    </row>
    <row r="386" ht="13.5" customHeight="1">
      <c r="A386" s="331" t="s">
        <v>6301</v>
      </c>
      <c r="B386" s="331" t="s">
        <v>6302</v>
      </c>
      <c r="C386" s="331" t="str">
        <f t="shared" si="1"/>
        <v>BFZoundwéogo</v>
      </c>
    </row>
    <row r="387" ht="13.5" customHeight="1">
      <c r="A387" s="331" t="s">
        <v>6303</v>
      </c>
      <c r="B387" s="331" t="s">
        <v>6304</v>
      </c>
      <c r="C387" s="331" t="str">
        <f t="shared" si="1"/>
        <v>BFEst</v>
      </c>
    </row>
    <row r="388" ht="13.5" customHeight="1">
      <c r="A388" s="331" t="s">
        <v>6305</v>
      </c>
      <c r="B388" s="331" t="s">
        <v>6306</v>
      </c>
      <c r="C388" s="331" t="str">
        <f t="shared" si="1"/>
        <v>BFGnagna</v>
      </c>
    </row>
    <row r="389" ht="13.5" customHeight="1">
      <c r="A389" s="331" t="s">
        <v>6307</v>
      </c>
      <c r="B389" s="331" t="s">
        <v>6308</v>
      </c>
      <c r="C389" s="331" t="str">
        <f t="shared" si="1"/>
        <v>BFGourma</v>
      </c>
    </row>
    <row r="390" ht="13.5" customHeight="1">
      <c r="A390" s="331" t="s">
        <v>6309</v>
      </c>
      <c r="B390" s="331" t="s">
        <v>6310</v>
      </c>
      <c r="C390" s="331" t="str">
        <f t="shared" si="1"/>
        <v>BFKomondjari</v>
      </c>
    </row>
    <row r="391" ht="13.5" customHeight="1">
      <c r="A391" s="331" t="s">
        <v>6311</v>
      </c>
      <c r="B391" s="331" t="s">
        <v>6312</v>
      </c>
      <c r="C391" s="331" t="str">
        <f t="shared" si="1"/>
        <v>BFKompienga</v>
      </c>
    </row>
    <row r="392" ht="13.5" customHeight="1">
      <c r="A392" s="331" t="s">
        <v>6313</v>
      </c>
      <c r="B392" s="331" t="s">
        <v>6314</v>
      </c>
      <c r="C392" s="331" t="str">
        <f t="shared" si="1"/>
        <v>BFTapoa</v>
      </c>
    </row>
    <row r="393" ht="13.5" customHeight="1">
      <c r="A393" s="331" t="s">
        <v>6315</v>
      </c>
      <c r="B393" s="331" t="s">
        <v>6316</v>
      </c>
      <c r="C393" s="331" t="str">
        <f t="shared" si="1"/>
        <v>BFHauts-Bassins</v>
      </c>
    </row>
    <row r="394" ht="13.5" customHeight="1">
      <c r="A394" s="331" t="s">
        <v>6317</v>
      </c>
      <c r="B394" s="331" t="s">
        <v>6318</v>
      </c>
      <c r="C394" s="331" t="str">
        <f t="shared" si="1"/>
        <v>BFHouet</v>
      </c>
    </row>
    <row r="395" ht="13.5" customHeight="1">
      <c r="A395" s="331" t="s">
        <v>6319</v>
      </c>
      <c r="B395" s="331" t="s">
        <v>6320</v>
      </c>
      <c r="C395" s="331" t="str">
        <f t="shared" si="1"/>
        <v>BFKénédougou</v>
      </c>
    </row>
    <row r="396" ht="13.5" customHeight="1">
      <c r="A396" s="331" t="s">
        <v>6321</v>
      </c>
      <c r="B396" s="331" t="s">
        <v>6322</v>
      </c>
      <c r="C396" s="331" t="str">
        <f t="shared" si="1"/>
        <v>BFTuy</v>
      </c>
    </row>
    <row r="397" ht="13.5" customHeight="1">
      <c r="A397" s="331" t="s">
        <v>6323</v>
      </c>
      <c r="B397" s="331" t="s">
        <v>6324</v>
      </c>
      <c r="C397" s="331" t="str">
        <f t="shared" si="1"/>
        <v>BFNord</v>
      </c>
    </row>
    <row r="398" ht="13.5" customHeight="1">
      <c r="A398" s="331" t="s">
        <v>6325</v>
      </c>
      <c r="B398" s="331" t="s">
        <v>6326</v>
      </c>
      <c r="C398" s="331" t="str">
        <f t="shared" si="1"/>
        <v>BFLoroum</v>
      </c>
    </row>
    <row r="399" ht="13.5" customHeight="1">
      <c r="A399" s="331" t="s">
        <v>6327</v>
      </c>
      <c r="B399" s="331" t="s">
        <v>6328</v>
      </c>
      <c r="C399" s="331" t="str">
        <f t="shared" si="1"/>
        <v>BFPassoré</v>
      </c>
    </row>
    <row r="400" ht="13.5" customHeight="1">
      <c r="A400" s="331" t="s">
        <v>6329</v>
      </c>
      <c r="B400" s="331" t="s">
        <v>6330</v>
      </c>
      <c r="C400" s="331" t="str">
        <f t="shared" si="1"/>
        <v>BFYatenga</v>
      </c>
    </row>
    <row r="401" ht="13.5" customHeight="1">
      <c r="A401" s="331" t="s">
        <v>6331</v>
      </c>
      <c r="B401" s="331" t="s">
        <v>6332</v>
      </c>
      <c r="C401" s="331" t="str">
        <f t="shared" si="1"/>
        <v>BFZondoma</v>
      </c>
    </row>
    <row r="402" ht="13.5" customHeight="1">
      <c r="A402" s="331" t="s">
        <v>6333</v>
      </c>
      <c r="B402" s="331" t="s">
        <v>6334</v>
      </c>
      <c r="C402" s="331" t="str">
        <f t="shared" si="1"/>
        <v>BFPlateau-Central</v>
      </c>
    </row>
    <row r="403" ht="13.5" customHeight="1">
      <c r="A403" s="331" t="s">
        <v>6335</v>
      </c>
      <c r="B403" s="331" t="s">
        <v>6336</v>
      </c>
      <c r="C403" s="331" t="str">
        <f t="shared" si="1"/>
        <v>BFGanzourgou</v>
      </c>
    </row>
    <row r="404" ht="13.5" customHeight="1">
      <c r="A404" s="331" t="s">
        <v>6337</v>
      </c>
      <c r="B404" s="331" t="s">
        <v>6338</v>
      </c>
      <c r="C404" s="331" t="str">
        <f t="shared" si="1"/>
        <v>BFKourwéogo</v>
      </c>
    </row>
    <row r="405" ht="13.5" customHeight="1">
      <c r="A405" s="331" t="s">
        <v>6339</v>
      </c>
      <c r="B405" s="331" t="s">
        <v>6340</v>
      </c>
      <c r="C405" s="331" t="str">
        <f t="shared" si="1"/>
        <v>BFOubritenga</v>
      </c>
    </row>
    <row r="406" ht="13.5" customHeight="1">
      <c r="A406" s="331" t="s">
        <v>6341</v>
      </c>
      <c r="B406" s="331" t="s">
        <v>6342</v>
      </c>
      <c r="C406" s="331" t="str">
        <f t="shared" si="1"/>
        <v>BFSahel</v>
      </c>
    </row>
    <row r="407" ht="13.5" customHeight="1">
      <c r="A407" s="331" t="s">
        <v>6343</v>
      </c>
      <c r="B407" s="331" t="s">
        <v>6344</v>
      </c>
      <c r="C407" s="331" t="str">
        <f t="shared" si="1"/>
        <v>BFOudalan</v>
      </c>
    </row>
    <row r="408" ht="13.5" customHeight="1">
      <c r="A408" s="331" t="s">
        <v>6345</v>
      </c>
      <c r="B408" s="331" t="s">
        <v>6346</v>
      </c>
      <c r="C408" s="331" t="str">
        <f t="shared" si="1"/>
        <v>BFSéno</v>
      </c>
    </row>
    <row r="409" ht="13.5" customHeight="1">
      <c r="A409" s="331" t="s">
        <v>6347</v>
      </c>
      <c r="B409" s="331" t="s">
        <v>6348</v>
      </c>
      <c r="C409" s="331" t="str">
        <f t="shared" si="1"/>
        <v>BFSoum</v>
      </c>
    </row>
    <row r="410" ht="13.5" customHeight="1">
      <c r="A410" s="331" t="s">
        <v>6349</v>
      </c>
      <c r="B410" s="331" t="s">
        <v>6350</v>
      </c>
      <c r="C410" s="331" t="str">
        <f t="shared" si="1"/>
        <v>BFYagha</v>
      </c>
    </row>
    <row r="411" ht="13.5" customHeight="1">
      <c r="A411" s="331" t="s">
        <v>6351</v>
      </c>
      <c r="B411" s="331" t="s">
        <v>6352</v>
      </c>
      <c r="C411" s="331" t="str">
        <f t="shared" si="1"/>
        <v>BFSud-Ouest</v>
      </c>
    </row>
    <row r="412" ht="13.5" customHeight="1">
      <c r="A412" s="331" t="s">
        <v>6353</v>
      </c>
      <c r="B412" s="331" t="s">
        <v>6354</v>
      </c>
      <c r="C412" s="331" t="str">
        <f t="shared" si="1"/>
        <v>BFBougouriba</v>
      </c>
    </row>
    <row r="413" ht="13.5" customHeight="1">
      <c r="A413" s="331" t="s">
        <v>6355</v>
      </c>
      <c r="B413" s="331" t="s">
        <v>6356</v>
      </c>
      <c r="C413" s="331" t="str">
        <f t="shared" si="1"/>
        <v>BFIoba</v>
      </c>
    </row>
    <row r="414" ht="13.5" customHeight="1">
      <c r="A414" s="331" t="s">
        <v>6357</v>
      </c>
      <c r="B414" s="331" t="s">
        <v>6358</v>
      </c>
      <c r="C414" s="331" t="str">
        <f t="shared" si="1"/>
        <v>BFNoumbiel</v>
      </c>
    </row>
    <row r="415" ht="13.5" customHeight="1">
      <c r="A415" s="331" t="s">
        <v>6359</v>
      </c>
      <c r="B415" s="331" t="s">
        <v>6360</v>
      </c>
      <c r="C415" s="331" t="str">
        <f t="shared" si="1"/>
        <v>BFPoni</v>
      </c>
    </row>
    <row r="416" ht="13.5" customHeight="1">
      <c r="A416" s="331" t="s">
        <v>6361</v>
      </c>
      <c r="B416" s="331" t="s">
        <v>6362</v>
      </c>
      <c r="C416" s="331" t="str">
        <f t="shared" si="1"/>
        <v>BGBlagoevgrad</v>
      </c>
    </row>
    <row r="417" ht="13.5" customHeight="1">
      <c r="A417" s="331" t="s">
        <v>6363</v>
      </c>
      <c r="B417" s="331" t="s">
        <v>6364</v>
      </c>
      <c r="C417" s="331" t="str">
        <f t="shared" si="1"/>
        <v>BGBurgas</v>
      </c>
    </row>
    <row r="418" ht="13.5" customHeight="1">
      <c r="A418" s="331" t="s">
        <v>6365</v>
      </c>
      <c r="B418" s="331" t="s">
        <v>6366</v>
      </c>
      <c r="C418" s="331" t="str">
        <f t="shared" si="1"/>
        <v>BGVarna</v>
      </c>
    </row>
    <row r="419" ht="13.5" customHeight="1">
      <c r="A419" s="331" t="s">
        <v>6367</v>
      </c>
      <c r="B419" s="331" t="s">
        <v>6368</v>
      </c>
      <c r="C419" s="331" t="str">
        <f t="shared" si="1"/>
        <v>BGVeliko Tarnovo</v>
      </c>
    </row>
    <row r="420" ht="13.5" customHeight="1">
      <c r="A420" s="331" t="s">
        <v>6369</v>
      </c>
      <c r="B420" s="331" t="s">
        <v>6370</v>
      </c>
      <c r="C420" s="331" t="str">
        <f t="shared" si="1"/>
        <v>BGVidin</v>
      </c>
    </row>
    <row r="421" ht="13.5" customHeight="1">
      <c r="A421" s="331" t="s">
        <v>6371</v>
      </c>
      <c r="B421" s="331" t="s">
        <v>6372</v>
      </c>
      <c r="C421" s="331" t="str">
        <f t="shared" si="1"/>
        <v>BGVratsa</v>
      </c>
    </row>
    <row r="422" ht="13.5" customHeight="1">
      <c r="A422" s="331" t="s">
        <v>6373</v>
      </c>
      <c r="B422" s="331" t="s">
        <v>6374</v>
      </c>
      <c r="C422" s="331" t="str">
        <f t="shared" si="1"/>
        <v>BGGabrovo</v>
      </c>
    </row>
    <row r="423" ht="13.5" customHeight="1">
      <c r="A423" s="331" t="s">
        <v>6375</v>
      </c>
      <c r="B423" s="331" t="s">
        <v>6376</v>
      </c>
      <c r="C423" s="331" t="str">
        <f t="shared" si="1"/>
        <v>BGDobrich</v>
      </c>
    </row>
    <row r="424" ht="13.5" customHeight="1">
      <c r="A424" s="331" t="s">
        <v>6377</v>
      </c>
      <c r="B424" s="331" t="s">
        <v>6378</v>
      </c>
      <c r="C424" s="331" t="str">
        <f t="shared" si="1"/>
        <v>BGKardzhali</v>
      </c>
    </row>
    <row r="425" ht="13.5" customHeight="1">
      <c r="A425" s="331" t="s">
        <v>6379</v>
      </c>
      <c r="B425" s="331" t="s">
        <v>6380</v>
      </c>
      <c r="C425" s="331" t="str">
        <f t="shared" si="1"/>
        <v>BGKyustendil</v>
      </c>
    </row>
    <row r="426" ht="13.5" customHeight="1">
      <c r="A426" s="331" t="s">
        <v>6381</v>
      </c>
      <c r="B426" s="331" t="s">
        <v>6382</v>
      </c>
      <c r="C426" s="331" t="str">
        <f t="shared" si="1"/>
        <v>BGLovech</v>
      </c>
    </row>
    <row r="427" ht="13.5" customHeight="1">
      <c r="A427" s="331" t="s">
        <v>6383</v>
      </c>
      <c r="B427" s="331" t="s">
        <v>6384</v>
      </c>
      <c r="C427" s="331" t="str">
        <f t="shared" si="1"/>
        <v>BGMontana</v>
      </c>
    </row>
    <row r="428" ht="13.5" customHeight="1">
      <c r="A428" s="331" t="s">
        <v>6385</v>
      </c>
      <c r="B428" s="331" t="s">
        <v>6386</v>
      </c>
      <c r="C428" s="331" t="str">
        <f t="shared" si="1"/>
        <v>BGPazardzhik</v>
      </c>
    </row>
    <row r="429" ht="13.5" customHeight="1">
      <c r="A429" s="331" t="s">
        <v>6387</v>
      </c>
      <c r="B429" s="331" t="s">
        <v>6388</v>
      </c>
      <c r="C429" s="331" t="str">
        <f t="shared" si="1"/>
        <v>BGPernik</v>
      </c>
    </row>
    <row r="430" ht="13.5" customHeight="1">
      <c r="A430" s="331" t="s">
        <v>6389</v>
      </c>
      <c r="B430" s="331" t="s">
        <v>6390</v>
      </c>
      <c r="C430" s="331" t="str">
        <f t="shared" si="1"/>
        <v>BGPleven</v>
      </c>
    </row>
    <row r="431" ht="13.5" customHeight="1">
      <c r="A431" s="331" t="s">
        <v>6391</v>
      </c>
      <c r="B431" s="331" t="s">
        <v>6392</v>
      </c>
      <c r="C431" s="331" t="str">
        <f t="shared" si="1"/>
        <v>BGPlovdiv</v>
      </c>
    </row>
    <row r="432" ht="13.5" customHeight="1">
      <c r="A432" s="331" t="s">
        <v>6393</v>
      </c>
      <c r="B432" s="331" t="s">
        <v>6394</v>
      </c>
      <c r="C432" s="331" t="str">
        <f t="shared" si="1"/>
        <v>BGRazgrad</v>
      </c>
    </row>
    <row r="433" ht="13.5" customHeight="1">
      <c r="A433" s="331" t="s">
        <v>6395</v>
      </c>
      <c r="B433" s="331" t="s">
        <v>6396</v>
      </c>
      <c r="C433" s="331" t="str">
        <f t="shared" si="1"/>
        <v>BGRuse</v>
      </c>
    </row>
    <row r="434" ht="13.5" customHeight="1">
      <c r="A434" s="331" t="s">
        <v>6397</v>
      </c>
      <c r="B434" s="331" t="s">
        <v>6398</v>
      </c>
      <c r="C434" s="331" t="str">
        <f t="shared" si="1"/>
        <v>BGSilistra</v>
      </c>
    </row>
    <row r="435" ht="13.5" customHeight="1">
      <c r="A435" s="331" t="s">
        <v>6399</v>
      </c>
      <c r="B435" s="331" t="s">
        <v>6400</v>
      </c>
      <c r="C435" s="331" t="str">
        <f t="shared" si="1"/>
        <v>BGSliven</v>
      </c>
    </row>
    <row r="436" ht="13.5" customHeight="1">
      <c r="A436" s="331" t="s">
        <v>6401</v>
      </c>
      <c r="B436" s="331" t="s">
        <v>6402</v>
      </c>
      <c r="C436" s="331" t="str">
        <f t="shared" si="1"/>
        <v>BGSmolyan</v>
      </c>
    </row>
    <row r="437" ht="13.5" customHeight="1">
      <c r="A437" s="331" t="s">
        <v>6403</v>
      </c>
      <c r="B437" s="331" t="s">
        <v>6404</v>
      </c>
      <c r="C437" s="331" t="str">
        <f t="shared" si="1"/>
        <v>BGSofia (stolitsa)</v>
      </c>
    </row>
    <row r="438" ht="13.5" customHeight="1">
      <c r="A438" s="331" t="s">
        <v>6405</v>
      </c>
      <c r="B438" s="331" t="s">
        <v>6406</v>
      </c>
      <c r="C438" s="331" t="str">
        <f t="shared" si="1"/>
        <v>BGSofia</v>
      </c>
    </row>
    <row r="439" ht="13.5" customHeight="1">
      <c r="A439" s="331" t="s">
        <v>6407</v>
      </c>
      <c r="B439" s="331" t="s">
        <v>6408</v>
      </c>
      <c r="C439" s="331" t="str">
        <f t="shared" si="1"/>
        <v>BGStara Zagora</v>
      </c>
    </row>
    <row r="440" ht="13.5" customHeight="1">
      <c r="A440" s="331" t="s">
        <v>6409</v>
      </c>
      <c r="B440" s="331" t="s">
        <v>6410</v>
      </c>
      <c r="C440" s="331" t="str">
        <f t="shared" si="1"/>
        <v>BGTargovishte</v>
      </c>
    </row>
    <row r="441" ht="13.5" customHeight="1">
      <c r="A441" s="331" t="s">
        <v>6411</v>
      </c>
      <c r="B441" s="331" t="s">
        <v>6412</v>
      </c>
      <c r="C441" s="331" t="str">
        <f t="shared" si="1"/>
        <v>BGHaskovo</v>
      </c>
    </row>
    <row r="442" ht="13.5" customHeight="1">
      <c r="A442" s="331" t="s">
        <v>6413</v>
      </c>
      <c r="B442" s="331" t="s">
        <v>6414</v>
      </c>
      <c r="C442" s="331" t="str">
        <f t="shared" si="1"/>
        <v>BGShumen</v>
      </c>
    </row>
    <row r="443" ht="13.5" customHeight="1">
      <c r="A443" s="331" t="s">
        <v>6415</v>
      </c>
      <c r="B443" s="331" t="s">
        <v>6416</v>
      </c>
      <c r="C443" s="331" t="str">
        <f t="shared" si="1"/>
        <v>BGYambol</v>
      </c>
    </row>
    <row r="444" ht="13.5" customHeight="1">
      <c r="A444" s="331" t="s">
        <v>6417</v>
      </c>
      <c r="B444" s="331" t="s">
        <v>6418</v>
      </c>
      <c r="C444" s="331" t="str">
        <f t="shared" si="1"/>
        <v>BHAl ‘Āşimah</v>
      </c>
    </row>
    <row r="445" ht="13.5" customHeight="1">
      <c r="A445" s="331" t="s">
        <v>6419</v>
      </c>
      <c r="B445" s="331" t="s">
        <v>6420</v>
      </c>
      <c r="C445" s="331" t="str">
        <f t="shared" si="1"/>
        <v>BHAl Janūbīyah</v>
      </c>
    </row>
    <row r="446" ht="13.5" customHeight="1">
      <c r="A446" s="331" t="s">
        <v>6421</v>
      </c>
      <c r="B446" s="331" t="s">
        <v>6422</v>
      </c>
      <c r="C446" s="331" t="str">
        <f t="shared" si="1"/>
        <v>BHAl Muḩarraq</v>
      </c>
    </row>
    <row r="447" ht="13.5" customHeight="1">
      <c r="A447" s="331" t="s">
        <v>6423</v>
      </c>
      <c r="B447" s="331" t="s">
        <v>6424</v>
      </c>
      <c r="C447" s="331" t="str">
        <f t="shared" si="1"/>
        <v>BHAsh Shamālīyah</v>
      </c>
    </row>
    <row r="448" ht="13.5" customHeight="1">
      <c r="A448" s="331" t="s">
        <v>6425</v>
      </c>
      <c r="B448" s="331" t="s">
        <v>6426</v>
      </c>
      <c r="C448" s="331" t="str">
        <f t="shared" si="1"/>
        <v>BIBubanza</v>
      </c>
    </row>
    <row r="449" ht="13.5" customHeight="1">
      <c r="A449" s="331" t="s">
        <v>6425</v>
      </c>
      <c r="B449" s="331" t="s">
        <v>6426</v>
      </c>
      <c r="C449" s="331" t="str">
        <f t="shared" si="1"/>
        <v>BIBubanza</v>
      </c>
    </row>
    <row r="450" ht="13.5" customHeight="1">
      <c r="A450" s="331" t="s">
        <v>6427</v>
      </c>
      <c r="B450" s="331" t="s">
        <v>6428</v>
      </c>
      <c r="C450" s="331" t="str">
        <f t="shared" si="1"/>
        <v>BIBujumbura Rural</v>
      </c>
    </row>
    <row r="451" ht="13.5" customHeight="1">
      <c r="A451" s="331" t="s">
        <v>6427</v>
      </c>
      <c r="B451" s="331" t="s">
        <v>6428</v>
      </c>
      <c r="C451" s="331" t="str">
        <f t="shared" si="1"/>
        <v>BIBujumbura Rural</v>
      </c>
    </row>
    <row r="452" ht="13.5" customHeight="1">
      <c r="A452" s="331" t="s">
        <v>6429</v>
      </c>
      <c r="B452" s="331" t="s">
        <v>6430</v>
      </c>
      <c r="C452" s="331" t="str">
        <f t="shared" si="1"/>
        <v>BIBujumbura Mairie</v>
      </c>
    </row>
    <row r="453" ht="13.5" customHeight="1">
      <c r="A453" s="331" t="s">
        <v>6429</v>
      </c>
      <c r="B453" s="331" t="s">
        <v>6430</v>
      </c>
      <c r="C453" s="331" t="str">
        <f t="shared" si="1"/>
        <v>BIBujumbura Mairie</v>
      </c>
    </row>
    <row r="454" ht="13.5" customHeight="1">
      <c r="A454" s="331" t="s">
        <v>6431</v>
      </c>
      <c r="B454" s="331" t="s">
        <v>6432</v>
      </c>
      <c r="C454" s="331" t="str">
        <f t="shared" si="1"/>
        <v>BIBururi</v>
      </c>
    </row>
    <row r="455" ht="13.5" customHeight="1">
      <c r="A455" s="331" t="s">
        <v>6431</v>
      </c>
      <c r="B455" s="331" t="s">
        <v>6432</v>
      </c>
      <c r="C455" s="331" t="str">
        <f t="shared" si="1"/>
        <v>BIBururi</v>
      </c>
    </row>
    <row r="456" ht="13.5" customHeight="1">
      <c r="A456" s="331" t="s">
        <v>6433</v>
      </c>
      <c r="B456" s="331" t="s">
        <v>6434</v>
      </c>
      <c r="C456" s="331" t="str">
        <f t="shared" si="1"/>
        <v>BICankuzo</v>
      </c>
    </row>
    <row r="457" ht="13.5" customHeight="1">
      <c r="A457" s="331" t="s">
        <v>6433</v>
      </c>
      <c r="B457" s="331" t="s">
        <v>6434</v>
      </c>
      <c r="C457" s="331" t="str">
        <f t="shared" si="1"/>
        <v>BICankuzo</v>
      </c>
    </row>
    <row r="458" ht="13.5" customHeight="1">
      <c r="A458" s="331" t="s">
        <v>6435</v>
      </c>
      <c r="B458" s="331" t="s">
        <v>6436</v>
      </c>
      <c r="C458" s="331" t="str">
        <f t="shared" si="1"/>
        <v>BICibitoke</v>
      </c>
    </row>
    <row r="459" ht="13.5" customHeight="1">
      <c r="A459" s="331" t="s">
        <v>6435</v>
      </c>
      <c r="B459" s="331" t="s">
        <v>6436</v>
      </c>
      <c r="C459" s="331" t="str">
        <f t="shared" si="1"/>
        <v>BICibitoke</v>
      </c>
    </row>
    <row r="460" ht="13.5" customHeight="1">
      <c r="A460" s="331" t="s">
        <v>6437</v>
      </c>
      <c r="B460" s="331" t="s">
        <v>6438</v>
      </c>
      <c r="C460" s="331" t="str">
        <f t="shared" si="1"/>
        <v>BIGitega</v>
      </c>
    </row>
    <row r="461" ht="13.5" customHeight="1">
      <c r="A461" s="331" t="s">
        <v>6437</v>
      </c>
      <c r="B461" s="331" t="s">
        <v>6438</v>
      </c>
      <c r="C461" s="331" t="str">
        <f t="shared" si="1"/>
        <v>BIGitega</v>
      </c>
    </row>
    <row r="462" ht="13.5" customHeight="1">
      <c r="A462" s="331" t="s">
        <v>6439</v>
      </c>
      <c r="B462" s="331" t="s">
        <v>6440</v>
      </c>
      <c r="C462" s="331" t="str">
        <f t="shared" si="1"/>
        <v>BIKirundo</v>
      </c>
    </row>
    <row r="463" ht="13.5" customHeight="1">
      <c r="A463" s="331" t="s">
        <v>6439</v>
      </c>
      <c r="B463" s="331" t="s">
        <v>6440</v>
      </c>
      <c r="C463" s="331" t="str">
        <f t="shared" si="1"/>
        <v>BIKirundo</v>
      </c>
    </row>
    <row r="464" ht="13.5" customHeight="1">
      <c r="A464" s="331" t="s">
        <v>6441</v>
      </c>
      <c r="B464" s="331" t="s">
        <v>6442</v>
      </c>
      <c r="C464" s="331" t="str">
        <f t="shared" si="1"/>
        <v>BIKaruzi</v>
      </c>
    </row>
    <row r="465" ht="13.5" customHeight="1">
      <c r="A465" s="331" t="s">
        <v>6441</v>
      </c>
      <c r="B465" s="331" t="s">
        <v>6442</v>
      </c>
      <c r="C465" s="331" t="str">
        <f t="shared" si="1"/>
        <v>BIKaruzi</v>
      </c>
    </row>
    <row r="466" ht="13.5" customHeight="1">
      <c r="A466" s="331" t="s">
        <v>6443</v>
      </c>
      <c r="B466" s="331" t="s">
        <v>6444</v>
      </c>
      <c r="C466" s="331" t="str">
        <f t="shared" si="1"/>
        <v>BIKayanza</v>
      </c>
    </row>
    <row r="467" ht="13.5" customHeight="1">
      <c r="A467" s="331" t="s">
        <v>6443</v>
      </c>
      <c r="B467" s="331" t="s">
        <v>6444</v>
      </c>
      <c r="C467" s="331" t="str">
        <f t="shared" si="1"/>
        <v>BIKayanza</v>
      </c>
    </row>
    <row r="468" ht="13.5" customHeight="1">
      <c r="A468" s="331" t="s">
        <v>6445</v>
      </c>
      <c r="B468" s="331" t="s">
        <v>6446</v>
      </c>
      <c r="C468" s="331" t="str">
        <f t="shared" si="1"/>
        <v>BIMakamba</v>
      </c>
    </row>
    <row r="469" ht="13.5" customHeight="1">
      <c r="A469" s="331" t="s">
        <v>6445</v>
      </c>
      <c r="B469" s="331" t="s">
        <v>6446</v>
      </c>
      <c r="C469" s="331" t="str">
        <f t="shared" si="1"/>
        <v>BIMakamba</v>
      </c>
    </row>
    <row r="470" ht="13.5" customHeight="1">
      <c r="A470" s="331" t="s">
        <v>6447</v>
      </c>
      <c r="B470" s="331" t="s">
        <v>6448</v>
      </c>
      <c r="C470" s="331" t="str">
        <f t="shared" si="1"/>
        <v>BIMuramvya</v>
      </c>
    </row>
    <row r="471" ht="13.5" customHeight="1">
      <c r="A471" s="331" t="s">
        <v>6447</v>
      </c>
      <c r="B471" s="331" t="s">
        <v>6448</v>
      </c>
      <c r="C471" s="331" t="str">
        <f t="shared" si="1"/>
        <v>BIMuramvya</v>
      </c>
    </row>
    <row r="472" ht="13.5" customHeight="1">
      <c r="A472" s="331" t="s">
        <v>6449</v>
      </c>
      <c r="B472" s="331" t="s">
        <v>6450</v>
      </c>
      <c r="C472" s="331" t="str">
        <f t="shared" si="1"/>
        <v>BIMwaro</v>
      </c>
    </row>
    <row r="473" ht="13.5" customHeight="1">
      <c r="A473" s="331" t="s">
        <v>6449</v>
      </c>
      <c r="B473" s="331" t="s">
        <v>6450</v>
      </c>
      <c r="C473" s="331" t="str">
        <f t="shared" si="1"/>
        <v>BIMwaro</v>
      </c>
    </row>
    <row r="474" ht="13.5" customHeight="1">
      <c r="A474" s="331" t="s">
        <v>6451</v>
      </c>
      <c r="B474" s="331" t="s">
        <v>6452</v>
      </c>
      <c r="C474" s="331" t="str">
        <f t="shared" si="1"/>
        <v>BIMuyinga</v>
      </c>
    </row>
    <row r="475" ht="13.5" customHeight="1">
      <c r="A475" s="331" t="s">
        <v>6451</v>
      </c>
      <c r="B475" s="331" t="s">
        <v>6452</v>
      </c>
      <c r="C475" s="331" t="str">
        <f t="shared" si="1"/>
        <v>BIMuyinga</v>
      </c>
    </row>
    <row r="476" ht="13.5" customHeight="1">
      <c r="A476" s="331" t="s">
        <v>6453</v>
      </c>
      <c r="B476" s="331" t="s">
        <v>6454</v>
      </c>
      <c r="C476" s="331" t="str">
        <f t="shared" si="1"/>
        <v>BINgozi</v>
      </c>
    </row>
    <row r="477" ht="13.5" customHeight="1">
      <c r="A477" s="331" t="s">
        <v>6453</v>
      </c>
      <c r="B477" s="331" t="s">
        <v>6454</v>
      </c>
      <c r="C477" s="331" t="str">
        <f t="shared" si="1"/>
        <v>BINgozi</v>
      </c>
    </row>
    <row r="478" ht="13.5" customHeight="1">
      <c r="A478" s="331" t="s">
        <v>6455</v>
      </c>
      <c r="B478" s="331" t="s">
        <v>6456</v>
      </c>
      <c r="C478" s="331" t="str">
        <f t="shared" si="1"/>
        <v>BIRumonge</v>
      </c>
    </row>
    <row r="479" ht="13.5" customHeight="1">
      <c r="A479" s="331" t="s">
        <v>6455</v>
      </c>
      <c r="B479" s="331" t="s">
        <v>6456</v>
      </c>
      <c r="C479" s="331" t="str">
        <f t="shared" si="1"/>
        <v>BIRumonge</v>
      </c>
    </row>
    <row r="480" ht="13.5" customHeight="1">
      <c r="A480" s="331" t="s">
        <v>6457</v>
      </c>
      <c r="B480" s="331" t="s">
        <v>6458</v>
      </c>
      <c r="C480" s="331" t="str">
        <f t="shared" si="1"/>
        <v>BIRutana</v>
      </c>
    </row>
    <row r="481" ht="13.5" customHeight="1">
      <c r="A481" s="331" t="s">
        <v>6457</v>
      </c>
      <c r="B481" s="331" t="s">
        <v>6458</v>
      </c>
      <c r="C481" s="331" t="str">
        <f t="shared" si="1"/>
        <v>BIRutana</v>
      </c>
    </row>
    <row r="482" ht="13.5" customHeight="1">
      <c r="A482" s="331" t="s">
        <v>6459</v>
      </c>
      <c r="B482" s="331" t="s">
        <v>6460</v>
      </c>
      <c r="C482" s="331" t="str">
        <f t="shared" si="1"/>
        <v>BIRuyigi</v>
      </c>
    </row>
    <row r="483" ht="13.5" customHeight="1">
      <c r="A483" s="331" t="s">
        <v>6459</v>
      </c>
      <c r="B483" s="331" t="s">
        <v>6460</v>
      </c>
      <c r="C483" s="331" t="str">
        <f t="shared" si="1"/>
        <v>BIRuyigi</v>
      </c>
    </row>
    <row r="484" ht="13.5" customHeight="1">
      <c r="A484" s="331" t="s">
        <v>6461</v>
      </c>
      <c r="B484" s="331" t="s">
        <v>6462</v>
      </c>
      <c r="C484" s="331" t="str">
        <f t="shared" si="1"/>
        <v>BJAtacora</v>
      </c>
    </row>
    <row r="485" ht="13.5" customHeight="1">
      <c r="A485" s="331" t="s">
        <v>6463</v>
      </c>
      <c r="B485" s="331" t="s">
        <v>6464</v>
      </c>
      <c r="C485" s="331" t="str">
        <f t="shared" si="1"/>
        <v>BJAlibori</v>
      </c>
    </row>
    <row r="486" ht="13.5" customHeight="1">
      <c r="A486" s="331" t="s">
        <v>6465</v>
      </c>
      <c r="B486" s="331" t="s">
        <v>6466</v>
      </c>
      <c r="C486" s="331" t="str">
        <f t="shared" si="1"/>
        <v>BJAtlantique</v>
      </c>
    </row>
    <row r="487" ht="13.5" customHeight="1">
      <c r="A487" s="331" t="s">
        <v>6467</v>
      </c>
      <c r="B487" s="331" t="s">
        <v>6468</v>
      </c>
      <c r="C487" s="331" t="str">
        <f t="shared" si="1"/>
        <v>BJBorgou</v>
      </c>
    </row>
    <row r="488" ht="13.5" customHeight="1">
      <c r="A488" s="331" t="s">
        <v>6469</v>
      </c>
      <c r="B488" s="331" t="s">
        <v>6470</v>
      </c>
      <c r="C488" s="331" t="str">
        <f t="shared" si="1"/>
        <v>BJCollines</v>
      </c>
    </row>
    <row r="489" ht="13.5" customHeight="1">
      <c r="A489" s="331" t="s">
        <v>6471</v>
      </c>
      <c r="B489" s="331" t="s">
        <v>6472</v>
      </c>
      <c r="C489" s="331" t="str">
        <f t="shared" si="1"/>
        <v>BJDonga</v>
      </c>
    </row>
    <row r="490" ht="13.5" customHeight="1">
      <c r="A490" s="331" t="s">
        <v>6473</v>
      </c>
      <c r="B490" s="331" t="s">
        <v>6474</v>
      </c>
      <c r="C490" s="331" t="str">
        <f t="shared" si="1"/>
        <v>BJCouffo</v>
      </c>
    </row>
    <row r="491" ht="13.5" customHeight="1">
      <c r="A491" s="331" t="s">
        <v>6475</v>
      </c>
      <c r="B491" s="331" t="s">
        <v>6476</v>
      </c>
      <c r="C491" s="331" t="str">
        <f t="shared" si="1"/>
        <v>BJLittoral</v>
      </c>
    </row>
    <row r="492" ht="13.5" customHeight="1">
      <c r="A492" s="331" t="s">
        <v>6477</v>
      </c>
      <c r="B492" s="331" t="s">
        <v>6478</v>
      </c>
      <c r="C492" s="331" t="str">
        <f t="shared" si="1"/>
        <v>BJMono</v>
      </c>
    </row>
    <row r="493" ht="13.5" customHeight="1">
      <c r="A493" s="331" t="s">
        <v>6479</v>
      </c>
      <c r="B493" s="331" t="s">
        <v>6480</v>
      </c>
      <c r="C493" s="331" t="str">
        <f t="shared" si="1"/>
        <v>BJOuémé</v>
      </c>
    </row>
    <row r="494" ht="13.5" customHeight="1">
      <c r="A494" s="331" t="s">
        <v>6481</v>
      </c>
      <c r="B494" s="331" t="s">
        <v>6482</v>
      </c>
      <c r="C494" s="331" t="str">
        <f t="shared" si="1"/>
        <v>BJPlateau</v>
      </c>
    </row>
    <row r="495" ht="13.5" customHeight="1">
      <c r="A495" s="331" t="s">
        <v>6483</v>
      </c>
      <c r="B495" s="331" t="s">
        <v>6484</v>
      </c>
      <c r="C495" s="331" t="str">
        <f t="shared" si="1"/>
        <v>BJZou</v>
      </c>
    </row>
    <row r="496" ht="13.5" customHeight="1">
      <c r="A496" s="331" t="s">
        <v>6485</v>
      </c>
      <c r="B496" s="331" t="s">
        <v>6486</v>
      </c>
      <c r="C496" s="331" t="str">
        <f t="shared" si="1"/>
        <v>BNBelait</v>
      </c>
    </row>
    <row r="497" ht="13.5" customHeight="1">
      <c r="A497" s="331" t="s">
        <v>6485</v>
      </c>
      <c r="B497" s="331" t="s">
        <v>6486</v>
      </c>
      <c r="C497" s="331" t="str">
        <f t="shared" si="1"/>
        <v>BNBelait</v>
      </c>
    </row>
    <row r="498" ht="13.5" customHeight="1">
      <c r="A498" s="331" t="s">
        <v>6487</v>
      </c>
      <c r="B498" s="331" t="s">
        <v>6488</v>
      </c>
      <c r="C498" s="331" t="str">
        <f t="shared" si="1"/>
        <v>BNBrunei-Muara</v>
      </c>
    </row>
    <row r="499" ht="13.5" customHeight="1">
      <c r="A499" s="331" t="s">
        <v>6487</v>
      </c>
      <c r="B499" s="331" t="s">
        <v>6489</v>
      </c>
      <c r="C499" s="331" t="str">
        <f t="shared" si="1"/>
        <v>BNBrunei dan Muara</v>
      </c>
    </row>
    <row r="500" ht="13.5" customHeight="1">
      <c r="A500" s="331" t="s">
        <v>6490</v>
      </c>
      <c r="B500" s="331" t="s">
        <v>6491</v>
      </c>
      <c r="C500" s="331" t="str">
        <f t="shared" si="1"/>
        <v>BNTemburong</v>
      </c>
    </row>
    <row r="501" ht="13.5" customHeight="1">
      <c r="A501" s="331" t="s">
        <v>6490</v>
      </c>
      <c r="B501" s="331" t="s">
        <v>6491</v>
      </c>
      <c r="C501" s="331" t="str">
        <f t="shared" si="1"/>
        <v>BNTemburong</v>
      </c>
    </row>
    <row r="502" ht="13.5" customHeight="1">
      <c r="A502" s="331" t="s">
        <v>6492</v>
      </c>
      <c r="B502" s="331" t="s">
        <v>6493</v>
      </c>
      <c r="C502" s="331" t="str">
        <f t="shared" si="1"/>
        <v>BNTutong</v>
      </c>
    </row>
    <row r="503" ht="13.5" customHeight="1">
      <c r="A503" s="331" t="s">
        <v>6492</v>
      </c>
      <c r="B503" s="331" t="s">
        <v>6493</v>
      </c>
      <c r="C503" s="331" t="str">
        <f t="shared" si="1"/>
        <v>BNTutong</v>
      </c>
    </row>
    <row r="504" ht="13.5" customHeight="1">
      <c r="A504" s="331" t="s">
        <v>6494</v>
      </c>
      <c r="B504" s="331" t="s">
        <v>6495</v>
      </c>
      <c r="C504" s="331" t="str">
        <f t="shared" si="1"/>
        <v>BOEl Beni</v>
      </c>
    </row>
    <row r="505" ht="13.5" customHeight="1">
      <c r="A505" s="331" t="s">
        <v>6496</v>
      </c>
      <c r="B505" s="331" t="s">
        <v>6497</v>
      </c>
      <c r="C505" s="331" t="str">
        <f t="shared" si="1"/>
        <v>BOCochabamba</v>
      </c>
    </row>
    <row r="506" ht="13.5" customHeight="1">
      <c r="A506" s="331" t="s">
        <v>6498</v>
      </c>
      <c r="B506" s="331" t="s">
        <v>6499</v>
      </c>
      <c r="C506" s="331" t="str">
        <f t="shared" si="1"/>
        <v>BOChuquisaca</v>
      </c>
    </row>
    <row r="507" ht="13.5" customHeight="1">
      <c r="A507" s="331" t="s">
        <v>6500</v>
      </c>
      <c r="B507" s="331" t="s">
        <v>6501</v>
      </c>
      <c r="C507" s="331" t="str">
        <f t="shared" si="1"/>
        <v>BOLa Paz</v>
      </c>
    </row>
    <row r="508" ht="13.5" customHeight="1">
      <c r="A508" s="331" t="s">
        <v>6502</v>
      </c>
      <c r="B508" s="331" t="s">
        <v>6503</v>
      </c>
      <c r="C508" s="331" t="str">
        <f t="shared" si="1"/>
        <v>BOPando</v>
      </c>
    </row>
    <row r="509" ht="13.5" customHeight="1">
      <c r="A509" s="331" t="s">
        <v>6504</v>
      </c>
      <c r="B509" s="331" t="s">
        <v>1802</v>
      </c>
      <c r="C509" s="331" t="str">
        <f t="shared" si="1"/>
        <v>BOOruro</v>
      </c>
    </row>
    <row r="510" ht="13.5" customHeight="1">
      <c r="A510" s="331" t="s">
        <v>6505</v>
      </c>
      <c r="B510" s="331" t="s">
        <v>6506</v>
      </c>
      <c r="C510" s="331" t="str">
        <f t="shared" si="1"/>
        <v>BOPotosí</v>
      </c>
    </row>
    <row r="511" ht="13.5" customHeight="1">
      <c r="A511" s="331" t="s">
        <v>6507</v>
      </c>
      <c r="B511" s="331" t="s">
        <v>5874</v>
      </c>
      <c r="C511" s="331" t="str">
        <f t="shared" si="1"/>
        <v>BOSanta Cruz</v>
      </c>
    </row>
    <row r="512" ht="13.5" customHeight="1">
      <c r="A512" s="331" t="s">
        <v>6508</v>
      </c>
      <c r="B512" s="331" t="s">
        <v>6509</v>
      </c>
      <c r="C512" s="331" t="str">
        <f t="shared" si="1"/>
        <v>BOTarija</v>
      </c>
    </row>
    <row r="513" ht="13.5" customHeight="1">
      <c r="A513" s="331" t="s">
        <v>6510</v>
      </c>
      <c r="B513" s="331" t="s">
        <v>6511</v>
      </c>
      <c r="C513" s="331" t="str">
        <f t="shared" si="1"/>
        <v>BQBonaire</v>
      </c>
    </row>
    <row r="514" ht="13.5" customHeight="1">
      <c r="A514" s="331" t="s">
        <v>6510</v>
      </c>
      <c r="B514" s="331" t="s">
        <v>6511</v>
      </c>
      <c r="C514" s="331" t="str">
        <f t="shared" si="1"/>
        <v>BQBonaire</v>
      </c>
    </row>
    <row r="515" ht="13.5" customHeight="1">
      <c r="A515" s="331" t="s">
        <v>6510</v>
      </c>
      <c r="B515" s="331" t="s">
        <v>6512</v>
      </c>
      <c r="C515" s="331" t="str">
        <f t="shared" si="1"/>
        <v>BQBoneiru</v>
      </c>
    </row>
    <row r="516" ht="13.5" customHeight="1">
      <c r="A516" s="331" t="s">
        <v>6513</v>
      </c>
      <c r="B516" s="331" t="s">
        <v>6514</v>
      </c>
      <c r="C516" s="331" t="str">
        <f t="shared" si="1"/>
        <v>BQSaba</v>
      </c>
    </row>
    <row r="517" ht="13.5" customHeight="1">
      <c r="A517" s="331" t="s">
        <v>6513</v>
      </c>
      <c r="B517" s="331" t="s">
        <v>6514</v>
      </c>
      <c r="C517" s="331" t="str">
        <f t="shared" si="1"/>
        <v>BQSaba</v>
      </c>
    </row>
    <row r="518" ht="13.5" customHeight="1">
      <c r="A518" s="331" t="s">
        <v>6513</v>
      </c>
      <c r="B518" s="331" t="s">
        <v>6514</v>
      </c>
      <c r="C518" s="331" t="str">
        <f t="shared" si="1"/>
        <v>BQSaba</v>
      </c>
    </row>
    <row r="519" ht="13.5" customHeight="1">
      <c r="A519" s="331" t="s">
        <v>6515</v>
      </c>
      <c r="B519" s="331" t="s">
        <v>6516</v>
      </c>
      <c r="C519" s="331" t="str">
        <f t="shared" si="1"/>
        <v>BQSint Eustatius</v>
      </c>
    </row>
    <row r="520" ht="13.5" customHeight="1">
      <c r="A520" s="331" t="s">
        <v>6515</v>
      </c>
      <c r="B520" s="331" t="s">
        <v>6516</v>
      </c>
      <c r="C520" s="331" t="str">
        <f t="shared" si="1"/>
        <v>BQSint Eustatius</v>
      </c>
    </row>
    <row r="521" ht="13.5" customHeight="1">
      <c r="A521" s="331" t="s">
        <v>6515</v>
      </c>
      <c r="B521" s="331" t="s">
        <v>6516</v>
      </c>
      <c r="C521" s="331" t="str">
        <f t="shared" si="1"/>
        <v>BQSint Eustatius</v>
      </c>
    </row>
    <row r="522" ht="13.5" customHeight="1">
      <c r="A522" s="331" t="s">
        <v>6517</v>
      </c>
      <c r="B522" s="331" t="s">
        <v>6518</v>
      </c>
      <c r="C522" s="331" t="str">
        <f t="shared" si="1"/>
        <v>BRAcre</v>
      </c>
    </row>
    <row r="523" ht="13.5" customHeight="1">
      <c r="A523" s="331" t="s">
        <v>6519</v>
      </c>
      <c r="B523" s="331" t="s">
        <v>6520</v>
      </c>
      <c r="C523" s="331" t="str">
        <f t="shared" si="1"/>
        <v>BRAlagoas</v>
      </c>
    </row>
    <row r="524" ht="13.5" customHeight="1">
      <c r="A524" s="331" t="s">
        <v>6521</v>
      </c>
      <c r="B524" s="331" t="s">
        <v>1341</v>
      </c>
      <c r="C524" s="331" t="str">
        <f t="shared" si="1"/>
        <v>BRAmazonas</v>
      </c>
    </row>
    <row r="525" ht="13.5" customHeight="1">
      <c r="A525" s="331" t="s">
        <v>6522</v>
      </c>
      <c r="B525" s="331" t="s">
        <v>6523</v>
      </c>
      <c r="C525" s="331" t="str">
        <f t="shared" si="1"/>
        <v>BRAmapá</v>
      </c>
    </row>
    <row r="526" ht="13.5" customHeight="1">
      <c r="A526" s="331" t="s">
        <v>6524</v>
      </c>
      <c r="B526" s="331" t="s">
        <v>6525</v>
      </c>
      <c r="C526" s="331" t="str">
        <f t="shared" si="1"/>
        <v>BRBahia</v>
      </c>
    </row>
    <row r="527" ht="13.5" customHeight="1">
      <c r="A527" s="331" t="s">
        <v>6526</v>
      </c>
      <c r="B527" s="331" t="s">
        <v>6527</v>
      </c>
      <c r="C527" s="331" t="str">
        <f t="shared" si="1"/>
        <v>BRCeará</v>
      </c>
    </row>
    <row r="528" ht="13.5" customHeight="1">
      <c r="A528" s="331" t="s">
        <v>6528</v>
      </c>
      <c r="B528" s="331" t="s">
        <v>6529</v>
      </c>
      <c r="C528" s="331" t="str">
        <f t="shared" si="1"/>
        <v>BREspírito Santo</v>
      </c>
    </row>
    <row r="529" ht="13.5" customHeight="1">
      <c r="A529" s="331" t="s">
        <v>6530</v>
      </c>
      <c r="B529" s="331" t="s">
        <v>6531</v>
      </c>
      <c r="C529" s="331" t="str">
        <f t="shared" si="1"/>
        <v>BRGoiás</v>
      </c>
    </row>
    <row r="530" ht="13.5" customHeight="1">
      <c r="A530" s="331" t="s">
        <v>6532</v>
      </c>
      <c r="B530" s="331" t="s">
        <v>6533</v>
      </c>
      <c r="C530" s="331" t="str">
        <f t="shared" si="1"/>
        <v>BRMaranhão</v>
      </c>
    </row>
    <row r="531" ht="13.5" customHeight="1">
      <c r="A531" s="331" t="s">
        <v>6534</v>
      </c>
      <c r="B531" s="331" t="s">
        <v>1266</v>
      </c>
      <c r="C531" s="331" t="str">
        <f t="shared" si="1"/>
        <v>BRMinas Gerais</v>
      </c>
    </row>
    <row r="532" ht="13.5" customHeight="1">
      <c r="A532" s="331" t="s">
        <v>6535</v>
      </c>
      <c r="B532" s="331" t="s">
        <v>6536</v>
      </c>
      <c r="C532" s="331" t="str">
        <f t="shared" si="1"/>
        <v>BRMato Grosso do Sul</v>
      </c>
    </row>
    <row r="533" ht="13.5" customHeight="1">
      <c r="A533" s="331" t="s">
        <v>6537</v>
      </c>
      <c r="B533" s="331" t="s">
        <v>6538</v>
      </c>
      <c r="C533" s="331" t="str">
        <f t="shared" si="1"/>
        <v>BRMato Grosso</v>
      </c>
    </row>
    <row r="534" ht="13.5" customHeight="1">
      <c r="A534" s="331" t="s">
        <v>6539</v>
      </c>
      <c r="B534" s="331" t="s">
        <v>6540</v>
      </c>
      <c r="C534" s="331" t="str">
        <f t="shared" si="1"/>
        <v>BRPará</v>
      </c>
    </row>
    <row r="535" ht="13.5" customHeight="1">
      <c r="A535" s="331" t="s">
        <v>6541</v>
      </c>
      <c r="B535" s="331" t="s">
        <v>6542</v>
      </c>
      <c r="C535" s="331" t="str">
        <f t="shared" si="1"/>
        <v>BRParaíba</v>
      </c>
    </row>
    <row r="536" ht="13.5" customHeight="1">
      <c r="A536" s="331" t="s">
        <v>6543</v>
      </c>
      <c r="B536" s="331" t="s">
        <v>6544</v>
      </c>
      <c r="C536" s="331" t="str">
        <f t="shared" si="1"/>
        <v>BRPernambuco</v>
      </c>
    </row>
    <row r="537" ht="13.5" customHeight="1">
      <c r="A537" s="331" t="s">
        <v>6545</v>
      </c>
      <c r="B537" s="331" t="s">
        <v>6546</v>
      </c>
      <c r="C537" s="331" t="str">
        <f t="shared" si="1"/>
        <v>BRPiauí</v>
      </c>
    </row>
    <row r="538" ht="13.5" customHeight="1">
      <c r="A538" s="331" t="s">
        <v>6547</v>
      </c>
      <c r="B538" s="331" t="s">
        <v>6548</v>
      </c>
      <c r="C538" s="331" t="str">
        <f t="shared" si="1"/>
        <v>BRParaná</v>
      </c>
    </row>
    <row r="539" ht="13.5" customHeight="1">
      <c r="A539" s="331" t="s">
        <v>6549</v>
      </c>
      <c r="B539" s="331" t="s">
        <v>6550</v>
      </c>
      <c r="C539" s="331" t="str">
        <f t="shared" si="1"/>
        <v>BRRio de Janeiro</v>
      </c>
    </row>
    <row r="540" ht="13.5" customHeight="1">
      <c r="A540" s="331" t="s">
        <v>6551</v>
      </c>
      <c r="B540" s="331" t="s">
        <v>6552</v>
      </c>
      <c r="C540" s="331" t="str">
        <f t="shared" si="1"/>
        <v>BRRio Grande do Norte</v>
      </c>
    </row>
    <row r="541" ht="13.5" customHeight="1">
      <c r="A541" s="331" t="s">
        <v>6553</v>
      </c>
      <c r="B541" s="331" t="s">
        <v>1807</v>
      </c>
      <c r="C541" s="331" t="str">
        <f t="shared" si="1"/>
        <v>BRRondônia</v>
      </c>
    </row>
    <row r="542" ht="13.5" customHeight="1">
      <c r="A542" s="331" t="s">
        <v>6554</v>
      </c>
      <c r="B542" s="331" t="s">
        <v>6555</v>
      </c>
      <c r="C542" s="331" t="str">
        <f t="shared" si="1"/>
        <v>BRRoraima</v>
      </c>
    </row>
    <row r="543" ht="13.5" customHeight="1">
      <c r="A543" s="331" t="s">
        <v>6556</v>
      </c>
      <c r="B543" s="331" t="s">
        <v>6557</v>
      </c>
      <c r="C543" s="331" t="str">
        <f t="shared" si="1"/>
        <v>BRRio Grande do Sul</v>
      </c>
    </row>
    <row r="544" ht="13.5" customHeight="1">
      <c r="A544" s="331" t="s">
        <v>6558</v>
      </c>
      <c r="B544" s="331" t="s">
        <v>1787</v>
      </c>
      <c r="C544" s="331" t="str">
        <f t="shared" si="1"/>
        <v>BRSanta Catarina</v>
      </c>
    </row>
    <row r="545" ht="13.5" customHeight="1">
      <c r="A545" s="331" t="s">
        <v>6559</v>
      </c>
      <c r="B545" s="331" t="s">
        <v>6560</v>
      </c>
      <c r="C545" s="331" t="str">
        <f t="shared" si="1"/>
        <v>BRSergipe</v>
      </c>
    </row>
    <row r="546" ht="13.5" customHeight="1">
      <c r="A546" s="331" t="s">
        <v>6561</v>
      </c>
      <c r="B546" s="331" t="s">
        <v>1500</v>
      </c>
      <c r="C546" s="331" t="str">
        <f t="shared" si="1"/>
        <v>BRSão Paulo</v>
      </c>
    </row>
    <row r="547" ht="13.5" customHeight="1">
      <c r="A547" s="331" t="s">
        <v>6562</v>
      </c>
      <c r="B547" s="331" t="s">
        <v>6563</v>
      </c>
      <c r="C547" s="331" t="str">
        <f t="shared" si="1"/>
        <v>BRTocantins</v>
      </c>
    </row>
    <row r="548" ht="13.5" customHeight="1">
      <c r="A548" s="331" t="s">
        <v>6564</v>
      </c>
      <c r="B548" s="331" t="s">
        <v>6565</v>
      </c>
      <c r="C548" s="331" t="str">
        <f t="shared" si="1"/>
        <v>BRDistrito Federal</v>
      </c>
    </row>
    <row r="549" ht="13.5" customHeight="1">
      <c r="A549" s="331" t="s">
        <v>6566</v>
      </c>
      <c r="B549" s="331" t="s">
        <v>6567</v>
      </c>
      <c r="C549" s="331" t="str">
        <f t="shared" si="1"/>
        <v>BSAcklins</v>
      </c>
    </row>
    <row r="550" ht="13.5" customHeight="1">
      <c r="A550" s="331" t="s">
        <v>6568</v>
      </c>
      <c r="B550" s="331" t="s">
        <v>6569</v>
      </c>
      <c r="C550" s="331" t="str">
        <f t="shared" si="1"/>
        <v>BSBimini</v>
      </c>
    </row>
    <row r="551" ht="13.5" customHeight="1">
      <c r="A551" s="331" t="s">
        <v>6570</v>
      </c>
      <c r="B551" s="331" t="s">
        <v>6571</v>
      </c>
      <c r="C551" s="331" t="str">
        <f t="shared" si="1"/>
        <v>BSBlack Point</v>
      </c>
    </row>
    <row r="552" ht="13.5" customHeight="1">
      <c r="A552" s="331" t="s">
        <v>6572</v>
      </c>
      <c r="B552" s="331" t="s">
        <v>6573</v>
      </c>
      <c r="C552" s="331" t="str">
        <f t="shared" si="1"/>
        <v>BSBerry Islands</v>
      </c>
    </row>
    <row r="553" ht="13.5" customHeight="1">
      <c r="A553" s="331" t="s">
        <v>6574</v>
      </c>
      <c r="B553" s="331" t="s">
        <v>6575</v>
      </c>
      <c r="C553" s="331" t="str">
        <f t="shared" si="1"/>
        <v>BSCentral Eleuthera</v>
      </c>
    </row>
    <row r="554" ht="13.5" customHeight="1">
      <c r="A554" s="331" t="s">
        <v>6576</v>
      </c>
      <c r="B554" s="331" t="s">
        <v>6577</v>
      </c>
      <c r="C554" s="331" t="str">
        <f t="shared" si="1"/>
        <v>BSCat Island</v>
      </c>
    </row>
    <row r="555" ht="13.5" customHeight="1">
      <c r="A555" s="331" t="s">
        <v>6578</v>
      </c>
      <c r="B555" s="331" t="s">
        <v>6579</v>
      </c>
      <c r="C555" s="331" t="str">
        <f t="shared" si="1"/>
        <v>BSCrooked Island and Long Cay</v>
      </c>
    </row>
    <row r="556" ht="13.5" customHeight="1">
      <c r="A556" s="331" t="s">
        <v>6580</v>
      </c>
      <c r="B556" s="331" t="s">
        <v>6581</v>
      </c>
      <c r="C556" s="331" t="str">
        <f t="shared" si="1"/>
        <v>BSCentral Abaco</v>
      </c>
    </row>
    <row r="557" ht="13.5" customHeight="1">
      <c r="A557" s="331" t="s">
        <v>6582</v>
      </c>
      <c r="B557" s="331" t="s">
        <v>6583</v>
      </c>
      <c r="C557" s="331" t="str">
        <f t="shared" si="1"/>
        <v>BSCentral Andros</v>
      </c>
    </row>
    <row r="558" ht="13.5" customHeight="1">
      <c r="A558" s="331" t="s">
        <v>6584</v>
      </c>
      <c r="B558" s="331" t="s">
        <v>6585</v>
      </c>
      <c r="C558" s="331" t="str">
        <f t="shared" si="1"/>
        <v>BSEast Grand Bahama</v>
      </c>
    </row>
    <row r="559" ht="13.5" customHeight="1">
      <c r="A559" s="331" t="s">
        <v>6586</v>
      </c>
      <c r="B559" s="331" t="s">
        <v>6587</v>
      </c>
      <c r="C559" s="331" t="str">
        <f t="shared" si="1"/>
        <v>BSExuma</v>
      </c>
    </row>
    <row r="560" ht="13.5" customHeight="1">
      <c r="A560" s="331" t="s">
        <v>6588</v>
      </c>
      <c r="B560" s="331" t="s">
        <v>6589</v>
      </c>
      <c r="C560" s="331" t="str">
        <f t="shared" si="1"/>
        <v>BSCity of Freeport</v>
      </c>
    </row>
    <row r="561" ht="13.5" customHeight="1">
      <c r="A561" s="331" t="s">
        <v>6590</v>
      </c>
      <c r="B561" s="331" t="s">
        <v>6591</v>
      </c>
      <c r="C561" s="331" t="str">
        <f t="shared" si="1"/>
        <v>BSGrand Cay</v>
      </c>
    </row>
    <row r="562" ht="13.5" customHeight="1">
      <c r="A562" s="331" t="s">
        <v>6592</v>
      </c>
      <c r="B562" s="331" t="s">
        <v>6593</v>
      </c>
      <c r="C562" s="331" t="str">
        <f t="shared" si="1"/>
        <v>BSHarbour Island</v>
      </c>
    </row>
    <row r="563" ht="13.5" customHeight="1">
      <c r="A563" s="331" t="s">
        <v>6594</v>
      </c>
      <c r="B563" s="331" t="s">
        <v>6595</v>
      </c>
      <c r="C563" s="331" t="str">
        <f t="shared" si="1"/>
        <v>BSHope Town</v>
      </c>
    </row>
    <row r="564" ht="13.5" customHeight="1">
      <c r="A564" s="331" t="s">
        <v>6596</v>
      </c>
      <c r="B564" s="331" t="s">
        <v>6597</v>
      </c>
      <c r="C564" s="331" t="str">
        <f t="shared" si="1"/>
        <v>BSInagua</v>
      </c>
    </row>
    <row r="565" ht="13.5" customHeight="1">
      <c r="A565" s="331" t="s">
        <v>6598</v>
      </c>
      <c r="B565" s="331" t="s">
        <v>6599</v>
      </c>
      <c r="C565" s="331" t="str">
        <f t="shared" si="1"/>
        <v>BSLong Island</v>
      </c>
    </row>
    <row r="566" ht="13.5" customHeight="1">
      <c r="A566" s="331" t="s">
        <v>6600</v>
      </c>
      <c r="B566" s="331" t="s">
        <v>6601</v>
      </c>
      <c r="C566" s="331" t="str">
        <f t="shared" si="1"/>
        <v>BSMangrove Cay</v>
      </c>
    </row>
    <row r="567" ht="13.5" customHeight="1">
      <c r="A567" s="331" t="s">
        <v>6602</v>
      </c>
      <c r="B567" s="331" t="s">
        <v>6603</v>
      </c>
      <c r="C567" s="331" t="str">
        <f t="shared" si="1"/>
        <v>BSMayaguana</v>
      </c>
    </row>
    <row r="568" ht="13.5" customHeight="1">
      <c r="A568" s="331" t="s">
        <v>6604</v>
      </c>
      <c r="B568" s="331" t="s">
        <v>6605</v>
      </c>
      <c r="C568" s="331" t="str">
        <f t="shared" si="1"/>
        <v>BSMoore's Island</v>
      </c>
    </row>
    <row r="569" ht="13.5" customHeight="1">
      <c r="A569" s="331" t="s">
        <v>6606</v>
      </c>
      <c r="B569" s="331" t="s">
        <v>6607</v>
      </c>
      <c r="C569" s="331" t="str">
        <f t="shared" si="1"/>
        <v>BSNorth Eleuthera</v>
      </c>
    </row>
    <row r="570" ht="13.5" customHeight="1">
      <c r="A570" s="331" t="s">
        <v>6608</v>
      </c>
      <c r="B570" s="331" t="s">
        <v>6609</v>
      </c>
      <c r="C570" s="331" t="str">
        <f t="shared" si="1"/>
        <v>BSNorth Abaco</v>
      </c>
    </row>
    <row r="571" ht="13.5" customHeight="1">
      <c r="A571" s="331" t="s">
        <v>6610</v>
      </c>
      <c r="B571" s="331" t="s">
        <v>6611</v>
      </c>
      <c r="C571" s="331" t="str">
        <f t="shared" si="1"/>
        <v>BSNorth Andros</v>
      </c>
    </row>
    <row r="572" ht="13.5" customHeight="1">
      <c r="A572" s="331" t="s">
        <v>6612</v>
      </c>
      <c r="B572" s="331" t="s">
        <v>6613</v>
      </c>
      <c r="C572" s="331" t="str">
        <f t="shared" si="1"/>
        <v>BSRum Cay</v>
      </c>
    </row>
    <row r="573" ht="13.5" customHeight="1">
      <c r="A573" s="331" t="s">
        <v>6614</v>
      </c>
      <c r="B573" s="331" t="s">
        <v>6615</v>
      </c>
      <c r="C573" s="331" t="str">
        <f t="shared" si="1"/>
        <v>BSRagged Island</v>
      </c>
    </row>
    <row r="574" ht="13.5" customHeight="1">
      <c r="A574" s="331" t="s">
        <v>6616</v>
      </c>
      <c r="B574" s="331" t="s">
        <v>6617</v>
      </c>
      <c r="C574" s="331" t="str">
        <f t="shared" si="1"/>
        <v>BSSouth Andros</v>
      </c>
    </row>
    <row r="575" ht="13.5" customHeight="1">
      <c r="A575" s="331" t="s">
        <v>6618</v>
      </c>
      <c r="B575" s="331" t="s">
        <v>6619</v>
      </c>
      <c r="C575" s="331" t="str">
        <f t="shared" si="1"/>
        <v>BSSouth Eleuthera</v>
      </c>
    </row>
    <row r="576" ht="13.5" customHeight="1">
      <c r="A576" s="331" t="s">
        <v>6620</v>
      </c>
      <c r="B576" s="331" t="s">
        <v>6621</v>
      </c>
      <c r="C576" s="331" t="str">
        <f t="shared" si="1"/>
        <v>BSSouth Abaco</v>
      </c>
    </row>
    <row r="577" ht="13.5" customHeight="1">
      <c r="A577" s="331" t="s">
        <v>6622</v>
      </c>
      <c r="B577" s="331" t="s">
        <v>6623</v>
      </c>
      <c r="C577" s="331" t="str">
        <f t="shared" si="1"/>
        <v>BSSan Salvador</v>
      </c>
    </row>
    <row r="578" ht="13.5" customHeight="1">
      <c r="A578" s="331" t="s">
        <v>6624</v>
      </c>
      <c r="B578" s="331" t="s">
        <v>6625</v>
      </c>
      <c r="C578" s="331" t="str">
        <f t="shared" si="1"/>
        <v>BSSpanish Wells</v>
      </c>
    </row>
    <row r="579" ht="13.5" customHeight="1">
      <c r="A579" s="331" t="s">
        <v>6626</v>
      </c>
      <c r="B579" s="331" t="s">
        <v>6627</v>
      </c>
      <c r="C579" s="331" t="str">
        <f t="shared" si="1"/>
        <v>BSWest Grand Bahama</v>
      </c>
    </row>
    <row r="580" ht="13.5" customHeight="1">
      <c r="A580" s="331" t="s">
        <v>6628</v>
      </c>
      <c r="B580" s="331" t="s">
        <v>6629</v>
      </c>
      <c r="C580" s="331" t="str">
        <f t="shared" si="1"/>
        <v>BSNew Providence</v>
      </c>
    </row>
    <row r="581" ht="13.5" customHeight="1">
      <c r="A581" s="331" t="s">
        <v>6630</v>
      </c>
      <c r="B581" s="331" t="s">
        <v>6631</v>
      </c>
      <c r="C581" s="331" t="str">
        <f t="shared" si="1"/>
        <v>BTParo</v>
      </c>
    </row>
    <row r="582" ht="13.5" customHeight="1">
      <c r="A582" s="331" t="s">
        <v>6632</v>
      </c>
      <c r="B582" s="331" t="s">
        <v>6633</v>
      </c>
      <c r="C582" s="331" t="str">
        <f t="shared" si="1"/>
        <v>BTChhukha</v>
      </c>
    </row>
    <row r="583" ht="13.5" customHeight="1">
      <c r="A583" s="331" t="s">
        <v>6634</v>
      </c>
      <c r="B583" s="331" t="s">
        <v>6635</v>
      </c>
      <c r="C583" s="331" t="str">
        <f t="shared" si="1"/>
        <v>BTHaa</v>
      </c>
    </row>
    <row r="584" ht="13.5" customHeight="1">
      <c r="A584" s="331" t="s">
        <v>6636</v>
      </c>
      <c r="B584" s="331" t="s">
        <v>6637</v>
      </c>
      <c r="C584" s="331" t="str">
        <f t="shared" si="1"/>
        <v>BTSamtse</v>
      </c>
    </row>
    <row r="585" ht="13.5" customHeight="1">
      <c r="A585" s="331" t="s">
        <v>6638</v>
      </c>
      <c r="B585" s="331" t="s">
        <v>6639</v>
      </c>
      <c r="C585" s="331" t="str">
        <f t="shared" si="1"/>
        <v>BTThimphu</v>
      </c>
    </row>
    <row r="586" ht="13.5" customHeight="1">
      <c r="A586" s="331" t="s">
        <v>6640</v>
      </c>
      <c r="B586" s="331" t="s">
        <v>6641</v>
      </c>
      <c r="C586" s="331" t="str">
        <f t="shared" si="1"/>
        <v>BTTsirang</v>
      </c>
    </row>
    <row r="587" ht="13.5" customHeight="1">
      <c r="A587" s="331" t="s">
        <v>6642</v>
      </c>
      <c r="B587" s="331" t="s">
        <v>6643</v>
      </c>
      <c r="C587" s="331" t="str">
        <f t="shared" si="1"/>
        <v>BTDagana</v>
      </c>
    </row>
    <row r="588" ht="13.5" customHeight="1">
      <c r="A588" s="331" t="s">
        <v>6644</v>
      </c>
      <c r="B588" s="331" t="s">
        <v>6645</v>
      </c>
      <c r="C588" s="331" t="str">
        <f t="shared" si="1"/>
        <v>BTPunakha</v>
      </c>
    </row>
    <row r="589" ht="13.5" customHeight="1">
      <c r="A589" s="331" t="s">
        <v>6646</v>
      </c>
      <c r="B589" s="331" t="s">
        <v>6647</v>
      </c>
      <c r="C589" s="331" t="str">
        <f t="shared" si="1"/>
        <v>BTWangdue Phodrang</v>
      </c>
    </row>
    <row r="590" ht="13.5" customHeight="1">
      <c r="A590" s="331" t="s">
        <v>6648</v>
      </c>
      <c r="B590" s="331" t="s">
        <v>6649</v>
      </c>
      <c r="C590" s="331" t="str">
        <f t="shared" si="1"/>
        <v>BTSarpang</v>
      </c>
    </row>
    <row r="591" ht="13.5" customHeight="1">
      <c r="A591" s="331" t="s">
        <v>6650</v>
      </c>
      <c r="B591" s="331" t="s">
        <v>6651</v>
      </c>
      <c r="C591" s="331" t="str">
        <f t="shared" si="1"/>
        <v>BTTrongsa</v>
      </c>
    </row>
    <row r="592" ht="13.5" customHeight="1">
      <c r="A592" s="331" t="s">
        <v>6652</v>
      </c>
      <c r="B592" s="331" t="s">
        <v>6653</v>
      </c>
      <c r="C592" s="331" t="str">
        <f t="shared" si="1"/>
        <v>BTBumthang</v>
      </c>
    </row>
    <row r="593" ht="13.5" customHeight="1">
      <c r="A593" s="331" t="s">
        <v>6654</v>
      </c>
      <c r="B593" s="331" t="s">
        <v>6655</v>
      </c>
      <c r="C593" s="331" t="str">
        <f t="shared" si="1"/>
        <v>BTZhemgang</v>
      </c>
    </row>
    <row r="594" ht="13.5" customHeight="1">
      <c r="A594" s="331" t="s">
        <v>6656</v>
      </c>
      <c r="B594" s="331" t="s">
        <v>6657</v>
      </c>
      <c r="C594" s="331" t="str">
        <f t="shared" si="1"/>
        <v>BTTrashigang</v>
      </c>
    </row>
    <row r="595" ht="13.5" customHeight="1">
      <c r="A595" s="331" t="s">
        <v>6658</v>
      </c>
      <c r="B595" s="331" t="s">
        <v>6659</v>
      </c>
      <c r="C595" s="331" t="str">
        <f t="shared" si="1"/>
        <v>BTMonggar</v>
      </c>
    </row>
    <row r="596" ht="13.5" customHeight="1">
      <c r="A596" s="331" t="s">
        <v>6660</v>
      </c>
      <c r="B596" s="331" t="s">
        <v>6661</v>
      </c>
      <c r="C596" s="331" t="str">
        <f t="shared" si="1"/>
        <v>BTPemagatshel</v>
      </c>
    </row>
    <row r="597" ht="13.5" customHeight="1">
      <c r="A597" s="331" t="s">
        <v>6662</v>
      </c>
      <c r="B597" s="331" t="s">
        <v>6663</v>
      </c>
      <c r="C597" s="331" t="str">
        <f t="shared" si="1"/>
        <v>BTLhuentse</v>
      </c>
    </row>
    <row r="598" ht="13.5" customHeight="1">
      <c r="A598" s="331" t="s">
        <v>6664</v>
      </c>
      <c r="B598" s="331" t="s">
        <v>6665</v>
      </c>
      <c r="C598" s="331" t="str">
        <f t="shared" si="1"/>
        <v>BTSamdrup Jongkhar</v>
      </c>
    </row>
    <row r="599" ht="13.5" customHeight="1">
      <c r="A599" s="331" t="s">
        <v>6666</v>
      </c>
      <c r="B599" s="331" t="s">
        <v>6667</v>
      </c>
      <c r="C599" s="331" t="str">
        <f t="shared" si="1"/>
        <v>BTGasa</v>
      </c>
    </row>
    <row r="600" ht="13.5" customHeight="1">
      <c r="A600" s="331" t="s">
        <v>6668</v>
      </c>
      <c r="B600" s="331" t="s">
        <v>6669</v>
      </c>
      <c r="C600" s="331" t="str">
        <f t="shared" si="1"/>
        <v>BTTrashi Yangtse</v>
      </c>
    </row>
    <row r="601" ht="13.5" customHeight="1">
      <c r="A601" s="331" t="s">
        <v>6670</v>
      </c>
      <c r="B601" s="331" t="s">
        <v>6671</v>
      </c>
      <c r="C601" s="331" t="str">
        <f t="shared" si="1"/>
        <v>BWCentral</v>
      </c>
    </row>
    <row r="602" ht="13.5" customHeight="1">
      <c r="A602" s="331" t="s">
        <v>6672</v>
      </c>
      <c r="B602" s="331" t="s">
        <v>6673</v>
      </c>
      <c r="C602" s="331" t="str">
        <f t="shared" si="1"/>
        <v>BWChobe</v>
      </c>
    </row>
    <row r="603" ht="13.5" customHeight="1">
      <c r="A603" s="331" t="s">
        <v>6674</v>
      </c>
      <c r="B603" s="331" t="s">
        <v>6675</v>
      </c>
      <c r="C603" s="331" t="str">
        <f t="shared" si="1"/>
        <v>BWGhanzi</v>
      </c>
    </row>
    <row r="604" ht="13.5" customHeight="1">
      <c r="A604" s="331" t="s">
        <v>6676</v>
      </c>
      <c r="B604" s="331" t="s">
        <v>6677</v>
      </c>
      <c r="C604" s="331" t="str">
        <f t="shared" si="1"/>
        <v>BWKgalagadi</v>
      </c>
    </row>
    <row r="605" ht="13.5" customHeight="1">
      <c r="A605" s="331" t="s">
        <v>6678</v>
      </c>
      <c r="B605" s="331" t="s">
        <v>6679</v>
      </c>
      <c r="C605" s="331" t="str">
        <f t="shared" si="1"/>
        <v>BWKgatleng</v>
      </c>
    </row>
    <row r="606" ht="13.5" customHeight="1">
      <c r="A606" s="331" t="s">
        <v>6680</v>
      </c>
      <c r="B606" s="331" t="s">
        <v>6681</v>
      </c>
      <c r="C606" s="331" t="str">
        <f t="shared" si="1"/>
        <v>BWKweneng</v>
      </c>
    </row>
    <row r="607" ht="13.5" customHeight="1">
      <c r="A607" s="331" t="s">
        <v>6682</v>
      </c>
      <c r="B607" s="331" t="s">
        <v>6683</v>
      </c>
      <c r="C607" s="331" t="str">
        <f t="shared" si="1"/>
        <v>BWNorth East</v>
      </c>
    </row>
    <row r="608" ht="13.5" customHeight="1">
      <c r="A608" s="331" t="s">
        <v>6684</v>
      </c>
      <c r="B608" s="331" t="s">
        <v>6685</v>
      </c>
      <c r="C608" s="331" t="str">
        <f t="shared" si="1"/>
        <v>BWNorth West</v>
      </c>
    </row>
    <row r="609" ht="13.5" customHeight="1">
      <c r="A609" s="331" t="s">
        <v>6686</v>
      </c>
      <c r="B609" s="331" t="s">
        <v>6687</v>
      </c>
      <c r="C609" s="331" t="str">
        <f t="shared" si="1"/>
        <v>BWSouth East</v>
      </c>
    </row>
    <row r="610" ht="13.5" customHeight="1">
      <c r="A610" s="331" t="s">
        <v>6688</v>
      </c>
      <c r="B610" s="331" t="s">
        <v>6689</v>
      </c>
      <c r="C610" s="331" t="str">
        <f t="shared" si="1"/>
        <v>BWSouthern</v>
      </c>
    </row>
    <row r="611" ht="13.5" customHeight="1">
      <c r="A611" s="331" t="s">
        <v>6690</v>
      </c>
      <c r="B611" s="331" t="s">
        <v>6691</v>
      </c>
      <c r="C611" s="331" t="str">
        <f t="shared" si="1"/>
        <v>BWJwaneng</v>
      </c>
    </row>
    <row r="612" ht="13.5" customHeight="1">
      <c r="A612" s="331" t="s">
        <v>6692</v>
      </c>
      <c r="B612" s="331" t="s">
        <v>6693</v>
      </c>
      <c r="C612" s="331" t="str">
        <f t="shared" si="1"/>
        <v>BWLobatse</v>
      </c>
    </row>
    <row r="613" ht="13.5" customHeight="1">
      <c r="A613" s="331" t="s">
        <v>6694</v>
      </c>
      <c r="B613" s="331" t="s">
        <v>6695</v>
      </c>
      <c r="C613" s="331" t="str">
        <f t="shared" si="1"/>
        <v>BWSelibe Phikwe</v>
      </c>
    </row>
    <row r="614" ht="13.5" customHeight="1">
      <c r="A614" s="331" t="s">
        <v>6696</v>
      </c>
      <c r="B614" s="331" t="s">
        <v>6697</v>
      </c>
      <c r="C614" s="331" t="str">
        <f t="shared" si="1"/>
        <v>BWSowa Town</v>
      </c>
    </row>
    <row r="615" ht="13.5" customHeight="1">
      <c r="A615" s="331" t="s">
        <v>6698</v>
      </c>
      <c r="B615" s="331" t="s">
        <v>6699</v>
      </c>
      <c r="C615" s="331" t="str">
        <f t="shared" si="1"/>
        <v>BWFrancistown</v>
      </c>
    </row>
    <row r="616" ht="13.5" customHeight="1">
      <c r="A616" s="331" t="s">
        <v>6700</v>
      </c>
      <c r="B616" s="331" t="s">
        <v>6701</v>
      </c>
      <c r="C616" s="331" t="str">
        <f t="shared" si="1"/>
        <v>BWGaborone</v>
      </c>
    </row>
    <row r="617" ht="13.5" customHeight="1">
      <c r="A617" s="331" t="s">
        <v>6702</v>
      </c>
      <c r="B617" s="331" t="s">
        <v>6703</v>
      </c>
      <c r="C617" s="331" t="str">
        <f t="shared" si="1"/>
        <v>BYHorad Minsk</v>
      </c>
    </row>
    <row r="618" ht="13.5" customHeight="1">
      <c r="A618" s="331" t="s">
        <v>6702</v>
      </c>
      <c r="B618" s="331" t="s">
        <v>6703</v>
      </c>
      <c r="C618" s="331" t="str">
        <f t="shared" si="1"/>
        <v>BYHorad Minsk</v>
      </c>
    </row>
    <row r="619" ht="13.5" customHeight="1">
      <c r="A619" s="331" t="s">
        <v>6702</v>
      </c>
      <c r="B619" s="331" t="s">
        <v>6704</v>
      </c>
      <c r="C619" s="331" t="str">
        <f t="shared" si="1"/>
        <v>BYGorod Minsk</v>
      </c>
    </row>
    <row r="620" ht="13.5" customHeight="1">
      <c r="A620" s="331" t="s">
        <v>6702</v>
      </c>
      <c r="B620" s="331" t="s">
        <v>6704</v>
      </c>
      <c r="C620" s="331" t="str">
        <f t="shared" si="1"/>
        <v>BYGorod Minsk</v>
      </c>
    </row>
    <row r="621" ht="13.5" customHeight="1">
      <c r="A621" s="331" t="s">
        <v>6705</v>
      </c>
      <c r="B621" s="331" t="s">
        <v>6706</v>
      </c>
      <c r="C621" s="331" t="str">
        <f t="shared" si="1"/>
        <v>BYBresckaja voblasć</v>
      </c>
    </row>
    <row r="622" ht="13.5" customHeight="1">
      <c r="A622" s="331" t="s">
        <v>6705</v>
      </c>
      <c r="B622" s="331" t="s">
        <v>6707</v>
      </c>
      <c r="C622" s="331" t="str">
        <f t="shared" si="1"/>
        <v>BYBrestskaya voblasts'</v>
      </c>
    </row>
    <row r="623" ht="13.5" customHeight="1">
      <c r="A623" s="331" t="s">
        <v>6705</v>
      </c>
      <c r="B623" s="331" t="s">
        <v>6708</v>
      </c>
      <c r="C623" s="331" t="str">
        <f t="shared" si="1"/>
        <v>BYBrestskaya oblast'</v>
      </c>
    </row>
    <row r="624" ht="13.5" customHeight="1">
      <c r="A624" s="331" t="s">
        <v>6705</v>
      </c>
      <c r="B624" s="331" t="s">
        <v>6709</v>
      </c>
      <c r="C624" s="331" t="str">
        <f t="shared" si="1"/>
        <v>BYBrestskaja oblast'</v>
      </c>
    </row>
    <row r="625" ht="13.5" customHeight="1">
      <c r="A625" s="331" t="s">
        <v>6710</v>
      </c>
      <c r="B625" s="331" t="s">
        <v>6711</v>
      </c>
      <c r="C625" s="331" t="str">
        <f t="shared" si="1"/>
        <v>BYHomieĺskaja voblasć</v>
      </c>
    </row>
    <row r="626" ht="13.5" customHeight="1">
      <c r="A626" s="331" t="s">
        <v>6710</v>
      </c>
      <c r="B626" s="331" t="s">
        <v>6712</v>
      </c>
      <c r="C626" s="331" t="str">
        <f t="shared" si="1"/>
        <v>BYHomyel'skaya voblasts'</v>
      </c>
    </row>
    <row r="627" ht="13.5" customHeight="1">
      <c r="A627" s="331" t="s">
        <v>6710</v>
      </c>
      <c r="B627" s="331" t="s">
        <v>6713</v>
      </c>
      <c r="C627" s="331" t="str">
        <f t="shared" si="1"/>
        <v>BYGomel'skaja oblast'</v>
      </c>
    </row>
    <row r="628" ht="13.5" customHeight="1">
      <c r="A628" s="331" t="s">
        <v>6710</v>
      </c>
      <c r="B628" s="331" t="s">
        <v>6714</v>
      </c>
      <c r="C628" s="331" t="str">
        <f t="shared" si="1"/>
        <v>BYGomel'skaya oblast'</v>
      </c>
    </row>
    <row r="629" ht="13.5" customHeight="1">
      <c r="A629" s="331" t="s">
        <v>6715</v>
      </c>
      <c r="B629" s="331" t="s">
        <v>6716</v>
      </c>
      <c r="C629" s="331" t="str">
        <f t="shared" si="1"/>
        <v>BYHrodzenskaya voblasts'</v>
      </c>
    </row>
    <row r="630" ht="13.5" customHeight="1">
      <c r="A630" s="331" t="s">
        <v>6715</v>
      </c>
      <c r="B630" s="331" t="s">
        <v>6717</v>
      </c>
      <c r="C630" s="331" t="str">
        <f t="shared" si="1"/>
        <v>BYHrodzienskaja voblasć</v>
      </c>
    </row>
    <row r="631" ht="13.5" customHeight="1">
      <c r="A631" s="331" t="s">
        <v>6715</v>
      </c>
      <c r="B631" s="331" t="s">
        <v>6718</v>
      </c>
      <c r="C631" s="331" t="str">
        <f t="shared" si="1"/>
        <v>BYGrodnenskaja oblast'</v>
      </c>
    </row>
    <row r="632" ht="13.5" customHeight="1">
      <c r="A632" s="331" t="s">
        <v>6715</v>
      </c>
      <c r="B632" s="331" t="s">
        <v>6719</v>
      </c>
      <c r="C632" s="331" t="str">
        <f t="shared" si="1"/>
        <v>BYGrodnenskaya oblast'</v>
      </c>
    </row>
    <row r="633" ht="13.5" customHeight="1">
      <c r="A633" s="331" t="s">
        <v>6720</v>
      </c>
      <c r="B633" s="331" t="s">
        <v>6721</v>
      </c>
      <c r="C633" s="331" t="str">
        <f t="shared" si="1"/>
        <v>BYMahilioŭskaja voblasć</v>
      </c>
    </row>
    <row r="634" ht="13.5" customHeight="1">
      <c r="A634" s="331" t="s">
        <v>6720</v>
      </c>
      <c r="B634" s="331" t="s">
        <v>6722</v>
      </c>
      <c r="C634" s="331" t="str">
        <f t="shared" si="1"/>
        <v>BYMahilyowskaya voblasts'</v>
      </c>
    </row>
    <row r="635" ht="13.5" customHeight="1">
      <c r="A635" s="331" t="s">
        <v>6720</v>
      </c>
      <c r="B635" s="331" t="s">
        <v>6723</v>
      </c>
      <c r="C635" s="331" t="str">
        <f t="shared" si="1"/>
        <v>BYMogilevskaja oblast'</v>
      </c>
    </row>
    <row r="636" ht="13.5" customHeight="1">
      <c r="A636" s="331" t="s">
        <v>6720</v>
      </c>
      <c r="B636" s="331" t="s">
        <v>6724</v>
      </c>
      <c r="C636" s="331" t="str">
        <f t="shared" si="1"/>
        <v>BYMogilevskaya oblast'</v>
      </c>
    </row>
    <row r="637" ht="13.5" customHeight="1">
      <c r="A637" s="331" t="s">
        <v>6725</v>
      </c>
      <c r="B637" s="331" t="s">
        <v>6726</v>
      </c>
      <c r="C637" s="331" t="str">
        <f t="shared" si="1"/>
        <v>BYMinskaja voblasć</v>
      </c>
    </row>
    <row r="638" ht="13.5" customHeight="1">
      <c r="A638" s="331" t="s">
        <v>6725</v>
      </c>
      <c r="B638" s="331" t="s">
        <v>6727</v>
      </c>
      <c r="C638" s="331" t="str">
        <f t="shared" si="1"/>
        <v>BYMinskaya voblasts'</v>
      </c>
    </row>
    <row r="639" ht="13.5" customHeight="1">
      <c r="A639" s="331" t="s">
        <v>6725</v>
      </c>
      <c r="B639" s="331" t="s">
        <v>6728</v>
      </c>
      <c r="C639" s="331" t="str">
        <f t="shared" si="1"/>
        <v>BYMinskaya oblast'</v>
      </c>
    </row>
    <row r="640" ht="13.5" customHeight="1">
      <c r="A640" s="331" t="s">
        <v>6725</v>
      </c>
      <c r="B640" s="331" t="s">
        <v>6729</v>
      </c>
      <c r="C640" s="331" t="str">
        <f t="shared" si="1"/>
        <v>BYMinskaja oblast'</v>
      </c>
    </row>
    <row r="641" ht="13.5" customHeight="1">
      <c r="A641" s="331" t="s">
        <v>6730</v>
      </c>
      <c r="B641" s="331" t="s">
        <v>6731</v>
      </c>
      <c r="C641" s="331" t="str">
        <f t="shared" si="1"/>
        <v>BYViciebskaja voblasć</v>
      </c>
    </row>
    <row r="642" ht="13.5" customHeight="1">
      <c r="A642" s="331" t="s">
        <v>6730</v>
      </c>
      <c r="B642" s="331" t="s">
        <v>6732</v>
      </c>
      <c r="C642" s="331" t="str">
        <f t="shared" si="1"/>
        <v>BYVitsyebskaya voblasts'</v>
      </c>
    </row>
    <row r="643" ht="13.5" customHeight="1">
      <c r="A643" s="331" t="s">
        <v>6730</v>
      </c>
      <c r="B643" s="331" t="s">
        <v>6733</v>
      </c>
      <c r="C643" s="331" t="str">
        <f t="shared" si="1"/>
        <v>BYVitebskaja oblast'</v>
      </c>
    </row>
    <row r="644" ht="13.5" customHeight="1">
      <c r="A644" s="331" t="s">
        <v>6730</v>
      </c>
      <c r="B644" s="331" t="s">
        <v>6734</v>
      </c>
      <c r="C644" s="331" t="str">
        <f t="shared" si="1"/>
        <v>BYVitebskaya oblast'</v>
      </c>
    </row>
    <row r="645" ht="13.5" customHeight="1">
      <c r="A645" s="331" t="s">
        <v>6735</v>
      </c>
      <c r="B645" s="331" t="s">
        <v>6736</v>
      </c>
      <c r="C645" s="331" t="str">
        <f t="shared" si="1"/>
        <v>BZBelize</v>
      </c>
    </row>
    <row r="646" ht="13.5" customHeight="1">
      <c r="A646" s="331" t="s">
        <v>6737</v>
      </c>
      <c r="B646" s="331" t="s">
        <v>6738</v>
      </c>
      <c r="C646" s="331" t="str">
        <f t="shared" si="1"/>
        <v>BZCayo</v>
      </c>
    </row>
    <row r="647" ht="13.5" customHeight="1">
      <c r="A647" s="331" t="s">
        <v>6739</v>
      </c>
      <c r="B647" s="331" t="s">
        <v>6740</v>
      </c>
      <c r="C647" s="331" t="str">
        <f t="shared" si="1"/>
        <v>BZCorozal</v>
      </c>
    </row>
    <row r="648" ht="13.5" customHeight="1">
      <c r="A648" s="331" t="s">
        <v>6741</v>
      </c>
      <c r="B648" s="331" t="s">
        <v>6742</v>
      </c>
      <c r="C648" s="331" t="str">
        <f t="shared" si="1"/>
        <v>BZOrange Walk</v>
      </c>
    </row>
    <row r="649" ht="13.5" customHeight="1">
      <c r="A649" s="331" t="s">
        <v>6743</v>
      </c>
      <c r="B649" s="331" t="s">
        <v>6744</v>
      </c>
      <c r="C649" s="331" t="str">
        <f t="shared" si="1"/>
        <v>BZStann Creek</v>
      </c>
    </row>
    <row r="650" ht="13.5" customHeight="1">
      <c r="A650" s="331" t="s">
        <v>6745</v>
      </c>
      <c r="B650" s="331" t="s">
        <v>1789</v>
      </c>
      <c r="C650" s="331" t="str">
        <f t="shared" si="1"/>
        <v>BZToledo</v>
      </c>
    </row>
    <row r="651" ht="13.5" customHeight="1">
      <c r="A651" s="331" t="s">
        <v>6746</v>
      </c>
      <c r="B651" s="331" t="s">
        <v>6747</v>
      </c>
      <c r="C651" s="331" t="str">
        <f t="shared" si="1"/>
        <v>CANorthwest Territories</v>
      </c>
    </row>
    <row r="652" ht="13.5" customHeight="1">
      <c r="A652" s="331" t="s">
        <v>6746</v>
      </c>
      <c r="B652" s="331" t="s">
        <v>6748</v>
      </c>
      <c r="C652" s="331" t="str">
        <f t="shared" si="1"/>
        <v>CATerritoires du Nord-Ouest</v>
      </c>
    </row>
    <row r="653" ht="13.5" customHeight="1">
      <c r="A653" s="331" t="s">
        <v>6749</v>
      </c>
      <c r="B653" s="331" t="s">
        <v>6750</v>
      </c>
      <c r="C653" s="331" t="str">
        <f t="shared" si="1"/>
        <v>CANunavut</v>
      </c>
    </row>
    <row r="654" ht="13.5" customHeight="1">
      <c r="A654" s="331" t="s">
        <v>6749</v>
      </c>
      <c r="B654" s="331" t="s">
        <v>6750</v>
      </c>
      <c r="C654" s="331" t="str">
        <f t="shared" si="1"/>
        <v>CANunavut</v>
      </c>
    </row>
    <row r="655" ht="13.5" customHeight="1">
      <c r="A655" s="331" t="s">
        <v>6751</v>
      </c>
      <c r="B655" s="331" t="s">
        <v>6752</v>
      </c>
      <c r="C655" s="331" t="str">
        <f t="shared" si="1"/>
        <v>CAYukon</v>
      </c>
    </row>
    <row r="656" ht="13.5" customHeight="1">
      <c r="A656" s="331" t="s">
        <v>6751</v>
      </c>
      <c r="B656" s="331" t="s">
        <v>6752</v>
      </c>
      <c r="C656" s="331" t="str">
        <f t="shared" si="1"/>
        <v>CAYukon</v>
      </c>
    </row>
    <row r="657" ht="13.5" customHeight="1">
      <c r="A657" s="331" t="s">
        <v>6753</v>
      </c>
      <c r="B657" s="331" t="s">
        <v>6754</v>
      </c>
      <c r="C657" s="331" t="str">
        <f t="shared" si="1"/>
        <v>CAAlberta</v>
      </c>
    </row>
    <row r="658" ht="13.5" customHeight="1">
      <c r="A658" s="331" t="s">
        <v>6753</v>
      </c>
      <c r="B658" s="331" t="s">
        <v>6754</v>
      </c>
      <c r="C658" s="331" t="str">
        <f t="shared" si="1"/>
        <v>CAAlberta</v>
      </c>
    </row>
    <row r="659" ht="13.5" customHeight="1">
      <c r="A659" s="331" t="s">
        <v>6755</v>
      </c>
      <c r="B659" s="331" t="s">
        <v>6756</v>
      </c>
      <c r="C659" s="331" t="str">
        <f t="shared" si="1"/>
        <v>CABritish Columbia</v>
      </c>
    </row>
    <row r="660" ht="13.5" customHeight="1">
      <c r="A660" s="331" t="s">
        <v>6755</v>
      </c>
      <c r="B660" s="331" t="s">
        <v>6757</v>
      </c>
      <c r="C660" s="331" t="str">
        <f t="shared" si="1"/>
        <v>CAColombie-Britannique</v>
      </c>
    </row>
    <row r="661" ht="13.5" customHeight="1">
      <c r="A661" s="331" t="s">
        <v>6758</v>
      </c>
      <c r="B661" s="331" t="s">
        <v>6759</v>
      </c>
      <c r="C661" s="331" t="str">
        <f t="shared" si="1"/>
        <v>CAManitoba</v>
      </c>
    </row>
    <row r="662" ht="13.5" customHeight="1">
      <c r="A662" s="331" t="s">
        <v>6758</v>
      </c>
      <c r="B662" s="331" t="s">
        <v>6759</v>
      </c>
      <c r="C662" s="331" t="str">
        <f t="shared" si="1"/>
        <v>CAManitoba</v>
      </c>
    </row>
    <row r="663" ht="13.5" customHeight="1">
      <c r="A663" s="331" t="s">
        <v>6760</v>
      </c>
      <c r="B663" s="331" t="s">
        <v>6761</v>
      </c>
      <c r="C663" s="331" t="str">
        <f t="shared" si="1"/>
        <v>CANew Brunswick</v>
      </c>
    </row>
    <row r="664" ht="13.5" customHeight="1">
      <c r="A664" s="331" t="s">
        <v>6760</v>
      </c>
      <c r="B664" s="331" t="s">
        <v>6762</v>
      </c>
      <c r="C664" s="331" t="str">
        <f t="shared" si="1"/>
        <v>CANouveau-Brunswick</v>
      </c>
    </row>
    <row r="665" ht="13.5" customHeight="1">
      <c r="A665" s="331" t="s">
        <v>6763</v>
      </c>
      <c r="B665" s="331" t="s">
        <v>6764</v>
      </c>
      <c r="C665" s="331" t="str">
        <f t="shared" si="1"/>
        <v>CANewfoundland and Labrador</v>
      </c>
    </row>
    <row r="666" ht="13.5" customHeight="1">
      <c r="A666" s="331" t="s">
        <v>6763</v>
      </c>
      <c r="B666" s="331" t="s">
        <v>6765</v>
      </c>
      <c r="C666" s="331" t="str">
        <f t="shared" si="1"/>
        <v>CATerre-Neuve-et-Labrador</v>
      </c>
    </row>
    <row r="667" ht="13.5" customHeight="1">
      <c r="A667" s="331" t="s">
        <v>6766</v>
      </c>
      <c r="B667" s="331" t="s">
        <v>6767</v>
      </c>
      <c r="C667" s="331" t="str">
        <f t="shared" si="1"/>
        <v>CANova Scotia</v>
      </c>
    </row>
    <row r="668" ht="13.5" customHeight="1">
      <c r="A668" s="331" t="s">
        <v>6766</v>
      </c>
      <c r="B668" s="331" t="s">
        <v>6768</v>
      </c>
      <c r="C668" s="331" t="str">
        <f t="shared" si="1"/>
        <v>CANouvelle-Écosse</v>
      </c>
    </row>
    <row r="669" ht="13.5" customHeight="1">
      <c r="A669" s="331" t="s">
        <v>6769</v>
      </c>
      <c r="B669" s="331" t="s">
        <v>1279</v>
      </c>
      <c r="C669" s="331" t="str">
        <f t="shared" si="1"/>
        <v>CAOntario</v>
      </c>
    </row>
    <row r="670" ht="13.5" customHeight="1">
      <c r="A670" s="331" t="s">
        <v>6769</v>
      </c>
      <c r="B670" s="331" t="s">
        <v>1279</v>
      </c>
      <c r="C670" s="331" t="str">
        <f t="shared" si="1"/>
        <v>CAOntario</v>
      </c>
    </row>
    <row r="671" ht="13.5" customHeight="1">
      <c r="A671" s="331" t="s">
        <v>6770</v>
      </c>
      <c r="B671" s="331" t="s">
        <v>6771</v>
      </c>
      <c r="C671" s="331" t="str">
        <f t="shared" si="1"/>
        <v>CAPrince Edward Island</v>
      </c>
    </row>
    <row r="672" ht="13.5" customHeight="1">
      <c r="A672" s="331" t="s">
        <v>6770</v>
      </c>
      <c r="B672" s="331" t="s">
        <v>6772</v>
      </c>
      <c r="C672" s="331" t="str">
        <f t="shared" si="1"/>
        <v>CAÎle-du-Prince-Édouard</v>
      </c>
    </row>
    <row r="673" ht="13.5" customHeight="1">
      <c r="A673" s="331" t="s">
        <v>6773</v>
      </c>
      <c r="B673" s="331" t="s">
        <v>1312</v>
      </c>
      <c r="C673" s="331" t="str">
        <f t="shared" si="1"/>
        <v>CAQuebec</v>
      </c>
    </row>
    <row r="674" ht="13.5" customHeight="1">
      <c r="A674" s="331" t="s">
        <v>6773</v>
      </c>
      <c r="B674" s="331" t="s">
        <v>6774</v>
      </c>
      <c r="C674" s="331" t="str">
        <f t="shared" si="1"/>
        <v>CAQuébec</v>
      </c>
    </row>
    <row r="675" ht="13.5" customHeight="1">
      <c r="A675" s="331" t="s">
        <v>6775</v>
      </c>
      <c r="B675" s="331" t="s">
        <v>6776</v>
      </c>
      <c r="C675" s="331" t="str">
        <f t="shared" si="1"/>
        <v>CASaskatchewan</v>
      </c>
    </row>
    <row r="676" ht="13.5" customHeight="1">
      <c r="A676" s="331" t="s">
        <v>6775</v>
      </c>
      <c r="B676" s="331" t="s">
        <v>6776</v>
      </c>
      <c r="C676" s="331" t="str">
        <f t="shared" si="1"/>
        <v>CASaskatchewan</v>
      </c>
    </row>
    <row r="677" ht="13.5" customHeight="1">
      <c r="A677" s="331" t="s">
        <v>6777</v>
      </c>
      <c r="B677" s="331" t="s">
        <v>6778</v>
      </c>
      <c r="C677" s="331" t="str">
        <f t="shared" si="1"/>
        <v>CDKongo Central</v>
      </c>
    </row>
    <row r="678" ht="13.5" customHeight="1">
      <c r="A678" s="331" t="s">
        <v>6779</v>
      </c>
      <c r="B678" s="331" t="s">
        <v>6780</v>
      </c>
      <c r="C678" s="331" t="str">
        <f t="shared" si="1"/>
        <v>CDBas-Uélé</v>
      </c>
    </row>
    <row r="679" ht="13.5" customHeight="1">
      <c r="A679" s="331" t="s">
        <v>6781</v>
      </c>
      <c r="B679" s="331" t="s">
        <v>6782</v>
      </c>
      <c r="C679" s="331" t="str">
        <f t="shared" si="1"/>
        <v>CDÉquateur</v>
      </c>
    </row>
    <row r="680" ht="13.5" customHeight="1">
      <c r="A680" s="331" t="s">
        <v>6783</v>
      </c>
      <c r="B680" s="331" t="s">
        <v>1860</v>
      </c>
      <c r="C680" s="331" t="str">
        <f t="shared" si="1"/>
        <v>CDHaut-Katanga</v>
      </c>
    </row>
    <row r="681" ht="13.5" customHeight="1">
      <c r="A681" s="331" t="s">
        <v>6784</v>
      </c>
      <c r="B681" s="331" t="s">
        <v>6785</v>
      </c>
      <c r="C681" s="331" t="str">
        <f t="shared" si="1"/>
        <v>CDHaut-Lomami</v>
      </c>
    </row>
    <row r="682" ht="13.5" customHeight="1">
      <c r="A682" s="331" t="s">
        <v>6786</v>
      </c>
      <c r="B682" s="331" t="s">
        <v>6787</v>
      </c>
      <c r="C682" s="331" t="str">
        <f t="shared" si="1"/>
        <v>CDHaut-Uélé</v>
      </c>
    </row>
    <row r="683" ht="13.5" customHeight="1">
      <c r="A683" s="331" t="s">
        <v>6788</v>
      </c>
      <c r="B683" s="331" t="s">
        <v>6789</v>
      </c>
      <c r="C683" s="331" t="str">
        <f t="shared" si="1"/>
        <v>CDIturi</v>
      </c>
    </row>
    <row r="684" ht="13.5" customHeight="1">
      <c r="A684" s="331" t="s">
        <v>6790</v>
      </c>
      <c r="B684" s="331" t="s">
        <v>6791</v>
      </c>
      <c r="C684" s="331" t="str">
        <f t="shared" si="1"/>
        <v>CDKasaï Central</v>
      </c>
    </row>
    <row r="685" ht="13.5" customHeight="1">
      <c r="A685" s="331" t="s">
        <v>6792</v>
      </c>
      <c r="B685" s="331" t="s">
        <v>6793</v>
      </c>
      <c r="C685" s="331" t="str">
        <f t="shared" si="1"/>
        <v>CDKasaï Oriental</v>
      </c>
    </row>
    <row r="686" ht="13.5" customHeight="1">
      <c r="A686" s="331" t="s">
        <v>6794</v>
      </c>
      <c r="B686" s="331" t="s">
        <v>6795</v>
      </c>
      <c r="C686" s="331" t="str">
        <f t="shared" si="1"/>
        <v>CDKwango</v>
      </c>
    </row>
    <row r="687" ht="13.5" customHeight="1">
      <c r="A687" s="331" t="s">
        <v>6796</v>
      </c>
      <c r="B687" s="331" t="s">
        <v>6797</v>
      </c>
      <c r="C687" s="331" t="str">
        <f t="shared" si="1"/>
        <v>CDKwilu</v>
      </c>
    </row>
    <row r="688" ht="13.5" customHeight="1">
      <c r="A688" s="331" t="s">
        <v>6798</v>
      </c>
      <c r="B688" s="331" t="s">
        <v>6799</v>
      </c>
      <c r="C688" s="331" t="str">
        <f t="shared" si="1"/>
        <v>CDKasaï</v>
      </c>
    </row>
    <row r="689" ht="13.5" customHeight="1">
      <c r="A689" s="331" t="s">
        <v>6800</v>
      </c>
      <c r="B689" s="331" t="s">
        <v>6801</v>
      </c>
      <c r="C689" s="331" t="str">
        <f t="shared" si="1"/>
        <v>CDLomami</v>
      </c>
    </row>
    <row r="690" ht="13.5" customHeight="1">
      <c r="A690" s="331" t="s">
        <v>6802</v>
      </c>
      <c r="B690" s="331" t="s">
        <v>6803</v>
      </c>
      <c r="C690" s="331" t="str">
        <f t="shared" si="1"/>
        <v>CDLualaba</v>
      </c>
    </row>
    <row r="691" ht="13.5" customHeight="1">
      <c r="A691" s="331" t="s">
        <v>6804</v>
      </c>
      <c r="B691" s="331" t="s">
        <v>6805</v>
      </c>
      <c r="C691" s="331" t="str">
        <f t="shared" si="1"/>
        <v>CDManiema</v>
      </c>
    </row>
    <row r="692" ht="13.5" customHeight="1">
      <c r="A692" s="331" t="s">
        <v>6806</v>
      </c>
      <c r="B692" s="331" t="s">
        <v>6807</v>
      </c>
      <c r="C692" s="331" t="str">
        <f t="shared" si="1"/>
        <v>CDMai-Ndombe</v>
      </c>
    </row>
    <row r="693" ht="13.5" customHeight="1">
      <c r="A693" s="331" t="s">
        <v>6808</v>
      </c>
      <c r="B693" s="331" t="s">
        <v>6809</v>
      </c>
      <c r="C693" s="331" t="str">
        <f t="shared" si="1"/>
        <v>CDMongala</v>
      </c>
    </row>
    <row r="694" ht="13.5" customHeight="1">
      <c r="A694" s="331" t="s">
        <v>6810</v>
      </c>
      <c r="B694" s="331" t="s">
        <v>6811</v>
      </c>
      <c r="C694" s="331" t="str">
        <f t="shared" si="1"/>
        <v>CDNord-Kivu</v>
      </c>
    </row>
    <row r="695" ht="13.5" customHeight="1">
      <c r="A695" s="331" t="s">
        <v>6812</v>
      </c>
      <c r="B695" s="331" t="s">
        <v>6813</v>
      </c>
      <c r="C695" s="331" t="str">
        <f t="shared" si="1"/>
        <v>CDNord-Ubangi</v>
      </c>
    </row>
    <row r="696" ht="13.5" customHeight="1">
      <c r="A696" s="331" t="s">
        <v>6814</v>
      </c>
      <c r="B696" s="331" t="s">
        <v>6815</v>
      </c>
      <c r="C696" s="331" t="str">
        <f t="shared" si="1"/>
        <v>CDSankuru</v>
      </c>
    </row>
    <row r="697" ht="13.5" customHeight="1">
      <c r="A697" s="331" t="s">
        <v>6816</v>
      </c>
      <c r="B697" s="331" t="s">
        <v>6817</v>
      </c>
      <c r="C697" s="331" t="str">
        <f t="shared" si="1"/>
        <v>CDSud-Kivu</v>
      </c>
    </row>
    <row r="698" ht="13.5" customHeight="1">
      <c r="A698" s="331" t="s">
        <v>6818</v>
      </c>
      <c r="B698" s="331" t="s">
        <v>6819</v>
      </c>
      <c r="C698" s="331" t="str">
        <f t="shared" si="1"/>
        <v>CDSud-Ubangi</v>
      </c>
    </row>
    <row r="699" ht="13.5" customHeight="1">
      <c r="A699" s="331" t="s">
        <v>6820</v>
      </c>
      <c r="B699" s="331" t="s">
        <v>6821</v>
      </c>
      <c r="C699" s="331" t="str">
        <f t="shared" si="1"/>
        <v>CDTanganyika</v>
      </c>
    </row>
    <row r="700" ht="13.5" customHeight="1">
      <c r="A700" s="331" t="s">
        <v>6822</v>
      </c>
      <c r="B700" s="331" t="s">
        <v>6823</v>
      </c>
      <c r="C700" s="331" t="str">
        <f t="shared" si="1"/>
        <v>CDTshopo</v>
      </c>
    </row>
    <row r="701" ht="13.5" customHeight="1">
      <c r="A701" s="331" t="s">
        <v>6824</v>
      </c>
      <c r="B701" s="331" t="s">
        <v>6825</v>
      </c>
      <c r="C701" s="331" t="str">
        <f t="shared" si="1"/>
        <v>CDTshuapa</v>
      </c>
    </row>
    <row r="702" ht="13.5" customHeight="1">
      <c r="A702" s="331" t="s">
        <v>6826</v>
      </c>
      <c r="B702" s="331" t="s">
        <v>6827</v>
      </c>
      <c r="C702" s="331" t="str">
        <f t="shared" si="1"/>
        <v>CDKinshasa</v>
      </c>
    </row>
    <row r="703" ht="13.5" customHeight="1">
      <c r="A703" s="331" t="s">
        <v>6828</v>
      </c>
      <c r="B703" s="331" t="s">
        <v>6829</v>
      </c>
      <c r="C703" s="331" t="str">
        <f t="shared" si="1"/>
        <v>CFGribingui</v>
      </c>
    </row>
    <row r="704" ht="13.5" customHeight="1">
      <c r="A704" s="331" t="s">
        <v>6828</v>
      </c>
      <c r="B704" s="331" t="s">
        <v>6830</v>
      </c>
      <c r="C704" s="331" t="str">
        <f t="shared" si="1"/>
        <v>CFGïrïbïngï</v>
      </c>
    </row>
    <row r="705" ht="13.5" customHeight="1">
      <c r="A705" s="331" t="s">
        <v>6831</v>
      </c>
      <c r="B705" s="331" t="s">
        <v>6832</v>
      </c>
      <c r="C705" s="331" t="str">
        <f t="shared" si="1"/>
        <v>CFSangha</v>
      </c>
    </row>
    <row r="706" ht="13.5" customHeight="1">
      <c r="A706" s="331" t="s">
        <v>6831</v>
      </c>
      <c r="B706" s="331" t="s">
        <v>6833</v>
      </c>
      <c r="C706" s="331" t="str">
        <f t="shared" si="1"/>
        <v>CFSangä</v>
      </c>
    </row>
    <row r="707" ht="13.5" customHeight="1">
      <c r="A707" s="331" t="s">
        <v>6834</v>
      </c>
      <c r="B707" s="331" t="s">
        <v>6835</v>
      </c>
      <c r="C707" s="331" t="str">
        <f t="shared" si="1"/>
        <v>CFOuham</v>
      </c>
    </row>
    <row r="708" ht="13.5" customHeight="1">
      <c r="A708" s="331" t="s">
        <v>6834</v>
      </c>
      <c r="B708" s="331" t="s">
        <v>6836</v>
      </c>
      <c r="C708" s="331" t="str">
        <f t="shared" si="1"/>
        <v>CFWâmo</v>
      </c>
    </row>
    <row r="709" ht="13.5" customHeight="1">
      <c r="A709" s="331" t="s">
        <v>6837</v>
      </c>
      <c r="B709" s="331" t="s">
        <v>6838</v>
      </c>
      <c r="C709" s="331" t="str">
        <f t="shared" si="1"/>
        <v>CFBamingui-Bangoran</v>
      </c>
    </row>
    <row r="710" ht="13.5" customHeight="1">
      <c r="A710" s="331" t="s">
        <v>6837</v>
      </c>
      <c r="B710" s="331" t="s">
        <v>6839</v>
      </c>
      <c r="C710" s="331" t="str">
        <f t="shared" si="1"/>
        <v>CFBamïngï-Bangoran</v>
      </c>
    </row>
    <row r="711" ht="13.5" customHeight="1">
      <c r="A711" s="331" t="s">
        <v>6840</v>
      </c>
      <c r="B711" s="331" t="s">
        <v>6841</v>
      </c>
      <c r="C711" s="331" t="str">
        <f t="shared" si="1"/>
        <v>CFBasse-Kotto</v>
      </c>
    </row>
    <row r="712" ht="13.5" customHeight="1">
      <c r="A712" s="331" t="s">
        <v>6840</v>
      </c>
      <c r="B712" s="331" t="s">
        <v>6842</v>
      </c>
      <c r="C712" s="331" t="str">
        <f t="shared" si="1"/>
        <v>CFDo-Kötö</v>
      </c>
    </row>
    <row r="713" ht="13.5" customHeight="1">
      <c r="A713" s="331" t="s">
        <v>6843</v>
      </c>
      <c r="B713" s="331" t="s">
        <v>6844</v>
      </c>
      <c r="C713" s="331" t="str">
        <f t="shared" si="1"/>
        <v>CFHaute-Kotto</v>
      </c>
    </row>
    <row r="714" ht="13.5" customHeight="1">
      <c r="A714" s="331" t="s">
        <v>6843</v>
      </c>
      <c r="B714" s="331" t="s">
        <v>6845</v>
      </c>
      <c r="C714" s="331" t="str">
        <f t="shared" si="1"/>
        <v>CFTö-Kötö</v>
      </c>
    </row>
    <row r="715" ht="13.5" customHeight="1">
      <c r="A715" s="331" t="s">
        <v>6846</v>
      </c>
      <c r="B715" s="331" t="s">
        <v>6847</v>
      </c>
      <c r="C715" s="331" t="str">
        <f t="shared" si="1"/>
        <v>CFHaut-Mbomou</v>
      </c>
    </row>
    <row r="716" ht="13.5" customHeight="1">
      <c r="A716" s="331" t="s">
        <v>6846</v>
      </c>
      <c r="B716" s="331" t="s">
        <v>6848</v>
      </c>
      <c r="C716" s="331" t="str">
        <f t="shared" si="1"/>
        <v>CFTö-Mbömü</v>
      </c>
    </row>
    <row r="717" ht="13.5" customHeight="1">
      <c r="A717" s="331" t="s">
        <v>6849</v>
      </c>
      <c r="B717" s="331" t="s">
        <v>6850</v>
      </c>
      <c r="C717" s="331" t="str">
        <f t="shared" si="1"/>
        <v>CFHaute-Sangha / Mambéré-Kadéï</v>
      </c>
    </row>
    <row r="718" ht="13.5" customHeight="1">
      <c r="A718" s="331" t="s">
        <v>6849</v>
      </c>
      <c r="B718" s="331" t="s">
        <v>6851</v>
      </c>
      <c r="C718" s="331" t="str">
        <f t="shared" si="1"/>
        <v>CFTö-Sangä / Mbaere-Kadeï</v>
      </c>
    </row>
    <row r="719" ht="13.5" customHeight="1">
      <c r="A719" s="331" t="s">
        <v>6852</v>
      </c>
      <c r="B719" s="331" t="s">
        <v>6853</v>
      </c>
      <c r="C719" s="331" t="str">
        <f t="shared" si="1"/>
        <v>CFKémo-Gribingui</v>
      </c>
    </row>
    <row r="720" ht="13.5" customHeight="1">
      <c r="A720" s="331" t="s">
        <v>6852</v>
      </c>
      <c r="B720" s="331" t="s">
        <v>6854</v>
      </c>
      <c r="C720" s="331" t="str">
        <f t="shared" si="1"/>
        <v>CFKemö-Gïrïbïngï</v>
      </c>
    </row>
    <row r="721" ht="13.5" customHeight="1">
      <c r="A721" s="331" t="s">
        <v>6855</v>
      </c>
      <c r="B721" s="331" t="s">
        <v>6856</v>
      </c>
      <c r="C721" s="331" t="str">
        <f t="shared" si="1"/>
        <v>CFLobaye</v>
      </c>
    </row>
    <row r="722" ht="13.5" customHeight="1">
      <c r="A722" s="331" t="s">
        <v>6855</v>
      </c>
      <c r="B722" s="331" t="s">
        <v>6857</v>
      </c>
      <c r="C722" s="331" t="str">
        <f t="shared" si="1"/>
        <v>CFLobâye</v>
      </c>
    </row>
    <row r="723" ht="13.5" customHeight="1">
      <c r="A723" s="331" t="s">
        <v>6858</v>
      </c>
      <c r="B723" s="331" t="s">
        <v>6859</v>
      </c>
      <c r="C723" s="331" t="str">
        <f t="shared" si="1"/>
        <v>CFMbomou</v>
      </c>
    </row>
    <row r="724" ht="13.5" customHeight="1">
      <c r="A724" s="331" t="s">
        <v>6858</v>
      </c>
      <c r="B724" s="331" t="s">
        <v>6860</v>
      </c>
      <c r="C724" s="331" t="str">
        <f t="shared" si="1"/>
        <v>CFMbömü</v>
      </c>
    </row>
    <row r="725" ht="13.5" customHeight="1">
      <c r="A725" s="331" t="s">
        <v>6861</v>
      </c>
      <c r="B725" s="331" t="s">
        <v>6862</v>
      </c>
      <c r="C725" s="331" t="str">
        <f t="shared" si="1"/>
        <v>CFOmbella-Mpoko</v>
      </c>
    </row>
    <row r="726" ht="13.5" customHeight="1">
      <c r="A726" s="331" t="s">
        <v>6861</v>
      </c>
      <c r="B726" s="331" t="s">
        <v>6863</v>
      </c>
      <c r="C726" s="331" t="str">
        <f t="shared" si="1"/>
        <v>CFÖmbëlä-Pökö</v>
      </c>
    </row>
    <row r="727" ht="13.5" customHeight="1">
      <c r="A727" s="331" t="s">
        <v>6864</v>
      </c>
      <c r="B727" s="331" t="s">
        <v>6865</v>
      </c>
      <c r="C727" s="331" t="str">
        <f t="shared" si="1"/>
        <v>CFNana-Mambéré</v>
      </c>
    </row>
    <row r="728" ht="13.5" customHeight="1">
      <c r="A728" s="331" t="s">
        <v>6864</v>
      </c>
      <c r="B728" s="331" t="s">
        <v>6866</v>
      </c>
      <c r="C728" s="331" t="str">
        <f t="shared" si="1"/>
        <v>CFNanä-Mbaere</v>
      </c>
    </row>
    <row r="729" ht="13.5" customHeight="1">
      <c r="A729" s="331" t="s">
        <v>6867</v>
      </c>
      <c r="B729" s="331" t="s">
        <v>6868</v>
      </c>
      <c r="C729" s="331" t="str">
        <f t="shared" si="1"/>
        <v>CFOuham-Pendé</v>
      </c>
    </row>
    <row r="730" ht="13.5" customHeight="1">
      <c r="A730" s="331" t="s">
        <v>6867</v>
      </c>
      <c r="B730" s="331" t="s">
        <v>6869</v>
      </c>
      <c r="C730" s="331" t="str">
        <f t="shared" si="1"/>
        <v>CFWâmo-Pendë</v>
      </c>
    </row>
    <row r="731" ht="13.5" customHeight="1">
      <c r="A731" s="331" t="s">
        <v>6870</v>
      </c>
      <c r="B731" s="331" t="s">
        <v>6871</v>
      </c>
      <c r="C731" s="331" t="str">
        <f t="shared" si="1"/>
        <v>CFOuaka</v>
      </c>
    </row>
    <row r="732" ht="13.5" customHeight="1">
      <c r="A732" s="331" t="s">
        <v>6870</v>
      </c>
      <c r="B732" s="331" t="s">
        <v>6872</v>
      </c>
      <c r="C732" s="331" t="str">
        <f t="shared" si="1"/>
        <v>CFWäkä</v>
      </c>
    </row>
    <row r="733" ht="13.5" customHeight="1">
      <c r="A733" s="331" t="s">
        <v>6873</v>
      </c>
      <c r="B733" s="331" t="s">
        <v>6874</v>
      </c>
      <c r="C733" s="331" t="str">
        <f t="shared" si="1"/>
        <v>CFVakaga</v>
      </c>
    </row>
    <row r="734" ht="13.5" customHeight="1">
      <c r="A734" s="331" t="s">
        <v>6873</v>
      </c>
      <c r="B734" s="331" t="s">
        <v>6874</v>
      </c>
      <c r="C734" s="331" t="str">
        <f t="shared" si="1"/>
        <v>CFVakaga</v>
      </c>
    </row>
    <row r="735" ht="13.5" customHeight="1">
      <c r="A735" s="331" t="s">
        <v>6875</v>
      </c>
      <c r="B735" s="331" t="s">
        <v>6876</v>
      </c>
      <c r="C735" s="331" t="str">
        <f t="shared" si="1"/>
        <v>CFBangui</v>
      </c>
    </row>
    <row r="736" ht="13.5" customHeight="1">
      <c r="A736" s="331" t="s">
        <v>6875</v>
      </c>
      <c r="B736" s="331" t="s">
        <v>6877</v>
      </c>
      <c r="C736" s="331" t="str">
        <f t="shared" si="1"/>
        <v>CFBangî</v>
      </c>
    </row>
    <row r="737" ht="13.5" customHeight="1">
      <c r="A737" s="331" t="s">
        <v>6878</v>
      </c>
      <c r="B737" s="331" t="s">
        <v>6879</v>
      </c>
      <c r="C737" s="331" t="str">
        <f t="shared" si="1"/>
        <v>CGBouenza</v>
      </c>
    </row>
    <row r="738" ht="13.5" customHeight="1">
      <c r="A738" s="331" t="s">
        <v>6880</v>
      </c>
      <c r="B738" s="331" t="s">
        <v>6881</v>
      </c>
      <c r="C738" s="331" t="str">
        <f t="shared" si="1"/>
        <v>CGPool</v>
      </c>
    </row>
    <row r="739" ht="13.5" customHeight="1">
      <c r="A739" s="331" t="s">
        <v>6882</v>
      </c>
      <c r="B739" s="331" t="s">
        <v>6832</v>
      </c>
      <c r="C739" s="331" t="str">
        <f t="shared" si="1"/>
        <v>CGSangha</v>
      </c>
    </row>
    <row r="740" ht="13.5" customHeight="1">
      <c r="A740" s="331" t="s">
        <v>6883</v>
      </c>
      <c r="B740" s="331" t="s">
        <v>6884</v>
      </c>
      <c r="C740" s="331" t="str">
        <f t="shared" si="1"/>
        <v>CGPlateaux</v>
      </c>
    </row>
    <row r="741" ht="13.5" customHeight="1">
      <c r="A741" s="331" t="s">
        <v>6885</v>
      </c>
      <c r="B741" s="331" t="s">
        <v>6886</v>
      </c>
      <c r="C741" s="331" t="str">
        <f t="shared" si="1"/>
        <v>CGCuvette-Ouest</v>
      </c>
    </row>
    <row r="742" ht="13.5" customHeight="1">
      <c r="A742" s="331" t="s">
        <v>6887</v>
      </c>
      <c r="B742" s="331" t="s">
        <v>6888</v>
      </c>
      <c r="C742" s="331" t="str">
        <f t="shared" si="1"/>
        <v>CGPointe-Noire</v>
      </c>
    </row>
    <row r="743" ht="13.5" customHeight="1">
      <c r="A743" s="331" t="s">
        <v>6889</v>
      </c>
      <c r="B743" s="331" t="s">
        <v>6890</v>
      </c>
      <c r="C743" s="331" t="str">
        <f t="shared" si="1"/>
        <v>CGLékoumou</v>
      </c>
    </row>
    <row r="744" ht="13.5" customHeight="1">
      <c r="A744" s="331" t="s">
        <v>6891</v>
      </c>
      <c r="B744" s="331" t="s">
        <v>6892</v>
      </c>
      <c r="C744" s="331" t="str">
        <f t="shared" si="1"/>
        <v>CGKouilou</v>
      </c>
    </row>
    <row r="745" ht="13.5" customHeight="1">
      <c r="A745" s="331" t="s">
        <v>6893</v>
      </c>
      <c r="B745" s="331" t="s">
        <v>6894</v>
      </c>
      <c r="C745" s="331" t="str">
        <f t="shared" si="1"/>
        <v>CGLikouala</v>
      </c>
    </row>
    <row r="746" ht="13.5" customHeight="1">
      <c r="A746" s="331" t="s">
        <v>6895</v>
      </c>
      <c r="B746" s="331" t="s">
        <v>6896</v>
      </c>
      <c r="C746" s="331" t="str">
        <f t="shared" si="1"/>
        <v>CGCuvette</v>
      </c>
    </row>
    <row r="747" ht="13.5" customHeight="1">
      <c r="A747" s="331" t="s">
        <v>6897</v>
      </c>
      <c r="B747" s="331" t="s">
        <v>6898</v>
      </c>
      <c r="C747" s="331" t="str">
        <f t="shared" si="1"/>
        <v>CGNiari</v>
      </c>
    </row>
    <row r="748" ht="13.5" customHeight="1">
      <c r="A748" s="331" t="s">
        <v>6899</v>
      </c>
      <c r="B748" s="331" t="s">
        <v>6900</v>
      </c>
      <c r="C748" s="331" t="str">
        <f t="shared" si="1"/>
        <v>CGBrazzaville</v>
      </c>
    </row>
    <row r="749" ht="13.5" customHeight="1">
      <c r="A749" s="331" t="s">
        <v>6901</v>
      </c>
      <c r="B749" s="331" t="s">
        <v>6902</v>
      </c>
      <c r="C749" s="331" t="str">
        <f t="shared" si="1"/>
        <v>CHAargau</v>
      </c>
    </row>
    <row r="750" ht="13.5" customHeight="1">
      <c r="A750" s="331" t="s">
        <v>6903</v>
      </c>
      <c r="B750" s="331" t="s">
        <v>6904</v>
      </c>
      <c r="C750" s="331" t="str">
        <f t="shared" si="1"/>
        <v>CHAppenzell Innerrhoden</v>
      </c>
    </row>
    <row r="751" ht="13.5" customHeight="1">
      <c r="A751" s="331" t="s">
        <v>6905</v>
      </c>
      <c r="B751" s="331" t="s">
        <v>6906</v>
      </c>
      <c r="C751" s="331" t="str">
        <f t="shared" si="1"/>
        <v>CHAppenzell Ausserrhoden</v>
      </c>
    </row>
    <row r="752" ht="13.5" customHeight="1">
      <c r="A752" s="331" t="s">
        <v>6907</v>
      </c>
      <c r="B752" s="331" t="s">
        <v>1315</v>
      </c>
      <c r="C752" s="331" t="str">
        <f t="shared" si="1"/>
        <v>CHBern</v>
      </c>
    </row>
    <row r="753" ht="13.5" customHeight="1">
      <c r="A753" s="331" t="s">
        <v>6907</v>
      </c>
      <c r="B753" s="331" t="s">
        <v>6908</v>
      </c>
      <c r="C753" s="331" t="str">
        <f t="shared" si="1"/>
        <v>CHBerne</v>
      </c>
    </row>
    <row r="754" ht="13.5" customHeight="1">
      <c r="A754" s="331" t="s">
        <v>6909</v>
      </c>
      <c r="B754" s="331" t="s">
        <v>6910</v>
      </c>
      <c r="C754" s="331" t="str">
        <f t="shared" si="1"/>
        <v>CHBasel-Landschaft</v>
      </c>
    </row>
    <row r="755" ht="13.5" customHeight="1">
      <c r="A755" s="331" t="s">
        <v>6911</v>
      </c>
      <c r="B755" s="331" t="s">
        <v>6912</v>
      </c>
      <c r="C755" s="331" t="str">
        <f t="shared" si="1"/>
        <v>CHBasel-Stadt</v>
      </c>
    </row>
    <row r="756" ht="13.5" customHeight="1">
      <c r="A756" s="331" t="s">
        <v>6913</v>
      </c>
      <c r="B756" s="331" t="s">
        <v>6914</v>
      </c>
      <c r="C756" s="331" t="str">
        <f t="shared" si="1"/>
        <v>CHFreiburg</v>
      </c>
    </row>
    <row r="757" ht="13.5" customHeight="1">
      <c r="A757" s="331" t="s">
        <v>6913</v>
      </c>
      <c r="B757" s="331" t="s">
        <v>6915</v>
      </c>
      <c r="C757" s="331" t="str">
        <f t="shared" si="1"/>
        <v>CHFribourg</v>
      </c>
    </row>
    <row r="758" ht="13.5" customHeight="1">
      <c r="A758" s="331" t="s">
        <v>6916</v>
      </c>
      <c r="B758" s="331" t="s">
        <v>1533</v>
      </c>
      <c r="C758" s="331" t="str">
        <f t="shared" si="1"/>
        <v>CHGenève</v>
      </c>
    </row>
    <row r="759" ht="13.5" customHeight="1">
      <c r="A759" s="331" t="s">
        <v>6917</v>
      </c>
      <c r="B759" s="331" t="s">
        <v>6918</v>
      </c>
      <c r="C759" s="331" t="str">
        <f t="shared" si="1"/>
        <v>CHGlarus</v>
      </c>
    </row>
    <row r="760" ht="13.5" customHeight="1">
      <c r="A760" s="331" t="s">
        <v>6919</v>
      </c>
      <c r="B760" s="331" t="s">
        <v>6920</v>
      </c>
      <c r="C760" s="331" t="str">
        <f t="shared" si="1"/>
        <v>CHGraubünden</v>
      </c>
    </row>
    <row r="761" ht="13.5" customHeight="1">
      <c r="A761" s="331" t="s">
        <v>6919</v>
      </c>
      <c r="B761" s="331" t="s">
        <v>6921</v>
      </c>
      <c r="C761" s="331" t="str">
        <f t="shared" si="1"/>
        <v>CHGrisons</v>
      </c>
    </row>
    <row r="762" ht="13.5" customHeight="1">
      <c r="A762" s="331" t="s">
        <v>6919</v>
      </c>
      <c r="B762" s="331" t="s">
        <v>6922</v>
      </c>
      <c r="C762" s="331" t="str">
        <f t="shared" si="1"/>
        <v>CHGrigioni</v>
      </c>
    </row>
    <row r="763" ht="13.5" customHeight="1">
      <c r="A763" s="331" t="s">
        <v>6919</v>
      </c>
      <c r="B763" s="331" t="s">
        <v>6923</v>
      </c>
      <c r="C763" s="331" t="str">
        <f t="shared" si="1"/>
        <v>CHGrischun</v>
      </c>
    </row>
    <row r="764" ht="13.5" customHeight="1">
      <c r="A764" s="331" t="s">
        <v>6924</v>
      </c>
      <c r="B764" s="331" t="s">
        <v>6925</v>
      </c>
      <c r="C764" s="331" t="str">
        <f t="shared" si="1"/>
        <v>CHJura</v>
      </c>
    </row>
    <row r="765" ht="13.5" customHeight="1">
      <c r="A765" s="331" t="s">
        <v>6926</v>
      </c>
      <c r="B765" s="331" t="s">
        <v>6927</v>
      </c>
      <c r="C765" s="331" t="str">
        <f t="shared" si="1"/>
        <v>CHLuzern</v>
      </c>
    </row>
    <row r="766" ht="13.5" customHeight="1">
      <c r="A766" s="331" t="s">
        <v>6928</v>
      </c>
      <c r="B766" s="331" t="s">
        <v>1519</v>
      </c>
      <c r="C766" s="331" t="str">
        <f t="shared" si="1"/>
        <v>CHNeuchâtel</v>
      </c>
    </row>
    <row r="767" ht="13.5" customHeight="1">
      <c r="A767" s="331" t="s">
        <v>6929</v>
      </c>
      <c r="B767" s="331" t="s">
        <v>6930</v>
      </c>
      <c r="C767" s="331" t="str">
        <f t="shared" si="1"/>
        <v>CHNidwalden</v>
      </c>
    </row>
    <row r="768" ht="13.5" customHeight="1">
      <c r="A768" s="331" t="s">
        <v>6931</v>
      </c>
      <c r="B768" s="331" t="s">
        <v>6932</v>
      </c>
      <c r="C768" s="331" t="str">
        <f t="shared" si="1"/>
        <v>CHObwalden</v>
      </c>
    </row>
    <row r="769" ht="13.5" customHeight="1">
      <c r="A769" s="331" t="s">
        <v>6933</v>
      </c>
      <c r="B769" s="331" t="s">
        <v>6934</v>
      </c>
      <c r="C769" s="331" t="str">
        <f t="shared" si="1"/>
        <v>CHSankt Gallen</v>
      </c>
    </row>
    <row r="770" ht="13.5" customHeight="1">
      <c r="A770" s="331" t="s">
        <v>6935</v>
      </c>
      <c r="B770" s="331" t="s">
        <v>6936</v>
      </c>
      <c r="C770" s="331" t="str">
        <f t="shared" si="1"/>
        <v>CHSchaffhausen</v>
      </c>
    </row>
    <row r="771" ht="13.5" customHeight="1">
      <c r="A771" s="331" t="s">
        <v>6937</v>
      </c>
      <c r="B771" s="331" t="s">
        <v>6938</v>
      </c>
      <c r="C771" s="331" t="str">
        <f t="shared" si="1"/>
        <v>CHSolothurn</v>
      </c>
    </row>
    <row r="772" ht="13.5" customHeight="1">
      <c r="A772" s="331" t="s">
        <v>6939</v>
      </c>
      <c r="B772" s="331" t="s">
        <v>6940</v>
      </c>
      <c r="C772" s="331" t="str">
        <f t="shared" si="1"/>
        <v>CHSchwyz</v>
      </c>
    </row>
    <row r="773" ht="13.5" customHeight="1">
      <c r="A773" s="331" t="s">
        <v>6941</v>
      </c>
      <c r="B773" s="331" t="s">
        <v>6942</v>
      </c>
      <c r="C773" s="331" t="str">
        <f t="shared" si="1"/>
        <v>CHThurgau</v>
      </c>
    </row>
    <row r="774" ht="13.5" customHeight="1">
      <c r="A774" s="331" t="s">
        <v>6943</v>
      </c>
      <c r="B774" s="331" t="s">
        <v>1276</v>
      </c>
      <c r="C774" s="331" t="str">
        <f t="shared" si="1"/>
        <v>CHTicino</v>
      </c>
    </row>
    <row r="775" ht="13.5" customHeight="1">
      <c r="A775" s="331" t="s">
        <v>6944</v>
      </c>
      <c r="B775" s="331" t="s">
        <v>6945</v>
      </c>
      <c r="C775" s="331" t="str">
        <f t="shared" si="1"/>
        <v>CHUri</v>
      </c>
    </row>
    <row r="776" ht="13.5" customHeight="1">
      <c r="A776" s="331" t="s">
        <v>6946</v>
      </c>
      <c r="B776" s="331" t="s">
        <v>6947</v>
      </c>
      <c r="C776" s="331" t="str">
        <f t="shared" si="1"/>
        <v>CHVaud</v>
      </c>
    </row>
    <row r="777" ht="13.5" customHeight="1">
      <c r="A777" s="331" t="s">
        <v>6948</v>
      </c>
      <c r="B777" s="331" t="s">
        <v>6949</v>
      </c>
      <c r="C777" s="331" t="str">
        <f t="shared" si="1"/>
        <v>CHWallis</v>
      </c>
    </row>
    <row r="778" ht="13.5" customHeight="1">
      <c r="A778" s="331" t="s">
        <v>6948</v>
      </c>
      <c r="B778" s="331" t="s">
        <v>6950</v>
      </c>
      <c r="C778" s="331" t="str">
        <f t="shared" si="1"/>
        <v>CHValais</v>
      </c>
    </row>
    <row r="779" ht="13.5" customHeight="1">
      <c r="A779" s="331" t="s">
        <v>6951</v>
      </c>
      <c r="B779" s="331" t="s">
        <v>6952</v>
      </c>
      <c r="C779" s="331" t="str">
        <f t="shared" si="1"/>
        <v>CHZug</v>
      </c>
    </row>
    <row r="780" ht="13.5" customHeight="1">
      <c r="A780" s="331" t="s">
        <v>6953</v>
      </c>
      <c r="B780" s="331" t="s">
        <v>6954</v>
      </c>
      <c r="C780" s="331" t="str">
        <f t="shared" si="1"/>
        <v>CHZürich</v>
      </c>
    </row>
    <row r="781" ht="13.5" customHeight="1">
      <c r="A781" s="331" t="s">
        <v>6955</v>
      </c>
      <c r="B781" s="331" t="s">
        <v>6956</v>
      </c>
      <c r="C781" s="331" t="str">
        <f t="shared" si="1"/>
        <v>CIAbidjan</v>
      </c>
    </row>
    <row r="782" ht="13.5" customHeight="1">
      <c r="A782" s="331" t="s">
        <v>6957</v>
      </c>
      <c r="B782" s="331" t="s">
        <v>6958</v>
      </c>
      <c r="C782" s="331" t="str">
        <f t="shared" si="1"/>
        <v>CIYamoussoukro</v>
      </c>
    </row>
    <row r="783" ht="13.5" customHeight="1">
      <c r="A783" s="331" t="s">
        <v>6959</v>
      </c>
      <c r="B783" s="331" t="s">
        <v>6960</v>
      </c>
      <c r="C783" s="331" t="str">
        <f t="shared" si="1"/>
        <v>CIBas-Sassandra</v>
      </c>
    </row>
    <row r="784" ht="13.5" customHeight="1">
      <c r="A784" s="331" t="s">
        <v>6961</v>
      </c>
      <c r="B784" s="331" t="s">
        <v>6262</v>
      </c>
      <c r="C784" s="331" t="str">
        <f t="shared" si="1"/>
        <v>CIComoé</v>
      </c>
    </row>
    <row r="785" ht="13.5" customHeight="1">
      <c r="A785" s="331" t="s">
        <v>6962</v>
      </c>
      <c r="B785" s="331" t="s">
        <v>6963</v>
      </c>
      <c r="C785" s="331" t="str">
        <f t="shared" si="1"/>
        <v>CIDenguélé</v>
      </c>
    </row>
    <row r="786" ht="13.5" customHeight="1">
      <c r="A786" s="331" t="s">
        <v>6964</v>
      </c>
      <c r="B786" s="331" t="s">
        <v>6965</v>
      </c>
      <c r="C786" s="331" t="str">
        <f t="shared" si="1"/>
        <v>CIGôh-Djiboua</v>
      </c>
    </row>
    <row r="787" ht="13.5" customHeight="1">
      <c r="A787" s="331" t="s">
        <v>6966</v>
      </c>
      <c r="B787" s="331" t="s">
        <v>6967</v>
      </c>
      <c r="C787" s="331" t="str">
        <f t="shared" si="1"/>
        <v>CILacs</v>
      </c>
    </row>
    <row r="788" ht="13.5" customHeight="1">
      <c r="A788" s="331" t="s">
        <v>6968</v>
      </c>
      <c r="B788" s="331" t="s">
        <v>6969</v>
      </c>
      <c r="C788" s="331" t="str">
        <f t="shared" si="1"/>
        <v>CILagunes</v>
      </c>
    </row>
    <row r="789" ht="13.5" customHeight="1">
      <c r="A789" s="331" t="s">
        <v>6970</v>
      </c>
      <c r="B789" s="331" t="s">
        <v>6971</v>
      </c>
      <c r="C789" s="331" t="str">
        <f t="shared" si="1"/>
        <v>CIMontagnes</v>
      </c>
    </row>
    <row r="790" ht="13.5" customHeight="1">
      <c r="A790" s="331" t="s">
        <v>6972</v>
      </c>
      <c r="B790" s="331" t="s">
        <v>6973</v>
      </c>
      <c r="C790" s="331" t="str">
        <f t="shared" si="1"/>
        <v>CISassandra-Marahoué</v>
      </c>
    </row>
    <row r="791" ht="13.5" customHeight="1">
      <c r="A791" s="331" t="s">
        <v>6974</v>
      </c>
      <c r="B791" s="331" t="s">
        <v>6975</v>
      </c>
      <c r="C791" s="331" t="str">
        <f t="shared" si="1"/>
        <v>CISavanes</v>
      </c>
    </row>
    <row r="792" ht="13.5" customHeight="1">
      <c r="A792" s="331" t="s">
        <v>6976</v>
      </c>
      <c r="B792" s="331" t="s">
        <v>6977</v>
      </c>
      <c r="C792" s="331" t="str">
        <f t="shared" si="1"/>
        <v>CIVallée du Bandama</v>
      </c>
    </row>
    <row r="793" ht="13.5" customHeight="1">
      <c r="A793" s="331" t="s">
        <v>6978</v>
      </c>
      <c r="B793" s="331" t="s">
        <v>6979</v>
      </c>
      <c r="C793" s="331" t="str">
        <f t="shared" si="1"/>
        <v>CIWoroba</v>
      </c>
    </row>
    <row r="794" ht="13.5" customHeight="1">
      <c r="A794" s="331" t="s">
        <v>6980</v>
      </c>
      <c r="B794" s="331" t="s">
        <v>6981</v>
      </c>
      <c r="C794" s="331" t="str">
        <f t="shared" si="1"/>
        <v>CIZanzan</v>
      </c>
    </row>
    <row r="795" ht="13.5" customHeight="1">
      <c r="A795" s="331" t="s">
        <v>6982</v>
      </c>
      <c r="B795" s="331" t="s">
        <v>6983</v>
      </c>
      <c r="C795" s="331" t="str">
        <f t="shared" si="1"/>
        <v>CLAisén del General Carlos Ibañez del Campo</v>
      </c>
    </row>
    <row r="796" ht="13.5" customHeight="1">
      <c r="A796" s="331" t="s">
        <v>6984</v>
      </c>
      <c r="B796" s="331" t="s">
        <v>1569</v>
      </c>
      <c r="C796" s="331" t="str">
        <f t="shared" si="1"/>
        <v>CLAntofagasta</v>
      </c>
    </row>
    <row r="797" ht="13.5" customHeight="1">
      <c r="A797" s="331" t="s">
        <v>6985</v>
      </c>
      <c r="B797" s="331" t="s">
        <v>6986</v>
      </c>
      <c r="C797" s="331" t="str">
        <f t="shared" si="1"/>
        <v>CLArica y Parinacota</v>
      </c>
    </row>
    <row r="798" ht="13.5" customHeight="1">
      <c r="A798" s="331" t="s">
        <v>6987</v>
      </c>
      <c r="B798" s="331" t="s">
        <v>6988</v>
      </c>
      <c r="C798" s="331" t="str">
        <f t="shared" si="1"/>
        <v>CLLa Araucanía</v>
      </c>
    </row>
    <row r="799" ht="13.5" customHeight="1">
      <c r="A799" s="331" t="s">
        <v>6989</v>
      </c>
      <c r="B799" s="331" t="s">
        <v>6990</v>
      </c>
      <c r="C799" s="331" t="str">
        <f t="shared" si="1"/>
        <v>CLAtacama</v>
      </c>
    </row>
    <row r="800" ht="13.5" customHeight="1">
      <c r="A800" s="331" t="s">
        <v>6991</v>
      </c>
      <c r="B800" s="331" t="s">
        <v>6992</v>
      </c>
      <c r="C800" s="331" t="str">
        <f t="shared" si="1"/>
        <v>CLBiobío</v>
      </c>
    </row>
    <row r="801" ht="13.5" customHeight="1">
      <c r="A801" s="331" t="s">
        <v>6993</v>
      </c>
      <c r="B801" s="331" t="s">
        <v>6994</v>
      </c>
      <c r="C801" s="331" t="str">
        <f t="shared" si="1"/>
        <v>CLCoquimbo</v>
      </c>
    </row>
    <row r="802" ht="13.5" customHeight="1">
      <c r="A802" s="331" t="s">
        <v>6995</v>
      </c>
      <c r="B802" s="331" t="s">
        <v>6996</v>
      </c>
      <c r="C802" s="331" t="str">
        <f t="shared" si="1"/>
        <v>CLLibertador General Bernardo O'Higgins</v>
      </c>
    </row>
    <row r="803" ht="13.5" customHeight="1">
      <c r="A803" s="331" t="s">
        <v>6997</v>
      </c>
      <c r="B803" s="331" t="s">
        <v>6998</v>
      </c>
      <c r="C803" s="331" t="str">
        <f t="shared" si="1"/>
        <v>CLLos Lagos</v>
      </c>
    </row>
    <row r="804" ht="13.5" customHeight="1">
      <c r="A804" s="331" t="s">
        <v>6999</v>
      </c>
      <c r="B804" s="331" t="s">
        <v>7000</v>
      </c>
      <c r="C804" s="331" t="str">
        <f t="shared" si="1"/>
        <v>CLLos Ríos</v>
      </c>
    </row>
    <row r="805" ht="13.5" customHeight="1">
      <c r="A805" s="331" t="s">
        <v>7001</v>
      </c>
      <c r="B805" s="331" t="s">
        <v>7002</v>
      </c>
      <c r="C805" s="331" t="str">
        <f t="shared" si="1"/>
        <v>CLMagallanes</v>
      </c>
    </row>
    <row r="806" ht="13.5" customHeight="1">
      <c r="A806" s="331" t="s">
        <v>7003</v>
      </c>
      <c r="B806" s="331" t="s">
        <v>7004</v>
      </c>
      <c r="C806" s="331" t="str">
        <f t="shared" si="1"/>
        <v>CLMaule</v>
      </c>
    </row>
    <row r="807" ht="13.5" customHeight="1">
      <c r="A807" s="331" t="s">
        <v>7005</v>
      </c>
      <c r="B807" s="331" t="s">
        <v>7006</v>
      </c>
      <c r="C807" s="331" t="str">
        <f t="shared" si="1"/>
        <v>CLÑuble</v>
      </c>
    </row>
    <row r="808" ht="13.5" customHeight="1">
      <c r="A808" s="331" t="s">
        <v>7007</v>
      </c>
      <c r="B808" s="331" t="s">
        <v>7008</v>
      </c>
      <c r="C808" s="331" t="str">
        <f t="shared" si="1"/>
        <v>CLRegión Metropolitana de Santiago</v>
      </c>
    </row>
    <row r="809" ht="13.5" customHeight="1">
      <c r="A809" s="331" t="s">
        <v>7009</v>
      </c>
      <c r="B809" s="331" t="s">
        <v>7010</v>
      </c>
      <c r="C809" s="331" t="str">
        <f t="shared" si="1"/>
        <v>CLTarapacá</v>
      </c>
    </row>
    <row r="810" ht="13.5" customHeight="1">
      <c r="A810" s="331" t="s">
        <v>7011</v>
      </c>
      <c r="B810" s="331" t="s">
        <v>7012</v>
      </c>
      <c r="C810" s="331" t="str">
        <f t="shared" si="1"/>
        <v>CLValparaíso</v>
      </c>
    </row>
    <row r="811" ht="13.5" customHeight="1">
      <c r="A811" s="331" t="s">
        <v>7013</v>
      </c>
      <c r="B811" s="331" t="s">
        <v>7014</v>
      </c>
      <c r="C811" s="331" t="str">
        <f t="shared" si="1"/>
        <v>CMAdamaoua</v>
      </c>
    </row>
    <row r="812" ht="13.5" customHeight="1">
      <c r="A812" s="331" t="s">
        <v>7013</v>
      </c>
      <c r="B812" s="331" t="s">
        <v>7014</v>
      </c>
      <c r="C812" s="331" t="str">
        <f t="shared" si="1"/>
        <v>CMAdamaoua</v>
      </c>
    </row>
    <row r="813" ht="13.5" customHeight="1">
      <c r="A813" s="331" t="s">
        <v>7015</v>
      </c>
      <c r="B813" s="331" t="s">
        <v>6266</v>
      </c>
      <c r="C813" s="331" t="str">
        <f t="shared" si="1"/>
        <v>CMCentre</v>
      </c>
    </row>
    <row r="814" ht="13.5" customHeight="1">
      <c r="A814" s="331" t="s">
        <v>7015</v>
      </c>
      <c r="B814" s="331" t="s">
        <v>6266</v>
      </c>
      <c r="C814" s="331" t="str">
        <f t="shared" si="1"/>
        <v>CMCentre</v>
      </c>
    </row>
    <row r="815" ht="13.5" customHeight="1">
      <c r="A815" s="331" t="s">
        <v>7016</v>
      </c>
      <c r="B815" s="331" t="s">
        <v>7017</v>
      </c>
      <c r="C815" s="331" t="str">
        <f t="shared" si="1"/>
        <v>CMFar North</v>
      </c>
    </row>
    <row r="816" ht="13.5" customHeight="1">
      <c r="A816" s="331" t="s">
        <v>7016</v>
      </c>
      <c r="B816" s="331" t="s">
        <v>7018</v>
      </c>
      <c r="C816" s="331" t="str">
        <f t="shared" si="1"/>
        <v>CMExtrême-Nord</v>
      </c>
    </row>
    <row r="817" ht="13.5" customHeight="1">
      <c r="A817" s="331" t="s">
        <v>7019</v>
      </c>
      <c r="B817" s="331" t="s">
        <v>7020</v>
      </c>
      <c r="C817" s="331" t="str">
        <f t="shared" si="1"/>
        <v>CMEast</v>
      </c>
    </row>
    <row r="818" ht="13.5" customHeight="1">
      <c r="A818" s="331" t="s">
        <v>7019</v>
      </c>
      <c r="B818" s="331" t="s">
        <v>6304</v>
      </c>
      <c r="C818" s="331" t="str">
        <f t="shared" si="1"/>
        <v>CMEst</v>
      </c>
    </row>
    <row r="819" ht="13.5" customHeight="1">
      <c r="A819" s="331" t="s">
        <v>7021</v>
      </c>
      <c r="B819" s="331" t="s">
        <v>6476</v>
      </c>
      <c r="C819" s="331" t="str">
        <f t="shared" si="1"/>
        <v>CMLittoral</v>
      </c>
    </row>
    <row r="820" ht="13.5" customHeight="1">
      <c r="A820" s="331" t="s">
        <v>7021</v>
      </c>
      <c r="B820" s="331" t="s">
        <v>6476</v>
      </c>
      <c r="C820" s="331" t="str">
        <f t="shared" si="1"/>
        <v>CMLittoral</v>
      </c>
    </row>
    <row r="821" ht="13.5" customHeight="1">
      <c r="A821" s="331" t="s">
        <v>7022</v>
      </c>
      <c r="B821" s="331" t="s">
        <v>7023</v>
      </c>
      <c r="C821" s="331" t="str">
        <f t="shared" si="1"/>
        <v>CMNorth</v>
      </c>
    </row>
    <row r="822" ht="13.5" customHeight="1">
      <c r="A822" s="331" t="s">
        <v>7022</v>
      </c>
      <c r="B822" s="331" t="s">
        <v>6324</v>
      </c>
      <c r="C822" s="331" t="str">
        <f t="shared" si="1"/>
        <v>CMNord</v>
      </c>
    </row>
    <row r="823" ht="13.5" customHeight="1">
      <c r="A823" s="331" t="s">
        <v>7024</v>
      </c>
      <c r="B823" s="331" t="s">
        <v>1435</v>
      </c>
      <c r="C823" s="331" t="str">
        <f t="shared" si="1"/>
        <v>CMNorth-West</v>
      </c>
    </row>
    <row r="824" ht="13.5" customHeight="1">
      <c r="A824" s="331" t="s">
        <v>7024</v>
      </c>
      <c r="B824" s="331" t="s">
        <v>7025</v>
      </c>
      <c r="C824" s="331" t="str">
        <f t="shared" si="1"/>
        <v>CMNord-Ouest</v>
      </c>
    </row>
    <row r="825" ht="13.5" customHeight="1">
      <c r="A825" s="331" t="s">
        <v>7026</v>
      </c>
      <c r="B825" s="331" t="s">
        <v>7027</v>
      </c>
      <c r="C825" s="331" t="str">
        <f t="shared" si="1"/>
        <v>CMWest</v>
      </c>
    </row>
    <row r="826" ht="13.5" customHeight="1">
      <c r="A826" s="331" t="s">
        <v>7026</v>
      </c>
      <c r="B826" s="331" t="s">
        <v>7028</v>
      </c>
      <c r="C826" s="331" t="str">
        <f t="shared" si="1"/>
        <v>CMOuest</v>
      </c>
    </row>
    <row r="827" ht="13.5" customHeight="1">
      <c r="A827" s="331" t="s">
        <v>7029</v>
      </c>
      <c r="B827" s="331" t="s">
        <v>7030</v>
      </c>
      <c r="C827" s="331" t="str">
        <f t="shared" si="1"/>
        <v>CMSouth</v>
      </c>
    </row>
    <row r="828" ht="13.5" customHeight="1">
      <c r="A828" s="331" t="s">
        <v>7029</v>
      </c>
      <c r="B828" s="331" t="s">
        <v>7031</v>
      </c>
      <c r="C828" s="331" t="str">
        <f t="shared" si="1"/>
        <v>CMSud</v>
      </c>
    </row>
    <row r="829" ht="13.5" customHeight="1">
      <c r="A829" s="331" t="s">
        <v>7032</v>
      </c>
      <c r="B829" s="331" t="s">
        <v>7033</v>
      </c>
      <c r="C829" s="331" t="str">
        <f t="shared" si="1"/>
        <v>CMSouth-West</v>
      </c>
    </row>
    <row r="830" ht="13.5" customHeight="1">
      <c r="A830" s="331" t="s">
        <v>7032</v>
      </c>
      <c r="B830" s="331" t="s">
        <v>6352</v>
      </c>
      <c r="C830" s="331" t="str">
        <f t="shared" si="1"/>
        <v>CMSud-Ouest</v>
      </c>
    </row>
    <row r="831" ht="13.5" customHeight="1">
      <c r="A831" s="331" t="s">
        <v>7034</v>
      </c>
      <c r="B831" s="331" t="s">
        <v>1271</v>
      </c>
      <c r="C831" s="331" t="str">
        <f t="shared" si="1"/>
        <v>CNAnhui Sheng</v>
      </c>
    </row>
    <row r="832" ht="13.5" customHeight="1">
      <c r="A832" s="331" t="s">
        <v>7035</v>
      </c>
      <c r="B832" s="331" t="s">
        <v>1386</v>
      </c>
      <c r="C832" s="331" t="str">
        <f t="shared" si="1"/>
        <v>CNFujian Sheng</v>
      </c>
    </row>
    <row r="833" ht="13.5" customHeight="1">
      <c r="A833" s="331" t="s">
        <v>7036</v>
      </c>
      <c r="B833" s="331" t="s">
        <v>1404</v>
      </c>
      <c r="C833" s="331" t="str">
        <f t="shared" si="1"/>
        <v>CNGuangdong Sheng</v>
      </c>
    </row>
    <row r="834" ht="13.5" customHeight="1">
      <c r="A834" s="331" t="s">
        <v>7037</v>
      </c>
      <c r="B834" s="331" t="s">
        <v>1582</v>
      </c>
      <c r="C834" s="331" t="str">
        <f t="shared" si="1"/>
        <v>CNGansu Sheng</v>
      </c>
    </row>
    <row r="835" ht="13.5" customHeight="1">
      <c r="A835" s="331" t="s">
        <v>7038</v>
      </c>
      <c r="B835" s="331" t="s">
        <v>7039</v>
      </c>
      <c r="C835" s="331" t="str">
        <f t="shared" si="1"/>
        <v>CNGuizhou Sheng</v>
      </c>
    </row>
    <row r="836" ht="13.5" customHeight="1">
      <c r="A836" s="331" t="s">
        <v>7040</v>
      </c>
      <c r="B836" s="331" t="s">
        <v>1335</v>
      </c>
      <c r="C836" s="331" t="str">
        <f t="shared" si="1"/>
        <v>CNHenan Sheng</v>
      </c>
    </row>
    <row r="837" ht="13.5" customHeight="1">
      <c r="A837" s="331" t="s">
        <v>7041</v>
      </c>
      <c r="B837" s="331" t="s">
        <v>1343</v>
      </c>
      <c r="C837" s="331" t="str">
        <f t="shared" si="1"/>
        <v>CNHubei Sheng</v>
      </c>
    </row>
    <row r="838" ht="13.5" customHeight="1">
      <c r="A838" s="331" t="s">
        <v>7042</v>
      </c>
      <c r="B838" s="331" t="s">
        <v>7043</v>
      </c>
      <c r="C838" s="331" t="str">
        <f t="shared" si="1"/>
        <v>CNHebei Sheng</v>
      </c>
    </row>
    <row r="839" ht="13.5" customHeight="1">
      <c r="A839" s="331" t="s">
        <v>7044</v>
      </c>
      <c r="B839" s="331" t="s">
        <v>7045</v>
      </c>
      <c r="C839" s="331" t="str">
        <f t="shared" si="1"/>
        <v>CNHainan Sheng</v>
      </c>
    </row>
    <row r="840" ht="13.5" customHeight="1">
      <c r="A840" s="331" t="s">
        <v>7046</v>
      </c>
      <c r="B840" s="331" t="s">
        <v>7047</v>
      </c>
      <c r="C840" s="331" t="str">
        <f t="shared" si="1"/>
        <v>CNHeilongjiang Sheng</v>
      </c>
    </row>
    <row r="841" ht="13.5" customHeight="1">
      <c r="A841" s="331" t="s">
        <v>7048</v>
      </c>
      <c r="B841" s="331" t="s">
        <v>1422</v>
      </c>
      <c r="C841" s="331" t="str">
        <f t="shared" si="1"/>
        <v>CNHunan Sheng</v>
      </c>
    </row>
    <row r="842" ht="13.5" customHeight="1">
      <c r="A842" s="331" t="s">
        <v>7049</v>
      </c>
      <c r="B842" s="331" t="s">
        <v>7050</v>
      </c>
      <c r="C842" s="331" t="str">
        <f t="shared" si="1"/>
        <v>CNJilin Sheng</v>
      </c>
    </row>
    <row r="843" ht="13.5" customHeight="1">
      <c r="A843" s="331" t="s">
        <v>7051</v>
      </c>
      <c r="B843" s="331" t="s">
        <v>1352</v>
      </c>
      <c r="C843" s="331" t="str">
        <f t="shared" si="1"/>
        <v>CNJiangsu Sheng</v>
      </c>
    </row>
    <row r="844" ht="13.5" customHeight="1">
      <c r="A844" s="331" t="s">
        <v>7052</v>
      </c>
      <c r="B844" s="331" t="s">
        <v>1448</v>
      </c>
      <c r="C844" s="331" t="str">
        <f t="shared" si="1"/>
        <v>CNJiangxi Sheng</v>
      </c>
    </row>
    <row r="845" ht="13.5" customHeight="1">
      <c r="A845" s="331" t="s">
        <v>7053</v>
      </c>
      <c r="B845" s="331" t="s">
        <v>7054</v>
      </c>
      <c r="C845" s="331" t="str">
        <f t="shared" si="1"/>
        <v>CNLiaoning Sheng</v>
      </c>
    </row>
    <row r="846" ht="13.5" customHeight="1">
      <c r="A846" s="331" t="s">
        <v>7055</v>
      </c>
      <c r="B846" s="331" t="s">
        <v>7056</v>
      </c>
      <c r="C846" s="331" t="str">
        <f t="shared" si="1"/>
        <v>CNQinghai Sheng</v>
      </c>
    </row>
    <row r="847" ht="13.5" customHeight="1">
      <c r="A847" s="331" t="s">
        <v>7057</v>
      </c>
      <c r="B847" s="331" t="s">
        <v>1401</v>
      </c>
      <c r="C847" s="331" t="str">
        <f t="shared" si="1"/>
        <v>CNSichuan Sheng</v>
      </c>
    </row>
    <row r="848" ht="13.5" customHeight="1">
      <c r="A848" s="331" t="s">
        <v>7058</v>
      </c>
      <c r="B848" s="331" t="s">
        <v>1338</v>
      </c>
      <c r="C848" s="331" t="str">
        <f t="shared" si="1"/>
        <v>CNShandong Sheng</v>
      </c>
    </row>
    <row r="849" ht="13.5" customHeight="1">
      <c r="A849" s="331" t="s">
        <v>7059</v>
      </c>
      <c r="B849" s="331" t="s">
        <v>7060</v>
      </c>
      <c r="C849" s="331" t="str">
        <f t="shared" si="1"/>
        <v>CNShaanxi Sheng</v>
      </c>
    </row>
    <row r="850" ht="13.5" customHeight="1">
      <c r="A850" s="331" t="s">
        <v>7061</v>
      </c>
      <c r="B850" s="331" t="s">
        <v>7062</v>
      </c>
      <c r="C850" s="331" t="str">
        <f t="shared" si="1"/>
        <v>CNShanxi Sheng</v>
      </c>
    </row>
    <row r="851" ht="13.5" customHeight="1">
      <c r="A851" s="331" t="s">
        <v>7063</v>
      </c>
      <c r="B851" s="331" t="s">
        <v>7064</v>
      </c>
      <c r="C851" s="331" t="str">
        <f t="shared" si="1"/>
        <v>CNTaiwan Sheng (see also separate country code entry under TW)</v>
      </c>
    </row>
    <row r="852" ht="13.5" customHeight="1">
      <c r="A852" s="331" t="s">
        <v>7065</v>
      </c>
      <c r="B852" s="331" t="s">
        <v>1329</v>
      </c>
      <c r="C852" s="331" t="str">
        <f t="shared" si="1"/>
        <v>CNYunnan Sheng</v>
      </c>
    </row>
    <row r="853" ht="13.5" customHeight="1">
      <c r="A853" s="331" t="s">
        <v>7066</v>
      </c>
      <c r="B853" s="331" t="s">
        <v>1408</v>
      </c>
      <c r="C853" s="331" t="str">
        <f t="shared" si="1"/>
        <v>CNZhejiang Sheng</v>
      </c>
    </row>
    <row r="854" ht="13.5" customHeight="1">
      <c r="A854" s="331" t="s">
        <v>7067</v>
      </c>
      <c r="B854" s="331" t="s">
        <v>1780</v>
      </c>
      <c r="C854" s="331" t="str">
        <f t="shared" si="1"/>
        <v>CNGuangxi Zhuangzu Zizhiqu</v>
      </c>
    </row>
    <row r="855" ht="13.5" customHeight="1">
      <c r="A855" s="331" t="s">
        <v>7068</v>
      </c>
      <c r="B855" s="331" t="s">
        <v>1440</v>
      </c>
      <c r="C855" s="331" t="str">
        <f t="shared" si="1"/>
        <v>CNNei Mongol Zizhiqu</v>
      </c>
    </row>
    <row r="856" ht="13.5" customHeight="1">
      <c r="A856" s="331" t="s">
        <v>7069</v>
      </c>
      <c r="B856" s="331" t="s">
        <v>1735</v>
      </c>
      <c r="C856" s="331" t="str">
        <f t="shared" si="1"/>
        <v>CNNingxia Huizi Zizhiqu</v>
      </c>
    </row>
    <row r="857" ht="13.5" customHeight="1">
      <c r="A857" s="331" t="s">
        <v>7070</v>
      </c>
      <c r="B857" s="331" t="s">
        <v>7071</v>
      </c>
      <c r="C857" s="331" t="str">
        <f t="shared" si="1"/>
        <v>CNXinjiang Uygur Zizhiqu</v>
      </c>
    </row>
    <row r="858" ht="13.5" customHeight="1">
      <c r="A858" s="331" t="s">
        <v>7072</v>
      </c>
      <c r="B858" s="331" t="s">
        <v>7073</v>
      </c>
      <c r="C858" s="331" t="str">
        <f t="shared" si="1"/>
        <v>CNXizang Zizhiqu</v>
      </c>
    </row>
    <row r="859" ht="13.5" customHeight="1">
      <c r="A859" s="331" t="s">
        <v>7074</v>
      </c>
      <c r="B859" s="331" t="s">
        <v>1419</v>
      </c>
      <c r="C859" s="331" t="str">
        <f t="shared" si="1"/>
        <v>CNHong Kong SAR</v>
      </c>
    </row>
    <row r="860" ht="13.5" customHeight="1">
      <c r="A860" s="331" t="s">
        <v>7074</v>
      </c>
      <c r="B860" s="331" t="s">
        <v>7075</v>
      </c>
      <c r="C860" s="331" t="str">
        <f t="shared" si="1"/>
        <v>CNXianggang Tebiexingzhengqu (see also separate country code entry under HK)</v>
      </c>
    </row>
    <row r="861" ht="13.5" customHeight="1">
      <c r="A861" s="331" t="s">
        <v>7076</v>
      </c>
      <c r="B861" s="331" t="s">
        <v>7077</v>
      </c>
      <c r="C861" s="331" t="str">
        <f t="shared" si="1"/>
        <v>CNMacao SAR (see also separate country code entry under MO)</v>
      </c>
    </row>
    <row r="862" ht="13.5" customHeight="1">
      <c r="A862" s="331" t="s">
        <v>7076</v>
      </c>
      <c r="B862" s="331" t="s">
        <v>7078</v>
      </c>
      <c r="C862" s="331" t="str">
        <f t="shared" si="1"/>
        <v>CNMacau SAR (see also separate country code entry under MO)</v>
      </c>
    </row>
    <row r="863" ht="13.5" customHeight="1">
      <c r="A863" s="331" t="s">
        <v>7076</v>
      </c>
      <c r="B863" s="331" t="s">
        <v>7079</v>
      </c>
      <c r="C863" s="331" t="str">
        <f t="shared" si="1"/>
        <v>CNAomen Tebiexingzhengqu (see also separate country code entry under MO)</v>
      </c>
    </row>
    <row r="864" ht="13.5" customHeight="1">
      <c r="A864" s="331" t="s">
        <v>7080</v>
      </c>
      <c r="B864" s="331" t="s">
        <v>7081</v>
      </c>
      <c r="C864" s="331" t="str">
        <f t="shared" si="1"/>
        <v>CNBeijing Shi</v>
      </c>
    </row>
    <row r="865" ht="13.5" customHeight="1">
      <c r="A865" s="331" t="s">
        <v>7082</v>
      </c>
      <c r="B865" s="331" t="s">
        <v>7083</v>
      </c>
      <c r="C865" s="331" t="str">
        <f t="shared" si="1"/>
        <v>CNChongqing Shi</v>
      </c>
    </row>
    <row r="866" ht="13.5" customHeight="1">
      <c r="A866" s="331" t="s">
        <v>7084</v>
      </c>
      <c r="B866" s="331" t="s">
        <v>7085</v>
      </c>
      <c r="C866" s="331" t="str">
        <f t="shared" si="1"/>
        <v>CNShanghai Shi</v>
      </c>
    </row>
    <row r="867" ht="13.5" customHeight="1">
      <c r="A867" s="331" t="s">
        <v>7086</v>
      </c>
      <c r="B867" s="331" t="s">
        <v>7087</v>
      </c>
      <c r="C867" s="331" t="str">
        <f t="shared" si="1"/>
        <v>CNTianjin Shi</v>
      </c>
    </row>
    <row r="868" ht="13.5" customHeight="1">
      <c r="A868" s="331" t="s">
        <v>7088</v>
      </c>
      <c r="B868" s="331" t="s">
        <v>1341</v>
      </c>
      <c r="C868" s="331" t="str">
        <f t="shared" si="1"/>
        <v>COAmazonas</v>
      </c>
    </row>
    <row r="869" ht="13.5" customHeight="1">
      <c r="A869" s="331" t="s">
        <v>7089</v>
      </c>
      <c r="B869" s="331" t="s">
        <v>1394</v>
      </c>
      <c r="C869" s="331" t="str">
        <f t="shared" si="1"/>
        <v>COAntioquia</v>
      </c>
    </row>
    <row r="870" ht="13.5" customHeight="1">
      <c r="A870" s="331" t="s">
        <v>7090</v>
      </c>
      <c r="B870" s="331" t="s">
        <v>7091</v>
      </c>
      <c r="C870" s="331" t="str">
        <f t="shared" si="1"/>
        <v>COArauca</v>
      </c>
    </row>
    <row r="871" ht="13.5" customHeight="1">
      <c r="A871" s="331" t="s">
        <v>7092</v>
      </c>
      <c r="B871" s="331" t="s">
        <v>7093</v>
      </c>
      <c r="C871" s="331" t="str">
        <f t="shared" si="1"/>
        <v>COAtlántico</v>
      </c>
    </row>
    <row r="872" ht="13.5" customHeight="1">
      <c r="A872" s="331" t="s">
        <v>7094</v>
      </c>
      <c r="B872" s="331" t="s">
        <v>7095</v>
      </c>
      <c r="C872" s="331" t="str">
        <f t="shared" si="1"/>
        <v>COBolívar</v>
      </c>
    </row>
    <row r="873" ht="13.5" customHeight="1">
      <c r="A873" s="331" t="s">
        <v>7096</v>
      </c>
      <c r="B873" s="331" t="s">
        <v>7097</v>
      </c>
      <c r="C873" s="331" t="str">
        <f t="shared" si="1"/>
        <v>COBoyacá</v>
      </c>
    </row>
    <row r="874" ht="13.5" customHeight="1">
      <c r="A874" s="331" t="s">
        <v>7098</v>
      </c>
      <c r="B874" s="331" t="s">
        <v>7099</v>
      </c>
      <c r="C874" s="331" t="str">
        <f t="shared" si="1"/>
        <v>COCaldas</v>
      </c>
    </row>
    <row r="875" ht="13.5" customHeight="1">
      <c r="A875" s="331" t="s">
        <v>7100</v>
      </c>
      <c r="B875" s="331" t="s">
        <v>7101</v>
      </c>
      <c r="C875" s="331" t="str">
        <f t="shared" si="1"/>
        <v>COCaquetá</v>
      </c>
    </row>
    <row r="876" ht="13.5" customHeight="1">
      <c r="A876" s="331" t="s">
        <v>7102</v>
      </c>
      <c r="B876" s="331" t="s">
        <v>7103</v>
      </c>
      <c r="C876" s="331" t="str">
        <f t="shared" si="1"/>
        <v>COCasanare</v>
      </c>
    </row>
    <row r="877" ht="13.5" customHeight="1">
      <c r="A877" s="331" t="s">
        <v>7104</v>
      </c>
      <c r="B877" s="331" t="s">
        <v>7105</v>
      </c>
      <c r="C877" s="331" t="str">
        <f t="shared" si="1"/>
        <v>COCauca</v>
      </c>
    </row>
    <row r="878" ht="13.5" customHeight="1">
      <c r="A878" s="331" t="s">
        <v>7106</v>
      </c>
      <c r="B878" s="331" t="s">
        <v>7107</v>
      </c>
      <c r="C878" s="331" t="str">
        <f t="shared" si="1"/>
        <v>COCesar</v>
      </c>
    </row>
    <row r="879" ht="13.5" customHeight="1">
      <c r="A879" s="331" t="s">
        <v>7108</v>
      </c>
      <c r="B879" s="331" t="s">
        <v>7109</v>
      </c>
      <c r="C879" s="331" t="str">
        <f t="shared" si="1"/>
        <v>COChocó</v>
      </c>
    </row>
    <row r="880" ht="13.5" customHeight="1">
      <c r="A880" s="331" t="s">
        <v>7110</v>
      </c>
      <c r="B880" s="331" t="s">
        <v>5870</v>
      </c>
      <c r="C880" s="331" t="str">
        <f t="shared" si="1"/>
        <v>COCórdoba</v>
      </c>
    </row>
    <row r="881" ht="13.5" customHeight="1">
      <c r="A881" s="331" t="s">
        <v>7111</v>
      </c>
      <c r="B881" s="331" t="s">
        <v>7112</v>
      </c>
      <c r="C881" s="331" t="str">
        <f t="shared" si="1"/>
        <v>COCundinamarca</v>
      </c>
    </row>
    <row r="882" ht="13.5" customHeight="1">
      <c r="A882" s="331" t="s">
        <v>7113</v>
      </c>
      <c r="B882" s="331" t="s">
        <v>7114</v>
      </c>
      <c r="C882" s="331" t="str">
        <f t="shared" si="1"/>
        <v>COGuainía</v>
      </c>
    </row>
    <row r="883" ht="13.5" customHeight="1">
      <c r="A883" s="331" t="s">
        <v>7115</v>
      </c>
      <c r="B883" s="331" t="s">
        <v>7116</v>
      </c>
      <c r="C883" s="331" t="str">
        <f t="shared" si="1"/>
        <v>COGuaviare</v>
      </c>
    </row>
    <row r="884" ht="13.5" customHeight="1">
      <c r="A884" s="331" t="s">
        <v>7117</v>
      </c>
      <c r="B884" s="331" t="s">
        <v>7118</v>
      </c>
      <c r="C884" s="331" t="str">
        <f t="shared" si="1"/>
        <v>COHuila</v>
      </c>
    </row>
    <row r="885" ht="13.5" customHeight="1">
      <c r="A885" s="331" t="s">
        <v>7119</v>
      </c>
      <c r="B885" s="331" t="s">
        <v>7120</v>
      </c>
      <c r="C885" s="331" t="str">
        <f t="shared" si="1"/>
        <v>COLa Guajira</v>
      </c>
    </row>
    <row r="886" ht="13.5" customHeight="1">
      <c r="A886" s="331" t="s">
        <v>7121</v>
      </c>
      <c r="B886" s="331" t="s">
        <v>7122</v>
      </c>
      <c r="C886" s="331" t="str">
        <f t="shared" si="1"/>
        <v>COMagdalena</v>
      </c>
    </row>
    <row r="887" ht="13.5" customHeight="1">
      <c r="A887" s="331" t="s">
        <v>7123</v>
      </c>
      <c r="B887" s="331" t="s">
        <v>7124</v>
      </c>
      <c r="C887" s="331" t="str">
        <f t="shared" si="1"/>
        <v>COMeta</v>
      </c>
    </row>
    <row r="888" ht="13.5" customHeight="1">
      <c r="A888" s="331" t="s">
        <v>7125</v>
      </c>
      <c r="B888" s="331" t="s">
        <v>7126</v>
      </c>
      <c r="C888" s="331" t="str">
        <f t="shared" si="1"/>
        <v>CONariño</v>
      </c>
    </row>
    <row r="889" ht="13.5" customHeight="1">
      <c r="A889" s="331" t="s">
        <v>7127</v>
      </c>
      <c r="B889" s="331" t="s">
        <v>7128</v>
      </c>
      <c r="C889" s="331" t="str">
        <f t="shared" si="1"/>
        <v>CONorte de Santander</v>
      </c>
    </row>
    <row r="890" ht="13.5" customHeight="1">
      <c r="A890" s="331" t="s">
        <v>7129</v>
      </c>
      <c r="B890" s="331" t="s">
        <v>7130</v>
      </c>
      <c r="C890" s="331" t="str">
        <f t="shared" si="1"/>
        <v>COPutumayo</v>
      </c>
    </row>
    <row r="891" ht="13.5" customHeight="1">
      <c r="A891" s="331" t="s">
        <v>7131</v>
      </c>
      <c r="B891" s="331" t="s">
        <v>7132</v>
      </c>
      <c r="C891" s="331" t="str">
        <f t="shared" si="1"/>
        <v>COQuindío</v>
      </c>
    </row>
    <row r="892" ht="13.5" customHeight="1">
      <c r="A892" s="331" t="s">
        <v>7133</v>
      </c>
      <c r="B892" s="331" t="s">
        <v>7134</v>
      </c>
      <c r="C892" s="331" t="str">
        <f t="shared" si="1"/>
        <v>CORisaralda</v>
      </c>
    </row>
    <row r="893" ht="13.5" customHeight="1">
      <c r="A893" s="331" t="s">
        <v>7135</v>
      </c>
      <c r="B893" s="331" t="s">
        <v>7136</v>
      </c>
      <c r="C893" s="331" t="str">
        <f t="shared" si="1"/>
        <v>COSantander</v>
      </c>
    </row>
    <row r="894" ht="13.5" customHeight="1">
      <c r="A894" s="331" t="s">
        <v>7137</v>
      </c>
      <c r="B894" s="331" t="s">
        <v>7138</v>
      </c>
      <c r="C894" s="331" t="str">
        <f t="shared" si="1"/>
        <v>COSan Andrés, Providencia y Santa Catalina</v>
      </c>
    </row>
    <row r="895" ht="13.5" customHeight="1">
      <c r="A895" s="331" t="s">
        <v>7139</v>
      </c>
      <c r="B895" s="331" t="s">
        <v>7140</v>
      </c>
      <c r="C895" s="331" t="str">
        <f t="shared" si="1"/>
        <v>COSucre</v>
      </c>
    </row>
    <row r="896" ht="13.5" customHeight="1">
      <c r="A896" s="331" t="s">
        <v>7141</v>
      </c>
      <c r="B896" s="331" t="s">
        <v>7142</v>
      </c>
      <c r="C896" s="331" t="str">
        <f t="shared" si="1"/>
        <v>COTolima</v>
      </c>
    </row>
    <row r="897" ht="13.5" customHeight="1">
      <c r="A897" s="331" t="s">
        <v>7143</v>
      </c>
      <c r="B897" s="331" t="s">
        <v>7144</v>
      </c>
      <c r="C897" s="331" t="str">
        <f t="shared" si="1"/>
        <v>COValle del Cauca</v>
      </c>
    </row>
    <row r="898" ht="13.5" customHeight="1">
      <c r="A898" s="331" t="s">
        <v>7145</v>
      </c>
      <c r="B898" s="331" t="s">
        <v>7146</v>
      </c>
      <c r="C898" s="331" t="str">
        <f t="shared" si="1"/>
        <v>COVaupés</v>
      </c>
    </row>
    <row r="899" ht="13.5" customHeight="1">
      <c r="A899" s="331" t="s">
        <v>7147</v>
      </c>
      <c r="B899" s="331" t="s">
        <v>7148</v>
      </c>
      <c r="C899" s="331" t="str">
        <f t="shared" si="1"/>
        <v>COVichada</v>
      </c>
    </row>
    <row r="900" ht="13.5" customHeight="1">
      <c r="A900" s="331" t="s">
        <v>7149</v>
      </c>
      <c r="B900" s="331" t="s">
        <v>7150</v>
      </c>
      <c r="C900" s="331" t="str">
        <f t="shared" si="1"/>
        <v>CODistrito Capital de Bogotá</v>
      </c>
    </row>
    <row r="901" ht="13.5" customHeight="1">
      <c r="A901" s="331" t="s">
        <v>7151</v>
      </c>
      <c r="B901" s="331" t="s">
        <v>7152</v>
      </c>
      <c r="C901" s="331" t="str">
        <f t="shared" si="1"/>
        <v>CRAlajuela</v>
      </c>
    </row>
    <row r="902" ht="13.5" customHeight="1">
      <c r="A902" s="331" t="s">
        <v>7153</v>
      </c>
      <c r="B902" s="331" t="s">
        <v>7154</v>
      </c>
      <c r="C902" s="331" t="str">
        <f t="shared" si="1"/>
        <v>CRCartago</v>
      </c>
    </row>
    <row r="903" ht="13.5" customHeight="1">
      <c r="A903" s="331" t="s">
        <v>7155</v>
      </c>
      <c r="B903" s="331" t="s">
        <v>7156</v>
      </c>
      <c r="C903" s="331" t="str">
        <f t="shared" si="1"/>
        <v>CRGuanacaste</v>
      </c>
    </row>
    <row r="904" ht="13.5" customHeight="1">
      <c r="A904" s="331" t="s">
        <v>7157</v>
      </c>
      <c r="B904" s="331" t="s">
        <v>7158</v>
      </c>
      <c r="C904" s="331" t="str">
        <f t="shared" si="1"/>
        <v>CRHeredia</v>
      </c>
    </row>
    <row r="905" ht="13.5" customHeight="1">
      <c r="A905" s="331" t="s">
        <v>7159</v>
      </c>
      <c r="B905" s="331" t="s">
        <v>7160</v>
      </c>
      <c r="C905" s="331" t="str">
        <f t="shared" si="1"/>
        <v>CRLimón</v>
      </c>
    </row>
    <row r="906" ht="13.5" customHeight="1">
      <c r="A906" s="331" t="s">
        <v>7161</v>
      </c>
      <c r="B906" s="331" t="s">
        <v>7162</v>
      </c>
      <c r="C906" s="331" t="str">
        <f t="shared" si="1"/>
        <v>CRPuntarenas</v>
      </c>
    </row>
    <row r="907" ht="13.5" customHeight="1">
      <c r="A907" s="331" t="s">
        <v>7163</v>
      </c>
      <c r="B907" s="331" t="s">
        <v>7164</v>
      </c>
      <c r="C907" s="331" t="str">
        <f t="shared" si="1"/>
        <v>CRSan José</v>
      </c>
    </row>
    <row r="908" ht="13.5" customHeight="1">
      <c r="A908" s="331" t="s">
        <v>7165</v>
      </c>
      <c r="B908" s="331" t="s">
        <v>7166</v>
      </c>
      <c r="C908" s="331" t="str">
        <f t="shared" si="1"/>
        <v>CUPinar del Río</v>
      </c>
    </row>
    <row r="909" ht="13.5" customHeight="1">
      <c r="A909" s="331" t="s">
        <v>7167</v>
      </c>
      <c r="B909" s="331" t="s">
        <v>7168</v>
      </c>
      <c r="C909" s="331" t="str">
        <f t="shared" si="1"/>
        <v>CULa Habana</v>
      </c>
    </row>
    <row r="910" ht="13.5" customHeight="1">
      <c r="A910" s="331" t="s">
        <v>7169</v>
      </c>
      <c r="B910" s="331" t="s">
        <v>7170</v>
      </c>
      <c r="C910" s="331" t="str">
        <f t="shared" si="1"/>
        <v>CUMatanzas</v>
      </c>
    </row>
    <row r="911" ht="13.5" customHeight="1">
      <c r="A911" s="331" t="s">
        <v>7171</v>
      </c>
      <c r="B911" s="331" t="s">
        <v>7172</v>
      </c>
      <c r="C911" s="331" t="str">
        <f t="shared" si="1"/>
        <v>CUVilla Clara</v>
      </c>
    </row>
    <row r="912" ht="13.5" customHeight="1">
      <c r="A912" s="331" t="s">
        <v>7173</v>
      </c>
      <c r="B912" s="331" t="s">
        <v>7174</v>
      </c>
      <c r="C912" s="331" t="str">
        <f t="shared" si="1"/>
        <v>CUCienfuegos</v>
      </c>
    </row>
    <row r="913" ht="13.5" customHeight="1">
      <c r="A913" s="331" t="s">
        <v>7175</v>
      </c>
      <c r="B913" s="331" t="s">
        <v>7176</v>
      </c>
      <c r="C913" s="331" t="str">
        <f t="shared" si="1"/>
        <v>CUSancti Spíritus</v>
      </c>
    </row>
    <row r="914" ht="13.5" customHeight="1">
      <c r="A914" s="331" t="s">
        <v>7177</v>
      </c>
      <c r="B914" s="331" t="s">
        <v>7178</v>
      </c>
      <c r="C914" s="331" t="str">
        <f t="shared" si="1"/>
        <v>CUCiego de Ávila</v>
      </c>
    </row>
    <row r="915" ht="13.5" customHeight="1">
      <c r="A915" s="331" t="s">
        <v>7179</v>
      </c>
      <c r="B915" s="331" t="s">
        <v>7180</v>
      </c>
      <c r="C915" s="331" t="str">
        <f t="shared" si="1"/>
        <v>CUCamagüey</v>
      </c>
    </row>
    <row r="916" ht="13.5" customHeight="1">
      <c r="A916" s="331" t="s">
        <v>7181</v>
      </c>
      <c r="B916" s="331" t="s">
        <v>7182</v>
      </c>
      <c r="C916" s="331" t="str">
        <f t="shared" si="1"/>
        <v>CULas Tunas</v>
      </c>
    </row>
    <row r="917" ht="13.5" customHeight="1">
      <c r="A917" s="331" t="s">
        <v>7183</v>
      </c>
      <c r="B917" s="331" t="s">
        <v>7184</v>
      </c>
      <c r="C917" s="331" t="str">
        <f t="shared" si="1"/>
        <v>CUHolguín</v>
      </c>
    </row>
    <row r="918" ht="13.5" customHeight="1">
      <c r="A918" s="331" t="s">
        <v>7185</v>
      </c>
      <c r="B918" s="331" t="s">
        <v>7186</v>
      </c>
      <c r="C918" s="331" t="str">
        <f t="shared" si="1"/>
        <v>CUGranma</v>
      </c>
    </row>
    <row r="919" ht="13.5" customHeight="1">
      <c r="A919" s="331" t="s">
        <v>7187</v>
      </c>
      <c r="B919" s="331" t="s">
        <v>7188</v>
      </c>
      <c r="C919" s="331" t="str">
        <f t="shared" si="1"/>
        <v>CUSantiago de Cuba</v>
      </c>
    </row>
    <row r="920" ht="13.5" customHeight="1">
      <c r="A920" s="331" t="s">
        <v>7189</v>
      </c>
      <c r="B920" s="331" t="s">
        <v>7190</v>
      </c>
      <c r="C920" s="331" t="str">
        <f t="shared" si="1"/>
        <v>CUGuantánamo</v>
      </c>
    </row>
    <row r="921" ht="13.5" customHeight="1">
      <c r="A921" s="331" t="s">
        <v>7191</v>
      </c>
      <c r="B921" s="331" t="s">
        <v>7192</v>
      </c>
      <c r="C921" s="331" t="str">
        <f t="shared" si="1"/>
        <v>CUArtemisa</v>
      </c>
    </row>
    <row r="922" ht="13.5" customHeight="1">
      <c r="A922" s="331" t="s">
        <v>7193</v>
      </c>
      <c r="B922" s="331" t="s">
        <v>7194</v>
      </c>
      <c r="C922" s="331" t="str">
        <f t="shared" si="1"/>
        <v>CUMayabeque</v>
      </c>
    </row>
    <row r="923" ht="13.5" customHeight="1">
      <c r="A923" s="331" t="s">
        <v>7195</v>
      </c>
      <c r="B923" s="331" t="s">
        <v>7196</v>
      </c>
      <c r="C923" s="331" t="str">
        <f t="shared" si="1"/>
        <v>CUIsla de la Juventud</v>
      </c>
    </row>
    <row r="924" ht="13.5" customHeight="1">
      <c r="A924" s="331" t="s">
        <v>7197</v>
      </c>
      <c r="B924" s="331" t="s">
        <v>7198</v>
      </c>
      <c r="C924" s="331" t="str">
        <f t="shared" si="1"/>
        <v>CVIlhas de Barlavento</v>
      </c>
    </row>
    <row r="925" ht="13.5" customHeight="1">
      <c r="A925" s="331" t="s">
        <v>7199</v>
      </c>
      <c r="B925" s="331" t="s">
        <v>7200</v>
      </c>
      <c r="C925" s="331" t="str">
        <f t="shared" si="1"/>
        <v>CVBoa Vista</v>
      </c>
    </row>
    <row r="926" ht="13.5" customHeight="1">
      <c r="A926" s="331" t="s">
        <v>7201</v>
      </c>
      <c r="B926" s="331" t="s">
        <v>7202</v>
      </c>
      <c r="C926" s="331" t="str">
        <f t="shared" si="1"/>
        <v>CVPaul</v>
      </c>
    </row>
    <row r="927" ht="13.5" customHeight="1">
      <c r="A927" s="331" t="s">
        <v>7203</v>
      </c>
      <c r="B927" s="331" t="s">
        <v>7204</v>
      </c>
      <c r="C927" s="331" t="str">
        <f t="shared" si="1"/>
        <v>CVPorto Novo</v>
      </c>
    </row>
    <row r="928" ht="13.5" customHeight="1">
      <c r="A928" s="331" t="s">
        <v>7205</v>
      </c>
      <c r="B928" s="331" t="s">
        <v>7206</v>
      </c>
      <c r="C928" s="331" t="str">
        <f t="shared" si="1"/>
        <v>CVRibeira Brava</v>
      </c>
    </row>
    <row r="929" ht="13.5" customHeight="1">
      <c r="A929" s="331" t="s">
        <v>7207</v>
      </c>
      <c r="B929" s="331" t="s">
        <v>7208</v>
      </c>
      <c r="C929" s="331" t="str">
        <f t="shared" si="1"/>
        <v>CVRibeira Grande</v>
      </c>
    </row>
    <row r="930" ht="13.5" customHeight="1">
      <c r="A930" s="331" t="s">
        <v>7209</v>
      </c>
      <c r="B930" s="331" t="s">
        <v>7210</v>
      </c>
      <c r="C930" s="331" t="str">
        <f t="shared" si="1"/>
        <v>CVSal</v>
      </c>
    </row>
    <row r="931" ht="13.5" customHeight="1">
      <c r="A931" s="331" t="s">
        <v>7211</v>
      </c>
      <c r="B931" s="331" t="s">
        <v>7212</v>
      </c>
      <c r="C931" s="331" t="str">
        <f t="shared" si="1"/>
        <v>CVSão Vicente</v>
      </c>
    </row>
    <row r="932" ht="13.5" customHeight="1">
      <c r="A932" s="331" t="s">
        <v>7213</v>
      </c>
      <c r="B932" s="331" t="s">
        <v>7214</v>
      </c>
      <c r="C932" s="331" t="str">
        <f t="shared" si="1"/>
        <v>CVTarrafal de São Nicolau</v>
      </c>
    </row>
    <row r="933" ht="13.5" customHeight="1">
      <c r="A933" s="331" t="s">
        <v>7215</v>
      </c>
      <c r="B933" s="331" t="s">
        <v>7216</v>
      </c>
      <c r="C933" s="331" t="str">
        <f t="shared" si="1"/>
        <v>CVIlhas de Sotavento</v>
      </c>
    </row>
    <row r="934" ht="13.5" customHeight="1">
      <c r="A934" s="331" t="s">
        <v>7217</v>
      </c>
      <c r="B934" s="331" t="s">
        <v>7218</v>
      </c>
      <c r="C934" s="331" t="str">
        <f t="shared" si="1"/>
        <v>CVBrava</v>
      </c>
    </row>
    <row r="935" ht="13.5" customHeight="1">
      <c r="A935" s="331" t="s">
        <v>7219</v>
      </c>
      <c r="B935" s="331" t="s">
        <v>1787</v>
      </c>
      <c r="C935" s="331" t="str">
        <f t="shared" si="1"/>
        <v>CVSanta Catarina</v>
      </c>
    </row>
    <row r="936" ht="13.5" customHeight="1">
      <c r="A936" s="331" t="s">
        <v>7220</v>
      </c>
      <c r="B936" s="331" t="s">
        <v>7221</v>
      </c>
      <c r="C936" s="331" t="str">
        <f t="shared" si="1"/>
        <v>CVSanta Catarina do Fogo</v>
      </c>
    </row>
    <row r="937" ht="13.5" customHeight="1">
      <c r="A937" s="331" t="s">
        <v>7222</v>
      </c>
      <c r="B937" s="331" t="s">
        <v>5874</v>
      </c>
      <c r="C937" s="331" t="str">
        <f t="shared" si="1"/>
        <v>CVSanta Cruz</v>
      </c>
    </row>
    <row r="938" ht="13.5" customHeight="1">
      <c r="A938" s="331" t="s">
        <v>7223</v>
      </c>
      <c r="B938" s="331" t="s">
        <v>7224</v>
      </c>
      <c r="C938" s="331" t="str">
        <f t="shared" si="1"/>
        <v>CVMaio</v>
      </c>
    </row>
    <row r="939" ht="13.5" customHeight="1">
      <c r="A939" s="331" t="s">
        <v>7225</v>
      </c>
      <c r="B939" s="331" t="s">
        <v>7226</v>
      </c>
      <c r="C939" s="331" t="str">
        <f t="shared" si="1"/>
        <v>CVMosteiros</v>
      </c>
    </row>
    <row r="940" ht="13.5" customHeight="1">
      <c r="A940" s="331" t="s">
        <v>7227</v>
      </c>
      <c r="B940" s="331" t="s">
        <v>7228</v>
      </c>
      <c r="C940" s="331" t="str">
        <f t="shared" si="1"/>
        <v>CVPraia</v>
      </c>
    </row>
    <row r="941" ht="13.5" customHeight="1">
      <c r="A941" s="331" t="s">
        <v>7229</v>
      </c>
      <c r="B941" s="331" t="s">
        <v>7230</v>
      </c>
      <c r="C941" s="331" t="str">
        <f t="shared" si="1"/>
        <v>CVRibeira Grande de Santiago</v>
      </c>
    </row>
    <row r="942" ht="13.5" customHeight="1">
      <c r="A942" s="331" t="s">
        <v>7231</v>
      </c>
      <c r="B942" s="331" t="s">
        <v>7232</v>
      </c>
      <c r="C942" s="331" t="str">
        <f t="shared" si="1"/>
        <v>CVSão Domingos</v>
      </c>
    </row>
    <row r="943" ht="13.5" customHeight="1">
      <c r="A943" s="331" t="s">
        <v>7233</v>
      </c>
      <c r="B943" s="331" t="s">
        <v>7234</v>
      </c>
      <c r="C943" s="331" t="str">
        <f t="shared" si="1"/>
        <v>CVSão Filipe</v>
      </c>
    </row>
    <row r="944" ht="13.5" customHeight="1">
      <c r="A944" s="331" t="s">
        <v>7235</v>
      </c>
      <c r="B944" s="331" t="s">
        <v>7236</v>
      </c>
      <c r="C944" s="331" t="str">
        <f t="shared" si="1"/>
        <v>CVSão Miguel</v>
      </c>
    </row>
    <row r="945" ht="13.5" customHeight="1">
      <c r="A945" s="331" t="s">
        <v>7237</v>
      </c>
      <c r="B945" s="331" t="s">
        <v>7238</v>
      </c>
      <c r="C945" s="331" t="str">
        <f t="shared" si="1"/>
        <v>CVSão Lourenço dos Órgãos</v>
      </c>
    </row>
    <row r="946" ht="13.5" customHeight="1">
      <c r="A946" s="331" t="s">
        <v>7239</v>
      </c>
      <c r="B946" s="331" t="s">
        <v>7240</v>
      </c>
      <c r="C946" s="331" t="str">
        <f t="shared" si="1"/>
        <v>CVSão Salvador do Mundo</v>
      </c>
    </row>
    <row r="947" ht="13.5" customHeight="1">
      <c r="A947" s="331" t="s">
        <v>7241</v>
      </c>
      <c r="B947" s="331" t="s">
        <v>7242</v>
      </c>
      <c r="C947" s="331" t="str">
        <f t="shared" si="1"/>
        <v>CVTarrafal</v>
      </c>
    </row>
    <row r="948" ht="13.5" customHeight="1">
      <c r="A948" s="331" t="s">
        <v>7243</v>
      </c>
      <c r="B948" s="331" t="s">
        <v>7244</v>
      </c>
      <c r="C948" s="331" t="str">
        <f t="shared" si="1"/>
        <v>CYLefkosia</v>
      </c>
    </row>
    <row r="949" ht="13.5" customHeight="1">
      <c r="A949" s="331" t="s">
        <v>7243</v>
      </c>
      <c r="B949" s="331" t="s">
        <v>7245</v>
      </c>
      <c r="C949" s="331" t="str">
        <f t="shared" si="1"/>
        <v>CYLefkoşa</v>
      </c>
    </row>
    <row r="950" ht="13.5" customHeight="1">
      <c r="A950" s="331" t="s">
        <v>7246</v>
      </c>
      <c r="B950" s="331" t="s">
        <v>7247</v>
      </c>
      <c r="C950" s="331" t="str">
        <f t="shared" si="1"/>
        <v>CYLemesos</v>
      </c>
    </row>
    <row r="951" ht="13.5" customHeight="1">
      <c r="A951" s="331" t="s">
        <v>7246</v>
      </c>
      <c r="B951" s="331" t="s">
        <v>7248</v>
      </c>
      <c r="C951" s="331" t="str">
        <f t="shared" si="1"/>
        <v>CYLeymasun</v>
      </c>
    </row>
    <row r="952" ht="13.5" customHeight="1">
      <c r="A952" s="331" t="s">
        <v>7249</v>
      </c>
      <c r="B952" s="331" t="s">
        <v>7250</v>
      </c>
      <c r="C952" s="331" t="str">
        <f t="shared" si="1"/>
        <v>CYLarnaka</v>
      </c>
    </row>
    <row r="953" ht="13.5" customHeight="1">
      <c r="A953" s="331" t="s">
        <v>7249</v>
      </c>
      <c r="B953" s="331" t="s">
        <v>7250</v>
      </c>
      <c r="C953" s="331" t="str">
        <f t="shared" si="1"/>
        <v>CYLarnaka</v>
      </c>
    </row>
    <row r="954" ht="13.5" customHeight="1">
      <c r="A954" s="331" t="s">
        <v>7251</v>
      </c>
      <c r="B954" s="331" t="s">
        <v>7252</v>
      </c>
      <c r="C954" s="331" t="str">
        <f t="shared" si="1"/>
        <v>CYAmmochostos</v>
      </c>
    </row>
    <row r="955" ht="13.5" customHeight="1">
      <c r="A955" s="331" t="s">
        <v>7251</v>
      </c>
      <c r="B955" s="331" t="s">
        <v>7253</v>
      </c>
      <c r="C955" s="331" t="str">
        <f t="shared" si="1"/>
        <v>CYMağusa</v>
      </c>
    </row>
    <row r="956" ht="13.5" customHeight="1">
      <c r="A956" s="331" t="s">
        <v>7254</v>
      </c>
      <c r="B956" s="331" t="s">
        <v>7255</v>
      </c>
      <c r="C956" s="331" t="str">
        <f t="shared" si="1"/>
        <v>CYPafos</v>
      </c>
    </row>
    <row r="957" ht="13.5" customHeight="1">
      <c r="A957" s="331" t="s">
        <v>7254</v>
      </c>
      <c r="B957" s="331" t="s">
        <v>7256</v>
      </c>
      <c r="C957" s="331" t="str">
        <f t="shared" si="1"/>
        <v>CYBaf</v>
      </c>
    </row>
    <row r="958" ht="13.5" customHeight="1">
      <c r="A958" s="331" t="s">
        <v>7257</v>
      </c>
      <c r="B958" s="331" t="s">
        <v>7258</v>
      </c>
      <c r="C958" s="331" t="str">
        <f t="shared" si="1"/>
        <v>CYKeryneia</v>
      </c>
    </row>
    <row r="959" ht="13.5" customHeight="1">
      <c r="A959" s="331" t="s">
        <v>7257</v>
      </c>
      <c r="B959" s="331" t="s">
        <v>7259</v>
      </c>
      <c r="C959" s="331" t="str">
        <f t="shared" si="1"/>
        <v>CYGirne</v>
      </c>
    </row>
    <row r="960" ht="13.5" customHeight="1">
      <c r="A960" s="331" t="s">
        <v>7260</v>
      </c>
      <c r="B960" s="331" t="s">
        <v>7261</v>
      </c>
      <c r="C960" s="331" t="str">
        <f t="shared" si="1"/>
        <v>CZStředočeský kraj</v>
      </c>
    </row>
    <row r="961" ht="13.5" customHeight="1">
      <c r="A961" s="331" t="s">
        <v>7262</v>
      </c>
      <c r="B961" s="331" t="s">
        <v>7263</v>
      </c>
      <c r="C961" s="331" t="str">
        <f t="shared" si="1"/>
        <v>CZBenešov</v>
      </c>
    </row>
    <row r="962" ht="13.5" customHeight="1">
      <c r="A962" s="331" t="s">
        <v>7264</v>
      </c>
      <c r="B962" s="331" t="s">
        <v>7265</v>
      </c>
      <c r="C962" s="331" t="str">
        <f t="shared" si="1"/>
        <v>CZBeroun</v>
      </c>
    </row>
    <row r="963" ht="13.5" customHeight="1">
      <c r="A963" s="331" t="s">
        <v>7266</v>
      </c>
      <c r="B963" s="331" t="s">
        <v>7267</v>
      </c>
      <c r="C963" s="331" t="str">
        <f t="shared" si="1"/>
        <v>CZKladno</v>
      </c>
    </row>
    <row r="964" ht="13.5" customHeight="1">
      <c r="A964" s="331" t="s">
        <v>7268</v>
      </c>
      <c r="B964" s="331" t="s">
        <v>7269</v>
      </c>
      <c r="C964" s="331" t="str">
        <f t="shared" si="1"/>
        <v>CZKolín</v>
      </c>
    </row>
    <row r="965" ht="13.5" customHeight="1">
      <c r="A965" s="331" t="s">
        <v>7270</v>
      </c>
      <c r="B965" s="331" t="s">
        <v>7271</v>
      </c>
      <c r="C965" s="331" t="str">
        <f t="shared" si="1"/>
        <v>CZKutná Hora</v>
      </c>
    </row>
    <row r="966" ht="13.5" customHeight="1">
      <c r="A966" s="331" t="s">
        <v>7272</v>
      </c>
      <c r="B966" s="331" t="s">
        <v>7273</v>
      </c>
      <c r="C966" s="331" t="str">
        <f t="shared" si="1"/>
        <v>CZMělník</v>
      </c>
    </row>
    <row r="967" ht="13.5" customHeight="1">
      <c r="A967" s="331" t="s">
        <v>7274</v>
      </c>
      <c r="B967" s="331" t="s">
        <v>7275</v>
      </c>
      <c r="C967" s="331" t="str">
        <f t="shared" si="1"/>
        <v>CZMladá Boleslav</v>
      </c>
    </row>
    <row r="968" ht="13.5" customHeight="1">
      <c r="A968" s="331" t="s">
        <v>7276</v>
      </c>
      <c r="B968" s="331" t="s">
        <v>7277</v>
      </c>
      <c r="C968" s="331" t="str">
        <f t="shared" si="1"/>
        <v>CZNymburk</v>
      </c>
    </row>
    <row r="969" ht="13.5" customHeight="1">
      <c r="A969" s="331" t="s">
        <v>7278</v>
      </c>
      <c r="B969" s="331" t="s">
        <v>7279</v>
      </c>
      <c r="C969" s="331" t="str">
        <f t="shared" si="1"/>
        <v>CZPraha-východ</v>
      </c>
    </row>
    <row r="970" ht="13.5" customHeight="1">
      <c r="A970" s="331" t="s">
        <v>7280</v>
      </c>
      <c r="B970" s="331" t="s">
        <v>1594</v>
      </c>
      <c r="C970" s="331" t="str">
        <f t="shared" si="1"/>
        <v>CZPraha-západ</v>
      </c>
    </row>
    <row r="971" ht="13.5" customHeight="1">
      <c r="A971" s="331" t="s">
        <v>7281</v>
      </c>
      <c r="B971" s="331" t="s">
        <v>7282</v>
      </c>
      <c r="C971" s="331" t="str">
        <f t="shared" si="1"/>
        <v>CZPříbram</v>
      </c>
    </row>
    <row r="972" ht="13.5" customHeight="1">
      <c r="A972" s="331" t="s">
        <v>7283</v>
      </c>
      <c r="B972" s="331" t="s">
        <v>7284</v>
      </c>
      <c r="C972" s="331" t="str">
        <f t="shared" si="1"/>
        <v>CZRakovník</v>
      </c>
    </row>
    <row r="973" ht="13.5" customHeight="1">
      <c r="A973" s="331" t="s">
        <v>7285</v>
      </c>
      <c r="B973" s="331" t="s">
        <v>7286</v>
      </c>
      <c r="C973" s="331" t="str">
        <f t="shared" si="1"/>
        <v>CZJihočeský kraj</v>
      </c>
    </row>
    <row r="974" ht="13.5" customHeight="1">
      <c r="A974" s="331" t="s">
        <v>7287</v>
      </c>
      <c r="B974" s="331" t="s">
        <v>7288</v>
      </c>
      <c r="C974" s="331" t="str">
        <f t="shared" si="1"/>
        <v>CZČeské Budějovice</v>
      </c>
    </row>
    <row r="975" ht="13.5" customHeight="1">
      <c r="A975" s="331" t="s">
        <v>7289</v>
      </c>
      <c r="B975" s="331" t="s">
        <v>7290</v>
      </c>
      <c r="C975" s="331" t="str">
        <f t="shared" si="1"/>
        <v>CZČeský Krumlov</v>
      </c>
    </row>
    <row r="976" ht="13.5" customHeight="1">
      <c r="A976" s="331" t="s">
        <v>7291</v>
      </c>
      <c r="B976" s="331" t="s">
        <v>7292</v>
      </c>
      <c r="C976" s="331" t="str">
        <f t="shared" si="1"/>
        <v>CZJindřichův Hradec</v>
      </c>
    </row>
    <row r="977" ht="13.5" customHeight="1">
      <c r="A977" s="331" t="s">
        <v>7293</v>
      </c>
      <c r="B977" s="331" t="s">
        <v>7294</v>
      </c>
      <c r="C977" s="331" t="str">
        <f t="shared" si="1"/>
        <v>CZPísek</v>
      </c>
    </row>
    <row r="978" ht="13.5" customHeight="1">
      <c r="A978" s="331" t="s">
        <v>7295</v>
      </c>
      <c r="B978" s="331" t="s">
        <v>7296</v>
      </c>
      <c r="C978" s="331" t="str">
        <f t="shared" si="1"/>
        <v>CZPrachatice</v>
      </c>
    </row>
    <row r="979" ht="13.5" customHeight="1">
      <c r="A979" s="331" t="s">
        <v>7297</v>
      </c>
      <c r="B979" s="331" t="s">
        <v>7298</v>
      </c>
      <c r="C979" s="331" t="str">
        <f t="shared" si="1"/>
        <v>CZStrakonice</v>
      </c>
    </row>
    <row r="980" ht="13.5" customHeight="1">
      <c r="A980" s="331" t="s">
        <v>7299</v>
      </c>
      <c r="B980" s="331" t="s">
        <v>7300</v>
      </c>
      <c r="C980" s="331" t="str">
        <f t="shared" si="1"/>
        <v>CZTábor</v>
      </c>
    </row>
    <row r="981" ht="13.5" customHeight="1">
      <c r="A981" s="331" t="s">
        <v>7301</v>
      </c>
      <c r="B981" s="331" t="s">
        <v>7302</v>
      </c>
      <c r="C981" s="331" t="str">
        <f t="shared" si="1"/>
        <v>CZPlzeňský kraj</v>
      </c>
    </row>
    <row r="982" ht="13.5" customHeight="1">
      <c r="A982" s="331" t="s">
        <v>7303</v>
      </c>
      <c r="B982" s="331" t="s">
        <v>7304</v>
      </c>
      <c r="C982" s="331" t="str">
        <f t="shared" si="1"/>
        <v>CZDomažlice</v>
      </c>
    </row>
    <row r="983" ht="13.5" customHeight="1">
      <c r="A983" s="331" t="s">
        <v>7305</v>
      </c>
      <c r="B983" s="331" t="s">
        <v>7306</v>
      </c>
      <c r="C983" s="331" t="str">
        <f t="shared" si="1"/>
        <v>CZKlatovy</v>
      </c>
    </row>
    <row r="984" ht="13.5" customHeight="1">
      <c r="A984" s="331" t="s">
        <v>7307</v>
      </c>
      <c r="B984" s="331" t="s">
        <v>7308</v>
      </c>
      <c r="C984" s="331" t="str">
        <f t="shared" si="1"/>
        <v>CZPlzeň-město</v>
      </c>
    </row>
    <row r="985" ht="13.5" customHeight="1">
      <c r="A985" s="331" t="s">
        <v>7309</v>
      </c>
      <c r="B985" s="331" t="s">
        <v>7310</v>
      </c>
      <c r="C985" s="331" t="str">
        <f t="shared" si="1"/>
        <v>CZPlzeň-jih</v>
      </c>
    </row>
    <row r="986" ht="13.5" customHeight="1">
      <c r="A986" s="331" t="s">
        <v>7311</v>
      </c>
      <c r="B986" s="331" t="s">
        <v>7312</v>
      </c>
      <c r="C986" s="331" t="str">
        <f t="shared" si="1"/>
        <v>CZPlzeň-sever</v>
      </c>
    </row>
    <row r="987" ht="13.5" customHeight="1">
      <c r="A987" s="331" t="s">
        <v>7313</v>
      </c>
      <c r="B987" s="331" t="s">
        <v>7314</v>
      </c>
      <c r="C987" s="331" t="str">
        <f t="shared" si="1"/>
        <v>CZRokycany</v>
      </c>
    </row>
    <row r="988" ht="13.5" customHeight="1">
      <c r="A988" s="331" t="s">
        <v>7315</v>
      </c>
      <c r="B988" s="331" t="s">
        <v>7316</v>
      </c>
      <c r="C988" s="331" t="str">
        <f t="shared" si="1"/>
        <v>CZTachov</v>
      </c>
    </row>
    <row r="989" ht="13.5" customHeight="1">
      <c r="A989" s="331" t="s">
        <v>7317</v>
      </c>
      <c r="B989" s="331" t="s">
        <v>7318</v>
      </c>
      <c r="C989" s="331" t="str">
        <f t="shared" si="1"/>
        <v>CZKarlovarský kraj</v>
      </c>
    </row>
    <row r="990" ht="13.5" customHeight="1">
      <c r="A990" s="331" t="s">
        <v>7319</v>
      </c>
      <c r="B990" s="331" t="s">
        <v>7320</v>
      </c>
      <c r="C990" s="331" t="str">
        <f t="shared" si="1"/>
        <v>CZCheb</v>
      </c>
    </row>
    <row r="991" ht="13.5" customHeight="1">
      <c r="A991" s="331" t="s">
        <v>7321</v>
      </c>
      <c r="B991" s="331" t="s">
        <v>7322</v>
      </c>
      <c r="C991" s="331" t="str">
        <f t="shared" si="1"/>
        <v>CZKarlovy Vary</v>
      </c>
    </row>
    <row r="992" ht="13.5" customHeight="1">
      <c r="A992" s="331" t="s">
        <v>7323</v>
      </c>
      <c r="B992" s="331" t="s">
        <v>7324</v>
      </c>
      <c r="C992" s="331" t="str">
        <f t="shared" si="1"/>
        <v>CZSokolov</v>
      </c>
    </row>
    <row r="993" ht="13.5" customHeight="1">
      <c r="A993" s="331" t="s">
        <v>7325</v>
      </c>
      <c r="B993" s="331" t="s">
        <v>7326</v>
      </c>
      <c r="C993" s="331" t="str">
        <f t="shared" si="1"/>
        <v>CZÚstecký kraj</v>
      </c>
    </row>
    <row r="994" ht="13.5" customHeight="1">
      <c r="A994" s="331" t="s">
        <v>7327</v>
      </c>
      <c r="B994" s="331" t="s">
        <v>7328</v>
      </c>
      <c r="C994" s="331" t="str">
        <f t="shared" si="1"/>
        <v>CZDěčín</v>
      </c>
    </row>
    <row r="995" ht="13.5" customHeight="1">
      <c r="A995" s="331" t="s">
        <v>7329</v>
      </c>
      <c r="B995" s="331" t="s">
        <v>7330</v>
      </c>
      <c r="C995" s="331" t="str">
        <f t="shared" si="1"/>
        <v>CZChomutov</v>
      </c>
    </row>
    <row r="996" ht="13.5" customHeight="1">
      <c r="A996" s="331" t="s">
        <v>7331</v>
      </c>
      <c r="B996" s="331" t="s">
        <v>7332</v>
      </c>
      <c r="C996" s="331" t="str">
        <f t="shared" si="1"/>
        <v>CZLitoměřice</v>
      </c>
    </row>
    <row r="997" ht="13.5" customHeight="1">
      <c r="A997" s="331" t="s">
        <v>7333</v>
      </c>
      <c r="B997" s="331" t="s">
        <v>7334</v>
      </c>
      <c r="C997" s="331" t="str">
        <f t="shared" si="1"/>
        <v>CZLouny</v>
      </c>
    </row>
    <row r="998" ht="13.5" customHeight="1">
      <c r="A998" s="331" t="s">
        <v>7335</v>
      </c>
      <c r="B998" s="331" t="s">
        <v>7336</v>
      </c>
      <c r="C998" s="331" t="str">
        <f t="shared" si="1"/>
        <v>CZMost</v>
      </c>
    </row>
    <row r="999" ht="13.5" customHeight="1">
      <c r="A999" s="331" t="s">
        <v>7337</v>
      </c>
      <c r="B999" s="331" t="s">
        <v>7338</v>
      </c>
      <c r="C999" s="331" t="str">
        <f t="shared" si="1"/>
        <v>CZTeplice</v>
      </c>
    </row>
    <row r="1000" ht="13.5" customHeight="1">
      <c r="A1000" s="331" t="s">
        <v>7339</v>
      </c>
      <c r="B1000" s="331" t="s">
        <v>7340</v>
      </c>
      <c r="C1000" s="331" t="str">
        <f t="shared" si="1"/>
        <v>CZÚstí nad Labem</v>
      </c>
    </row>
    <row r="1001" ht="13.5" customHeight="1">
      <c r="A1001" s="331" t="s">
        <v>7341</v>
      </c>
      <c r="B1001" s="331" t="s">
        <v>7342</v>
      </c>
      <c r="C1001" s="331" t="str">
        <f t="shared" si="1"/>
        <v>CZLiberecký kraj</v>
      </c>
    </row>
    <row r="1002" ht="13.5" customHeight="1">
      <c r="A1002" s="331" t="s">
        <v>7343</v>
      </c>
      <c r="B1002" s="331" t="s">
        <v>7344</v>
      </c>
      <c r="C1002" s="331" t="str">
        <f t="shared" si="1"/>
        <v>CZČeská Lípa</v>
      </c>
    </row>
    <row r="1003" ht="13.5" customHeight="1">
      <c r="A1003" s="331" t="s">
        <v>7345</v>
      </c>
      <c r="B1003" s="331" t="s">
        <v>7346</v>
      </c>
      <c r="C1003" s="331" t="str">
        <f t="shared" si="1"/>
        <v>CZJablonec nad Nisou</v>
      </c>
    </row>
    <row r="1004" ht="13.5" customHeight="1">
      <c r="A1004" s="331" t="s">
        <v>7347</v>
      </c>
      <c r="B1004" s="331" t="s">
        <v>7348</v>
      </c>
      <c r="C1004" s="331" t="str">
        <f t="shared" si="1"/>
        <v>CZLiberec</v>
      </c>
    </row>
    <row r="1005" ht="13.5" customHeight="1">
      <c r="A1005" s="331" t="s">
        <v>7349</v>
      </c>
      <c r="B1005" s="331" t="s">
        <v>7350</v>
      </c>
      <c r="C1005" s="331" t="str">
        <f t="shared" si="1"/>
        <v>CZSemily</v>
      </c>
    </row>
    <row r="1006" ht="13.5" customHeight="1">
      <c r="A1006" s="331" t="s">
        <v>7351</v>
      </c>
      <c r="B1006" s="331" t="s">
        <v>7352</v>
      </c>
      <c r="C1006" s="331" t="str">
        <f t="shared" si="1"/>
        <v>CZKrálovéhradecký kraj</v>
      </c>
    </row>
    <row r="1007" ht="13.5" customHeight="1">
      <c r="A1007" s="331" t="s">
        <v>7353</v>
      </c>
      <c r="B1007" s="331" t="s">
        <v>7354</v>
      </c>
      <c r="C1007" s="331" t="str">
        <f t="shared" si="1"/>
        <v>CZHradec Králové</v>
      </c>
    </row>
    <row r="1008" ht="13.5" customHeight="1">
      <c r="A1008" s="331" t="s">
        <v>7355</v>
      </c>
      <c r="B1008" s="331" t="s">
        <v>7356</v>
      </c>
      <c r="C1008" s="331" t="str">
        <f t="shared" si="1"/>
        <v>CZJičín</v>
      </c>
    </row>
    <row r="1009" ht="13.5" customHeight="1">
      <c r="A1009" s="331" t="s">
        <v>7357</v>
      </c>
      <c r="B1009" s="331" t="s">
        <v>7358</v>
      </c>
      <c r="C1009" s="331" t="str">
        <f t="shared" si="1"/>
        <v>CZNáchod</v>
      </c>
    </row>
    <row r="1010" ht="13.5" customHeight="1">
      <c r="A1010" s="331" t="s">
        <v>7359</v>
      </c>
      <c r="B1010" s="331" t="s">
        <v>7360</v>
      </c>
      <c r="C1010" s="331" t="str">
        <f t="shared" si="1"/>
        <v>CZRychnov nad Kněžnou</v>
      </c>
    </row>
    <row r="1011" ht="13.5" customHeight="1">
      <c r="A1011" s="331" t="s">
        <v>7361</v>
      </c>
      <c r="B1011" s="331" t="s">
        <v>7362</v>
      </c>
      <c r="C1011" s="331" t="str">
        <f t="shared" si="1"/>
        <v>CZTrutnov</v>
      </c>
    </row>
    <row r="1012" ht="13.5" customHeight="1">
      <c r="A1012" s="331" t="s">
        <v>7363</v>
      </c>
      <c r="B1012" s="331" t="s">
        <v>7364</v>
      </c>
      <c r="C1012" s="331" t="str">
        <f t="shared" si="1"/>
        <v>CZPardubický kraj</v>
      </c>
    </row>
    <row r="1013" ht="13.5" customHeight="1">
      <c r="A1013" s="331" t="s">
        <v>7365</v>
      </c>
      <c r="B1013" s="331" t="s">
        <v>7366</v>
      </c>
      <c r="C1013" s="331" t="str">
        <f t="shared" si="1"/>
        <v>CZChrudim</v>
      </c>
    </row>
    <row r="1014" ht="13.5" customHeight="1">
      <c r="A1014" s="331" t="s">
        <v>7367</v>
      </c>
      <c r="B1014" s="331" t="s">
        <v>7368</v>
      </c>
      <c r="C1014" s="331" t="str">
        <f t="shared" si="1"/>
        <v>CZPardubice</v>
      </c>
    </row>
    <row r="1015" ht="13.5" customHeight="1">
      <c r="A1015" s="331" t="s">
        <v>7369</v>
      </c>
      <c r="B1015" s="331" t="s">
        <v>7370</v>
      </c>
      <c r="C1015" s="331" t="str">
        <f t="shared" si="1"/>
        <v>CZSvitavy</v>
      </c>
    </row>
    <row r="1016" ht="13.5" customHeight="1">
      <c r="A1016" s="331" t="s">
        <v>7371</v>
      </c>
      <c r="B1016" s="331" t="s">
        <v>7372</v>
      </c>
      <c r="C1016" s="331" t="str">
        <f t="shared" si="1"/>
        <v>CZÚstí nad Orlicí</v>
      </c>
    </row>
    <row r="1017" ht="13.5" customHeight="1">
      <c r="A1017" s="331" t="s">
        <v>7373</v>
      </c>
      <c r="B1017" s="331" t="s">
        <v>7374</v>
      </c>
      <c r="C1017" s="331" t="str">
        <f t="shared" si="1"/>
        <v>CZKraj Vysočina</v>
      </c>
    </row>
    <row r="1018" ht="13.5" customHeight="1">
      <c r="A1018" s="331" t="s">
        <v>7375</v>
      </c>
      <c r="B1018" s="331" t="s">
        <v>7376</v>
      </c>
      <c r="C1018" s="331" t="str">
        <f t="shared" si="1"/>
        <v>CZHavlíčkův Brod</v>
      </c>
    </row>
    <row r="1019" ht="13.5" customHeight="1">
      <c r="A1019" s="331" t="s">
        <v>7377</v>
      </c>
      <c r="B1019" s="331" t="s">
        <v>7378</v>
      </c>
      <c r="C1019" s="331" t="str">
        <f t="shared" si="1"/>
        <v>CZJihlava</v>
      </c>
    </row>
    <row r="1020" ht="13.5" customHeight="1">
      <c r="A1020" s="331" t="s">
        <v>7379</v>
      </c>
      <c r="B1020" s="331" t="s">
        <v>7380</v>
      </c>
      <c r="C1020" s="331" t="str">
        <f t="shared" si="1"/>
        <v>CZPelhřimov</v>
      </c>
    </row>
    <row r="1021" ht="13.5" customHeight="1">
      <c r="A1021" s="331" t="s">
        <v>7381</v>
      </c>
      <c r="B1021" s="331" t="s">
        <v>7382</v>
      </c>
      <c r="C1021" s="331" t="str">
        <f t="shared" si="1"/>
        <v>CZTřebíč</v>
      </c>
    </row>
    <row r="1022" ht="13.5" customHeight="1">
      <c r="A1022" s="331" t="s">
        <v>7383</v>
      </c>
      <c r="B1022" s="331" t="s">
        <v>7384</v>
      </c>
      <c r="C1022" s="331" t="str">
        <f t="shared" si="1"/>
        <v>CZŽďár nad Sázavou</v>
      </c>
    </row>
    <row r="1023" ht="13.5" customHeight="1">
      <c r="A1023" s="331" t="s">
        <v>7385</v>
      </c>
      <c r="B1023" s="331" t="s">
        <v>7386</v>
      </c>
      <c r="C1023" s="331" t="str">
        <f t="shared" si="1"/>
        <v>CZJihomoravský kraj</v>
      </c>
    </row>
    <row r="1024" ht="13.5" customHeight="1">
      <c r="A1024" s="331" t="s">
        <v>7387</v>
      </c>
      <c r="B1024" s="331" t="s">
        <v>7388</v>
      </c>
      <c r="C1024" s="331" t="str">
        <f t="shared" si="1"/>
        <v>CZBlansko</v>
      </c>
    </row>
    <row r="1025" ht="13.5" customHeight="1">
      <c r="A1025" s="331" t="s">
        <v>7389</v>
      </c>
      <c r="B1025" s="331" t="s">
        <v>7390</v>
      </c>
      <c r="C1025" s="331" t="str">
        <f t="shared" si="1"/>
        <v>CZBrno-město</v>
      </c>
    </row>
    <row r="1026" ht="13.5" customHeight="1">
      <c r="A1026" s="331" t="s">
        <v>7391</v>
      </c>
      <c r="B1026" s="331" t="s">
        <v>7392</v>
      </c>
      <c r="C1026" s="331" t="str">
        <f t="shared" si="1"/>
        <v>CZBrno-venkov</v>
      </c>
    </row>
    <row r="1027" ht="13.5" customHeight="1">
      <c r="A1027" s="331" t="s">
        <v>7393</v>
      </c>
      <c r="B1027" s="331" t="s">
        <v>7394</v>
      </c>
      <c r="C1027" s="331" t="str">
        <f t="shared" si="1"/>
        <v>CZBřeclav</v>
      </c>
    </row>
    <row r="1028" ht="13.5" customHeight="1">
      <c r="A1028" s="331" t="s">
        <v>7395</v>
      </c>
      <c r="B1028" s="331" t="s">
        <v>7396</v>
      </c>
      <c r="C1028" s="331" t="str">
        <f t="shared" si="1"/>
        <v>CZHodonín</v>
      </c>
    </row>
    <row r="1029" ht="13.5" customHeight="1">
      <c r="A1029" s="331" t="s">
        <v>7397</v>
      </c>
      <c r="B1029" s="331" t="s">
        <v>7398</v>
      </c>
      <c r="C1029" s="331" t="str">
        <f t="shared" si="1"/>
        <v>CZVyškov</v>
      </c>
    </row>
    <row r="1030" ht="13.5" customHeight="1">
      <c r="A1030" s="331" t="s">
        <v>7399</v>
      </c>
      <c r="B1030" s="331" t="s">
        <v>7400</v>
      </c>
      <c r="C1030" s="331" t="str">
        <f t="shared" si="1"/>
        <v>CZZnojmo</v>
      </c>
    </row>
    <row r="1031" ht="13.5" customHeight="1">
      <c r="A1031" s="331" t="s">
        <v>7401</v>
      </c>
      <c r="B1031" s="331" t="s">
        <v>7402</v>
      </c>
      <c r="C1031" s="331" t="str">
        <f t="shared" si="1"/>
        <v>CZOlomoucký kraj</v>
      </c>
    </row>
    <row r="1032" ht="13.5" customHeight="1">
      <c r="A1032" s="331" t="s">
        <v>7403</v>
      </c>
      <c r="B1032" s="331" t="s">
        <v>7404</v>
      </c>
      <c r="C1032" s="331" t="str">
        <f t="shared" si="1"/>
        <v>CZJeseník</v>
      </c>
    </row>
    <row r="1033" ht="13.5" customHeight="1">
      <c r="A1033" s="331" t="s">
        <v>7405</v>
      </c>
      <c r="B1033" s="331" t="s">
        <v>7406</v>
      </c>
      <c r="C1033" s="331" t="str">
        <f t="shared" si="1"/>
        <v>CZOlomouc</v>
      </c>
    </row>
    <row r="1034" ht="13.5" customHeight="1">
      <c r="A1034" s="331" t="s">
        <v>7407</v>
      </c>
      <c r="B1034" s="331" t="s">
        <v>7408</v>
      </c>
      <c r="C1034" s="331" t="str">
        <f t="shared" si="1"/>
        <v>CZProstějov</v>
      </c>
    </row>
    <row r="1035" ht="13.5" customHeight="1">
      <c r="A1035" s="331" t="s">
        <v>7409</v>
      </c>
      <c r="B1035" s="331" t="s">
        <v>7410</v>
      </c>
      <c r="C1035" s="331" t="str">
        <f t="shared" si="1"/>
        <v>CZPřerov</v>
      </c>
    </row>
    <row r="1036" ht="13.5" customHeight="1">
      <c r="A1036" s="331" t="s">
        <v>7411</v>
      </c>
      <c r="B1036" s="331" t="s">
        <v>7412</v>
      </c>
      <c r="C1036" s="331" t="str">
        <f t="shared" si="1"/>
        <v>CZŠumperk</v>
      </c>
    </row>
    <row r="1037" ht="13.5" customHeight="1">
      <c r="A1037" s="331" t="s">
        <v>7413</v>
      </c>
      <c r="B1037" s="331" t="s">
        <v>7414</v>
      </c>
      <c r="C1037" s="331" t="str">
        <f t="shared" si="1"/>
        <v>CZZlínský kraj</v>
      </c>
    </row>
    <row r="1038" ht="13.5" customHeight="1">
      <c r="A1038" s="331" t="s">
        <v>7415</v>
      </c>
      <c r="B1038" s="331" t="s">
        <v>7416</v>
      </c>
      <c r="C1038" s="331" t="str">
        <f t="shared" si="1"/>
        <v>CZKroměříž</v>
      </c>
    </row>
    <row r="1039" ht="13.5" customHeight="1">
      <c r="A1039" s="331" t="s">
        <v>7417</v>
      </c>
      <c r="B1039" s="331" t="s">
        <v>7418</v>
      </c>
      <c r="C1039" s="331" t="str">
        <f t="shared" si="1"/>
        <v>CZUherské Hradiště</v>
      </c>
    </row>
    <row r="1040" ht="13.5" customHeight="1">
      <c r="A1040" s="331" t="s">
        <v>7419</v>
      </c>
      <c r="B1040" s="331" t="s">
        <v>7420</v>
      </c>
      <c r="C1040" s="331" t="str">
        <f t="shared" si="1"/>
        <v>CZVsetín</v>
      </c>
    </row>
    <row r="1041" ht="13.5" customHeight="1">
      <c r="A1041" s="331" t="s">
        <v>7421</v>
      </c>
      <c r="B1041" s="331" t="s">
        <v>7422</v>
      </c>
      <c r="C1041" s="331" t="str">
        <f t="shared" si="1"/>
        <v>CZZlín</v>
      </c>
    </row>
    <row r="1042" ht="13.5" customHeight="1">
      <c r="A1042" s="331" t="s">
        <v>7423</v>
      </c>
      <c r="B1042" s="331" t="s">
        <v>7424</v>
      </c>
      <c r="C1042" s="331" t="str">
        <f t="shared" si="1"/>
        <v>CZMoravskoslezský kraj</v>
      </c>
    </row>
    <row r="1043" ht="13.5" customHeight="1">
      <c r="A1043" s="331" t="s">
        <v>7425</v>
      </c>
      <c r="B1043" s="331" t="s">
        <v>7426</v>
      </c>
      <c r="C1043" s="331" t="str">
        <f t="shared" si="1"/>
        <v>CZBruntál</v>
      </c>
    </row>
    <row r="1044" ht="13.5" customHeight="1">
      <c r="A1044" s="331" t="s">
        <v>7427</v>
      </c>
      <c r="B1044" s="331" t="s">
        <v>7428</v>
      </c>
      <c r="C1044" s="331" t="str">
        <f t="shared" si="1"/>
        <v>CZFrýdek-Místek</v>
      </c>
    </row>
    <row r="1045" ht="13.5" customHeight="1">
      <c r="A1045" s="331" t="s">
        <v>7429</v>
      </c>
      <c r="B1045" s="331" t="s">
        <v>7430</v>
      </c>
      <c r="C1045" s="331" t="str">
        <f t="shared" si="1"/>
        <v>CZKarviná</v>
      </c>
    </row>
    <row r="1046" ht="13.5" customHeight="1">
      <c r="A1046" s="331" t="s">
        <v>7431</v>
      </c>
      <c r="B1046" s="331" t="s">
        <v>7432</v>
      </c>
      <c r="C1046" s="331" t="str">
        <f t="shared" si="1"/>
        <v>CZNový Jičín</v>
      </c>
    </row>
    <row r="1047" ht="13.5" customHeight="1">
      <c r="A1047" s="331" t="s">
        <v>7433</v>
      </c>
      <c r="B1047" s="331" t="s">
        <v>7434</v>
      </c>
      <c r="C1047" s="331" t="str">
        <f t="shared" si="1"/>
        <v>CZOpava</v>
      </c>
    </row>
    <row r="1048" ht="13.5" customHeight="1">
      <c r="A1048" s="331" t="s">
        <v>7435</v>
      </c>
      <c r="B1048" s="331" t="s">
        <v>7436</v>
      </c>
      <c r="C1048" s="331" t="str">
        <f t="shared" si="1"/>
        <v>CZOstrava-město</v>
      </c>
    </row>
    <row r="1049" ht="13.5" customHeight="1">
      <c r="A1049" s="331" t="s">
        <v>7437</v>
      </c>
      <c r="B1049" s="331" t="s">
        <v>7438</v>
      </c>
      <c r="C1049" s="331" t="str">
        <f t="shared" si="1"/>
        <v>CZPraha, Hlavní město</v>
      </c>
    </row>
    <row r="1050" ht="13.5" customHeight="1">
      <c r="A1050" s="331" t="s">
        <v>7439</v>
      </c>
      <c r="B1050" s="331" t="s">
        <v>7440</v>
      </c>
      <c r="C1050" s="331" t="str">
        <f t="shared" si="1"/>
        <v>DEBrandenburg</v>
      </c>
    </row>
    <row r="1051" ht="13.5" customHeight="1">
      <c r="A1051" s="331" t="s">
        <v>7441</v>
      </c>
      <c r="B1051" s="331" t="s">
        <v>7442</v>
      </c>
      <c r="C1051" s="331" t="str">
        <f t="shared" si="1"/>
        <v>DEBerlin</v>
      </c>
    </row>
    <row r="1052" ht="13.5" customHeight="1">
      <c r="A1052" s="331" t="s">
        <v>7443</v>
      </c>
      <c r="B1052" s="331" t="s">
        <v>1236</v>
      </c>
      <c r="C1052" s="331" t="str">
        <f t="shared" si="1"/>
        <v>DEBaden-Württemberg</v>
      </c>
    </row>
    <row r="1053" ht="13.5" customHeight="1">
      <c r="A1053" s="331" t="s">
        <v>7444</v>
      </c>
      <c r="B1053" s="331" t="s">
        <v>7445</v>
      </c>
      <c r="C1053" s="331" t="str">
        <f t="shared" si="1"/>
        <v>DEBayern</v>
      </c>
    </row>
    <row r="1054" ht="13.5" customHeight="1">
      <c r="A1054" s="331" t="s">
        <v>7446</v>
      </c>
      <c r="B1054" s="331" t="s">
        <v>7447</v>
      </c>
      <c r="C1054" s="331" t="str">
        <f t="shared" si="1"/>
        <v>DEBremen</v>
      </c>
    </row>
    <row r="1055" ht="13.5" customHeight="1">
      <c r="A1055" s="331" t="s">
        <v>7448</v>
      </c>
      <c r="B1055" s="331" t="s">
        <v>1416</v>
      </c>
      <c r="C1055" s="331" t="str">
        <f t="shared" si="1"/>
        <v>DEHessen</v>
      </c>
    </row>
    <row r="1056" ht="13.5" customHeight="1">
      <c r="A1056" s="331" t="s">
        <v>7449</v>
      </c>
      <c r="B1056" s="331" t="s">
        <v>1296</v>
      </c>
      <c r="C1056" s="331" t="str">
        <f t="shared" si="1"/>
        <v>DEHamburg</v>
      </c>
    </row>
    <row r="1057" ht="13.5" customHeight="1">
      <c r="A1057" s="331" t="s">
        <v>7450</v>
      </c>
      <c r="B1057" s="331" t="s">
        <v>7451</v>
      </c>
      <c r="C1057" s="331" t="str">
        <f t="shared" si="1"/>
        <v>DEMecklenburg-Vorpommern</v>
      </c>
    </row>
    <row r="1058" ht="13.5" customHeight="1">
      <c r="A1058" s="331" t="s">
        <v>7452</v>
      </c>
      <c r="B1058" s="331" t="s">
        <v>1712</v>
      </c>
      <c r="C1058" s="331" t="str">
        <f t="shared" si="1"/>
        <v>DENiedersachsen</v>
      </c>
    </row>
    <row r="1059" ht="13.5" customHeight="1">
      <c r="A1059" s="331" t="s">
        <v>7453</v>
      </c>
      <c r="B1059" s="331" t="s">
        <v>7454</v>
      </c>
      <c r="C1059" s="331" t="str">
        <f t="shared" si="1"/>
        <v>DENordrhein-Westfalen</v>
      </c>
    </row>
    <row r="1060" ht="13.5" customHeight="1">
      <c r="A1060" s="331" t="s">
        <v>7455</v>
      </c>
      <c r="B1060" s="331" t="s">
        <v>7456</v>
      </c>
      <c r="C1060" s="331" t="str">
        <f t="shared" si="1"/>
        <v>DERheinland-Pfalz</v>
      </c>
    </row>
    <row r="1061" ht="13.5" customHeight="1">
      <c r="A1061" s="331" t="s">
        <v>7457</v>
      </c>
      <c r="B1061" s="331" t="s">
        <v>7458</v>
      </c>
      <c r="C1061" s="331" t="str">
        <f t="shared" si="1"/>
        <v>DESchleswig-Holstein</v>
      </c>
    </row>
    <row r="1062" ht="13.5" customHeight="1">
      <c r="A1062" s="331" t="s">
        <v>7459</v>
      </c>
      <c r="B1062" s="331" t="s">
        <v>7460</v>
      </c>
      <c r="C1062" s="331" t="str">
        <f t="shared" si="1"/>
        <v>DESaarland</v>
      </c>
    </row>
    <row r="1063" ht="13.5" customHeight="1">
      <c r="A1063" s="331" t="s">
        <v>7461</v>
      </c>
      <c r="B1063" s="331" t="s">
        <v>7462</v>
      </c>
      <c r="C1063" s="331" t="str">
        <f t="shared" si="1"/>
        <v>DESachsen</v>
      </c>
    </row>
    <row r="1064" ht="13.5" customHeight="1">
      <c r="A1064" s="331" t="s">
        <v>7463</v>
      </c>
      <c r="B1064" s="331" t="s">
        <v>7464</v>
      </c>
      <c r="C1064" s="331" t="str">
        <f t="shared" si="1"/>
        <v>DESachsen-Anhalt</v>
      </c>
    </row>
    <row r="1065" ht="13.5" customHeight="1">
      <c r="A1065" s="331" t="s">
        <v>7465</v>
      </c>
      <c r="B1065" s="331" t="s">
        <v>7466</v>
      </c>
      <c r="C1065" s="331" t="str">
        <f t="shared" si="1"/>
        <v>DEThüringen</v>
      </c>
    </row>
    <row r="1066" ht="13.5" customHeight="1">
      <c r="A1066" s="331" t="s">
        <v>7467</v>
      </c>
      <c r="B1066" s="331" t="s">
        <v>7468</v>
      </c>
      <c r="C1066" s="331" t="str">
        <f t="shared" si="1"/>
        <v>DJ‘Artā</v>
      </c>
    </row>
    <row r="1067" ht="13.5" customHeight="1">
      <c r="A1067" s="331" t="s">
        <v>7467</v>
      </c>
      <c r="B1067" s="331" t="s">
        <v>7469</v>
      </c>
      <c r="C1067" s="331" t="str">
        <f t="shared" si="1"/>
        <v>DJArta</v>
      </c>
    </row>
    <row r="1068" ht="13.5" customHeight="1">
      <c r="A1068" s="331" t="s">
        <v>7470</v>
      </c>
      <c r="B1068" s="331" t="s">
        <v>7471</v>
      </c>
      <c r="C1068" s="331" t="str">
        <f t="shared" si="1"/>
        <v>DJ‘Alī Şabīḩ</v>
      </c>
    </row>
    <row r="1069" ht="13.5" customHeight="1">
      <c r="A1069" s="331" t="s">
        <v>7470</v>
      </c>
      <c r="B1069" s="331" t="s">
        <v>7472</v>
      </c>
      <c r="C1069" s="331" t="str">
        <f t="shared" si="1"/>
        <v>DJAli Sabieh</v>
      </c>
    </row>
    <row r="1070" ht="13.5" customHeight="1">
      <c r="A1070" s="331" t="s">
        <v>7473</v>
      </c>
      <c r="B1070" s="331" t="s">
        <v>7474</v>
      </c>
      <c r="C1070" s="331" t="str">
        <f t="shared" si="1"/>
        <v>DJDikhīl</v>
      </c>
    </row>
    <row r="1071" ht="13.5" customHeight="1">
      <c r="A1071" s="331" t="s">
        <v>7473</v>
      </c>
      <c r="B1071" s="331" t="s">
        <v>7475</v>
      </c>
      <c r="C1071" s="331" t="str">
        <f t="shared" si="1"/>
        <v>DJDikhil</v>
      </c>
    </row>
    <row r="1072" ht="13.5" customHeight="1">
      <c r="A1072" s="331" t="s">
        <v>7476</v>
      </c>
      <c r="B1072" s="331" t="s">
        <v>7477</v>
      </c>
      <c r="C1072" s="331" t="str">
        <f t="shared" si="1"/>
        <v>DJAwbūk</v>
      </c>
    </row>
    <row r="1073" ht="13.5" customHeight="1">
      <c r="A1073" s="331" t="s">
        <v>7476</v>
      </c>
      <c r="B1073" s="331" t="s">
        <v>7478</v>
      </c>
      <c r="C1073" s="331" t="str">
        <f t="shared" si="1"/>
        <v>DJObock</v>
      </c>
    </row>
    <row r="1074" ht="13.5" customHeight="1">
      <c r="A1074" s="331" t="s">
        <v>7479</v>
      </c>
      <c r="B1074" s="331" t="s">
        <v>7480</v>
      </c>
      <c r="C1074" s="331" t="str">
        <f t="shared" si="1"/>
        <v>DJTājūrah</v>
      </c>
    </row>
    <row r="1075" ht="13.5" customHeight="1">
      <c r="A1075" s="331" t="s">
        <v>7479</v>
      </c>
      <c r="B1075" s="331" t="s">
        <v>7481</v>
      </c>
      <c r="C1075" s="331" t="str">
        <f t="shared" si="1"/>
        <v>DJTadjourah</v>
      </c>
    </row>
    <row r="1076" ht="13.5" customHeight="1">
      <c r="A1076" s="331" t="s">
        <v>7482</v>
      </c>
      <c r="B1076" s="331" t="s">
        <v>7483</v>
      </c>
      <c r="C1076" s="331" t="str">
        <f t="shared" si="1"/>
        <v>DJJībūtī</v>
      </c>
    </row>
    <row r="1077" ht="13.5" customHeight="1">
      <c r="A1077" s="331" t="s">
        <v>7482</v>
      </c>
      <c r="B1077" s="331" t="s">
        <v>7484</v>
      </c>
      <c r="C1077" s="331" t="str">
        <f t="shared" si="1"/>
        <v>DJDjibouti</v>
      </c>
    </row>
    <row r="1078" ht="13.5" customHeight="1">
      <c r="A1078" s="331" t="s">
        <v>7485</v>
      </c>
      <c r="B1078" s="331" t="s">
        <v>7486</v>
      </c>
      <c r="C1078" s="331" t="str">
        <f t="shared" si="1"/>
        <v>DKNordjylland</v>
      </c>
    </row>
    <row r="1079" ht="13.5" customHeight="1">
      <c r="A1079" s="331" t="s">
        <v>7487</v>
      </c>
      <c r="B1079" s="331" t="s">
        <v>7488</v>
      </c>
      <c r="C1079" s="331" t="str">
        <f t="shared" si="1"/>
        <v>DKMidtjylland</v>
      </c>
    </row>
    <row r="1080" ht="13.5" customHeight="1">
      <c r="A1080" s="331" t="s">
        <v>7489</v>
      </c>
      <c r="B1080" s="331" t="s">
        <v>7490</v>
      </c>
      <c r="C1080" s="331" t="str">
        <f t="shared" si="1"/>
        <v>DKSyddanmark</v>
      </c>
    </row>
    <row r="1081" ht="13.5" customHeight="1">
      <c r="A1081" s="331" t="s">
        <v>7491</v>
      </c>
      <c r="B1081" s="331" t="s">
        <v>7492</v>
      </c>
      <c r="C1081" s="331" t="str">
        <f t="shared" si="1"/>
        <v>DKHovedstaden</v>
      </c>
    </row>
    <row r="1082" ht="13.5" customHeight="1">
      <c r="A1082" s="331" t="s">
        <v>7493</v>
      </c>
      <c r="B1082" s="331" t="s">
        <v>7494</v>
      </c>
      <c r="C1082" s="331" t="str">
        <f t="shared" si="1"/>
        <v>DKSjælland</v>
      </c>
    </row>
    <row r="1083" ht="13.5" customHeight="1">
      <c r="A1083" s="331" t="s">
        <v>7495</v>
      </c>
      <c r="B1083" s="331" t="s">
        <v>6068</v>
      </c>
      <c r="C1083" s="331" t="str">
        <f t="shared" si="1"/>
        <v>DMSaint Andrew</v>
      </c>
    </row>
    <row r="1084" ht="13.5" customHeight="1">
      <c r="A1084" s="331" t="s">
        <v>7496</v>
      </c>
      <c r="B1084" s="331" t="s">
        <v>7497</v>
      </c>
      <c r="C1084" s="331" t="str">
        <f t="shared" si="1"/>
        <v>DMSaint David</v>
      </c>
    </row>
    <row r="1085" ht="13.5" customHeight="1">
      <c r="A1085" s="331" t="s">
        <v>7498</v>
      </c>
      <c r="B1085" s="331" t="s">
        <v>5736</v>
      </c>
      <c r="C1085" s="331" t="str">
        <f t="shared" si="1"/>
        <v>DMSaint George</v>
      </c>
    </row>
    <row r="1086" ht="13.5" customHeight="1">
      <c r="A1086" s="331" t="s">
        <v>7499</v>
      </c>
      <c r="B1086" s="331" t="s">
        <v>5738</v>
      </c>
      <c r="C1086" s="331" t="str">
        <f t="shared" si="1"/>
        <v>DMSaint John</v>
      </c>
    </row>
    <row r="1087" ht="13.5" customHeight="1">
      <c r="A1087" s="331" t="s">
        <v>7500</v>
      </c>
      <c r="B1087" s="331" t="s">
        <v>6074</v>
      </c>
      <c r="C1087" s="331" t="str">
        <f t="shared" si="1"/>
        <v>DMSaint Joseph</v>
      </c>
    </row>
    <row r="1088" ht="13.5" customHeight="1">
      <c r="A1088" s="331" t="s">
        <v>7501</v>
      </c>
      <c r="B1088" s="331" t="s">
        <v>7502</v>
      </c>
      <c r="C1088" s="331" t="str">
        <f t="shared" si="1"/>
        <v>DMSaint Luke</v>
      </c>
    </row>
    <row r="1089" ht="13.5" customHeight="1">
      <c r="A1089" s="331" t="s">
        <v>7503</v>
      </c>
      <c r="B1089" s="331" t="s">
        <v>7504</v>
      </c>
      <c r="C1089" s="331" t="str">
        <f t="shared" si="1"/>
        <v>DMSaint Mark</v>
      </c>
    </row>
    <row r="1090" ht="13.5" customHeight="1">
      <c r="A1090" s="331" t="s">
        <v>7505</v>
      </c>
      <c r="B1090" s="331" t="s">
        <v>7506</v>
      </c>
      <c r="C1090" s="331" t="str">
        <f t="shared" si="1"/>
        <v>DMSaint Patrick</v>
      </c>
    </row>
    <row r="1091" ht="13.5" customHeight="1">
      <c r="A1091" s="331" t="s">
        <v>7507</v>
      </c>
      <c r="B1091" s="331" t="s">
        <v>5742</v>
      </c>
      <c r="C1091" s="331" t="str">
        <f t="shared" si="1"/>
        <v>DMSaint Paul</v>
      </c>
    </row>
    <row r="1092" ht="13.5" customHeight="1">
      <c r="A1092" s="331" t="s">
        <v>7508</v>
      </c>
      <c r="B1092" s="331" t="s">
        <v>5744</v>
      </c>
      <c r="C1092" s="331" t="str">
        <f t="shared" si="1"/>
        <v>DMSaint Peter</v>
      </c>
    </row>
    <row r="1093" ht="13.5" customHeight="1">
      <c r="A1093" s="331" t="s">
        <v>7509</v>
      </c>
      <c r="B1093" s="331" t="s">
        <v>7510</v>
      </c>
      <c r="C1093" s="331" t="str">
        <f t="shared" si="1"/>
        <v>DOCibao Nordeste</v>
      </c>
    </row>
    <row r="1094" ht="13.5" customHeight="1">
      <c r="A1094" s="331" t="s">
        <v>7511</v>
      </c>
      <c r="B1094" s="331" t="s">
        <v>7512</v>
      </c>
      <c r="C1094" s="331" t="str">
        <f t="shared" si="1"/>
        <v>DODuarte</v>
      </c>
    </row>
    <row r="1095" ht="13.5" customHeight="1">
      <c r="A1095" s="331" t="s">
        <v>7513</v>
      </c>
      <c r="B1095" s="331" t="s">
        <v>7514</v>
      </c>
      <c r="C1095" s="331" t="str">
        <f t="shared" si="1"/>
        <v>DOMaría Trinidad Sánchez</v>
      </c>
    </row>
    <row r="1096" ht="13.5" customHeight="1">
      <c r="A1096" s="331" t="s">
        <v>7515</v>
      </c>
      <c r="B1096" s="331" t="s">
        <v>7516</v>
      </c>
      <c r="C1096" s="331" t="str">
        <f t="shared" si="1"/>
        <v>DOHermanas Mirabal</v>
      </c>
    </row>
    <row r="1097" ht="13.5" customHeight="1">
      <c r="A1097" s="331" t="s">
        <v>7517</v>
      </c>
      <c r="B1097" s="331" t="s">
        <v>7518</v>
      </c>
      <c r="C1097" s="331" t="str">
        <f t="shared" si="1"/>
        <v>DOSamaná</v>
      </c>
    </row>
    <row r="1098" ht="13.5" customHeight="1">
      <c r="A1098" s="331" t="s">
        <v>7519</v>
      </c>
      <c r="B1098" s="331" t="s">
        <v>7520</v>
      </c>
      <c r="C1098" s="331" t="str">
        <f t="shared" si="1"/>
        <v>DOCibao Noroeste</v>
      </c>
    </row>
    <row r="1099" ht="13.5" customHeight="1">
      <c r="A1099" s="331" t="s">
        <v>7521</v>
      </c>
      <c r="B1099" s="331" t="s">
        <v>7522</v>
      </c>
      <c r="C1099" s="331" t="str">
        <f t="shared" si="1"/>
        <v>DODajabón</v>
      </c>
    </row>
    <row r="1100" ht="13.5" customHeight="1">
      <c r="A1100" s="331" t="s">
        <v>7523</v>
      </c>
      <c r="B1100" s="331" t="s">
        <v>7524</v>
      </c>
      <c r="C1100" s="331" t="str">
        <f t="shared" si="1"/>
        <v>DOMonte Cristi</v>
      </c>
    </row>
    <row r="1101" ht="13.5" customHeight="1">
      <c r="A1101" s="331" t="s">
        <v>7525</v>
      </c>
      <c r="B1101" s="331" t="s">
        <v>7526</v>
      </c>
      <c r="C1101" s="331" t="str">
        <f t="shared" si="1"/>
        <v>DOSantiago Rodríguez</v>
      </c>
    </row>
    <row r="1102" ht="13.5" customHeight="1">
      <c r="A1102" s="331" t="s">
        <v>7527</v>
      </c>
      <c r="B1102" s="331" t="s">
        <v>7528</v>
      </c>
      <c r="C1102" s="331" t="str">
        <f t="shared" si="1"/>
        <v>DOValverde</v>
      </c>
    </row>
    <row r="1103" ht="13.5" customHeight="1">
      <c r="A1103" s="331" t="s">
        <v>7529</v>
      </c>
      <c r="B1103" s="331" t="s">
        <v>7530</v>
      </c>
      <c r="C1103" s="331" t="str">
        <f t="shared" si="1"/>
        <v>DOCibao Norte</v>
      </c>
    </row>
    <row r="1104" ht="13.5" customHeight="1">
      <c r="A1104" s="331" t="s">
        <v>7531</v>
      </c>
      <c r="B1104" s="331" t="s">
        <v>7532</v>
      </c>
      <c r="C1104" s="331" t="str">
        <f t="shared" si="1"/>
        <v>DOEspaillat</v>
      </c>
    </row>
    <row r="1105" ht="13.5" customHeight="1">
      <c r="A1105" s="331" t="s">
        <v>7533</v>
      </c>
      <c r="B1105" s="331" t="s">
        <v>7534</v>
      </c>
      <c r="C1105" s="331" t="str">
        <f t="shared" si="1"/>
        <v>DOPuerto Plata</v>
      </c>
    </row>
    <row r="1106" ht="13.5" customHeight="1">
      <c r="A1106" s="331" t="s">
        <v>7535</v>
      </c>
      <c r="B1106" s="331" t="s">
        <v>7536</v>
      </c>
      <c r="C1106" s="331" t="str">
        <f t="shared" si="1"/>
        <v>DOSantiago</v>
      </c>
    </row>
    <row r="1107" ht="13.5" customHeight="1">
      <c r="A1107" s="331" t="s">
        <v>7537</v>
      </c>
      <c r="B1107" s="331" t="s">
        <v>7538</v>
      </c>
      <c r="C1107" s="331" t="str">
        <f t="shared" si="1"/>
        <v>DOCibao Sur</v>
      </c>
    </row>
    <row r="1108" ht="13.5" customHeight="1">
      <c r="A1108" s="331" t="s">
        <v>7539</v>
      </c>
      <c r="B1108" s="331" t="s">
        <v>7540</v>
      </c>
      <c r="C1108" s="331" t="str">
        <f t="shared" si="1"/>
        <v>DOLa Vega</v>
      </c>
    </row>
    <row r="1109" ht="13.5" customHeight="1">
      <c r="A1109" s="331" t="s">
        <v>7541</v>
      </c>
      <c r="B1109" s="331" t="s">
        <v>7542</v>
      </c>
      <c r="C1109" s="331" t="str">
        <f t="shared" si="1"/>
        <v>DOSánchez Ramírez</v>
      </c>
    </row>
    <row r="1110" ht="13.5" customHeight="1">
      <c r="A1110" s="331" t="s">
        <v>7543</v>
      </c>
      <c r="B1110" s="331" t="s">
        <v>7544</v>
      </c>
      <c r="C1110" s="331" t="str">
        <f t="shared" si="1"/>
        <v>DOMonseñor Nouel</v>
      </c>
    </row>
    <row r="1111" ht="13.5" customHeight="1">
      <c r="A1111" s="331" t="s">
        <v>7545</v>
      </c>
      <c r="B1111" s="331" t="s">
        <v>7546</v>
      </c>
      <c r="C1111" s="331" t="str">
        <f t="shared" si="1"/>
        <v>DOEl Valle</v>
      </c>
    </row>
    <row r="1112" ht="13.5" customHeight="1">
      <c r="A1112" s="331" t="s">
        <v>7547</v>
      </c>
      <c r="B1112" s="331" t="s">
        <v>7548</v>
      </c>
      <c r="C1112" s="331" t="str">
        <f t="shared" si="1"/>
        <v>DOElías Piña</v>
      </c>
    </row>
    <row r="1113" ht="13.5" customHeight="1">
      <c r="A1113" s="331" t="s">
        <v>7549</v>
      </c>
      <c r="B1113" s="331" t="s">
        <v>5844</v>
      </c>
      <c r="C1113" s="331" t="str">
        <f t="shared" si="1"/>
        <v>DOSan Juan</v>
      </c>
    </row>
    <row r="1114" ht="13.5" customHeight="1">
      <c r="A1114" s="331" t="s">
        <v>7550</v>
      </c>
      <c r="B1114" s="331" t="s">
        <v>7551</v>
      </c>
      <c r="C1114" s="331" t="str">
        <f t="shared" si="1"/>
        <v>DOEnriquillo</v>
      </c>
    </row>
    <row r="1115" ht="13.5" customHeight="1">
      <c r="A1115" s="331" t="s">
        <v>7552</v>
      </c>
      <c r="B1115" s="331" t="s">
        <v>7553</v>
      </c>
      <c r="C1115" s="331" t="str">
        <f t="shared" si="1"/>
        <v>DOBaoruco</v>
      </c>
    </row>
    <row r="1116" ht="13.5" customHeight="1">
      <c r="A1116" s="331" t="s">
        <v>7554</v>
      </c>
      <c r="B1116" s="331" t="s">
        <v>7555</v>
      </c>
      <c r="C1116" s="331" t="str">
        <f t="shared" si="1"/>
        <v>DOBarahona</v>
      </c>
    </row>
    <row r="1117" ht="13.5" customHeight="1">
      <c r="A1117" s="331" t="s">
        <v>7556</v>
      </c>
      <c r="B1117" s="331" t="s">
        <v>7557</v>
      </c>
      <c r="C1117" s="331" t="str">
        <f t="shared" si="1"/>
        <v>DOIndependencia</v>
      </c>
    </row>
    <row r="1118" ht="13.5" customHeight="1">
      <c r="A1118" s="331" t="s">
        <v>7558</v>
      </c>
      <c r="B1118" s="331" t="s">
        <v>7559</v>
      </c>
      <c r="C1118" s="331" t="str">
        <f t="shared" si="1"/>
        <v>DOPedernales</v>
      </c>
    </row>
    <row r="1119" ht="13.5" customHeight="1">
      <c r="A1119" s="331" t="s">
        <v>7560</v>
      </c>
      <c r="B1119" s="331" t="s">
        <v>7561</v>
      </c>
      <c r="C1119" s="331" t="str">
        <f t="shared" si="1"/>
        <v>DOHiguamo</v>
      </c>
    </row>
    <row r="1120" ht="13.5" customHeight="1">
      <c r="A1120" s="331" t="s">
        <v>7562</v>
      </c>
      <c r="B1120" s="331" t="s">
        <v>7563</v>
      </c>
      <c r="C1120" s="331" t="str">
        <f t="shared" si="1"/>
        <v>DOSan Pedro de Macorís</v>
      </c>
    </row>
    <row r="1121" ht="13.5" customHeight="1">
      <c r="A1121" s="331" t="s">
        <v>7564</v>
      </c>
      <c r="B1121" s="331" t="s">
        <v>7565</v>
      </c>
      <c r="C1121" s="331" t="str">
        <f t="shared" si="1"/>
        <v>DOMonte Plata</v>
      </c>
    </row>
    <row r="1122" ht="13.5" customHeight="1">
      <c r="A1122" s="331" t="s">
        <v>7566</v>
      </c>
      <c r="B1122" s="331" t="s">
        <v>7567</v>
      </c>
      <c r="C1122" s="331" t="str">
        <f t="shared" si="1"/>
        <v>DOHato Mayor</v>
      </c>
    </row>
    <row r="1123" ht="13.5" customHeight="1">
      <c r="A1123" s="331" t="s">
        <v>7568</v>
      </c>
      <c r="B1123" s="331" t="s">
        <v>7569</v>
      </c>
      <c r="C1123" s="331" t="str">
        <f t="shared" si="1"/>
        <v>DOOzama</v>
      </c>
    </row>
    <row r="1124" ht="13.5" customHeight="1">
      <c r="A1124" s="331" t="s">
        <v>7570</v>
      </c>
      <c r="B1124" s="331" t="s">
        <v>7571</v>
      </c>
      <c r="C1124" s="331" t="str">
        <f t="shared" si="1"/>
        <v>DOSanto Domingo</v>
      </c>
    </row>
    <row r="1125" ht="13.5" customHeight="1">
      <c r="A1125" s="331" t="s">
        <v>7572</v>
      </c>
      <c r="B1125" s="331" t="s">
        <v>7573</v>
      </c>
      <c r="C1125" s="331" t="str">
        <f t="shared" si="1"/>
        <v>DODistrito Nacional (Santo Domingo)</v>
      </c>
    </row>
    <row r="1126" ht="13.5" customHeight="1">
      <c r="A1126" s="331" t="s">
        <v>7574</v>
      </c>
      <c r="B1126" s="331" t="s">
        <v>7575</v>
      </c>
      <c r="C1126" s="331" t="str">
        <f t="shared" si="1"/>
        <v>DOValdesia</v>
      </c>
    </row>
    <row r="1127" ht="13.5" customHeight="1">
      <c r="A1127" s="331" t="s">
        <v>7576</v>
      </c>
      <c r="B1127" s="331" t="s">
        <v>7577</v>
      </c>
      <c r="C1127" s="331" t="str">
        <f t="shared" si="1"/>
        <v>DOAzua</v>
      </c>
    </row>
    <row r="1128" ht="13.5" customHeight="1">
      <c r="A1128" s="331" t="s">
        <v>7578</v>
      </c>
      <c r="B1128" s="331" t="s">
        <v>7579</v>
      </c>
      <c r="C1128" s="331" t="str">
        <f t="shared" si="1"/>
        <v>DOPeravia</v>
      </c>
    </row>
    <row r="1129" ht="13.5" customHeight="1">
      <c r="A1129" s="331" t="s">
        <v>7580</v>
      </c>
      <c r="B1129" s="331" t="s">
        <v>7581</v>
      </c>
      <c r="C1129" s="331" t="str">
        <f t="shared" si="1"/>
        <v>DOSan Cristóbal</v>
      </c>
    </row>
    <row r="1130" ht="13.5" customHeight="1">
      <c r="A1130" s="331" t="s">
        <v>7582</v>
      </c>
      <c r="B1130" s="331" t="s">
        <v>7583</v>
      </c>
      <c r="C1130" s="331" t="str">
        <f t="shared" si="1"/>
        <v>DOSan José de Ocoa</v>
      </c>
    </row>
    <row r="1131" ht="13.5" customHeight="1">
      <c r="A1131" s="331" t="s">
        <v>7584</v>
      </c>
      <c r="B1131" s="331" t="s">
        <v>7585</v>
      </c>
      <c r="C1131" s="331" t="str">
        <f t="shared" si="1"/>
        <v>DOYuma</v>
      </c>
    </row>
    <row r="1132" ht="13.5" customHeight="1">
      <c r="A1132" s="331" t="s">
        <v>7586</v>
      </c>
      <c r="B1132" s="331" t="s">
        <v>7587</v>
      </c>
      <c r="C1132" s="331" t="str">
        <f t="shared" si="1"/>
        <v>DOEl Seibo</v>
      </c>
    </row>
    <row r="1133" ht="13.5" customHeight="1">
      <c r="A1133" s="331" t="s">
        <v>7588</v>
      </c>
      <c r="B1133" s="331" t="s">
        <v>7589</v>
      </c>
      <c r="C1133" s="331" t="str">
        <f t="shared" si="1"/>
        <v>DOLa Altagracia</v>
      </c>
    </row>
    <row r="1134" ht="13.5" customHeight="1">
      <c r="A1134" s="331" t="s">
        <v>7590</v>
      </c>
      <c r="B1134" s="331" t="s">
        <v>7591</v>
      </c>
      <c r="C1134" s="331" t="str">
        <f t="shared" si="1"/>
        <v>DOLa Romana</v>
      </c>
    </row>
    <row r="1135" ht="13.5" customHeight="1">
      <c r="A1135" s="331" t="s">
        <v>7592</v>
      </c>
      <c r="B1135" s="331" t="s">
        <v>7593</v>
      </c>
      <c r="C1135" s="331" t="str">
        <f t="shared" si="1"/>
        <v>DZAdrar</v>
      </c>
    </row>
    <row r="1136" ht="13.5" customHeight="1">
      <c r="A1136" s="331" t="s">
        <v>7594</v>
      </c>
      <c r="B1136" s="331" t="s">
        <v>7595</v>
      </c>
      <c r="C1136" s="331" t="str">
        <f t="shared" si="1"/>
        <v>DZChlef</v>
      </c>
    </row>
    <row r="1137" ht="13.5" customHeight="1">
      <c r="A1137" s="331" t="s">
        <v>7596</v>
      </c>
      <c r="B1137" s="331" t="s">
        <v>7597</v>
      </c>
      <c r="C1137" s="331" t="str">
        <f t="shared" si="1"/>
        <v>DZLaghouat</v>
      </c>
    </row>
    <row r="1138" ht="13.5" customHeight="1">
      <c r="A1138" s="331" t="s">
        <v>7598</v>
      </c>
      <c r="B1138" s="331" t="s">
        <v>7599</v>
      </c>
      <c r="C1138" s="331" t="str">
        <f t="shared" si="1"/>
        <v>DZOum el Bouaghi</v>
      </c>
    </row>
    <row r="1139" ht="13.5" customHeight="1">
      <c r="A1139" s="331" t="s">
        <v>7600</v>
      </c>
      <c r="B1139" s="331" t="s">
        <v>7601</v>
      </c>
      <c r="C1139" s="331" t="str">
        <f t="shared" si="1"/>
        <v>DZBatna</v>
      </c>
    </row>
    <row r="1140" ht="13.5" customHeight="1">
      <c r="A1140" s="331" t="s">
        <v>7602</v>
      </c>
      <c r="B1140" s="331" t="s">
        <v>7603</v>
      </c>
      <c r="C1140" s="331" t="str">
        <f t="shared" si="1"/>
        <v>DZBéjaïa</v>
      </c>
    </row>
    <row r="1141" ht="13.5" customHeight="1">
      <c r="A1141" s="331" t="s">
        <v>7604</v>
      </c>
      <c r="B1141" s="331" t="s">
        <v>7605</v>
      </c>
      <c r="C1141" s="331" t="str">
        <f t="shared" si="1"/>
        <v>DZBiskra</v>
      </c>
    </row>
    <row r="1142" ht="13.5" customHeight="1">
      <c r="A1142" s="331" t="s">
        <v>7606</v>
      </c>
      <c r="B1142" s="331" t="s">
        <v>7607</v>
      </c>
      <c r="C1142" s="331" t="str">
        <f t="shared" si="1"/>
        <v>DZBéchar</v>
      </c>
    </row>
    <row r="1143" ht="13.5" customHeight="1">
      <c r="A1143" s="331" t="s">
        <v>7608</v>
      </c>
      <c r="B1143" s="331" t="s">
        <v>7609</v>
      </c>
      <c r="C1143" s="331" t="str">
        <f t="shared" si="1"/>
        <v>DZBlida</v>
      </c>
    </row>
    <row r="1144" ht="13.5" customHeight="1">
      <c r="A1144" s="331" t="s">
        <v>7610</v>
      </c>
      <c r="B1144" s="331" t="s">
        <v>7611</v>
      </c>
      <c r="C1144" s="331" t="str">
        <f t="shared" si="1"/>
        <v>DZBouira</v>
      </c>
    </row>
    <row r="1145" ht="13.5" customHeight="1">
      <c r="A1145" s="331" t="s">
        <v>7612</v>
      </c>
      <c r="B1145" s="331" t="s">
        <v>7613</v>
      </c>
      <c r="C1145" s="331" t="str">
        <f t="shared" si="1"/>
        <v>DZTamanrasset</v>
      </c>
    </row>
    <row r="1146" ht="13.5" customHeight="1">
      <c r="A1146" s="331" t="s">
        <v>7614</v>
      </c>
      <c r="B1146" s="331" t="s">
        <v>7615</v>
      </c>
      <c r="C1146" s="331" t="str">
        <f t="shared" si="1"/>
        <v>DZTébessa</v>
      </c>
    </row>
    <row r="1147" ht="13.5" customHeight="1">
      <c r="A1147" s="331" t="s">
        <v>7616</v>
      </c>
      <c r="B1147" s="331" t="s">
        <v>7617</v>
      </c>
      <c r="C1147" s="331" t="str">
        <f t="shared" si="1"/>
        <v>DZTlemcen</v>
      </c>
    </row>
    <row r="1148" ht="13.5" customHeight="1">
      <c r="A1148" s="331" t="s">
        <v>7618</v>
      </c>
      <c r="B1148" s="331" t="s">
        <v>7619</v>
      </c>
      <c r="C1148" s="331" t="str">
        <f t="shared" si="1"/>
        <v>DZTiaret</v>
      </c>
    </row>
    <row r="1149" ht="13.5" customHeight="1">
      <c r="A1149" s="331" t="s">
        <v>7620</v>
      </c>
      <c r="B1149" s="331" t="s">
        <v>7621</v>
      </c>
      <c r="C1149" s="331" t="str">
        <f t="shared" si="1"/>
        <v>DZTizi Ouzou</v>
      </c>
    </row>
    <row r="1150" ht="13.5" customHeight="1">
      <c r="A1150" s="331" t="s">
        <v>7622</v>
      </c>
      <c r="B1150" s="331" t="s">
        <v>7623</v>
      </c>
      <c r="C1150" s="331" t="str">
        <f t="shared" si="1"/>
        <v>DZAlger</v>
      </c>
    </row>
    <row r="1151" ht="13.5" customHeight="1">
      <c r="A1151" s="331" t="s">
        <v>7624</v>
      </c>
      <c r="B1151" s="331" t="s">
        <v>7625</v>
      </c>
      <c r="C1151" s="331" t="str">
        <f t="shared" si="1"/>
        <v>DZDjelfa</v>
      </c>
    </row>
    <row r="1152" ht="13.5" customHeight="1">
      <c r="A1152" s="331" t="s">
        <v>7626</v>
      </c>
      <c r="B1152" s="331" t="s">
        <v>7627</v>
      </c>
      <c r="C1152" s="331" t="str">
        <f t="shared" si="1"/>
        <v>DZJijel</v>
      </c>
    </row>
    <row r="1153" ht="13.5" customHeight="1">
      <c r="A1153" s="331" t="s">
        <v>7628</v>
      </c>
      <c r="B1153" s="331" t="s">
        <v>7629</v>
      </c>
      <c r="C1153" s="331" t="str">
        <f t="shared" si="1"/>
        <v>DZSétif</v>
      </c>
    </row>
    <row r="1154" ht="13.5" customHeight="1">
      <c r="A1154" s="331" t="s">
        <v>7630</v>
      </c>
      <c r="B1154" s="331" t="s">
        <v>7631</v>
      </c>
      <c r="C1154" s="331" t="str">
        <f t="shared" si="1"/>
        <v>DZSaïda</v>
      </c>
    </row>
    <row r="1155" ht="13.5" customHeight="1">
      <c r="A1155" s="331" t="s">
        <v>7632</v>
      </c>
      <c r="B1155" s="331" t="s">
        <v>7633</v>
      </c>
      <c r="C1155" s="331" t="str">
        <f t="shared" si="1"/>
        <v>DZSkikda</v>
      </c>
    </row>
    <row r="1156" ht="13.5" customHeight="1">
      <c r="A1156" s="331" t="s">
        <v>7634</v>
      </c>
      <c r="B1156" s="331" t="s">
        <v>7635</v>
      </c>
      <c r="C1156" s="331" t="str">
        <f t="shared" si="1"/>
        <v>DZSidi Bel Abbès</v>
      </c>
    </row>
    <row r="1157" ht="13.5" customHeight="1">
      <c r="A1157" s="331" t="s">
        <v>7636</v>
      </c>
      <c r="B1157" s="331" t="s">
        <v>7637</v>
      </c>
      <c r="C1157" s="331" t="str">
        <f t="shared" si="1"/>
        <v>DZAnnaba</v>
      </c>
    </row>
    <row r="1158" ht="13.5" customHeight="1">
      <c r="A1158" s="331" t="s">
        <v>7638</v>
      </c>
      <c r="B1158" s="331" t="s">
        <v>7639</v>
      </c>
      <c r="C1158" s="331" t="str">
        <f t="shared" si="1"/>
        <v>DZGuelma</v>
      </c>
    </row>
    <row r="1159" ht="13.5" customHeight="1">
      <c r="A1159" s="331" t="s">
        <v>7640</v>
      </c>
      <c r="B1159" s="331" t="s">
        <v>7641</v>
      </c>
      <c r="C1159" s="331" t="str">
        <f t="shared" si="1"/>
        <v>DZConstantine</v>
      </c>
    </row>
    <row r="1160" ht="13.5" customHeight="1">
      <c r="A1160" s="331" t="s">
        <v>7642</v>
      </c>
      <c r="B1160" s="331" t="s">
        <v>7643</v>
      </c>
      <c r="C1160" s="331" t="str">
        <f t="shared" si="1"/>
        <v>DZMédéa</v>
      </c>
    </row>
    <row r="1161" ht="13.5" customHeight="1">
      <c r="A1161" s="331" t="s">
        <v>7644</v>
      </c>
      <c r="B1161" s="331" t="s">
        <v>7645</v>
      </c>
      <c r="C1161" s="331" t="str">
        <f t="shared" si="1"/>
        <v>DZMostaganem</v>
      </c>
    </row>
    <row r="1162" ht="13.5" customHeight="1">
      <c r="A1162" s="331" t="s">
        <v>7646</v>
      </c>
      <c r="B1162" s="331" t="s">
        <v>7647</v>
      </c>
      <c r="C1162" s="331" t="str">
        <f t="shared" si="1"/>
        <v>DZM'sila</v>
      </c>
    </row>
    <row r="1163" ht="13.5" customHeight="1">
      <c r="A1163" s="331" t="s">
        <v>7648</v>
      </c>
      <c r="B1163" s="331" t="s">
        <v>7649</v>
      </c>
      <c r="C1163" s="331" t="str">
        <f t="shared" si="1"/>
        <v>DZMascara</v>
      </c>
    </row>
    <row r="1164" ht="13.5" customHeight="1">
      <c r="A1164" s="331" t="s">
        <v>7650</v>
      </c>
      <c r="B1164" s="331" t="s">
        <v>7651</v>
      </c>
      <c r="C1164" s="331" t="str">
        <f t="shared" si="1"/>
        <v>DZOuargla</v>
      </c>
    </row>
    <row r="1165" ht="13.5" customHeight="1">
      <c r="A1165" s="331" t="s">
        <v>7652</v>
      </c>
      <c r="B1165" s="331" t="s">
        <v>7653</v>
      </c>
      <c r="C1165" s="331" t="str">
        <f t="shared" si="1"/>
        <v>DZOran</v>
      </c>
    </row>
    <row r="1166" ht="13.5" customHeight="1">
      <c r="A1166" s="331" t="s">
        <v>7654</v>
      </c>
      <c r="B1166" s="331" t="s">
        <v>7655</v>
      </c>
      <c r="C1166" s="331" t="str">
        <f t="shared" si="1"/>
        <v>DZEl Bayadh</v>
      </c>
    </row>
    <row r="1167" ht="13.5" customHeight="1">
      <c r="A1167" s="331" t="s">
        <v>7656</v>
      </c>
      <c r="B1167" s="331" t="s">
        <v>7657</v>
      </c>
      <c r="C1167" s="331" t="str">
        <f t="shared" si="1"/>
        <v>DZIllizi</v>
      </c>
    </row>
    <row r="1168" ht="13.5" customHeight="1">
      <c r="A1168" s="331" t="s">
        <v>7658</v>
      </c>
      <c r="B1168" s="331" t="s">
        <v>7659</v>
      </c>
      <c r="C1168" s="331" t="str">
        <f t="shared" si="1"/>
        <v>DZBordj Bou Arréridj</v>
      </c>
    </row>
    <row r="1169" ht="13.5" customHeight="1">
      <c r="A1169" s="331" t="s">
        <v>7660</v>
      </c>
      <c r="B1169" s="331" t="s">
        <v>7661</v>
      </c>
      <c r="C1169" s="331" t="str">
        <f t="shared" si="1"/>
        <v>DZBoumerdès</v>
      </c>
    </row>
    <row r="1170" ht="13.5" customHeight="1">
      <c r="A1170" s="331" t="s">
        <v>7662</v>
      </c>
      <c r="B1170" s="331" t="s">
        <v>7663</v>
      </c>
      <c r="C1170" s="331" t="str">
        <f t="shared" si="1"/>
        <v>DZEl Tarf</v>
      </c>
    </row>
    <row r="1171" ht="13.5" customHeight="1">
      <c r="A1171" s="331" t="s">
        <v>7664</v>
      </c>
      <c r="B1171" s="331" t="s">
        <v>7665</v>
      </c>
      <c r="C1171" s="331" t="str">
        <f t="shared" si="1"/>
        <v>DZTindouf</v>
      </c>
    </row>
    <row r="1172" ht="13.5" customHeight="1">
      <c r="A1172" s="331" t="s">
        <v>7666</v>
      </c>
      <c r="B1172" s="331" t="s">
        <v>7667</v>
      </c>
      <c r="C1172" s="331" t="str">
        <f t="shared" si="1"/>
        <v>DZTissemsilt</v>
      </c>
    </row>
    <row r="1173" ht="13.5" customHeight="1">
      <c r="A1173" s="331" t="s">
        <v>7668</v>
      </c>
      <c r="B1173" s="331" t="s">
        <v>7669</v>
      </c>
      <c r="C1173" s="331" t="str">
        <f t="shared" si="1"/>
        <v>DZEl Oued</v>
      </c>
    </row>
    <row r="1174" ht="13.5" customHeight="1">
      <c r="A1174" s="331" t="s">
        <v>7670</v>
      </c>
      <c r="B1174" s="331" t="s">
        <v>7671</v>
      </c>
      <c r="C1174" s="331" t="str">
        <f t="shared" si="1"/>
        <v>DZKhenchela</v>
      </c>
    </row>
    <row r="1175" ht="13.5" customHeight="1">
      <c r="A1175" s="331" t="s">
        <v>7672</v>
      </c>
      <c r="B1175" s="331" t="s">
        <v>7673</v>
      </c>
      <c r="C1175" s="331" t="str">
        <f t="shared" si="1"/>
        <v>DZSouk Ahras</v>
      </c>
    </row>
    <row r="1176" ht="13.5" customHeight="1">
      <c r="A1176" s="331" t="s">
        <v>7674</v>
      </c>
      <c r="B1176" s="331" t="s">
        <v>7675</v>
      </c>
      <c r="C1176" s="331" t="str">
        <f t="shared" si="1"/>
        <v>DZTipaza</v>
      </c>
    </row>
    <row r="1177" ht="13.5" customHeight="1">
      <c r="A1177" s="331" t="s">
        <v>7676</v>
      </c>
      <c r="B1177" s="331" t="s">
        <v>7677</v>
      </c>
      <c r="C1177" s="331" t="str">
        <f t="shared" si="1"/>
        <v>DZMila</v>
      </c>
    </row>
    <row r="1178" ht="13.5" customHeight="1">
      <c r="A1178" s="331" t="s">
        <v>7678</v>
      </c>
      <c r="B1178" s="331" t="s">
        <v>7679</v>
      </c>
      <c r="C1178" s="331" t="str">
        <f t="shared" si="1"/>
        <v>DZAïn Defla</v>
      </c>
    </row>
    <row r="1179" ht="13.5" customHeight="1">
      <c r="A1179" s="331" t="s">
        <v>7680</v>
      </c>
      <c r="B1179" s="331" t="s">
        <v>7681</v>
      </c>
      <c r="C1179" s="331" t="str">
        <f t="shared" si="1"/>
        <v>DZNaama</v>
      </c>
    </row>
    <row r="1180" ht="13.5" customHeight="1">
      <c r="A1180" s="331" t="s">
        <v>7682</v>
      </c>
      <c r="B1180" s="331" t="s">
        <v>7683</v>
      </c>
      <c r="C1180" s="331" t="str">
        <f t="shared" si="1"/>
        <v>DZAïn Témouchent</v>
      </c>
    </row>
    <row r="1181" ht="13.5" customHeight="1">
      <c r="A1181" s="331" t="s">
        <v>7684</v>
      </c>
      <c r="B1181" s="331" t="s">
        <v>7685</v>
      </c>
      <c r="C1181" s="331" t="str">
        <f t="shared" si="1"/>
        <v>DZGhardaïa</v>
      </c>
    </row>
    <row r="1182" ht="13.5" customHeight="1">
      <c r="A1182" s="331" t="s">
        <v>7686</v>
      </c>
      <c r="B1182" s="331" t="s">
        <v>7687</v>
      </c>
      <c r="C1182" s="331" t="str">
        <f t="shared" si="1"/>
        <v>DZRelizane</v>
      </c>
    </row>
    <row r="1183" ht="13.5" customHeight="1">
      <c r="A1183" s="331" t="s">
        <v>7688</v>
      </c>
      <c r="B1183" s="331" t="s">
        <v>7689</v>
      </c>
      <c r="C1183" s="331" t="str">
        <f t="shared" si="1"/>
        <v>ECAzuay</v>
      </c>
    </row>
    <row r="1184" ht="13.5" customHeight="1">
      <c r="A1184" s="331" t="s">
        <v>7690</v>
      </c>
      <c r="B1184" s="331" t="s">
        <v>7095</v>
      </c>
      <c r="C1184" s="331" t="str">
        <f t="shared" si="1"/>
        <v>ECBolívar</v>
      </c>
    </row>
    <row r="1185" ht="13.5" customHeight="1">
      <c r="A1185" s="331" t="s">
        <v>7691</v>
      </c>
      <c r="B1185" s="331" t="s">
        <v>7692</v>
      </c>
      <c r="C1185" s="331" t="str">
        <f t="shared" si="1"/>
        <v>ECCarchi</v>
      </c>
    </row>
    <row r="1186" ht="13.5" customHeight="1">
      <c r="A1186" s="331" t="s">
        <v>7693</v>
      </c>
      <c r="B1186" s="331" t="s">
        <v>7694</v>
      </c>
      <c r="C1186" s="331" t="str">
        <f t="shared" si="1"/>
        <v>ECOrellana</v>
      </c>
    </row>
    <row r="1187" ht="13.5" customHeight="1">
      <c r="A1187" s="331" t="s">
        <v>7695</v>
      </c>
      <c r="B1187" s="331" t="s">
        <v>7696</v>
      </c>
      <c r="C1187" s="331" t="str">
        <f t="shared" si="1"/>
        <v>ECEsmeraldas</v>
      </c>
    </row>
    <row r="1188" ht="13.5" customHeight="1">
      <c r="A1188" s="331" t="s">
        <v>7697</v>
      </c>
      <c r="B1188" s="331" t="s">
        <v>7698</v>
      </c>
      <c r="C1188" s="331" t="str">
        <f t="shared" si="1"/>
        <v>ECCañar</v>
      </c>
    </row>
    <row r="1189" ht="13.5" customHeight="1">
      <c r="A1189" s="331" t="s">
        <v>7699</v>
      </c>
      <c r="B1189" s="331" t="s">
        <v>7700</v>
      </c>
      <c r="C1189" s="331" t="str">
        <f t="shared" si="1"/>
        <v>ECGuayas</v>
      </c>
    </row>
    <row r="1190" ht="13.5" customHeight="1">
      <c r="A1190" s="331" t="s">
        <v>7701</v>
      </c>
      <c r="B1190" s="331" t="s">
        <v>7702</v>
      </c>
      <c r="C1190" s="331" t="str">
        <f t="shared" si="1"/>
        <v>ECChimborazo</v>
      </c>
    </row>
    <row r="1191" ht="13.5" customHeight="1">
      <c r="A1191" s="331" t="s">
        <v>7703</v>
      </c>
      <c r="B1191" s="331" t="s">
        <v>7704</v>
      </c>
      <c r="C1191" s="331" t="str">
        <f t="shared" si="1"/>
        <v>ECImbabura</v>
      </c>
    </row>
    <row r="1192" ht="13.5" customHeight="1">
      <c r="A1192" s="331" t="s">
        <v>7705</v>
      </c>
      <c r="B1192" s="331" t="s">
        <v>7706</v>
      </c>
      <c r="C1192" s="331" t="str">
        <f t="shared" si="1"/>
        <v>ECLoja</v>
      </c>
    </row>
    <row r="1193" ht="13.5" customHeight="1">
      <c r="A1193" s="331" t="s">
        <v>7707</v>
      </c>
      <c r="B1193" s="331" t="s">
        <v>7708</v>
      </c>
      <c r="C1193" s="331" t="str">
        <f t="shared" si="1"/>
        <v>ECManabí</v>
      </c>
    </row>
    <row r="1194" ht="13.5" customHeight="1">
      <c r="A1194" s="331" t="s">
        <v>7709</v>
      </c>
      <c r="B1194" s="331" t="s">
        <v>7710</v>
      </c>
      <c r="C1194" s="331" t="str">
        <f t="shared" si="1"/>
        <v>ECNapo</v>
      </c>
    </row>
    <row r="1195" ht="13.5" customHeight="1">
      <c r="A1195" s="331" t="s">
        <v>7711</v>
      </c>
      <c r="B1195" s="331" t="s">
        <v>7712</v>
      </c>
      <c r="C1195" s="331" t="str">
        <f t="shared" si="1"/>
        <v>ECEl Oro</v>
      </c>
    </row>
    <row r="1196" ht="13.5" customHeight="1">
      <c r="A1196" s="331" t="s">
        <v>7713</v>
      </c>
      <c r="B1196" s="331" t="s">
        <v>7714</v>
      </c>
      <c r="C1196" s="331" t="str">
        <f t="shared" si="1"/>
        <v>ECPichincha</v>
      </c>
    </row>
    <row r="1197" ht="13.5" customHeight="1">
      <c r="A1197" s="331" t="s">
        <v>7715</v>
      </c>
      <c r="B1197" s="331" t="s">
        <v>7000</v>
      </c>
      <c r="C1197" s="331" t="str">
        <f t="shared" si="1"/>
        <v>ECLos Ríos</v>
      </c>
    </row>
    <row r="1198" ht="13.5" customHeight="1">
      <c r="A1198" s="331" t="s">
        <v>7716</v>
      </c>
      <c r="B1198" s="331" t="s">
        <v>7717</v>
      </c>
      <c r="C1198" s="331" t="str">
        <f t="shared" si="1"/>
        <v>ECMorona Santiago</v>
      </c>
    </row>
    <row r="1199" ht="13.5" customHeight="1">
      <c r="A1199" s="331" t="s">
        <v>7718</v>
      </c>
      <c r="B1199" s="331" t="s">
        <v>7719</v>
      </c>
      <c r="C1199" s="331" t="str">
        <f t="shared" si="1"/>
        <v>ECSanto Domingo de los Tsáchilas</v>
      </c>
    </row>
    <row r="1200" ht="13.5" customHeight="1">
      <c r="A1200" s="331" t="s">
        <v>7720</v>
      </c>
      <c r="B1200" s="331" t="s">
        <v>7721</v>
      </c>
      <c r="C1200" s="331" t="str">
        <f t="shared" si="1"/>
        <v>ECSanta Elena</v>
      </c>
    </row>
    <row r="1201" ht="13.5" customHeight="1">
      <c r="A1201" s="331" t="s">
        <v>7722</v>
      </c>
      <c r="B1201" s="331" t="s">
        <v>7723</v>
      </c>
      <c r="C1201" s="331" t="str">
        <f t="shared" si="1"/>
        <v>ECTungurahua</v>
      </c>
    </row>
    <row r="1202" ht="13.5" customHeight="1">
      <c r="A1202" s="331" t="s">
        <v>7724</v>
      </c>
      <c r="B1202" s="331" t="s">
        <v>7725</v>
      </c>
      <c r="C1202" s="331" t="str">
        <f t="shared" si="1"/>
        <v>ECSucumbíos</v>
      </c>
    </row>
    <row r="1203" ht="13.5" customHeight="1">
      <c r="A1203" s="331" t="s">
        <v>7726</v>
      </c>
      <c r="B1203" s="331" t="s">
        <v>7727</v>
      </c>
      <c r="C1203" s="331" t="str">
        <f t="shared" si="1"/>
        <v>ECGalápagos</v>
      </c>
    </row>
    <row r="1204" ht="13.5" customHeight="1">
      <c r="A1204" s="331" t="s">
        <v>7728</v>
      </c>
      <c r="B1204" s="331" t="s">
        <v>7729</v>
      </c>
      <c r="C1204" s="331" t="str">
        <f t="shared" si="1"/>
        <v>ECCotopaxi</v>
      </c>
    </row>
    <row r="1205" ht="13.5" customHeight="1">
      <c r="A1205" s="331" t="s">
        <v>7730</v>
      </c>
      <c r="B1205" s="331" t="s">
        <v>7731</v>
      </c>
      <c r="C1205" s="331" t="str">
        <f t="shared" si="1"/>
        <v>ECPastaza</v>
      </c>
    </row>
    <row r="1206" ht="13.5" customHeight="1">
      <c r="A1206" s="331" t="s">
        <v>7732</v>
      </c>
      <c r="B1206" s="331" t="s">
        <v>7733</v>
      </c>
      <c r="C1206" s="331" t="str">
        <f t="shared" si="1"/>
        <v>ECZamora Chinchipe</v>
      </c>
    </row>
    <row r="1207" ht="13.5" customHeight="1">
      <c r="A1207" s="331" t="s">
        <v>7734</v>
      </c>
      <c r="B1207" s="331" t="s">
        <v>7735</v>
      </c>
      <c r="C1207" s="331" t="str">
        <f t="shared" si="1"/>
        <v>EEHarjumaa</v>
      </c>
    </row>
    <row r="1208" ht="13.5" customHeight="1">
      <c r="A1208" s="331" t="s">
        <v>7736</v>
      </c>
      <c r="B1208" s="331" t="s">
        <v>7737</v>
      </c>
      <c r="C1208" s="331" t="str">
        <f t="shared" si="1"/>
        <v>EEKeila</v>
      </c>
    </row>
    <row r="1209" ht="13.5" customHeight="1">
      <c r="A1209" s="331" t="s">
        <v>7738</v>
      </c>
      <c r="B1209" s="331" t="s">
        <v>7739</v>
      </c>
      <c r="C1209" s="331" t="str">
        <f t="shared" si="1"/>
        <v>EELoksa</v>
      </c>
    </row>
    <row r="1210" ht="13.5" customHeight="1">
      <c r="A1210" s="331" t="s">
        <v>7740</v>
      </c>
      <c r="B1210" s="331" t="s">
        <v>7741</v>
      </c>
      <c r="C1210" s="331" t="str">
        <f t="shared" si="1"/>
        <v>EEMaardu</v>
      </c>
    </row>
    <row r="1211" ht="13.5" customHeight="1">
      <c r="A1211" s="331" t="s">
        <v>7742</v>
      </c>
      <c r="B1211" s="331" t="s">
        <v>1688</v>
      </c>
      <c r="C1211" s="331" t="str">
        <f t="shared" si="1"/>
        <v>EETallinn</v>
      </c>
    </row>
    <row r="1212" ht="13.5" customHeight="1">
      <c r="A1212" s="331" t="s">
        <v>7743</v>
      </c>
      <c r="B1212" s="331" t="s">
        <v>7744</v>
      </c>
      <c r="C1212" s="331" t="str">
        <f t="shared" si="1"/>
        <v>EEAnija</v>
      </c>
    </row>
    <row r="1213" ht="13.5" customHeight="1">
      <c r="A1213" s="331" t="s">
        <v>7745</v>
      </c>
      <c r="B1213" s="331" t="s">
        <v>7746</v>
      </c>
      <c r="C1213" s="331" t="str">
        <f t="shared" si="1"/>
        <v>EEHarku</v>
      </c>
    </row>
    <row r="1214" ht="13.5" customHeight="1">
      <c r="A1214" s="331" t="s">
        <v>7747</v>
      </c>
      <c r="B1214" s="331" t="s">
        <v>7748</v>
      </c>
      <c r="C1214" s="331" t="str">
        <f t="shared" si="1"/>
        <v>EEJõelähtme</v>
      </c>
    </row>
    <row r="1215" ht="13.5" customHeight="1">
      <c r="A1215" s="331" t="s">
        <v>7749</v>
      </c>
      <c r="B1215" s="331" t="s">
        <v>7750</v>
      </c>
      <c r="C1215" s="331" t="str">
        <f t="shared" si="1"/>
        <v>EEKiili</v>
      </c>
    </row>
    <row r="1216" ht="13.5" customHeight="1">
      <c r="A1216" s="331" t="s">
        <v>7751</v>
      </c>
      <c r="B1216" s="331" t="s">
        <v>7752</v>
      </c>
      <c r="C1216" s="331" t="str">
        <f t="shared" si="1"/>
        <v>EEKose</v>
      </c>
    </row>
    <row r="1217" ht="13.5" customHeight="1">
      <c r="A1217" s="331" t="s">
        <v>7753</v>
      </c>
      <c r="B1217" s="331" t="s">
        <v>7754</v>
      </c>
      <c r="C1217" s="331" t="str">
        <f t="shared" si="1"/>
        <v>EEKuusalu</v>
      </c>
    </row>
    <row r="1218" ht="13.5" customHeight="1">
      <c r="A1218" s="331" t="s">
        <v>7755</v>
      </c>
      <c r="B1218" s="331" t="s">
        <v>7756</v>
      </c>
      <c r="C1218" s="331" t="str">
        <f t="shared" si="1"/>
        <v>EELääne-Harju</v>
      </c>
    </row>
    <row r="1219" ht="13.5" customHeight="1">
      <c r="A1219" s="331" t="s">
        <v>7757</v>
      </c>
      <c r="B1219" s="331" t="s">
        <v>7758</v>
      </c>
      <c r="C1219" s="331" t="str">
        <f t="shared" si="1"/>
        <v>EERaasiku</v>
      </c>
    </row>
    <row r="1220" ht="13.5" customHeight="1">
      <c r="A1220" s="331" t="s">
        <v>7759</v>
      </c>
      <c r="B1220" s="331" t="s">
        <v>7760</v>
      </c>
      <c r="C1220" s="331" t="str">
        <f t="shared" si="1"/>
        <v>EERae</v>
      </c>
    </row>
    <row r="1221" ht="13.5" customHeight="1">
      <c r="A1221" s="331" t="s">
        <v>7761</v>
      </c>
      <c r="B1221" s="331" t="s">
        <v>7762</v>
      </c>
      <c r="C1221" s="331" t="str">
        <f t="shared" si="1"/>
        <v>EESaku</v>
      </c>
    </row>
    <row r="1222" ht="13.5" customHeight="1">
      <c r="A1222" s="331" t="s">
        <v>7763</v>
      </c>
      <c r="B1222" s="331" t="s">
        <v>7764</v>
      </c>
      <c r="C1222" s="331" t="str">
        <f t="shared" si="1"/>
        <v>EESaue</v>
      </c>
    </row>
    <row r="1223" ht="13.5" customHeight="1">
      <c r="A1223" s="331" t="s">
        <v>7765</v>
      </c>
      <c r="B1223" s="331" t="s">
        <v>7766</v>
      </c>
      <c r="C1223" s="331" t="str">
        <f t="shared" si="1"/>
        <v>EEViimsi</v>
      </c>
    </row>
    <row r="1224" ht="13.5" customHeight="1">
      <c r="A1224" s="331" t="s">
        <v>7767</v>
      </c>
      <c r="B1224" s="331" t="s">
        <v>7768</v>
      </c>
      <c r="C1224" s="331" t="str">
        <f t="shared" si="1"/>
        <v>EEHiiumaa</v>
      </c>
    </row>
    <row r="1225" ht="13.5" customHeight="1">
      <c r="A1225" s="331" t="s">
        <v>7769</v>
      </c>
      <c r="B1225" s="331" t="s">
        <v>7768</v>
      </c>
      <c r="C1225" s="331" t="str">
        <f t="shared" si="1"/>
        <v>EEHiiumaa</v>
      </c>
    </row>
    <row r="1226" ht="13.5" customHeight="1">
      <c r="A1226" s="331" t="s">
        <v>7770</v>
      </c>
      <c r="B1226" s="331" t="s">
        <v>1732</v>
      </c>
      <c r="C1226" s="331" t="str">
        <f t="shared" si="1"/>
        <v>EEIda-Virumaa</v>
      </c>
    </row>
    <row r="1227" ht="13.5" customHeight="1">
      <c r="A1227" s="331" t="s">
        <v>7771</v>
      </c>
      <c r="B1227" s="331" t="s">
        <v>7772</v>
      </c>
      <c r="C1227" s="331" t="str">
        <f t="shared" si="1"/>
        <v>EEKohtla-Järve</v>
      </c>
    </row>
    <row r="1228" ht="13.5" customHeight="1">
      <c r="A1228" s="331" t="s">
        <v>7773</v>
      </c>
      <c r="B1228" s="331" t="s">
        <v>7774</v>
      </c>
      <c r="C1228" s="331" t="str">
        <f t="shared" si="1"/>
        <v>EENarva</v>
      </c>
    </row>
    <row r="1229" ht="13.5" customHeight="1">
      <c r="A1229" s="331" t="s">
        <v>7775</v>
      </c>
      <c r="B1229" s="331" t="s">
        <v>7776</v>
      </c>
      <c r="C1229" s="331" t="str">
        <f t="shared" si="1"/>
        <v>EENarva-Jõesuu</v>
      </c>
    </row>
    <row r="1230" ht="13.5" customHeight="1">
      <c r="A1230" s="331" t="s">
        <v>7777</v>
      </c>
      <c r="B1230" s="331" t="s">
        <v>1731</v>
      </c>
      <c r="C1230" s="331" t="str">
        <f t="shared" si="1"/>
        <v>EESillamäe</v>
      </c>
    </row>
    <row r="1231" ht="13.5" customHeight="1">
      <c r="A1231" s="331" t="s">
        <v>7778</v>
      </c>
      <c r="B1231" s="331" t="s">
        <v>7779</v>
      </c>
      <c r="C1231" s="331" t="str">
        <f t="shared" si="1"/>
        <v>EEAlutaguse</v>
      </c>
    </row>
    <row r="1232" ht="13.5" customHeight="1">
      <c r="A1232" s="331" t="s">
        <v>7780</v>
      </c>
      <c r="B1232" s="331" t="s">
        <v>7781</v>
      </c>
      <c r="C1232" s="331" t="str">
        <f t="shared" si="1"/>
        <v>EEJõhvi</v>
      </c>
    </row>
    <row r="1233" ht="13.5" customHeight="1">
      <c r="A1233" s="331" t="s">
        <v>7782</v>
      </c>
      <c r="B1233" s="331" t="s">
        <v>7783</v>
      </c>
      <c r="C1233" s="331" t="str">
        <f t="shared" si="1"/>
        <v>EELüganuse</v>
      </c>
    </row>
    <row r="1234" ht="13.5" customHeight="1">
      <c r="A1234" s="331" t="s">
        <v>7784</v>
      </c>
      <c r="B1234" s="331" t="s">
        <v>7785</v>
      </c>
      <c r="C1234" s="331" t="str">
        <f t="shared" si="1"/>
        <v>EEToila</v>
      </c>
    </row>
    <row r="1235" ht="13.5" customHeight="1">
      <c r="A1235" s="331" t="s">
        <v>7786</v>
      </c>
      <c r="B1235" s="331" t="s">
        <v>7787</v>
      </c>
      <c r="C1235" s="331" t="str">
        <f t="shared" si="1"/>
        <v>EEJõgevamaa</v>
      </c>
    </row>
    <row r="1236" ht="13.5" customHeight="1">
      <c r="A1236" s="331" t="s">
        <v>7788</v>
      </c>
      <c r="B1236" s="331" t="s">
        <v>7789</v>
      </c>
      <c r="C1236" s="331" t="str">
        <f t="shared" si="1"/>
        <v>EEJõgeva</v>
      </c>
    </row>
    <row r="1237" ht="13.5" customHeight="1">
      <c r="A1237" s="331" t="s">
        <v>7790</v>
      </c>
      <c r="B1237" s="331" t="s">
        <v>7791</v>
      </c>
      <c r="C1237" s="331" t="str">
        <f t="shared" si="1"/>
        <v>EEMustvee</v>
      </c>
    </row>
    <row r="1238" ht="13.5" customHeight="1">
      <c r="A1238" s="331" t="s">
        <v>7792</v>
      </c>
      <c r="B1238" s="331" t="s">
        <v>7793</v>
      </c>
      <c r="C1238" s="331" t="str">
        <f t="shared" si="1"/>
        <v>EEPõltsamaa</v>
      </c>
    </row>
    <row r="1239" ht="13.5" customHeight="1">
      <c r="A1239" s="331" t="s">
        <v>7794</v>
      </c>
      <c r="B1239" s="331" t="s">
        <v>7795</v>
      </c>
      <c r="C1239" s="331" t="str">
        <f t="shared" si="1"/>
        <v>EEJärvamaa</v>
      </c>
    </row>
    <row r="1240" ht="13.5" customHeight="1">
      <c r="A1240" s="331" t="s">
        <v>7796</v>
      </c>
      <c r="B1240" s="331" t="s">
        <v>7797</v>
      </c>
      <c r="C1240" s="331" t="str">
        <f t="shared" si="1"/>
        <v>EEPaide</v>
      </c>
    </row>
    <row r="1241" ht="13.5" customHeight="1">
      <c r="A1241" s="331" t="s">
        <v>7798</v>
      </c>
      <c r="B1241" s="331" t="s">
        <v>7799</v>
      </c>
      <c r="C1241" s="331" t="str">
        <f t="shared" si="1"/>
        <v>EEJärva</v>
      </c>
    </row>
    <row r="1242" ht="13.5" customHeight="1">
      <c r="A1242" s="331" t="s">
        <v>7800</v>
      </c>
      <c r="B1242" s="331" t="s">
        <v>7801</v>
      </c>
      <c r="C1242" s="331" t="str">
        <f t="shared" si="1"/>
        <v>EETüri</v>
      </c>
    </row>
    <row r="1243" ht="13.5" customHeight="1">
      <c r="A1243" s="331" t="s">
        <v>7802</v>
      </c>
      <c r="B1243" s="331" t="s">
        <v>7803</v>
      </c>
      <c r="C1243" s="331" t="str">
        <f t="shared" si="1"/>
        <v>EELäänemaa</v>
      </c>
    </row>
    <row r="1244" ht="13.5" customHeight="1">
      <c r="A1244" s="331" t="s">
        <v>7804</v>
      </c>
      <c r="B1244" s="331" t="s">
        <v>7805</v>
      </c>
      <c r="C1244" s="331" t="str">
        <f t="shared" si="1"/>
        <v>EEHaapsalu</v>
      </c>
    </row>
    <row r="1245" ht="13.5" customHeight="1">
      <c r="A1245" s="331" t="s">
        <v>7806</v>
      </c>
      <c r="B1245" s="331" t="s">
        <v>7807</v>
      </c>
      <c r="C1245" s="331" t="str">
        <f t="shared" si="1"/>
        <v>EELääne-Nigula</v>
      </c>
    </row>
    <row r="1246" ht="13.5" customHeight="1">
      <c r="A1246" s="331" t="s">
        <v>7808</v>
      </c>
      <c r="B1246" s="331" t="s">
        <v>7809</v>
      </c>
      <c r="C1246" s="331" t="str">
        <f t="shared" si="1"/>
        <v>EEVormsi</v>
      </c>
    </row>
    <row r="1247" ht="13.5" customHeight="1">
      <c r="A1247" s="331" t="s">
        <v>7810</v>
      </c>
      <c r="B1247" s="331" t="s">
        <v>7811</v>
      </c>
      <c r="C1247" s="331" t="str">
        <f t="shared" si="1"/>
        <v>EELääne-Virumaa</v>
      </c>
    </row>
    <row r="1248" ht="13.5" customHeight="1">
      <c r="A1248" s="331" t="s">
        <v>7812</v>
      </c>
      <c r="B1248" s="331" t="s">
        <v>7813</v>
      </c>
      <c r="C1248" s="331" t="str">
        <f t="shared" si="1"/>
        <v>EERakvere</v>
      </c>
    </row>
    <row r="1249" ht="13.5" customHeight="1">
      <c r="A1249" s="331" t="s">
        <v>7814</v>
      </c>
      <c r="B1249" s="331" t="s">
        <v>7815</v>
      </c>
      <c r="C1249" s="331" t="str">
        <f t="shared" si="1"/>
        <v>EEHaljala</v>
      </c>
    </row>
    <row r="1250" ht="13.5" customHeight="1">
      <c r="A1250" s="331" t="s">
        <v>7816</v>
      </c>
      <c r="B1250" s="331" t="s">
        <v>7817</v>
      </c>
      <c r="C1250" s="331" t="str">
        <f t="shared" si="1"/>
        <v>EEKadrina</v>
      </c>
    </row>
    <row r="1251" ht="13.5" customHeight="1">
      <c r="A1251" s="331" t="s">
        <v>7818</v>
      </c>
      <c r="B1251" s="331" t="s">
        <v>7813</v>
      </c>
      <c r="C1251" s="331" t="str">
        <f t="shared" si="1"/>
        <v>EERakvere</v>
      </c>
    </row>
    <row r="1252" ht="13.5" customHeight="1">
      <c r="A1252" s="331" t="s">
        <v>7819</v>
      </c>
      <c r="B1252" s="331" t="s">
        <v>7820</v>
      </c>
      <c r="C1252" s="331" t="str">
        <f t="shared" si="1"/>
        <v>EETapa</v>
      </c>
    </row>
    <row r="1253" ht="13.5" customHeight="1">
      <c r="A1253" s="331" t="s">
        <v>7821</v>
      </c>
      <c r="B1253" s="331" t="s">
        <v>7822</v>
      </c>
      <c r="C1253" s="331" t="str">
        <f t="shared" si="1"/>
        <v>EEVinni</v>
      </c>
    </row>
    <row r="1254" ht="13.5" customHeight="1">
      <c r="A1254" s="331" t="s">
        <v>7823</v>
      </c>
      <c r="B1254" s="331" t="s">
        <v>7824</v>
      </c>
      <c r="C1254" s="331" t="str">
        <f t="shared" si="1"/>
        <v>EEViru-Nigula</v>
      </c>
    </row>
    <row r="1255" ht="13.5" customHeight="1">
      <c r="A1255" s="331" t="s">
        <v>7825</v>
      </c>
      <c r="B1255" s="331" t="s">
        <v>7826</v>
      </c>
      <c r="C1255" s="331" t="str">
        <f t="shared" si="1"/>
        <v>EEVäike-Maarja</v>
      </c>
    </row>
    <row r="1256" ht="13.5" customHeight="1">
      <c r="A1256" s="331" t="s">
        <v>7827</v>
      </c>
      <c r="B1256" s="331" t="s">
        <v>7828</v>
      </c>
      <c r="C1256" s="331" t="str">
        <f t="shared" si="1"/>
        <v>EEPõlvamaa</v>
      </c>
    </row>
    <row r="1257" ht="13.5" customHeight="1">
      <c r="A1257" s="331" t="s">
        <v>7829</v>
      </c>
      <c r="B1257" s="331" t="s">
        <v>7830</v>
      </c>
      <c r="C1257" s="331" t="str">
        <f t="shared" si="1"/>
        <v>EEKanepi</v>
      </c>
    </row>
    <row r="1258" ht="13.5" customHeight="1">
      <c r="A1258" s="331" t="s">
        <v>7831</v>
      </c>
      <c r="B1258" s="331" t="s">
        <v>7832</v>
      </c>
      <c r="C1258" s="331" t="str">
        <f t="shared" si="1"/>
        <v>EEPõlva</v>
      </c>
    </row>
    <row r="1259" ht="13.5" customHeight="1">
      <c r="A1259" s="331" t="s">
        <v>7833</v>
      </c>
      <c r="B1259" s="331" t="s">
        <v>7834</v>
      </c>
      <c r="C1259" s="331" t="str">
        <f t="shared" si="1"/>
        <v>EERäpina</v>
      </c>
    </row>
    <row r="1260" ht="13.5" customHeight="1">
      <c r="A1260" s="331" t="s">
        <v>7835</v>
      </c>
      <c r="B1260" s="331" t="s">
        <v>7836</v>
      </c>
      <c r="C1260" s="331" t="str">
        <f t="shared" si="1"/>
        <v>EEPärnumaa</v>
      </c>
    </row>
    <row r="1261" ht="13.5" customHeight="1">
      <c r="A1261" s="331" t="s">
        <v>7837</v>
      </c>
      <c r="B1261" s="331" t="s">
        <v>7838</v>
      </c>
      <c r="C1261" s="331" t="str">
        <f t="shared" si="1"/>
        <v>EEPärnu</v>
      </c>
    </row>
    <row r="1262" ht="13.5" customHeight="1">
      <c r="A1262" s="331" t="s">
        <v>7839</v>
      </c>
      <c r="B1262" s="331" t="s">
        <v>7840</v>
      </c>
      <c r="C1262" s="331" t="str">
        <f t="shared" si="1"/>
        <v>EEHäädemeeste</v>
      </c>
    </row>
    <row r="1263" ht="13.5" customHeight="1">
      <c r="A1263" s="331" t="s">
        <v>7841</v>
      </c>
      <c r="B1263" s="331" t="s">
        <v>7842</v>
      </c>
      <c r="C1263" s="331" t="str">
        <f t="shared" si="1"/>
        <v>EEKihnu</v>
      </c>
    </row>
    <row r="1264" ht="13.5" customHeight="1">
      <c r="A1264" s="331" t="s">
        <v>7843</v>
      </c>
      <c r="B1264" s="331" t="s">
        <v>7844</v>
      </c>
      <c r="C1264" s="331" t="str">
        <f t="shared" si="1"/>
        <v>EELääneranna</v>
      </c>
    </row>
    <row r="1265" ht="13.5" customHeight="1">
      <c r="A1265" s="331" t="s">
        <v>7845</v>
      </c>
      <c r="B1265" s="331" t="s">
        <v>7846</v>
      </c>
      <c r="C1265" s="331" t="str">
        <f t="shared" si="1"/>
        <v>EEPõhja-Pärnumaa</v>
      </c>
    </row>
    <row r="1266" ht="13.5" customHeight="1">
      <c r="A1266" s="331" t="s">
        <v>7847</v>
      </c>
      <c r="B1266" s="331" t="s">
        <v>7848</v>
      </c>
      <c r="C1266" s="331" t="str">
        <f t="shared" si="1"/>
        <v>EESaarde</v>
      </c>
    </row>
    <row r="1267" ht="13.5" customHeight="1">
      <c r="A1267" s="331" t="s">
        <v>7849</v>
      </c>
      <c r="B1267" s="331" t="s">
        <v>7850</v>
      </c>
      <c r="C1267" s="331" t="str">
        <f t="shared" si="1"/>
        <v>EETori</v>
      </c>
    </row>
    <row r="1268" ht="13.5" customHeight="1">
      <c r="A1268" s="331" t="s">
        <v>7851</v>
      </c>
      <c r="B1268" s="331" t="s">
        <v>7852</v>
      </c>
      <c r="C1268" s="331" t="str">
        <f t="shared" si="1"/>
        <v>EERaplamaa</v>
      </c>
    </row>
    <row r="1269" ht="13.5" customHeight="1">
      <c r="A1269" s="331" t="s">
        <v>7853</v>
      </c>
      <c r="B1269" s="331" t="s">
        <v>7854</v>
      </c>
      <c r="C1269" s="331" t="str">
        <f t="shared" si="1"/>
        <v>EEKehtna</v>
      </c>
    </row>
    <row r="1270" ht="13.5" customHeight="1">
      <c r="A1270" s="331" t="s">
        <v>7855</v>
      </c>
      <c r="B1270" s="331" t="s">
        <v>7856</v>
      </c>
      <c r="C1270" s="331" t="str">
        <f t="shared" si="1"/>
        <v>EEKohila</v>
      </c>
    </row>
    <row r="1271" ht="13.5" customHeight="1">
      <c r="A1271" s="331" t="s">
        <v>7857</v>
      </c>
      <c r="B1271" s="331" t="s">
        <v>7858</v>
      </c>
      <c r="C1271" s="331" t="str">
        <f t="shared" si="1"/>
        <v>EEMärjamaa</v>
      </c>
    </row>
    <row r="1272" ht="13.5" customHeight="1">
      <c r="A1272" s="331" t="s">
        <v>7859</v>
      </c>
      <c r="B1272" s="331" t="s">
        <v>7860</v>
      </c>
      <c r="C1272" s="331" t="str">
        <f t="shared" si="1"/>
        <v>EERapla</v>
      </c>
    </row>
    <row r="1273" ht="13.5" customHeight="1">
      <c r="A1273" s="331" t="s">
        <v>7861</v>
      </c>
      <c r="B1273" s="331" t="s">
        <v>7862</v>
      </c>
      <c r="C1273" s="331" t="str">
        <f t="shared" si="1"/>
        <v>EESaaremaa</v>
      </c>
    </row>
    <row r="1274" ht="13.5" customHeight="1">
      <c r="A1274" s="331" t="s">
        <v>7863</v>
      </c>
      <c r="B1274" s="331" t="s">
        <v>7864</v>
      </c>
      <c r="C1274" s="331" t="str">
        <f t="shared" si="1"/>
        <v>EEMuhu</v>
      </c>
    </row>
    <row r="1275" ht="13.5" customHeight="1">
      <c r="A1275" s="331" t="s">
        <v>7865</v>
      </c>
      <c r="B1275" s="331" t="s">
        <v>7866</v>
      </c>
      <c r="C1275" s="331" t="str">
        <f t="shared" si="1"/>
        <v>EERuhnu</v>
      </c>
    </row>
    <row r="1276" ht="13.5" customHeight="1">
      <c r="A1276" s="331" t="s">
        <v>7867</v>
      </c>
      <c r="B1276" s="331" t="s">
        <v>7862</v>
      </c>
      <c r="C1276" s="331" t="str">
        <f t="shared" si="1"/>
        <v>EESaaremaa</v>
      </c>
    </row>
    <row r="1277" ht="13.5" customHeight="1">
      <c r="A1277" s="331" t="s">
        <v>7868</v>
      </c>
      <c r="B1277" s="331" t="s">
        <v>7869</v>
      </c>
      <c r="C1277" s="331" t="str">
        <f t="shared" si="1"/>
        <v>EETartumaa</v>
      </c>
    </row>
    <row r="1278" ht="13.5" customHeight="1">
      <c r="A1278" s="331" t="s">
        <v>7870</v>
      </c>
      <c r="B1278" s="331" t="s">
        <v>7871</v>
      </c>
      <c r="C1278" s="331" t="str">
        <f t="shared" si="1"/>
        <v>EETartu</v>
      </c>
    </row>
    <row r="1279" ht="13.5" customHeight="1">
      <c r="A1279" s="331" t="s">
        <v>7872</v>
      </c>
      <c r="B1279" s="331" t="s">
        <v>7873</v>
      </c>
      <c r="C1279" s="331" t="str">
        <f t="shared" si="1"/>
        <v>EEElva</v>
      </c>
    </row>
    <row r="1280" ht="13.5" customHeight="1">
      <c r="A1280" s="331" t="s">
        <v>7874</v>
      </c>
      <c r="B1280" s="331" t="s">
        <v>7875</v>
      </c>
      <c r="C1280" s="331" t="str">
        <f t="shared" si="1"/>
        <v>EEKambja</v>
      </c>
    </row>
    <row r="1281" ht="13.5" customHeight="1">
      <c r="A1281" s="331" t="s">
        <v>7876</v>
      </c>
      <c r="B1281" s="331" t="s">
        <v>7877</v>
      </c>
      <c r="C1281" s="331" t="str">
        <f t="shared" si="1"/>
        <v>EEKastre</v>
      </c>
    </row>
    <row r="1282" ht="13.5" customHeight="1">
      <c r="A1282" s="331" t="s">
        <v>7878</v>
      </c>
      <c r="B1282" s="331" t="s">
        <v>7879</v>
      </c>
      <c r="C1282" s="331" t="str">
        <f t="shared" si="1"/>
        <v>EELuunja</v>
      </c>
    </row>
    <row r="1283" ht="13.5" customHeight="1">
      <c r="A1283" s="331" t="s">
        <v>7880</v>
      </c>
      <c r="B1283" s="331" t="s">
        <v>7881</v>
      </c>
      <c r="C1283" s="331" t="str">
        <f t="shared" si="1"/>
        <v>EENõo</v>
      </c>
    </row>
    <row r="1284" ht="13.5" customHeight="1">
      <c r="A1284" s="331" t="s">
        <v>7882</v>
      </c>
      <c r="B1284" s="331" t="s">
        <v>7883</v>
      </c>
      <c r="C1284" s="331" t="str">
        <f t="shared" si="1"/>
        <v>EEPeipsiääre</v>
      </c>
    </row>
    <row r="1285" ht="13.5" customHeight="1">
      <c r="A1285" s="331" t="s">
        <v>7884</v>
      </c>
      <c r="B1285" s="331" t="s">
        <v>7871</v>
      </c>
      <c r="C1285" s="331" t="str">
        <f t="shared" si="1"/>
        <v>EETartu</v>
      </c>
    </row>
    <row r="1286" ht="13.5" customHeight="1">
      <c r="A1286" s="331" t="s">
        <v>7885</v>
      </c>
      <c r="B1286" s="331" t="s">
        <v>7886</v>
      </c>
      <c r="C1286" s="331" t="str">
        <f t="shared" si="1"/>
        <v>EEValgamaa</v>
      </c>
    </row>
    <row r="1287" ht="13.5" customHeight="1">
      <c r="A1287" s="331" t="s">
        <v>7887</v>
      </c>
      <c r="B1287" s="331" t="s">
        <v>7888</v>
      </c>
      <c r="C1287" s="331" t="str">
        <f t="shared" si="1"/>
        <v>EEOtepää</v>
      </c>
    </row>
    <row r="1288" ht="13.5" customHeight="1">
      <c r="A1288" s="331" t="s">
        <v>7889</v>
      </c>
      <c r="B1288" s="331" t="s">
        <v>7890</v>
      </c>
      <c r="C1288" s="331" t="str">
        <f t="shared" si="1"/>
        <v>EETõrva</v>
      </c>
    </row>
    <row r="1289" ht="13.5" customHeight="1">
      <c r="A1289" s="331" t="s">
        <v>7891</v>
      </c>
      <c r="B1289" s="331" t="s">
        <v>7892</v>
      </c>
      <c r="C1289" s="331" t="str">
        <f t="shared" si="1"/>
        <v>EEValga</v>
      </c>
    </row>
    <row r="1290" ht="13.5" customHeight="1">
      <c r="A1290" s="331" t="s">
        <v>7893</v>
      </c>
      <c r="B1290" s="331" t="s">
        <v>7894</v>
      </c>
      <c r="C1290" s="331" t="str">
        <f t="shared" si="1"/>
        <v>EEViljandimaa</v>
      </c>
    </row>
    <row r="1291" ht="13.5" customHeight="1">
      <c r="A1291" s="331" t="s">
        <v>7895</v>
      </c>
      <c r="B1291" s="331" t="s">
        <v>7896</v>
      </c>
      <c r="C1291" s="331" t="str">
        <f t="shared" si="1"/>
        <v>EEViljandi</v>
      </c>
    </row>
    <row r="1292" ht="13.5" customHeight="1">
      <c r="A1292" s="331" t="s">
        <v>7897</v>
      </c>
      <c r="B1292" s="331" t="s">
        <v>7898</v>
      </c>
      <c r="C1292" s="331" t="str">
        <f t="shared" si="1"/>
        <v>EEMulgi</v>
      </c>
    </row>
    <row r="1293" ht="13.5" customHeight="1">
      <c r="A1293" s="331" t="s">
        <v>7899</v>
      </c>
      <c r="B1293" s="331" t="s">
        <v>7900</v>
      </c>
      <c r="C1293" s="331" t="str">
        <f t="shared" si="1"/>
        <v>EEPõhja-Sakala</v>
      </c>
    </row>
    <row r="1294" ht="13.5" customHeight="1">
      <c r="A1294" s="331" t="s">
        <v>7901</v>
      </c>
      <c r="B1294" s="331" t="s">
        <v>7896</v>
      </c>
      <c r="C1294" s="331" t="str">
        <f t="shared" si="1"/>
        <v>EEViljandi</v>
      </c>
    </row>
    <row r="1295" ht="13.5" customHeight="1">
      <c r="A1295" s="331" t="s">
        <v>7902</v>
      </c>
      <c r="B1295" s="331" t="s">
        <v>7903</v>
      </c>
      <c r="C1295" s="331" t="str">
        <f t="shared" si="1"/>
        <v>EEVõrumaa</v>
      </c>
    </row>
    <row r="1296" ht="13.5" customHeight="1">
      <c r="A1296" s="331" t="s">
        <v>7904</v>
      </c>
      <c r="B1296" s="331" t="s">
        <v>7905</v>
      </c>
      <c r="C1296" s="331" t="str">
        <f t="shared" si="1"/>
        <v>EEVõru</v>
      </c>
    </row>
    <row r="1297" ht="13.5" customHeight="1">
      <c r="A1297" s="331" t="s">
        <v>7906</v>
      </c>
      <c r="B1297" s="331" t="s">
        <v>7907</v>
      </c>
      <c r="C1297" s="331" t="str">
        <f t="shared" si="1"/>
        <v>EEAntsla</v>
      </c>
    </row>
    <row r="1298" ht="13.5" customHeight="1">
      <c r="A1298" s="331" t="s">
        <v>7908</v>
      </c>
      <c r="B1298" s="331" t="s">
        <v>7909</v>
      </c>
      <c r="C1298" s="331" t="str">
        <f t="shared" si="1"/>
        <v>EERõuge</v>
      </c>
    </row>
    <row r="1299" ht="13.5" customHeight="1">
      <c r="A1299" s="331" t="s">
        <v>7910</v>
      </c>
      <c r="B1299" s="331" t="s">
        <v>7911</v>
      </c>
      <c r="C1299" s="331" t="str">
        <f t="shared" si="1"/>
        <v>EESetomaa</v>
      </c>
    </row>
    <row r="1300" ht="13.5" customHeight="1">
      <c r="A1300" s="331" t="s">
        <v>7912</v>
      </c>
      <c r="B1300" s="331" t="s">
        <v>7905</v>
      </c>
      <c r="C1300" s="331" t="str">
        <f t="shared" si="1"/>
        <v>EEVõru</v>
      </c>
    </row>
    <row r="1301" ht="13.5" customHeight="1">
      <c r="A1301" s="331" t="s">
        <v>7913</v>
      </c>
      <c r="B1301" s="331" t="s">
        <v>7914</v>
      </c>
      <c r="C1301" s="331" t="str">
        <f t="shared" si="1"/>
        <v>EGAl Iskandarīyah</v>
      </c>
    </row>
    <row r="1302" ht="13.5" customHeight="1">
      <c r="A1302" s="331" t="s">
        <v>7915</v>
      </c>
      <c r="B1302" s="331" t="s">
        <v>7916</v>
      </c>
      <c r="C1302" s="331" t="str">
        <f t="shared" si="1"/>
        <v>EGAswān</v>
      </c>
    </row>
    <row r="1303" ht="13.5" customHeight="1">
      <c r="A1303" s="331" t="s">
        <v>7917</v>
      </c>
      <c r="B1303" s="331" t="s">
        <v>7918</v>
      </c>
      <c r="C1303" s="331" t="str">
        <f t="shared" si="1"/>
        <v>EGAsyūţ</v>
      </c>
    </row>
    <row r="1304" ht="13.5" customHeight="1">
      <c r="A1304" s="331" t="s">
        <v>7919</v>
      </c>
      <c r="B1304" s="331" t="s">
        <v>7920</v>
      </c>
      <c r="C1304" s="331" t="str">
        <f t="shared" si="1"/>
        <v>EGAl Baḩr al Aḩmar</v>
      </c>
    </row>
    <row r="1305" ht="13.5" customHeight="1">
      <c r="A1305" s="331" t="s">
        <v>7921</v>
      </c>
      <c r="B1305" s="331" t="s">
        <v>7922</v>
      </c>
      <c r="C1305" s="331" t="str">
        <f t="shared" si="1"/>
        <v>EGAl Buḩayrah</v>
      </c>
    </row>
    <row r="1306" ht="13.5" customHeight="1">
      <c r="A1306" s="331" t="s">
        <v>7923</v>
      </c>
      <c r="B1306" s="331" t="s">
        <v>7924</v>
      </c>
      <c r="C1306" s="331" t="str">
        <f t="shared" si="1"/>
        <v>EGBanī Suwayf</v>
      </c>
    </row>
    <row r="1307" ht="13.5" customHeight="1">
      <c r="A1307" s="331" t="s">
        <v>7925</v>
      </c>
      <c r="B1307" s="331" t="s">
        <v>7926</v>
      </c>
      <c r="C1307" s="331" t="str">
        <f t="shared" si="1"/>
        <v>EGAl Qāhirah</v>
      </c>
    </row>
    <row r="1308" ht="13.5" customHeight="1">
      <c r="A1308" s="331" t="s">
        <v>7927</v>
      </c>
      <c r="B1308" s="331" t="s">
        <v>7928</v>
      </c>
      <c r="C1308" s="331" t="str">
        <f t="shared" si="1"/>
        <v>EGAd Daqahlīyah</v>
      </c>
    </row>
    <row r="1309" ht="13.5" customHeight="1">
      <c r="A1309" s="331" t="s">
        <v>7929</v>
      </c>
      <c r="B1309" s="331" t="s">
        <v>7930</v>
      </c>
      <c r="C1309" s="331" t="str">
        <f t="shared" si="1"/>
        <v>EGDumyāţ</v>
      </c>
    </row>
    <row r="1310" ht="13.5" customHeight="1">
      <c r="A1310" s="331" t="s">
        <v>7931</v>
      </c>
      <c r="B1310" s="331" t="s">
        <v>7932</v>
      </c>
      <c r="C1310" s="331" t="str">
        <f t="shared" si="1"/>
        <v>EGAl Fayyūm</v>
      </c>
    </row>
    <row r="1311" ht="13.5" customHeight="1">
      <c r="A1311" s="331" t="s">
        <v>7933</v>
      </c>
      <c r="B1311" s="331" t="s">
        <v>7934</v>
      </c>
      <c r="C1311" s="331" t="str">
        <f t="shared" si="1"/>
        <v>EGAl Gharbīyah</v>
      </c>
    </row>
    <row r="1312" ht="13.5" customHeight="1">
      <c r="A1312" s="331" t="s">
        <v>7935</v>
      </c>
      <c r="B1312" s="331" t="s">
        <v>7936</v>
      </c>
      <c r="C1312" s="331" t="str">
        <f t="shared" si="1"/>
        <v>EGAl Jīzah</v>
      </c>
    </row>
    <row r="1313" ht="13.5" customHeight="1">
      <c r="A1313" s="331" t="s">
        <v>7937</v>
      </c>
      <c r="B1313" s="331" t="s">
        <v>7938</v>
      </c>
      <c r="C1313" s="331" t="str">
        <f t="shared" si="1"/>
        <v>EGAl Ismā'īlīyah</v>
      </c>
    </row>
    <row r="1314" ht="13.5" customHeight="1">
      <c r="A1314" s="331" t="s">
        <v>7939</v>
      </c>
      <c r="B1314" s="331" t="s">
        <v>7940</v>
      </c>
      <c r="C1314" s="331" t="str">
        <f t="shared" si="1"/>
        <v>EGJanūb Sīnā'</v>
      </c>
    </row>
    <row r="1315" ht="13.5" customHeight="1">
      <c r="A1315" s="331" t="s">
        <v>7941</v>
      </c>
      <c r="B1315" s="331" t="s">
        <v>7942</v>
      </c>
      <c r="C1315" s="331" t="str">
        <f t="shared" si="1"/>
        <v>EGAl Qalyūbīyah</v>
      </c>
    </row>
    <row r="1316" ht="13.5" customHeight="1">
      <c r="A1316" s="331" t="s">
        <v>7943</v>
      </c>
      <c r="B1316" s="331" t="s">
        <v>7944</v>
      </c>
      <c r="C1316" s="331" t="str">
        <f t="shared" si="1"/>
        <v>EGKafr ash Shaykh</v>
      </c>
    </row>
    <row r="1317" ht="13.5" customHeight="1">
      <c r="A1317" s="331" t="s">
        <v>7945</v>
      </c>
      <c r="B1317" s="331" t="s">
        <v>7946</v>
      </c>
      <c r="C1317" s="331" t="str">
        <f t="shared" si="1"/>
        <v>EGQinā</v>
      </c>
    </row>
    <row r="1318" ht="13.5" customHeight="1">
      <c r="A1318" s="331" t="s">
        <v>7947</v>
      </c>
      <c r="B1318" s="331" t="s">
        <v>7948</v>
      </c>
      <c r="C1318" s="331" t="str">
        <f t="shared" si="1"/>
        <v>EGAl Uqşur</v>
      </c>
    </row>
    <row r="1319" ht="13.5" customHeight="1">
      <c r="A1319" s="331" t="s">
        <v>7949</v>
      </c>
      <c r="B1319" s="331" t="s">
        <v>7950</v>
      </c>
      <c r="C1319" s="331" t="str">
        <f t="shared" si="1"/>
        <v>EGAl Minyā</v>
      </c>
    </row>
    <row r="1320" ht="13.5" customHeight="1">
      <c r="A1320" s="331" t="s">
        <v>7951</v>
      </c>
      <c r="B1320" s="331" t="s">
        <v>7952</v>
      </c>
      <c r="C1320" s="331" t="str">
        <f t="shared" si="1"/>
        <v>EGAl Minūfīyah</v>
      </c>
    </row>
    <row r="1321" ht="13.5" customHeight="1">
      <c r="A1321" s="331" t="s">
        <v>7953</v>
      </c>
      <c r="B1321" s="331" t="s">
        <v>7954</v>
      </c>
      <c r="C1321" s="331" t="str">
        <f t="shared" si="1"/>
        <v>EGMaţrūḩ</v>
      </c>
    </row>
    <row r="1322" ht="13.5" customHeight="1">
      <c r="A1322" s="331" t="s">
        <v>7955</v>
      </c>
      <c r="B1322" s="331" t="s">
        <v>7956</v>
      </c>
      <c r="C1322" s="331" t="str">
        <f t="shared" si="1"/>
        <v>EGBūr Sa‘īd</v>
      </c>
    </row>
    <row r="1323" ht="13.5" customHeight="1">
      <c r="A1323" s="331" t="s">
        <v>7957</v>
      </c>
      <c r="B1323" s="331" t="s">
        <v>7958</v>
      </c>
      <c r="C1323" s="331" t="str">
        <f t="shared" si="1"/>
        <v>EGSūhāj</v>
      </c>
    </row>
    <row r="1324" ht="13.5" customHeight="1">
      <c r="A1324" s="331" t="s">
        <v>7959</v>
      </c>
      <c r="B1324" s="331" t="s">
        <v>7960</v>
      </c>
      <c r="C1324" s="331" t="str">
        <f t="shared" si="1"/>
        <v>EGAsh Sharqīyah</v>
      </c>
    </row>
    <row r="1325" ht="13.5" customHeight="1">
      <c r="A1325" s="331" t="s">
        <v>7961</v>
      </c>
      <c r="B1325" s="331" t="s">
        <v>7962</v>
      </c>
      <c r="C1325" s="331" t="str">
        <f t="shared" si="1"/>
        <v>EGShamāl Sīnā'</v>
      </c>
    </row>
    <row r="1326" ht="13.5" customHeight="1">
      <c r="A1326" s="331" t="s">
        <v>7963</v>
      </c>
      <c r="B1326" s="331" t="s">
        <v>7964</v>
      </c>
      <c r="C1326" s="331" t="str">
        <f t="shared" si="1"/>
        <v>EGAs Suways</v>
      </c>
    </row>
    <row r="1327" ht="13.5" customHeight="1">
      <c r="A1327" s="331" t="s">
        <v>7965</v>
      </c>
      <c r="B1327" s="331" t="s">
        <v>7966</v>
      </c>
      <c r="C1327" s="331" t="str">
        <f t="shared" si="1"/>
        <v>EGAl Wādī al Jadīd</v>
      </c>
    </row>
    <row r="1328" ht="13.5" customHeight="1">
      <c r="A1328" s="331" t="s">
        <v>7967</v>
      </c>
      <c r="B1328" s="331" t="s">
        <v>7968</v>
      </c>
      <c r="C1328" s="331" t="str">
        <f t="shared" si="1"/>
        <v>ERAnsabā</v>
      </c>
    </row>
    <row r="1329" ht="13.5" customHeight="1">
      <c r="A1329" s="331" t="s">
        <v>7967</v>
      </c>
      <c r="B1329" s="331" t="s">
        <v>7969</v>
      </c>
      <c r="C1329" s="331" t="str">
        <f t="shared" si="1"/>
        <v>ER‘Anseba</v>
      </c>
    </row>
    <row r="1330" ht="13.5" customHeight="1">
      <c r="A1330" s="331" t="s">
        <v>7970</v>
      </c>
      <c r="B1330" s="331" t="s">
        <v>7971</v>
      </c>
      <c r="C1330" s="331" t="str">
        <f t="shared" si="1"/>
        <v>ERJanūbī al Baḩrī al Aḩmar</v>
      </c>
    </row>
    <row r="1331" ht="13.5" customHeight="1">
      <c r="A1331" s="331" t="s">
        <v>7970</v>
      </c>
      <c r="B1331" s="331" t="s">
        <v>7972</v>
      </c>
      <c r="C1331" s="331" t="str">
        <f t="shared" si="1"/>
        <v>ERDebubawi K’eyyĭḥ Baḥri</v>
      </c>
    </row>
    <row r="1332" ht="13.5" customHeight="1">
      <c r="A1332" s="331" t="s">
        <v>7973</v>
      </c>
      <c r="B1332" s="331" t="s">
        <v>7974</v>
      </c>
      <c r="C1332" s="331" t="str">
        <f t="shared" si="1"/>
        <v>ERAl Janūbī</v>
      </c>
    </row>
    <row r="1333" ht="13.5" customHeight="1">
      <c r="A1333" s="331" t="s">
        <v>7973</v>
      </c>
      <c r="B1333" s="331" t="s">
        <v>7975</v>
      </c>
      <c r="C1333" s="331" t="str">
        <f t="shared" si="1"/>
        <v>ERDebub</v>
      </c>
    </row>
    <row r="1334" ht="13.5" customHeight="1">
      <c r="A1334" s="331" t="s">
        <v>7976</v>
      </c>
      <c r="B1334" s="331" t="s">
        <v>7977</v>
      </c>
      <c r="C1334" s="331" t="str">
        <f t="shared" si="1"/>
        <v>ERQāsh-Barkah</v>
      </c>
    </row>
    <row r="1335" ht="13.5" customHeight="1">
      <c r="A1335" s="331" t="s">
        <v>7976</v>
      </c>
      <c r="B1335" s="331" t="s">
        <v>7978</v>
      </c>
      <c r="C1335" s="331" t="str">
        <f t="shared" si="1"/>
        <v>ERGash-Barka</v>
      </c>
    </row>
    <row r="1336" ht="13.5" customHeight="1">
      <c r="A1336" s="331" t="s">
        <v>7979</v>
      </c>
      <c r="B1336" s="331" t="s">
        <v>7980</v>
      </c>
      <c r="C1336" s="331" t="str">
        <f t="shared" si="1"/>
        <v>ERAl Awsaţ</v>
      </c>
    </row>
    <row r="1337" ht="13.5" customHeight="1">
      <c r="A1337" s="331" t="s">
        <v>7979</v>
      </c>
      <c r="B1337" s="331" t="s">
        <v>7981</v>
      </c>
      <c r="C1337" s="331" t="str">
        <f t="shared" si="1"/>
        <v>ERMa’ĭkel</v>
      </c>
    </row>
    <row r="1338" ht="13.5" customHeight="1">
      <c r="A1338" s="331" t="s">
        <v>7982</v>
      </c>
      <c r="B1338" s="331" t="s">
        <v>7983</v>
      </c>
      <c r="C1338" s="331" t="str">
        <f t="shared" si="1"/>
        <v>ERShimālī al Baḩrī al Aḩmar</v>
      </c>
    </row>
    <row r="1339" ht="13.5" customHeight="1">
      <c r="A1339" s="331" t="s">
        <v>7982</v>
      </c>
      <c r="B1339" s="331" t="s">
        <v>7984</v>
      </c>
      <c r="C1339" s="331" t="str">
        <f t="shared" si="1"/>
        <v>ERSemienawi K’eyyĭḥ Baḥri</v>
      </c>
    </row>
    <row r="1340" ht="13.5" customHeight="1">
      <c r="A1340" s="331" t="s">
        <v>7985</v>
      </c>
      <c r="B1340" s="331" t="s">
        <v>7986</v>
      </c>
      <c r="C1340" s="331" t="str">
        <f t="shared" si="1"/>
        <v>ESAndalucía</v>
      </c>
    </row>
    <row r="1341" ht="13.5" customHeight="1">
      <c r="A1341" s="331" t="s">
        <v>7987</v>
      </c>
      <c r="B1341" s="331" t="s">
        <v>7988</v>
      </c>
      <c r="C1341" s="331" t="str">
        <f t="shared" si="1"/>
        <v>ESAlmería</v>
      </c>
    </row>
    <row r="1342" ht="13.5" customHeight="1">
      <c r="A1342" s="331" t="s">
        <v>7989</v>
      </c>
      <c r="B1342" s="331" t="s">
        <v>7990</v>
      </c>
      <c r="C1342" s="331" t="str">
        <f t="shared" si="1"/>
        <v>ESCádiz</v>
      </c>
    </row>
    <row r="1343" ht="13.5" customHeight="1">
      <c r="A1343" s="331" t="s">
        <v>7991</v>
      </c>
      <c r="B1343" s="331" t="s">
        <v>5870</v>
      </c>
      <c r="C1343" s="331" t="str">
        <f t="shared" si="1"/>
        <v>ESCórdoba</v>
      </c>
    </row>
    <row r="1344" ht="13.5" customHeight="1">
      <c r="A1344" s="331" t="s">
        <v>7992</v>
      </c>
      <c r="B1344" s="331" t="s">
        <v>7993</v>
      </c>
      <c r="C1344" s="331" t="str">
        <f t="shared" si="1"/>
        <v>ESGranada</v>
      </c>
    </row>
    <row r="1345" ht="13.5" customHeight="1">
      <c r="A1345" s="331" t="s">
        <v>7994</v>
      </c>
      <c r="B1345" s="331" t="s">
        <v>7995</v>
      </c>
      <c r="C1345" s="331" t="str">
        <f t="shared" si="1"/>
        <v>ESHuelva</v>
      </c>
    </row>
    <row r="1346" ht="13.5" customHeight="1">
      <c r="A1346" s="331" t="s">
        <v>7996</v>
      </c>
      <c r="B1346" s="331" t="s">
        <v>7997</v>
      </c>
      <c r="C1346" s="331" t="str">
        <f t="shared" si="1"/>
        <v>ESJaén</v>
      </c>
    </row>
    <row r="1347" ht="13.5" customHeight="1">
      <c r="A1347" s="331" t="s">
        <v>7998</v>
      </c>
      <c r="B1347" s="331" t="s">
        <v>7999</v>
      </c>
      <c r="C1347" s="331" t="str">
        <f t="shared" si="1"/>
        <v>ESMálaga</v>
      </c>
    </row>
    <row r="1348" ht="13.5" customHeight="1">
      <c r="A1348" s="331" t="s">
        <v>8000</v>
      </c>
      <c r="B1348" s="331" t="s">
        <v>8001</v>
      </c>
      <c r="C1348" s="331" t="str">
        <f t="shared" si="1"/>
        <v>ESSevilla</v>
      </c>
    </row>
    <row r="1349" ht="13.5" customHeight="1">
      <c r="A1349" s="331" t="s">
        <v>8002</v>
      </c>
      <c r="B1349" s="331" t="s">
        <v>8003</v>
      </c>
      <c r="C1349" s="331" t="str">
        <f t="shared" si="1"/>
        <v>ESAragón</v>
      </c>
    </row>
    <row r="1350" ht="13.5" customHeight="1">
      <c r="A1350" s="331" t="s">
        <v>8004</v>
      </c>
      <c r="B1350" s="331" t="s">
        <v>8005</v>
      </c>
      <c r="C1350" s="331" t="str">
        <f t="shared" si="1"/>
        <v>ESHuesca</v>
      </c>
    </row>
    <row r="1351" ht="13.5" customHeight="1">
      <c r="A1351" s="331" t="s">
        <v>8006</v>
      </c>
      <c r="B1351" s="331" t="s">
        <v>8007</v>
      </c>
      <c r="C1351" s="331" t="str">
        <f t="shared" si="1"/>
        <v>ESTeruel</v>
      </c>
    </row>
    <row r="1352" ht="13.5" customHeight="1">
      <c r="A1352" s="331" t="s">
        <v>8008</v>
      </c>
      <c r="B1352" s="331" t="s">
        <v>8009</v>
      </c>
      <c r="C1352" s="331" t="str">
        <f t="shared" si="1"/>
        <v>ESZaragoza</v>
      </c>
    </row>
    <row r="1353" ht="13.5" customHeight="1">
      <c r="A1353" s="331" t="s">
        <v>8010</v>
      </c>
      <c r="B1353" s="331" t="s">
        <v>8011</v>
      </c>
      <c r="C1353" s="331" t="str">
        <f t="shared" si="1"/>
        <v>ESAsturias, Principado de</v>
      </c>
    </row>
    <row r="1354" ht="13.5" customHeight="1">
      <c r="A1354" s="331" t="s">
        <v>8012</v>
      </c>
      <c r="B1354" s="331" t="s">
        <v>8013</v>
      </c>
      <c r="C1354" s="331" t="str">
        <f t="shared" si="1"/>
        <v>ESAsturias</v>
      </c>
    </row>
    <row r="1355" ht="13.5" customHeight="1">
      <c r="A1355" s="331" t="s">
        <v>8014</v>
      </c>
      <c r="B1355" s="331" t="s">
        <v>8015</v>
      </c>
      <c r="C1355" s="331" t="str">
        <f t="shared" si="1"/>
        <v>ESCantabria</v>
      </c>
    </row>
    <row r="1356" ht="13.5" customHeight="1">
      <c r="A1356" s="331" t="s">
        <v>8016</v>
      </c>
      <c r="B1356" s="331" t="s">
        <v>8015</v>
      </c>
      <c r="C1356" s="331" t="str">
        <f t="shared" si="1"/>
        <v>ESCantabria</v>
      </c>
    </row>
    <row r="1357" ht="13.5" customHeight="1">
      <c r="A1357" s="331" t="s">
        <v>8017</v>
      </c>
      <c r="B1357" s="331" t="s">
        <v>8018</v>
      </c>
      <c r="C1357" s="331" t="str">
        <f t="shared" si="1"/>
        <v>ESCastilla y León</v>
      </c>
    </row>
    <row r="1358" ht="13.5" customHeight="1">
      <c r="A1358" s="331" t="s">
        <v>8019</v>
      </c>
      <c r="B1358" s="331" t="s">
        <v>8020</v>
      </c>
      <c r="C1358" s="331" t="str">
        <f t="shared" si="1"/>
        <v>ESÁvila</v>
      </c>
    </row>
    <row r="1359" ht="13.5" customHeight="1">
      <c r="A1359" s="331" t="s">
        <v>8021</v>
      </c>
      <c r="B1359" s="331" t="s">
        <v>8022</v>
      </c>
      <c r="C1359" s="331" t="str">
        <f t="shared" si="1"/>
        <v>ESBurgos</v>
      </c>
    </row>
    <row r="1360" ht="13.5" customHeight="1">
      <c r="A1360" s="331" t="s">
        <v>8023</v>
      </c>
      <c r="B1360" s="331" t="s">
        <v>8024</v>
      </c>
      <c r="C1360" s="331" t="str">
        <f t="shared" si="1"/>
        <v>ESLeón</v>
      </c>
    </row>
    <row r="1361" ht="13.5" customHeight="1">
      <c r="A1361" s="331" t="s">
        <v>8025</v>
      </c>
      <c r="B1361" s="331" t="s">
        <v>8026</v>
      </c>
      <c r="C1361" s="331" t="str">
        <f t="shared" si="1"/>
        <v>ESPalencia</v>
      </c>
    </row>
    <row r="1362" ht="13.5" customHeight="1">
      <c r="A1362" s="331" t="s">
        <v>8027</v>
      </c>
      <c r="B1362" s="331" t="s">
        <v>8028</v>
      </c>
      <c r="C1362" s="331" t="str">
        <f t="shared" si="1"/>
        <v>ESSalamanca</v>
      </c>
    </row>
    <row r="1363" ht="13.5" customHeight="1">
      <c r="A1363" s="331" t="s">
        <v>8029</v>
      </c>
      <c r="B1363" s="331" t="s">
        <v>8030</v>
      </c>
      <c r="C1363" s="331" t="str">
        <f t="shared" si="1"/>
        <v>ESSegovia</v>
      </c>
    </row>
    <row r="1364" ht="13.5" customHeight="1">
      <c r="A1364" s="331" t="s">
        <v>8031</v>
      </c>
      <c r="B1364" s="331" t="s">
        <v>8032</v>
      </c>
      <c r="C1364" s="331" t="str">
        <f t="shared" si="1"/>
        <v>ESSoria</v>
      </c>
    </row>
    <row r="1365" ht="13.5" customHeight="1">
      <c r="A1365" s="331" t="s">
        <v>8033</v>
      </c>
      <c r="B1365" s="331" t="s">
        <v>8034</v>
      </c>
      <c r="C1365" s="331" t="str">
        <f t="shared" si="1"/>
        <v>ESValladolid</v>
      </c>
    </row>
    <row r="1366" ht="13.5" customHeight="1">
      <c r="A1366" s="331" t="s">
        <v>8035</v>
      </c>
      <c r="B1366" s="331" t="s">
        <v>8036</v>
      </c>
      <c r="C1366" s="331" t="str">
        <f t="shared" si="1"/>
        <v>ESZamora</v>
      </c>
    </row>
    <row r="1367" ht="13.5" customHeight="1">
      <c r="A1367" s="331" t="s">
        <v>8037</v>
      </c>
      <c r="B1367" s="331" t="s">
        <v>8038</v>
      </c>
      <c r="C1367" s="331" t="str">
        <f t="shared" si="1"/>
        <v>ESCastilla-La Mancha</v>
      </c>
    </row>
    <row r="1368" ht="13.5" customHeight="1">
      <c r="A1368" s="331" t="s">
        <v>8039</v>
      </c>
      <c r="B1368" s="331" t="s">
        <v>8040</v>
      </c>
      <c r="C1368" s="331" t="str">
        <f t="shared" si="1"/>
        <v>ESAlbacete</v>
      </c>
    </row>
    <row r="1369" ht="13.5" customHeight="1">
      <c r="A1369" s="331" t="s">
        <v>8041</v>
      </c>
      <c r="B1369" s="331" t="s">
        <v>8042</v>
      </c>
      <c r="C1369" s="331" t="str">
        <f t="shared" si="1"/>
        <v>ESCiudad Real</v>
      </c>
    </row>
    <row r="1370" ht="13.5" customHeight="1">
      <c r="A1370" s="331" t="s">
        <v>8043</v>
      </c>
      <c r="B1370" s="331" t="s">
        <v>8044</v>
      </c>
      <c r="C1370" s="331" t="str">
        <f t="shared" si="1"/>
        <v>ESCuenca</v>
      </c>
    </row>
    <row r="1371" ht="13.5" customHeight="1">
      <c r="A1371" s="331" t="s">
        <v>8045</v>
      </c>
      <c r="B1371" s="331" t="s">
        <v>8046</v>
      </c>
      <c r="C1371" s="331" t="str">
        <f t="shared" si="1"/>
        <v>ESGuadalajara</v>
      </c>
    </row>
    <row r="1372" ht="13.5" customHeight="1">
      <c r="A1372" s="331" t="s">
        <v>8047</v>
      </c>
      <c r="B1372" s="331" t="s">
        <v>1789</v>
      </c>
      <c r="C1372" s="331" t="str">
        <f t="shared" si="1"/>
        <v>ESToledo</v>
      </c>
    </row>
    <row r="1373" ht="13.5" customHeight="1">
      <c r="A1373" s="331" t="s">
        <v>8048</v>
      </c>
      <c r="B1373" s="331" t="s">
        <v>8049</v>
      </c>
      <c r="C1373" s="331" t="str">
        <f t="shared" si="1"/>
        <v>ESCanarias</v>
      </c>
    </row>
    <row r="1374" ht="13.5" customHeight="1">
      <c r="A1374" s="331" t="s">
        <v>8050</v>
      </c>
      <c r="B1374" s="331" t="s">
        <v>8051</v>
      </c>
      <c r="C1374" s="331" t="str">
        <f t="shared" si="1"/>
        <v>ESLas Palmas</v>
      </c>
    </row>
    <row r="1375" ht="13.5" customHeight="1">
      <c r="A1375" s="331" t="s">
        <v>8052</v>
      </c>
      <c r="B1375" s="331" t="s">
        <v>8053</v>
      </c>
      <c r="C1375" s="331" t="str">
        <f t="shared" si="1"/>
        <v>ESSanta Cruz de Tenerife</v>
      </c>
    </row>
    <row r="1376" ht="13.5" customHeight="1">
      <c r="A1376" s="331" t="s">
        <v>8054</v>
      </c>
      <c r="B1376" s="331" t="s">
        <v>8055</v>
      </c>
      <c r="C1376" s="331" t="str">
        <f t="shared" si="1"/>
        <v>ESCatalunya [Cataluña]</v>
      </c>
    </row>
    <row r="1377" ht="13.5" customHeight="1">
      <c r="A1377" s="331" t="s">
        <v>8056</v>
      </c>
      <c r="B1377" s="331" t="s">
        <v>8057</v>
      </c>
      <c r="C1377" s="331" t="str">
        <f t="shared" si="1"/>
        <v>ESBarcelona [Barcelona]</v>
      </c>
    </row>
    <row r="1378" ht="13.5" customHeight="1">
      <c r="A1378" s="331" t="s">
        <v>8058</v>
      </c>
      <c r="B1378" s="331" t="s">
        <v>8059</v>
      </c>
      <c r="C1378" s="331" t="str">
        <f t="shared" si="1"/>
        <v>ESGirona [Gerona]</v>
      </c>
    </row>
    <row r="1379" ht="13.5" customHeight="1">
      <c r="A1379" s="331" t="s">
        <v>8060</v>
      </c>
      <c r="B1379" s="331" t="s">
        <v>8061</v>
      </c>
      <c r="C1379" s="331" t="str">
        <f t="shared" si="1"/>
        <v>ESLleida [Lérida]</v>
      </c>
    </row>
    <row r="1380" ht="13.5" customHeight="1">
      <c r="A1380" s="331" t="s">
        <v>8062</v>
      </c>
      <c r="B1380" s="331" t="s">
        <v>8063</v>
      </c>
      <c r="C1380" s="331" t="str">
        <f t="shared" si="1"/>
        <v>ESTarragona [Tarragona]</v>
      </c>
    </row>
    <row r="1381" ht="13.5" customHeight="1">
      <c r="A1381" s="331" t="s">
        <v>8064</v>
      </c>
      <c r="B1381" s="331" t="s">
        <v>8065</v>
      </c>
      <c r="C1381" s="331" t="str">
        <f t="shared" si="1"/>
        <v>ESExtremadura</v>
      </c>
    </row>
    <row r="1382" ht="13.5" customHeight="1">
      <c r="A1382" s="331" t="s">
        <v>8066</v>
      </c>
      <c r="B1382" s="331" t="s">
        <v>8067</v>
      </c>
      <c r="C1382" s="331" t="str">
        <f t="shared" si="1"/>
        <v>ESBadajoz</v>
      </c>
    </row>
    <row r="1383" ht="13.5" customHeight="1">
      <c r="A1383" s="331" t="s">
        <v>8068</v>
      </c>
      <c r="B1383" s="331" t="s">
        <v>8069</v>
      </c>
      <c r="C1383" s="331" t="str">
        <f t="shared" si="1"/>
        <v>ESCáceres</v>
      </c>
    </row>
    <row r="1384" ht="13.5" customHeight="1">
      <c r="A1384" s="331" t="s">
        <v>8070</v>
      </c>
      <c r="B1384" s="331" t="s">
        <v>8071</v>
      </c>
      <c r="C1384" s="331" t="str">
        <f t="shared" si="1"/>
        <v>ESGalicia [Galicia]</v>
      </c>
    </row>
    <row r="1385" ht="13.5" customHeight="1">
      <c r="A1385" s="331" t="s">
        <v>8072</v>
      </c>
      <c r="B1385" s="331" t="s">
        <v>8073</v>
      </c>
      <c r="C1385" s="331" t="str">
        <f t="shared" si="1"/>
        <v>ESA Coruña [La Coruña]</v>
      </c>
    </row>
    <row r="1386" ht="13.5" customHeight="1">
      <c r="A1386" s="331" t="s">
        <v>8074</v>
      </c>
      <c r="B1386" s="331" t="s">
        <v>8075</v>
      </c>
      <c r="C1386" s="331" t="str">
        <f t="shared" si="1"/>
        <v>ESLugo [Lugo]</v>
      </c>
    </row>
    <row r="1387" ht="13.5" customHeight="1">
      <c r="A1387" s="331" t="s">
        <v>8076</v>
      </c>
      <c r="B1387" s="331" t="s">
        <v>8077</v>
      </c>
      <c r="C1387" s="331" t="str">
        <f t="shared" si="1"/>
        <v>ESOurense [Orense]</v>
      </c>
    </row>
    <row r="1388" ht="13.5" customHeight="1">
      <c r="A1388" s="331" t="s">
        <v>8078</v>
      </c>
      <c r="B1388" s="331" t="s">
        <v>8079</v>
      </c>
      <c r="C1388" s="331" t="str">
        <f t="shared" si="1"/>
        <v>ESPontevedra [Pontevedra]</v>
      </c>
    </row>
    <row r="1389" ht="13.5" customHeight="1">
      <c r="A1389" s="331" t="s">
        <v>8080</v>
      </c>
      <c r="B1389" s="331" t="s">
        <v>8081</v>
      </c>
      <c r="C1389" s="331" t="str">
        <f t="shared" si="1"/>
        <v>ESIlles Balears [Islas Baleares]</v>
      </c>
    </row>
    <row r="1390" ht="13.5" customHeight="1">
      <c r="A1390" s="331" t="s">
        <v>8082</v>
      </c>
      <c r="B1390" s="331" t="s">
        <v>8083</v>
      </c>
      <c r="C1390" s="331" t="str">
        <f t="shared" si="1"/>
        <v>ESBalears [Baleares]</v>
      </c>
    </row>
    <row r="1391" ht="13.5" customHeight="1">
      <c r="A1391" s="331" t="s">
        <v>8084</v>
      </c>
      <c r="B1391" s="331" t="s">
        <v>8085</v>
      </c>
      <c r="C1391" s="331" t="str">
        <f t="shared" si="1"/>
        <v>ESMurcia, Región de</v>
      </c>
    </row>
    <row r="1392" ht="13.5" customHeight="1">
      <c r="A1392" s="331" t="s">
        <v>8086</v>
      </c>
      <c r="B1392" s="331" t="s">
        <v>8087</v>
      </c>
      <c r="C1392" s="331" t="str">
        <f t="shared" si="1"/>
        <v>ESMurcia</v>
      </c>
    </row>
    <row r="1393" ht="13.5" customHeight="1">
      <c r="A1393" s="331" t="s">
        <v>8088</v>
      </c>
      <c r="B1393" s="331" t="s">
        <v>1605</v>
      </c>
      <c r="C1393" s="331" t="str">
        <f t="shared" si="1"/>
        <v>ESMadrid, Comunidad de</v>
      </c>
    </row>
    <row r="1394" ht="13.5" customHeight="1">
      <c r="A1394" s="331" t="s">
        <v>8089</v>
      </c>
      <c r="B1394" s="331" t="s">
        <v>1604</v>
      </c>
      <c r="C1394" s="331" t="str">
        <f t="shared" si="1"/>
        <v>ESMadrid</v>
      </c>
    </row>
    <row r="1395" ht="13.5" customHeight="1">
      <c r="A1395" s="331" t="s">
        <v>8090</v>
      </c>
      <c r="B1395" s="331" t="s">
        <v>8091</v>
      </c>
      <c r="C1395" s="331" t="str">
        <f t="shared" si="1"/>
        <v>ESNafarroako Foru Komunitatea*</v>
      </c>
    </row>
    <row r="1396" ht="13.5" customHeight="1">
      <c r="A1396" s="331" t="s">
        <v>8090</v>
      </c>
      <c r="B1396" s="331" t="s">
        <v>8092</v>
      </c>
      <c r="C1396" s="331" t="str">
        <f t="shared" si="1"/>
        <v>ESNavarra, Comunidad Foral de</v>
      </c>
    </row>
    <row r="1397" ht="13.5" customHeight="1">
      <c r="A1397" s="331" t="s">
        <v>8093</v>
      </c>
      <c r="B1397" s="331" t="s">
        <v>8094</v>
      </c>
      <c r="C1397" s="331" t="str">
        <f t="shared" si="1"/>
        <v>ESNafarroa*</v>
      </c>
    </row>
    <row r="1398" ht="13.5" customHeight="1">
      <c r="A1398" s="331" t="s">
        <v>8093</v>
      </c>
      <c r="B1398" s="331" t="s">
        <v>8095</v>
      </c>
      <c r="C1398" s="331" t="str">
        <f t="shared" si="1"/>
        <v>ESNavarra</v>
      </c>
    </row>
    <row r="1399" ht="13.5" customHeight="1">
      <c r="A1399" s="331" t="s">
        <v>8096</v>
      </c>
      <c r="B1399" s="331" t="s">
        <v>8097</v>
      </c>
      <c r="C1399" s="331" t="str">
        <f t="shared" si="1"/>
        <v>ESEuskal Herria</v>
      </c>
    </row>
    <row r="1400" ht="13.5" customHeight="1">
      <c r="A1400" s="331" t="s">
        <v>8096</v>
      </c>
      <c r="B1400" s="331" t="s">
        <v>8098</v>
      </c>
      <c r="C1400" s="331" t="str">
        <f t="shared" si="1"/>
        <v>ESPaís Vasco</v>
      </c>
    </row>
    <row r="1401" ht="13.5" customHeight="1">
      <c r="A1401" s="331" t="s">
        <v>8099</v>
      </c>
      <c r="B1401" s="331" t="s">
        <v>1768</v>
      </c>
      <c r="C1401" s="331" t="str">
        <f t="shared" si="1"/>
        <v>ESBizkaia</v>
      </c>
    </row>
    <row r="1402" ht="13.5" customHeight="1">
      <c r="A1402" s="331" t="s">
        <v>8100</v>
      </c>
      <c r="B1402" s="331" t="s">
        <v>8101</v>
      </c>
      <c r="C1402" s="331" t="str">
        <f t="shared" si="1"/>
        <v>ESGipuzkoa</v>
      </c>
    </row>
    <row r="1403" ht="13.5" customHeight="1">
      <c r="A1403" s="331" t="s">
        <v>8102</v>
      </c>
      <c r="B1403" s="331" t="s">
        <v>8103</v>
      </c>
      <c r="C1403" s="331" t="str">
        <f t="shared" si="1"/>
        <v>ESAraba*</v>
      </c>
    </row>
    <row r="1404" ht="13.5" customHeight="1">
      <c r="A1404" s="331" t="s">
        <v>8102</v>
      </c>
      <c r="B1404" s="331" t="s">
        <v>8104</v>
      </c>
      <c r="C1404" s="331" t="str">
        <f t="shared" si="1"/>
        <v>ESÁlava</v>
      </c>
    </row>
    <row r="1405" ht="13.5" customHeight="1">
      <c r="A1405" s="331" t="s">
        <v>8105</v>
      </c>
      <c r="B1405" s="331" t="s">
        <v>5838</v>
      </c>
      <c r="C1405" s="331" t="str">
        <f t="shared" si="1"/>
        <v>ESLa Rioja</v>
      </c>
    </row>
    <row r="1406" ht="13.5" customHeight="1">
      <c r="A1406" s="331" t="s">
        <v>8106</v>
      </c>
      <c r="B1406" s="331" t="s">
        <v>5838</v>
      </c>
      <c r="C1406" s="331" t="str">
        <f t="shared" si="1"/>
        <v>ESLa Rioja</v>
      </c>
    </row>
    <row r="1407" ht="13.5" customHeight="1">
      <c r="A1407" s="331" t="s">
        <v>8107</v>
      </c>
      <c r="B1407" s="331" t="s">
        <v>8108</v>
      </c>
      <c r="C1407" s="331" t="str">
        <f t="shared" si="1"/>
        <v>ESValenciana, Comunitat*</v>
      </c>
    </row>
    <row r="1408" ht="13.5" customHeight="1">
      <c r="A1408" s="331" t="s">
        <v>8107</v>
      </c>
      <c r="B1408" s="331" t="s">
        <v>8109</v>
      </c>
      <c r="C1408" s="331" t="str">
        <f t="shared" si="1"/>
        <v>ESValenciana, Comunidad</v>
      </c>
    </row>
    <row r="1409" ht="13.5" customHeight="1">
      <c r="A1409" s="331" t="s">
        <v>8110</v>
      </c>
      <c r="B1409" s="331" t="s">
        <v>8111</v>
      </c>
      <c r="C1409" s="331" t="str">
        <f t="shared" si="1"/>
        <v>ESAlacant*</v>
      </c>
    </row>
    <row r="1410" ht="13.5" customHeight="1">
      <c r="A1410" s="331" t="s">
        <v>8110</v>
      </c>
      <c r="B1410" s="331" t="s">
        <v>8112</v>
      </c>
      <c r="C1410" s="331" t="str">
        <f t="shared" si="1"/>
        <v>ESAlicante</v>
      </c>
    </row>
    <row r="1411" ht="13.5" customHeight="1">
      <c r="A1411" s="331" t="s">
        <v>8113</v>
      </c>
      <c r="B1411" s="331" t="s">
        <v>8114</v>
      </c>
      <c r="C1411" s="331" t="str">
        <f t="shared" si="1"/>
        <v>ESCastelló*</v>
      </c>
    </row>
    <row r="1412" ht="13.5" customHeight="1">
      <c r="A1412" s="331" t="s">
        <v>8113</v>
      </c>
      <c r="B1412" s="331" t="s">
        <v>8115</v>
      </c>
      <c r="C1412" s="331" t="str">
        <f t="shared" si="1"/>
        <v>ESCastellón</v>
      </c>
    </row>
    <row r="1413" ht="13.5" customHeight="1">
      <c r="A1413" s="331" t="s">
        <v>8116</v>
      </c>
      <c r="B1413" s="331" t="s">
        <v>8117</v>
      </c>
      <c r="C1413" s="331" t="str">
        <f t="shared" si="1"/>
        <v>ESValència*</v>
      </c>
    </row>
    <row r="1414" ht="13.5" customHeight="1">
      <c r="A1414" s="331" t="s">
        <v>8116</v>
      </c>
      <c r="B1414" s="331" t="s">
        <v>8118</v>
      </c>
      <c r="C1414" s="331" t="str">
        <f t="shared" si="1"/>
        <v>ESValencia</v>
      </c>
    </row>
    <row r="1415" ht="13.5" customHeight="1">
      <c r="A1415" s="331" t="s">
        <v>8119</v>
      </c>
      <c r="B1415" s="331" t="s">
        <v>8120</v>
      </c>
      <c r="C1415" s="331" t="str">
        <f t="shared" si="1"/>
        <v>ESCeuta</v>
      </c>
    </row>
    <row r="1416" ht="13.5" customHeight="1">
      <c r="A1416" s="331" t="s">
        <v>8121</v>
      </c>
      <c r="B1416" s="331" t="s">
        <v>8122</v>
      </c>
      <c r="C1416" s="331" t="str">
        <f t="shared" si="1"/>
        <v>ESMelilla</v>
      </c>
    </row>
    <row r="1417" ht="13.5" customHeight="1">
      <c r="A1417" s="331" t="s">
        <v>8123</v>
      </c>
      <c r="B1417" s="331" t="s">
        <v>8124</v>
      </c>
      <c r="C1417" s="331" t="str">
        <f t="shared" si="1"/>
        <v>ETĀfar</v>
      </c>
    </row>
    <row r="1418" ht="13.5" customHeight="1">
      <c r="A1418" s="331" t="s">
        <v>8123</v>
      </c>
      <c r="B1418" s="331" t="s">
        <v>8125</v>
      </c>
      <c r="C1418" s="331" t="str">
        <f t="shared" si="1"/>
        <v>ETAfar</v>
      </c>
    </row>
    <row r="1419" ht="13.5" customHeight="1">
      <c r="A1419" s="331" t="s">
        <v>8126</v>
      </c>
      <c r="B1419" s="331" t="s">
        <v>8127</v>
      </c>
      <c r="C1419" s="331" t="str">
        <f t="shared" si="1"/>
        <v>ETĀmara</v>
      </c>
    </row>
    <row r="1420" ht="13.5" customHeight="1">
      <c r="A1420" s="331" t="s">
        <v>8126</v>
      </c>
      <c r="B1420" s="331" t="s">
        <v>8128</v>
      </c>
      <c r="C1420" s="331" t="str">
        <f t="shared" si="1"/>
        <v>ETAmara</v>
      </c>
    </row>
    <row r="1421" ht="13.5" customHeight="1">
      <c r="A1421" s="331" t="s">
        <v>8129</v>
      </c>
      <c r="B1421" s="331" t="s">
        <v>8130</v>
      </c>
      <c r="C1421" s="331" t="str">
        <f t="shared" si="1"/>
        <v>ETBīnshangul Gumuz</v>
      </c>
    </row>
    <row r="1422" ht="13.5" customHeight="1">
      <c r="A1422" s="331" t="s">
        <v>8129</v>
      </c>
      <c r="B1422" s="331" t="s">
        <v>8131</v>
      </c>
      <c r="C1422" s="331" t="str">
        <f t="shared" si="1"/>
        <v>ETBenshangul-Gumaz</v>
      </c>
    </row>
    <row r="1423" ht="13.5" customHeight="1">
      <c r="A1423" s="331" t="s">
        <v>8132</v>
      </c>
      <c r="B1423" s="331" t="s">
        <v>8133</v>
      </c>
      <c r="C1423" s="331" t="str">
        <f t="shared" si="1"/>
        <v>ETGambēla Hizboch</v>
      </c>
    </row>
    <row r="1424" ht="13.5" customHeight="1">
      <c r="A1424" s="331" t="s">
        <v>8132</v>
      </c>
      <c r="B1424" s="331" t="s">
        <v>8134</v>
      </c>
      <c r="C1424" s="331" t="str">
        <f t="shared" si="1"/>
        <v>ETGambela Peoples</v>
      </c>
    </row>
    <row r="1425" ht="13.5" customHeight="1">
      <c r="A1425" s="331" t="s">
        <v>8135</v>
      </c>
      <c r="B1425" s="331" t="s">
        <v>8136</v>
      </c>
      <c r="C1425" s="331" t="str">
        <f t="shared" si="1"/>
        <v>ETHārerī Hizb</v>
      </c>
    </row>
    <row r="1426" ht="13.5" customHeight="1">
      <c r="A1426" s="331" t="s">
        <v>8135</v>
      </c>
      <c r="B1426" s="331" t="s">
        <v>8137</v>
      </c>
      <c r="C1426" s="331" t="str">
        <f t="shared" si="1"/>
        <v>ETHarari People</v>
      </c>
    </row>
    <row r="1427" ht="13.5" customHeight="1">
      <c r="A1427" s="331" t="s">
        <v>8138</v>
      </c>
      <c r="B1427" s="331" t="s">
        <v>8139</v>
      </c>
      <c r="C1427" s="331" t="str">
        <f t="shared" si="1"/>
        <v>ETOromīya</v>
      </c>
    </row>
    <row r="1428" ht="13.5" customHeight="1">
      <c r="A1428" s="331" t="s">
        <v>8138</v>
      </c>
      <c r="B1428" s="331" t="s">
        <v>8140</v>
      </c>
      <c r="C1428" s="331" t="str">
        <f t="shared" si="1"/>
        <v>ETOromia</v>
      </c>
    </row>
    <row r="1429" ht="13.5" customHeight="1">
      <c r="A1429" s="331" t="s">
        <v>8141</v>
      </c>
      <c r="B1429" s="331" t="s">
        <v>8142</v>
      </c>
      <c r="C1429" s="331" t="str">
        <f t="shared" si="1"/>
        <v>ETYeDebub Bihēroch Bihēreseboch na Hizboch</v>
      </c>
    </row>
    <row r="1430" ht="13.5" customHeight="1">
      <c r="A1430" s="331" t="s">
        <v>8141</v>
      </c>
      <c r="B1430" s="331" t="s">
        <v>8143</v>
      </c>
      <c r="C1430" s="331" t="str">
        <f t="shared" si="1"/>
        <v>ETSouthern Nations, Nationalities and Peoples</v>
      </c>
    </row>
    <row r="1431" ht="13.5" customHeight="1">
      <c r="A1431" s="331" t="s">
        <v>8144</v>
      </c>
      <c r="B1431" s="331" t="s">
        <v>8145</v>
      </c>
      <c r="C1431" s="331" t="str">
        <f t="shared" si="1"/>
        <v>ETSumalē</v>
      </c>
    </row>
    <row r="1432" ht="13.5" customHeight="1">
      <c r="A1432" s="331" t="s">
        <v>8144</v>
      </c>
      <c r="B1432" s="331" t="s">
        <v>8146</v>
      </c>
      <c r="C1432" s="331" t="str">
        <f t="shared" si="1"/>
        <v>ETSomali</v>
      </c>
    </row>
    <row r="1433" ht="13.5" customHeight="1">
      <c r="A1433" s="331" t="s">
        <v>8147</v>
      </c>
      <c r="B1433" s="331" t="s">
        <v>8148</v>
      </c>
      <c r="C1433" s="331" t="str">
        <f t="shared" si="1"/>
        <v>ETTigray</v>
      </c>
    </row>
    <row r="1434" ht="13.5" customHeight="1">
      <c r="A1434" s="331" t="s">
        <v>8147</v>
      </c>
      <c r="B1434" s="331" t="s">
        <v>8149</v>
      </c>
      <c r="C1434" s="331" t="str">
        <f t="shared" si="1"/>
        <v>ETTigrai</v>
      </c>
    </row>
    <row r="1435" ht="13.5" customHeight="1">
      <c r="A1435" s="331" t="s">
        <v>8150</v>
      </c>
      <c r="B1435" s="331" t="s">
        <v>8151</v>
      </c>
      <c r="C1435" s="331" t="str">
        <f t="shared" si="1"/>
        <v>ETĀdīs Ābeba</v>
      </c>
    </row>
    <row r="1436" ht="13.5" customHeight="1">
      <c r="A1436" s="331" t="s">
        <v>8150</v>
      </c>
      <c r="B1436" s="331" t="s">
        <v>8152</v>
      </c>
      <c r="C1436" s="331" t="str">
        <f t="shared" si="1"/>
        <v>ETAddis Ababa</v>
      </c>
    </row>
    <row r="1437" ht="13.5" customHeight="1">
      <c r="A1437" s="331" t="s">
        <v>8153</v>
      </c>
      <c r="B1437" s="331" t="s">
        <v>8154</v>
      </c>
      <c r="C1437" s="331" t="str">
        <f t="shared" si="1"/>
        <v>ETDirē Dawa</v>
      </c>
    </row>
    <row r="1438" ht="13.5" customHeight="1">
      <c r="A1438" s="331" t="s">
        <v>8153</v>
      </c>
      <c r="B1438" s="331" t="s">
        <v>8155</v>
      </c>
      <c r="C1438" s="331" t="str">
        <f t="shared" si="1"/>
        <v>ETDire Dawa</v>
      </c>
    </row>
    <row r="1439" ht="13.5" customHeight="1">
      <c r="A1439" s="331" t="s">
        <v>8156</v>
      </c>
      <c r="B1439" s="331" t="s">
        <v>8157</v>
      </c>
      <c r="C1439" s="331" t="str">
        <f t="shared" si="1"/>
        <v>FIAhvenanmaan maakunta</v>
      </c>
    </row>
    <row r="1440" ht="13.5" customHeight="1">
      <c r="A1440" s="331" t="s">
        <v>8156</v>
      </c>
      <c r="B1440" s="331" t="s">
        <v>8158</v>
      </c>
      <c r="C1440" s="331" t="str">
        <f t="shared" si="1"/>
        <v>FILandskapet Åland</v>
      </c>
    </row>
    <row r="1441" ht="13.5" customHeight="1">
      <c r="A1441" s="331" t="s">
        <v>8159</v>
      </c>
      <c r="B1441" s="331" t="s">
        <v>8160</v>
      </c>
      <c r="C1441" s="331" t="str">
        <f t="shared" si="1"/>
        <v>FIEtelä-Karjala</v>
      </c>
    </row>
    <row r="1442" ht="13.5" customHeight="1">
      <c r="A1442" s="331" t="s">
        <v>8159</v>
      </c>
      <c r="B1442" s="331" t="s">
        <v>8161</v>
      </c>
      <c r="C1442" s="331" t="str">
        <f t="shared" si="1"/>
        <v>FISödra Karelen</v>
      </c>
    </row>
    <row r="1443" ht="13.5" customHeight="1">
      <c r="A1443" s="331" t="s">
        <v>8162</v>
      </c>
      <c r="B1443" s="331" t="s">
        <v>8163</v>
      </c>
      <c r="C1443" s="331" t="str">
        <f t="shared" si="1"/>
        <v>FIEtelä-Pohjanmaa</v>
      </c>
    </row>
    <row r="1444" ht="13.5" customHeight="1">
      <c r="A1444" s="331" t="s">
        <v>8162</v>
      </c>
      <c r="B1444" s="331" t="s">
        <v>8164</v>
      </c>
      <c r="C1444" s="331" t="str">
        <f t="shared" si="1"/>
        <v>FISödra Österbotten</v>
      </c>
    </row>
    <row r="1445" ht="13.5" customHeight="1">
      <c r="A1445" s="331" t="s">
        <v>8165</v>
      </c>
      <c r="B1445" s="331" t="s">
        <v>8166</v>
      </c>
      <c r="C1445" s="331" t="str">
        <f t="shared" si="1"/>
        <v>FIEtelä-Savo</v>
      </c>
    </row>
    <row r="1446" ht="13.5" customHeight="1">
      <c r="A1446" s="331" t="s">
        <v>8165</v>
      </c>
      <c r="B1446" s="331" t="s">
        <v>8167</v>
      </c>
      <c r="C1446" s="331" t="str">
        <f t="shared" si="1"/>
        <v>FISödra Savolax</v>
      </c>
    </row>
    <row r="1447" ht="13.5" customHeight="1">
      <c r="A1447" s="331" t="s">
        <v>8168</v>
      </c>
      <c r="B1447" s="331" t="s">
        <v>8169</v>
      </c>
      <c r="C1447" s="331" t="str">
        <f t="shared" si="1"/>
        <v>FIKainuu</v>
      </c>
    </row>
    <row r="1448" ht="13.5" customHeight="1">
      <c r="A1448" s="331" t="s">
        <v>8168</v>
      </c>
      <c r="B1448" s="331" t="s">
        <v>8170</v>
      </c>
      <c r="C1448" s="331" t="str">
        <f t="shared" si="1"/>
        <v>FIKajanaland</v>
      </c>
    </row>
    <row r="1449" ht="13.5" customHeight="1">
      <c r="A1449" s="331" t="s">
        <v>8171</v>
      </c>
      <c r="B1449" s="331" t="s">
        <v>8172</v>
      </c>
      <c r="C1449" s="331" t="str">
        <f t="shared" si="1"/>
        <v>FIKanta-Häme</v>
      </c>
    </row>
    <row r="1450" ht="13.5" customHeight="1">
      <c r="A1450" s="331" t="s">
        <v>8171</v>
      </c>
      <c r="B1450" s="331" t="s">
        <v>8173</v>
      </c>
      <c r="C1450" s="331" t="str">
        <f t="shared" si="1"/>
        <v>FIEgentliga Tavastland</v>
      </c>
    </row>
    <row r="1451" ht="13.5" customHeight="1">
      <c r="A1451" s="331" t="s">
        <v>8174</v>
      </c>
      <c r="B1451" s="331" t="s">
        <v>8175</v>
      </c>
      <c r="C1451" s="331" t="str">
        <f t="shared" si="1"/>
        <v>FIKeski-Pohjanmaa</v>
      </c>
    </row>
    <row r="1452" ht="13.5" customHeight="1">
      <c r="A1452" s="331" t="s">
        <v>8174</v>
      </c>
      <c r="B1452" s="331" t="s">
        <v>8176</v>
      </c>
      <c r="C1452" s="331" t="str">
        <f t="shared" si="1"/>
        <v>FIMellersta Österbotten</v>
      </c>
    </row>
    <row r="1453" ht="13.5" customHeight="1">
      <c r="A1453" s="331" t="s">
        <v>8177</v>
      </c>
      <c r="B1453" s="331" t="s">
        <v>8178</v>
      </c>
      <c r="C1453" s="331" t="str">
        <f t="shared" si="1"/>
        <v>FIKeski-Suomi</v>
      </c>
    </row>
    <row r="1454" ht="13.5" customHeight="1">
      <c r="A1454" s="331" t="s">
        <v>8177</v>
      </c>
      <c r="B1454" s="331" t="s">
        <v>8179</v>
      </c>
      <c r="C1454" s="331" t="str">
        <f t="shared" si="1"/>
        <v>FIMellersta Finland</v>
      </c>
    </row>
    <row r="1455" ht="13.5" customHeight="1">
      <c r="A1455" s="331" t="s">
        <v>8180</v>
      </c>
      <c r="B1455" s="331" t="s">
        <v>8181</v>
      </c>
      <c r="C1455" s="331" t="str">
        <f t="shared" si="1"/>
        <v>FIKymenlaakso</v>
      </c>
    </row>
    <row r="1456" ht="13.5" customHeight="1">
      <c r="A1456" s="331" t="s">
        <v>8180</v>
      </c>
      <c r="B1456" s="331" t="s">
        <v>8182</v>
      </c>
      <c r="C1456" s="331" t="str">
        <f t="shared" si="1"/>
        <v>FIKymmenedalen</v>
      </c>
    </row>
    <row r="1457" ht="13.5" customHeight="1">
      <c r="A1457" s="331" t="s">
        <v>8183</v>
      </c>
      <c r="B1457" s="331" t="s">
        <v>8184</v>
      </c>
      <c r="C1457" s="331" t="str">
        <f t="shared" si="1"/>
        <v>FILappi</v>
      </c>
    </row>
    <row r="1458" ht="13.5" customHeight="1">
      <c r="A1458" s="331" t="s">
        <v>8183</v>
      </c>
      <c r="B1458" s="331" t="s">
        <v>8185</v>
      </c>
      <c r="C1458" s="331" t="str">
        <f t="shared" si="1"/>
        <v>FILappland</v>
      </c>
    </row>
    <row r="1459" ht="13.5" customHeight="1">
      <c r="A1459" s="331" t="s">
        <v>8186</v>
      </c>
      <c r="B1459" s="331" t="s">
        <v>8187</v>
      </c>
      <c r="C1459" s="331" t="str">
        <f t="shared" si="1"/>
        <v>FIPirkanmaa</v>
      </c>
    </row>
    <row r="1460" ht="13.5" customHeight="1">
      <c r="A1460" s="331" t="s">
        <v>8186</v>
      </c>
      <c r="B1460" s="331" t="s">
        <v>8188</v>
      </c>
      <c r="C1460" s="331" t="str">
        <f t="shared" si="1"/>
        <v>FIBirkaland</v>
      </c>
    </row>
    <row r="1461" ht="13.5" customHeight="1">
      <c r="A1461" s="331" t="s">
        <v>8189</v>
      </c>
      <c r="B1461" s="331" t="s">
        <v>8190</v>
      </c>
      <c r="C1461" s="331" t="str">
        <f t="shared" si="1"/>
        <v>FIPohjanmaa</v>
      </c>
    </row>
    <row r="1462" ht="13.5" customHeight="1">
      <c r="A1462" s="331" t="s">
        <v>8189</v>
      </c>
      <c r="B1462" s="331" t="s">
        <v>8191</v>
      </c>
      <c r="C1462" s="331" t="str">
        <f t="shared" si="1"/>
        <v>FIÖsterbotten</v>
      </c>
    </row>
    <row r="1463" ht="13.5" customHeight="1">
      <c r="A1463" s="331" t="s">
        <v>8192</v>
      </c>
      <c r="B1463" s="331" t="s">
        <v>8193</v>
      </c>
      <c r="C1463" s="331" t="str">
        <f t="shared" si="1"/>
        <v>FIPohjois-Karjala</v>
      </c>
    </row>
    <row r="1464" ht="13.5" customHeight="1">
      <c r="A1464" s="331" t="s">
        <v>8192</v>
      </c>
      <c r="B1464" s="331" t="s">
        <v>8194</v>
      </c>
      <c r="C1464" s="331" t="str">
        <f t="shared" si="1"/>
        <v>FINorra Karelen</v>
      </c>
    </row>
    <row r="1465" ht="13.5" customHeight="1">
      <c r="A1465" s="331" t="s">
        <v>8195</v>
      </c>
      <c r="B1465" s="331" t="s">
        <v>8196</v>
      </c>
      <c r="C1465" s="331" t="str">
        <f t="shared" si="1"/>
        <v>FIPohjois-Pohjanmaa</v>
      </c>
    </row>
    <row r="1466" ht="13.5" customHeight="1">
      <c r="A1466" s="331" t="s">
        <v>8195</v>
      </c>
      <c r="B1466" s="331" t="s">
        <v>8197</v>
      </c>
      <c r="C1466" s="331" t="str">
        <f t="shared" si="1"/>
        <v>FINorra Österbotten</v>
      </c>
    </row>
    <row r="1467" ht="13.5" customHeight="1">
      <c r="A1467" s="331" t="s">
        <v>8198</v>
      </c>
      <c r="B1467" s="331" t="s">
        <v>8199</v>
      </c>
      <c r="C1467" s="331" t="str">
        <f t="shared" si="1"/>
        <v>FIPohjois-Savo</v>
      </c>
    </row>
    <row r="1468" ht="13.5" customHeight="1">
      <c r="A1468" s="331" t="s">
        <v>8198</v>
      </c>
      <c r="B1468" s="331" t="s">
        <v>8200</v>
      </c>
      <c r="C1468" s="331" t="str">
        <f t="shared" si="1"/>
        <v>FINorra Savolax</v>
      </c>
    </row>
    <row r="1469" ht="13.5" customHeight="1">
      <c r="A1469" s="331" t="s">
        <v>8201</v>
      </c>
      <c r="B1469" s="331" t="s">
        <v>8202</v>
      </c>
      <c r="C1469" s="331" t="str">
        <f t="shared" si="1"/>
        <v>FIPäijät-Häme</v>
      </c>
    </row>
    <row r="1470" ht="13.5" customHeight="1">
      <c r="A1470" s="331" t="s">
        <v>8201</v>
      </c>
      <c r="B1470" s="331" t="s">
        <v>8203</v>
      </c>
      <c r="C1470" s="331" t="str">
        <f t="shared" si="1"/>
        <v>FIPäijänne-Tavastland</v>
      </c>
    </row>
    <row r="1471" ht="13.5" customHeight="1">
      <c r="A1471" s="331" t="s">
        <v>8204</v>
      </c>
      <c r="B1471" s="331" t="s">
        <v>8205</v>
      </c>
      <c r="C1471" s="331" t="str">
        <f t="shared" si="1"/>
        <v>FISatakunta</v>
      </c>
    </row>
    <row r="1472" ht="13.5" customHeight="1">
      <c r="A1472" s="331" t="s">
        <v>8204</v>
      </c>
      <c r="B1472" s="331" t="s">
        <v>8206</v>
      </c>
      <c r="C1472" s="331" t="str">
        <f t="shared" si="1"/>
        <v>FISatakunda</v>
      </c>
    </row>
    <row r="1473" ht="13.5" customHeight="1">
      <c r="A1473" s="331" t="s">
        <v>8207</v>
      </c>
      <c r="B1473" s="331" t="s">
        <v>8208</v>
      </c>
      <c r="C1473" s="331" t="str">
        <f t="shared" si="1"/>
        <v>FIUusimaa</v>
      </c>
    </row>
    <row r="1474" ht="13.5" customHeight="1">
      <c r="A1474" s="331" t="s">
        <v>8207</v>
      </c>
      <c r="B1474" s="331" t="s">
        <v>8209</v>
      </c>
      <c r="C1474" s="331" t="str">
        <f t="shared" si="1"/>
        <v>FINyland</v>
      </c>
    </row>
    <row r="1475" ht="13.5" customHeight="1">
      <c r="A1475" s="331" t="s">
        <v>8210</v>
      </c>
      <c r="B1475" s="331" t="s">
        <v>8211</v>
      </c>
      <c r="C1475" s="331" t="str">
        <f t="shared" si="1"/>
        <v>FIVarsinais-Suomi</v>
      </c>
    </row>
    <row r="1476" ht="13.5" customHeight="1">
      <c r="A1476" s="331" t="s">
        <v>8210</v>
      </c>
      <c r="B1476" s="331" t="s">
        <v>8212</v>
      </c>
      <c r="C1476" s="331" t="str">
        <f t="shared" si="1"/>
        <v>FIEgentliga Finland</v>
      </c>
    </row>
    <row r="1477" ht="13.5" customHeight="1">
      <c r="A1477" s="331" t="s">
        <v>8213</v>
      </c>
      <c r="B1477" s="331" t="s">
        <v>8214</v>
      </c>
      <c r="C1477" s="331" t="str">
        <f t="shared" si="1"/>
        <v>FJRotuma</v>
      </c>
    </row>
    <row r="1478" ht="13.5" customHeight="1">
      <c r="A1478" s="331" t="s">
        <v>8215</v>
      </c>
      <c r="B1478" s="331" t="s">
        <v>6671</v>
      </c>
      <c r="C1478" s="331" t="str">
        <f t="shared" si="1"/>
        <v>FJCentral</v>
      </c>
    </row>
    <row r="1479" ht="13.5" customHeight="1">
      <c r="A1479" s="331" t="s">
        <v>8216</v>
      </c>
      <c r="B1479" s="331" t="s">
        <v>8217</v>
      </c>
      <c r="C1479" s="331" t="str">
        <f t="shared" si="1"/>
        <v>FJNaitasiri</v>
      </c>
    </row>
    <row r="1480" ht="13.5" customHeight="1">
      <c r="A1480" s="331" t="s">
        <v>8218</v>
      </c>
      <c r="B1480" s="331" t="s">
        <v>8219</v>
      </c>
      <c r="C1480" s="331" t="str">
        <f t="shared" si="1"/>
        <v>FJNamosi</v>
      </c>
    </row>
    <row r="1481" ht="13.5" customHeight="1">
      <c r="A1481" s="331" t="s">
        <v>8220</v>
      </c>
      <c r="B1481" s="331" t="s">
        <v>8221</v>
      </c>
      <c r="C1481" s="331" t="str">
        <f t="shared" si="1"/>
        <v>FJRewa</v>
      </c>
    </row>
    <row r="1482" ht="13.5" customHeight="1">
      <c r="A1482" s="331" t="s">
        <v>8222</v>
      </c>
      <c r="B1482" s="331" t="s">
        <v>8223</v>
      </c>
      <c r="C1482" s="331" t="str">
        <f t="shared" si="1"/>
        <v>FJSerua</v>
      </c>
    </row>
    <row r="1483" ht="13.5" customHeight="1">
      <c r="A1483" s="331" t="s">
        <v>8224</v>
      </c>
      <c r="B1483" s="331" t="s">
        <v>8225</v>
      </c>
      <c r="C1483" s="331" t="str">
        <f t="shared" si="1"/>
        <v>FJTailevu</v>
      </c>
    </row>
    <row r="1484" ht="13.5" customHeight="1">
      <c r="A1484" s="331" t="s">
        <v>8226</v>
      </c>
      <c r="B1484" s="331" t="s">
        <v>1738</v>
      </c>
      <c r="C1484" s="331" t="str">
        <f t="shared" si="1"/>
        <v>FJEastern</v>
      </c>
    </row>
    <row r="1485" ht="13.5" customHeight="1">
      <c r="A1485" s="331" t="s">
        <v>8227</v>
      </c>
      <c r="B1485" s="331" t="s">
        <v>8228</v>
      </c>
      <c r="C1485" s="331" t="str">
        <f t="shared" si="1"/>
        <v>FJKadavu</v>
      </c>
    </row>
    <row r="1486" ht="13.5" customHeight="1">
      <c r="A1486" s="331" t="s">
        <v>8229</v>
      </c>
      <c r="B1486" s="331" t="s">
        <v>8230</v>
      </c>
      <c r="C1486" s="331" t="str">
        <f t="shared" si="1"/>
        <v>FJLau</v>
      </c>
    </row>
    <row r="1487" ht="13.5" customHeight="1">
      <c r="A1487" s="331" t="s">
        <v>8231</v>
      </c>
      <c r="B1487" s="331" t="s">
        <v>8232</v>
      </c>
      <c r="C1487" s="331" t="str">
        <f t="shared" si="1"/>
        <v>FJLomaiviti</v>
      </c>
    </row>
    <row r="1488" ht="13.5" customHeight="1">
      <c r="A1488" s="331" t="s">
        <v>8233</v>
      </c>
      <c r="B1488" s="331" t="s">
        <v>8234</v>
      </c>
      <c r="C1488" s="331" t="str">
        <f t="shared" si="1"/>
        <v>FJNorthern</v>
      </c>
    </row>
    <row r="1489" ht="13.5" customHeight="1">
      <c r="A1489" s="331" t="s">
        <v>8235</v>
      </c>
      <c r="B1489" s="331" t="s">
        <v>8236</v>
      </c>
      <c r="C1489" s="331" t="str">
        <f t="shared" si="1"/>
        <v>FJBua</v>
      </c>
    </row>
    <row r="1490" ht="13.5" customHeight="1">
      <c r="A1490" s="331" t="s">
        <v>8237</v>
      </c>
      <c r="B1490" s="331" t="s">
        <v>8238</v>
      </c>
      <c r="C1490" s="331" t="str">
        <f t="shared" si="1"/>
        <v>FJCakaudrove</v>
      </c>
    </row>
    <row r="1491" ht="13.5" customHeight="1">
      <c r="A1491" s="331" t="s">
        <v>8239</v>
      </c>
      <c r="B1491" s="331" t="s">
        <v>8240</v>
      </c>
      <c r="C1491" s="331" t="str">
        <f t="shared" si="1"/>
        <v>FJMacuata</v>
      </c>
    </row>
    <row r="1492" ht="13.5" customHeight="1">
      <c r="A1492" s="331" t="s">
        <v>8241</v>
      </c>
      <c r="B1492" s="331" t="s">
        <v>1910</v>
      </c>
      <c r="C1492" s="331" t="str">
        <f t="shared" si="1"/>
        <v>FJWestern</v>
      </c>
    </row>
    <row r="1493" ht="13.5" customHeight="1">
      <c r="A1493" s="331" t="s">
        <v>8242</v>
      </c>
      <c r="B1493" s="331" t="s">
        <v>8243</v>
      </c>
      <c r="C1493" s="331" t="str">
        <f t="shared" si="1"/>
        <v>FJBa</v>
      </c>
    </row>
    <row r="1494" ht="13.5" customHeight="1">
      <c r="A1494" s="331" t="s">
        <v>8244</v>
      </c>
      <c r="B1494" s="331" t="s">
        <v>8245</v>
      </c>
      <c r="C1494" s="331" t="str">
        <f t="shared" si="1"/>
        <v>FJNadroga and Navosa</v>
      </c>
    </row>
    <row r="1495" ht="13.5" customHeight="1">
      <c r="A1495" s="331" t="s">
        <v>8246</v>
      </c>
      <c r="B1495" s="331" t="s">
        <v>8247</v>
      </c>
      <c r="C1495" s="331" t="str">
        <f t="shared" si="1"/>
        <v>FJRa</v>
      </c>
    </row>
    <row r="1496" ht="13.5" customHeight="1">
      <c r="A1496" s="331" t="s">
        <v>8248</v>
      </c>
      <c r="B1496" s="331" t="s">
        <v>8249</v>
      </c>
      <c r="C1496" s="331" t="str">
        <f t="shared" si="1"/>
        <v>FMKosrae</v>
      </c>
    </row>
    <row r="1497" ht="13.5" customHeight="1">
      <c r="A1497" s="331" t="s">
        <v>8250</v>
      </c>
      <c r="B1497" s="331" t="s">
        <v>8251</v>
      </c>
      <c r="C1497" s="331" t="str">
        <f t="shared" si="1"/>
        <v>FMPohnpei</v>
      </c>
    </row>
    <row r="1498" ht="13.5" customHeight="1">
      <c r="A1498" s="331" t="s">
        <v>8252</v>
      </c>
      <c r="B1498" s="331" t="s">
        <v>8253</v>
      </c>
      <c r="C1498" s="331" t="str">
        <f t="shared" si="1"/>
        <v>FMChuuk</v>
      </c>
    </row>
    <row r="1499" ht="13.5" customHeight="1">
      <c r="A1499" s="331" t="s">
        <v>8254</v>
      </c>
      <c r="B1499" s="331" t="s">
        <v>8255</v>
      </c>
      <c r="C1499" s="331" t="str">
        <f t="shared" si="1"/>
        <v>FMYap</v>
      </c>
    </row>
    <row r="1500" ht="13.5" customHeight="1">
      <c r="A1500" s="331" t="s">
        <v>8256</v>
      </c>
      <c r="B1500" s="331" t="s">
        <v>8257</v>
      </c>
      <c r="C1500" s="331" t="str">
        <f t="shared" si="1"/>
        <v>FRAuvergne-Rhône-Alpes</v>
      </c>
    </row>
    <row r="1501" ht="13.5" customHeight="1">
      <c r="A1501" s="331" t="s">
        <v>8258</v>
      </c>
      <c r="B1501" s="331" t="s">
        <v>8259</v>
      </c>
      <c r="C1501" s="331" t="str">
        <f t="shared" si="1"/>
        <v>FRAin</v>
      </c>
    </row>
    <row r="1502" ht="13.5" customHeight="1">
      <c r="A1502" s="331" t="s">
        <v>8260</v>
      </c>
      <c r="B1502" s="331" t="s">
        <v>8261</v>
      </c>
      <c r="C1502" s="331" t="str">
        <f t="shared" si="1"/>
        <v>FRAllier</v>
      </c>
    </row>
    <row r="1503" ht="13.5" customHeight="1">
      <c r="A1503" s="331" t="s">
        <v>8262</v>
      </c>
      <c r="B1503" s="331" t="s">
        <v>8263</v>
      </c>
      <c r="C1503" s="331" t="str">
        <f t="shared" si="1"/>
        <v>FRArdèche</v>
      </c>
    </row>
    <row r="1504" ht="13.5" customHeight="1">
      <c r="A1504" s="331" t="s">
        <v>8264</v>
      </c>
      <c r="B1504" s="331" t="s">
        <v>8265</v>
      </c>
      <c r="C1504" s="331" t="str">
        <f t="shared" si="1"/>
        <v>FRCantal</v>
      </c>
    </row>
    <row r="1505" ht="13.5" customHeight="1">
      <c r="A1505" s="331" t="s">
        <v>8266</v>
      </c>
      <c r="B1505" s="331" t="s">
        <v>8267</v>
      </c>
      <c r="C1505" s="331" t="str">
        <f t="shared" si="1"/>
        <v>FRDrôme</v>
      </c>
    </row>
    <row r="1506" ht="13.5" customHeight="1">
      <c r="A1506" s="331" t="s">
        <v>8268</v>
      </c>
      <c r="B1506" s="331" t="s">
        <v>8269</v>
      </c>
      <c r="C1506" s="331" t="str">
        <f t="shared" si="1"/>
        <v>FRIsère</v>
      </c>
    </row>
    <row r="1507" ht="13.5" customHeight="1">
      <c r="A1507" s="331" t="s">
        <v>8270</v>
      </c>
      <c r="B1507" s="331" t="s">
        <v>8271</v>
      </c>
      <c r="C1507" s="331" t="str">
        <f t="shared" si="1"/>
        <v>FRLoire</v>
      </c>
    </row>
    <row r="1508" ht="13.5" customHeight="1">
      <c r="A1508" s="331" t="s">
        <v>8272</v>
      </c>
      <c r="B1508" s="331" t="s">
        <v>8273</v>
      </c>
      <c r="C1508" s="331" t="str">
        <f t="shared" si="1"/>
        <v>FRHaute-Loire</v>
      </c>
    </row>
    <row r="1509" ht="13.5" customHeight="1">
      <c r="A1509" s="331" t="s">
        <v>8274</v>
      </c>
      <c r="B1509" s="331" t="s">
        <v>8275</v>
      </c>
      <c r="C1509" s="331" t="str">
        <f t="shared" si="1"/>
        <v>FRPuy-de-Dôme</v>
      </c>
    </row>
    <row r="1510" ht="13.5" customHeight="1">
      <c r="A1510" s="331" t="s">
        <v>8276</v>
      </c>
      <c r="B1510" s="331" t="s">
        <v>8277</v>
      </c>
      <c r="C1510" s="331" t="str">
        <f t="shared" si="1"/>
        <v>FRRhône</v>
      </c>
    </row>
    <row r="1511" ht="13.5" customHeight="1">
      <c r="A1511" s="331" t="s">
        <v>8278</v>
      </c>
      <c r="B1511" s="331" t="s">
        <v>8279</v>
      </c>
      <c r="C1511" s="331" t="str">
        <f t="shared" si="1"/>
        <v>FRSavoie</v>
      </c>
    </row>
    <row r="1512" ht="13.5" customHeight="1">
      <c r="A1512" s="331" t="s">
        <v>8280</v>
      </c>
      <c r="B1512" s="331" t="s">
        <v>8281</v>
      </c>
      <c r="C1512" s="331" t="str">
        <f t="shared" si="1"/>
        <v>FRHaute-Savoie</v>
      </c>
    </row>
    <row r="1513" ht="13.5" customHeight="1">
      <c r="A1513" s="331" t="s">
        <v>8282</v>
      </c>
      <c r="B1513" s="331" t="s">
        <v>8283</v>
      </c>
      <c r="C1513" s="331" t="str">
        <f t="shared" si="1"/>
        <v>FRBourgogne-Franche-Comté</v>
      </c>
    </row>
    <row r="1514" ht="13.5" customHeight="1">
      <c r="A1514" s="331" t="s">
        <v>8284</v>
      </c>
      <c r="B1514" s="331" t="s">
        <v>8285</v>
      </c>
      <c r="C1514" s="331" t="str">
        <f t="shared" si="1"/>
        <v>FRCôte-d'Or</v>
      </c>
    </row>
    <row r="1515" ht="13.5" customHeight="1">
      <c r="A1515" s="331" t="s">
        <v>8286</v>
      </c>
      <c r="B1515" s="331" t="s">
        <v>8287</v>
      </c>
      <c r="C1515" s="331" t="str">
        <f t="shared" si="1"/>
        <v>FRDoubs</v>
      </c>
    </row>
    <row r="1516" ht="13.5" customHeight="1">
      <c r="A1516" s="331" t="s">
        <v>8288</v>
      </c>
      <c r="B1516" s="331" t="s">
        <v>6925</v>
      </c>
      <c r="C1516" s="331" t="str">
        <f t="shared" si="1"/>
        <v>FRJura</v>
      </c>
    </row>
    <row r="1517" ht="13.5" customHeight="1">
      <c r="A1517" s="331" t="s">
        <v>8289</v>
      </c>
      <c r="B1517" s="331" t="s">
        <v>8290</v>
      </c>
      <c r="C1517" s="331" t="str">
        <f t="shared" si="1"/>
        <v>FRNièvre</v>
      </c>
    </row>
    <row r="1518" ht="13.5" customHeight="1">
      <c r="A1518" s="331" t="s">
        <v>8291</v>
      </c>
      <c r="B1518" s="331" t="s">
        <v>8292</v>
      </c>
      <c r="C1518" s="331" t="str">
        <f t="shared" si="1"/>
        <v>FRHaute-Saône</v>
      </c>
    </row>
    <row r="1519" ht="13.5" customHeight="1">
      <c r="A1519" s="331" t="s">
        <v>8293</v>
      </c>
      <c r="B1519" s="331" t="s">
        <v>8294</v>
      </c>
      <c r="C1519" s="331" t="str">
        <f t="shared" si="1"/>
        <v>FRSaône-et-Loire</v>
      </c>
    </row>
    <row r="1520" ht="13.5" customHeight="1">
      <c r="A1520" s="331" t="s">
        <v>8295</v>
      </c>
      <c r="B1520" s="331" t="s">
        <v>8296</v>
      </c>
      <c r="C1520" s="331" t="str">
        <f t="shared" si="1"/>
        <v>FRYonne</v>
      </c>
    </row>
    <row r="1521" ht="13.5" customHeight="1">
      <c r="A1521" s="331" t="s">
        <v>8297</v>
      </c>
      <c r="B1521" s="331" t="s">
        <v>8298</v>
      </c>
      <c r="C1521" s="331" t="str">
        <f t="shared" si="1"/>
        <v>FRTerritoire de Belfort</v>
      </c>
    </row>
    <row r="1522" ht="13.5" customHeight="1">
      <c r="A1522" s="331" t="s">
        <v>8299</v>
      </c>
      <c r="B1522" s="331" t="s">
        <v>8300</v>
      </c>
      <c r="C1522" s="331" t="str">
        <f t="shared" si="1"/>
        <v>FRBretagne</v>
      </c>
    </row>
    <row r="1523" ht="13.5" customHeight="1">
      <c r="A1523" s="331" t="s">
        <v>8301</v>
      </c>
      <c r="B1523" s="331" t="s">
        <v>8302</v>
      </c>
      <c r="C1523" s="331" t="str">
        <f t="shared" si="1"/>
        <v>FRCôtes-d'Armor</v>
      </c>
    </row>
    <row r="1524" ht="13.5" customHeight="1">
      <c r="A1524" s="331" t="s">
        <v>8303</v>
      </c>
      <c r="B1524" s="331" t="s">
        <v>8304</v>
      </c>
      <c r="C1524" s="331" t="str">
        <f t="shared" si="1"/>
        <v>FRFinistère</v>
      </c>
    </row>
    <row r="1525" ht="13.5" customHeight="1">
      <c r="A1525" s="331" t="s">
        <v>8305</v>
      </c>
      <c r="B1525" s="331" t="s">
        <v>8306</v>
      </c>
      <c r="C1525" s="331" t="str">
        <f t="shared" si="1"/>
        <v>FRIlle-et-Vilaine</v>
      </c>
    </row>
    <row r="1526" ht="13.5" customHeight="1">
      <c r="A1526" s="331" t="s">
        <v>8307</v>
      </c>
      <c r="B1526" s="331" t="s">
        <v>8308</v>
      </c>
      <c r="C1526" s="331" t="str">
        <f t="shared" si="1"/>
        <v>FRMorbihan</v>
      </c>
    </row>
    <row r="1527" ht="13.5" customHeight="1">
      <c r="A1527" s="331" t="s">
        <v>8309</v>
      </c>
      <c r="B1527" s="331" t="s">
        <v>8310</v>
      </c>
      <c r="C1527" s="331" t="str">
        <f t="shared" si="1"/>
        <v>FRCentre-Val de Loire</v>
      </c>
    </row>
    <row r="1528" ht="13.5" customHeight="1">
      <c r="A1528" s="331" t="s">
        <v>8311</v>
      </c>
      <c r="B1528" s="331" t="s">
        <v>8312</v>
      </c>
      <c r="C1528" s="331" t="str">
        <f t="shared" si="1"/>
        <v>FRCher</v>
      </c>
    </row>
    <row r="1529" ht="13.5" customHeight="1">
      <c r="A1529" s="331" t="s">
        <v>8313</v>
      </c>
      <c r="B1529" s="331" t="s">
        <v>8314</v>
      </c>
      <c r="C1529" s="331" t="str">
        <f t="shared" si="1"/>
        <v>FREure-et-Loir</v>
      </c>
    </row>
    <row r="1530" ht="13.5" customHeight="1">
      <c r="A1530" s="331" t="s">
        <v>8315</v>
      </c>
      <c r="B1530" s="331" t="s">
        <v>8316</v>
      </c>
      <c r="C1530" s="331" t="str">
        <f t="shared" si="1"/>
        <v>FRIndre</v>
      </c>
    </row>
    <row r="1531" ht="13.5" customHeight="1">
      <c r="A1531" s="331" t="s">
        <v>8317</v>
      </c>
      <c r="B1531" s="331" t="s">
        <v>8318</v>
      </c>
      <c r="C1531" s="331" t="str">
        <f t="shared" si="1"/>
        <v>FRIndre-et-Loire</v>
      </c>
    </row>
    <row r="1532" ht="13.5" customHeight="1">
      <c r="A1532" s="331" t="s">
        <v>8319</v>
      </c>
      <c r="B1532" s="331" t="s">
        <v>8320</v>
      </c>
      <c r="C1532" s="331" t="str">
        <f t="shared" si="1"/>
        <v>FRLoir-et-Cher</v>
      </c>
    </row>
    <row r="1533" ht="13.5" customHeight="1">
      <c r="A1533" s="331" t="s">
        <v>8321</v>
      </c>
      <c r="B1533" s="331" t="s">
        <v>8322</v>
      </c>
      <c r="C1533" s="331" t="str">
        <f t="shared" si="1"/>
        <v>FRLoiret</v>
      </c>
    </row>
    <row r="1534" ht="13.5" customHeight="1">
      <c r="A1534" s="331" t="s">
        <v>8323</v>
      </c>
      <c r="B1534" s="331" t="s">
        <v>8324</v>
      </c>
      <c r="C1534" s="331" t="str">
        <f t="shared" si="1"/>
        <v>FRGrand-Est</v>
      </c>
    </row>
    <row r="1535" ht="13.5" customHeight="1">
      <c r="A1535" s="331" t="s">
        <v>8325</v>
      </c>
      <c r="B1535" s="331" t="s">
        <v>8326</v>
      </c>
      <c r="C1535" s="331" t="str">
        <f t="shared" si="1"/>
        <v>FRArdennes</v>
      </c>
    </row>
    <row r="1536" ht="13.5" customHeight="1">
      <c r="A1536" s="331" t="s">
        <v>8327</v>
      </c>
      <c r="B1536" s="331" t="s">
        <v>8328</v>
      </c>
      <c r="C1536" s="331" t="str">
        <f t="shared" si="1"/>
        <v>FRAube</v>
      </c>
    </row>
    <row r="1537" ht="13.5" customHeight="1">
      <c r="A1537" s="331" t="s">
        <v>8329</v>
      </c>
      <c r="B1537" s="331" t="s">
        <v>8330</v>
      </c>
      <c r="C1537" s="331" t="str">
        <f t="shared" si="1"/>
        <v>FRMarne</v>
      </c>
    </row>
    <row r="1538" ht="13.5" customHeight="1">
      <c r="A1538" s="331" t="s">
        <v>8331</v>
      </c>
      <c r="B1538" s="331" t="s">
        <v>8332</v>
      </c>
      <c r="C1538" s="331" t="str">
        <f t="shared" si="1"/>
        <v>FRHaute-Marne</v>
      </c>
    </row>
    <row r="1539" ht="13.5" customHeight="1">
      <c r="A1539" s="331" t="s">
        <v>8333</v>
      </c>
      <c r="B1539" s="331" t="s">
        <v>8334</v>
      </c>
      <c r="C1539" s="331" t="str">
        <f t="shared" si="1"/>
        <v>FRMeurthe-et-Moselle</v>
      </c>
    </row>
    <row r="1540" ht="13.5" customHeight="1">
      <c r="A1540" s="331" t="s">
        <v>8335</v>
      </c>
      <c r="B1540" s="331" t="s">
        <v>8336</v>
      </c>
      <c r="C1540" s="331" t="str">
        <f t="shared" si="1"/>
        <v>FRMeuse</v>
      </c>
    </row>
    <row r="1541" ht="13.5" customHeight="1">
      <c r="A1541" s="331" t="s">
        <v>8337</v>
      </c>
      <c r="B1541" s="331" t="s">
        <v>8338</v>
      </c>
      <c r="C1541" s="331" t="str">
        <f t="shared" si="1"/>
        <v>FRMoselle</v>
      </c>
    </row>
    <row r="1542" ht="13.5" customHeight="1">
      <c r="A1542" s="331" t="s">
        <v>8339</v>
      </c>
      <c r="B1542" s="331" t="s">
        <v>8340</v>
      </c>
      <c r="C1542" s="331" t="str">
        <f t="shared" si="1"/>
        <v>FRBas-Rhin</v>
      </c>
    </row>
    <row r="1543" ht="13.5" customHeight="1">
      <c r="A1543" s="331" t="s">
        <v>8341</v>
      </c>
      <c r="B1543" s="331" t="s">
        <v>8342</v>
      </c>
      <c r="C1543" s="331" t="str">
        <f t="shared" si="1"/>
        <v>FRHaut-Rhin</v>
      </c>
    </row>
    <row r="1544" ht="13.5" customHeight="1">
      <c r="A1544" s="331" t="s">
        <v>8343</v>
      </c>
      <c r="B1544" s="331" t="s">
        <v>8344</v>
      </c>
      <c r="C1544" s="331" t="str">
        <f t="shared" si="1"/>
        <v>FRVosges</v>
      </c>
    </row>
    <row r="1545" ht="13.5" customHeight="1">
      <c r="A1545" s="331" t="s">
        <v>8345</v>
      </c>
      <c r="B1545" s="331" t="s">
        <v>8346</v>
      </c>
      <c r="C1545" s="331" t="str">
        <f t="shared" si="1"/>
        <v>FRHauts-de-France</v>
      </c>
    </row>
    <row r="1546" ht="13.5" customHeight="1">
      <c r="A1546" s="331" t="s">
        <v>8347</v>
      </c>
      <c r="B1546" s="331" t="s">
        <v>8348</v>
      </c>
      <c r="C1546" s="331" t="str">
        <f t="shared" si="1"/>
        <v>FRAisne</v>
      </c>
    </row>
    <row r="1547" ht="13.5" customHeight="1">
      <c r="A1547" s="331" t="s">
        <v>8349</v>
      </c>
      <c r="B1547" s="331" t="s">
        <v>6324</v>
      </c>
      <c r="C1547" s="331" t="str">
        <f t="shared" si="1"/>
        <v>FRNord</v>
      </c>
    </row>
    <row r="1548" ht="13.5" customHeight="1">
      <c r="A1548" s="331" t="s">
        <v>8350</v>
      </c>
      <c r="B1548" s="331" t="s">
        <v>8351</v>
      </c>
      <c r="C1548" s="331" t="str">
        <f t="shared" si="1"/>
        <v>FROise</v>
      </c>
    </row>
    <row r="1549" ht="13.5" customHeight="1">
      <c r="A1549" s="331" t="s">
        <v>8352</v>
      </c>
      <c r="B1549" s="331" t="s">
        <v>8353</v>
      </c>
      <c r="C1549" s="331" t="str">
        <f t="shared" si="1"/>
        <v>FRPas-de-Calais</v>
      </c>
    </row>
    <row r="1550" ht="13.5" customHeight="1">
      <c r="A1550" s="331" t="s">
        <v>8354</v>
      </c>
      <c r="B1550" s="331" t="s">
        <v>8355</v>
      </c>
      <c r="C1550" s="331" t="str">
        <f t="shared" si="1"/>
        <v>FRSomme</v>
      </c>
    </row>
    <row r="1551" ht="13.5" customHeight="1">
      <c r="A1551" s="331" t="s">
        <v>8356</v>
      </c>
      <c r="B1551" s="331" t="s">
        <v>8357</v>
      </c>
      <c r="C1551" s="331" t="str">
        <f t="shared" si="1"/>
        <v>FRÎle-de-France</v>
      </c>
    </row>
    <row r="1552" ht="13.5" customHeight="1">
      <c r="A1552" s="331" t="s">
        <v>8358</v>
      </c>
      <c r="B1552" s="331" t="s">
        <v>1589</v>
      </c>
      <c r="C1552" s="331" t="str">
        <f t="shared" si="1"/>
        <v>FRParis</v>
      </c>
    </row>
    <row r="1553" ht="13.5" customHeight="1">
      <c r="A1553" s="331" t="s">
        <v>8359</v>
      </c>
      <c r="B1553" s="331" t="s">
        <v>8360</v>
      </c>
      <c r="C1553" s="331" t="str">
        <f t="shared" si="1"/>
        <v>FRSeine-et-Marne</v>
      </c>
    </row>
    <row r="1554" ht="13.5" customHeight="1">
      <c r="A1554" s="331" t="s">
        <v>8361</v>
      </c>
      <c r="B1554" s="331" t="s">
        <v>8362</v>
      </c>
      <c r="C1554" s="331" t="str">
        <f t="shared" si="1"/>
        <v>FRYvelines</v>
      </c>
    </row>
    <row r="1555" ht="13.5" customHeight="1">
      <c r="A1555" s="331" t="s">
        <v>8363</v>
      </c>
      <c r="B1555" s="331" t="s">
        <v>8364</v>
      </c>
      <c r="C1555" s="331" t="str">
        <f t="shared" si="1"/>
        <v>FREssonne</v>
      </c>
    </row>
    <row r="1556" ht="13.5" customHeight="1">
      <c r="A1556" s="331" t="s">
        <v>8365</v>
      </c>
      <c r="B1556" s="331" t="s">
        <v>8366</v>
      </c>
      <c r="C1556" s="331" t="str">
        <f t="shared" si="1"/>
        <v>FRHauts-de-Seine</v>
      </c>
    </row>
    <row r="1557" ht="13.5" customHeight="1">
      <c r="A1557" s="331" t="s">
        <v>8367</v>
      </c>
      <c r="B1557" s="331" t="s">
        <v>8368</v>
      </c>
      <c r="C1557" s="331" t="str">
        <f t="shared" si="1"/>
        <v>FRSeine-Saint-Denis</v>
      </c>
    </row>
    <row r="1558" ht="13.5" customHeight="1">
      <c r="A1558" s="331" t="s">
        <v>8369</v>
      </c>
      <c r="B1558" s="331" t="s">
        <v>8370</v>
      </c>
      <c r="C1558" s="331" t="str">
        <f t="shared" si="1"/>
        <v>FRVal-de-Marne</v>
      </c>
    </row>
    <row r="1559" ht="13.5" customHeight="1">
      <c r="A1559" s="331" t="s">
        <v>8371</v>
      </c>
      <c r="B1559" s="331" t="s">
        <v>8372</v>
      </c>
      <c r="C1559" s="331" t="str">
        <f t="shared" si="1"/>
        <v>FRVal-d'Oise</v>
      </c>
    </row>
    <row r="1560" ht="13.5" customHeight="1">
      <c r="A1560" s="331" t="s">
        <v>8373</v>
      </c>
      <c r="B1560" s="331" t="s">
        <v>8374</v>
      </c>
      <c r="C1560" s="331" t="str">
        <f t="shared" si="1"/>
        <v>FRNouvelle-Aquitaine</v>
      </c>
    </row>
    <row r="1561" ht="13.5" customHeight="1">
      <c r="A1561" s="331" t="s">
        <v>8375</v>
      </c>
      <c r="B1561" s="331" t="s">
        <v>8376</v>
      </c>
      <c r="C1561" s="331" t="str">
        <f t="shared" si="1"/>
        <v>FRCharente</v>
      </c>
    </row>
    <row r="1562" ht="13.5" customHeight="1">
      <c r="A1562" s="331" t="s">
        <v>8377</v>
      </c>
      <c r="B1562" s="331" t="s">
        <v>8378</v>
      </c>
      <c r="C1562" s="331" t="str">
        <f t="shared" si="1"/>
        <v>FRCharente-Maritime</v>
      </c>
    </row>
    <row r="1563" ht="13.5" customHeight="1">
      <c r="A1563" s="331" t="s">
        <v>8379</v>
      </c>
      <c r="B1563" s="331" t="s">
        <v>8380</v>
      </c>
      <c r="C1563" s="331" t="str">
        <f t="shared" si="1"/>
        <v>FRCorrèze</v>
      </c>
    </row>
    <row r="1564" ht="13.5" customHeight="1">
      <c r="A1564" s="331" t="s">
        <v>8381</v>
      </c>
      <c r="B1564" s="331" t="s">
        <v>8382</v>
      </c>
      <c r="C1564" s="331" t="str">
        <f t="shared" si="1"/>
        <v>FRCreuse</v>
      </c>
    </row>
    <row r="1565" ht="13.5" customHeight="1">
      <c r="A1565" s="331" t="s">
        <v>8383</v>
      </c>
      <c r="B1565" s="331" t="s">
        <v>8384</v>
      </c>
      <c r="C1565" s="331" t="str">
        <f t="shared" si="1"/>
        <v>FRDordogne</v>
      </c>
    </row>
    <row r="1566" ht="13.5" customHeight="1">
      <c r="A1566" s="331" t="s">
        <v>8385</v>
      </c>
      <c r="B1566" s="331" t="s">
        <v>8386</v>
      </c>
      <c r="C1566" s="331" t="str">
        <f t="shared" si="1"/>
        <v>FRGironde</v>
      </c>
    </row>
    <row r="1567" ht="13.5" customHeight="1">
      <c r="A1567" s="331" t="s">
        <v>8387</v>
      </c>
      <c r="B1567" s="331" t="s">
        <v>8388</v>
      </c>
      <c r="C1567" s="331" t="str">
        <f t="shared" si="1"/>
        <v>FRLandes</v>
      </c>
    </row>
    <row r="1568" ht="13.5" customHeight="1">
      <c r="A1568" s="331" t="s">
        <v>8389</v>
      </c>
      <c r="B1568" s="331" t="s">
        <v>8390</v>
      </c>
      <c r="C1568" s="331" t="str">
        <f t="shared" si="1"/>
        <v>FRLot-et-Garonne</v>
      </c>
    </row>
    <row r="1569" ht="13.5" customHeight="1">
      <c r="A1569" s="331" t="s">
        <v>8391</v>
      </c>
      <c r="B1569" s="331" t="s">
        <v>8392</v>
      </c>
      <c r="C1569" s="331" t="str">
        <f t="shared" si="1"/>
        <v>FRPyrénées-Atlantiques</v>
      </c>
    </row>
    <row r="1570" ht="13.5" customHeight="1">
      <c r="A1570" s="331" t="s">
        <v>8393</v>
      </c>
      <c r="B1570" s="331" t="s">
        <v>8394</v>
      </c>
      <c r="C1570" s="331" t="str">
        <f t="shared" si="1"/>
        <v>FRDeux-Sèvres</v>
      </c>
    </row>
    <row r="1571" ht="13.5" customHeight="1">
      <c r="A1571" s="331" t="s">
        <v>8395</v>
      </c>
      <c r="B1571" s="331" t="s">
        <v>8396</v>
      </c>
      <c r="C1571" s="331" t="str">
        <f t="shared" si="1"/>
        <v>FRVienne</v>
      </c>
    </row>
    <row r="1572" ht="13.5" customHeight="1">
      <c r="A1572" s="331" t="s">
        <v>8397</v>
      </c>
      <c r="B1572" s="331" t="s">
        <v>8398</v>
      </c>
      <c r="C1572" s="331" t="str">
        <f t="shared" si="1"/>
        <v>FRHaute-Vienne</v>
      </c>
    </row>
    <row r="1573" ht="13.5" customHeight="1">
      <c r="A1573" s="331" t="s">
        <v>8399</v>
      </c>
      <c r="B1573" s="331" t="s">
        <v>1667</v>
      </c>
      <c r="C1573" s="331" t="str">
        <f t="shared" si="1"/>
        <v>FRNormandie</v>
      </c>
    </row>
    <row r="1574" ht="13.5" customHeight="1">
      <c r="A1574" s="331" t="s">
        <v>8400</v>
      </c>
      <c r="B1574" s="331" t="s">
        <v>8401</v>
      </c>
      <c r="C1574" s="331" t="str">
        <f t="shared" si="1"/>
        <v>FRCalvados</v>
      </c>
    </row>
    <row r="1575" ht="13.5" customHeight="1">
      <c r="A1575" s="331" t="s">
        <v>8402</v>
      </c>
      <c r="B1575" s="331" t="s">
        <v>8403</v>
      </c>
      <c r="C1575" s="331" t="str">
        <f t="shared" si="1"/>
        <v>FREure</v>
      </c>
    </row>
    <row r="1576" ht="13.5" customHeight="1">
      <c r="A1576" s="331" t="s">
        <v>8404</v>
      </c>
      <c r="B1576" s="331" t="s">
        <v>8405</v>
      </c>
      <c r="C1576" s="331" t="str">
        <f t="shared" si="1"/>
        <v>FRManche</v>
      </c>
    </row>
    <row r="1577" ht="13.5" customHeight="1">
      <c r="A1577" s="331" t="s">
        <v>8406</v>
      </c>
      <c r="B1577" s="331" t="s">
        <v>8407</v>
      </c>
      <c r="C1577" s="331" t="str">
        <f t="shared" si="1"/>
        <v>FROrne</v>
      </c>
    </row>
    <row r="1578" ht="13.5" customHeight="1">
      <c r="A1578" s="331" t="s">
        <v>8408</v>
      </c>
      <c r="B1578" s="331" t="s">
        <v>8409</v>
      </c>
      <c r="C1578" s="331" t="str">
        <f t="shared" si="1"/>
        <v>FRSeine-Maritime</v>
      </c>
    </row>
    <row r="1579" ht="13.5" customHeight="1">
      <c r="A1579" s="331" t="s">
        <v>8410</v>
      </c>
      <c r="B1579" s="331" t="s">
        <v>8411</v>
      </c>
      <c r="C1579" s="331" t="str">
        <f t="shared" si="1"/>
        <v>FROccitanie</v>
      </c>
    </row>
    <row r="1580" ht="13.5" customHeight="1">
      <c r="A1580" s="331" t="s">
        <v>8412</v>
      </c>
      <c r="B1580" s="331" t="s">
        <v>8413</v>
      </c>
      <c r="C1580" s="331" t="str">
        <f t="shared" si="1"/>
        <v>FRAriège</v>
      </c>
    </row>
    <row r="1581" ht="13.5" customHeight="1">
      <c r="A1581" s="331" t="s">
        <v>8414</v>
      </c>
      <c r="B1581" s="331" t="s">
        <v>8415</v>
      </c>
      <c r="C1581" s="331" t="str">
        <f t="shared" si="1"/>
        <v>FRAude</v>
      </c>
    </row>
    <row r="1582" ht="13.5" customHeight="1">
      <c r="A1582" s="331" t="s">
        <v>8416</v>
      </c>
      <c r="B1582" s="331" t="s">
        <v>8417</v>
      </c>
      <c r="C1582" s="331" t="str">
        <f t="shared" si="1"/>
        <v>FRAveyron</v>
      </c>
    </row>
    <row r="1583" ht="13.5" customHeight="1">
      <c r="A1583" s="331" t="s">
        <v>8418</v>
      </c>
      <c r="B1583" s="331" t="s">
        <v>8419</v>
      </c>
      <c r="C1583" s="331" t="str">
        <f t="shared" si="1"/>
        <v>FRGard</v>
      </c>
    </row>
    <row r="1584" ht="13.5" customHeight="1">
      <c r="A1584" s="331" t="s">
        <v>8420</v>
      </c>
      <c r="B1584" s="331" t="s">
        <v>8421</v>
      </c>
      <c r="C1584" s="331" t="str">
        <f t="shared" si="1"/>
        <v>FRHaute-Garonne</v>
      </c>
    </row>
    <row r="1585" ht="13.5" customHeight="1">
      <c r="A1585" s="331" t="s">
        <v>8422</v>
      </c>
      <c r="B1585" s="331" t="s">
        <v>8423</v>
      </c>
      <c r="C1585" s="331" t="str">
        <f t="shared" si="1"/>
        <v>FRGers</v>
      </c>
    </row>
    <row r="1586" ht="13.5" customHeight="1">
      <c r="A1586" s="331" t="s">
        <v>8424</v>
      </c>
      <c r="B1586" s="331" t="s">
        <v>8425</v>
      </c>
      <c r="C1586" s="331" t="str">
        <f t="shared" si="1"/>
        <v>FRHérault</v>
      </c>
    </row>
    <row r="1587" ht="13.5" customHeight="1">
      <c r="A1587" s="331" t="s">
        <v>8426</v>
      </c>
      <c r="B1587" s="331" t="s">
        <v>8427</v>
      </c>
      <c r="C1587" s="331" t="str">
        <f t="shared" si="1"/>
        <v>FRLot</v>
      </c>
    </row>
    <row r="1588" ht="13.5" customHeight="1">
      <c r="A1588" s="331" t="s">
        <v>8428</v>
      </c>
      <c r="B1588" s="331" t="s">
        <v>8429</v>
      </c>
      <c r="C1588" s="331" t="str">
        <f t="shared" si="1"/>
        <v>FRLozère</v>
      </c>
    </row>
    <row r="1589" ht="13.5" customHeight="1">
      <c r="A1589" s="331" t="s">
        <v>8430</v>
      </c>
      <c r="B1589" s="331" t="s">
        <v>8431</v>
      </c>
      <c r="C1589" s="331" t="str">
        <f t="shared" si="1"/>
        <v>FRHautes-Pyrénées</v>
      </c>
    </row>
    <row r="1590" ht="13.5" customHeight="1">
      <c r="A1590" s="331" t="s">
        <v>8432</v>
      </c>
      <c r="B1590" s="331" t="s">
        <v>8433</v>
      </c>
      <c r="C1590" s="331" t="str">
        <f t="shared" si="1"/>
        <v>FRPyrénées-Orientales</v>
      </c>
    </row>
    <row r="1591" ht="13.5" customHeight="1">
      <c r="A1591" s="331" t="s">
        <v>8434</v>
      </c>
      <c r="B1591" s="331" t="s">
        <v>8435</v>
      </c>
      <c r="C1591" s="331" t="str">
        <f t="shared" si="1"/>
        <v>FRTarn</v>
      </c>
    </row>
    <row r="1592" ht="13.5" customHeight="1">
      <c r="A1592" s="331" t="s">
        <v>8436</v>
      </c>
      <c r="B1592" s="331" t="s">
        <v>8437</v>
      </c>
      <c r="C1592" s="331" t="str">
        <f t="shared" si="1"/>
        <v>FRTarn-et-Garonne</v>
      </c>
    </row>
    <row r="1593" ht="13.5" customHeight="1">
      <c r="A1593" s="331" t="s">
        <v>8438</v>
      </c>
      <c r="B1593" s="331" t="s">
        <v>8439</v>
      </c>
      <c r="C1593" s="331" t="str">
        <f t="shared" si="1"/>
        <v>FRProvence-Alpes-Côte-d’Azur</v>
      </c>
    </row>
    <row r="1594" ht="13.5" customHeight="1">
      <c r="A1594" s="331" t="s">
        <v>8440</v>
      </c>
      <c r="B1594" s="331" t="s">
        <v>8441</v>
      </c>
      <c r="C1594" s="331" t="str">
        <f t="shared" si="1"/>
        <v>FRAlpes-de-Haute-Provence</v>
      </c>
    </row>
    <row r="1595" ht="13.5" customHeight="1">
      <c r="A1595" s="331" t="s">
        <v>8442</v>
      </c>
      <c r="B1595" s="331" t="s">
        <v>8443</v>
      </c>
      <c r="C1595" s="331" t="str">
        <f t="shared" si="1"/>
        <v>FRHautes-Alpes</v>
      </c>
    </row>
    <row r="1596" ht="13.5" customHeight="1">
      <c r="A1596" s="331" t="s">
        <v>8444</v>
      </c>
      <c r="B1596" s="331" t="s">
        <v>8445</v>
      </c>
      <c r="C1596" s="331" t="str">
        <f t="shared" si="1"/>
        <v>FRAlpes-Maritimes</v>
      </c>
    </row>
    <row r="1597" ht="13.5" customHeight="1">
      <c r="A1597" s="331" t="s">
        <v>8446</v>
      </c>
      <c r="B1597" s="331" t="s">
        <v>8447</v>
      </c>
      <c r="C1597" s="331" t="str">
        <f t="shared" si="1"/>
        <v>FRBouches-du-Rhône</v>
      </c>
    </row>
    <row r="1598" ht="13.5" customHeight="1">
      <c r="A1598" s="331" t="s">
        <v>8448</v>
      </c>
      <c r="B1598" s="331" t="s">
        <v>8449</v>
      </c>
      <c r="C1598" s="331" t="str">
        <f t="shared" si="1"/>
        <v>FRVar</v>
      </c>
    </row>
    <row r="1599" ht="13.5" customHeight="1">
      <c r="A1599" s="331" t="s">
        <v>8450</v>
      </c>
      <c r="B1599" s="331" t="s">
        <v>8451</v>
      </c>
      <c r="C1599" s="331" t="str">
        <f t="shared" si="1"/>
        <v>FRVaucluse</v>
      </c>
    </row>
    <row r="1600" ht="13.5" customHeight="1">
      <c r="A1600" s="331" t="s">
        <v>8452</v>
      </c>
      <c r="B1600" s="331" t="s">
        <v>8453</v>
      </c>
      <c r="C1600" s="331" t="str">
        <f t="shared" si="1"/>
        <v>FRPays-de-la-Loire</v>
      </c>
    </row>
    <row r="1601" ht="13.5" customHeight="1">
      <c r="A1601" s="331" t="s">
        <v>8454</v>
      </c>
      <c r="B1601" s="331" t="s">
        <v>8455</v>
      </c>
      <c r="C1601" s="331" t="str">
        <f t="shared" si="1"/>
        <v>FRLoire-Atlantique</v>
      </c>
    </row>
    <row r="1602" ht="13.5" customHeight="1">
      <c r="A1602" s="331" t="s">
        <v>8456</v>
      </c>
      <c r="B1602" s="331" t="s">
        <v>8457</v>
      </c>
      <c r="C1602" s="331" t="str">
        <f t="shared" si="1"/>
        <v>FRMaine-et-Loire</v>
      </c>
    </row>
    <row r="1603" ht="13.5" customHeight="1">
      <c r="A1603" s="331" t="s">
        <v>8458</v>
      </c>
      <c r="B1603" s="331" t="s">
        <v>8459</v>
      </c>
      <c r="C1603" s="331" t="str">
        <f t="shared" si="1"/>
        <v>FRMayenne</v>
      </c>
    </row>
    <row r="1604" ht="13.5" customHeight="1">
      <c r="A1604" s="331" t="s">
        <v>8460</v>
      </c>
      <c r="B1604" s="331" t="s">
        <v>8461</v>
      </c>
      <c r="C1604" s="331" t="str">
        <f t="shared" si="1"/>
        <v>FRSarthe</v>
      </c>
    </row>
    <row r="1605" ht="13.5" customHeight="1">
      <c r="A1605" s="331" t="s">
        <v>8462</v>
      </c>
      <c r="B1605" s="331" t="s">
        <v>8463</v>
      </c>
      <c r="C1605" s="331" t="str">
        <f t="shared" si="1"/>
        <v>FRVendée</v>
      </c>
    </row>
    <row r="1606" ht="13.5" customHeight="1">
      <c r="A1606" s="331" t="s">
        <v>8464</v>
      </c>
      <c r="B1606" s="331" t="s">
        <v>8465</v>
      </c>
      <c r="C1606" s="331" t="str">
        <f t="shared" si="1"/>
        <v>FRClipperton</v>
      </c>
    </row>
    <row r="1607" ht="13.5" customHeight="1">
      <c r="A1607" s="331" t="s">
        <v>8466</v>
      </c>
      <c r="B1607" s="331" t="s">
        <v>8467</v>
      </c>
      <c r="C1607" s="331" t="str">
        <f t="shared" si="1"/>
        <v>FRSaint-Barthélemy (see also separate country code entry under BL)</v>
      </c>
    </row>
    <row r="1608" ht="13.5" customHeight="1">
      <c r="A1608" s="331" t="s">
        <v>8468</v>
      </c>
      <c r="B1608" s="331" t="s">
        <v>8469</v>
      </c>
      <c r="C1608" s="331" t="str">
        <f t="shared" si="1"/>
        <v>FRGuyane (française) (see also separate country code entry under GF)</v>
      </c>
    </row>
    <row r="1609" ht="13.5" customHeight="1">
      <c r="A1609" s="331" t="s">
        <v>8470</v>
      </c>
      <c r="B1609" s="331" t="s">
        <v>8471</v>
      </c>
      <c r="C1609" s="331" t="str">
        <f t="shared" si="1"/>
        <v>FRSaint-Martin (see also separate country code entry under MF)</v>
      </c>
    </row>
    <row r="1610" ht="13.5" customHeight="1">
      <c r="A1610" s="331" t="s">
        <v>8472</v>
      </c>
      <c r="B1610" s="331" t="s">
        <v>8473</v>
      </c>
      <c r="C1610" s="331" t="str">
        <f t="shared" si="1"/>
        <v>FRMartinique (see also separate country code entry under MQ)</v>
      </c>
    </row>
    <row r="1611" ht="13.5" customHeight="1">
      <c r="A1611" s="331" t="s">
        <v>8474</v>
      </c>
      <c r="B1611" s="331" t="s">
        <v>8475</v>
      </c>
      <c r="C1611" s="331" t="str">
        <f t="shared" si="1"/>
        <v>FRNouvelle-Calédonie (see also separate country code entry under NC)</v>
      </c>
    </row>
    <row r="1612" ht="13.5" customHeight="1">
      <c r="A1612" s="331" t="s">
        <v>8476</v>
      </c>
      <c r="B1612" s="331" t="s">
        <v>8477</v>
      </c>
      <c r="C1612" s="331" t="str">
        <f t="shared" si="1"/>
        <v>FRPolynésie française (see also separate country code entry under PF)</v>
      </c>
    </row>
    <row r="1613" ht="13.5" customHeight="1">
      <c r="A1613" s="331" t="s">
        <v>8478</v>
      </c>
      <c r="B1613" s="331" t="s">
        <v>8479</v>
      </c>
      <c r="C1613" s="331" t="str">
        <f t="shared" si="1"/>
        <v>FRSaint-Pierre-et-Miquelon (see also separate country code entry under PM)</v>
      </c>
    </row>
    <row r="1614" ht="13.5" customHeight="1">
      <c r="A1614" s="331" t="s">
        <v>8480</v>
      </c>
      <c r="B1614" s="331" t="s">
        <v>8481</v>
      </c>
      <c r="C1614" s="331" t="str">
        <f t="shared" si="1"/>
        <v>FRTerres australes françaises (see also separate country code entry under TF)</v>
      </c>
    </row>
    <row r="1615" ht="13.5" customHeight="1">
      <c r="A1615" s="331" t="s">
        <v>8482</v>
      </c>
      <c r="B1615" s="331" t="s">
        <v>8483</v>
      </c>
      <c r="C1615" s="331" t="str">
        <f t="shared" si="1"/>
        <v>FRWallis-et-Futuna (see also separate country code entry under WF)</v>
      </c>
    </row>
    <row r="1616" ht="13.5" customHeight="1">
      <c r="A1616" s="331" t="s">
        <v>8484</v>
      </c>
      <c r="B1616" s="331" t="s">
        <v>8485</v>
      </c>
      <c r="C1616" s="331" t="str">
        <f t="shared" si="1"/>
        <v>FRGuadeloupe</v>
      </c>
    </row>
    <row r="1617" ht="13.5" customHeight="1">
      <c r="A1617" s="331" t="s">
        <v>8486</v>
      </c>
      <c r="B1617" s="331" t="s">
        <v>8487</v>
      </c>
      <c r="C1617" s="331" t="str">
        <f t="shared" si="1"/>
        <v>FRGuadeloupe (see also separate country code entry under GP)</v>
      </c>
    </row>
    <row r="1618" ht="13.5" customHeight="1">
      <c r="A1618" s="331" t="s">
        <v>8488</v>
      </c>
      <c r="B1618" s="331" t="s">
        <v>8489</v>
      </c>
      <c r="C1618" s="331" t="str">
        <f t="shared" si="1"/>
        <v>FRLa Réunion</v>
      </c>
    </row>
    <row r="1619" ht="13.5" customHeight="1">
      <c r="A1619" s="331" t="s">
        <v>8490</v>
      </c>
      <c r="B1619" s="331" t="s">
        <v>8491</v>
      </c>
      <c r="C1619" s="331" t="str">
        <f t="shared" si="1"/>
        <v>FRLa Réunion (see also separate country code entry under RE)</v>
      </c>
    </row>
    <row r="1620" ht="13.5" customHeight="1">
      <c r="A1620" s="331" t="s">
        <v>8492</v>
      </c>
      <c r="B1620" s="331" t="s">
        <v>8493</v>
      </c>
      <c r="C1620" s="331" t="str">
        <f t="shared" si="1"/>
        <v>FRMayotte</v>
      </c>
    </row>
    <row r="1621" ht="13.5" customHeight="1">
      <c r="A1621" s="331" t="s">
        <v>8494</v>
      </c>
      <c r="B1621" s="331" t="s">
        <v>8495</v>
      </c>
      <c r="C1621" s="331" t="str">
        <f t="shared" si="1"/>
        <v>FRMayotte (see also separate country code entry under YT)</v>
      </c>
    </row>
    <row r="1622" ht="13.5" customHeight="1">
      <c r="A1622" s="331" t="s">
        <v>8496</v>
      </c>
      <c r="B1622" s="331" t="s">
        <v>8497</v>
      </c>
      <c r="C1622" s="331" t="str">
        <f t="shared" si="1"/>
        <v>FRCorse</v>
      </c>
    </row>
    <row r="1623" ht="13.5" customHeight="1">
      <c r="A1623" s="331" t="s">
        <v>8498</v>
      </c>
      <c r="B1623" s="331" t="s">
        <v>8499</v>
      </c>
      <c r="C1623" s="331" t="str">
        <f t="shared" si="1"/>
        <v>FRCorse-du-Sud</v>
      </c>
    </row>
    <row r="1624" ht="13.5" customHeight="1">
      <c r="A1624" s="331" t="s">
        <v>8500</v>
      </c>
      <c r="B1624" s="331" t="s">
        <v>8501</v>
      </c>
      <c r="C1624" s="331" t="str">
        <f t="shared" si="1"/>
        <v>FRHaute-Corse</v>
      </c>
    </row>
    <row r="1625" ht="13.5" customHeight="1">
      <c r="A1625" s="331" t="s">
        <v>8502</v>
      </c>
      <c r="B1625" s="331" t="s">
        <v>8503</v>
      </c>
      <c r="C1625" s="331" t="str">
        <f t="shared" si="1"/>
        <v>GAEstuaire</v>
      </c>
    </row>
    <row r="1626" ht="13.5" customHeight="1">
      <c r="A1626" s="331" t="s">
        <v>8504</v>
      </c>
      <c r="B1626" s="331" t="s">
        <v>8505</v>
      </c>
      <c r="C1626" s="331" t="str">
        <f t="shared" si="1"/>
        <v>GAHaut-Ogooué</v>
      </c>
    </row>
    <row r="1627" ht="13.5" customHeight="1">
      <c r="A1627" s="331" t="s">
        <v>8506</v>
      </c>
      <c r="B1627" s="331" t="s">
        <v>8507</v>
      </c>
      <c r="C1627" s="331" t="str">
        <f t="shared" si="1"/>
        <v>GAMoyen-Ogooué</v>
      </c>
    </row>
    <row r="1628" ht="13.5" customHeight="1">
      <c r="A1628" s="331" t="s">
        <v>8508</v>
      </c>
      <c r="B1628" s="331" t="s">
        <v>8509</v>
      </c>
      <c r="C1628" s="331" t="str">
        <f t="shared" si="1"/>
        <v>GANgounié</v>
      </c>
    </row>
    <row r="1629" ht="13.5" customHeight="1">
      <c r="A1629" s="331" t="s">
        <v>8510</v>
      </c>
      <c r="B1629" s="331" t="s">
        <v>8511</v>
      </c>
      <c r="C1629" s="331" t="str">
        <f t="shared" si="1"/>
        <v>GANyanga</v>
      </c>
    </row>
    <row r="1630" ht="13.5" customHeight="1">
      <c r="A1630" s="331" t="s">
        <v>8512</v>
      </c>
      <c r="B1630" s="331" t="s">
        <v>8513</v>
      </c>
      <c r="C1630" s="331" t="str">
        <f t="shared" si="1"/>
        <v>GAOgooué-Ivindo</v>
      </c>
    </row>
    <row r="1631" ht="13.5" customHeight="1">
      <c r="A1631" s="331" t="s">
        <v>8514</v>
      </c>
      <c r="B1631" s="331" t="s">
        <v>8515</v>
      </c>
      <c r="C1631" s="331" t="str">
        <f t="shared" si="1"/>
        <v>GAOgooué-Lolo</v>
      </c>
    </row>
    <row r="1632" ht="13.5" customHeight="1">
      <c r="A1632" s="331" t="s">
        <v>8516</v>
      </c>
      <c r="B1632" s="331" t="s">
        <v>8517</v>
      </c>
      <c r="C1632" s="331" t="str">
        <f t="shared" si="1"/>
        <v>GAOgooué-Maritime</v>
      </c>
    </row>
    <row r="1633" ht="13.5" customHeight="1">
      <c r="A1633" s="331" t="s">
        <v>8518</v>
      </c>
      <c r="B1633" s="331" t="s">
        <v>8519</v>
      </c>
      <c r="C1633" s="331" t="str">
        <f t="shared" si="1"/>
        <v>GAWoleu-Ntem</v>
      </c>
    </row>
    <row r="1634" ht="13.5" customHeight="1">
      <c r="A1634" s="331" t="s">
        <v>8520</v>
      </c>
      <c r="B1634" s="331" t="s">
        <v>8521</v>
      </c>
      <c r="C1634" s="331" t="str">
        <f t="shared" si="1"/>
        <v>GBAberdeenshire</v>
      </c>
    </row>
    <row r="1635" ht="13.5" customHeight="1">
      <c r="A1635" s="331" t="s">
        <v>8522</v>
      </c>
      <c r="B1635" s="331" t="s">
        <v>8523</v>
      </c>
      <c r="C1635" s="331" t="str">
        <f t="shared" si="1"/>
        <v>GBAberdeen City</v>
      </c>
    </row>
    <row r="1636" ht="13.5" customHeight="1">
      <c r="A1636" s="331" t="s">
        <v>8524</v>
      </c>
      <c r="B1636" s="331" t="s">
        <v>8525</v>
      </c>
      <c r="C1636" s="331" t="str">
        <f t="shared" si="1"/>
        <v>GBArgyll and Bute</v>
      </c>
    </row>
    <row r="1637" ht="13.5" customHeight="1">
      <c r="A1637" s="331" t="s">
        <v>8526</v>
      </c>
      <c r="B1637" s="331" t="s">
        <v>8527</v>
      </c>
      <c r="C1637" s="331" t="str">
        <f t="shared" si="1"/>
        <v>GBAngus</v>
      </c>
    </row>
    <row r="1638" ht="13.5" customHeight="1">
      <c r="A1638" s="331" t="s">
        <v>8528</v>
      </c>
      <c r="B1638" s="331" t="s">
        <v>8529</v>
      </c>
      <c r="C1638" s="331" t="str">
        <f t="shared" si="1"/>
        <v>GBClackmannanshire</v>
      </c>
    </row>
    <row r="1639" ht="13.5" customHeight="1">
      <c r="A1639" s="331" t="s">
        <v>8530</v>
      </c>
      <c r="B1639" s="331" t="s">
        <v>8531</v>
      </c>
      <c r="C1639" s="331" t="str">
        <f t="shared" si="1"/>
        <v>GBDumfries and Galloway</v>
      </c>
    </row>
    <row r="1640" ht="13.5" customHeight="1">
      <c r="A1640" s="331" t="s">
        <v>8532</v>
      </c>
      <c r="B1640" s="331" t="s">
        <v>8533</v>
      </c>
      <c r="C1640" s="331" t="str">
        <f t="shared" si="1"/>
        <v>GBDundee City</v>
      </c>
    </row>
    <row r="1641" ht="13.5" customHeight="1">
      <c r="A1641" s="331" t="s">
        <v>8534</v>
      </c>
      <c r="B1641" s="331" t="s">
        <v>8535</v>
      </c>
      <c r="C1641" s="331" t="str">
        <f t="shared" si="1"/>
        <v>GBEast Ayrshire</v>
      </c>
    </row>
    <row r="1642" ht="13.5" customHeight="1">
      <c r="A1642" s="331" t="s">
        <v>8536</v>
      </c>
      <c r="B1642" s="331" t="s">
        <v>8537</v>
      </c>
      <c r="C1642" s="331" t="str">
        <f t="shared" si="1"/>
        <v>GBEdinburgh, City of</v>
      </c>
    </row>
    <row r="1643" ht="13.5" customHeight="1">
      <c r="A1643" s="331" t="s">
        <v>8538</v>
      </c>
      <c r="B1643" s="331" t="s">
        <v>8539</v>
      </c>
      <c r="C1643" s="331" t="str">
        <f t="shared" si="1"/>
        <v>GBEast Dunbartonshire</v>
      </c>
    </row>
    <row r="1644" ht="13.5" customHeight="1">
      <c r="A1644" s="331" t="s">
        <v>8540</v>
      </c>
      <c r="B1644" s="331" t="s">
        <v>8541</v>
      </c>
      <c r="C1644" s="331" t="str">
        <f t="shared" si="1"/>
        <v>GBEast Lothian</v>
      </c>
    </row>
    <row r="1645" ht="13.5" customHeight="1">
      <c r="A1645" s="331" t="s">
        <v>8542</v>
      </c>
      <c r="B1645" s="331" t="s">
        <v>8543</v>
      </c>
      <c r="C1645" s="331" t="str">
        <f t="shared" si="1"/>
        <v>GBEilean Siar</v>
      </c>
    </row>
    <row r="1646" ht="13.5" customHeight="1">
      <c r="A1646" s="331" t="s">
        <v>8544</v>
      </c>
      <c r="B1646" s="331" t="s">
        <v>8545</v>
      </c>
      <c r="C1646" s="331" t="str">
        <f t="shared" si="1"/>
        <v>GBEast Renfrewshire</v>
      </c>
    </row>
    <row r="1647" ht="13.5" customHeight="1">
      <c r="A1647" s="331" t="s">
        <v>8546</v>
      </c>
      <c r="B1647" s="331" t="s">
        <v>8547</v>
      </c>
      <c r="C1647" s="331" t="str">
        <f t="shared" si="1"/>
        <v>GBFalkirk</v>
      </c>
    </row>
    <row r="1648" ht="13.5" customHeight="1">
      <c r="A1648" s="331" t="s">
        <v>8548</v>
      </c>
      <c r="B1648" s="331" t="s">
        <v>8549</v>
      </c>
      <c r="C1648" s="331" t="str">
        <f t="shared" si="1"/>
        <v>GBFife</v>
      </c>
    </row>
    <row r="1649" ht="13.5" customHeight="1">
      <c r="A1649" s="331" t="s">
        <v>8550</v>
      </c>
      <c r="B1649" s="331" t="s">
        <v>8551</v>
      </c>
      <c r="C1649" s="331" t="str">
        <f t="shared" si="1"/>
        <v>GBGlasgow City</v>
      </c>
    </row>
    <row r="1650" ht="13.5" customHeight="1">
      <c r="A1650" s="331" t="s">
        <v>8552</v>
      </c>
      <c r="B1650" s="331" t="s">
        <v>8553</v>
      </c>
      <c r="C1650" s="331" t="str">
        <f t="shared" si="1"/>
        <v>GBHighland</v>
      </c>
    </row>
    <row r="1651" ht="13.5" customHeight="1">
      <c r="A1651" s="331" t="s">
        <v>8554</v>
      </c>
      <c r="B1651" s="331" t="s">
        <v>8555</v>
      </c>
      <c r="C1651" s="331" t="str">
        <f t="shared" si="1"/>
        <v>GBInverclyde</v>
      </c>
    </row>
    <row r="1652" ht="13.5" customHeight="1">
      <c r="A1652" s="331" t="s">
        <v>8556</v>
      </c>
      <c r="B1652" s="331" t="s">
        <v>8557</v>
      </c>
      <c r="C1652" s="331" t="str">
        <f t="shared" si="1"/>
        <v>GBMidlothian</v>
      </c>
    </row>
    <row r="1653" ht="13.5" customHeight="1">
      <c r="A1653" s="331" t="s">
        <v>8558</v>
      </c>
      <c r="B1653" s="331" t="s">
        <v>8559</v>
      </c>
      <c r="C1653" s="331" t="str">
        <f t="shared" si="1"/>
        <v>GBMoray</v>
      </c>
    </row>
    <row r="1654" ht="13.5" customHeight="1">
      <c r="A1654" s="331" t="s">
        <v>8560</v>
      </c>
      <c r="B1654" s="331" t="s">
        <v>8561</v>
      </c>
      <c r="C1654" s="331" t="str">
        <f t="shared" si="1"/>
        <v>GBNorth Ayrshire</v>
      </c>
    </row>
    <row r="1655" ht="13.5" customHeight="1">
      <c r="A1655" s="331" t="s">
        <v>8562</v>
      </c>
      <c r="B1655" s="331" t="s">
        <v>8563</v>
      </c>
      <c r="C1655" s="331" t="str">
        <f t="shared" si="1"/>
        <v>GBNorth Lanarkshire</v>
      </c>
    </row>
    <row r="1656" ht="13.5" customHeight="1">
      <c r="A1656" s="331" t="s">
        <v>8564</v>
      </c>
      <c r="B1656" s="331" t="s">
        <v>8565</v>
      </c>
      <c r="C1656" s="331" t="str">
        <f t="shared" si="1"/>
        <v>GBOrkney Islands</v>
      </c>
    </row>
    <row r="1657" ht="13.5" customHeight="1">
      <c r="A1657" s="331" t="s">
        <v>8566</v>
      </c>
      <c r="B1657" s="331" t="s">
        <v>8567</v>
      </c>
      <c r="C1657" s="331" t="str">
        <f t="shared" si="1"/>
        <v>GBPerth and Kinross</v>
      </c>
    </row>
    <row r="1658" ht="13.5" customHeight="1">
      <c r="A1658" s="331" t="s">
        <v>8568</v>
      </c>
      <c r="B1658" s="331" t="s">
        <v>8569</v>
      </c>
      <c r="C1658" s="331" t="str">
        <f t="shared" si="1"/>
        <v>GBRenfrewshire</v>
      </c>
    </row>
    <row r="1659" ht="13.5" customHeight="1">
      <c r="A1659" s="331" t="s">
        <v>8570</v>
      </c>
      <c r="B1659" s="331" t="s">
        <v>8571</v>
      </c>
      <c r="C1659" s="331" t="str">
        <f t="shared" si="1"/>
        <v>GBSouth Ayrshire</v>
      </c>
    </row>
    <row r="1660" ht="13.5" customHeight="1">
      <c r="A1660" s="331" t="s">
        <v>8572</v>
      </c>
      <c r="B1660" s="331" t="s">
        <v>8573</v>
      </c>
      <c r="C1660" s="331" t="str">
        <f t="shared" si="1"/>
        <v>GBScottish Borders, The</v>
      </c>
    </row>
    <row r="1661" ht="13.5" customHeight="1">
      <c r="A1661" s="331" t="s">
        <v>8574</v>
      </c>
      <c r="B1661" s="331" t="s">
        <v>8575</v>
      </c>
      <c r="C1661" s="331" t="str">
        <f t="shared" si="1"/>
        <v>GBSouth Lanarkshire</v>
      </c>
    </row>
    <row r="1662" ht="13.5" customHeight="1">
      <c r="A1662" s="331" t="s">
        <v>8576</v>
      </c>
      <c r="B1662" s="331" t="s">
        <v>8577</v>
      </c>
      <c r="C1662" s="331" t="str">
        <f t="shared" si="1"/>
        <v>GBStirling</v>
      </c>
    </row>
    <row r="1663" ht="13.5" customHeight="1">
      <c r="A1663" s="331" t="s">
        <v>8578</v>
      </c>
      <c r="B1663" s="331" t="s">
        <v>8579</v>
      </c>
      <c r="C1663" s="331" t="str">
        <f t="shared" si="1"/>
        <v>GBWest Dunbartonshire</v>
      </c>
    </row>
    <row r="1664" ht="13.5" customHeight="1">
      <c r="A1664" s="331" t="s">
        <v>8580</v>
      </c>
      <c r="B1664" s="331" t="s">
        <v>8581</v>
      </c>
      <c r="C1664" s="331" t="str">
        <f t="shared" si="1"/>
        <v>GBWest Lothian</v>
      </c>
    </row>
    <row r="1665" ht="13.5" customHeight="1">
      <c r="A1665" s="331" t="s">
        <v>8582</v>
      </c>
      <c r="B1665" s="331" t="s">
        <v>8583</v>
      </c>
      <c r="C1665" s="331" t="str">
        <f t="shared" si="1"/>
        <v>GBShetland Islands</v>
      </c>
    </row>
    <row r="1666" ht="13.5" customHeight="1">
      <c r="A1666" s="331" t="s">
        <v>8584</v>
      </c>
      <c r="B1666" s="331" t="s">
        <v>8585</v>
      </c>
      <c r="C1666" s="331" t="str">
        <f t="shared" si="1"/>
        <v>GBBuckinghamshire</v>
      </c>
    </row>
    <row r="1667" ht="13.5" customHeight="1">
      <c r="A1667" s="331" t="s">
        <v>8586</v>
      </c>
      <c r="B1667" s="331" t="s">
        <v>8587</v>
      </c>
      <c r="C1667" s="331" t="str">
        <f t="shared" si="1"/>
        <v>GBCambridgeshire</v>
      </c>
    </row>
    <row r="1668" ht="13.5" customHeight="1">
      <c r="A1668" s="331" t="s">
        <v>8588</v>
      </c>
      <c r="B1668" s="331" t="s">
        <v>8589</v>
      </c>
      <c r="C1668" s="331" t="str">
        <f t="shared" si="1"/>
        <v>GBCumbria</v>
      </c>
    </row>
    <row r="1669" ht="13.5" customHeight="1">
      <c r="A1669" s="331" t="s">
        <v>8590</v>
      </c>
      <c r="B1669" s="331" t="s">
        <v>8591</v>
      </c>
      <c r="C1669" s="331" t="str">
        <f t="shared" si="1"/>
        <v>GBDerbyshire</v>
      </c>
    </row>
    <row r="1670" ht="13.5" customHeight="1">
      <c r="A1670" s="331" t="s">
        <v>8592</v>
      </c>
      <c r="B1670" s="331" t="s">
        <v>8593</v>
      </c>
      <c r="C1670" s="331" t="str">
        <f t="shared" si="1"/>
        <v>GBDevon</v>
      </c>
    </row>
    <row r="1671" ht="13.5" customHeight="1">
      <c r="A1671" s="331" t="s">
        <v>8594</v>
      </c>
      <c r="B1671" s="331" t="s">
        <v>8595</v>
      </c>
      <c r="C1671" s="331" t="str">
        <f t="shared" si="1"/>
        <v>GBDorset</v>
      </c>
    </row>
    <row r="1672" ht="13.5" customHeight="1">
      <c r="A1672" s="331" t="s">
        <v>8596</v>
      </c>
      <c r="B1672" s="331" t="s">
        <v>8597</v>
      </c>
      <c r="C1672" s="331" t="str">
        <f t="shared" si="1"/>
        <v>GBEssex</v>
      </c>
    </row>
    <row r="1673" ht="13.5" customHeight="1">
      <c r="A1673" s="331" t="s">
        <v>8598</v>
      </c>
      <c r="B1673" s="331" t="s">
        <v>8599</v>
      </c>
      <c r="C1673" s="331" t="str">
        <f t="shared" si="1"/>
        <v>GBEast Sussex</v>
      </c>
    </row>
    <row r="1674" ht="13.5" customHeight="1">
      <c r="A1674" s="331" t="s">
        <v>8600</v>
      </c>
      <c r="B1674" s="331" t="s">
        <v>8601</v>
      </c>
      <c r="C1674" s="331" t="str">
        <f t="shared" si="1"/>
        <v>GBGloucestershire</v>
      </c>
    </row>
    <row r="1675" ht="13.5" customHeight="1">
      <c r="A1675" s="331" t="s">
        <v>8602</v>
      </c>
      <c r="B1675" s="331" t="s">
        <v>8603</v>
      </c>
      <c r="C1675" s="331" t="str">
        <f t="shared" si="1"/>
        <v>GBHampshire</v>
      </c>
    </row>
    <row r="1676" ht="13.5" customHeight="1">
      <c r="A1676" s="331" t="s">
        <v>8604</v>
      </c>
      <c r="B1676" s="331" t="s">
        <v>8605</v>
      </c>
      <c r="C1676" s="331" t="str">
        <f t="shared" si="1"/>
        <v>GBHertfordshire</v>
      </c>
    </row>
    <row r="1677" ht="13.5" customHeight="1">
      <c r="A1677" s="331" t="s">
        <v>8606</v>
      </c>
      <c r="B1677" s="331" t="s">
        <v>8607</v>
      </c>
      <c r="C1677" s="331" t="str">
        <f t="shared" si="1"/>
        <v>GBKent</v>
      </c>
    </row>
    <row r="1678" ht="13.5" customHeight="1">
      <c r="A1678" s="331" t="s">
        <v>8608</v>
      </c>
      <c r="B1678" s="331" t="s">
        <v>8609</v>
      </c>
      <c r="C1678" s="331" t="str">
        <f t="shared" si="1"/>
        <v>GBLancashire</v>
      </c>
    </row>
    <row r="1679" ht="13.5" customHeight="1">
      <c r="A1679" s="331" t="s">
        <v>8610</v>
      </c>
      <c r="B1679" s="331" t="s">
        <v>8611</v>
      </c>
      <c r="C1679" s="331" t="str">
        <f t="shared" si="1"/>
        <v>GBLeicestershire</v>
      </c>
    </row>
    <row r="1680" ht="13.5" customHeight="1">
      <c r="A1680" s="331" t="s">
        <v>8612</v>
      </c>
      <c r="B1680" s="331" t="s">
        <v>8613</v>
      </c>
      <c r="C1680" s="331" t="str">
        <f t="shared" si="1"/>
        <v>GBLincolnshire</v>
      </c>
    </row>
    <row r="1681" ht="13.5" customHeight="1">
      <c r="A1681" s="331" t="s">
        <v>8614</v>
      </c>
      <c r="B1681" s="331" t="s">
        <v>8615</v>
      </c>
      <c r="C1681" s="331" t="str">
        <f t="shared" si="1"/>
        <v>GBNorfolk</v>
      </c>
    </row>
    <row r="1682" ht="13.5" customHeight="1">
      <c r="A1682" s="331" t="s">
        <v>8616</v>
      </c>
      <c r="B1682" s="331" t="s">
        <v>8617</v>
      </c>
      <c r="C1682" s="331" t="str">
        <f t="shared" si="1"/>
        <v>GBNorthamptonshire</v>
      </c>
    </row>
    <row r="1683" ht="13.5" customHeight="1">
      <c r="A1683" s="331" t="s">
        <v>8618</v>
      </c>
      <c r="B1683" s="331" t="s">
        <v>8619</v>
      </c>
      <c r="C1683" s="331" t="str">
        <f t="shared" si="1"/>
        <v>GBNottinghamshire</v>
      </c>
    </row>
    <row r="1684" ht="13.5" customHeight="1">
      <c r="A1684" s="331" t="s">
        <v>8620</v>
      </c>
      <c r="B1684" s="331" t="s">
        <v>8621</v>
      </c>
      <c r="C1684" s="331" t="str">
        <f t="shared" si="1"/>
        <v>GBNorth Yorkshire</v>
      </c>
    </row>
    <row r="1685" ht="13.5" customHeight="1">
      <c r="A1685" s="331" t="s">
        <v>8622</v>
      </c>
      <c r="B1685" s="331" t="s">
        <v>8623</v>
      </c>
      <c r="C1685" s="331" t="str">
        <f t="shared" si="1"/>
        <v>GBOxfordshire</v>
      </c>
    </row>
    <row r="1686" ht="13.5" customHeight="1">
      <c r="A1686" s="331" t="s">
        <v>8624</v>
      </c>
      <c r="B1686" s="331" t="s">
        <v>8625</v>
      </c>
      <c r="C1686" s="331" t="str">
        <f t="shared" si="1"/>
        <v>GBSuffolk</v>
      </c>
    </row>
    <row r="1687" ht="13.5" customHeight="1">
      <c r="A1687" s="331" t="s">
        <v>8626</v>
      </c>
      <c r="B1687" s="331" t="s">
        <v>8627</v>
      </c>
      <c r="C1687" s="331" t="str">
        <f t="shared" si="1"/>
        <v>GBSomerset</v>
      </c>
    </row>
    <row r="1688" ht="13.5" customHeight="1">
      <c r="A1688" s="331" t="s">
        <v>8628</v>
      </c>
      <c r="B1688" s="331" t="s">
        <v>8629</v>
      </c>
      <c r="C1688" s="331" t="str">
        <f t="shared" si="1"/>
        <v>GBSurrey</v>
      </c>
    </row>
    <row r="1689" ht="13.5" customHeight="1">
      <c r="A1689" s="331" t="s">
        <v>8630</v>
      </c>
      <c r="B1689" s="331" t="s">
        <v>8631</v>
      </c>
      <c r="C1689" s="331" t="str">
        <f t="shared" si="1"/>
        <v>GBStaffordshire</v>
      </c>
    </row>
    <row r="1690" ht="13.5" customHeight="1">
      <c r="A1690" s="331" t="s">
        <v>8632</v>
      </c>
      <c r="B1690" s="331" t="s">
        <v>8633</v>
      </c>
      <c r="C1690" s="331" t="str">
        <f t="shared" si="1"/>
        <v>GBWarwickshire</v>
      </c>
    </row>
    <row r="1691" ht="13.5" customHeight="1">
      <c r="A1691" s="331" t="s">
        <v>8634</v>
      </c>
      <c r="B1691" s="331" t="s">
        <v>8635</v>
      </c>
      <c r="C1691" s="331" t="str">
        <f t="shared" si="1"/>
        <v>GBWorcestershire</v>
      </c>
    </row>
    <row r="1692" ht="13.5" customHeight="1">
      <c r="A1692" s="331" t="s">
        <v>8636</v>
      </c>
      <c r="B1692" s="331" t="s">
        <v>8637</v>
      </c>
      <c r="C1692" s="331" t="str">
        <f t="shared" si="1"/>
        <v>GBWest Sussex</v>
      </c>
    </row>
    <row r="1693" ht="13.5" customHeight="1">
      <c r="A1693" s="331" t="s">
        <v>8638</v>
      </c>
      <c r="B1693" s="331" t="s">
        <v>8639</v>
      </c>
      <c r="C1693" s="331" t="str">
        <f t="shared" si="1"/>
        <v>GBArmagh City, Banbridge and Craigavon</v>
      </c>
    </row>
    <row r="1694" ht="13.5" customHeight="1">
      <c r="A1694" s="331" t="s">
        <v>8640</v>
      </c>
      <c r="B1694" s="331" t="s">
        <v>8641</v>
      </c>
      <c r="C1694" s="331" t="str">
        <f t="shared" si="1"/>
        <v>GBArds and North Down</v>
      </c>
    </row>
    <row r="1695" ht="13.5" customHeight="1">
      <c r="A1695" s="331" t="s">
        <v>8642</v>
      </c>
      <c r="B1695" s="331" t="s">
        <v>8643</v>
      </c>
      <c r="C1695" s="331" t="str">
        <f t="shared" si="1"/>
        <v>GBAntrim and Newtownabbey</v>
      </c>
    </row>
    <row r="1696" ht="13.5" customHeight="1">
      <c r="A1696" s="331" t="s">
        <v>8644</v>
      </c>
      <c r="B1696" s="331" t="s">
        <v>8645</v>
      </c>
      <c r="C1696" s="331" t="str">
        <f t="shared" si="1"/>
        <v>GBBelfast</v>
      </c>
    </row>
    <row r="1697" ht="13.5" customHeight="1">
      <c r="A1697" s="331" t="s">
        <v>8646</v>
      </c>
      <c r="B1697" s="331" t="s">
        <v>8647</v>
      </c>
      <c r="C1697" s="331" t="str">
        <f t="shared" si="1"/>
        <v>GBCauseway Coast and Glens</v>
      </c>
    </row>
    <row r="1698" ht="13.5" customHeight="1">
      <c r="A1698" s="331" t="s">
        <v>8648</v>
      </c>
      <c r="B1698" s="331" t="s">
        <v>8649</v>
      </c>
      <c r="C1698" s="331" t="str">
        <f t="shared" si="1"/>
        <v>GBDerry City and Strabane</v>
      </c>
    </row>
    <row r="1699" ht="13.5" customHeight="1">
      <c r="A1699" s="331" t="s">
        <v>8650</v>
      </c>
      <c r="B1699" s="331" t="s">
        <v>8651</v>
      </c>
      <c r="C1699" s="331" t="str">
        <f t="shared" si="1"/>
        <v>GBFermanagh and Omagh</v>
      </c>
    </row>
    <row r="1700" ht="13.5" customHeight="1">
      <c r="A1700" s="331" t="s">
        <v>8652</v>
      </c>
      <c r="B1700" s="331" t="s">
        <v>8653</v>
      </c>
      <c r="C1700" s="331" t="str">
        <f t="shared" si="1"/>
        <v>GBLisburn and Castlereagh</v>
      </c>
    </row>
    <row r="1701" ht="13.5" customHeight="1">
      <c r="A1701" s="331" t="s">
        <v>8654</v>
      </c>
      <c r="B1701" s="331" t="s">
        <v>8655</v>
      </c>
      <c r="C1701" s="331" t="str">
        <f t="shared" si="1"/>
        <v>GBMid and East Antrim</v>
      </c>
    </row>
    <row r="1702" ht="13.5" customHeight="1">
      <c r="A1702" s="331" t="s">
        <v>8656</v>
      </c>
      <c r="B1702" s="331" t="s">
        <v>8657</v>
      </c>
      <c r="C1702" s="331" t="str">
        <f t="shared" si="1"/>
        <v>GBMid Ulster</v>
      </c>
    </row>
    <row r="1703" ht="13.5" customHeight="1">
      <c r="A1703" s="331" t="s">
        <v>8658</v>
      </c>
      <c r="B1703" s="331" t="s">
        <v>8659</v>
      </c>
      <c r="C1703" s="331" t="str">
        <f t="shared" si="1"/>
        <v>GBNewry, Mourne and Down</v>
      </c>
    </row>
    <row r="1704" ht="13.5" customHeight="1">
      <c r="A1704" s="331" t="s">
        <v>8660</v>
      </c>
      <c r="B1704" s="331" t="s">
        <v>8661</v>
      </c>
      <c r="C1704" s="331" t="str">
        <f t="shared" si="1"/>
        <v>GBIsle of Anglesey [Sir Ynys Môn GB-YNM]</v>
      </c>
    </row>
    <row r="1705" ht="13.5" customHeight="1">
      <c r="A1705" s="331" t="s">
        <v>8662</v>
      </c>
      <c r="B1705" s="331" t="s">
        <v>8663</v>
      </c>
      <c r="C1705" s="331" t="str">
        <f t="shared" si="1"/>
        <v>GBBath and North East Somerset</v>
      </c>
    </row>
    <row r="1706" ht="13.5" customHeight="1">
      <c r="A1706" s="331" t="s">
        <v>8664</v>
      </c>
      <c r="B1706" s="331" t="s">
        <v>8665</v>
      </c>
      <c r="C1706" s="331" t="str">
        <f t="shared" si="1"/>
        <v>GBBlackburn with Darwen</v>
      </c>
    </row>
    <row r="1707" ht="13.5" customHeight="1">
      <c r="A1707" s="331" t="s">
        <v>8666</v>
      </c>
      <c r="B1707" s="331" t="s">
        <v>8667</v>
      </c>
      <c r="C1707" s="331" t="str">
        <f t="shared" si="1"/>
        <v>GBBedford</v>
      </c>
    </row>
    <row r="1708" ht="13.5" customHeight="1">
      <c r="A1708" s="331" t="s">
        <v>8668</v>
      </c>
      <c r="B1708" s="331" t="s">
        <v>8669</v>
      </c>
      <c r="C1708" s="331" t="str">
        <f t="shared" si="1"/>
        <v>GBBridgend [Pen-y-bont ar Ogwr GB-POG]</v>
      </c>
    </row>
    <row r="1709" ht="13.5" customHeight="1">
      <c r="A1709" s="331" t="s">
        <v>8670</v>
      </c>
      <c r="B1709" s="331" t="s">
        <v>8671</v>
      </c>
      <c r="C1709" s="331" t="str">
        <f t="shared" si="1"/>
        <v>GBBlaenau Gwent</v>
      </c>
    </row>
    <row r="1710" ht="13.5" customHeight="1">
      <c r="A1710" s="331" t="s">
        <v>8672</v>
      </c>
      <c r="B1710" s="331" t="s">
        <v>8673</v>
      </c>
      <c r="C1710" s="331" t="str">
        <f t="shared" si="1"/>
        <v>GBBournemouth</v>
      </c>
    </row>
    <row r="1711" ht="13.5" customHeight="1">
      <c r="A1711" s="331" t="s">
        <v>8674</v>
      </c>
      <c r="B1711" s="331" t="s">
        <v>8675</v>
      </c>
      <c r="C1711" s="331" t="str">
        <f t="shared" si="1"/>
        <v>GBBrighton and Hove</v>
      </c>
    </row>
    <row r="1712" ht="13.5" customHeight="1">
      <c r="A1712" s="331" t="s">
        <v>8676</v>
      </c>
      <c r="B1712" s="331" t="s">
        <v>8677</v>
      </c>
      <c r="C1712" s="331" t="str">
        <f t="shared" si="1"/>
        <v>GBBlackpool</v>
      </c>
    </row>
    <row r="1713" ht="13.5" customHeight="1">
      <c r="A1713" s="331" t="s">
        <v>8678</v>
      </c>
      <c r="B1713" s="331" t="s">
        <v>8679</v>
      </c>
      <c r="C1713" s="331" t="str">
        <f t="shared" si="1"/>
        <v>GBBracknell Forest</v>
      </c>
    </row>
    <row r="1714" ht="13.5" customHeight="1">
      <c r="A1714" s="331" t="s">
        <v>8680</v>
      </c>
      <c r="B1714" s="331" t="s">
        <v>8681</v>
      </c>
      <c r="C1714" s="331" t="str">
        <f t="shared" si="1"/>
        <v>GBBristol, City of</v>
      </c>
    </row>
    <row r="1715" ht="13.5" customHeight="1">
      <c r="A1715" s="331" t="s">
        <v>8682</v>
      </c>
      <c r="B1715" s="331" t="s">
        <v>8683</v>
      </c>
      <c r="C1715" s="331" t="str">
        <f t="shared" si="1"/>
        <v>GBCaerphilly [Caerffili GB-CAF]</v>
      </c>
    </row>
    <row r="1716" ht="13.5" customHeight="1">
      <c r="A1716" s="331" t="s">
        <v>8684</v>
      </c>
      <c r="B1716" s="331" t="s">
        <v>8685</v>
      </c>
      <c r="C1716" s="331" t="str">
        <f t="shared" si="1"/>
        <v>GBCentral Bedfordshire</v>
      </c>
    </row>
    <row r="1717" ht="13.5" customHeight="1">
      <c r="A1717" s="331" t="s">
        <v>8686</v>
      </c>
      <c r="B1717" s="331" t="s">
        <v>8687</v>
      </c>
      <c r="C1717" s="331" t="str">
        <f t="shared" si="1"/>
        <v>GBCeredigion [Sir Ceredigion]</v>
      </c>
    </row>
    <row r="1718" ht="13.5" customHeight="1">
      <c r="A1718" s="331" t="s">
        <v>8688</v>
      </c>
      <c r="B1718" s="331" t="s">
        <v>8689</v>
      </c>
      <c r="C1718" s="331" t="str">
        <f t="shared" si="1"/>
        <v>GBCheshire East</v>
      </c>
    </row>
    <row r="1719" ht="13.5" customHeight="1">
      <c r="A1719" s="331" t="s">
        <v>8690</v>
      </c>
      <c r="B1719" s="331" t="s">
        <v>8691</v>
      </c>
      <c r="C1719" s="331" t="str">
        <f t="shared" si="1"/>
        <v>GBCheshire West and Chester</v>
      </c>
    </row>
    <row r="1720" ht="13.5" customHeight="1">
      <c r="A1720" s="331" t="s">
        <v>8692</v>
      </c>
      <c r="B1720" s="331" t="s">
        <v>8693</v>
      </c>
      <c r="C1720" s="331" t="str">
        <f t="shared" si="1"/>
        <v>GBCarmarthenshire [Sir Gaerfyrddin GB-GFY]</v>
      </c>
    </row>
    <row r="1721" ht="13.5" customHeight="1">
      <c r="A1721" s="331" t="s">
        <v>8694</v>
      </c>
      <c r="B1721" s="331" t="s">
        <v>8695</v>
      </c>
      <c r="C1721" s="331" t="str">
        <f t="shared" si="1"/>
        <v>GBCornwall</v>
      </c>
    </row>
    <row r="1722" ht="13.5" customHeight="1">
      <c r="A1722" s="331" t="s">
        <v>8696</v>
      </c>
      <c r="B1722" s="331" t="s">
        <v>8697</v>
      </c>
      <c r="C1722" s="331" t="str">
        <f t="shared" si="1"/>
        <v>GBCardiff [Caerdydd GB-CRD]</v>
      </c>
    </row>
    <row r="1723" ht="13.5" customHeight="1">
      <c r="A1723" s="331" t="s">
        <v>8698</v>
      </c>
      <c r="B1723" s="331" t="s">
        <v>8699</v>
      </c>
      <c r="C1723" s="331" t="str">
        <f t="shared" si="1"/>
        <v>GBConwy</v>
      </c>
    </row>
    <row r="1724" ht="13.5" customHeight="1">
      <c r="A1724" s="331" t="s">
        <v>8700</v>
      </c>
      <c r="B1724" s="331" t="s">
        <v>8701</v>
      </c>
      <c r="C1724" s="331" t="str">
        <f t="shared" si="1"/>
        <v>GBDarlington</v>
      </c>
    </row>
    <row r="1725" ht="13.5" customHeight="1">
      <c r="A1725" s="331" t="s">
        <v>8702</v>
      </c>
      <c r="B1725" s="331" t="s">
        <v>8703</v>
      </c>
      <c r="C1725" s="331" t="str">
        <f t="shared" si="1"/>
        <v>GBDenbighshire [Sir Ddinbych GB-DDB]</v>
      </c>
    </row>
    <row r="1726" ht="13.5" customHeight="1">
      <c r="A1726" s="331" t="s">
        <v>8704</v>
      </c>
      <c r="B1726" s="331" t="s">
        <v>8705</v>
      </c>
      <c r="C1726" s="331" t="str">
        <f t="shared" si="1"/>
        <v>GBDerby</v>
      </c>
    </row>
    <row r="1727" ht="13.5" customHeight="1">
      <c r="A1727" s="331" t="s">
        <v>8706</v>
      </c>
      <c r="B1727" s="331" t="s">
        <v>8707</v>
      </c>
      <c r="C1727" s="331" t="str">
        <f t="shared" si="1"/>
        <v>GBDurham County</v>
      </c>
    </row>
    <row r="1728" ht="13.5" customHeight="1">
      <c r="A1728" s="331" t="s">
        <v>8708</v>
      </c>
      <c r="B1728" s="331" t="s">
        <v>8709</v>
      </c>
      <c r="C1728" s="331" t="str">
        <f t="shared" si="1"/>
        <v>GBEast Riding of Yorkshire</v>
      </c>
    </row>
    <row r="1729" ht="13.5" customHeight="1">
      <c r="A1729" s="331" t="s">
        <v>8710</v>
      </c>
      <c r="B1729" s="331" t="s">
        <v>8711</v>
      </c>
      <c r="C1729" s="331" t="str">
        <f t="shared" si="1"/>
        <v>GBFlintshire [Sir y Fflint GB-FFL]</v>
      </c>
    </row>
    <row r="1730" ht="13.5" customHeight="1">
      <c r="A1730" s="331" t="s">
        <v>8712</v>
      </c>
      <c r="B1730" s="331" t="s">
        <v>8713</v>
      </c>
      <c r="C1730" s="331" t="str">
        <f t="shared" si="1"/>
        <v>GBGwynedd</v>
      </c>
    </row>
    <row r="1731" ht="13.5" customHeight="1">
      <c r="A1731" s="331" t="s">
        <v>8714</v>
      </c>
      <c r="B1731" s="331" t="s">
        <v>8715</v>
      </c>
      <c r="C1731" s="331" t="str">
        <f t="shared" si="1"/>
        <v>GBHalton</v>
      </c>
    </row>
    <row r="1732" ht="13.5" customHeight="1">
      <c r="A1732" s="331" t="s">
        <v>8716</v>
      </c>
      <c r="B1732" s="331" t="s">
        <v>8717</v>
      </c>
      <c r="C1732" s="331" t="str">
        <f t="shared" si="1"/>
        <v>GBHerefordshire</v>
      </c>
    </row>
    <row r="1733" ht="13.5" customHeight="1">
      <c r="A1733" s="331" t="s">
        <v>8718</v>
      </c>
      <c r="B1733" s="331" t="s">
        <v>8719</v>
      </c>
      <c r="C1733" s="331" t="str">
        <f t="shared" si="1"/>
        <v>GBHartlepool</v>
      </c>
    </row>
    <row r="1734" ht="13.5" customHeight="1">
      <c r="A1734" s="331" t="s">
        <v>8720</v>
      </c>
      <c r="B1734" s="331" t="s">
        <v>8721</v>
      </c>
      <c r="C1734" s="331" t="str">
        <f t="shared" si="1"/>
        <v>GBIsles of Scilly</v>
      </c>
    </row>
    <row r="1735" ht="13.5" customHeight="1">
      <c r="A1735" s="331" t="s">
        <v>8722</v>
      </c>
      <c r="B1735" s="331" t="s">
        <v>8723</v>
      </c>
      <c r="C1735" s="331" t="str">
        <f t="shared" si="1"/>
        <v>GBIsle of Wight</v>
      </c>
    </row>
    <row r="1736" ht="13.5" customHeight="1">
      <c r="A1736" s="331" t="s">
        <v>8724</v>
      </c>
      <c r="B1736" s="331" t="s">
        <v>8725</v>
      </c>
      <c r="C1736" s="331" t="str">
        <f t="shared" si="1"/>
        <v>GBKingston upon Hull</v>
      </c>
    </row>
    <row r="1737" ht="13.5" customHeight="1">
      <c r="A1737" s="331" t="s">
        <v>8726</v>
      </c>
      <c r="B1737" s="331" t="s">
        <v>8727</v>
      </c>
      <c r="C1737" s="331" t="str">
        <f t="shared" si="1"/>
        <v>GBLeicester</v>
      </c>
    </row>
    <row r="1738" ht="13.5" customHeight="1">
      <c r="A1738" s="331" t="s">
        <v>8728</v>
      </c>
      <c r="B1738" s="331" t="s">
        <v>8729</v>
      </c>
      <c r="C1738" s="331" t="str">
        <f t="shared" si="1"/>
        <v>GBLuton</v>
      </c>
    </row>
    <row r="1739" ht="13.5" customHeight="1">
      <c r="A1739" s="331" t="s">
        <v>8730</v>
      </c>
      <c r="B1739" s="331" t="s">
        <v>8731</v>
      </c>
      <c r="C1739" s="331" t="str">
        <f t="shared" si="1"/>
        <v>GBMiddlesbrough</v>
      </c>
    </row>
    <row r="1740" ht="13.5" customHeight="1">
      <c r="A1740" s="331" t="s">
        <v>8732</v>
      </c>
      <c r="B1740" s="331" t="s">
        <v>8733</v>
      </c>
      <c r="C1740" s="331" t="str">
        <f t="shared" si="1"/>
        <v>GBMedway</v>
      </c>
    </row>
    <row r="1741" ht="13.5" customHeight="1">
      <c r="A1741" s="331" t="s">
        <v>8734</v>
      </c>
      <c r="B1741" s="331" t="s">
        <v>8735</v>
      </c>
      <c r="C1741" s="331" t="str">
        <f t="shared" si="1"/>
        <v>GBMilton Keynes</v>
      </c>
    </row>
    <row r="1742" ht="13.5" customHeight="1">
      <c r="A1742" s="331" t="s">
        <v>8736</v>
      </c>
      <c r="B1742" s="331" t="s">
        <v>8737</v>
      </c>
      <c r="C1742" s="331" t="str">
        <f t="shared" si="1"/>
        <v>GBMonmouthshire [Sir Fynwy GB-FYN]</v>
      </c>
    </row>
    <row r="1743" ht="13.5" customHeight="1">
      <c r="A1743" s="331" t="s">
        <v>8738</v>
      </c>
      <c r="B1743" s="331" t="s">
        <v>8739</v>
      </c>
      <c r="C1743" s="331" t="str">
        <f t="shared" si="1"/>
        <v>GBMerthyr Tydfil [Merthyr Tudful GB-MTU]</v>
      </c>
    </row>
    <row r="1744" ht="13.5" customHeight="1">
      <c r="A1744" s="331" t="s">
        <v>8740</v>
      </c>
      <c r="B1744" s="331" t="s">
        <v>8741</v>
      </c>
      <c r="C1744" s="331" t="str">
        <f t="shared" si="1"/>
        <v>GBNorthumberland</v>
      </c>
    </row>
    <row r="1745" ht="13.5" customHeight="1">
      <c r="A1745" s="331" t="s">
        <v>8742</v>
      </c>
      <c r="B1745" s="331" t="s">
        <v>8743</v>
      </c>
      <c r="C1745" s="331" t="str">
        <f t="shared" si="1"/>
        <v>GBNorth East Lincolnshire</v>
      </c>
    </row>
    <row r="1746" ht="13.5" customHeight="1">
      <c r="A1746" s="331" t="s">
        <v>8744</v>
      </c>
      <c r="B1746" s="331" t="s">
        <v>8745</v>
      </c>
      <c r="C1746" s="331" t="str">
        <f t="shared" si="1"/>
        <v>GBNottingham</v>
      </c>
    </row>
    <row r="1747" ht="13.5" customHeight="1">
      <c r="A1747" s="331" t="s">
        <v>8746</v>
      </c>
      <c r="B1747" s="331" t="s">
        <v>8747</v>
      </c>
      <c r="C1747" s="331" t="str">
        <f t="shared" si="1"/>
        <v>GBNorth Lincolnshire</v>
      </c>
    </row>
    <row r="1748" ht="13.5" customHeight="1">
      <c r="A1748" s="331" t="s">
        <v>8748</v>
      </c>
      <c r="B1748" s="331" t="s">
        <v>8749</v>
      </c>
      <c r="C1748" s="331" t="str">
        <f t="shared" si="1"/>
        <v>GBNorth Somerset</v>
      </c>
    </row>
    <row r="1749" ht="13.5" customHeight="1">
      <c r="A1749" s="331" t="s">
        <v>8750</v>
      </c>
      <c r="B1749" s="331" t="s">
        <v>8751</v>
      </c>
      <c r="C1749" s="331" t="str">
        <f t="shared" si="1"/>
        <v>GBNeath Port Talbot [Castell-nedd Port Talbot GB-CTL]</v>
      </c>
    </row>
    <row r="1750" ht="13.5" customHeight="1">
      <c r="A1750" s="331" t="s">
        <v>8752</v>
      </c>
      <c r="B1750" s="331" t="s">
        <v>8753</v>
      </c>
      <c r="C1750" s="331" t="str">
        <f t="shared" si="1"/>
        <v>GBNewport [Casnewydd GB-CNW]</v>
      </c>
    </row>
    <row r="1751" ht="13.5" customHeight="1">
      <c r="A1751" s="331" t="s">
        <v>8754</v>
      </c>
      <c r="B1751" s="331" t="s">
        <v>8755</v>
      </c>
      <c r="C1751" s="331" t="str">
        <f t="shared" si="1"/>
        <v>GBPembrokeshire [Sir Benfro GB-BNF]</v>
      </c>
    </row>
    <row r="1752" ht="13.5" customHeight="1">
      <c r="A1752" s="331" t="s">
        <v>8756</v>
      </c>
      <c r="B1752" s="331" t="s">
        <v>8757</v>
      </c>
      <c r="C1752" s="331" t="str">
        <f t="shared" si="1"/>
        <v>GBPlymouth</v>
      </c>
    </row>
    <row r="1753" ht="13.5" customHeight="1">
      <c r="A1753" s="331" t="s">
        <v>8758</v>
      </c>
      <c r="B1753" s="331" t="s">
        <v>8759</v>
      </c>
      <c r="C1753" s="331" t="str">
        <f t="shared" si="1"/>
        <v>GBPoole</v>
      </c>
    </row>
    <row r="1754" ht="13.5" customHeight="1">
      <c r="A1754" s="331" t="s">
        <v>8760</v>
      </c>
      <c r="B1754" s="331" t="s">
        <v>8761</v>
      </c>
      <c r="C1754" s="331" t="str">
        <f t="shared" si="1"/>
        <v>GBPortsmouth</v>
      </c>
    </row>
    <row r="1755" ht="13.5" customHeight="1">
      <c r="A1755" s="331" t="s">
        <v>8762</v>
      </c>
      <c r="B1755" s="331" t="s">
        <v>8763</v>
      </c>
      <c r="C1755" s="331" t="str">
        <f t="shared" si="1"/>
        <v>GBPowys</v>
      </c>
    </row>
    <row r="1756" ht="13.5" customHeight="1">
      <c r="A1756" s="331" t="s">
        <v>8764</v>
      </c>
      <c r="B1756" s="331" t="s">
        <v>8765</v>
      </c>
      <c r="C1756" s="331" t="str">
        <f t="shared" si="1"/>
        <v>GBPeterborough</v>
      </c>
    </row>
    <row r="1757" ht="13.5" customHeight="1">
      <c r="A1757" s="331" t="s">
        <v>8766</v>
      </c>
      <c r="B1757" s="331" t="s">
        <v>8767</v>
      </c>
      <c r="C1757" s="331" t="str">
        <f t="shared" si="1"/>
        <v>GBRedcar and Cleveland</v>
      </c>
    </row>
    <row r="1758" ht="13.5" customHeight="1">
      <c r="A1758" s="331" t="s">
        <v>8768</v>
      </c>
      <c r="B1758" s="331" t="s">
        <v>8769</v>
      </c>
      <c r="C1758" s="331" t="str">
        <f t="shared" si="1"/>
        <v>GBRhondda, Cynon, Taff [Rhondda, Cynon,Taf]</v>
      </c>
    </row>
    <row r="1759" ht="13.5" customHeight="1">
      <c r="A1759" s="331" t="s">
        <v>8770</v>
      </c>
      <c r="B1759" s="331" t="s">
        <v>8771</v>
      </c>
      <c r="C1759" s="331" t="str">
        <f t="shared" si="1"/>
        <v>GBReading</v>
      </c>
    </row>
    <row r="1760" ht="13.5" customHeight="1">
      <c r="A1760" s="331" t="s">
        <v>8772</v>
      </c>
      <c r="B1760" s="331" t="s">
        <v>8773</v>
      </c>
      <c r="C1760" s="331" t="str">
        <f t="shared" si="1"/>
        <v>GBRutland</v>
      </c>
    </row>
    <row r="1761" ht="13.5" customHeight="1">
      <c r="A1761" s="331" t="s">
        <v>8774</v>
      </c>
      <c r="B1761" s="331" t="s">
        <v>8775</v>
      </c>
      <c r="C1761" s="331" t="str">
        <f t="shared" si="1"/>
        <v>GBSouth Gloucestershire</v>
      </c>
    </row>
    <row r="1762" ht="13.5" customHeight="1">
      <c r="A1762" s="331" t="s">
        <v>8776</v>
      </c>
      <c r="B1762" s="331" t="s">
        <v>8777</v>
      </c>
      <c r="C1762" s="331" t="str">
        <f t="shared" si="1"/>
        <v>GBShropshire</v>
      </c>
    </row>
    <row r="1763" ht="13.5" customHeight="1">
      <c r="A1763" s="331" t="s">
        <v>8778</v>
      </c>
      <c r="B1763" s="331" t="s">
        <v>8779</v>
      </c>
      <c r="C1763" s="331" t="str">
        <f t="shared" si="1"/>
        <v>GBSlough</v>
      </c>
    </row>
    <row r="1764" ht="13.5" customHeight="1">
      <c r="A1764" s="331" t="s">
        <v>8780</v>
      </c>
      <c r="B1764" s="331" t="s">
        <v>8781</v>
      </c>
      <c r="C1764" s="331" t="str">
        <f t="shared" si="1"/>
        <v>GBSouthend-on-Sea</v>
      </c>
    </row>
    <row r="1765" ht="13.5" customHeight="1">
      <c r="A1765" s="331" t="s">
        <v>8782</v>
      </c>
      <c r="B1765" s="331" t="s">
        <v>8783</v>
      </c>
      <c r="C1765" s="331" t="str">
        <f t="shared" si="1"/>
        <v>GBStoke-on-Trent</v>
      </c>
    </row>
    <row r="1766" ht="13.5" customHeight="1">
      <c r="A1766" s="331" t="s">
        <v>8784</v>
      </c>
      <c r="B1766" s="331" t="s">
        <v>8785</v>
      </c>
      <c r="C1766" s="331" t="str">
        <f t="shared" si="1"/>
        <v>GBSouthampton</v>
      </c>
    </row>
    <row r="1767" ht="13.5" customHeight="1">
      <c r="A1767" s="331" t="s">
        <v>8786</v>
      </c>
      <c r="B1767" s="331" t="s">
        <v>8787</v>
      </c>
      <c r="C1767" s="331" t="str">
        <f t="shared" si="1"/>
        <v>GBStockton-on-Tees</v>
      </c>
    </row>
    <row r="1768" ht="13.5" customHeight="1">
      <c r="A1768" s="331" t="s">
        <v>8788</v>
      </c>
      <c r="B1768" s="331" t="s">
        <v>8789</v>
      </c>
      <c r="C1768" s="331" t="str">
        <f t="shared" si="1"/>
        <v>GBSwansea [Abertawe GB-ATA]</v>
      </c>
    </row>
    <row r="1769" ht="13.5" customHeight="1">
      <c r="A1769" s="331" t="s">
        <v>8790</v>
      </c>
      <c r="B1769" s="331" t="s">
        <v>8791</v>
      </c>
      <c r="C1769" s="331" t="str">
        <f t="shared" si="1"/>
        <v>GBSwindon</v>
      </c>
    </row>
    <row r="1770" ht="13.5" customHeight="1">
      <c r="A1770" s="331" t="s">
        <v>8792</v>
      </c>
      <c r="B1770" s="331" t="s">
        <v>8793</v>
      </c>
      <c r="C1770" s="331" t="str">
        <f t="shared" si="1"/>
        <v>GBTelford and Wrekin</v>
      </c>
    </row>
    <row r="1771" ht="13.5" customHeight="1">
      <c r="A1771" s="331" t="s">
        <v>8794</v>
      </c>
      <c r="B1771" s="331" t="s">
        <v>8795</v>
      </c>
      <c r="C1771" s="331" t="str">
        <f t="shared" si="1"/>
        <v>GBThurrock</v>
      </c>
    </row>
    <row r="1772" ht="13.5" customHeight="1">
      <c r="A1772" s="331" t="s">
        <v>8796</v>
      </c>
      <c r="B1772" s="331" t="s">
        <v>8797</v>
      </c>
      <c r="C1772" s="331" t="str">
        <f t="shared" si="1"/>
        <v>GBTorbay</v>
      </c>
    </row>
    <row r="1773" ht="13.5" customHeight="1">
      <c r="A1773" s="331" t="s">
        <v>8798</v>
      </c>
      <c r="B1773" s="331" t="s">
        <v>8799</v>
      </c>
      <c r="C1773" s="331" t="str">
        <f t="shared" si="1"/>
        <v>GBTorfaen [Tor-faen]</v>
      </c>
    </row>
    <row r="1774" ht="13.5" customHeight="1">
      <c r="A1774" s="331" t="s">
        <v>8800</v>
      </c>
      <c r="B1774" s="331" t="s">
        <v>8801</v>
      </c>
      <c r="C1774" s="331" t="str">
        <f t="shared" si="1"/>
        <v>GBVale of Glamorgan, The [Bro Morgannwg GB-BMG]</v>
      </c>
    </row>
    <row r="1775" ht="13.5" customHeight="1">
      <c r="A1775" s="331" t="s">
        <v>8802</v>
      </c>
      <c r="B1775" s="331" t="s">
        <v>8803</v>
      </c>
      <c r="C1775" s="331" t="str">
        <f t="shared" si="1"/>
        <v>GBWest Berkshire</v>
      </c>
    </row>
    <row r="1776" ht="13.5" customHeight="1">
      <c r="A1776" s="331" t="s">
        <v>8804</v>
      </c>
      <c r="B1776" s="331" t="s">
        <v>8805</v>
      </c>
      <c r="C1776" s="331" t="str">
        <f t="shared" si="1"/>
        <v>GBWiltshire</v>
      </c>
    </row>
    <row r="1777" ht="13.5" customHeight="1">
      <c r="A1777" s="331" t="s">
        <v>8806</v>
      </c>
      <c r="B1777" s="331" t="s">
        <v>8807</v>
      </c>
      <c r="C1777" s="331" t="str">
        <f t="shared" si="1"/>
        <v>GBWindsor and Maidenhead</v>
      </c>
    </row>
    <row r="1778" ht="13.5" customHeight="1">
      <c r="A1778" s="331" t="s">
        <v>8808</v>
      </c>
      <c r="B1778" s="331" t="s">
        <v>8809</v>
      </c>
      <c r="C1778" s="331" t="str">
        <f t="shared" si="1"/>
        <v>GBWokingham</v>
      </c>
    </row>
    <row r="1779" ht="13.5" customHeight="1">
      <c r="A1779" s="331" t="s">
        <v>8810</v>
      </c>
      <c r="B1779" s="331" t="s">
        <v>8811</v>
      </c>
      <c r="C1779" s="331" t="str">
        <f t="shared" si="1"/>
        <v>GBWarrington</v>
      </c>
    </row>
    <row r="1780" ht="13.5" customHeight="1">
      <c r="A1780" s="331" t="s">
        <v>8812</v>
      </c>
      <c r="B1780" s="331" t="s">
        <v>8813</v>
      </c>
      <c r="C1780" s="331" t="str">
        <f t="shared" si="1"/>
        <v>GBWrexham [Wrecsam GB-WRC]</v>
      </c>
    </row>
    <row r="1781" ht="13.5" customHeight="1">
      <c r="A1781" s="331" t="s">
        <v>8814</v>
      </c>
      <c r="B1781" s="331" t="s">
        <v>8815</v>
      </c>
      <c r="C1781" s="331" t="str">
        <f t="shared" si="1"/>
        <v>GBYork</v>
      </c>
    </row>
    <row r="1782" ht="13.5" customHeight="1">
      <c r="A1782" s="331" t="s">
        <v>8816</v>
      </c>
      <c r="B1782" s="331" t="s">
        <v>8817</v>
      </c>
      <c r="C1782" s="331" t="str">
        <f t="shared" si="1"/>
        <v>GBBirmingham</v>
      </c>
    </row>
    <row r="1783" ht="13.5" customHeight="1">
      <c r="A1783" s="331" t="s">
        <v>8818</v>
      </c>
      <c r="B1783" s="331" t="s">
        <v>8819</v>
      </c>
      <c r="C1783" s="331" t="str">
        <f t="shared" si="1"/>
        <v>GBBarnsley</v>
      </c>
    </row>
    <row r="1784" ht="13.5" customHeight="1">
      <c r="A1784" s="331" t="s">
        <v>8820</v>
      </c>
      <c r="B1784" s="331" t="s">
        <v>8821</v>
      </c>
      <c r="C1784" s="331" t="str">
        <f t="shared" si="1"/>
        <v>GBBolton</v>
      </c>
    </row>
    <row r="1785" ht="13.5" customHeight="1">
      <c r="A1785" s="331" t="s">
        <v>8822</v>
      </c>
      <c r="B1785" s="331" t="s">
        <v>8823</v>
      </c>
      <c r="C1785" s="331" t="str">
        <f t="shared" si="1"/>
        <v>GBBradford</v>
      </c>
    </row>
    <row r="1786" ht="13.5" customHeight="1">
      <c r="A1786" s="331" t="s">
        <v>8824</v>
      </c>
      <c r="B1786" s="331" t="s">
        <v>8825</v>
      </c>
      <c r="C1786" s="331" t="str">
        <f t="shared" si="1"/>
        <v>GBBury</v>
      </c>
    </row>
    <row r="1787" ht="13.5" customHeight="1">
      <c r="A1787" s="331" t="s">
        <v>8826</v>
      </c>
      <c r="B1787" s="331" t="s">
        <v>8827</v>
      </c>
      <c r="C1787" s="331" t="str">
        <f t="shared" si="1"/>
        <v>GBCalderdale</v>
      </c>
    </row>
    <row r="1788" ht="13.5" customHeight="1">
      <c r="A1788" s="331" t="s">
        <v>8828</v>
      </c>
      <c r="B1788" s="331" t="s">
        <v>8829</v>
      </c>
      <c r="C1788" s="331" t="str">
        <f t="shared" si="1"/>
        <v>GBCoventry</v>
      </c>
    </row>
    <row r="1789" ht="13.5" customHeight="1">
      <c r="A1789" s="331" t="s">
        <v>8830</v>
      </c>
      <c r="B1789" s="331" t="s">
        <v>8831</v>
      </c>
      <c r="C1789" s="331" t="str">
        <f t="shared" si="1"/>
        <v>GBDoncaster</v>
      </c>
    </row>
    <row r="1790" ht="13.5" customHeight="1">
      <c r="A1790" s="331" t="s">
        <v>8832</v>
      </c>
      <c r="B1790" s="331" t="s">
        <v>8833</v>
      </c>
      <c r="C1790" s="331" t="str">
        <f t="shared" si="1"/>
        <v>GBDudley</v>
      </c>
    </row>
    <row r="1791" ht="13.5" customHeight="1">
      <c r="A1791" s="331" t="s">
        <v>8834</v>
      </c>
      <c r="B1791" s="331" t="s">
        <v>8835</v>
      </c>
      <c r="C1791" s="331" t="str">
        <f t="shared" si="1"/>
        <v>GBGateshead</v>
      </c>
    </row>
    <row r="1792" ht="13.5" customHeight="1">
      <c r="A1792" s="331" t="s">
        <v>8836</v>
      </c>
      <c r="B1792" s="331" t="s">
        <v>8837</v>
      </c>
      <c r="C1792" s="331" t="str">
        <f t="shared" si="1"/>
        <v>GBKirklees</v>
      </c>
    </row>
    <row r="1793" ht="13.5" customHeight="1">
      <c r="A1793" s="331" t="s">
        <v>8838</v>
      </c>
      <c r="B1793" s="331" t="s">
        <v>8839</v>
      </c>
      <c r="C1793" s="331" t="str">
        <f t="shared" si="1"/>
        <v>GBKnowsley</v>
      </c>
    </row>
    <row r="1794" ht="13.5" customHeight="1">
      <c r="A1794" s="331" t="s">
        <v>8840</v>
      </c>
      <c r="B1794" s="331" t="s">
        <v>8841</v>
      </c>
      <c r="C1794" s="331" t="str">
        <f t="shared" si="1"/>
        <v>GBLeeds</v>
      </c>
    </row>
    <row r="1795" ht="13.5" customHeight="1">
      <c r="A1795" s="331" t="s">
        <v>8842</v>
      </c>
      <c r="B1795" s="331" t="s">
        <v>8843</v>
      </c>
      <c r="C1795" s="331" t="str">
        <f t="shared" si="1"/>
        <v>GBLiverpool</v>
      </c>
    </row>
    <row r="1796" ht="13.5" customHeight="1">
      <c r="A1796" s="331" t="s">
        <v>8844</v>
      </c>
      <c r="B1796" s="331" t="s">
        <v>8845</v>
      </c>
      <c r="C1796" s="331" t="str">
        <f t="shared" si="1"/>
        <v>GBManchester</v>
      </c>
    </row>
    <row r="1797" ht="13.5" customHeight="1">
      <c r="A1797" s="331" t="s">
        <v>8846</v>
      </c>
      <c r="B1797" s="331" t="s">
        <v>8847</v>
      </c>
      <c r="C1797" s="331" t="str">
        <f t="shared" si="1"/>
        <v>GBNewcastle upon Tyne</v>
      </c>
    </row>
    <row r="1798" ht="13.5" customHeight="1">
      <c r="A1798" s="331" t="s">
        <v>8848</v>
      </c>
      <c r="B1798" s="331" t="s">
        <v>8849</v>
      </c>
      <c r="C1798" s="331" t="str">
        <f t="shared" si="1"/>
        <v>GBNorth Tyneside</v>
      </c>
    </row>
    <row r="1799" ht="13.5" customHeight="1">
      <c r="A1799" s="331" t="s">
        <v>8850</v>
      </c>
      <c r="B1799" s="331" t="s">
        <v>8851</v>
      </c>
      <c r="C1799" s="331" t="str">
        <f t="shared" si="1"/>
        <v>GBOldham</v>
      </c>
    </row>
    <row r="1800" ht="13.5" customHeight="1">
      <c r="A1800" s="331" t="s">
        <v>8852</v>
      </c>
      <c r="B1800" s="331" t="s">
        <v>8853</v>
      </c>
      <c r="C1800" s="331" t="str">
        <f t="shared" si="1"/>
        <v>GBRochdale</v>
      </c>
    </row>
    <row r="1801" ht="13.5" customHeight="1">
      <c r="A1801" s="331" t="s">
        <v>8854</v>
      </c>
      <c r="B1801" s="331" t="s">
        <v>8855</v>
      </c>
      <c r="C1801" s="331" t="str">
        <f t="shared" si="1"/>
        <v>GBRotherham</v>
      </c>
    </row>
    <row r="1802" ht="13.5" customHeight="1">
      <c r="A1802" s="331" t="s">
        <v>8856</v>
      </c>
      <c r="B1802" s="331" t="s">
        <v>8857</v>
      </c>
      <c r="C1802" s="331" t="str">
        <f t="shared" si="1"/>
        <v>GBSandwell</v>
      </c>
    </row>
    <row r="1803" ht="13.5" customHeight="1">
      <c r="A1803" s="331" t="s">
        <v>8858</v>
      </c>
      <c r="B1803" s="331" t="s">
        <v>8859</v>
      </c>
      <c r="C1803" s="331" t="str">
        <f t="shared" si="1"/>
        <v>GBSefton</v>
      </c>
    </row>
    <row r="1804" ht="13.5" customHeight="1">
      <c r="A1804" s="331" t="s">
        <v>8860</v>
      </c>
      <c r="B1804" s="331" t="s">
        <v>8861</v>
      </c>
      <c r="C1804" s="331" t="str">
        <f t="shared" si="1"/>
        <v>GBSheffield</v>
      </c>
    </row>
    <row r="1805" ht="13.5" customHeight="1">
      <c r="A1805" s="331" t="s">
        <v>8862</v>
      </c>
      <c r="B1805" s="331" t="s">
        <v>8863</v>
      </c>
      <c r="C1805" s="331" t="str">
        <f t="shared" si="1"/>
        <v>GBSt. Helens</v>
      </c>
    </row>
    <row r="1806" ht="13.5" customHeight="1">
      <c r="A1806" s="331" t="s">
        <v>8864</v>
      </c>
      <c r="B1806" s="331" t="s">
        <v>8865</v>
      </c>
      <c r="C1806" s="331" t="str">
        <f t="shared" si="1"/>
        <v>GBStockport</v>
      </c>
    </row>
    <row r="1807" ht="13.5" customHeight="1">
      <c r="A1807" s="331" t="s">
        <v>8866</v>
      </c>
      <c r="B1807" s="331" t="s">
        <v>8867</v>
      </c>
      <c r="C1807" s="331" t="str">
        <f t="shared" si="1"/>
        <v>GBSalford</v>
      </c>
    </row>
    <row r="1808" ht="13.5" customHeight="1">
      <c r="A1808" s="331" t="s">
        <v>8868</v>
      </c>
      <c r="B1808" s="331" t="s">
        <v>8869</v>
      </c>
      <c r="C1808" s="331" t="str">
        <f t="shared" si="1"/>
        <v>GBSunderland</v>
      </c>
    </row>
    <row r="1809" ht="13.5" customHeight="1">
      <c r="A1809" s="331" t="s">
        <v>8870</v>
      </c>
      <c r="B1809" s="331" t="s">
        <v>8871</v>
      </c>
      <c r="C1809" s="331" t="str">
        <f t="shared" si="1"/>
        <v>GBSolihull</v>
      </c>
    </row>
    <row r="1810" ht="13.5" customHeight="1">
      <c r="A1810" s="331" t="s">
        <v>8872</v>
      </c>
      <c r="B1810" s="331" t="s">
        <v>8873</v>
      </c>
      <c r="C1810" s="331" t="str">
        <f t="shared" si="1"/>
        <v>GBSouth Tyneside</v>
      </c>
    </row>
    <row r="1811" ht="13.5" customHeight="1">
      <c r="A1811" s="331" t="s">
        <v>8874</v>
      </c>
      <c r="B1811" s="331" t="s">
        <v>8875</v>
      </c>
      <c r="C1811" s="331" t="str">
        <f t="shared" si="1"/>
        <v>GBTameside</v>
      </c>
    </row>
    <row r="1812" ht="13.5" customHeight="1">
      <c r="A1812" s="331" t="s">
        <v>8876</v>
      </c>
      <c r="B1812" s="331" t="s">
        <v>8877</v>
      </c>
      <c r="C1812" s="331" t="str">
        <f t="shared" si="1"/>
        <v>GBTrafford</v>
      </c>
    </row>
    <row r="1813" ht="13.5" customHeight="1">
      <c r="A1813" s="331" t="s">
        <v>8878</v>
      </c>
      <c r="B1813" s="331" t="s">
        <v>8879</v>
      </c>
      <c r="C1813" s="331" t="str">
        <f t="shared" si="1"/>
        <v>GBWigan</v>
      </c>
    </row>
    <row r="1814" ht="13.5" customHeight="1">
      <c r="A1814" s="331" t="s">
        <v>8880</v>
      </c>
      <c r="B1814" s="331" t="s">
        <v>8881</v>
      </c>
      <c r="C1814" s="331" t="str">
        <f t="shared" si="1"/>
        <v>GBWakefield</v>
      </c>
    </row>
    <row r="1815" ht="13.5" customHeight="1">
      <c r="A1815" s="331" t="s">
        <v>8882</v>
      </c>
      <c r="B1815" s="331" t="s">
        <v>8883</v>
      </c>
      <c r="C1815" s="331" t="str">
        <f t="shared" si="1"/>
        <v>GBWalsall</v>
      </c>
    </row>
    <row r="1816" ht="13.5" customHeight="1">
      <c r="A1816" s="331" t="s">
        <v>8884</v>
      </c>
      <c r="B1816" s="331" t="s">
        <v>8885</v>
      </c>
      <c r="C1816" s="331" t="str">
        <f t="shared" si="1"/>
        <v>GBWolverhampton</v>
      </c>
    </row>
    <row r="1817" ht="13.5" customHeight="1">
      <c r="A1817" s="331" t="s">
        <v>8886</v>
      </c>
      <c r="B1817" s="331" t="s">
        <v>8887</v>
      </c>
      <c r="C1817" s="331" t="str">
        <f t="shared" si="1"/>
        <v>GBWirral</v>
      </c>
    </row>
    <row r="1818" ht="13.5" customHeight="1">
      <c r="A1818" s="331" t="s">
        <v>8888</v>
      </c>
      <c r="B1818" s="331" t="s">
        <v>8889</v>
      </c>
      <c r="C1818" s="331" t="str">
        <f t="shared" si="1"/>
        <v>GBBarking and Dagenham</v>
      </c>
    </row>
    <row r="1819" ht="13.5" customHeight="1">
      <c r="A1819" s="331" t="s">
        <v>8890</v>
      </c>
      <c r="B1819" s="331" t="s">
        <v>8891</v>
      </c>
      <c r="C1819" s="331" t="str">
        <f t="shared" si="1"/>
        <v>GBBrent</v>
      </c>
    </row>
    <row r="1820" ht="13.5" customHeight="1">
      <c r="A1820" s="331" t="s">
        <v>8892</v>
      </c>
      <c r="B1820" s="331" t="s">
        <v>8893</v>
      </c>
      <c r="C1820" s="331" t="str">
        <f t="shared" si="1"/>
        <v>GBBexley</v>
      </c>
    </row>
    <row r="1821" ht="13.5" customHeight="1">
      <c r="A1821" s="331" t="s">
        <v>8894</v>
      </c>
      <c r="B1821" s="331" t="s">
        <v>8895</v>
      </c>
      <c r="C1821" s="331" t="str">
        <f t="shared" si="1"/>
        <v>GBBarnet</v>
      </c>
    </row>
    <row r="1822" ht="13.5" customHeight="1">
      <c r="A1822" s="331" t="s">
        <v>8896</v>
      </c>
      <c r="B1822" s="331" t="s">
        <v>8897</v>
      </c>
      <c r="C1822" s="331" t="str">
        <f t="shared" si="1"/>
        <v>GBBromley</v>
      </c>
    </row>
    <row r="1823" ht="13.5" customHeight="1">
      <c r="A1823" s="331" t="s">
        <v>8898</v>
      </c>
      <c r="B1823" s="331" t="s">
        <v>8899</v>
      </c>
      <c r="C1823" s="331" t="str">
        <f t="shared" si="1"/>
        <v>GBCamden</v>
      </c>
    </row>
    <row r="1824" ht="13.5" customHeight="1">
      <c r="A1824" s="331" t="s">
        <v>8900</v>
      </c>
      <c r="B1824" s="331" t="s">
        <v>1752</v>
      </c>
      <c r="C1824" s="331" t="str">
        <f t="shared" si="1"/>
        <v>GBCroydon</v>
      </c>
    </row>
    <row r="1825" ht="13.5" customHeight="1">
      <c r="A1825" s="331" t="s">
        <v>8901</v>
      </c>
      <c r="B1825" s="331" t="s">
        <v>8902</v>
      </c>
      <c r="C1825" s="331" t="str">
        <f t="shared" si="1"/>
        <v>GBEaling</v>
      </c>
    </row>
    <row r="1826" ht="13.5" customHeight="1">
      <c r="A1826" s="331" t="s">
        <v>8903</v>
      </c>
      <c r="B1826" s="331" t="s">
        <v>8904</v>
      </c>
      <c r="C1826" s="331" t="str">
        <f t="shared" si="1"/>
        <v>GBEnfield</v>
      </c>
    </row>
    <row r="1827" ht="13.5" customHeight="1">
      <c r="A1827" s="331" t="s">
        <v>8905</v>
      </c>
      <c r="B1827" s="331" t="s">
        <v>8906</v>
      </c>
      <c r="C1827" s="331" t="str">
        <f t="shared" si="1"/>
        <v>GBGreenwich</v>
      </c>
    </row>
    <row r="1828" ht="13.5" customHeight="1">
      <c r="A1828" s="331" t="s">
        <v>8907</v>
      </c>
      <c r="B1828" s="331" t="s">
        <v>8908</v>
      </c>
      <c r="C1828" s="331" t="str">
        <f t="shared" si="1"/>
        <v>GBHavering</v>
      </c>
    </row>
    <row r="1829" ht="13.5" customHeight="1">
      <c r="A1829" s="331" t="s">
        <v>8909</v>
      </c>
      <c r="B1829" s="331" t="s">
        <v>8910</v>
      </c>
      <c r="C1829" s="331" t="str">
        <f t="shared" si="1"/>
        <v>GBHackney</v>
      </c>
    </row>
    <row r="1830" ht="13.5" customHeight="1">
      <c r="A1830" s="331" t="s">
        <v>8911</v>
      </c>
      <c r="B1830" s="331" t="s">
        <v>8912</v>
      </c>
      <c r="C1830" s="331" t="str">
        <f t="shared" si="1"/>
        <v>GBHillingdon</v>
      </c>
    </row>
    <row r="1831" ht="13.5" customHeight="1">
      <c r="A1831" s="331" t="s">
        <v>8913</v>
      </c>
      <c r="B1831" s="331" t="s">
        <v>8914</v>
      </c>
      <c r="C1831" s="331" t="str">
        <f t="shared" si="1"/>
        <v>GBHammersmith and Fulham</v>
      </c>
    </row>
    <row r="1832" ht="13.5" customHeight="1">
      <c r="A1832" s="331" t="s">
        <v>8915</v>
      </c>
      <c r="B1832" s="331" t="s">
        <v>8916</v>
      </c>
      <c r="C1832" s="331" t="str">
        <f t="shared" si="1"/>
        <v>GBHounslow</v>
      </c>
    </row>
    <row r="1833" ht="13.5" customHeight="1">
      <c r="A1833" s="331" t="s">
        <v>8917</v>
      </c>
      <c r="B1833" s="331" t="s">
        <v>8918</v>
      </c>
      <c r="C1833" s="331" t="str">
        <f t="shared" si="1"/>
        <v>GBHarrow</v>
      </c>
    </row>
    <row r="1834" ht="13.5" customHeight="1">
      <c r="A1834" s="331" t="s">
        <v>8919</v>
      </c>
      <c r="B1834" s="331" t="s">
        <v>8920</v>
      </c>
      <c r="C1834" s="331" t="str">
        <f t="shared" si="1"/>
        <v>GBHaringey</v>
      </c>
    </row>
    <row r="1835" ht="13.5" customHeight="1">
      <c r="A1835" s="331" t="s">
        <v>8921</v>
      </c>
      <c r="B1835" s="331" t="s">
        <v>8922</v>
      </c>
      <c r="C1835" s="331" t="str">
        <f t="shared" si="1"/>
        <v>GBIslington</v>
      </c>
    </row>
    <row r="1836" ht="13.5" customHeight="1">
      <c r="A1836" s="331" t="s">
        <v>8923</v>
      </c>
      <c r="B1836" s="331" t="s">
        <v>8924</v>
      </c>
      <c r="C1836" s="331" t="str">
        <f t="shared" si="1"/>
        <v>GBKensington and Chelsea</v>
      </c>
    </row>
    <row r="1837" ht="13.5" customHeight="1">
      <c r="A1837" s="331" t="s">
        <v>8925</v>
      </c>
      <c r="B1837" s="331" t="s">
        <v>8926</v>
      </c>
      <c r="C1837" s="331" t="str">
        <f t="shared" si="1"/>
        <v>GBKingston upon Thames</v>
      </c>
    </row>
    <row r="1838" ht="13.5" customHeight="1">
      <c r="A1838" s="331" t="s">
        <v>8927</v>
      </c>
      <c r="B1838" s="331" t="s">
        <v>8928</v>
      </c>
      <c r="C1838" s="331" t="str">
        <f t="shared" si="1"/>
        <v>GBLambeth</v>
      </c>
    </row>
    <row r="1839" ht="13.5" customHeight="1">
      <c r="A1839" s="331" t="s">
        <v>8929</v>
      </c>
      <c r="B1839" s="331" t="s">
        <v>8930</v>
      </c>
      <c r="C1839" s="331" t="str">
        <f t="shared" si="1"/>
        <v>GBLewisham</v>
      </c>
    </row>
    <row r="1840" ht="13.5" customHeight="1">
      <c r="A1840" s="331" t="s">
        <v>8931</v>
      </c>
      <c r="B1840" s="331" t="s">
        <v>8932</v>
      </c>
      <c r="C1840" s="331" t="str">
        <f t="shared" si="1"/>
        <v>GBMerton</v>
      </c>
    </row>
    <row r="1841" ht="13.5" customHeight="1">
      <c r="A1841" s="331" t="s">
        <v>8933</v>
      </c>
      <c r="B1841" s="331" t="s">
        <v>8934</v>
      </c>
      <c r="C1841" s="331" t="str">
        <f t="shared" si="1"/>
        <v>GBNewham</v>
      </c>
    </row>
    <row r="1842" ht="13.5" customHeight="1">
      <c r="A1842" s="331" t="s">
        <v>8935</v>
      </c>
      <c r="B1842" s="331" t="s">
        <v>8936</v>
      </c>
      <c r="C1842" s="331" t="str">
        <f t="shared" si="1"/>
        <v>GBRedbridge</v>
      </c>
    </row>
    <row r="1843" ht="13.5" customHeight="1">
      <c r="A1843" s="331" t="s">
        <v>8937</v>
      </c>
      <c r="B1843" s="331" t="s">
        <v>8938</v>
      </c>
      <c r="C1843" s="331" t="str">
        <f t="shared" si="1"/>
        <v>GBRichmond upon Thames</v>
      </c>
    </row>
    <row r="1844" ht="13.5" customHeight="1">
      <c r="A1844" s="331" t="s">
        <v>8939</v>
      </c>
      <c r="B1844" s="331" t="s">
        <v>8940</v>
      </c>
      <c r="C1844" s="331" t="str">
        <f t="shared" si="1"/>
        <v>GBSutton</v>
      </c>
    </row>
    <row r="1845" ht="13.5" customHeight="1">
      <c r="A1845" s="331" t="s">
        <v>8941</v>
      </c>
      <c r="B1845" s="331" t="s">
        <v>8942</v>
      </c>
      <c r="C1845" s="331" t="str">
        <f t="shared" si="1"/>
        <v>GBSouthwark</v>
      </c>
    </row>
    <row r="1846" ht="13.5" customHeight="1">
      <c r="A1846" s="331" t="s">
        <v>8943</v>
      </c>
      <c r="B1846" s="331" t="s">
        <v>8944</v>
      </c>
      <c r="C1846" s="331" t="str">
        <f t="shared" si="1"/>
        <v>GBTower Hamlets</v>
      </c>
    </row>
    <row r="1847" ht="13.5" customHeight="1">
      <c r="A1847" s="331" t="s">
        <v>8945</v>
      </c>
      <c r="B1847" s="331" t="s">
        <v>8946</v>
      </c>
      <c r="C1847" s="331" t="str">
        <f t="shared" si="1"/>
        <v>GBWaltham Forest</v>
      </c>
    </row>
    <row r="1848" ht="13.5" customHeight="1">
      <c r="A1848" s="331" t="s">
        <v>8947</v>
      </c>
      <c r="B1848" s="331" t="s">
        <v>8948</v>
      </c>
      <c r="C1848" s="331" t="str">
        <f t="shared" si="1"/>
        <v>GBWandsworth</v>
      </c>
    </row>
    <row r="1849" ht="13.5" customHeight="1">
      <c r="A1849" s="331" t="s">
        <v>8949</v>
      </c>
      <c r="B1849" s="331" t="s">
        <v>8950</v>
      </c>
      <c r="C1849" s="331" t="str">
        <f t="shared" si="1"/>
        <v>GBWestminster</v>
      </c>
    </row>
    <row r="1850" ht="13.5" customHeight="1">
      <c r="A1850" s="331" t="s">
        <v>8951</v>
      </c>
      <c r="B1850" s="331" t="s">
        <v>8952</v>
      </c>
      <c r="C1850" s="331" t="str">
        <f t="shared" si="1"/>
        <v>GBLondon, City of</v>
      </c>
    </row>
    <row r="1851" ht="13.5" customHeight="1">
      <c r="A1851" s="331" t="s">
        <v>8953</v>
      </c>
      <c r="B1851" s="331" t="s">
        <v>6068</v>
      </c>
      <c r="C1851" s="331" t="str">
        <f t="shared" si="1"/>
        <v>GDSaint Andrew</v>
      </c>
    </row>
    <row r="1852" ht="13.5" customHeight="1">
      <c r="A1852" s="331" t="s">
        <v>8954</v>
      </c>
      <c r="B1852" s="331" t="s">
        <v>7497</v>
      </c>
      <c r="C1852" s="331" t="str">
        <f t="shared" si="1"/>
        <v>GDSaint David</v>
      </c>
    </row>
    <row r="1853" ht="13.5" customHeight="1">
      <c r="A1853" s="331" t="s">
        <v>8955</v>
      </c>
      <c r="B1853" s="331" t="s">
        <v>5736</v>
      </c>
      <c r="C1853" s="331" t="str">
        <f t="shared" si="1"/>
        <v>GDSaint George</v>
      </c>
    </row>
    <row r="1854" ht="13.5" customHeight="1">
      <c r="A1854" s="331" t="s">
        <v>8956</v>
      </c>
      <c r="B1854" s="331" t="s">
        <v>5738</v>
      </c>
      <c r="C1854" s="331" t="str">
        <f t="shared" si="1"/>
        <v>GDSaint John</v>
      </c>
    </row>
    <row r="1855" ht="13.5" customHeight="1">
      <c r="A1855" s="331" t="s">
        <v>8957</v>
      </c>
      <c r="B1855" s="331" t="s">
        <v>7504</v>
      </c>
      <c r="C1855" s="331" t="str">
        <f t="shared" si="1"/>
        <v>GDSaint Mark</v>
      </c>
    </row>
    <row r="1856" ht="13.5" customHeight="1">
      <c r="A1856" s="331" t="s">
        <v>8958</v>
      </c>
      <c r="B1856" s="331" t="s">
        <v>7506</v>
      </c>
      <c r="C1856" s="331" t="str">
        <f t="shared" si="1"/>
        <v>GDSaint Patrick</v>
      </c>
    </row>
    <row r="1857" ht="13.5" customHeight="1">
      <c r="A1857" s="331" t="s">
        <v>8959</v>
      </c>
      <c r="B1857" s="331" t="s">
        <v>8960</v>
      </c>
      <c r="C1857" s="331" t="str">
        <f t="shared" si="1"/>
        <v>GDSouthern Grenadine Islands</v>
      </c>
    </row>
    <row r="1858" ht="13.5" customHeight="1">
      <c r="A1858" s="331" t="s">
        <v>8961</v>
      </c>
      <c r="B1858" s="331" t="s">
        <v>8962</v>
      </c>
      <c r="C1858" s="331" t="str">
        <f t="shared" si="1"/>
        <v>GEGuria</v>
      </c>
    </row>
    <row r="1859" ht="13.5" customHeight="1">
      <c r="A1859" s="331" t="s">
        <v>8963</v>
      </c>
      <c r="B1859" s="331" t="s">
        <v>8964</v>
      </c>
      <c r="C1859" s="331" t="str">
        <f t="shared" si="1"/>
        <v>GEImereti</v>
      </c>
    </row>
    <row r="1860" ht="13.5" customHeight="1">
      <c r="A1860" s="331" t="s">
        <v>8965</v>
      </c>
      <c r="B1860" s="331" t="s">
        <v>8966</v>
      </c>
      <c r="C1860" s="331" t="str">
        <f t="shared" si="1"/>
        <v>GEK'akheti</v>
      </c>
    </row>
    <row r="1861" ht="13.5" customHeight="1">
      <c r="A1861" s="331" t="s">
        <v>8967</v>
      </c>
      <c r="B1861" s="331" t="s">
        <v>8968</v>
      </c>
      <c r="C1861" s="331" t="str">
        <f t="shared" si="1"/>
        <v>GEKvemo Kartli</v>
      </c>
    </row>
    <row r="1862" ht="13.5" customHeight="1">
      <c r="A1862" s="331" t="s">
        <v>8969</v>
      </c>
      <c r="B1862" s="331" t="s">
        <v>8970</v>
      </c>
      <c r="C1862" s="331" t="str">
        <f t="shared" si="1"/>
        <v>GEMtskheta-Mtianeti</v>
      </c>
    </row>
    <row r="1863" ht="13.5" customHeight="1">
      <c r="A1863" s="331" t="s">
        <v>8971</v>
      </c>
      <c r="B1863" s="331" t="s">
        <v>8972</v>
      </c>
      <c r="C1863" s="331" t="str">
        <f t="shared" si="1"/>
        <v>GERach'a-Lechkhumi-Kvemo Svaneti</v>
      </c>
    </row>
    <row r="1864" ht="13.5" customHeight="1">
      <c r="A1864" s="331" t="s">
        <v>8973</v>
      </c>
      <c r="B1864" s="331" t="s">
        <v>8974</v>
      </c>
      <c r="C1864" s="331" t="str">
        <f t="shared" si="1"/>
        <v>GESamtskhe-Javakheti</v>
      </c>
    </row>
    <row r="1865" ht="13.5" customHeight="1">
      <c r="A1865" s="331" t="s">
        <v>8975</v>
      </c>
      <c r="B1865" s="331" t="s">
        <v>8976</v>
      </c>
      <c r="C1865" s="331" t="str">
        <f t="shared" si="1"/>
        <v>GEShida Kartli</v>
      </c>
    </row>
    <row r="1866" ht="13.5" customHeight="1">
      <c r="A1866" s="331" t="s">
        <v>8977</v>
      </c>
      <c r="B1866" s="331" t="s">
        <v>8978</v>
      </c>
      <c r="C1866" s="331" t="str">
        <f t="shared" si="1"/>
        <v>GESamegrelo-Zemo Svaneti</v>
      </c>
    </row>
    <row r="1867" ht="13.5" customHeight="1">
      <c r="A1867" s="331" t="s">
        <v>8979</v>
      </c>
      <c r="B1867" s="331" t="s">
        <v>8980</v>
      </c>
      <c r="C1867" s="331" t="str">
        <f t="shared" si="1"/>
        <v>GEAbkhazia</v>
      </c>
    </row>
    <row r="1868" ht="13.5" customHeight="1">
      <c r="A1868" s="331" t="s">
        <v>8981</v>
      </c>
      <c r="B1868" s="331" t="s">
        <v>8982</v>
      </c>
      <c r="C1868" s="331" t="str">
        <f t="shared" si="1"/>
        <v>GEAjaria</v>
      </c>
    </row>
    <row r="1869" ht="13.5" customHeight="1">
      <c r="A1869" s="331" t="s">
        <v>8983</v>
      </c>
      <c r="B1869" s="331" t="s">
        <v>8984</v>
      </c>
      <c r="C1869" s="331" t="str">
        <f t="shared" si="1"/>
        <v>GETbilisi</v>
      </c>
    </row>
    <row r="1870" ht="13.5" customHeight="1">
      <c r="A1870" s="331" t="s">
        <v>8985</v>
      </c>
      <c r="B1870" s="331" t="s">
        <v>1397</v>
      </c>
      <c r="C1870" s="331" t="str">
        <f t="shared" si="1"/>
        <v>GHGreater Accra</v>
      </c>
    </row>
    <row r="1871" ht="13.5" customHeight="1">
      <c r="A1871" s="331" t="s">
        <v>8986</v>
      </c>
      <c r="B1871" s="331" t="s">
        <v>8987</v>
      </c>
      <c r="C1871" s="331" t="str">
        <f t="shared" si="1"/>
        <v>GHAhafo</v>
      </c>
    </row>
    <row r="1872" ht="13.5" customHeight="1">
      <c r="A1872" s="331" t="s">
        <v>8988</v>
      </c>
      <c r="B1872" s="331" t="s">
        <v>8989</v>
      </c>
      <c r="C1872" s="331" t="str">
        <f t="shared" si="1"/>
        <v>GHAshanti</v>
      </c>
    </row>
    <row r="1873" ht="13.5" customHeight="1">
      <c r="A1873" s="331" t="s">
        <v>8990</v>
      </c>
      <c r="B1873" s="331" t="s">
        <v>8991</v>
      </c>
      <c r="C1873" s="331" t="str">
        <f t="shared" si="1"/>
        <v>GHBono East</v>
      </c>
    </row>
    <row r="1874" ht="13.5" customHeight="1">
      <c r="A1874" s="331" t="s">
        <v>8992</v>
      </c>
      <c r="B1874" s="331" t="s">
        <v>8993</v>
      </c>
      <c r="C1874" s="331" t="str">
        <f t="shared" si="1"/>
        <v>GHBono</v>
      </c>
    </row>
    <row r="1875" ht="13.5" customHeight="1">
      <c r="A1875" s="331" t="s">
        <v>8994</v>
      </c>
      <c r="B1875" s="331" t="s">
        <v>6671</v>
      </c>
      <c r="C1875" s="331" t="str">
        <f t="shared" si="1"/>
        <v>GHCentral</v>
      </c>
    </row>
    <row r="1876" ht="13.5" customHeight="1">
      <c r="A1876" s="331" t="s">
        <v>8995</v>
      </c>
      <c r="B1876" s="331" t="s">
        <v>1738</v>
      </c>
      <c r="C1876" s="331" t="str">
        <f t="shared" si="1"/>
        <v>GHEastern</v>
      </c>
    </row>
    <row r="1877" ht="13.5" customHeight="1">
      <c r="A1877" s="331" t="s">
        <v>8996</v>
      </c>
      <c r="B1877" s="331" t="s">
        <v>6683</v>
      </c>
      <c r="C1877" s="331" t="str">
        <f t="shared" si="1"/>
        <v>GHNorth East</v>
      </c>
    </row>
    <row r="1878" ht="13.5" customHeight="1">
      <c r="A1878" s="331" t="s">
        <v>8997</v>
      </c>
      <c r="B1878" s="331" t="s">
        <v>8234</v>
      </c>
      <c r="C1878" s="331" t="str">
        <f t="shared" si="1"/>
        <v>GHNorthern</v>
      </c>
    </row>
    <row r="1879" ht="13.5" customHeight="1">
      <c r="A1879" s="331" t="s">
        <v>8998</v>
      </c>
      <c r="B1879" s="331" t="s">
        <v>8999</v>
      </c>
      <c r="C1879" s="331" t="str">
        <f t="shared" si="1"/>
        <v>GHOti</v>
      </c>
    </row>
    <row r="1880" ht="13.5" customHeight="1">
      <c r="A1880" s="331" t="s">
        <v>9000</v>
      </c>
      <c r="B1880" s="331" t="s">
        <v>9001</v>
      </c>
      <c r="C1880" s="331" t="str">
        <f t="shared" si="1"/>
        <v>GHSavannah</v>
      </c>
    </row>
    <row r="1881" ht="13.5" customHeight="1">
      <c r="A1881" s="331" t="s">
        <v>9002</v>
      </c>
      <c r="B1881" s="331" t="s">
        <v>9003</v>
      </c>
      <c r="C1881" s="331" t="str">
        <f t="shared" si="1"/>
        <v>GHVolta</v>
      </c>
    </row>
    <row r="1882" ht="13.5" customHeight="1">
      <c r="A1882" s="331" t="s">
        <v>9004</v>
      </c>
      <c r="B1882" s="331" t="s">
        <v>9005</v>
      </c>
      <c r="C1882" s="331" t="str">
        <f t="shared" si="1"/>
        <v>GHUpper East</v>
      </c>
    </row>
    <row r="1883" ht="13.5" customHeight="1">
      <c r="A1883" s="331" t="s">
        <v>9006</v>
      </c>
      <c r="B1883" s="331" t="s">
        <v>9007</v>
      </c>
      <c r="C1883" s="331" t="str">
        <f t="shared" si="1"/>
        <v>GHUpper West</v>
      </c>
    </row>
    <row r="1884" ht="13.5" customHeight="1">
      <c r="A1884" s="331" t="s">
        <v>9008</v>
      </c>
      <c r="B1884" s="331" t="s">
        <v>9009</v>
      </c>
      <c r="C1884" s="331" t="str">
        <f t="shared" si="1"/>
        <v>GHWestern North</v>
      </c>
    </row>
    <row r="1885" ht="13.5" customHeight="1">
      <c r="A1885" s="331" t="s">
        <v>9010</v>
      </c>
      <c r="B1885" s="331" t="s">
        <v>1910</v>
      </c>
      <c r="C1885" s="331" t="str">
        <f t="shared" si="1"/>
        <v>GHWestern</v>
      </c>
    </row>
    <row r="1886" ht="13.5" customHeight="1">
      <c r="A1886" s="331" t="s">
        <v>9011</v>
      </c>
      <c r="B1886" s="331" t="s">
        <v>9012</v>
      </c>
      <c r="C1886" s="331" t="str">
        <f t="shared" si="1"/>
        <v>GLAvannaata Kommunia</v>
      </c>
    </row>
    <row r="1887" ht="13.5" customHeight="1">
      <c r="A1887" s="331" t="s">
        <v>9013</v>
      </c>
      <c r="B1887" s="331" t="s">
        <v>9014</v>
      </c>
      <c r="C1887" s="331" t="str">
        <f t="shared" si="1"/>
        <v>GLKommune Kujalleq</v>
      </c>
    </row>
    <row r="1888" ht="13.5" customHeight="1">
      <c r="A1888" s="331" t="s">
        <v>9015</v>
      </c>
      <c r="B1888" s="331" t="s">
        <v>9016</v>
      </c>
      <c r="C1888" s="331" t="str">
        <f t="shared" si="1"/>
        <v>GLQeqqata Kommunia</v>
      </c>
    </row>
    <row r="1889" ht="13.5" customHeight="1">
      <c r="A1889" s="331" t="s">
        <v>9017</v>
      </c>
      <c r="B1889" s="331" t="s">
        <v>9018</v>
      </c>
      <c r="C1889" s="331" t="str">
        <f t="shared" si="1"/>
        <v>GLKommune Qeqertalik</v>
      </c>
    </row>
    <row r="1890" ht="13.5" customHeight="1">
      <c r="A1890" s="331" t="s">
        <v>9019</v>
      </c>
      <c r="B1890" s="331" t="s">
        <v>9020</v>
      </c>
      <c r="C1890" s="331" t="str">
        <f t="shared" si="1"/>
        <v>GLKommuneqarfik Sermersooq</v>
      </c>
    </row>
    <row r="1891" ht="13.5" customHeight="1">
      <c r="A1891" s="331" t="s">
        <v>9021</v>
      </c>
      <c r="B1891" s="331" t="s">
        <v>9022</v>
      </c>
      <c r="C1891" s="331" t="str">
        <f t="shared" si="1"/>
        <v>GMLower River</v>
      </c>
    </row>
    <row r="1892" ht="13.5" customHeight="1">
      <c r="A1892" s="331" t="s">
        <v>9023</v>
      </c>
      <c r="B1892" s="331" t="s">
        <v>9024</v>
      </c>
      <c r="C1892" s="331" t="str">
        <f t="shared" si="1"/>
        <v>GMCentral River</v>
      </c>
    </row>
    <row r="1893" ht="13.5" customHeight="1">
      <c r="A1893" s="331" t="s">
        <v>9025</v>
      </c>
      <c r="B1893" s="331" t="s">
        <v>9026</v>
      </c>
      <c r="C1893" s="331" t="str">
        <f t="shared" si="1"/>
        <v>GMNorth Bank</v>
      </c>
    </row>
    <row r="1894" ht="13.5" customHeight="1">
      <c r="A1894" s="331" t="s">
        <v>9027</v>
      </c>
      <c r="B1894" s="331" t="s">
        <v>9028</v>
      </c>
      <c r="C1894" s="331" t="str">
        <f t="shared" si="1"/>
        <v>GMUpper River</v>
      </c>
    </row>
    <row r="1895" ht="13.5" customHeight="1">
      <c r="A1895" s="331" t="s">
        <v>9029</v>
      </c>
      <c r="B1895" s="331" t="s">
        <v>1910</v>
      </c>
      <c r="C1895" s="331" t="str">
        <f t="shared" si="1"/>
        <v>GMWestern</v>
      </c>
    </row>
    <row r="1896" ht="13.5" customHeight="1">
      <c r="A1896" s="331" t="s">
        <v>9030</v>
      </c>
      <c r="B1896" s="331" t="s">
        <v>9031</v>
      </c>
      <c r="C1896" s="331" t="str">
        <f t="shared" si="1"/>
        <v>GMBanjul</v>
      </c>
    </row>
    <row r="1897" ht="13.5" customHeight="1">
      <c r="A1897" s="331" t="s">
        <v>9032</v>
      </c>
      <c r="B1897" s="331" t="s">
        <v>9033</v>
      </c>
      <c r="C1897" s="331" t="str">
        <f t="shared" si="1"/>
        <v>GNConakry</v>
      </c>
    </row>
    <row r="1898" ht="13.5" customHeight="1">
      <c r="A1898" s="331" t="s">
        <v>9034</v>
      </c>
      <c r="B1898" s="331" t="s">
        <v>9035</v>
      </c>
      <c r="C1898" s="331" t="str">
        <f t="shared" si="1"/>
        <v>GNBoké</v>
      </c>
    </row>
    <row r="1899" ht="13.5" customHeight="1">
      <c r="A1899" s="331" t="s">
        <v>9036</v>
      </c>
      <c r="B1899" s="331" t="s">
        <v>9037</v>
      </c>
      <c r="C1899" s="331" t="str">
        <f t="shared" si="1"/>
        <v>GNBoffa</v>
      </c>
    </row>
    <row r="1900" ht="13.5" customHeight="1">
      <c r="A1900" s="331" t="s">
        <v>9038</v>
      </c>
      <c r="B1900" s="331" t="s">
        <v>9035</v>
      </c>
      <c r="C1900" s="331" t="str">
        <f t="shared" si="1"/>
        <v>GNBoké</v>
      </c>
    </row>
    <row r="1901" ht="13.5" customHeight="1">
      <c r="A1901" s="331" t="s">
        <v>9039</v>
      </c>
      <c r="B1901" s="331" t="s">
        <v>9040</v>
      </c>
      <c r="C1901" s="331" t="str">
        <f t="shared" si="1"/>
        <v>GNFria</v>
      </c>
    </row>
    <row r="1902" ht="13.5" customHeight="1">
      <c r="A1902" s="331" t="s">
        <v>9041</v>
      </c>
      <c r="B1902" s="331" t="s">
        <v>9042</v>
      </c>
      <c r="C1902" s="331" t="str">
        <f t="shared" si="1"/>
        <v>GNGaoual</v>
      </c>
    </row>
    <row r="1903" ht="13.5" customHeight="1">
      <c r="A1903" s="331" t="s">
        <v>9043</v>
      </c>
      <c r="B1903" s="331" t="s">
        <v>9044</v>
      </c>
      <c r="C1903" s="331" t="str">
        <f t="shared" si="1"/>
        <v>GNKoundara</v>
      </c>
    </row>
    <row r="1904" ht="13.5" customHeight="1">
      <c r="A1904" s="331" t="s">
        <v>9045</v>
      </c>
      <c r="B1904" s="331" t="s">
        <v>9046</v>
      </c>
      <c r="C1904" s="331" t="str">
        <f t="shared" si="1"/>
        <v>GNKindia</v>
      </c>
    </row>
    <row r="1905" ht="13.5" customHeight="1">
      <c r="A1905" s="331" t="s">
        <v>9047</v>
      </c>
      <c r="B1905" s="331" t="s">
        <v>9048</v>
      </c>
      <c r="C1905" s="331" t="str">
        <f t="shared" si="1"/>
        <v>GNCoyah</v>
      </c>
    </row>
    <row r="1906" ht="13.5" customHeight="1">
      <c r="A1906" s="331" t="s">
        <v>9049</v>
      </c>
      <c r="B1906" s="331" t="s">
        <v>9050</v>
      </c>
      <c r="C1906" s="331" t="str">
        <f t="shared" si="1"/>
        <v>GNDubréka</v>
      </c>
    </row>
    <row r="1907" ht="13.5" customHeight="1">
      <c r="A1907" s="331" t="s">
        <v>9051</v>
      </c>
      <c r="B1907" s="331" t="s">
        <v>9052</v>
      </c>
      <c r="C1907" s="331" t="str">
        <f t="shared" si="1"/>
        <v>GNForécariah</v>
      </c>
    </row>
    <row r="1908" ht="13.5" customHeight="1">
      <c r="A1908" s="331" t="s">
        <v>9053</v>
      </c>
      <c r="B1908" s="331" t="s">
        <v>9046</v>
      </c>
      <c r="C1908" s="331" t="str">
        <f t="shared" si="1"/>
        <v>GNKindia</v>
      </c>
    </row>
    <row r="1909" ht="13.5" customHeight="1">
      <c r="A1909" s="331" t="s">
        <v>9054</v>
      </c>
      <c r="B1909" s="331" t="s">
        <v>9055</v>
      </c>
      <c r="C1909" s="331" t="str">
        <f t="shared" si="1"/>
        <v>GNTélimélé</v>
      </c>
    </row>
    <row r="1910" ht="13.5" customHeight="1">
      <c r="A1910" s="331" t="s">
        <v>9056</v>
      </c>
      <c r="B1910" s="331" t="s">
        <v>9057</v>
      </c>
      <c r="C1910" s="331" t="str">
        <f t="shared" si="1"/>
        <v>GNFaranah</v>
      </c>
    </row>
    <row r="1911" ht="13.5" customHeight="1">
      <c r="A1911" s="331" t="s">
        <v>9058</v>
      </c>
      <c r="B1911" s="331" t="s">
        <v>9059</v>
      </c>
      <c r="C1911" s="331" t="str">
        <f t="shared" si="1"/>
        <v>GNDabola</v>
      </c>
    </row>
    <row r="1912" ht="13.5" customHeight="1">
      <c r="A1912" s="331" t="s">
        <v>9060</v>
      </c>
      <c r="B1912" s="331" t="s">
        <v>9061</v>
      </c>
      <c r="C1912" s="331" t="str">
        <f t="shared" si="1"/>
        <v>GNDinguiraye</v>
      </c>
    </row>
    <row r="1913" ht="13.5" customHeight="1">
      <c r="A1913" s="331" t="s">
        <v>9062</v>
      </c>
      <c r="B1913" s="331" t="s">
        <v>9057</v>
      </c>
      <c r="C1913" s="331" t="str">
        <f t="shared" si="1"/>
        <v>GNFaranah</v>
      </c>
    </row>
    <row r="1914" ht="13.5" customHeight="1">
      <c r="A1914" s="331" t="s">
        <v>9063</v>
      </c>
      <c r="B1914" s="331" t="s">
        <v>9064</v>
      </c>
      <c r="C1914" s="331" t="str">
        <f t="shared" si="1"/>
        <v>GNKissidougou</v>
      </c>
    </row>
    <row r="1915" ht="13.5" customHeight="1">
      <c r="A1915" s="331" t="s">
        <v>9065</v>
      </c>
      <c r="B1915" s="331" t="s">
        <v>9066</v>
      </c>
      <c r="C1915" s="331" t="str">
        <f t="shared" si="1"/>
        <v>GNKankan</v>
      </c>
    </row>
    <row r="1916" ht="13.5" customHeight="1">
      <c r="A1916" s="331" t="s">
        <v>9067</v>
      </c>
      <c r="B1916" s="331" t="s">
        <v>9066</v>
      </c>
      <c r="C1916" s="331" t="str">
        <f t="shared" si="1"/>
        <v>GNKankan</v>
      </c>
    </row>
    <row r="1917" ht="13.5" customHeight="1">
      <c r="A1917" s="331" t="s">
        <v>9068</v>
      </c>
      <c r="B1917" s="331" t="s">
        <v>9069</v>
      </c>
      <c r="C1917" s="331" t="str">
        <f t="shared" si="1"/>
        <v>GNKérouané</v>
      </c>
    </row>
    <row r="1918" ht="13.5" customHeight="1">
      <c r="A1918" s="331" t="s">
        <v>9070</v>
      </c>
      <c r="B1918" s="331" t="s">
        <v>9071</v>
      </c>
      <c r="C1918" s="331" t="str">
        <f t="shared" si="1"/>
        <v>GNKouroussa</v>
      </c>
    </row>
    <row r="1919" ht="13.5" customHeight="1">
      <c r="A1919" s="331" t="s">
        <v>9072</v>
      </c>
      <c r="B1919" s="331" t="s">
        <v>9073</v>
      </c>
      <c r="C1919" s="331" t="str">
        <f t="shared" si="1"/>
        <v>GNMandiana</v>
      </c>
    </row>
    <row r="1920" ht="13.5" customHeight="1">
      <c r="A1920" s="331" t="s">
        <v>9074</v>
      </c>
      <c r="B1920" s="331" t="s">
        <v>9075</v>
      </c>
      <c r="C1920" s="331" t="str">
        <f t="shared" si="1"/>
        <v>GNSiguiri</v>
      </c>
    </row>
    <row r="1921" ht="13.5" customHeight="1">
      <c r="A1921" s="331" t="s">
        <v>9076</v>
      </c>
      <c r="B1921" s="331" t="s">
        <v>9077</v>
      </c>
      <c r="C1921" s="331" t="str">
        <f t="shared" si="1"/>
        <v>GNLabé</v>
      </c>
    </row>
    <row r="1922" ht="13.5" customHeight="1">
      <c r="A1922" s="331" t="s">
        <v>9078</v>
      </c>
      <c r="B1922" s="331" t="s">
        <v>9079</v>
      </c>
      <c r="C1922" s="331" t="str">
        <f t="shared" si="1"/>
        <v>GNKoubia</v>
      </c>
    </row>
    <row r="1923" ht="13.5" customHeight="1">
      <c r="A1923" s="331" t="s">
        <v>9080</v>
      </c>
      <c r="B1923" s="331" t="s">
        <v>9077</v>
      </c>
      <c r="C1923" s="331" t="str">
        <f t="shared" si="1"/>
        <v>GNLabé</v>
      </c>
    </row>
    <row r="1924" ht="13.5" customHeight="1">
      <c r="A1924" s="331" t="s">
        <v>9081</v>
      </c>
      <c r="B1924" s="331" t="s">
        <v>9082</v>
      </c>
      <c r="C1924" s="331" t="str">
        <f t="shared" si="1"/>
        <v>GNLélouma</v>
      </c>
    </row>
    <row r="1925" ht="13.5" customHeight="1">
      <c r="A1925" s="331" t="s">
        <v>9083</v>
      </c>
      <c r="B1925" s="331" t="s">
        <v>9084</v>
      </c>
      <c r="C1925" s="331" t="str">
        <f t="shared" si="1"/>
        <v>GNMali</v>
      </c>
    </row>
    <row r="1926" ht="13.5" customHeight="1">
      <c r="A1926" s="331" t="s">
        <v>9085</v>
      </c>
      <c r="B1926" s="331" t="s">
        <v>9086</v>
      </c>
      <c r="C1926" s="331" t="str">
        <f t="shared" si="1"/>
        <v>GNTougué</v>
      </c>
    </row>
    <row r="1927" ht="13.5" customHeight="1">
      <c r="A1927" s="331" t="s">
        <v>9087</v>
      </c>
      <c r="B1927" s="331" t="s">
        <v>9088</v>
      </c>
      <c r="C1927" s="331" t="str">
        <f t="shared" si="1"/>
        <v>GNMamou</v>
      </c>
    </row>
    <row r="1928" ht="13.5" customHeight="1">
      <c r="A1928" s="331" t="s">
        <v>9089</v>
      </c>
      <c r="B1928" s="331" t="s">
        <v>9090</v>
      </c>
      <c r="C1928" s="331" t="str">
        <f t="shared" si="1"/>
        <v>GNDalaba</v>
      </c>
    </row>
    <row r="1929" ht="13.5" customHeight="1">
      <c r="A1929" s="331" t="s">
        <v>9091</v>
      </c>
      <c r="B1929" s="331" t="s">
        <v>9088</v>
      </c>
      <c r="C1929" s="331" t="str">
        <f t="shared" si="1"/>
        <v>GNMamou</v>
      </c>
    </row>
    <row r="1930" ht="13.5" customHeight="1">
      <c r="A1930" s="331" t="s">
        <v>9092</v>
      </c>
      <c r="B1930" s="331" t="s">
        <v>9093</v>
      </c>
      <c r="C1930" s="331" t="str">
        <f t="shared" si="1"/>
        <v>GNPita</v>
      </c>
    </row>
    <row r="1931" ht="13.5" customHeight="1">
      <c r="A1931" s="331" t="s">
        <v>9094</v>
      </c>
      <c r="B1931" s="331" t="s">
        <v>9095</v>
      </c>
      <c r="C1931" s="331" t="str">
        <f t="shared" si="1"/>
        <v>GNNzérékoré</v>
      </c>
    </row>
    <row r="1932" ht="13.5" customHeight="1">
      <c r="A1932" s="331" t="s">
        <v>9096</v>
      </c>
      <c r="B1932" s="331" t="s">
        <v>9097</v>
      </c>
      <c r="C1932" s="331" t="str">
        <f t="shared" si="1"/>
        <v>GNBeyla</v>
      </c>
    </row>
    <row r="1933" ht="13.5" customHeight="1">
      <c r="A1933" s="331" t="s">
        <v>9098</v>
      </c>
      <c r="B1933" s="331" t="s">
        <v>9099</v>
      </c>
      <c r="C1933" s="331" t="str">
        <f t="shared" si="1"/>
        <v>GNGuékédou</v>
      </c>
    </row>
    <row r="1934" ht="13.5" customHeight="1">
      <c r="A1934" s="331" t="s">
        <v>9100</v>
      </c>
      <c r="B1934" s="331" t="s">
        <v>9101</v>
      </c>
      <c r="C1934" s="331" t="str">
        <f t="shared" si="1"/>
        <v>GNLola</v>
      </c>
    </row>
    <row r="1935" ht="13.5" customHeight="1">
      <c r="A1935" s="331" t="s">
        <v>9102</v>
      </c>
      <c r="B1935" s="331" t="s">
        <v>9103</v>
      </c>
      <c r="C1935" s="331" t="str">
        <f t="shared" si="1"/>
        <v>GNMacenta</v>
      </c>
    </row>
    <row r="1936" ht="13.5" customHeight="1">
      <c r="A1936" s="331" t="s">
        <v>9104</v>
      </c>
      <c r="B1936" s="331" t="s">
        <v>9095</v>
      </c>
      <c r="C1936" s="331" t="str">
        <f t="shared" si="1"/>
        <v>GNNzérékoré</v>
      </c>
    </row>
    <row r="1937" ht="13.5" customHeight="1">
      <c r="A1937" s="331" t="s">
        <v>9105</v>
      </c>
      <c r="B1937" s="331" t="s">
        <v>9106</v>
      </c>
      <c r="C1937" s="331" t="str">
        <f t="shared" si="1"/>
        <v>GNYomou</v>
      </c>
    </row>
    <row r="1938" ht="13.5" customHeight="1">
      <c r="A1938" s="331" t="s">
        <v>9107</v>
      </c>
      <c r="B1938" s="331" t="s">
        <v>9108</v>
      </c>
      <c r="C1938" s="331" t="str">
        <f t="shared" si="1"/>
        <v>GQRégion Continentale</v>
      </c>
    </row>
    <row r="1939" ht="13.5" customHeight="1">
      <c r="A1939" s="331" t="s">
        <v>9107</v>
      </c>
      <c r="B1939" s="331" t="s">
        <v>9109</v>
      </c>
      <c r="C1939" s="331" t="str">
        <f t="shared" si="1"/>
        <v>GQRegião Continental</v>
      </c>
    </row>
    <row r="1940" ht="13.5" customHeight="1">
      <c r="A1940" s="331" t="s">
        <v>9107</v>
      </c>
      <c r="B1940" s="331" t="s">
        <v>9110</v>
      </c>
      <c r="C1940" s="331" t="str">
        <f t="shared" si="1"/>
        <v>GQRegión Continental</v>
      </c>
    </row>
    <row r="1941" ht="13.5" customHeight="1">
      <c r="A1941" s="331" t="s">
        <v>9111</v>
      </c>
      <c r="B1941" s="331" t="s">
        <v>9112</v>
      </c>
      <c r="C1941" s="331" t="str">
        <f t="shared" si="1"/>
        <v>GQCentro Sud</v>
      </c>
    </row>
    <row r="1942" ht="13.5" customHeight="1">
      <c r="A1942" s="331" t="s">
        <v>9111</v>
      </c>
      <c r="B1942" s="331" t="s">
        <v>9113</v>
      </c>
      <c r="C1942" s="331" t="str">
        <f t="shared" si="1"/>
        <v>GQCentro Sul</v>
      </c>
    </row>
    <row r="1943" ht="13.5" customHeight="1">
      <c r="A1943" s="331" t="s">
        <v>9111</v>
      </c>
      <c r="B1943" s="331" t="s">
        <v>9114</v>
      </c>
      <c r="C1943" s="331" t="str">
        <f t="shared" si="1"/>
        <v>GQCentro Sur</v>
      </c>
    </row>
    <row r="1944" ht="13.5" customHeight="1">
      <c r="A1944" s="331" t="s">
        <v>9115</v>
      </c>
      <c r="B1944" s="331" t="s">
        <v>9116</v>
      </c>
      <c r="C1944" s="331" t="str">
        <f t="shared" si="1"/>
        <v>GQKié-Ntem</v>
      </c>
    </row>
    <row r="1945" ht="13.5" customHeight="1">
      <c r="A1945" s="331" t="s">
        <v>9115</v>
      </c>
      <c r="B1945" s="331" t="s">
        <v>9116</v>
      </c>
      <c r="C1945" s="331" t="str">
        <f t="shared" si="1"/>
        <v>GQKié-Ntem</v>
      </c>
    </row>
    <row r="1946" ht="13.5" customHeight="1">
      <c r="A1946" s="331" t="s">
        <v>9115</v>
      </c>
      <c r="B1946" s="331" t="s">
        <v>9116</v>
      </c>
      <c r="C1946" s="331" t="str">
        <f t="shared" si="1"/>
        <v>GQKié-Ntem</v>
      </c>
    </row>
    <row r="1947" ht="13.5" customHeight="1">
      <c r="A1947" s="331" t="s">
        <v>9117</v>
      </c>
      <c r="B1947" s="331" t="s">
        <v>6476</v>
      </c>
      <c r="C1947" s="331" t="str">
        <f t="shared" si="1"/>
        <v>GQLittoral</v>
      </c>
    </row>
    <row r="1948" ht="13.5" customHeight="1">
      <c r="A1948" s="331" t="s">
        <v>9117</v>
      </c>
      <c r="B1948" s="331" t="s">
        <v>9118</v>
      </c>
      <c r="C1948" s="331" t="str">
        <f t="shared" si="1"/>
        <v>GQLitoral</v>
      </c>
    </row>
    <row r="1949" ht="13.5" customHeight="1">
      <c r="A1949" s="331" t="s">
        <v>9117</v>
      </c>
      <c r="B1949" s="331" t="s">
        <v>9118</v>
      </c>
      <c r="C1949" s="331" t="str">
        <f t="shared" si="1"/>
        <v>GQLitoral</v>
      </c>
    </row>
    <row r="1950" ht="13.5" customHeight="1">
      <c r="A1950" s="331" t="s">
        <v>9119</v>
      </c>
      <c r="B1950" s="331" t="s">
        <v>9120</v>
      </c>
      <c r="C1950" s="331" t="str">
        <f t="shared" si="1"/>
        <v>GQWele-Nzas</v>
      </c>
    </row>
    <row r="1951" ht="13.5" customHeight="1">
      <c r="A1951" s="331" t="s">
        <v>9119</v>
      </c>
      <c r="B1951" s="331" t="s">
        <v>9120</v>
      </c>
      <c r="C1951" s="331" t="str">
        <f t="shared" si="1"/>
        <v>GQWele-Nzas</v>
      </c>
    </row>
    <row r="1952" ht="13.5" customHeight="1">
      <c r="A1952" s="331" t="s">
        <v>9119</v>
      </c>
      <c r="B1952" s="331" t="s">
        <v>9120</v>
      </c>
      <c r="C1952" s="331" t="str">
        <f t="shared" si="1"/>
        <v>GQWele-Nzas</v>
      </c>
    </row>
    <row r="1953" ht="13.5" customHeight="1">
      <c r="A1953" s="331" t="s">
        <v>9121</v>
      </c>
      <c r="B1953" s="331" t="s">
        <v>9122</v>
      </c>
      <c r="C1953" s="331" t="str">
        <f t="shared" si="1"/>
        <v>GQRégion Insulaire</v>
      </c>
    </row>
    <row r="1954" ht="13.5" customHeight="1">
      <c r="A1954" s="331" t="s">
        <v>9121</v>
      </c>
      <c r="B1954" s="331" t="s">
        <v>9123</v>
      </c>
      <c r="C1954" s="331" t="str">
        <f t="shared" si="1"/>
        <v>GQRegião Insular</v>
      </c>
    </row>
    <row r="1955" ht="13.5" customHeight="1">
      <c r="A1955" s="331" t="s">
        <v>9121</v>
      </c>
      <c r="B1955" s="331" t="s">
        <v>9124</v>
      </c>
      <c r="C1955" s="331" t="str">
        <f t="shared" si="1"/>
        <v>GQRegión Insular</v>
      </c>
    </row>
    <row r="1956" ht="13.5" customHeight="1">
      <c r="A1956" s="331" t="s">
        <v>9125</v>
      </c>
      <c r="B1956" s="331" t="s">
        <v>9126</v>
      </c>
      <c r="C1956" s="331" t="str">
        <f t="shared" si="1"/>
        <v>GQAnnobon</v>
      </c>
    </row>
    <row r="1957" ht="13.5" customHeight="1">
      <c r="A1957" s="331" t="s">
        <v>9125</v>
      </c>
      <c r="B1957" s="331" t="s">
        <v>9127</v>
      </c>
      <c r="C1957" s="331" t="str">
        <f t="shared" si="1"/>
        <v>GQAno Bom</v>
      </c>
    </row>
    <row r="1958" ht="13.5" customHeight="1">
      <c r="A1958" s="331" t="s">
        <v>9125</v>
      </c>
      <c r="B1958" s="331" t="s">
        <v>9128</v>
      </c>
      <c r="C1958" s="331" t="str">
        <f t="shared" si="1"/>
        <v>GQAnnobón</v>
      </c>
    </row>
    <row r="1959" ht="13.5" customHeight="1">
      <c r="A1959" s="331" t="s">
        <v>9129</v>
      </c>
      <c r="B1959" s="331" t="s">
        <v>9130</v>
      </c>
      <c r="C1959" s="331" t="str">
        <f t="shared" si="1"/>
        <v>GQBioko Nord</v>
      </c>
    </row>
    <row r="1960" ht="13.5" customHeight="1">
      <c r="A1960" s="331" t="s">
        <v>9129</v>
      </c>
      <c r="B1960" s="331" t="s">
        <v>9131</v>
      </c>
      <c r="C1960" s="331" t="str">
        <f t="shared" si="1"/>
        <v>GQBioko Norte</v>
      </c>
    </row>
    <row r="1961" ht="13.5" customHeight="1">
      <c r="A1961" s="331" t="s">
        <v>9129</v>
      </c>
      <c r="B1961" s="331" t="s">
        <v>9131</v>
      </c>
      <c r="C1961" s="331" t="str">
        <f t="shared" si="1"/>
        <v>GQBioko Norte</v>
      </c>
    </row>
    <row r="1962" ht="13.5" customHeight="1">
      <c r="A1962" s="331" t="s">
        <v>9132</v>
      </c>
      <c r="B1962" s="331" t="s">
        <v>9133</v>
      </c>
      <c r="C1962" s="331" t="str">
        <f t="shared" si="1"/>
        <v>GQBioko Sud</v>
      </c>
    </row>
    <row r="1963" ht="13.5" customHeight="1">
      <c r="A1963" s="331" t="s">
        <v>9132</v>
      </c>
      <c r="B1963" s="331" t="s">
        <v>9134</v>
      </c>
      <c r="C1963" s="331" t="str">
        <f t="shared" si="1"/>
        <v>GQBioko Sul</v>
      </c>
    </row>
    <row r="1964" ht="13.5" customHeight="1">
      <c r="A1964" s="331" t="s">
        <v>9132</v>
      </c>
      <c r="B1964" s="331" t="s">
        <v>9135</v>
      </c>
      <c r="C1964" s="331" t="str">
        <f t="shared" si="1"/>
        <v>GQBioko Sur</v>
      </c>
    </row>
    <row r="1965" ht="13.5" customHeight="1">
      <c r="A1965" s="331" t="s">
        <v>9136</v>
      </c>
      <c r="B1965" s="331" t="s">
        <v>9137</v>
      </c>
      <c r="C1965" s="331" t="str">
        <f t="shared" si="1"/>
        <v>GRÁgion Óros</v>
      </c>
    </row>
    <row r="1966" ht="13.5" customHeight="1">
      <c r="A1966" s="331" t="s">
        <v>9138</v>
      </c>
      <c r="B1966" s="331" t="s">
        <v>9139</v>
      </c>
      <c r="C1966" s="331" t="str">
        <f t="shared" si="1"/>
        <v>GRAnatolikí Makedonía kai Thráki</v>
      </c>
    </row>
    <row r="1967" ht="13.5" customHeight="1">
      <c r="A1967" s="331" t="s">
        <v>9140</v>
      </c>
      <c r="B1967" s="331" t="s">
        <v>9141</v>
      </c>
      <c r="C1967" s="331" t="str">
        <f t="shared" si="1"/>
        <v>GRKentrikí Makedonía</v>
      </c>
    </row>
    <row r="1968" ht="13.5" customHeight="1">
      <c r="A1968" s="331" t="s">
        <v>9142</v>
      </c>
      <c r="B1968" s="331" t="s">
        <v>9143</v>
      </c>
      <c r="C1968" s="331" t="str">
        <f t="shared" si="1"/>
        <v>GRDytikí Makedonía</v>
      </c>
    </row>
    <row r="1969" ht="13.5" customHeight="1">
      <c r="A1969" s="331" t="s">
        <v>9144</v>
      </c>
      <c r="B1969" s="331" t="s">
        <v>9145</v>
      </c>
      <c r="C1969" s="331" t="str">
        <f t="shared" si="1"/>
        <v>GRÍpeiros</v>
      </c>
    </row>
    <row r="1970" ht="13.5" customHeight="1">
      <c r="A1970" s="331" t="s">
        <v>9146</v>
      </c>
      <c r="B1970" s="331" t="s">
        <v>9147</v>
      </c>
      <c r="C1970" s="331" t="str">
        <f t="shared" si="1"/>
        <v>GRThessalía</v>
      </c>
    </row>
    <row r="1971" ht="13.5" customHeight="1">
      <c r="A1971" s="331" t="s">
        <v>9148</v>
      </c>
      <c r="B1971" s="331" t="s">
        <v>9149</v>
      </c>
      <c r="C1971" s="331" t="str">
        <f t="shared" si="1"/>
        <v>GRIonía Nísia</v>
      </c>
    </row>
    <row r="1972" ht="13.5" customHeight="1">
      <c r="A1972" s="331" t="s">
        <v>9150</v>
      </c>
      <c r="B1972" s="331" t="s">
        <v>9151</v>
      </c>
      <c r="C1972" s="331" t="str">
        <f t="shared" si="1"/>
        <v>GRDytikí Elláda</v>
      </c>
    </row>
    <row r="1973" ht="13.5" customHeight="1">
      <c r="A1973" s="331" t="s">
        <v>9152</v>
      </c>
      <c r="B1973" s="331" t="s">
        <v>9153</v>
      </c>
      <c r="C1973" s="331" t="str">
        <f t="shared" si="1"/>
        <v>GRStereá Elláda</v>
      </c>
    </row>
    <row r="1974" ht="13.5" customHeight="1">
      <c r="A1974" s="331" t="s">
        <v>9154</v>
      </c>
      <c r="B1974" s="331" t="s">
        <v>9155</v>
      </c>
      <c r="C1974" s="331" t="str">
        <f t="shared" si="1"/>
        <v>GRAttikí</v>
      </c>
    </row>
    <row r="1975" ht="13.5" customHeight="1">
      <c r="A1975" s="331" t="s">
        <v>9156</v>
      </c>
      <c r="B1975" s="331" t="s">
        <v>9157</v>
      </c>
      <c r="C1975" s="331" t="str">
        <f t="shared" si="1"/>
        <v>GRPelopónnisos</v>
      </c>
    </row>
    <row r="1976" ht="13.5" customHeight="1">
      <c r="A1976" s="331" t="s">
        <v>9158</v>
      </c>
      <c r="B1976" s="331" t="s">
        <v>9159</v>
      </c>
      <c r="C1976" s="331" t="str">
        <f t="shared" si="1"/>
        <v>GRVóreio Aigaío</v>
      </c>
    </row>
    <row r="1977" ht="13.5" customHeight="1">
      <c r="A1977" s="331" t="s">
        <v>9160</v>
      </c>
      <c r="B1977" s="331" t="s">
        <v>9161</v>
      </c>
      <c r="C1977" s="331" t="str">
        <f t="shared" si="1"/>
        <v>GRNótio Aigaío</v>
      </c>
    </row>
    <row r="1978" ht="13.5" customHeight="1">
      <c r="A1978" s="331" t="s">
        <v>9162</v>
      </c>
      <c r="B1978" s="331" t="s">
        <v>9163</v>
      </c>
      <c r="C1978" s="331" t="str">
        <f t="shared" si="1"/>
        <v>GRKríti</v>
      </c>
    </row>
    <row r="1979" ht="13.5" customHeight="1">
      <c r="A1979" s="331" t="s">
        <v>9164</v>
      </c>
      <c r="B1979" s="331" t="s">
        <v>9165</v>
      </c>
      <c r="C1979" s="331" t="str">
        <f t="shared" si="1"/>
        <v>GTAlta Verapaz</v>
      </c>
    </row>
    <row r="1980" ht="13.5" customHeight="1">
      <c r="A1980" s="331" t="s">
        <v>9166</v>
      </c>
      <c r="B1980" s="331" t="s">
        <v>9167</v>
      </c>
      <c r="C1980" s="331" t="str">
        <f t="shared" si="1"/>
        <v>GTBaja Verapaz</v>
      </c>
    </row>
    <row r="1981" ht="13.5" customHeight="1">
      <c r="A1981" s="331" t="s">
        <v>9168</v>
      </c>
      <c r="B1981" s="331" t="s">
        <v>9169</v>
      </c>
      <c r="C1981" s="331" t="str">
        <f t="shared" si="1"/>
        <v>GTChimaltenango</v>
      </c>
    </row>
    <row r="1982" ht="13.5" customHeight="1">
      <c r="A1982" s="331" t="s">
        <v>9170</v>
      </c>
      <c r="B1982" s="331" t="s">
        <v>9171</v>
      </c>
      <c r="C1982" s="331" t="str">
        <f t="shared" si="1"/>
        <v>GTChiquimula</v>
      </c>
    </row>
    <row r="1983" ht="13.5" customHeight="1">
      <c r="A1983" s="331" t="s">
        <v>9172</v>
      </c>
      <c r="B1983" s="331" t="s">
        <v>9173</v>
      </c>
      <c r="C1983" s="331" t="str">
        <f t="shared" si="1"/>
        <v>GTEscuintla</v>
      </c>
    </row>
    <row r="1984" ht="13.5" customHeight="1">
      <c r="A1984" s="331" t="s">
        <v>9174</v>
      </c>
      <c r="B1984" s="331" t="s">
        <v>9175</v>
      </c>
      <c r="C1984" s="331" t="str">
        <f t="shared" si="1"/>
        <v>GTGuatemala</v>
      </c>
    </row>
    <row r="1985" ht="13.5" customHeight="1">
      <c r="A1985" s="331" t="s">
        <v>9176</v>
      </c>
      <c r="B1985" s="331" t="s">
        <v>9177</v>
      </c>
      <c r="C1985" s="331" t="str">
        <f t="shared" si="1"/>
        <v>GTHuehuetenango</v>
      </c>
    </row>
    <row r="1986" ht="13.5" customHeight="1">
      <c r="A1986" s="331" t="s">
        <v>9178</v>
      </c>
      <c r="B1986" s="331" t="s">
        <v>9179</v>
      </c>
      <c r="C1986" s="331" t="str">
        <f t="shared" si="1"/>
        <v>GTIzabal</v>
      </c>
    </row>
    <row r="1987" ht="13.5" customHeight="1">
      <c r="A1987" s="331" t="s">
        <v>9180</v>
      </c>
      <c r="B1987" s="331" t="s">
        <v>9181</v>
      </c>
      <c r="C1987" s="331" t="str">
        <f t="shared" si="1"/>
        <v>GTJalapa</v>
      </c>
    </row>
    <row r="1988" ht="13.5" customHeight="1">
      <c r="A1988" s="331" t="s">
        <v>9182</v>
      </c>
      <c r="B1988" s="331" t="s">
        <v>9183</v>
      </c>
      <c r="C1988" s="331" t="str">
        <f t="shared" si="1"/>
        <v>GTJutiapa</v>
      </c>
    </row>
    <row r="1989" ht="13.5" customHeight="1">
      <c r="A1989" s="331" t="s">
        <v>9184</v>
      </c>
      <c r="B1989" s="331" t="s">
        <v>9185</v>
      </c>
      <c r="C1989" s="331" t="str">
        <f t="shared" si="1"/>
        <v>GTPetén</v>
      </c>
    </row>
    <row r="1990" ht="13.5" customHeight="1">
      <c r="A1990" s="331" t="s">
        <v>9186</v>
      </c>
      <c r="B1990" s="331" t="s">
        <v>9187</v>
      </c>
      <c r="C1990" s="331" t="str">
        <f t="shared" si="1"/>
        <v>GTEl Progreso</v>
      </c>
    </row>
    <row r="1991" ht="13.5" customHeight="1">
      <c r="A1991" s="331" t="s">
        <v>9188</v>
      </c>
      <c r="B1991" s="331" t="s">
        <v>9189</v>
      </c>
      <c r="C1991" s="331" t="str">
        <f t="shared" si="1"/>
        <v>GTQuiché</v>
      </c>
    </row>
    <row r="1992" ht="13.5" customHeight="1">
      <c r="A1992" s="331" t="s">
        <v>9190</v>
      </c>
      <c r="B1992" s="331" t="s">
        <v>9191</v>
      </c>
      <c r="C1992" s="331" t="str">
        <f t="shared" si="1"/>
        <v>GTQuetzaltenango</v>
      </c>
    </row>
    <row r="1993" ht="13.5" customHeight="1">
      <c r="A1993" s="331" t="s">
        <v>9192</v>
      </c>
      <c r="B1993" s="331" t="s">
        <v>9193</v>
      </c>
      <c r="C1993" s="331" t="str">
        <f t="shared" si="1"/>
        <v>GTRetalhuleu</v>
      </c>
    </row>
    <row r="1994" ht="13.5" customHeight="1">
      <c r="A1994" s="331" t="s">
        <v>9194</v>
      </c>
      <c r="B1994" s="331" t="s">
        <v>9195</v>
      </c>
      <c r="C1994" s="331" t="str">
        <f t="shared" si="1"/>
        <v>GTSacatepéquez</v>
      </c>
    </row>
    <row r="1995" ht="13.5" customHeight="1">
      <c r="A1995" s="331" t="s">
        <v>9196</v>
      </c>
      <c r="B1995" s="331" t="s">
        <v>9197</v>
      </c>
      <c r="C1995" s="331" t="str">
        <f t="shared" si="1"/>
        <v>GTSan Marcos</v>
      </c>
    </row>
    <row r="1996" ht="13.5" customHeight="1">
      <c r="A1996" s="331" t="s">
        <v>9198</v>
      </c>
      <c r="B1996" s="331" t="s">
        <v>9199</v>
      </c>
      <c r="C1996" s="331" t="str">
        <f t="shared" si="1"/>
        <v>GTSololá</v>
      </c>
    </row>
    <row r="1997" ht="13.5" customHeight="1">
      <c r="A1997" s="331" t="s">
        <v>9200</v>
      </c>
      <c r="B1997" s="331" t="s">
        <v>9201</v>
      </c>
      <c r="C1997" s="331" t="str">
        <f t="shared" si="1"/>
        <v>GTSanta Rosa</v>
      </c>
    </row>
    <row r="1998" ht="13.5" customHeight="1">
      <c r="A1998" s="331" t="s">
        <v>9202</v>
      </c>
      <c r="B1998" s="331" t="s">
        <v>9203</v>
      </c>
      <c r="C1998" s="331" t="str">
        <f t="shared" si="1"/>
        <v>GTSuchitepéquez</v>
      </c>
    </row>
    <row r="1999" ht="13.5" customHeight="1">
      <c r="A1999" s="331" t="s">
        <v>9204</v>
      </c>
      <c r="B1999" s="331" t="s">
        <v>9205</v>
      </c>
      <c r="C1999" s="331" t="str">
        <f t="shared" si="1"/>
        <v>GTTotonicapán</v>
      </c>
    </row>
    <row r="2000" ht="13.5" customHeight="1">
      <c r="A2000" s="331" t="s">
        <v>9206</v>
      </c>
      <c r="B2000" s="331" t="s">
        <v>9207</v>
      </c>
      <c r="C2000" s="331" t="str">
        <f t="shared" si="1"/>
        <v>GTZacapa</v>
      </c>
    </row>
    <row r="2001" ht="13.5" customHeight="1">
      <c r="A2001" s="331" t="s">
        <v>9208</v>
      </c>
      <c r="B2001" s="331" t="s">
        <v>9209</v>
      </c>
      <c r="C2001" s="331" t="str">
        <f t="shared" si="1"/>
        <v>GWBissau</v>
      </c>
    </row>
    <row r="2002" ht="13.5" customHeight="1">
      <c r="A2002" s="331" t="s">
        <v>9210</v>
      </c>
      <c r="B2002" s="331" t="s">
        <v>9211</v>
      </c>
      <c r="C2002" s="331" t="str">
        <f t="shared" si="1"/>
        <v>GWLeste</v>
      </c>
    </row>
    <row r="2003" ht="13.5" customHeight="1">
      <c r="A2003" s="331" t="s">
        <v>9212</v>
      </c>
      <c r="B2003" s="331" t="s">
        <v>9213</v>
      </c>
      <c r="C2003" s="331" t="str">
        <f t="shared" si="1"/>
        <v>GWBafatá</v>
      </c>
    </row>
    <row r="2004" ht="13.5" customHeight="1">
      <c r="A2004" s="331" t="s">
        <v>9214</v>
      </c>
      <c r="B2004" s="331" t="s">
        <v>9215</v>
      </c>
      <c r="C2004" s="331" t="str">
        <f t="shared" si="1"/>
        <v>GWGabú</v>
      </c>
    </row>
    <row r="2005" ht="13.5" customHeight="1">
      <c r="A2005" s="331" t="s">
        <v>9216</v>
      </c>
      <c r="B2005" s="331" t="s">
        <v>9217</v>
      </c>
      <c r="C2005" s="331" t="str">
        <f t="shared" si="1"/>
        <v>GWNorte</v>
      </c>
    </row>
    <row r="2006" ht="13.5" customHeight="1">
      <c r="A2006" s="331" t="s">
        <v>9218</v>
      </c>
      <c r="B2006" s="331" t="s">
        <v>9219</v>
      </c>
      <c r="C2006" s="331" t="str">
        <f t="shared" si="1"/>
        <v>GWBiombo</v>
      </c>
    </row>
    <row r="2007" ht="13.5" customHeight="1">
      <c r="A2007" s="331" t="s">
        <v>9220</v>
      </c>
      <c r="B2007" s="331" t="s">
        <v>9221</v>
      </c>
      <c r="C2007" s="331" t="str">
        <f t="shared" si="1"/>
        <v>GWCacheu</v>
      </c>
    </row>
    <row r="2008" ht="13.5" customHeight="1">
      <c r="A2008" s="331" t="s">
        <v>9222</v>
      </c>
      <c r="B2008" s="331" t="s">
        <v>9223</v>
      </c>
      <c r="C2008" s="331" t="str">
        <f t="shared" si="1"/>
        <v>GWOio</v>
      </c>
    </row>
    <row r="2009" ht="13.5" customHeight="1">
      <c r="A2009" s="331" t="s">
        <v>9224</v>
      </c>
      <c r="B2009" s="331" t="s">
        <v>9225</v>
      </c>
      <c r="C2009" s="331" t="str">
        <f t="shared" si="1"/>
        <v>GWSul</v>
      </c>
    </row>
    <row r="2010" ht="13.5" customHeight="1">
      <c r="A2010" s="331" t="s">
        <v>9226</v>
      </c>
      <c r="B2010" s="331" t="s">
        <v>9227</v>
      </c>
      <c r="C2010" s="331" t="str">
        <f t="shared" si="1"/>
        <v>GWBolama</v>
      </c>
    </row>
    <row r="2011" ht="13.5" customHeight="1">
      <c r="A2011" s="331" t="s">
        <v>9228</v>
      </c>
      <c r="B2011" s="331" t="s">
        <v>9229</v>
      </c>
      <c r="C2011" s="331" t="str">
        <f t="shared" si="1"/>
        <v>GWQuinara</v>
      </c>
    </row>
    <row r="2012" ht="13.5" customHeight="1">
      <c r="A2012" s="331" t="s">
        <v>9230</v>
      </c>
      <c r="B2012" s="331" t="s">
        <v>9231</v>
      </c>
      <c r="C2012" s="331" t="str">
        <f t="shared" si="1"/>
        <v>GWTombali</v>
      </c>
    </row>
    <row r="2013" ht="13.5" customHeight="1">
      <c r="A2013" s="331" t="s">
        <v>9232</v>
      </c>
      <c r="B2013" s="331" t="s">
        <v>9233</v>
      </c>
      <c r="C2013" s="331" t="str">
        <f t="shared" si="1"/>
        <v>GYBarima-Waini</v>
      </c>
    </row>
    <row r="2014" ht="13.5" customHeight="1">
      <c r="A2014" s="331" t="s">
        <v>9234</v>
      </c>
      <c r="B2014" s="331" t="s">
        <v>9235</v>
      </c>
      <c r="C2014" s="331" t="str">
        <f t="shared" si="1"/>
        <v>GYCuyuni-Mazaruni</v>
      </c>
    </row>
    <row r="2015" ht="13.5" customHeight="1">
      <c r="A2015" s="331" t="s">
        <v>9236</v>
      </c>
      <c r="B2015" s="331" t="s">
        <v>9237</v>
      </c>
      <c r="C2015" s="331" t="str">
        <f t="shared" si="1"/>
        <v>GYDemerara-Mahaica</v>
      </c>
    </row>
    <row r="2016" ht="13.5" customHeight="1">
      <c r="A2016" s="331" t="s">
        <v>9238</v>
      </c>
      <c r="B2016" s="331" t="s">
        <v>9239</v>
      </c>
      <c r="C2016" s="331" t="str">
        <f t="shared" si="1"/>
        <v>GYEast Berbice-Corentyne</v>
      </c>
    </row>
    <row r="2017" ht="13.5" customHeight="1">
      <c r="A2017" s="331" t="s">
        <v>9240</v>
      </c>
      <c r="B2017" s="331" t="s">
        <v>9241</v>
      </c>
      <c r="C2017" s="331" t="str">
        <f t="shared" si="1"/>
        <v>GYEssequibo Islands-West Demerara</v>
      </c>
    </row>
    <row r="2018" ht="13.5" customHeight="1">
      <c r="A2018" s="331" t="s">
        <v>9242</v>
      </c>
      <c r="B2018" s="331" t="s">
        <v>9243</v>
      </c>
      <c r="C2018" s="331" t="str">
        <f t="shared" si="1"/>
        <v>GYMahaica-Berbice</v>
      </c>
    </row>
    <row r="2019" ht="13.5" customHeight="1">
      <c r="A2019" s="331" t="s">
        <v>9244</v>
      </c>
      <c r="B2019" s="331" t="s">
        <v>9245</v>
      </c>
      <c r="C2019" s="331" t="str">
        <f t="shared" si="1"/>
        <v>GYPomeroon-Supenaam</v>
      </c>
    </row>
    <row r="2020" ht="13.5" customHeight="1">
      <c r="A2020" s="331" t="s">
        <v>9246</v>
      </c>
      <c r="B2020" s="331" t="s">
        <v>9247</v>
      </c>
      <c r="C2020" s="331" t="str">
        <f t="shared" si="1"/>
        <v>GYPotaro-Siparuni</v>
      </c>
    </row>
    <row r="2021" ht="13.5" customHeight="1">
      <c r="A2021" s="331" t="s">
        <v>9248</v>
      </c>
      <c r="B2021" s="331" t="s">
        <v>9249</v>
      </c>
      <c r="C2021" s="331" t="str">
        <f t="shared" si="1"/>
        <v>GYUpper Demerara-Berbice</v>
      </c>
    </row>
    <row r="2022" ht="13.5" customHeight="1">
      <c r="A2022" s="331" t="s">
        <v>9250</v>
      </c>
      <c r="B2022" s="331" t="s">
        <v>9251</v>
      </c>
      <c r="C2022" s="331" t="str">
        <f t="shared" si="1"/>
        <v>GYUpper Takutu-Upper Essequibo</v>
      </c>
    </row>
    <row r="2023" ht="13.5" customHeight="1">
      <c r="A2023" s="331" t="s">
        <v>9252</v>
      </c>
      <c r="B2023" s="331" t="s">
        <v>9253</v>
      </c>
      <c r="C2023" s="331" t="str">
        <f t="shared" si="1"/>
        <v>HNAtlántida</v>
      </c>
    </row>
    <row r="2024" ht="13.5" customHeight="1">
      <c r="A2024" s="331" t="s">
        <v>9254</v>
      </c>
      <c r="B2024" s="331" t="s">
        <v>9255</v>
      </c>
      <c r="C2024" s="331" t="str">
        <f t="shared" si="1"/>
        <v>HNCholuteca</v>
      </c>
    </row>
    <row r="2025" ht="13.5" customHeight="1">
      <c r="A2025" s="331" t="s">
        <v>9256</v>
      </c>
      <c r="B2025" s="331" t="s">
        <v>9257</v>
      </c>
      <c r="C2025" s="331" t="str">
        <f t="shared" si="1"/>
        <v>HNColón</v>
      </c>
    </row>
    <row r="2026" ht="13.5" customHeight="1">
      <c r="A2026" s="331" t="s">
        <v>9258</v>
      </c>
      <c r="B2026" s="331" t="s">
        <v>9259</v>
      </c>
      <c r="C2026" s="331" t="str">
        <f t="shared" si="1"/>
        <v>HNComayagua</v>
      </c>
    </row>
    <row r="2027" ht="13.5" customHeight="1">
      <c r="A2027" s="331" t="s">
        <v>9260</v>
      </c>
      <c r="B2027" s="331" t="s">
        <v>9261</v>
      </c>
      <c r="C2027" s="331" t="str">
        <f t="shared" si="1"/>
        <v>HNCopán</v>
      </c>
    </row>
    <row r="2028" ht="13.5" customHeight="1">
      <c r="A2028" s="331" t="s">
        <v>9262</v>
      </c>
      <c r="B2028" s="331" t="s">
        <v>9263</v>
      </c>
      <c r="C2028" s="331" t="str">
        <f t="shared" si="1"/>
        <v>HNCortés</v>
      </c>
    </row>
    <row r="2029" ht="13.5" customHeight="1">
      <c r="A2029" s="331" t="s">
        <v>9264</v>
      </c>
      <c r="B2029" s="331" t="s">
        <v>9265</v>
      </c>
      <c r="C2029" s="331" t="str">
        <f t="shared" si="1"/>
        <v>HNEl Paraíso</v>
      </c>
    </row>
    <row r="2030" ht="13.5" customHeight="1">
      <c r="A2030" s="331" t="s">
        <v>9266</v>
      </c>
      <c r="B2030" s="331" t="s">
        <v>9267</v>
      </c>
      <c r="C2030" s="331" t="str">
        <f t="shared" si="1"/>
        <v>HNFrancisco Morazán</v>
      </c>
    </row>
    <row r="2031" ht="13.5" customHeight="1">
      <c r="A2031" s="331" t="s">
        <v>9268</v>
      </c>
      <c r="B2031" s="331" t="s">
        <v>9269</v>
      </c>
      <c r="C2031" s="331" t="str">
        <f t="shared" si="1"/>
        <v>HNGracias a Dios</v>
      </c>
    </row>
    <row r="2032" ht="13.5" customHeight="1">
      <c r="A2032" s="331" t="s">
        <v>9270</v>
      </c>
      <c r="B2032" s="331" t="s">
        <v>9271</v>
      </c>
      <c r="C2032" s="331" t="str">
        <f t="shared" si="1"/>
        <v>HNIslas de la Bahía</v>
      </c>
    </row>
    <row r="2033" ht="13.5" customHeight="1">
      <c r="A2033" s="331" t="s">
        <v>9272</v>
      </c>
      <c r="B2033" s="331" t="s">
        <v>9273</v>
      </c>
      <c r="C2033" s="331" t="str">
        <f t="shared" si="1"/>
        <v>HNIntibucá</v>
      </c>
    </row>
    <row r="2034" ht="13.5" customHeight="1">
      <c r="A2034" s="331" t="s">
        <v>9274</v>
      </c>
      <c r="B2034" s="331" t="s">
        <v>9275</v>
      </c>
      <c r="C2034" s="331" t="str">
        <f t="shared" si="1"/>
        <v>HNLempira</v>
      </c>
    </row>
    <row r="2035" ht="13.5" customHeight="1">
      <c r="A2035" s="331" t="s">
        <v>9276</v>
      </c>
      <c r="B2035" s="331" t="s">
        <v>6501</v>
      </c>
      <c r="C2035" s="331" t="str">
        <f t="shared" si="1"/>
        <v>HNLa Paz</v>
      </c>
    </row>
    <row r="2036" ht="13.5" customHeight="1">
      <c r="A2036" s="331" t="s">
        <v>9277</v>
      </c>
      <c r="B2036" s="331" t="s">
        <v>9278</v>
      </c>
      <c r="C2036" s="331" t="str">
        <f t="shared" si="1"/>
        <v>HNOcotepeque</v>
      </c>
    </row>
    <row r="2037" ht="13.5" customHeight="1">
      <c r="A2037" s="331" t="s">
        <v>9279</v>
      </c>
      <c r="B2037" s="331" t="s">
        <v>9280</v>
      </c>
      <c r="C2037" s="331" t="str">
        <f t="shared" si="1"/>
        <v>HNOlancho</v>
      </c>
    </row>
    <row r="2038" ht="13.5" customHeight="1">
      <c r="A2038" s="331" t="s">
        <v>9281</v>
      </c>
      <c r="B2038" s="331" t="s">
        <v>9282</v>
      </c>
      <c r="C2038" s="331" t="str">
        <f t="shared" si="1"/>
        <v>HNSanta Bárbara</v>
      </c>
    </row>
    <row r="2039" ht="13.5" customHeight="1">
      <c r="A2039" s="331" t="s">
        <v>9283</v>
      </c>
      <c r="B2039" s="331" t="s">
        <v>9284</v>
      </c>
      <c r="C2039" s="331" t="str">
        <f t="shared" si="1"/>
        <v>HNValle</v>
      </c>
    </row>
    <row r="2040" ht="13.5" customHeight="1">
      <c r="A2040" s="331" t="s">
        <v>9285</v>
      </c>
      <c r="B2040" s="331" t="s">
        <v>9286</v>
      </c>
      <c r="C2040" s="331" t="str">
        <f t="shared" si="1"/>
        <v>HNYoro</v>
      </c>
    </row>
    <row r="2041" ht="13.5" customHeight="1">
      <c r="A2041" s="331" t="s">
        <v>9287</v>
      </c>
      <c r="B2041" s="331" t="s">
        <v>9288</v>
      </c>
      <c r="C2041" s="331" t="str">
        <f t="shared" si="1"/>
        <v>HRZagrebačka županija</v>
      </c>
    </row>
    <row r="2042" ht="13.5" customHeight="1">
      <c r="A2042" s="331" t="s">
        <v>9289</v>
      </c>
      <c r="B2042" s="331" t="s">
        <v>9290</v>
      </c>
      <c r="C2042" s="331" t="str">
        <f t="shared" si="1"/>
        <v>HRKrapinsko-zagorska županija</v>
      </c>
    </row>
    <row r="2043" ht="13.5" customHeight="1">
      <c r="A2043" s="331" t="s">
        <v>9291</v>
      </c>
      <c r="B2043" s="331" t="s">
        <v>9292</v>
      </c>
      <c r="C2043" s="331" t="str">
        <f t="shared" si="1"/>
        <v>HRSisačko-moslavačka županija</v>
      </c>
    </row>
    <row r="2044" ht="13.5" customHeight="1">
      <c r="A2044" s="331" t="s">
        <v>9293</v>
      </c>
      <c r="B2044" s="331" t="s">
        <v>9294</v>
      </c>
      <c r="C2044" s="331" t="str">
        <f t="shared" si="1"/>
        <v>HRKarlovačka županija</v>
      </c>
    </row>
    <row r="2045" ht="13.5" customHeight="1">
      <c r="A2045" s="331" t="s">
        <v>9295</v>
      </c>
      <c r="B2045" s="331" t="s">
        <v>9296</v>
      </c>
      <c r="C2045" s="331" t="str">
        <f t="shared" si="1"/>
        <v>HRVaraždinska županija</v>
      </c>
    </row>
    <row r="2046" ht="13.5" customHeight="1">
      <c r="A2046" s="331" t="s">
        <v>9297</v>
      </c>
      <c r="B2046" s="331" t="s">
        <v>9298</v>
      </c>
      <c r="C2046" s="331" t="str">
        <f t="shared" si="1"/>
        <v>HRKoprivničko-križevačka županija</v>
      </c>
    </row>
    <row r="2047" ht="13.5" customHeight="1">
      <c r="A2047" s="331" t="s">
        <v>9299</v>
      </c>
      <c r="B2047" s="331" t="s">
        <v>9300</v>
      </c>
      <c r="C2047" s="331" t="str">
        <f t="shared" si="1"/>
        <v>HRBjelovarsko-bilogorska županija</v>
      </c>
    </row>
    <row r="2048" ht="13.5" customHeight="1">
      <c r="A2048" s="331" t="s">
        <v>9301</v>
      </c>
      <c r="B2048" s="331" t="s">
        <v>9302</v>
      </c>
      <c r="C2048" s="331" t="str">
        <f t="shared" si="1"/>
        <v>HRPrimorsko-goranska županija</v>
      </c>
    </row>
    <row r="2049" ht="13.5" customHeight="1">
      <c r="A2049" s="331" t="s">
        <v>9303</v>
      </c>
      <c r="B2049" s="331" t="s">
        <v>9304</v>
      </c>
      <c r="C2049" s="331" t="str">
        <f t="shared" si="1"/>
        <v>HRLičko-senjska županija</v>
      </c>
    </row>
    <row r="2050" ht="13.5" customHeight="1">
      <c r="A2050" s="331" t="s">
        <v>9305</v>
      </c>
      <c r="B2050" s="331" t="s">
        <v>9306</v>
      </c>
      <c r="C2050" s="331" t="str">
        <f t="shared" si="1"/>
        <v>HRVirovitičko-podravska županija</v>
      </c>
    </row>
    <row r="2051" ht="13.5" customHeight="1">
      <c r="A2051" s="331" t="s">
        <v>9307</v>
      </c>
      <c r="B2051" s="331" t="s">
        <v>9308</v>
      </c>
      <c r="C2051" s="331" t="str">
        <f t="shared" si="1"/>
        <v>HRPožeško-slavonska županija</v>
      </c>
    </row>
    <row r="2052" ht="13.5" customHeight="1">
      <c r="A2052" s="331" t="s">
        <v>9309</v>
      </c>
      <c r="B2052" s="331" t="s">
        <v>9310</v>
      </c>
      <c r="C2052" s="331" t="str">
        <f t="shared" si="1"/>
        <v>HRBrodsko-posavska županija</v>
      </c>
    </row>
    <row r="2053" ht="13.5" customHeight="1">
      <c r="A2053" s="331" t="s">
        <v>9311</v>
      </c>
      <c r="B2053" s="331" t="s">
        <v>9312</v>
      </c>
      <c r="C2053" s="331" t="str">
        <f t="shared" si="1"/>
        <v>HRZadarska županija</v>
      </c>
    </row>
    <row r="2054" ht="13.5" customHeight="1">
      <c r="A2054" s="331" t="s">
        <v>9313</v>
      </c>
      <c r="B2054" s="331" t="s">
        <v>9314</v>
      </c>
      <c r="C2054" s="331" t="str">
        <f t="shared" si="1"/>
        <v>HROsječko-baranjska županija</v>
      </c>
    </row>
    <row r="2055" ht="13.5" customHeight="1">
      <c r="A2055" s="331" t="s">
        <v>9315</v>
      </c>
      <c r="B2055" s="331" t="s">
        <v>9316</v>
      </c>
      <c r="C2055" s="331" t="str">
        <f t="shared" si="1"/>
        <v>HRŠibensko-kninska županija</v>
      </c>
    </row>
    <row r="2056" ht="13.5" customHeight="1">
      <c r="A2056" s="331" t="s">
        <v>9317</v>
      </c>
      <c r="B2056" s="331" t="s">
        <v>9318</v>
      </c>
      <c r="C2056" s="331" t="str">
        <f t="shared" si="1"/>
        <v>HRVukovarsko-srijemska županija</v>
      </c>
    </row>
    <row r="2057" ht="13.5" customHeight="1">
      <c r="A2057" s="331" t="s">
        <v>9319</v>
      </c>
      <c r="B2057" s="331" t="s">
        <v>9320</v>
      </c>
      <c r="C2057" s="331" t="str">
        <f t="shared" si="1"/>
        <v>HRSplitsko-dalmatinska županija</v>
      </c>
    </row>
    <row r="2058" ht="13.5" customHeight="1">
      <c r="A2058" s="331" t="s">
        <v>9321</v>
      </c>
      <c r="B2058" s="331" t="s">
        <v>9322</v>
      </c>
      <c r="C2058" s="331" t="str">
        <f t="shared" si="1"/>
        <v>HRIstarska županija</v>
      </c>
    </row>
    <row r="2059" ht="13.5" customHeight="1">
      <c r="A2059" s="331" t="s">
        <v>9323</v>
      </c>
      <c r="B2059" s="331" t="s">
        <v>9324</v>
      </c>
      <c r="C2059" s="331" t="str">
        <f t="shared" si="1"/>
        <v>HRDubrovačko-neretvanska županija</v>
      </c>
    </row>
    <row r="2060" ht="13.5" customHeight="1">
      <c r="A2060" s="331" t="s">
        <v>9325</v>
      </c>
      <c r="B2060" s="331" t="s">
        <v>9326</v>
      </c>
      <c r="C2060" s="331" t="str">
        <f t="shared" si="1"/>
        <v>HRMeđimurska županija</v>
      </c>
    </row>
    <row r="2061" ht="13.5" customHeight="1">
      <c r="A2061" s="331" t="s">
        <v>9327</v>
      </c>
      <c r="B2061" s="331" t="s">
        <v>9328</v>
      </c>
      <c r="C2061" s="331" t="str">
        <f t="shared" si="1"/>
        <v>HRGrad Zagreb</v>
      </c>
    </row>
    <row r="2062" ht="13.5" customHeight="1">
      <c r="A2062" s="331" t="s">
        <v>9329</v>
      </c>
      <c r="B2062" s="331" t="s">
        <v>9330</v>
      </c>
      <c r="C2062" s="331" t="str">
        <f t="shared" si="1"/>
        <v>HTArtibonite</v>
      </c>
    </row>
    <row r="2063" ht="13.5" customHeight="1">
      <c r="A2063" s="331" t="s">
        <v>9329</v>
      </c>
      <c r="B2063" s="331" t="s">
        <v>9331</v>
      </c>
      <c r="C2063" s="331" t="str">
        <f t="shared" si="1"/>
        <v>HTLatibonit</v>
      </c>
    </row>
    <row r="2064" ht="13.5" customHeight="1">
      <c r="A2064" s="331" t="s">
        <v>9332</v>
      </c>
      <c r="B2064" s="331" t="s">
        <v>6266</v>
      </c>
      <c r="C2064" s="331" t="str">
        <f t="shared" si="1"/>
        <v>HTCentre</v>
      </c>
    </row>
    <row r="2065" ht="13.5" customHeight="1">
      <c r="A2065" s="331" t="s">
        <v>9332</v>
      </c>
      <c r="B2065" s="331" t="s">
        <v>9333</v>
      </c>
      <c r="C2065" s="331" t="str">
        <f t="shared" si="1"/>
        <v>HTSant</v>
      </c>
    </row>
    <row r="2066" ht="13.5" customHeight="1">
      <c r="A2066" s="331" t="s">
        <v>9334</v>
      </c>
      <c r="B2066" s="331" t="s">
        <v>9335</v>
      </c>
      <c r="C2066" s="331" t="str">
        <f t="shared" si="1"/>
        <v>HTGrande’Anse</v>
      </c>
    </row>
    <row r="2067" ht="13.5" customHeight="1">
      <c r="A2067" s="331" t="s">
        <v>9334</v>
      </c>
      <c r="B2067" s="331" t="s">
        <v>9336</v>
      </c>
      <c r="C2067" s="331" t="str">
        <f t="shared" si="1"/>
        <v>HTGrandans</v>
      </c>
    </row>
    <row r="2068" ht="13.5" customHeight="1">
      <c r="A2068" s="331" t="s">
        <v>9337</v>
      </c>
      <c r="B2068" s="331" t="s">
        <v>6324</v>
      </c>
      <c r="C2068" s="331" t="str">
        <f t="shared" si="1"/>
        <v>HTNord</v>
      </c>
    </row>
    <row r="2069" ht="13.5" customHeight="1">
      <c r="A2069" s="331" t="s">
        <v>9337</v>
      </c>
      <c r="B2069" s="331" t="s">
        <v>9338</v>
      </c>
      <c r="C2069" s="331" t="str">
        <f t="shared" si="1"/>
        <v>HTNò</v>
      </c>
    </row>
    <row r="2070" ht="13.5" customHeight="1">
      <c r="A2070" s="331" t="s">
        <v>9339</v>
      </c>
      <c r="B2070" s="331" t="s">
        <v>9340</v>
      </c>
      <c r="C2070" s="331" t="str">
        <f t="shared" si="1"/>
        <v>HTNord-Est</v>
      </c>
    </row>
    <row r="2071" ht="13.5" customHeight="1">
      <c r="A2071" s="331" t="s">
        <v>9339</v>
      </c>
      <c r="B2071" s="331" t="s">
        <v>9341</v>
      </c>
      <c r="C2071" s="331" t="str">
        <f t="shared" si="1"/>
        <v>HTNòdès</v>
      </c>
    </row>
    <row r="2072" ht="13.5" customHeight="1">
      <c r="A2072" s="331" t="s">
        <v>9342</v>
      </c>
      <c r="B2072" s="331" t="s">
        <v>9343</v>
      </c>
      <c r="C2072" s="331" t="str">
        <f t="shared" si="1"/>
        <v>HTNippes</v>
      </c>
    </row>
    <row r="2073" ht="13.5" customHeight="1">
      <c r="A2073" s="331" t="s">
        <v>9342</v>
      </c>
      <c r="B2073" s="331" t="s">
        <v>9344</v>
      </c>
      <c r="C2073" s="331" t="str">
        <f t="shared" si="1"/>
        <v>HTNip</v>
      </c>
    </row>
    <row r="2074" ht="13.5" customHeight="1">
      <c r="A2074" s="331" t="s">
        <v>9345</v>
      </c>
      <c r="B2074" s="331" t="s">
        <v>7025</v>
      </c>
      <c r="C2074" s="331" t="str">
        <f t="shared" si="1"/>
        <v>HTNord-Ouest</v>
      </c>
    </row>
    <row r="2075" ht="13.5" customHeight="1">
      <c r="A2075" s="331" t="s">
        <v>9345</v>
      </c>
      <c r="B2075" s="331" t="s">
        <v>9346</v>
      </c>
      <c r="C2075" s="331" t="str">
        <f t="shared" si="1"/>
        <v>HTNòdwès</v>
      </c>
    </row>
    <row r="2076" ht="13.5" customHeight="1">
      <c r="A2076" s="331" t="s">
        <v>9347</v>
      </c>
      <c r="B2076" s="331" t="s">
        <v>7028</v>
      </c>
      <c r="C2076" s="331" t="str">
        <f t="shared" si="1"/>
        <v>HTOuest</v>
      </c>
    </row>
    <row r="2077" ht="13.5" customHeight="1">
      <c r="A2077" s="331" t="s">
        <v>9347</v>
      </c>
      <c r="B2077" s="331" t="s">
        <v>9348</v>
      </c>
      <c r="C2077" s="331" t="str">
        <f t="shared" si="1"/>
        <v>HTLwès</v>
      </c>
    </row>
    <row r="2078" ht="13.5" customHeight="1">
      <c r="A2078" s="331" t="s">
        <v>9349</v>
      </c>
      <c r="B2078" s="331" t="s">
        <v>7031</v>
      </c>
      <c r="C2078" s="331" t="str">
        <f t="shared" si="1"/>
        <v>HTSud</v>
      </c>
    </row>
    <row r="2079" ht="13.5" customHeight="1">
      <c r="A2079" s="331" t="s">
        <v>9349</v>
      </c>
      <c r="B2079" s="331" t="s">
        <v>9350</v>
      </c>
      <c r="C2079" s="331" t="str">
        <f t="shared" si="1"/>
        <v>HTSid</v>
      </c>
    </row>
    <row r="2080" ht="13.5" customHeight="1">
      <c r="A2080" s="331" t="s">
        <v>9351</v>
      </c>
      <c r="B2080" s="331" t="s">
        <v>9352</v>
      </c>
      <c r="C2080" s="331" t="str">
        <f t="shared" si="1"/>
        <v>HTSud-Est</v>
      </c>
    </row>
    <row r="2081" ht="13.5" customHeight="1">
      <c r="A2081" s="331" t="s">
        <v>9351</v>
      </c>
      <c r="B2081" s="331" t="s">
        <v>9353</v>
      </c>
      <c r="C2081" s="331" t="str">
        <f t="shared" si="1"/>
        <v>HTSidès</v>
      </c>
    </row>
    <row r="2082" ht="13.5" customHeight="1">
      <c r="A2082" s="331" t="s">
        <v>9354</v>
      </c>
      <c r="B2082" s="331" t="s">
        <v>9355</v>
      </c>
      <c r="C2082" s="331" t="str">
        <f t="shared" si="1"/>
        <v>HUBaranya</v>
      </c>
    </row>
    <row r="2083" ht="13.5" customHeight="1">
      <c r="A2083" s="331" t="s">
        <v>9356</v>
      </c>
      <c r="B2083" s="331" t="s">
        <v>9357</v>
      </c>
      <c r="C2083" s="331" t="str">
        <f t="shared" si="1"/>
        <v>HUBékés</v>
      </c>
    </row>
    <row r="2084" ht="13.5" customHeight="1">
      <c r="A2084" s="331" t="s">
        <v>9358</v>
      </c>
      <c r="B2084" s="331" t="s">
        <v>9359</v>
      </c>
      <c r="C2084" s="331" t="str">
        <f t="shared" si="1"/>
        <v>HUBács-Kiskun</v>
      </c>
    </row>
    <row r="2085" ht="13.5" customHeight="1">
      <c r="A2085" s="331" t="s">
        <v>9360</v>
      </c>
      <c r="B2085" s="331" t="s">
        <v>9361</v>
      </c>
      <c r="C2085" s="331" t="str">
        <f t="shared" si="1"/>
        <v>HUBorsod-Abaúj-Zemplén</v>
      </c>
    </row>
    <row r="2086" ht="13.5" customHeight="1">
      <c r="A2086" s="331" t="s">
        <v>9362</v>
      </c>
      <c r="B2086" s="331" t="s">
        <v>9363</v>
      </c>
      <c r="C2086" s="331" t="str">
        <f t="shared" si="1"/>
        <v>HUCsongrád</v>
      </c>
    </row>
    <row r="2087" ht="13.5" customHeight="1">
      <c r="A2087" s="331" t="s">
        <v>9364</v>
      </c>
      <c r="B2087" s="331" t="s">
        <v>9365</v>
      </c>
      <c r="C2087" s="331" t="str">
        <f t="shared" si="1"/>
        <v>HUFejér</v>
      </c>
    </row>
    <row r="2088" ht="13.5" customHeight="1">
      <c r="A2088" s="331" t="s">
        <v>9366</v>
      </c>
      <c r="B2088" s="331" t="s">
        <v>9367</v>
      </c>
      <c r="C2088" s="331" t="str">
        <f t="shared" si="1"/>
        <v>HUGyőr-Moson-Sopron</v>
      </c>
    </row>
    <row r="2089" ht="13.5" customHeight="1">
      <c r="A2089" s="331" t="s">
        <v>9368</v>
      </c>
      <c r="B2089" s="331" t="s">
        <v>9369</v>
      </c>
      <c r="C2089" s="331" t="str">
        <f t="shared" si="1"/>
        <v>HUHajdú-Bihar</v>
      </c>
    </row>
    <row r="2090" ht="13.5" customHeight="1">
      <c r="A2090" s="331" t="s">
        <v>9370</v>
      </c>
      <c r="B2090" s="331" t="s">
        <v>9371</v>
      </c>
      <c r="C2090" s="331" t="str">
        <f t="shared" si="1"/>
        <v>HUHeves</v>
      </c>
    </row>
    <row r="2091" ht="13.5" customHeight="1">
      <c r="A2091" s="331" t="s">
        <v>9372</v>
      </c>
      <c r="B2091" s="331" t="s">
        <v>9373</v>
      </c>
      <c r="C2091" s="331" t="str">
        <f t="shared" si="1"/>
        <v>HUJász-Nagykun-Szolnok</v>
      </c>
    </row>
    <row r="2092" ht="13.5" customHeight="1">
      <c r="A2092" s="331" t="s">
        <v>9374</v>
      </c>
      <c r="B2092" s="331" t="s">
        <v>9375</v>
      </c>
      <c r="C2092" s="331" t="str">
        <f t="shared" si="1"/>
        <v>HUKomárom-Esztergom</v>
      </c>
    </row>
    <row r="2093" ht="13.5" customHeight="1">
      <c r="A2093" s="331" t="s">
        <v>9376</v>
      </c>
      <c r="B2093" s="331" t="s">
        <v>9377</v>
      </c>
      <c r="C2093" s="331" t="str">
        <f t="shared" si="1"/>
        <v>HUNógrád</v>
      </c>
    </row>
    <row r="2094" ht="13.5" customHeight="1">
      <c r="A2094" s="331" t="s">
        <v>9378</v>
      </c>
      <c r="B2094" s="331" t="s">
        <v>9379</v>
      </c>
      <c r="C2094" s="331" t="str">
        <f t="shared" si="1"/>
        <v>HUPest</v>
      </c>
    </row>
    <row r="2095" ht="13.5" customHeight="1">
      <c r="A2095" s="331" t="s">
        <v>9380</v>
      </c>
      <c r="B2095" s="331" t="s">
        <v>9381</v>
      </c>
      <c r="C2095" s="331" t="str">
        <f t="shared" si="1"/>
        <v>HUSomogy</v>
      </c>
    </row>
    <row r="2096" ht="13.5" customHeight="1">
      <c r="A2096" s="331" t="s">
        <v>9382</v>
      </c>
      <c r="B2096" s="331" t="s">
        <v>9383</v>
      </c>
      <c r="C2096" s="331" t="str">
        <f t="shared" si="1"/>
        <v>HUSzabolcs-Szatmár-Bereg</v>
      </c>
    </row>
    <row r="2097" ht="13.5" customHeight="1">
      <c r="A2097" s="331" t="s">
        <v>9384</v>
      </c>
      <c r="B2097" s="331" t="s">
        <v>9385</v>
      </c>
      <c r="C2097" s="331" t="str">
        <f t="shared" si="1"/>
        <v>HUTolna</v>
      </c>
    </row>
    <row r="2098" ht="13.5" customHeight="1">
      <c r="A2098" s="331" t="s">
        <v>9386</v>
      </c>
      <c r="B2098" s="331" t="s">
        <v>9387</v>
      </c>
      <c r="C2098" s="331" t="str">
        <f t="shared" si="1"/>
        <v>HUVas</v>
      </c>
    </row>
    <row r="2099" ht="13.5" customHeight="1">
      <c r="A2099" s="331" t="s">
        <v>9388</v>
      </c>
      <c r="B2099" s="331" t="s">
        <v>9389</v>
      </c>
      <c r="C2099" s="331" t="str">
        <f t="shared" si="1"/>
        <v>HUVeszprém</v>
      </c>
    </row>
    <row r="2100" ht="13.5" customHeight="1">
      <c r="A2100" s="331" t="s">
        <v>9390</v>
      </c>
      <c r="B2100" s="331" t="s">
        <v>9391</v>
      </c>
      <c r="C2100" s="331" t="str">
        <f t="shared" si="1"/>
        <v>HUZala</v>
      </c>
    </row>
    <row r="2101" ht="13.5" customHeight="1">
      <c r="A2101" s="331" t="s">
        <v>9392</v>
      </c>
      <c r="B2101" s="331" t="s">
        <v>9393</v>
      </c>
      <c r="C2101" s="331" t="str">
        <f t="shared" si="1"/>
        <v>HUBékéscsaba</v>
      </c>
    </row>
    <row r="2102" ht="13.5" customHeight="1">
      <c r="A2102" s="331" t="s">
        <v>9394</v>
      </c>
      <c r="B2102" s="331" t="s">
        <v>9395</v>
      </c>
      <c r="C2102" s="331" t="str">
        <f t="shared" si="1"/>
        <v>HUDebrecen</v>
      </c>
    </row>
    <row r="2103" ht="13.5" customHeight="1">
      <c r="A2103" s="331" t="s">
        <v>9396</v>
      </c>
      <c r="B2103" s="331" t="s">
        <v>9397</v>
      </c>
      <c r="C2103" s="331" t="str">
        <f t="shared" si="1"/>
        <v>HUDunaújváros</v>
      </c>
    </row>
    <row r="2104" ht="13.5" customHeight="1">
      <c r="A2104" s="331" t="s">
        <v>9398</v>
      </c>
      <c r="B2104" s="331" t="s">
        <v>9399</v>
      </c>
      <c r="C2104" s="331" t="str">
        <f t="shared" si="1"/>
        <v>HUEger</v>
      </c>
    </row>
    <row r="2105" ht="13.5" customHeight="1">
      <c r="A2105" s="331" t="s">
        <v>9400</v>
      </c>
      <c r="B2105" s="331" t="s">
        <v>9401</v>
      </c>
      <c r="C2105" s="331" t="str">
        <f t="shared" si="1"/>
        <v>HUÉrd</v>
      </c>
    </row>
    <row r="2106" ht="13.5" customHeight="1">
      <c r="A2106" s="331" t="s">
        <v>9402</v>
      </c>
      <c r="B2106" s="331" t="s">
        <v>9403</v>
      </c>
      <c r="C2106" s="331" t="str">
        <f t="shared" si="1"/>
        <v>HUGyőr</v>
      </c>
    </row>
    <row r="2107" ht="13.5" customHeight="1">
      <c r="A2107" s="331" t="s">
        <v>9404</v>
      </c>
      <c r="B2107" s="331" t="s">
        <v>9405</v>
      </c>
      <c r="C2107" s="331" t="str">
        <f t="shared" si="1"/>
        <v>HUHódmezővásárhely</v>
      </c>
    </row>
    <row r="2108" ht="13.5" customHeight="1">
      <c r="A2108" s="331" t="s">
        <v>9406</v>
      </c>
      <c r="B2108" s="331" t="s">
        <v>9407</v>
      </c>
      <c r="C2108" s="331" t="str">
        <f t="shared" si="1"/>
        <v>HUKecskemét</v>
      </c>
    </row>
    <row r="2109" ht="13.5" customHeight="1">
      <c r="A2109" s="331" t="s">
        <v>9408</v>
      </c>
      <c r="B2109" s="331" t="s">
        <v>9409</v>
      </c>
      <c r="C2109" s="331" t="str">
        <f t="shared" si="1"/>
        <v>HUKaposvár</v>
      </c>
    </row>
    <row r="2110" ht="13.5" customHeight="1">
      <c r="A2110" s="331" t="s">
        <v>9410</v>
      </c>
      <c r="B2110" s="331" t="s">
        <v>9411</v>
      </c>
      <c r="C2110" s="331" t="str">
        <f t="shared" si="1"/>
        <v>HUMiskolc</v>
      </c>
    </row>
    <row r="2111" ht="13.5" customHeight="1">
      <c r="A2111" s="331" t="s">
        <v>9412</v>
      </c>
      <c r="B2111" s="331" t="s">
        <v>9413</v>
      </c>
      <c r="C2111" s="331" t="str">
        <f t="shared" si="1"/>
        <v>HUNagykanizsa</v>
      </c>
    </row>
    <row r="2112" ht="13.5" customHeight="1">
      <c r="A2112" s="331" t="s">
        <v>9414</v>
      </c>
      <c r="B2112" s="331" t="s">
        <v>9415</v>
      </c>
      <c r="C2112" s="331" t="str">
        <f t="shared" si="1"/>
        <v>HUNyíregyháza</v>
      </c>
    </row>
    <row r="2113" ht="13.5" customHeight="1">
      <c r="A2113" s="331" t="s">
        <v>9416</v>
      </c>
      <c r="B2113" s="331" t="s">
        <v>9417</v>
      </c>
      <c r="C2113" s="331" t="str">
        <f t="shared" si="1"/>
        <v>HUPécs</v>
      </c>
    </row>
    <row r="2114" ht="13.5" customHeight="1">
      <c r="A2114" s="331" t="s">
        <v>9418</v>
      </c>
      <c r="B2114" s="331" t="s">
        <v>9419</v>
      </c>
      <c r="C2114" s="331" t="str">
        <f t="shared" si="1"/>
        <v>HUSzeged</v>
      </c>
    </row>
    <row r="2115" ht="13.5" customHeight="1">
      <c r="A2115" s="331" t="s">
        <v>9420</v>
      </c>
      <c r="B2115" s="331" t="s">
        <v>9421</v>
      </c>
      <c r="C2115" s="331" t="str">
        <f t="shared" si="1"/>
        <v>HUSzékesfehérvár</v>
      </c>
    </row>
    <row r="2116" ht="13.5" customHeight="1">
      <c r="A2116" s="331" t="s">
        <v>9422</v>
      </c>
      <c r="B2116" s="331" t="s">
        <v>9423</v>
      </c>
      <c r="C2116" s="331" t="str">
        <f t="shared" si="1"/>
        <v>HUSzombathely</v>
      </c>
    </row>
    <row r="2117" ht="13.5" customHeight="1">
      <c r="A2117" s="331" t="s">
        <v>9424</v>
      </c>
      <c r="B2117" s="331" t="s">
        <v>9425</v>
      </c>
      <c r="C2117" s="331" t="str">
        <f t="shared" si="1"/>
        <v>HUSzolnok</v>
      </c>
    </row>
    <row r="2118" ht="13.5" customHeight="1">
      <c r="A2118" s="331" t="s">
        <v>9426</v>
      </c>
      <c r="B2118" s="331" t="s">
        <v>9427</v>
      </c>
      <c r="C2118" s="331" t="str">
        <f t="shared" si="1"/>
        <v>HUSopron</v>
      </c>
    </row>
    <row r="2119" ht="13.5" customHeight="1">
      <c r="A2119" s="331" t="s">
        <v>9428</v>
      </c>
      <c r="B2119" s="331" t="s">
        <v>9429</v>
      </c>
      <c r="C2119" s="331" t="str">
        <f t="shared" si="1"/>
        <v>HUSzekszárd</v>
      </c>
    </row>
    <row r="2120" ht="13.5" customHeight="1">
      <c r="A2120" s="331" t="s">
        <v>9430</v>
      </c>
      <c r="B2120" s="331" t="s">
        <v>9431</v>
      </c>
      <c r="C2120" s="331" t="str">
        <f t="shared" si="1"/>
        <v>HUSalgótarján</v>
      </c>
    </row>
    <row r="2121" ht="13.5" customHeight="1">
      <c r="A2121" s="331" t="s">
        <v>9432</v>
      </c>
      <c r="B2121" s="331" t="s">
        <v>9433</v>
      </c>
      <c r="C2121" s="331" t="str">
        <f t="shared" si="1"/>
        <v>HUTatabánya</v>
      </c>
    </row>
    <row r="2122" ht="13.5" customHeight="1">
      <c r="A2122" s="331" t="s">
        <v>9434</v>
      </c>
      <c r="B2122" s="331" t="s">
        <v>9389</v>
      </c>
      <c r="C2122" s="331" t="str">
        <f t="shared" si="1"/>
        <v>HUVeszprém</v>
      </c>
    </row>
    <row r="2123" ht="13.5" customHeight="1">
      <c r="A2123" s="331" t="s">
        <v>9435</v>
      </c>
      <c r="B2123" s="331" t="s">
        <v>9436</v>
      </c>
      <c r="C2123" s="331" t="str">
        <f t="shared" si="1"/>
        <v>HUZalaegerszeg</v>
      </c>
    </row>
    <row r="2124" ht="13.5" customHeight="1">
      <c r="A2124" s="331" t="s">
        <v>9437</v>
      </c>
      <c r="B2124" s="331" t="s">
        <v>9438</v>
      </c>
      <c r="C2124" s="331" t="str">
        <f t="shared" si="1"/>
        <v>HUBudapest</v>
      </c>
    </row>
    <row r="2125" ht="13.5" customHeight="1">
      <c r="A2125" s="331" t="s">
        <v>9439</v>
      </c>
      <c r="B2125" s="331" t="s">
        <v>9440</v>
      </c>
      <c r="C2125" s="331" t="str">
        <f t="shared" si="1"/>
        <v>IDJawa</v>
      </c>
    </row>
    <row r="2126" ht="13.5" customHeight="1">
      <c r="A2126" s="331" t="s">
        <v>9441</v>
      </c>
      <c r="B2126" s="331" t="s">
        <v>9442</v>
      </c>
      <c r="C2126" s="331" t="str">
        <f t="shared" si="1"/>
        <v>IDBanten</v>
      </c>
    </row>
    <row r="2127" ht="13.5" customHeight="1">
      <c r="A2127" s="331" t="s">
        <v>9443</v>
      </c>
      <c r="B2127" s="331" t="s">
        <v>1889</v>
      </c>
      <c r="C2127" s="331" t="str">
        <f t="shared" si="1"/>
        <v>IDJawa Barat</v>
      </c>
    </row>
    <row r="2128" ht="13.5" customHeight="1">
      <c r="A2128" s="331" t="s">
        <v>9444</v>
      </c>
      <c r="B2128" s="331" t="s">
        <v>9445</v>
      </c>
      <c r="C2128" s="331" t="str">
        <f t="shared" si="1"/>
        <v>IDJawa Timur</v>
      </c>
    </row>
    <row r="2129" ht="13.5" customHeight="1">
      <c r="A2129" s="331" t="s">
        <v>9446</v>
      </c>
      <c r="B2129" s="331" t="s">
        <v>9447</v>
      </c>
      <c r="C2129" s="331" t="str">
        <f t="shared" si="1"/>
        <v>IDJawa Tengah</v>
      </c>
    </row>
    <row r="2130" ht="13.5" customHeight="1">
      <c r="A2130" s="331" t="s">
        <v>9448</v>
      </c>
      <c r="B2130" s="331" t="s">
        <v>9449</v>
      </c>
      <c r="C2130" s="331" t="str">
        <f t="shared" si="1"/>
        <v>IDYogyakarta</v>
      </c>
    </row>
    <row r="2131" ht="13.5" customHeight="1">
      <c r="A2131" s="331" t="s">
        <v>9450</v>
      </c>
      <c r="B2131" s="331" t="s">
        <v>1575</v>
      </c>
      <c r="C2131" s="331" t="str">
        <f t="shared" si="1"/>
        <v>IDJakarta Raya</v>
      </c>
    </row>
    <row r="2132" ht="13.5" customHeight="1">
      <c r="A2132" s="331" t="s">
        <v>9451</v>
      </c>
      <c r="B2132" s="331" t="s">
        <v>9452</v>
      </c>
      <c r="C2132" s="331" t="str">
        <f t="shared" si="1"/>
        <v>IDKalimantan</v>
      </c>
    </row>
    <row r="2133" ht="13.5" customHeight="1">
      <c r="A2133" s="331" t="s">
        <v>9453</v>
      </c>
      <c r="B2133" s="331" t="s">
        <v>9454</v>
      </c>
      <c r="C2133" s="331" t="str">
        <f t="shared" si="1"/>
        <v>IDKalimantan Barat</v>
      </c>
    </row>
    <row r="2134" ht="13.5" customHeight="1">
      <c r="A2134" s="331" t="s">
        <v>9455</v>
      </c>
      <c r="B2134" s="331" t="s">
        <v>9456</v>
      </c>
      <c r="C2134" s="331" t="str">
        <f t="shared" si="1"/>
        <v>IDKalimantan Timur</v>
      </c>
    </row>
    <row r="2135" ht="13.5" customHeight="1">
      <c r="A2135" s="331" t="s">
        <v>9457</v>
      </c>
      <c r="B2135" s="331" t="s">
        <v>9458</v>
      </c>
      <c r="C2135" s="331" t="str">
        <f t="shared" si="1"/>
        <v>IDKalimantan Selatan</v>
      </c>
    </row>
    <row r="2136" ht="13.5" customHeight="1">
      <c r="A2136" s="331" t="s">
        <v>9459</v>
      </c>
      <c r="B2136" s="331" t="s">
        <v>9460</v>
      </c>
      <c r="C2136" s="331" t="str">
        <f t="shared" si="1"/>
        <v>IDKalimantan Tengah</v>
      </c>
    </row>
    <row r="2137" ht="13.5" customHeight="1">
      <c r="A2137" s="331" t="s">
        <v>9461</v>
      </c>
      <c r="B2137" s="331" t="s">
        <v>9462</v>
      </c>
      <c r="C2137" s="331" t="str">
        <f t="shared" si="1"/>
        <v>IDKalimantan Utara</v>
      </c>
    </row>
    <row r="2138" ht="13.5" customHeight="1">
      <c r="A2138" s="331" t="s">
        <v>9463</v>
      </c>
      <c r="B2138" s="331" t="s">
        <v>9464</v>
      </c>
      <c r="C2138" s="331" t="str">
        <f t="shared" si="1"/>
        <v>IDMaluku</v>
      </c>
    </row>
    <row r="2139" ht="13.5" customHeight="1">
      <c r="A2139" s="331" t="s">
        <v>9465</v>
      </c>
      <c r="B2139" s="331" t="s">
        <v>9464</v>
      </c>
      <c r="C2139" s="331" t="str">
        <f t="shared" si="1"/>
        <v>IDMaluku</v>
      </c>
    </row>
    <row r="2140" ht="13.5" customHeight="1">
      <c r="A2140" s="331" t="s">
        <v>9466</v>
      </c>
      <c r="B2140" s="331" t="s">
        <v>9467</v>
      </c>
      <c r="C2140" s="331" t="str">
        <f t="shared" si="1"/>
        <v>IDMaluku Utara</v>
      </c>
    </row>
    <row r="2141" ht="13.5" customHeight="1">
      <c r="A2141" s="331" t="s">
        <v>9468</v>
      </c>
      <c r="B2141" s="331" t="s">
        <v>9469</v>
      </c>
      <c r="C2141" s="331" t="str">
        <f t="shared" si="1"/>
        <v>IDNusa Tenggara</v>
      </c>
    </row>
    <row r="2142" ht="13.5" customHeight="1">
      <c r="A2142" s="331" t="s">
        <v>9470</v>
      </c>
      <c r="B2142" s="331" t="s">
        <v>9471</v>
      </c>
      <c r="C2142" s="331" t="str">
        <f t="shared" si="1"/>
        <v>IDBali</v>
      </c>
    </row>
    <row r="2143" ht="13.5" customHeight="1">
      <c r="A2143" s="331" t="s">
        <v>9472</v>
      </c>
      <c r="B2143" s="331" t="s">
        <v>9473</v>
      </c>
      <c r="C2143" s="331" t="str">
        <f t="shared" si="1"/>
        <v>IDNusa Tenggara Barat</v>
      </c>
    </row>
    <row r="2144" ht="13.5" customHeight="1">
      <c r="A2144" s="331" t="s">
        <v>9474</v>
      </c>
      <c r="B2144" s="331" t="s">
        <v>9475</v>
      </c>
      <c r="C2144" s="331" t="str">
        <f t="shared" si="1"/>
        <v>IDNusa Tenggara Timur</v>
      </c>
    </row>
    <row r="2145" ht="13.5" customHeight="1">
      <c r="A2145" s="331" t="s">
        <v>9476</v>
      </c>
      <c r="B2145" s="331" t="s">
        <v>9477</v>
      </c>
      <c r="C2145" s="331" t="str">
        <f t="shared" si="1"/>
        <v>IDPapua</v>
      </c>
    </row>
    <row r="2146" ht="13.5" customHeight="1">
      <c r="A2146" s="331" t="s">
        <v>9478</v>
      </c>
      <c r="B2146" s="331" t="s">
        <v>9477</v>
      </c>
      <c r="C2146" s="331" t="str">
        <f t="shared" si="1"/>
        <v>IDPapua</v>
      </c>
    </row>
    <row r="2147" ht="13.5" customHeight="1">
      <c r="A2147" s="331" t="s">
        <v>9479</v>
      </c>
      <c r="B2147" s="331" t="s">
        <v>9480</v>
      </c>
      <c r="C2147" s="331" t="str">
        <f t="shared" si="1"/>
        <v>IDPapua Barat</v>
      </c>
    </row>
    <row r="2148" ht="13.5" customHeight="1">
      <c r="A2148" s="331" t="s">
        <v>9481</v>
      </c>
      <c r="B2148" s="331" t="s">
        <v>9482</v>
      </c>
      <c r="C2148" s="331" t="str">
        <f t="shared" si="1"/>
        <v>IDSulawesi</v>
      </c>
    </row>
    <row r="2149" ht="13.5" customHeight="1">
      <c r="A2149" s="331" t="s">
        <v>9483</v>
      </c>
      <c r="B2149" s="331" t="s">
        <v>9484</v>
      </c>
      <c r="C2149" s="331" t="str">
        <f t="shared" si="1"/>
        <v>IDGorontalo</v>
      </c>
    </row>
    <row r="2150" ht="13.5" customHeight="1">
      <c r="A2150" s="331" t="s">
        <v>9485</v>
      </c>
      <c r="B2150" s="331" t="s">
        <v>9486</v>
      </c>
      <c r="C2150" s="331" t="str">
        <f t="shared" si="1"/>
        <v>IDSulawesi Utara</v>
      </c>
    </row>
    <row r="2151" ht="13.5" customHeight="1">
      <c r="A2151" s="331" t="s">
        <v>9487</v>
      </c>
      <c r="B2151" s="331" t="s">
        <v>9488</v>
      </c>
      <c r="C2151" s="331" t="str">
        <f t="shared" si="1"/>
        <v>IDSulawesi Tenggara</v>
      </c>
    </row>
    <row r="2152" ht="13.5" customHeight="1">
      <c r="A2152" s="331" t="s">
        <v>9489</v>
      </c>
      <c r="B2152" s="331" t="s">
        <v>9490</v>
      </c>
      <c r="C2152" s="331" t="str">
        <f t="shared" si="1"/>
        <v>IDSulawesi Selatan</v>
      </c>
    </row>
    <row r="2153" ht="13.5" customHeight="1">
      <c r="A2153" s="331" t="s">
        <v>9491</v>
      </c>
      <c r="B2153" s="331" t="s">
        <v>9492</v>
      </c>
      <c r="C2153" s="331" t="str">
        <f t="shared" si="1"/>
        <v>IDSulawesi Barat</v>
      </c>
    </row>
    <row r="2154" ht="13.5" customHeight="1">
      <c r="A2154" s="331" t="s">
        <v>9493</v>
      </c>
      <c r="B2154" s="331" t="s">
        <v>9494</v>
      </c>
      <c r="C2154" s="331" t="str">
        <f t="shared" si="1"/>
        <v>IDSulawesi Tengah</v>
      </c>
    </row>
    <row r="2155" ht="13.5" customHeight="1">
      <c r="A2155" s="331" t="s">
        <v>9495</v>
      </c>
      <c r="B2155" s="331" t="s">
        <v>9496</v>
      </c>
      <c r="C2155" s="331" t="str">
        <f t="shared" si="1"/>
        <v>IDSumatera</v>
      </c>
    </row>
    <row r="2156" ht="13.5" customHeight="1">
      <c r="A2156" s="331" t="s">
        <v>9497</v>
      </c>
      <c r="B2156" s="331" t="s">
        <v>9498</v>
      </c>
      <c r="C2156" s="331" t="str">
        <f t="shared" si="1"/>
        <v>IDAceh</v>
      </c>
    </row>
    <row r="2157" ht="13.5" customHeight="1">
      <c r="A2157" s="331" t="s">
        <v>9499</v>
      </c>
      <c r="B2157" s="331" t="s">
        <v>1771</v>
      </c>
      <c r="C2157" s="331" t="str">
        <f t="shared" si="1"/>
        <v>IDKepulauan Bangka Belitung</v>
      </c>
    </row>
    <row r="2158" ht="13.5" customHeight="1">
      <c r="A2158" s="331" t="s">
        <v>9500</v>
      </c>
      <c r="B2158" s="331" t="s">
        <v>9501</v>
      </c>
      <c r="C2158" s="331" t="str">
        <f t="shared" si="1"/>
        <v>IDBengkulu</v>
      </c>
    </row>
    <row r="2159" ht="13.5" customHeight="1">
      <c r="A2159" s="331" t="s">
        <v>9502</v>
      </c>
      <c r="B2159" s="331" t="s">
        <v>9503</v>
      </c>
      <c r="C2159" s="331" t="str">
        <f t="shared" si="1"/>
        <v>IDJambi</v>
      </c>
    </row>
    <row r="2160" ht="13.5" customHeight="1">
      <c r="A2160" s="331" t="s">
        <v>9504</v>
      </c>
      <c r="B2160" s="331" t="s">
        <v>1880</v>
      </c>
      <c r="C2160" s="331" t="str">
        <f t="shared" si="1"/>
        <v>IDKepulauan Riau</v>
      </c>
    </row>
    <row r="2161" ht="13.5" customHeight="1">
      <c r="A2161" s="331" t="s">
        <v>9505</v>
      </c>
      <c r="B2161" s="331" t="s">
        <v>9506</v>
      </c>
      <c r="C2161" s="331" t="str">
        <f t="shared" si="1"/>
        <v>IDLampung</v>
      </c>
    </row>
    <row r="2162" ht="13.5" customHeight="1">
      <c r="A2162" s="331" t="s">
        <v>9507</v>
      </c>
      <c r="B2162" s="331" t="s">
        <v>1841</v>
      </c>
      <c r="C2162" s="331" t="str">
        <f t="shared" si="1"/>
        <v>IDRiau</v>
      </c>
    </row>
    <row r="2163" ht="13.5" customHeight="1">
      <c r="A2163" s="331" t="s">
        <v>9508</v>
      </c>
      <c r="B2163" s="331" t="s">
        <v>9509</v>
      </c>
      <c r="C2163" s="331" t="str">
        <f t="shared" si="1"/>
        <v>IDSumatera Barat</v>
      </c>
    </row>
    <row r="2164" ht="13.5" customHeight="1">
      <c r="A2164" s="331" t="s">
        <v>9510</v>
      </c>
      <c r="B2164" s="331" t="s">
        <v>9511</v>
      </c>
      <c r="C2164" s="331" t="str">
        <f t="shared" si="1"/>
        <v>IDSumatera Selatan</v>
      </c>
    </row>
    <row r="2165" ht="13.5" customHeight="1">
      <c r="A2165" s="331" t="s">
        <v>9512</v>
      </c>
      <c r="B2165" s="331" t="s">
        <v>9513</v>
      </c>
      <c r="C2165" s="331" t="str">
        <f t="shared" si="1"/>
        <v>IDSumatera Utara</v>
      </c>
    </row>
    <row r="2166" ht="13.5" customHeight="1">
      <c r="A2166" s="331" t="s">
        <v>9514</v>
      </c>
      <c r="B2166" s="331" t="s">
        <v>9515</v>
      </c>
      <c r="C2166" s="331" t="str">
        <f t="shared" si="1"/>
        <v>IEConnaught</v>
      </c>
    </row>
    <row r="2167" ht="13.5" customHeight="1">
      <c r="A2167" s="331" t="s">
        <v>9514</v>
      </c>
      <c r="B2167" s="331" t="s">
        <v>9516</v>
      </c>
      <c r="C2167" s="331" t="str">
        <f t="shared" si="1"/>
        <v>IEConnacht</v>
      </c>
    </row>
    <row r="2168" ht="13.5" customHeight="1">
      <c r="A2168" s="331" t="s">
        <v>9517</v>
      </c>
      <c r="B2168" s="331" t="s">
        <v>9518</v>
      </c>
      <c r="C2168" s="331" t="str">
        <f t="shared" si="1"/>
        <v>IEGalway</v>
      </c>
    </row>
    <row r="2169" ht="13.5" customHeight="1">
      <c r="A2169" s="331" t="s">
        <v>9517</v>
      </c>
      <c r="B2169" s="331" t="s">
        <v>9519</v>
      </c>
      <c r="C2169" s="331" t="str">
        <f t="shared" si="1"/>
        <v>IEGaillimh</v>
      </c>
    </row>
    <row r="2170" ht="13.5" customHeight="1">
      <c r="A2170" s="331" t="s">
        <v>9520</v>
      </c>
      <c r="B2170" s="331" t="s">
        <v>9521</v>
      </c>
      <c r="C2170" s="331" t="str">
        <f t="shared" si="1"/>
        <v>IELeitrim</v>
      </c>
    </row>
    <row r="2171" ht="13.5" customHeight="1">
      <c r="A2171" s="331" t="s">
        <v>9520</v>
      </c>
      <c r="B2171" s="331" t="s">
        <v>9522</v>
      </c>
      <c r="C2171" s="331" t="str">
        <f t="shared" si="1"/>
        <v>IELiatroim</v>
      </c>
    </row>
    <row r="2172" ht="13.5" customHeight="1">
      <c r="A2172" s="331" t="s">
        <v>9523</v>
      </c>
      <c r="B2172" s="331" t="s">
        <v>9524</v>
      </c>
      <c r="C2172" s="331" t="str">
        <f t="shared" si="1"/>
        <v>IEMayo</v>
      </c>
    </row>
    <row r="2173" ht="13.5" customHeight="1">
      <c r="A2173" s="331" t="s">
        <v>9523</v>
      </c>
      <c r="B2173" s="331" t="s">
        <v>9525</v>
      </c>
      <c r="C2173" s="331" t="str">
        <f t="shared" si="1"/>
        <v>IEMaigh Eo</v>
      </c>
    </row>
    <row r="2174" ht="13.5" customHeight="1">
      <c r="A2174" s="331" t="s">
        <v>9526</v>
      </c>
      <c r="B2174" s="331" t="s">
        <v>9527</v>
      </c>
      <c r="C2174" s="331" t="str">
        <f t="shared" si="1"/>
        <v>IERoscommon</v>
      </c>
    </row>
    <row r="2175" ht="13.5" customHeight="1">
      <c r="A2175" s="331" t="s">
        <v>9526</v>
      </c>
      <c r="B2175" s="331" t="s">
        <v>9528</v>
      </c>
      <c r="C2175" s="331" t="str">
        <f t="shared" si="1"/>
        <v>IERos Comáin</v>
      </c>
    </row>
    <row r="2176" ht="13.5" customHeight="1">
      <c r="A2176" s="331" t="s">
        <v>9529</v>
      </c>
      <c r="B2176" s="331" t="s">
        <v>9530</v>
      </c>
      <c r="C2176" s="331" t="str">
        <f t="shared" si="1"/>
        <v>IESligo</v>
      </c>
    </row>
    <row r="2177" ht="13.5" customHeight="1">
      <c r="A2177" s="331" t="s">
        <v>9529</v>
      </c>
      <c r="B2177" s="331" t="s">
        <v>9531</v>
      </c>
      <c r="C2177" s="331" t="str">
        <f t="shared" si="1"/>
        <v>IESligeach</v>
      </c>
    </row>
    <row r="2178" ht="13.5" customHeight="1">
      <c r="A2178" s="331" t="s">
        <v>9532</v>
      </c>
      <c r="B2178" s="331" t="s">
        <v>9533</v>
      </c>
      <c r="C2178" s="331" t="str">
        <f t="shared" si="1"/>
        <v>IELeinster</v>
      </c>
    </row>
    <row r="2179" ht="13.5" customHeight="1">
      <c r="A2179" s="331" t="s">
        <v>9532</v>
      </c>
      <c r="B2179" s="331" t="s">
        <v>9534</v>
      </c>
      <c r="C2179" s="331" t="str">
        <f t="shared" si="1"/>
        <v>IELaighin</v>
      </c>
    </row>
    <row r="2180" ht="13.5" customHeight="1">
      <c r="A2180" s="331" t="s">
        <v>9535</v>
      </c>
      <c r="B2180" s="331" t="s">
        <v>9536</v>
      </c>
      <c r="C2180" s="331" t="str">
        <f t="shared" si="1"/>
        <v>IECarlow</v>
      </c>
    </row>
    <row r="2181" ht="13.5" customHeight="1">
      <c r="A2181" s="331" t="s">
        <v>9535</v>
      </c>
      <c r="B2181" s="331" t="s">
        <v>9537</v>
      </c>
      <c r="C2181" s="331" t="str">
        <f t="shared" si="1"/>
        <v>IECeatharlach</v>
      </c>
    </row>
    <row r="2182" ht="13.5" customHeight="1">
      <c r="A2182" s="331" t="s">
        <v>9538</v>
      </c>
      <c r="B2182" s="331" t="s">
        <v>9539</v>
      </c>
      <c r="C2182" s="331" t="str">
        <f t="shared" si="1"/>
        <v>IEDublin</v>
      </c>
    </row>
    <row r="2183" ht="13.5" customHeight="1">
      <c r="A2183" s="331" t="s">
        <v>9538</v>
      </c>
      <c r="B2183" s="331" t="s">
        <v>9540</v>
      </c>
      <c r="C2183" s="331" t="str">
        <f t="shared" si="1"/>
        <v>IEBaile Átha Cliath</v>
      </c>
    </row>
    <row r="2184" ht="13.5" customHeight="1">
      <c r="A2184" s="331" t="s">
        <v>9541</v>
      </c>
      <c r="B2184" s="331" t="s">
        <v>9542</v>
      </c>
      <c r="C2184" s="331" t="str">
        <f t="shared" si="1"/>
        <v>IEKildare</v>
      </c>
    </row>
    <row r="2185" ht="13.5" customHeight="1">
      <c r="A2185" s="331" t="s">
        <v>9541</v>
      </c>
      <c r="B2185" s="331" t="s">
        <v>9543</v>
      </c>
      <c r="C2185" s="331" t="str">
        <f t="shared" si="1"/>
        <v>IECill Dara</v>
      </c>
    </row>
    <row r="2186" ht="13.5" customHeight="1">
      <c r="A2186" s="331" t="s">
        <v>9544</v>
      </c>
      <c r="B2186" s="331" t="s">
        <v>9545</v>
      </c>
      <c r="C2186" s="331" t="str">
        <f t="shared" si="1"/>
        <v>IEKilkenny</v>
      </c>
    </row>
    <row r="2187" ht="13.5" customHeight="1">
      <c r="A2187" s="331" t="s">
        <v>9544</v>
      </c>
      <c r="B2187" s="331" t="s">
        <v>9546</v>
      </c>
      <c r="C2187" s="331" t="str">
        <f t="shared" si="1"/>
        <v>IECill Chainnigh</v>
      </c>
    </row>
    <row r="2188" ht="13.5" customHeight="1">
      <c r="A2188" s="331" t="s">
        <v>9547</v>
      </c>
      <c r="B2188" s="331" t="s">
        <v>9548</v>
      </c>
      <c r="C2188" s="331" t="str">
        <f t="shared" si="1"/>
        <v>IELongford</v>
      </c>
    </row>
    <row r="2189" ht="13.5" customHeight="1">
      <c r="A2189" s="331" t="s">
        <v>9547</v>
      </c>
      <c r="B2189" s="331" t="s">
        <v>9549</v>
      </c>
      <c r="C2189" s="331" t="str">
        <f t="shared" si="1"/>
        <v>IEAn Longfort</v>
      </c>
    </row>
    <row r="2190" ht="13.5" customHeight="1">
      <c r="A2190" s="331" t="s">
        <v>9550</v>
      </c>
      <c r="B2190" s="331" t="s">
        <v>9551</v>
      </c>
      <c r="C2190" s="331" t="str">
        <f t="shared" si="1"/>
        <v>IELouth</v>
      </c>
    </row>
    <row r="2191" ht="13.5" customHeight="1">
      <c r="A2191" s="331" t="s">
        <v>9550</v>
      </c>
      <c r="B2191" s="331" t="s">
        <v>9552</v>
      </c>
      <c r="C2191" s="331" t="str">
        <f t="shared" si="1"/>
        <v>IELú</v>
      </c>
    </row>
    <row r="2192" ht="13.5" customHeight="1">
      <c r="A2192" s="331" t="s">
        <v>9553</v>
      </c>
      <c r="B2192" s="331" t="s">
        <v>9554</v>
      </c>
      <c r="C2192" s="331" t="str">
        <f t="shared" si="1"/>
        <v>IELaois</v>
      </c>
    </row>
    <row r="2193" ht="13.5" customHeight="1">
      <c r="A2193" s="331" t="s">
        <v>9553</v>
      </c>
      <c r="B2193" s="331" t="s">
        <v>9554</v>
      </c>
      <c r="C2193" s="331" t="str">
        <f t="shared" si="1"/>
        <v>IELaois</v>
      </c>
    </row>
    <row r="2194" ht="13.5" customHeight="1">
      <c r="A2194" s="331" t="s">
        <v>9555</v>
      </c>
      <c r="B2194" s="331" t="s">
        <v>9556</v>
      </c>
      <c r="C2194" s="331" t="str">
        <f t="shared" si="1"/>
        <v>IEMeath</v>
      </c>
    </row>
    <row r="2195" ht="13.5" customHeight="1">
      <c r="A2195" s="331" t="s">
        <v>9555</v>
      </c>
      <c r="B2195" s="331" t="s">
        <v>9557</v>
      </c>
      <c r="C2195" s="331" t="str">
        <f t="shared" si="1"/>
        <v>IEAn Mhí</v>
      </c>
    </row>
    <row r="2196" ht="13.5" customHeight="1">
      <c r="A2196" s="331" t="s">
        <v>9558</v>
      </c>
      <c r="B2196" s="331" t="s">
        <v>9559</v>
      </c>
      <c r="C2196" s="331" t="str">
        <f t="shared" si="1"/>
        <v>IEOffaly</v>
      </c>
    </row>
    <row r="2197" ht="13.5" customHeight="1">
      <c r="A2197" s="331" t="s">
        <v>9558</v>
      </c>
      <c r="B2197" s="331" t="s">
        <v>9560</v>
      </c>
      <c r="C2197" s="331" t="str">
        <f t="shared" si="1"/>
        <v>IEUíbh Fhailí</v>
      </c>
    </row>
    <row r="2198" ht="13.5" customHeight="1">
      <c r="A2198" s="331" t="s">
        <v>9561</v>
      </c>
      <c r="B2198" s="331" t="s">
        <v>9562</v>
      </c>
      <c r="C2198" s="331" t="str">
        <f t="shared" si="1"/>
        <v>IEWestmeath</v>
      </c>
    </row>
    <row r="2199" ht="13.5" customHeight="1">
      <c r="A2199" s="331" t="s">
        <v>9561</v>
      </c>
      <c r="B2199" s="331" t="s">
        <v>9563</v>
      </c>
      <c r="C2199" s="331" t="str">
        <f t="shared" si="1"/>
        <v>IEAn Iarmhí</v>
      </c>
    </row>
    <row r="2200" ht="13.5" customHeight="1">
      <c r="A2200" s="331" t="s">
        <v>9564</v>
      </c>
      <c r="B2200" s="331" t="s">
        <v>9565</v>
      </c>
      <c r="C2200" s="331" t="str">
        <f t="shared" si="1"/>
        <v>IEWicklow</v>
      </c>
    </row>
    <row r="2201" ht="13.5" customHeight="1">
      <c r="A2201" s="331" t="s">
        <v>9564</v>
      </c>
      <c r="B2201" s="331" t="s">
        <v>9566</v>
      </c>
      <c r="C2201" s="331" t="str">
        <f t="shared" si="1"/>
        <v>IECill Mhantáin</v>
      </c>
    </row>
    <row r="2202" ht="13.5" customHeight="1">
      <c r="A2202" s="331" t="s">
        <v>9567</v>
      </c>
      <c r="B2202" s="331" t="s">
        <v>9568</v>
      </c>
      <c r="C2202" s="331" t="str">
        <f t="shared" si="1"/>
        <v>IEWexford</v>
      </c>
    </row>
    <row r="2203" ht="13.5" customHeight="1">
      <c r="A2203" s="331" t="s">
        <v>9567</v>
      </c>
      <c r="B2203" s="331" t="s">
        <v>9569</v>
      </c>
      <c r="C2203" s="331" t="str">
        <f t="shared" si="1"/>
        <v>IELoch Garman</v>
      </c>
    </row>
    <row r="2204" ht="13.5" customHeight="1">
      <c r="A2204" s="331" t="s">
        <v>9570</v>
      </c>
      <c r="B2204" s="331" t="s">
        <v>9571</v>
      </c>
      <c r="C2204" s="331" t="str">
        <f t="shared" si="1"/>
        <v>IEMunster</v>
      </c>
    </row>
    <row r="2205" ht="13.5" customHeight="1">
      <c r="A2205" s="331" t="s">
        <v>9570</v>
      </c>
      <c r="B2205" s="331" t="s">
        <v>9572</v>
      </c>
      <c r="C2205" s="331" t="str">
        <f t="shared" si="1"/>
        <v>IEAn Mhumhain</v>
      </c>
    </row>
    <row r="2206" ht="13.5" customHeight="1">
      <c r="A2206" s="331" t="s">
        <v>9573</v>
      </c>
      <c r="B2206" s="331" t="s">
        <v>9574</v>
      </c>
      <c r="C2206" s="331" t="str">
        <f t="shared" si="1"/>
        <v>IEClare</v>
      </c>
    </row>
    <row r="2207" ht="13.5" customHeight="1">
      <c r="A2207" s="331" t="s">
        <v>9573</v>
      </c>
      <c r="B2207" s="331" t="s">
        <v>9575</v>
      </c>
      <c r="C2207" s="331" t="str">
        <f t="shared" si="1"/>
        <v>IEAn Clár</v>
      </c>
    </row>
    <row r="2208" ht="13.5" customHeight="1">
      <c r="A2208" s="331" t="s">
        <v>9576</v>
      </c>
      <c r="B2208" s="331" t="s">
        <v>9577</v>
      </c>
      <c r="C2208" s="331" t="str">
        <f t="shared" si="1"/>
        <v>IECork</v>
      </c>
    </row>
    <row r="2209" ht="13.5" customHeight="1">
      <c r="A2209" s="331" t="s">
        <v>9576</v>
      </c>
      <c r="B2209" s="331" t="s">
        <v>9578</v>
      </c>
      <c r="C2209" s="331" t="str">
        <f t="shared" si="1"/>
        <v>IECorcaigh</v>
      </c>
    </row>
    <row r="2210" ht="13.5" customHeight="1">
      <c r="A2210" s="331" t="s">
        <v>9579</v>
      </c>
      <c r="B2210" s="331" t="s">
        <v>9580</v>
      </c>
      <c r="C2210" s="331" t="str">
        <f t="shared" si="1"/>
        <v>IEKerry</v>
      </c>
    </row>
    <row r="2211" ht="13.5" customHeight="1">
      <c r="A2211" s="331" t="s">
        <v>9579</v>
      </c>
      <c r="B2211" s="331" t="s">
        <v>9581</v>
      </c>
      <c r="C2211" s="331" t="str">
        <f t="shared" si="1"/>
        <v>IECiarraí</v>
      </c>
    </row>
    <row r="2212" ht="13.5" customHeight="1">
      <c r="A2212" s="331" t="s">
        <v>9582</v>
      </c>
      <c r="B2212" s="331" t="s">
        <v>9583</v>
      </c>
      <c r="C2212" s="331" t="str">
        <f t="shared" si="1"/>
        <v>IELimerick</v>
      </c>
    </row>
    <row r="2213" ht="13.5" customHeight="1">
      <c r="A2213" s="331" t="s">
        <v>9582</v>
      </c>
      <c r="B2213" s="331" t="s">
        <v>9584</v>
      </c>
      <c r="C2213" s="331" t="str">
        <f t="shared" si="1"/>
        <v>IELuimneach</v>
      </c>
    </row>
    <row r="2214" ht="13.5" customHeight="1">
      <c r="A2214" s="331" t="s">
        <v>9585</v>
      </c>
      <c r="B2214" s="331" t="s">
        <v>9586</v>
      </c>
      <c r="C2214" s="331" t="str">
        <f t="shared" si="1"/>
        <v>IETipperary</v>
      </c>
    </row>
    <row r="2215" ht="13.5" customHeight="1">
      <c r="A2215" s="331" t="s">
        <v>9585</v>
      </c>
      <c r="B2215" s="331" t="s">
        <v>9587</v>
      </c>
      <c r="C2215" s="331" t="str">
        <f t="shared" si="1"/>
        <v>IETiobraid Árann</v>
      </c>
    </row>
    <row r="2216" ht="13.5" customHeight="1">
      <c r="A2216" s="331" t="s">
        <v>9588</v>
      </c>
      <c r="B2216" s="331" t="s">
        <v>9589</v>
      </c>
      <c r="C2216" s="331" t="str">
        <f t="shared" si="1"/>
        <v>IEWaterford</v>
      </c>
    </row>
    <row r="2217" ht="13.5" customHeight="1">
      <c r="A2217" s="331" t="s">
        <v>9588</v>
      </c>
      <c r="B2217" s="331" t="s">
        <v>9590</v>
      </c>
      <c r="C2217" s="331" t="str">
        <f t="shared" si="1"/>
        <v>IEPort Láirge</v>
      </c>
    </row>
    <row r="2218" ht="13.5" customHeight="1">
      <c r="A2218" s="331" t="s">
        <v>9591</v>
      </c>
      <c r="B2218" s="331" t="s">
        <v>9592</v>
      </c>
      <c r="C2218" s="331" t="str">
        <f t="shared" si="1"/>
        <v>IEUlster</v>
      </c>
    </row>
    <row r="2219" ht="13.5" customHeight="1">
      <c r="A2219" s="331" t="s">
        <v>9591</v>
      </c>
      <c r="B2219" s="331" t="s">
        <v>9593</v>
      </c>
      <c r="C2219" s="331" t="str">
        <f t="shared" si="1"/>
        <v>IEUlaidh</v>
      </c>
    </row>
    <row r="2220" ht="13.5" customHeight="1">
      <c r="A2220" s="331" t="s">
        <v>9594</v>
      </c>
      <c r="B2220" s="331" t="s">
        <v>9595</v>
      </c>
      <c r="C2220" s="331" t="str">
        <f t="shared" si="1"/>
        <v>IECavan</v>
      </c>
    </row>
    <row r="2221" ht="13.5" customHeight="1">
      <c r="A2221" s="331" t="s">
        <v>9594</v>
      </c>
      <c r="B2221" s="331" t="s">
        <v>9596</v>
      </c>
      <c r="C2221" s="331" t="str">
        <f t="shared" si="1"/>
        <v>IEAn Cabhán</v>
      </c>
    </row>
    <row r="2222" ht="13.5" customHeight="1">
      <c r="A2222" s="331" t="s">
        <v>9597</v>
      </c>
      <c r="B2222" s="331" t="s">
        <v>9598</v>
      </c>
      <c r="C2222" s="331" t="str">
        <f t="shared" si="1"/>
        <v>IEDonegal</v>
      </c>
    </row>
    <row r="2223" ht="13.5" customHeight="1">
      <c r="A2223" s="331" t="s">
        <v>9597</v>
      </c>
      <c r="B2223" s="331" t="s">
        <v>9599</v>
      </c>
      <c r="C2223" s="331" t="str">
        <f t="shared" si="1"/>
        <v>IEDún na nGall</v>
      </c>
    </row>
    <row r="2224" ht="13.5" customHeight="1">
      <c r="A2224" s="331" t="s">
        <v>9600</v>
      </c>
      <c r="B2224" s="331" t="s">
        <v>9601</v>
      </c>
      <c r="C2224" s="331" t="str">
        <f t="shared" si="1"/>
        <v>IEMonaghan</v>
      </c>
    </row>
    <row r="2225" ht="13.5" customHeight="1">
      <c r="A2225" s="331" t="s">
        <v>9600</v>
      </c>
      <c r="B2225" s="331" t="s">
        <v>9602</v>
      </c>
      <c r="C2225" s="331" t="str">
        <f t="shared" si="1"/>
        <v>IEMuineachán</v>
      </c>
    </row>
    <row r="2226" ht="13.5" customHeight="1">
      <c r="A2226" s="331" t="s">
        <v>9603</v>
      </c>
      <c r="B2226" s="331" t="s">
        <v>7974</v>
      </c>
      <c r="C2226" s="331" t="str">
        <f t="shared" si="1"/>
        <v>ILAl Janūbī</v>
      </c>
    </row>
    <row r="2227" ht="13.5" customHeight="1">
      <c r="A2227" s="331" t="s">
        <v>9603</v>
      </c>
      <c r="B2227" s="331" t="s">
        <v>9604</v>
      </c>
      <c r="C2227" s="331" t="str">
        <f t="shared" si="1"/>
        <v>ILHaDarom</v>
      </c>
    </row>
    <row r="2228" ht="13.5" customHeight="1">
      <c r="A2228" s="331" t="s">
        <v>9605</v>
      </c>
      <c r="B2228" s="331" t="s">
        <v>9606</v>
      </c>
      <c r="C2228" s="331" t="str">
        <f t="shared" si="1"/>
        <v>ILḨayfā</v>
      </c>
    </row>
    <row r="2229" ht="13.5" customHeight="1">
      <c r="A2229" s="331" t="s">
        <v>9605</v>
      </c>
      <c r="B2229" s="331" t="s">
        <v>9607</v>
      </c>
      <c r="C2229" s="331" t="str">
        <f t="shared" si="1"/>
        <v>ILH̱efa</v>
      </c>
    </row>
    <row r="2230" ht="13.5" customHeight="1">
      <c r="A2230" s="331" t="s">
        <v>9608</v>
      </c>
      <c r="B2230" s="331" t="s">
        <v>9609</v>
      </c>
      <c r="C2230" s="331" t="str">
        <f t="shared" si="1"/>
        <v>ILAl Quds</v>
      </c>
    </row>
    <row r="2231" ht="13.5" customHeight="1">
      <c r="A2231" s="331" t="s">
        <v>9608</v>
      </c>
      <c r="B2231" s="331" t="s">
        <v>9610</v>
      </c>
      <c r="C2231" s="331" t="str">
        <f t="shared" si="1"/>
        <v>ILYerushalayim</v>
      </c>
    </row>
    <row r="2232" ht="13.5" customHeight="1">
      <c r="A2232" s="331" t="s">
        <v>9611</v>
      </c>
      <c r="B2232" s="331" t="s">
        <v>7980</v>
      </c>
      <c r="C2232" s="331" t="str">
        <f t="shared" si="1"/>
        <v>ILAl Awsaţ</v>
      </c>
    </row>
    <row r="2233" ht="13.5" customHeight="1">
      <c r="A2233" s="331" t="s">
        <v>9611</v>
      </c>
      <c r="B2233" s="331" t="s">
        <v>9612</v>
      </c>
      <c r="C2233" s="331" t="str">
        <f t="shared" si="1"/>
        <v>ILHaMerkaz</v>
      </c>
    </row>
    <row r="2234" ht="13.5" customHeight="1">
      <c r="A2234" s="331" t="s">
        <v>9613</v>
      </c>
      <c r="B2234" s="331" t="s">
        <v>9614</v>
      </c>
      <c r="C2234" s="331" t="str">
        <f t="shared" si="1"/>
        <v>ILTall Abīb</v>
      </c>
    </row>
    <row r="2235" ht="13.5" customHeight="1">
      <c r="A2235" s="331" t="s">
        <v>9613</v>
      </c>
      <c r="B2235" s="331" t="s">
        <v>9615</v>
      </c>
      <c r="C2235" s="331" t="str">
        <f t="shared" si="1"/>
        <v>ILTel Aviv</v>
      </c>
    </row>
    <row r="2236" ht="13.5" customHeight="1">
      <c r="A2236" s="331" t="s">
        <v>9616</v>
      </c>
      <c r="B2236" s="331" t="s">
        <v>9617</v>
      </c>
      <c r="C2236" s="331" t="str">
        <f t="shared" si="1"/>
        <v>ILAsh Shamālī</v>
      </c>
    </row>
    <row r="2237" ht="13.5" customHeight="1">
      <c r="A2237" s="331" t="s">
        <v>9616</v>
      </c>
      <c r="B2237" s="331" t="s">
        <v>9618</v>
      </c>
      <c r="C2237" s="331" t="str">
        <f t="shared" si="1"/>
        <v>ILHaTsafon</v>
      </c>
    </row>
    <row r="2238" ht="13.5" customHeight="1">
      <c r="A2238" s="331" t="s">
        <v>9619</v>
      </c>
      <c r="B2238" s="331" t="s">
        <v>9620</v>
      </c>
      <c r="C2238" s="331" t="str">
        <f t="shared" si="1"/>
        <v>INAndaman and Nicobar Islands</v>
      </c>
    </row>
    <row r="2239" ht="13.5" customHeight="1">
      <c r="A2239" s="331" t="s">
        <v>9621</v>
      </c>
      <c r="B2239" s="331" t="s">
        <v>9622</v>
      </c>
      <c r="C2239" s="331" t="str">
        <f t="shared" si="1"/>
        <v>INChandīgarh</v>
      </c>
    </row>
    <row r="2240" ht="13.5" customHeight="1">
      <c r="A2240" s="331" t="s">
        <v>9623</v>
      </c>
      <c r="B2240" s="331" t="s">
        <v>9624</v>
      </c>
      <c r="C2240" s="331" t="str">
        <f t="shared" si="1"/>
        <v>INDādra and Nagar Haveli and Damān and Diu</v>
      </c>
    </row>
    <row r="2241" ht="13.5" customHeight="1">
      <c r="A2241" s="331" t="s">
        <v>9625</v>
      </c>
      <c r="B2241" s="331" t="s">
        <v>1444</v>
      </c>
      <c r="C2241" s="331" t="str">
        <f t="shared" si="1"/>
        <v>INDelhi</v>
      </c>
    </row>
    <row r="2242" ht="13.5" customHeight="1">
      <c r="A2242" s="331" t="s">
        <v>9626</v>
      </c>
      <c r="B2242" s="331" t="s">
        <v>9627</v>
      </c>
      <c r="C2242" s="331" t="str">
        <f t="shared" si="1"/>
        <v>INJammu and Kashmīr</v>
      </c>
    </row>
    <row r="2243" ht="13.5" customHeight="1">
      <c r="A2243" s="331" t="s">
        <v>9628</v>
      </c>
      <c r="B2243" s="331" t="s">
        <v>9629</v>
      </c>
      <c r="C2243" s="331" t="str">
        <f t="shared" si="1"/>
        <v>INLadākh</v>
      </c>
    </row>
    <row r="2244" ht="13.5" customHeight="1">
      <c r="A2244" s="331" t="s">
        <v>9630</v>
      </c>
      <c r="B2244" s="331" t="s">
        <v>9631</v>
      </c>
      <c r="C2244" s="331" t="str">
        <f t="shared" si="1"/>
        <v>INLakshadweep</v>
      </c>
    </row>
    <row r="2245" ht="13.5" customHeight="1">
      <c r="A2245" s="331" t="s">
        <v>9632</v>
      </c>
      <c r="B2245" s="331" t="s">
        <v>9633</v>
      </c>
      <c r="C2245" s="331" t="str">
        <f t="shared" si="1"/>
        <v>INPuducherry</v>
      </c>
    </row>
    <row r="2246" ht="13.5" customHeight="1">
      <c r="A2246" s="331" t="s">
        <v>9634</v>
      </c>
      <c r="B2246" s="331" t="s">
        <v>9635</v>
      </c>
      <c r="C2246" s="331" t="str">
        <f t="shared" si="1"/>
        <v>INAndhra Pradesh</v>
      </c>
    </row>
    <row r="2247" ht="13.5" customHeight="1">
      <c r="A2247" s="331" t="s">
        <v>9636</v>
      </c>
      <c r="B2247" s="331" t="s">
        <v>9637</v>
      </c>
      <c r="C2247" s="331" t="str">
        <f t="shared" si="1"/>
        <v>INArunāchal Pradesh</v>
      </c>
    </row>
    <row r="2248" ht="13.5" customHeight="1">
      <c r="A2248" s="331" t="s">
        <v>9638</v>
      </c>
      <c r="B2248" s="331" t="s">
        <v>9639</v>
      </c>
      <c r="C2248" s="331" t="str">
        <f t="shared" si="1"/>
        <v>INAssam</v>
      </c>
    </row>
    <row r="2249" ht="13.5" customHeight="1">
      <c r="A2249" s="331" t="s">
        <v>9640</v>
      </c>
      <c r="B2249" s="331" t="s">
        <v>9641</v>
      </c>
      <c r="C2249" s="331" t="str">
        <f t="shared" si="1"/>
        <v>INBihār</v>
      </c>
    </row>
    <row r="2250" ht="13.5" customHeight="1">
      <c r="A2250" s="331" t="s">
        <v>9642</v>
      </c>
      <c r="B2250" s="331" t="s">
        <v>1872</v>
      </c>
      <c r="C2250" s="331" t="str">
        <f t="shared" si="1"/>
        <v>INChhattīsgarh</v>
      </c>
    </row>
    <row r="2251" ht="13.5" customHeight="1">
      <c r="A2251" s="331" t="s">
        <v>9643</v>
      </c>
      <c r="B2251" s="331" t="s">
        <v>9644</v>
      </c>
      <c r="C2251" s="331" t="str">
        <f t="shared" si="1"/>
        <v>INGoa</v>
      </c>
    </row>
    <row r="2252" ht="13.5" customHeight="1">
      <c r="A2252" s="331" t="s">
        <v>9645</v>
      </c>
      <c r="B2252" s="331" t="s">
        <v>1391</v>
      </c>
      <c r="C2252" s="331" t="str">
        <f t="shared" si="1"/>
        <v>INGujarāt</v>
      </c>
    </row>
    <row r="2253" ht="13.5" customHeight="1">
      <c r="A2253" s="331" t="s">
        <v>9646</v>
      </c>
      <c r="B2253" s="331" t="s">
        <v>1597</v>
      </c>
      <c r="C2253" s="331" t="str">
        <f t="shared" si="1"/>
        <v>INHimāchal Pradesh</v>
      </c>
    </row>
    <row r="2254" ht="13.5" customHeight="1">
      <c r="A2254" s="331" t="s">
        <v>9647</v>
      </c>
      <c r="B2254" s="331" t="s">
        <v>1535</v>
      </c>
      <c r="C2254" s="331" t="str">
        <f t="shared" si="1"/>
        <v>INHaryāna</v>
      </c>
    </row>
    <row r="2255" ht="13.5" customHeight="1">
      <c r="A2255" s="331" t="s">
        <v>9648</v>
      </c>
      <c r="B2255" s="331" t="s">
        <v>9649</v>
      </c>
      <c r="C2255" s="331" t="str">
        <f t="shared" si="1"/>
        <v>INJhārkhand</v>
      </c>
    </row>
    <row r="2256" ht="13.5" customHeight="1">
      <c r="A2256" s="331" t="s">
        <v>9650</v>
      </c>
      <c r="B2256" s="331" t="s">
        <v>1299</v>
      </c>
      <c r="C2256" s="331" t="str">
        <f t="shared" si="1"/>
        <v>INKarnātaka</v>
      </c>
    </row>
    <row r="2257" ht="13.5" customHeight="1">
      <c r="A2257" s="331" t="s">
        <v>9651</v>
      </c>
      <c r="B2257" s="331" t="s">
        <v>1319</v>
      </c>
      <c r="C2257" s="331" t="str">
        <f t="shared" si="1"/>
        <v>INKerala</v>
      </c>
    </row>
    <row r="2258" ht="13.5" customHeight="1">
      <c r="A2258" s="331" t="s">
        <v>9652</v>
      </c>
      <c r="B2258" s="331" t="s">
        <v>1295</v>
      </c>
      <c r="C2258" s="331" t="str">
        <f t="shared" si="1"/>
        <v>INMahārāshtra</v>
      </c>
    </row>
    <row r="2259" ht="13.5" customHeight="1">
      <c r="A2259" s="331" t="s">
        <v>9653</v>
      </c>
      <c r="B2259" s="331" t="s">
        <v>9654</v>
      </c>
      <c r="C2259" s="331" t="str">
        <f t="shared" si="1"/>
        <v>INMeghālaya</v>
      </c>
    </row>
    <row r="2260" ht="13.5" customHeight="1">
      <c r="A2260" s="331" t="s">
        <v>9655</v>
      </c>
      <c r="B2260" s="331" t="s">
        <v>9656</v>
      </c>
      <c r="C2260" s="331" t="str">
        <f t="shared" si="1"/>
        <v>INManipur</v>
      </c>
    </row>
    <row r="2261" ht="13.5" customHeight="1">
      <c r="A2261" s="331" t="s">
        <v>9657</v>
      </c>
      <c r="B2261" s="331" t="s">
        <v>9658</v>
      </c>
      <c r="C2261" s="331" t="str">
        <f t="shared" si="1"/>
        <v>INMadhya Pradesh</v>
      </c>
    </row>
    <row r="2262" ht="13.5" customHeight="1">
      <c r="A2262" s="331" t="s">
        <v>9659</v>
      </c>
      <c r="B2262" s="331" t="s">
        <v>9660</v>
      </c>
      <c r="C2262" s="331" t="str">
        <f t="shared" si="1"/>
        <v>INMizoram</v>
      </c>
    </row>
    <row r="2263" ht="13.5" customHeight="1">
      <c r="A2263" s="331" t="s">
        <v>9661</v>
      </c>
      <c r="B2263" s="331" t="s">
        <v>9662</v>
      </c>
      <c r="C2263" s="331" t="str">
        <f t="shared" si="1"/>
        <v>INNāgāland</v>
      </c>
    </row>
    <row r="2264" ht="13.5" customHeight="1">
      <c r="A2264" s="331" t="s">
        <v>9663</v>
      </c>
      <c r="B2264" s="331" t="s">
        <v>9664</v>
      </c>
      <c r="C2264" s="331" t="str">
        <f t="shared" si="1"/>
        <v>INOdisha</v>
      </c>
    </row>
    <row r="2265" ht="13.5" customHeight="1">
      <c r="A2265" s="331" t="s">
        <v>9665</v>
      </c>
      <c r="B2265" s="331" t="s">
        <v>9666</v>
      </c>
      <c r="C2265" s="331" t="str">
        <f t="shared" si="1"/>
        <v>INPunjab</v>
      </c>
    </row>
    <row r="2266" ht="13.5" customHeight="1">
      <c r="A2266" s="331" t="s">
        <v>9667</v>
      </c>
      <c r="B2266" s="331" t="s">
        <v>9668</v>
      </c>
      <c r="C2266" s="331" t="str">
        <f t="shared" si="1"/>
        <v>INRājasthān</v>
      </c>
    </row>
    <row r="2267" ht="13.5" customHeight="1">
      <c r="A2267" s="331" t="s">
        <v>9669</v>
      </c>
      <c r="B2267" s="331" t="s">
        <v>9670</v>
      </c>
      <c r="C2267" s="331" t="str">
        <f t="shared" si="1"/>
        <v>INSikkim</v>
      </c>
    </row>
    <row r="2268" ht="13.5" customHeight="1">
      <c r="A2268" s="331" t="s">
        <v>9671</v>
      </c>
      <c r="B2268" s="331" t="s">
        <v>9672</v>
      </c>
      <c r="C2268" s="331" t="str">
        <f t="shared" si="1"/>
        <v>INTelangāna</v>
      </c>
    </row>
    <row r="2269" ht="13.5" customHeight="1">
      <c r="A2269" s="331" t="s">
        <v>9673</v>
      </c>
      <c r="B2269" s="331" t="s">
        <v>1371</v>
      </c>
      <c r="C2269" s="331" t="str">
        <f t="shared" si="1"/>
        <v>INTamil Nādu</v>
      </c>
    </row>
    <row r="2270" ht="13.5" customHeight="1">
      <c r="A2270" s="331" t="s">
        <v>9674</v>
      </c>
      <c r="B2270" s="331" t="s">
        <v>9675</v>
      </c>
      <c r="C2270" s="331" t="str">
        <f t="shared" si="1"/>
        <v>INTripura</v>
      </c>
    </row>
    <row r="2271" ht="13.5" customHeight="1">
      <c r="A2271" s="331" t="s">
        <v>9676</v>
      </c>
      <c r="B2271" s="331" t="s">
        <v>9677</v>
      </c>
      <c r="C2271" s="331" t="str">
        <f t="shared" si="1"/>
        <v>INUttar Pradesh</v>
      </c>
    </row>
    <row r="2272" ht="13.5" customHeight="1">
      <c r="A2272" s="331" t="s">
        <v>9678</v>
      </c>
      <c r="B2272" s="331" t="s">
        <v>1290</v>
      </c>
      <c r="C2272" s="331" t="str">
        <f t="shared" si="1"/>
        <v>INUttarākhand</v>
      </c>
    </row>
    <row r="2273" ht="13.5" customHeight="1">
      <c r="A2273" s="331" t="s">
        <v>9679</v>
      </c>
      <c r="B2273" s="331" t="s">
        <v>9680</v>
      </c>
      <c r="C2273" s="331" t="str">
        <f t="shared" si="1"/>
        <v>INWest Bengal</v>
      </c>
    </row>
    <row r="2274" ht="13.5" customHeight="1">
      <c r="A2274" s="331" t="s">
        <v>9681</v>
      </c>
      <c r="B2274" s="331" t="s">
        <v>9682</v>
      </c>
      <c r="C2274" s="331" t="str">
        <f t="shared" si="1"/>
        <v>IQAl Anbār</v>
      </c>
    </row>
    <row r="2275" ht="13.5" customHeight="1">
      <c r="A2275" s="331" t="s">
        <v>9683</v>
      </c>
      <c r="B2275" s="331" t="s">
        <v>9684</v>
      </c>
      <c r="C2275" s="331" t="str">
        <f t="shared" si="1"/>
        <v>IQArbīl</v>
      </c>
    </row>
    <row r="2276" ht="13.5" customHeight="1">
      <c r="A2276" s="331" t="s">
        <v>9683</v>
      </c>
      <c r="B2276" s="331" t="s">
        <v>9685</v>
      </c>
      <c r="C2276" s="331" t="str">
        <f t="shared" si="1"/>
        <v>IQHewlêr</v>
      </c>
    </row>
    <row r="2277" ht="13.5" customHeight="1">
      <c r="A2277" s="331" t="s">
        <v>9686</v>
      </c>
      <c r="B2277" s="331" t="s">
        <v>9687</v>
      </c>
      <c r="C2277" s="331" t="str">
        <f t="shared" si="1"/>
        <v>IQAl Başrah</v>
      </c>
    </row>
    <row r="2278" ht="13.5" customHeight="1">
      <c r="A2278" s="331" t="s">
        <v>9688</v>
      </c>
      <c r="B2278" s="331" t="s">
        <v>9689</v>
      </c>
      <c r="C2278" s="331" t="str">
        <f t="shared" si="1"/>
        <v>IQBābil</v>
      </c>
    </row>
    <row r="2279" ht="13.5" customHeight="1">
      <c r="A2279" s="331" t="s">
        <v>9690</v>
      </c>
      <c r="B2279" s="331" t="s">
        <v>9691</v>
      </c>
      <c r="C2279" s="331" t="str">
        <f t="shared" si="1"/>
        <v>IQBaghdād</v>
      </c>
    </row>
    <row r="2280" ht="13.5" customHeight="1">
      <c r="A2280" s="331" t="s">
        <v>9692</v>
      </c>
      <c r="B2280" s="331" t="s">
        <v>9693</v>
      </c>
      <c r="C2280" s="331" t="str">
        <f t="shared" si="1"/>
        <v>IQDahūk</v>
      </c>
    </row>
    <row r="2281" ht="13.5" customHeight="1">
      <c r="A2281" s="331" t="s">
        <v>9692</v>
      </c>
      <c r="B2281" s="331" t="s">
        <v>9694</v>
      </c>
      <c r="C2281" s="331" t="str">
        <f t="shared" si="1"/>
        <v>IQDihok</v>
      </c>
    </row>
    <row r="2282" ht="13.5" customHeight="1">
      <c r="A2282" s="331" t="s">
        <v>9695</v>
      </c>
      <c r="B2282" s="331" t="s">
        <v>9696</v>
      </c>
      <c r="C2282" s="331" t="str">
        <f t="shared" si="1"/>
        <v>IQDiyālá</v>
      </c>
    </row>
    <row r="2283" ht="13.5" customHeight="1">
      <c r="A2283" s="331" t="s">
        <v>9697</v>
      </c>
      <c r="B2283" s="331" t="s">
        <v>9698</v>
      </c>
      <c r="C2283" s="331" t="str">
        <f t="shared" si="1"/>
        <v>IQDhī Qār</v>
      </c>
    </row>
    <row r="2284" ht="13.5" customHeight="1">
      <c r="A2284" s="331" t="s">
        <v>9699</v>
      </c>
      <c r="B2284" s="331" t="s">
        <v>9700</v>
      </c>
      <c r="C2284" s="331" t="str">
        <f t="shared" si="1"/>
        <v>IQKarbalā’</v>
      </c>
    </row>
    <row r="2285" ht="13.5" customHeight="1">
      <c r="A2285" s="331" t="s">
        <v>9701</v>
      </c>
      <c r="B2285" s="331" t="s">
        <v>9702</v>
      </c>
      <c r="C2285" s="331" t="str">
        <f t="shared" si="1"/>
        <v>IQKirkūk</v>
      </c>
    </row>
    <row r="2286" ht="13.5" customHeight="1">
      <c r="A2286" s="331" t="s">
        <v>9703</v>
      </c>
      <c r="B2286" s="331" t="s">
        <v>9704</v>
      </c>
      <c r="C2286" s="331" t="str">
        <f t="shared" si="1"/>
        <v>IQMaysān</v>
      </c>
    </row>
    <row r="2287" ht="13.5" customHeight="1">
      <c r="A2287" s="331" t="s">
        <v>9705</v>
      </c>
      <c r="B2287" s="331" t="s">
        <v>9706</v>
      </c>
      <c r="C2287" s="331" t="str">
        <f t="shared" si="1"/>
        <v>IQAl Muthanná</v>
      </c>
    </row>
    <row r="2288" ht="13.5" customHeight="1">
      <c r="A2288" s="331" t="s">
        <v>9707</v>
      </c>
      <c r="B2288" s="331" t="s">
        <v>9708</v>
      </c>
      <c r="C2288" s="331" t="str">
        <f t="shared" si="1"/>
        <v>IQAn Najaf</v>
      </c>
    </row>
    <row r="2289" ht="13.5" customHeight="1">
      <c r="A2289" s="331" t="s">
        <v>9709</v>
      </c>
      <c r="B2289" s="331" t="s">
        <v>9710</v>
      </c>
      <c r="C2289" s="331" t="str">
        <f t="shared" si="1"/>
        <v>IQNīnawá</v>
      </c>
    </row>
    <row r="2290" ht="13.5" customHeight="1">
      <c r="A2290" s="331" t="s">
        <v>9711</v>
      </c>
      <c r="B2290" s="331" t="s">
        <v>9712</v>
      </c>
      <c r="C2290" s="331" t="str">
        <f t="shared" si="1"/>
        <v>IQAl Qādisīyah</v>
      </c>
    </row>
    <row r="2291" ht="13.5" customHeight="1">
      <c r="A2291" s="331" t="s">
        <v>9713</v>
      </c>
      <c r="B2291" s="331" t="s">
        <v>9714</v>
      </c>
      <c r="C2291" s="331" t="str">
        <f t="shared" si="1"/>
        <v>IQŞalāḩ ad Dīn</v>
      </c>
    </row>
    <row r="2292" ht="13.5" customHeight="1">
      <c r="A2292" s="331" t="s">
        <v>9715</v>
      </c>
      <c r="B2292" s="331" t="s">
        <v>9716</v>
      </c>
      <c r="C2292" s="331" t="str">
        <f t="shared" si="1"/>
        <v>IQAs Sulaymānīyah</v>
      </c>
    </row>
    <row r="2293" ht="13.5" customHeight="1">
      <c r="A2293" s="331" t="s">
        <v>9715</v>
      </c>
      <c r="B2293" s="331" t="s">
        <v>9717</v>
      </c>
      <c r="C2293" s="331" t="str">
        <f t="shared" si="1"/>
        <v>IQSlêmanî</v>
      </c>
    </row>
    <row r="2294" ht="13.5" customHeight="1">
      <c r="A2294" s="331" t="s">
        <v>9718</v>
      </c>
      <c r="B2294" s="331" t="s">
        <v>9719</v>
      </c>
      <c r="C2294" s="331" t="str">
        <f t="shared" si="1"/>
        <v>IQWāsiţ</v>
      </c>
    </row>
    <row r="2295" ht="13.5" customHeight="1">
      <c r="A2295" s="331" t="s">
        <v>9720</v>
      </c>
      <c r="B2295" s="331" t="s">
        <v>9721</v>
      </c>
      <c r="C2295" s="331" t="str">
        <f t="shared" si="1"/>
        <v>IRĀz̄ārbāyjān-e Shārqī</v>
      </c>
    </row>
    <row r="2296" ht="13.5" customHeight="1">
      <c r="A2296" s="331" t="s">
        <v>9722</v>
      </c>
      <c r="B2296" s="331" t="s">
        <v>9723</v>
      </c>
      <c r="C2296" s="331" t="str">
        <f t="shared" si="1"/>
        <v>IRĀz̄ārbāyjān-e Ghārbī</v>
      </c>
    </row>
    <row r="2297" ht="13.5" customHeight="1">
      <c r="A2297" s="331" t="s">
        <v>9724</v>
      </c>
      <c r="B2297" s="331" t="s">
        <v>9725</v>
      </c>
      <c r="C2297" s="331" t="str">
        <f t="shared" si="1"/>
        <v>IRArdabīl</v>
      </c>
    </row>
    <row r="2298" ht="13.5" customHeight="1">
      <c r="A2298" s="331" t="s">
        <v>9726</v>
      </c>
      <c r="B2298" s="331" t="s">
        <v>9727</v>
      </c>
      <c r="C2298" s="331" t="str">
        <f t="shared" si="1"/>
        <v>IREşfahān</v>
      </c>
    </row>
    <row r="2299" ht="13.5" customHeight="1">
      <c r="A2299" s="331" t="s">
        <v>9728</v>
      </c>
      <c r="B2299" s="331" t="s">
        <v>9729</v>
      </c>
      <c r="C2299" s="331" t="str">
        <f t="shared" si="1"/>
        <v>IRĪlām</v>
      </c>
    </row>
    <row r="2300" ht="13.5" customHeight="1">
      <c r="A2300" s="331" t="s">
        <v>9730</v>
      </c>
      <c r="B2300" s="331" t="s">
        <v>9731</v>
      </c>
      <c r="C2300" s="331" t="str">
        <f t="shared" si="1"/>
        <v>IRBūshehr</v>
      </c>
    </row>
    <row r="2301" ht="13.5" customHeight="1">
      <c r="A2301" s="331" t="s">
        <v>9732</v>
      </c>
      <c r="B2301" s="331" t="s">
        <v>9733</v>
      </c>
      <c r="C2301" s="331" t="str">
        <f t="shared" si="1"/>
        <v>IRTehrān</v>
      </c>
    </row>
    <row r="2302" ht="13.5" customHeight="1">
      <c r="A2302" s="331" t="s">
        <v>9734</v>
      </c>
      <c r="B2302" s="331" t="s">
        <v>9735</v>
      </c>
      <c r="C2302" s="331" t="str">
        <f t="shared" si="1"/>
        <v>IRChahār Maḩāl va Bakhtīārī</v>
      </c>
    </row>
    <row r="2303" ht="13.5" customHeight="1">
      <c r="A2303" s="331" t="s">
        <v>9736</v>
      </c>
      <c r="B2303" s="331" t="s">
        <v>9737</v>
      </c>
      <c r="C2303" s="331" t="str">
        <f t="shared" si="1"/>
        <v>IRKhūzestān</v>
      </c>
    </row>
    <row r="2304" ht="13.5" customHeight="1">
      <c r="A2304" s="331" t="s">
        <v>9738</v>
      </c>
      <c r="B2304" s="331" t="s">
        <v>9739</v>
      </c>
      <c r="C2304" s="331" t="str">
        <f t="shared" si="1"/>
        <v>IRZanjān</v>
      </c>
    </row>
    <row r="2305" ht="13.5" customHeight="1">
      <c r="A2305" s="331" t="s">
        <v>9740</v>
      </c>
      <c r="B2305" s="331" t="s">
        <v>9741</v>
      </c>
      <c r="C2305" s="331" t="str">
        <f t="shared" si="1"/>
        <v>IRSemnān</v>
      </c>
    </row>
    <row r="2306" ht="13.5" customHeight="1">
      <c r="A2306" s="331" t="s">
        <v>9742</v>
      </c>
      <c r="B2306" s="331" t="s">
        <v>9743</v>
      </c>
      <c r="C2306" s="331" t="str">
        <f t="shared" si="1"/>
        <v>IRSīstān va Balūchestān</v>
      </c>
    </row>
    <row r="2307" ht="13.5" customHeight="1">
      <c r="A2307" s="331" t="s">
        <v>9744</v>
      </c>
      <c r="B2307" s="331" t="s">
        <v>9745</v>
      </c>
      <c r="C2307" s="331" t="str">
        <f t="shared" si="1"/>
        <v>IRFārs</v>
      </c>
    </row>
    <row r="2308" ht="13.5" customHeight="1">
      <c r="A2308" s="331" t="s">
        <v>9746</v>
      </c>
      <c r="B2308" s="331" t="s">
        <v>9747</v>
      </c>
      <c r="C2308" s="331" t="str">
        <f t="shared" si="1"/>
        <v>IRKermān</v>
      </c>
    </row>
    <row r="2309" ht="13.5" customHeight="1">
      <c r="A2309" s="331" t="s">
        <v>9748</v>
      </c>
      <c r="B2309" s="331" t="s">
        <v>9749</v>
      </c>
      <c r="C2309" s="331" t="str">
        <f t="shared" si="1"/>
        <v>IRKordestān</v>
      </c>
    </row>
    <row r="2310" ht="13.5" customHeight="1">
      <c r="A2310" s="331" t="s">
        <v>9750</v>
      </c>
      <c r="B2310" s="331" t="s">
        <v>9751</v>
      </c>
      <c r="C2310" s="331" t="str">
        <f t="shared" si="1"/>
        <v>IRKermānshāh</v>
      </c>
    </row>
    <row r="2311" ht="13.5" customHeight="1">
      <c r="A2311" s="331" t="s">
        <v>9752</v>
      </c>
      <c r="B2311" s="331" t="s">
        <v>9753</v>
      </c>
      <c r="C2311" s="331" t="str">
        <f t="shared" si="1"/>
        <v>IRKohgīlūyeh va Bowyer Aḩmad</v>
      </c>
    </row>
    <row r="2312" ht="13.5" customHeight="1">
      <c r="A2312" s="331" t="s">
        <v>9754</v>
      </c>
      <c r="B2312" s="331" t="s">
        <v>9755</v>
      </c>
      <c r="C2312" s="331" t="str">
        <f t="shared" si="1"/>
        <v>IRGīlān</v>
      </c>
    </row>
    <row r="2313" ht="13.5" customHeight="1">
      <c r="A2313" s="331" t="s">
        <v>9756</v>
      </c>
      <c r="B2313" s="331" t="s">
        <v>9757</v>
      </c>
      <c r="C2313" s="331" t="str">
        <f t="shared" si="1"/>
        <v>IRLorestān</v>
      </c>
    </row>
    <row r="2314" ht="13.5" customHeight="1">
      <c r="A2314" s="331" t="s">
        <v>9758</v>
      </c>
      <c r="B2314" s="331" t="s">
        <v>9759</v>
      </c>
      <c r="C2314" s="331" t="str">
        <f t="shared" si="1"/>
        <v>IRMāzandarān</v>
      </c>
    </row>
    <row r="2315" ht="13.5" customHeight="1">
      <c r="A2315" s="331" t="s">
        <v>9760</v>
      </c>
      <c r="B2315" s="331" t="s">
        <v>9761</v>
      </c>
      <c r="C2315" s="331" t="str">
        <f t="shared" si="1"/>
        <v>IRMarkazī</v>
      </c>
    </row>
    <row r="2316" ht="13.5" customHeight="1">
      <c r="A2316" s="331" t="s">
        <v>9762</v>
      </c>
      <c r="B2316" s="331" t="s">
        <v>9763</v>
      </c>
      <c r="C2316" s="331" t="str">
        <f t="shared" si="1"/>
        <v>IRHormozgān</v>
      </c>
    </row>
    <row r="2317" ht="13.5" customHeight="1">
      <c r="A2317" s="331" t="s">
        <v>9764</v>
      </c>
      <c r="B2317" s="331" t="s">
        <v>9765</v>
      </c>
      <c r="C2317" s="331" t="str">
        <f t="shared" si="1"/>
        <v>IRHamadān</v>
      </c>
    </row>
    <row r="2318" ht="13.5" customHeight="1">
      <c r="A2318" s="331" t="s">
        <v>9766</v>
      </c>
      <c r="B2318" s="331" t="s">
        <v>9767</v>
      </c>
      <c r="C2318" s="331" t="str">
        <f t="shared" si="1"/>
        <v>IRYazd</v>
      </c>
    </row>
    <row r="2319" ht="13.5" customHeight="1">
      <c r="A2319" s="331" t="s">
        <v>9768</v>
      </c>
      <c r="B2319" s="331" t="s">
        <v>9769</v>
      </c>
      <c r="C2319" s="331" t="str">
        <f t="shared" si="1"/>
        <v>IRQom</v>
      </c>
    </row>
    <row r="2320" ht="13.5" customHeight="1">
      <c r="A2320" s="331" t="s">
        <v>9770</v>
      </c>
      <c r="B2320" s="331" t="s">
        <v>9771</v>
      </c>
      <c r="C2320" s="331" t="str">
        <f t="shared" si="1"/>
        <v>IRGolestān</v>
      </c>
    </row>
    <row r="2321" ht="13.5" customHeight="1">
      <c r="A2321" s="331" t="s">
        <v>9772</v>
      </c>
      <c r="B2321" s="331" t="s">
        <v>9773</v>
      </c>
      <c r="C2321" s="331" t="str">
        <f t="shared" si="1"/>
        <v>IRQazvīn</v>
      </c>
    </row>
    <row r="2322" ht="13.5" customHeight="1">
      <c r="A2322" s="331" t="s">
        <v>9774</v>
      </c>
      <c r="B2322" s="331" t="s">
        <v>9775</v>
      </c>
      <c r="C2322" s="331" t="str">
        <f t="shared" si="1"/>
        <v>IRKhorāsān-e Jonūbī</v>
      </c>
    </row>
    <row r="2323" ht="13.5" customHeight="1">
      <c r="A2323" s="331" t="s">
        <v>9776</v>
      </c>
      <c r="B2323" s="331" t="s">
        <v>9777</v>
      </c>
      <c r="C2323" s="331" t="str">
        <f t="shared" si="1"/>
        <v>IRKhorāsān-e Raẕavī</v>
      </c>
    </row>
    <row r="2324" ht="13.5" customHeight="1">
      <c r="A2324" s="331" t="s">
        <v>9778</v>
      </c>
      <c r="B2324" s="331" t="s">
        <v>9779</v>
      </c>
      <c r="C2324" s="331" t="str">
        <f t="shared" si="1"/>
        <v>IRKhorāsān-e Shomālī</v>
      </c>
    </row>
    <row r="2325" ht="13.5" customHeight="1">
      <c r="A2325" s="331" t="s">
        <v>9780</v>
      </c>
      <c r="B2325" s="331" t="s">
        <v>9781</v>
      </c>
      <c r="C2325" s="331" t="str">
        <f t="shared" si="1"/>
        <v>IRAlborz</v>
      </c>
    </row>
    <row r="2326" ht="13.5" customHeight="1">
      <c r="A2326" s="331" t="s">
        <v>9782</v>
      </c>
      <c r="B2326" s="331" t="s">
        <v>9783</v>
      </c>
      <c r="C2326" s="331" t="str">
        <f t="shared" si="1"/>
        <v>ISHöfuðborgarsvæði</v>
      </c>
    </row>
    <row r="2327" ht="13.5" customHeight="1">
      <c r="A2327" s="331" t="s">
        <v>9784</v>
      </c>
      <c r="B2327" s="331" t="s">
        <v>9785</v>
      </c>
      <c r="C2327" s="331" t="str">
        <f t="shared" si="1"/>
        <v>ISSuðurnes</v>
      </c>
    </row>
    <row r="2328" ht="13.5" customHeight="1">
      <c r="A2328" s="331" t="s">
        <v>9786</v>
      </c>
      <c r="B2328" s="331" t="s">
        <v>9787</v>
      </c>
      <c r="C2328" s="331" t="str">
        <f t="shared" si="1"/>
        <v>ISVesturland</v>
      </c>
    </row>
    <row r="2329" ht="13.5" customHeight="1">
      <c r="A2329" s="331" t="s">
        <v>9788</v>
      </c>
      <c r="B2329" s="331" t="s">
        <v>9789</v>
      </c>
      <c r="C2329" s="331" t="str">
        <f t="shared" si="1"/>
        <v>ISVestfirðir</v>
      </c>
    </row>
    <row r="2330" ht="13.5" customHeight="1">
      <c r="A2330" s="331" t="s">
        <v>9790</v>
      </c>
      <c r="B2330" s="331" t="s">
        <v>9791</v>
      </c>
      <c r="C2330" s="331" t="str">
        <f t="shared" si="1"/>
        <v>ISNorðurland vestra</v>
      </c>
    </row>
    <row r="2331" ht="13.5" customHeight="1">
      <c r="A2331" s="331" t="s">
        <v>9792</v>
      </c>
      <c r="B2331" s="331" t="s">
        <v>9793</v>
      </c>
      <c r="C2331" s="331" t="str">
        <f t="shared" si="1"/>
        <v>ISNorðurland eystra</v>
      </c>
    </row>
    <row r="2332" ht="13.5" customHeight="1">
      <c r="A2332" s="331" t="s">
        <v>9794</v>
      </c>
      <c r="B2332" s="331" t="s">
        <v>9795</v>
      </c>
      <c r="C2332" s="331" t="str">
        <f t="shared" si="1"/>
        <v>ISAusturland</v>
      </c>
    </row>
    <row r="2333" ht="13.5" customHeight="1">
      <c r="A2333" s="331" t="s">
        <v>9796</v>
      </c>
      <c r="B2333" s="331" t="s">
        <v>9797</v>
      </c>
      <c r="C2333" s="331" t="str">
        <f t="shared" si="1"/>
        <v>ISSuðurland</v>
      </c>
    </row>
    <row r="2334" ht="13.5" customHeight="1">
      <c r="A2334" s="331" t="s">
        <v>9798</v>
      </c>
      <c r="B2334" s="331" t="s">
        <v>9799</v>
      </c>
      <c r="C2334" s="331" t="str">
        <f t="shared" si="1"/>
        <v>ITPiemonte</v>
      </c>
    </row>
    <row r="2335" ht="13.5" customHeight="1">
      <c r="A2335" s="331" t="s">
        <v>9800</v>
      </c>
      <c r="B2335" s="331" t="s">
        <v>9801</v>
      </c>
      <c r="C2335" s="331" t="str">
        <f t="shared" si="1"/>
        <v>ITAlessandria</v>
      </c>
    </row>
    <row r="2336" ht="13.5" customHeight="1">
      <c r="A2336" s="331" t="s">
        <v>9802</v>
      </c>
      <c r="B2336" s="331" t="s">
        <v>9803</v>
      </c>
      <c r="C2336" s="331" t="str">
        <f t="shared" si="1"/>
        <v>ITAsti</v>
      </c>
    </row>
    <row r="2337" ht="13.5" customHeight="1">
      <c r="A2337" s="331" t="s">
        <v>9804</v>
      </c>
      <c r="B2337" s="331" t="s">
        <v>9805</v>
      </c>
      <c r="C2337" s="331" t="str">
        <f t="shared" si="1"/>
        <v>ITBiella</v>
      </c>
    </row>
    <row r="2338" ht="13.5" customHeight="1">
      <c r="A2338" s="331" t="s">
        <v>9806</v>
      </c>
      <c r="B2338" s="331" t="s">
        <v>9807</v>
      </c>
      <c r="C2338" s="331" t="str">
        <f t="shared" si="1"/>
        <v>ITCuneo</v>
      </c>
    </row>
    <row r="2339" ht="13.5" customHeight="1">
      <c r="A2339" s="331" t="s">
        <v>9808</v>
      </c>
      <c r="B2339" s="331" t="s">
        <v>9809</v>
      </c>
      <c r="C2339" s="331" t="str">
        <f t="shared" si="1"/>
        <v>ITNovara</v>
      </c>
    </row>
    <row r="2340" ht="13.5" customHeight="1">
      <c r="A2340" s="331" t="s">
        <v>9810</v>
      </c>
      <c r="B2340" s="331" t="s">
        <v>9811</v>
      </c>
      <c r="C2340" s="331" t="str">
        <f t="shared" si="1"/>
        <v>ITVerbano-Cusio-Ossola</v>
      </c>
    </row>
    <row r="2341" ht="13.5" customHeight="1">
      <c r="A2341" s="331" t="s">
        <v>9812</v>
      </c>
      <c r="B2341" s="331" t="s">
        <v>9813</v>
      </c>
      <c r="C2341" s="331" t="str">
        <f t="shared" si="1"/>
        <v>ITVercelli</v>
      </c>
    </row>
    <row r="2342" ht="13.5" customHeight="1">
      <c r="A2342" s="331" t="s">
        <v>9814</v>
      </c>
      <c r="B2342" s="331" t="s">
        <v>9815</v>
      </c>
      <c r="C2342" s="331" t="str">
        <f t="shared" si="1"/>
        <v>ITTorino</v>
      </c>
    </row>
    <row r="2343" ht="13.5" customHeight="1">
      <c r="A2343" s="331" t="s">
        <v>9816</v>
      </c>
      <c r="B2343" s="331" t="s">
        <v>1222</v>
      </c>
      <c r="C2343" s="331" t="str">
        <f t="shared" si="1"/>
        <v>ITLombardia</v>
      </c>
    </row>
    <row r="2344" ht="13.5" customHeight="1">
      <c r="A2344" s="331" t="s">
        <v>9817</v>
      </c>
      <c r="B2344" s="331" t="s">
        <v>9818</v>
      </c>
      <c r="C2344" s="331" t="str">
        <f t="shared" si="1"/>
        <v>ITBergamo</v>
      </c>
    </row>
    <row r="2345" ht="13.5" customHeight="1">
      <c r="A2345" s="331" t="s">
        <v>9819</v>
      </c>
      <c r="B2345" s="331" t="s">
        <v>9820</v>
      </c>
      <c r="C2345" s="331" t="str">
        <f t="shared" si="1"/>
        <v>ITBrescia</v>
      </c>
    </row>
    <row r="2346" ht="13.5" customHeight="1">
      <c r="A2346" s="331" t="s">
        <v>9821</v>
      </c>
      <c r="B2346" s="331" t="s">
        <v>9822</v>
      </c>
      <c r="C2346" s="331" t="str">
        <f t="shared" si="1"/>
        <v>ITComo</v>
      </c>
    </row>
    <row r="2347" ht="13.5" customHeight="1">
      <c r="A2347" s="331" t="s">
        <v>9823</v>
      </c>
      <c r="B2347" s="331" t="s">
        <v>9824</v>
      </c>
      <c r="C2347" s="331" t="str">
        <f t="shared" si="1"/>
        <v>ITCremona</v>
      </c>
    </row>
    <row r="2348" ht="13.5" customHeight="1">
      <c r="A2348" s="331" t="s">
        <v>9825</v>
      </c>
      <c r="B2348" s="331" t="s">
        <v>9826</v>
      </c>
      <c r="C2348" s="331" t="str">
        <f t="shared" si="1"/>
        <v>ITLecco</v>
      </c>
    </row>
    <row r="2349" ht="13.5" customHeight="1">
      <c r="A2349" s="331" t="s">
        <v>9827</v>
      </c>
      <c r="B2349" s="331" t="s">
        <v>9828</v>
      </c>
      <c r="C2349" s="331" t="str">
        <f t="shared" si="1"/>
        <v>ITLodi</v>
      </c>
    </row>
    <row r="2350" ht="13.5" customHeight="1">
      <c r="A2350" s="331" t="s">
        <v>9829</v>
      </c>
      <c r="B2350" s="331" t="s">
        <v>9830</v>
      </c>
      <c r="C2350" s="331" t="str">
        <f t="shared" si="1"/>
        <v>ITMonza e Brianza</v>
      </c>
    </row>
    <row r="2351" ht="13.5" customHeight="1">
      <c r="A2351" s="331" t="s">
        <v>9831</v>
      </c>
      <c r="B2351" s="331" t="s">
        <v>9832</v>
      </c>
      <c r="C2351" s="331" t="str">
        <f t="shared" si="1"/>
        <v>ITMantova</v>
      </c>
    </row>
    <row r="2352" ht="13.5" customHeight="1">
      <c r="A2352" s="331" t="s">
        <v>9833</v>
      </c>
      <c r="B2352" s="331" t="s">
        <v>9834</v>
      </c>
      <c r="C2352" s="331" t="str">
        <f t="shared" si="1"/>
        <v>ITPavia</v>
      </c>
    </row>
    <row r="2353" ht="13.5" customHeight="1">
      <c r="A2353" s="331" t="s">
        <v>9835</v>
      </c>
      <c r="B2353" s="331" t="s">
        <v>9836</v>
      </c>
      <c r="C2353" s="331" t="str">
        <f t="shared" si="1"/>
        <v>ITSondrio</v>
      </c>
    </row>
    <row r="2354" ht="13.5" customHeight="1">
      <c r="A2354" s="331" t="s">
        <v>9837</v>
      </c>
      <c r="B2354" s="331" t="s">
        <v>9838</v>
      </c>
      <c r="C2354" s="331" t="str">
        <f t="shared" si="1"/>
        <v>ITVarese</v>
      </c>
    </row>
    <row r="2355" ht="13.5" customHeight="1">
      <c r="A2355" s="331" t="s">
        <v>9839</v>
      </c>
      <c r="B2355" s="331" t="s">
        <v>9840</v>
      </c>
      <c r="C2355" s="331" t="str">
        <f t="shared" si="1"/>
        <v>ITMilano</v>
      </c>
    </row>
    <row r="2356" ht="13.5" customHeight="1">
      <c r="A2356" s="331" t="s">
        <v>9841</v>
      </c>
      <c r="B2356" s="331" t="s">
        <v>9842</v>
      </c>
      <c r="C2356" s="331" t="str">
        <f t="shared" si="1"/>
        <v>ITVeneto</v>
      </c>
    </row>
    <row r="2357" ht="13.5" customHeight="1">
      <c r="A2357" s="331" t="s">
        <v>9843</v>
      </c>
      <c r="B2357" s="331" t="s">
        <v>9844</v>
      </c>
      <c r="C2357" s="331" t="str">
        <f t="shared" si="1"/>
        <v>ITBelluno</v>
      </c>
    </row>
    <row r="2358" ht="13.5" customHeight="1">
      <c r="A2358" s="331" t="s">
        <v>9845</v>
      </c>
      <c r="B2358" s="331" t="s">
        <v>9846</v>
      </c>
      <c r="C2358" s="331" t="str">
        <f t="shared" si="1"/>
        <v>ITPadova</v>
      </c>
    </row>
    <row r="2359" ht="13.5" customHeight="1">
      <c r="A2359" s="331" t="s">
        <v>9847</v>
      </c>
      <c r="B2359" s="331" t="s">
        <v>9848</v>
      </c>
      <c r="C2359" s="331" t="str">
        <f t="shared" si="1"/>
        <v>ITRovigo</v>
      </c>
    </row>
    <row r="2360" ht="13.5" customHeight="1">
      <c r="A2360" s="331" t="s">
        <v>9849</v>
      </c>
      <c r="B2360" s="331" t="s">
        <v>9850</v>
      </c>
      <c r="C2360" s="331" t="str">
        <f t="shared" si="1"/>
        <v>ITTreviso</v>
      </c>
    </row>
    <row r="2361" ht="13.5" customHeight="1">
      <c r="A2361" s="331" t="s">
        <v>9851</v>
      </c>
      <c r="B2361" s="331" t="s">
        <v>9852</v>
      </c>
      <c r="C2361" s="331" t="str">
        <f t="shared" si="1"/>
        <v>ITVicenza</v>
      </c>
    </row>
    <row r="2362" ht="13.5" customHeight="1">
      <c r="A2362" s="331" t="s">
        <v>9853</v>
      </c>
      <c r="B2362" s="331" t="s">
        <v>9854</v>
      </c>
      <c r="C2362" s="331" t="str">
        <f t="shared" si="1"/>
        <v>ITVerona</v>
      </c>
    </row>
    <row r="2363" ht="13.5" customHeight="1">
      <c r="A2363" s="331" t="s">
        <v>9855</v>
      </c>
      <c r="B2363" s="331" t="s">
        <v>9856</v>
      </c>
      <c r="C2363" s="331" t="str">
        <f t="shared" si="1"/>
        <v>ITVenezia</v>
      </c>
    </row>
    <row r="2364" ht="13.5" customHeight="1">
      <c r="A2364" s="331" t="s">
        <v>9857</v>
      </c>
      <c r="B2364" s="331" t="s">
        <v>9858</v>
      </c>
      <c r="C2364" s="331" t="str">
        <f t="shared" si="1"/>
        <v>ITLiguria</v>
      </c>
    </row>
    <row r="2365" ht="13.5" customHeight="1">
      <c r="A2365" s="331" t="s">
        <v>9859</v>
      </c>
      <c r="B2365" s="331" t="s">
        <v>9860</v>
      </c>
      <c r="C2365" s="331" t="str">
        <f t="shared" si="1"/>
        <v>ITImperia</v>
      </c>
    </row>
    <row r="2366" ht="13.5" customHeight="1">
      <c r="A2366" s="331" t="s">
        <v>9861</v>
      </c>
      <c r="B2366" s="331" t="s">
        <v>9862</v>
      </c>
      <c r="C2366" s="331" t="str">
        <f t="shared" si="1"/>
        <v>ITLa Spezia</v>
      </c>
    </row>
    <row r="2367" ht="13.5" customHeight="1">
      <c r="A2367" s="331" t="s">
        <v>9863</v>
      </c>
      <c r="B2367" s="331" t="s">
        <v>9864</v>
      </c>
      <c r="C2367" s="331" t="str">
        <f t="shared" si="1"/>
        <v>ITSavona</v>
      </c>
    </row>
    <row r="2368" ht="13.5" customHeight="1">
      <c r="A2368" s="331" t="s">
        <v>9865</v>
      </c>
      <c r="B2368" s="331" t="s">
        <v>9866</v>
      </c>
      <c r="C2368" s="331" t="str">
        <f t="shared" si="1"/>
        <v>ITGenova</v>
      </c>
    </row>
    <row r="2369" ht="13.5" customHeight="1">
      <c r="A2369" s="331" t="s">
        <v>9867</v>
      </c>
      <c r="B2369" s="331" t="s">
        <v>9868</v>
      </c>
      <c r="C2369" s="331" t="str">
        <f t="shared" si="1"/>
        <v>ITEmilia-Romagna</v>
      </c>
    </row>
    <row r="2370" ht="13.5" customHeight="1">
      <c r="A2370" s="331" t="s">
        <v>9869</v>
      </c>
      <c r="B2370" s="331" t="s">
        <v>9870</v>
      </c>
      <c r="C2370" s="331" t="str">
        <f t="shared" si="1"/>
        <v>ITForlì-Cesena</v>
      </c>
    </row>
    <row r="2371" ht="13.5" customHeight="1">
      <c r="A2371" s="331" t="s">
        <v>9871</v>
      </c>
      <c r="B2371" s="331" t="s">
        <v>9872</v>
      </c>
      <c r="C2371" s="331" t="str">
        <f t="shared" si="1"/>
        <v>ITFerrara</v>
      </c>
    </row>
    <row r="2372" ht="13.5" customHeight="1">
      <c r="A2372" s="331" t="s">
        <v>9873</v>
      </c>
      <c r="B2372" s="331" t="s">
        <v>9874</v>
      </c>
      <c r="C2372" s="331" t="str">
        <f t="shared" si="1"/>
        <v>ITModena</v>
      </c>
    </row>
    <row r="2373" ht="13.5" customHeight="1">
      <c r="A2373" s="331" t="s">
        <v>9875</v>
      </c>
      <c r="B2373" s="331" t="s">
        <v>9876</v>
      </c>
      <c r="C2373" s="331" t="str">
        <f t="shared" si="1"/>
        <v>ITPiacenza</v>
      </c>
    </row>
    <row r="2374" ht="13.5" customHeight="1">
      <c r="A2374" s="331" t="s">
        <v>9877</v>
      </c>
      <c r="B2374" s="331" t="s">
        <v>9878</v>
      </c>
      <c r="C2374" s="331" t="str">
        <f t="shared" si="1"/>
        <v>ITParma</v>
      </c>
    </row>
    <row r="2375" ht="13.5" customHeight="1">
      <c r="A2375" s="331" t="s">
        <v>9879</v>
      </c>
      <c r="B2375" s="331" t="s">
        <v>9880</v>
      </c>
      <c r="C2375" s="331" t="str">
        <f t="shared" si="1"/>
        <v>ITRavenna</v>
      </c>
    </row>
    <row r="2376" ht="13.5" customHeight="1">
      <c r="A2376" s="331" t="s">
        <v>9881</v>
      </c>
      <c r="B2376" s="331" t="s">
        <v>9882</v>
      </c>
      <c r="C2376" s="331" t="str">
        <f t="shared" si="1"/>
        <v>ITReggio Emilia</v>
      </c>
    </row>
    <row r="2377" ht="13.5" customHeight="1">
      <c r="A2377" s="331" t="s">
        <v>9883</v>
      </c>
      <c r="B2377" s="331" t="s">
        <v>9884</v>
      </c>
      <c r="C2377" s="331" t="str">
        <f t="shared" si="1"/>
        <v>ITRimini</v>
      </c>
    </row>
    <row r="2378" ht="13.5" customHeight="1">
      <c r="A2378" s="331" t="s">
        <v>9885</v>
      </c>
      <c r="B2378" s="331" t="s">
        <v>9886</v>
      </c>
      <c r="C2378" s="331" t="str">
        <f t="shared" si="1"/>
        <v>ITBologna</v>
      </c>
    </row>
    <row r="2379" ht="13.5" customHeight="1">
      <c r="A2379" s="331" t="s">
        <v>9887</v>
      </c>
      <c r="B2379" s="331" t="s">
        <v>1332</v>
      </c>
      <c r="C2379" s="331" t="str">
        <f t="shared" si="1"/>
        <v>ITToscana</v>
      </c>
    </row>
    <row r="2380" ht="13.5" customHeight="1">
      <c r="A2380" s="331" t="s">
        <v>9888</v>
      </c>
      <c r="B2380" s="331" t="s">
        <v>1331</v>
      </c>
      <c r="C2380" s="331" t="str">
        <f t="shared" si="1"/>
        <v>ITArezzo</v>
      </c>
    </row>
    <row r="2381" ht="13.5" customHeight="1">
      <c r="A2381" s="331" t="s">
        <v>9889</v>
      </c>
      <c r="B2381" s="331" t="s">
        <v>9890</v>
      </c>
      <c r="C2381" s="331" t="str">
        <f t="shared" si="1"/>
        <v>ITGrosseto</v>
      </c>
    </row>
    <row r="2382" ht="13.5" customHeight="1">
      <c r="A2382" s="331" t="s">
        <v>9891</v>
      </c>
      <c r="B2382" s="331" t="s">
        <v>9892</v>
      </c>
      <c r="C2382" s="331" t="str">
        <f t="shared" si="1"/>
        <v>ITLivorno</v>
      </c>
    </row>
    <row r="2383" ht="13.5" customHeight="1">
      <c r="A2383" s="331" t="s">
        <v>9893</v>
      </c>
      <c r="B2383" s="331" t="s">
        <v>9894</v>
      </c>
      <c r="C2383" s="331" t="str">
        <f t="shared" si="1"/>
        <v>ITLucca</v>
      </c>
    </row>
    <row r="2384" ht="13.5" customHeight="1">
      <c r="A2384" s="331" t="s">
        <v>9895</v>
      </c>
      <c r="B2384" s="331" t="s">
        <v>9896</v>
      </c>
      <c r="C2384" s="331" t="str">
        <f t="shared" si="1"/>
        <v>ITMassa-Carrara</v>
      </c>
    </row>
    <row r="2385" ht="13.5" customHeight="1">
      <c r="A2385" s="331" t="s">
        <v>9897</v>
      </c>
      <c r="B2385" s="331" t="s">
        <v>9898</v>
      </c>
      <c r="C2385" s="331" t="str">
        <f t="shared" si="1"/>
        <v>ITPisa</v>
      </c>
    </row>
    <row r="2386" ht="13.5" customHeight="1">
      <c r="A2386" s="331" t="s">
        <v>9899</v>
      </c>
      <c r="B2386" s="331" t="s">
        <v>9900</v>
      </c>
      <c r="C2386" s="331" t="str">
        <f t="shared" si="1"/>
        <v>ITPrato</v>
      </c>
    </row>
    <row r="2387" ht="13.5" customHeight="1">
      <c r="A2387" s="331" t="s">
        <v>9901</v>
      </c>
      <c r="B2387" s="331" t="s">
        <v>9902</v>
      </c>
      <c r="C2387" s="331" t="str">
        <f t="shared" si="1"/>
        <v>ITPistoia</v>
      </c>
    </row>
    <row r="2388" ht="13.5" customHeight="1">
      <c r="A2388" s="331" t="s">
        <v>9903</v>
      </c>
      <c r="B2388" s="331" t="s">
        <v>9904</v>
      </c>
      <c r="C2388" s="331" t="str">
        <f t="shared" si="1"/>
        <v>ITSiena</v>
      </c>
    </row>
    <row r="2389" ht="13.5" customHeight="1">
      <c r="A2389" s="331" t="s">
        <v>9905</v>
      </c>
      <c r="B2389" s="331" t="s">
        <v>9906</v>
      </c>
      <c r="C2389" s="331" t="str">
        <f t="shared" si="1"/>
        <v>ITFirenze</v>
      </c>
    </row>
    <row r="2390" ht="13.5" customHeight="1">
      <c r="A2390" s="331" t="s">
        <v>9907</v>
      </c>
      <c r="B2390" s="331" t="s">
        <v>9908</v>
      </c>
      <c r="C2390" s="331" t="str">
        <f t="shared" si="1"/>
        <v>ITUmbria</v>
      </c>
    </row>
    <row r="2391" ht="13.5" customHeight="1">
      <c r="A2391" s="331" t="s">
        <v>9909</v>
      </c>
      <c r="B2391" s="331" t="s">
        <v>9910</v>
      </c>
      <c r="C2391" s="331" t="str">
        <f t="shared" si="1"/>
        <v>ITPerugia</v>
      </c>
    </row>
    <row r="2392" ht="13.5" customHeight="1">
      <c r="A2392" s="331" t="s">
        <v>9911</v>
      </c>
      <c r="B2392" s="331" t="s">
        <v>9912</v>
      </c>
      <c r="C2392" s="331" t="str">
        <f t="shared" si="1"/>
        <v>ITTerni</v>
      </c>
    </row>
    <row r="2393" ht="13.5" customHeight="1">
      <c r="A2393" s="331" t="s">
        <v>9913</v>
      </c>
      <c r="B2393" s="331" t="s">
        <v>9914</v>
      </c>
      <c r="C2393" s="331" t="str">
        <f t="shared" si="1"/>
        <v>ITMarche</v>
      </c>
    </row>
    <row r="2394" ht="13.5" customHeight="1">
      <c r="A2394" s="331" t="s">
        <v>9915</v>
      </c>
      <c r="B2394" s="331" t="s">
        <v>9916</v>
      </c>
      <c r="C2394" s="331" t="str">
        <f t="shared" si="1"/>
        <v>ITAncona</v>
      </c>
    </row>
    <row r="2395" ht="13.5" customHeight="1">
      <c r="A2395" s="331" t="s">
        <v>9917</v>
      </c>
      <c r="B2395" s="331" t="s">
        <v>9918</v>
      </c>
      <c r="C2395" s="331" t="str">
        <f t="shared" si="1"/>
        <v>ITAscoli Piceno</v>
      </c>
    </row>
    <row r="2396" ht="13.5" customHeight="1">
      <c r="A2396" s="331" t="s">
        <v>9919</v>
      </c>
      <c r="B2396" s="331" t="s">
        <v>9920</v>
      </c>
      <c r="C2396" s="331" t="str">
        <f t="shared" si="1"/>
        <v>ITFermo</v>
      </c>
    </row>
    <row r="2397" ht="13.5" customHeight="1">
      <c r="A2397" s="331" t="s">
        <v>9921</v>
      </c>
      <c r="B2397" s="331" t="s">
        <v>9922</v>
      </c>
      <c r="C2397" s="331" t="str">
        <f t="shared" si="1"/>
        <v>ITMacerata</v>
      </c>
    </row>
    <row r="2398" ht="13.5" customHeight="1">
      <c r="A2398" s="331" t="s">
        <v>9923</v>
      </c>
      <c r="B2398" s="331" t="s">
        <v>9924</v>
      </c>
      <c r="C2398" s="331" t="str">
        <f t="shared" si="1"/>
        <v>ITPesaro e Urbino</v>
      </c>
    </row>
    <row r="2399" ht="13.5" customHeight="1">
      <c r="A2399" s="331" t="s">
        <v>9925</v>
      </c>
      <c r="B2399" s="331" t="s">
        <v>9926</v>
      </c>
      <c r="C2399" s="331" t="str">
        <f t="shared" si="1"/>
        <v>ITLazio</v>
      </c>
    </row>
    <row r="2400" ht="13.5" customHeight="1">
      <c r="A2400" s="331" t="s">
        <v>9927</v>
      </c>
      <c r="B2400" s="331" t="s">
        <v>9928</v>
      </c>
      <c r="C2400" s="331" t="str">
        <f t="shared" si="1"/>
        <v>ITFrosinone</v>
      </c>
    </row>
    <row r="2401" ht="13.5" customHeight="1">
      <c r="A2401" s="331" t="s">
        <v>9929</v>
      </c>
      <c r="B2401" s="331" t="s">
        <v>9930</v>
      </c>
      <c r="C2401" s="331" t="str">
        <f t="shared" si="1"/>
        <v>ITLatina</v>
      </c>
    </row>
    <row r="2402" ht="13.5" customHeight="1">
      <c r="A2402" s="331" t="s">
        <v>9931</v>
      </c>
      <c r="B2402" s="331" t="s">
        <v>9932</v>
      </c>
      <c r="C2402" s="331" t="str">
        <f t="shared" si="1"/>
        <v>ITRieti</v>
      </c>
    </row>
    <row r="2403" ht="13.5" customHeight="1">
      <c r="A2403" s="331" t="s">
        <v>9933</v>
      </c>
      <c r="B2403" s="331" t="s">
        <v>9934</v>
      </c>
      <c r="C2403" s="331" t="str">
        <f t="shared" si="1"/>
        <v>ITViterbo</v>
      </c>
    </row>
    <row r="2404" ht="13.5" customHeight="1">
      <c r="A2404" s="331" t="s">
        <v>9935</v>
      </c>
      <c r="B2404" s="331" t="s">
        <v>9936</v>
      </c>
      <c r="C2404" s="331" t="str">
        <f t="shared" si="1"/>
        <v>ITRoma</v>
      </c>
    </row>
    <row r="2405" ht="13.5" customHeight="1">
      <c r="A2405" s="331" t="s">
        <v>9937</v>
      </c>
      <c r="B2405" s="331" t="s">
        <v>9938</v>
      </c>
      <c r="C2405" s="331" t="str">
        <f t="shared" si="1"/>
        <v>ITAbruzzo</v>
      </c>
    </row>
    <row r="2406" ht="13.5" customHeight="1">
      <c r="A2406" s="331" t="s">
        <v>9939</v>
      </c>
      <c r="B2406" s="331" t="s">
        <v>9940</v>
      </c>
      <c r="C2406" s="331" t="str">
        <f t="shared" si="1"/>
        <v>ITL'Aquila</v>
      </c>
    </row>
    <row r="2407" ht="13.5" customHeight="1">
      <c r="A2407" s="331" t="s">
        <v>9941</v>
      </c>
      <c r="B2407" s="331" t="s">
        <v>9942</v>
      </c>
      <c r="C2407" s="331" t="str">
        <f t="shared" si="1"/>
        <v>ITChieti</v>
      </c>
    </row>
    <row r="2408" ht="13.5" customHeight="1">
      <c r="A2408" s="331" t="s">
        <v>9943</v>
      </c>
      <c r="B2408" s="331" t="s">
        <v>9944</v>
      </c>
      <c r="C2408" s="331" t="str">
        <f t="shared" si="1"/>
        <v>ITPescara</v>
      </c>
    </row>
    <row r="2409" ht="13.5" customHeight="1">
      <c r="A2409" s="331" t="s">
        <v>9945</v>
      </c>
      <c r="B2409" s="331" t="s">
        <v>9946</v>
      </c>
      <c r="C2409" s="331" t="str">
        <f t="shared" si="1"/>
        <v>ITTeramo</v>
      </c>
    </row>
    <row r="2410" ht="13.5" customHeight="1">
      <c r="A2410" s="331" t="s">
        <v>9947</v>
      </c>
      <c r="B2410" s="331" t="s">
        <v>9948</v>
      </c>
      <c r="C2410" s="331" t="str">
        <f t="shared" si="1"/>
        <v>ITMolise</v>
      </c>
    </row>
    <row r="2411" ht="13.5" customHeight="1">
      <c r="A2411" s="331" t="s">
        <v>9949</v>
      </c>
      <c r="B2411" s="331" t="s">
        <v>9950</v>
      </c>
      <c r="C2411" s="331" t="str">
        <f t="shared" si="1"/>
        <v>ITCampobasso</v>
      </c>
    </row>
    <row r="2412" ht="13.5" customHeight="1">
      <c r="A2412" s="331" t="s">
        <v>9951</v>
      </c>
      <c r="B2412" s="331" t="s">
        <v>9952</v>
      </c>
      <c r="C2412" s="331" t="str">
        <f t="shared" si="1"/>
        <v>ITIsernia</v>
      </c>
    </row>
    <row r="2413" ht="13.5" customHeight="1">
      <c r="A2413" s="331" t="s">
        <v>9953</v>
      </c>
      <c r="B2413" s="331" t="s">
        <v>9954</v>
      </c>
      <c r="C2413" s="331" t="str">
        <f t="shared" si="1"/>
        <v>ITCampania</v>
      </c>
    </row>
    <row r="2414" ht="13.5" customHeight="1">
      <c r="A2414" s="331" t="s">
        <v>9955</v>
      </c>
      <c r="B2414" s="331" t="s">
        <v>9956</v>
      </c>
      <c r="C2414" s="331" t="str">
        <f t="shared" si="1"/>
        <v>ITAvellino</v>
      </c>
    </row>
    <row r="2415" ht="13.5" customHeight="1">
      <c r="A2415" s="331" t="s">
        <v>9957</v>
      </c>
      <c r="B2415" s="331" t="s">
        <v>9958</v>
      </c>
      <c r="C2415" s="331" t="str">
        <f t="shared" si="1"/>
        <v>ITBenevento</v>
      </c>
    </row>
    <row r="2416" ht="13.5" customHeight="1">
      <c r="A2416" s="331" t="s">
        <v>9959</v>
      </c>
      <c r="B2416" s="331" t="s">
        <v>9960</v>
      </c>
      <c r="C2416" s="331" t="str">
        <f t="shared" si="1"/>
        <v>ITCaserta</v>
      </c>
    </row>
    <row r="2417" ht="13.5" customHeight="1">
      <c r="A2417" s="331" t="s">
        <v>9961</v>
      </c>
      <c r="B2417" s="331" t="s">
        <v>9962</v>
      </c>
      <c r="C2417" s="331" t="str">
        <f t="shared" si="1"/>
        <v>ITSalerno</v>
      </c>
    </row>
    <row r="2418" ht="13.5" customHeight="1">
      <c r="A2418" s="331" t="s">
        <v>9963</v>
      </c>
      <c r="B2418" s="331" t="s">
        <v>9964</v>
      </c>
      <c r="C2418" s="331" t="str">
        <f t="shared" si="1"/>
        <v>ITNapoli</v>
      </c>
    </row>
    <row r="2419" ht="13.5" customHeight="1">
      <c r="A2419" s="331" t="s">
        <v>9965</v>
      </c>
      <c r="B2419" s="331" t="s">
        <v>9966</v>
      </c>
      <c r="C2419" s="331" t="str">
        <f t="shared" si="1"/>
        <v>ITPuglia</v>
      </c>
    </row>
    <row r="2420" ht="13.5" customHeight="1">
      <c r="A2420" s="331" t="s">
        <v>9967</v>
      </c>
      <c r="B2420" s="331" t="s">
        <v>9968</v>
      </c>
      <c r="C2420" s="331" t="str">
        <f t="shared" si="1"/>
        <v>ITBrindisi</v>
      </c>
    </row>
    <row r="2421" ht="13.5" customHeight="1">
      <c r="A2421" s="331" t="s">
        <v>9969</v>
      </c>
      <c r="B2421" s="331" t="s">
        <v>9970</v>
      </c>
      <c r="C2421" s="331" t="str">
        <f t="shared" si="1"/>
        <v>ITBarletta-Andria-Trani</v>
      </c>
    </row>
    <row r="2422" ht="13.5" customHeight="1">
      <c r="A2422" s="331" t="s">
        <v>9971</v>
      </c>
      <c r="B2422" s="331" t="s">
        <v>9972</v>
      </c>
      <c r="C2422" s="331" t="str">
        <f t="shared" si="1"/>
        <v>ITFoggia</v>
      </c>
    </row>
    <row r="2423" ht="13.5" customHeight="1">
      <c r="A2423" s="331" t="s">
        <v>9973</v>
      </c>
      <c r="B2423" s="331" t="s">
        <v>9974</v>
      </c>
      <c r="C2423" s="331" t="str">
        <f t="shared" si="1"/>
        <v>ITLecce</v>
      </c>
    </row>
    <row r="2424" ht="13.5" customHeight="1">
      <c r="A2424" s="331" t="s">
        <v>9975</v>
      </c>
      <c r="B2424" s="331" t="s">
        <v>9976</v>
      </c>
      <c r="C2424" s="331" t="str">
        <f t="shared" si="1"/>
        <v>ITTaranto</v>
      </c>
    </row>
    <row r="2425" ht="13.5" customHeight="1">
      <c r="A2425" s="331" t="s">
        <v>9977</v>
      </c>
      <c r="B2425" s="331" t="s">
        <v>9978</v>
      </c>
      <c r="C2425" s="331" t="str">
        <f t="shared" si="1"/>
        <v>ITBari</v>
      </c>
    </row>
    <row r="2426" ht="13.5" customHeight="1">
      <c r="A2426" s="331" t="s">
        <v>9979</v>
      </c>
      <c r="B2426" s="331" t="s">
        <v>9980</v>
      </c>
      <c r="C2426" s="331" t="str">
        <f t="shared" si="1"/>
        <v>ITBasilicata</v>
      </c>
    </row>
    <row r="2427" ht="13.5" customHeight="1">
      <c r="A2427" s="331" t="s">
        <v>9981</v>
      </c>
      <c r="B2427" s="331" t="s">
        <v>9982</v>
      </c>
      <c r="C2427" s="331" t="str">
        <f t="shared" si="1"/>
        <v>ITMatera</v>
      </c>
    </row>
    <row r="2428" ht="13.5" customHeight="1">
      <c r="A2428" s="331" t="s">
        <v>9983</v>
      </c>
      <c r="B2428" s="331" t="s">
        <v>9984</v>
      </c>
      <c r="C2428" s="331" t="str">
        <f t="shared" si="1"/>
        <v>ITPotenza</v>
      </c>
    </row>
    <row r="2429" ht="13.5" customHeight="1">
      <c r="A2429" s="331" t="s">
        <v>9985</v>
      </c>
      <c r="B2429" s="331" t="s">
        <v>9986</v>
      </c>
      <c r="C2429" s="331" t="str">
        <f t="shared" si="1"/>
        <v>ITCalabria</v>
      </c>
    </row>
    <row r="2430" ht="13.5" customHeight="1">
      <c r="A2430" s="331" t="s">
        <v>9987</v>
      </c>
      <c r="B2430" s="331" t="s">
        <v>9988</v>
      </c>
      <c r="C2430" s="331" t="str">
        <f t="shared" si="1"/>
        <v>ITCosenza</v>
      </c>
    </row>
    <row r="2431" ht="13.5" customHeight="1">
      <c r="A2431" s="331" t="s">
        <v>9989</v>
      </c>
      <c r="B2431" s="331" t="s">
        <v>9990</v>
      </c>
      <c r="C2431" s="331" t="str">
        <f t="shared" si="1"/>
        <v>ITCatanzaro</v>
      </c>
    </row>
    <row r="2432" ht="13.5" customHeight="1">
      <c r="A2432" s="331" t="s">
        <v>9991</v>
      </c>
      <c r="B2432" s="331" t="s">
        <v>9992</v>
      </c>
      <c r="C2432" s="331" t="str">
        <f t="shared" si="1"/>
        <v>ITCrotone</v>
      </c>
    </row>
    <row r="2433" ht="13.5" customHeight="1">
      <c r="A2433" s="331" t="s">
        <v>9993</v>
      </c>
      <c r="B2433" s="331" t="s">
        <v>9994</v>
      </c>
      <c r="C2433" s="331" t="str">
        <f t="shared" si="1"/>
        <v>ITVibo Valentia</v>
      </c>
    </row>
    <row r="2434" ht="13.5" customHeight="1">
      <c r="A2434" s="331" t="s">
        <v>9995</v>
      </c>
      <c r="B2434" s="331" t="s">
        <v>9996</v>
      </c>
      <c r="C2434" s="331" t="str">
        <f t="shared" si="1"/>
        <v>ITReggio Calabria</v>
      </c>
    </row>
    <row r="2435" ht="13.5" customHeight="1">
      <c r="A2435" s="331" t="s">
        <v>9997</v>
      </c>
      <c r="B2435" s="331" t="s">
        <v>9998</v>
      </c>
      <c r="C2435" s="331" t="str">
        <f t="shared" si="1"/>
        <v>ITVal d'Aoste</v>
      </c>
    </row>
    <row r="2436" ht="13.5" customHeight="1">
      <c r="A2436" s="331" t="s">
        <v>9997</v>
      </c>
      <c r="B2436" s="331" t="s">
        <v>9999</v>
      </c>
      <c r="C2436" s="331" t="str">
        <f t="shared" si="1"/>
        <v>ITValle d'Aosta</v>
      </c>
    </row>
    <row r="2437" ht="13.5" customHeight="1">
      <c r="A2437" s="331" t="s">
        <v>10000</v>
      </c>
      <c r="B2437" s="331" t="s">
        <v>10001</v>
      </c>
      <c r="C2437" s="331" t="str">
        <f t="shared" si="1"/>
        <v>ITTrentino-Südtirol</v>
      </c>
    </row>
    <row r="2438" ht="13.5" customHeight="1">
      <c r="A2438" s="331" t="s">
        <v>10000</v>
      </c>
      <c r="B2438" s="331" t="s">
        <v>10002</v>
      </c>
      <c r="C2438" s="331" t="str">
        <f t="shared" si="1"/>
        <v>ITTrentino-Alto Adige</v>
      </c>
    </row>
    <row r="2439" ht="13.5" customHeight="1">
      <c r="A2439" s="331" t="s">
        <v>10003</v>
      </c>
      <c r="B2439" s="331" t="s">
        <v>10004</v>
      </c>
      <c r="C2439" s="331" t="str">
        <f t="shared" si="1"/>
        <v>ITBozen</v>
      </c>
    </row>
    <row r="2440" ht="13.5" customHeight="1">
      <c r="A2440" s="331" t="s">
        <v>10003</v>
      </c>
      <c r="B2440" s="331" t="s">
        <v>10005</v>
      </c>
      <c r="C2440" s="331" t="str">
        <f t="shared" si="1"/>
        <v>ITBolzano</v>
      </c>
    </row>
    <row r="2441" ht="13.5" customHeight="1">
      <c r="A2441" s="331" t="s">
        <v>10006</v>
      </c>
      <c r="B2441" s="331" t="s">
        <v>10007</v>
      </c>
      <c r="C2441" s="331" t="str">
        <f t="shared" si="1"/>
        <v>ITTrento</v>
      </c>
    </row>
    <row r="2442" ht="13.5" customHeight="1">
      <c r="A2442" s="331" t="s">
        <v>10008</v>
      </c>
      <c r="B2442" s="331" t="s">
        <v>10009</v>
      </c>
      <c r="C2442" s="331" t="str">
        <f t="shared" si="1"/>
        <v>ITFriuli Venezia Giulia</v>
      </c>
    </row>
    <row r="2443" ht="13.5" customHeight="1">
      <c r="A2443" s="331" t="s">
        <v>10010</v>
      </c>
      <c r="B2443" s="331" t="s">
        <v>10011</v>
      </c>
      <c r="C2443" s="331" t="str">
        <f t="shared" si="1"/>
        <v>ITSicilia</v>
      </c>
    </row>
    <row r="2444" ht="13.5" customHeight="1">
      <c r="A2444" s="331" t="s">
        <v>10012</v>
      </c>
      <c r="B2444" s="331" t="s">
        <v>10013</v>
      </c>
      <c r="C2444" s="331" t="str">
        <f t="shared" si="1"/>
        <v>ITAgrigento</v>
      </c>
    </row>
    <row r="2445" ht="13.5" customHeight="1">
      <c r="A2445" s="331" t="s">
        <v>10014</v>
      </c>
      <c r="B2445" s="331" t="s">
        <v>10015</v>
      </c>
      <c r="C2445" s="331" t="str">
        <f t="shared" si="1"/>
        <v>ITCaltanissetta</v>
      </c>
    </row>
    <row r="2446" ht="13.5" customHeight="1">
      <c r="A2446" s="331" t="s">
        <v>10016</v>
      </c>
      <c r="B2446" s="331" t="s">
        <v>10017</v>
      </c>
      <c r="C2446" s="331" t="str">
        <f t="shared" si="1"/>
        <v>ITEnna</v>
      </c>
    </row>
    <row r="2447" ht="13.5" customHeight="1">
      <c r="A2447" s="331" t="s">
        <v>10018</v>
      </c>
      <c r="B2447" s="331" t="s">
        <v>10019</v>
      </c>
      <c r="C2447" s="331" t="str">
        <f t="shared" si="1"/>
        <v>ITRagusa</v>
      </c>
    </row>
    <row r="2448" ht="13.5" customHeight="1">
      <c r="A2448" s="331" t="s">
        <v>10020</v>
      </c>
      <c r="B2448" s="331" t="s">
        <v>10021</v>
      </c>
      <c r="C2448" s="331" t="str">
        <f t="shared" si="1"/>
        <v>ITSiracusa</v>
      </c>
    </row>
    <row r="2449" ht="13.5" customHeight="1">
      <c r="A2449" s="331" t="s">
        <v>10022</v>
      </c>
      <c r="B2449" s="331" t="s">
        <v>10023</v>
      </c>
      <c r="C2449" s="331" t="str">
        <f t="shared" si="1"/>
        <v>ITTrapani</v>
      </c>
    </row>
    <row r="2450" ht="13.5" customHeight="1">
      <c r="A2450" s="331" t="s">
        <v>10024</v>
      </c>
      <c r="B2450" s="331" t="s">
        <v>10025</v>
      </c>
      <c r="C2450" s="331" t="str">
        <f t="shared" si="1"/>
        <v>ITCatania</v>
      </c>
    </row>
    <row r="2451" ht="13.5" customHeight="1">
      <c r="A2451" s="331" t="s">
        <v>10026</v>
      </c>
      <c r="B2451" s="331" t="s">
        <v>10027</v>
      </c>
      <c r="C2451" s="331" t="str">
        <f t="shared" si="1"/>
        <v>ITMessina</v>
      </c>
    </row>
    <row r="2452" ht="13.5" customHeight="1">
      <c r="A2452" s="331" t="s">
        <v>10028</v>
      </c>
      <c r="B2452" s="331" t="s">
        <v>10029</v>
      </c>
      <c r="C2452" s="331" t="str">
        <f t="shared" si="1"/>
        <v>ITPalermo</v>
      </c>
    </row>
    <row r="2453" ht="13.5" customHeight="1">
      <c r="A2453" s="331" t="s">
        <v>10030</v>
      </c>
      <c r="B2453" s="331" t="s">
        <v>10031</v>
      </c>
      <c r="C2453" s="331" t="str">
        <f t="shared" si="1"/>
        <v>ITSardegna</v>
      </c>
    </row>
    <row r="2454" ht="13.5" customHeight="1">
      <c r="A2454" s="331" t="s">
        <v>10032</v>
      </c>
      <c r="B2454" s="331" t="s">
        <v>10033</v>
      </c>
      <c r="C2454" s="331" t="str">
        <f t="shared" si="1"/>
        <v>ITNuoro</v>
      </c>
    </row>
    <row r="2455" ht="13.5" customHeight="1">
      <c r="A2455" s="331" t="s">
        <v>10034</v>
      </c>
      <c r="B2455" s="331" t="s">
        <v>10035</v>
      </c>
      <c r="C2455" s="331" t="str">
        <f t="shared" si="1"/>
        <v>ITOristano</v>
      </c>
    </row>
    <row r="2456" ht="13.5" customHeight="1">
      <c r="A2456" s="331" t="s">
        <v>10036</v>
      </c>
      <c r="B2456" s="331" t="s">
        <v>10037</v>
      </c>
      <c r="C2456" s="331" t="str">
        <f t="shared" si="1"/>
        <v>ITSud Sardegna</v>
      </c>
    </row>
    <row r="2457" ht="13.5" customHeight="1">
      <c r="A2457" s="331" t="s">
        <v>10038</v>
      </c>
      <c r="B2457" s="331" t="s">
        <v>10039</v>
      </c>
      <c r="C2457" s="331" t="str">
        <f t="shared" si="1"/>
        <v>ITSassari</v>
      </c>
    </row>
    <row r="2458" ht="13.5" customHeight="1">
      <c r="A2458" s="331" t="s">
        <v>10040</v>
      </c>
      <c r="B2458" s="331" t="s">
        <v>10041</v>
      </c>
      <c r="C2458" s="331" t="str">
        <f t="shared" si="1"/>
        <v>ITCagliari</v>
      </c>
    </row>
    <row r="2459" ht="13.5" customHeight="1">
      <c r="A2459" s="331" t="s">
        <v>10042</v>
      </c>
      <c r="B2459" s="331" t="s">
        <v>10043</v>
      </c>
      <c r="C2459" s="331" t="str">
        <f t="shared" si="1"/>
        <v>JMKingston</v>
      </c>
    </row>
    <row r="2460" ht="13.5" customHeight="1">
      <c r="A2460" s="331" t="s">
        <v>10044</v>
      </c>
      <c r="B2460" s="331" t="s">
        <v>6068</v>
      </c>
      <c r="C2460" s="331" t="str">
        <f t="shared" si="1"/>
        <v>JMSaint Andrew</v>
      </c>
    </row>
    <row r="2461" ht="13.5" customHeight="1">
      <c r="A2461" s="331" t="s">
        <v>10045</v>
      </c>
      <c r="B2461" s="331" t="s">
        <v>6082</v>
      </c>
      <c r="C2461" s="331" t="str">
        <f t="shared" si="1"/>
        <v>JMSaint Thomas</v>
      </c>
    </row>
    <row r="2462" ht="13.5" customHeight="1">
      <c r="A2462" s="331" t="s">
        <v>10046</v>
      </c>
      <c r="B2462" s="331" t="s">
        <v>10047</v>
      </c>
      <c r="C2462" s="331" t="str">
        <f t="shared" si="1"/>
        <v>JMPortland</v>
      </c>
    </row>
    <row r="2463" ht="13.5" customHeight="1">
      <c r="A2463" s="331" t="s">
        <v>10048</v>
      </c>
      <c r="B2463" s="331" t="s">
        <v>5740</v>
      </c>
      <c r="C2463" s="331" t="str">
        <f t="shared" si="1"/>
        <v>JMSaint Mary</v>
      </c>
    </row>
    <row r="2464" ht="13.5" customHeight="1">
      <c r="A2464" s="331" t="s">
        <v>10049</v>
      </c>
      <c r="B2464" s="331" t="s">
        <v>10050</v>
      </c>
      <c r="C2464" s="331" t="str">
        <f t="shared" si="1"/>
        <v>JMSaint Ann</v>
      </c>
    </row>
    <row r="2465" ht="13.5" customHeight="1">
      <c r="A2465" s="331" t="s">
        <v>10051</v>
      </c>
      <c r="B2465" s="331" t="s">
        <v>10052</v>
      </c>
      <c r="C2465" s="331" t="str">
        <f t="shared" si="1"/>
        <v>JMTrelawny</v>
      </c>
    </row>
    <row r="2466" ht="13.5" customHeight="1">
      <c r="A2466" s="331" t="s">
        <v>10053</v>
      </c>
      <c r="B2466" s="331" t="s">
        <v>6071</v>
      </c>
      <c r="C2466" s="331" t="str">
        <f t="shared" si="1"/>
        <v>JMSaint James</v>
      </c>
    </row>
    <row r="2467" ht="13.5" customHeight="1">
      <c r="A2467" s="331" t="s">
        <v>10054</v>
      </c>
      <c r="B2467" s="331" t="s">
        <v>10055</v>
      </c>
      <c r="C2467" s="331" t="str">
        <f t="shared" si="1"/>
        <v>JMHanover</v>
      </c>
    </row>
    <row r="2468" ht="13.5" customHeight="1">
      <c r="A2468" s="331" t="s">
        <v>10056</v>
      </c>
      <c r="B2468" s="331" t="s">
        <v>10057</v>
      </c>
      <c r="C2468" s="331" t="str">
        <f t="shared" si="1"/>
        <v>JMWestmoreland</v>
      </c>
    </row>
    <row r="2469" ht="13.5" customHeight="1">
      <c r="A2469" s="331" t="s">
        <v>10058</v>
      </c>
      <c r="B2469" s="331" t="s">
        <v>10059</v>
      </c>
      <c r="C2469" s="331" t="str">
        <f t="shared" si="1"/>
        <v>JMSaint Elizabeth</v>
      </c>
    </row>
    <row r="2470" ht="13.5" customHeight="1">
      <c r="A2470" s="331" t="s">
        <v>10060</v>
      </c>
      <c r="B2470" s="331" t="s">
        <v>8845</v>
      </c>
      <c r="C2470" s="331" t="str">
        <f t="shared" si="1"/>
        <v>JMManchester</v>
      </c>
    </row>
    <row r="2471" ht="13.5" customHeight="1">
      <c r="A2471" s="331" t="s">
        <v>10061</v>
      </c>
      <c r="B2471" s="331" t="s">
        <v>10062</v>
      </c>
      <c r="C2471" s="331" t="str">
        <f t="shared" si="1"/>
        <v>JMClarendon</v>
      </c>
    </row>
    <row r="2472" ht="13.5" customHeight="1">
      <c r="A2472" s="331" t="s">
        <v>10063</v>
      </c>
      <c r="B2472" s="331" t="s">
        <v>10064</v>
      </c>
      <c r="C2472" s="331" t="str">
        <f t="shared" si="1"/>
        <v>JMSaint Catherine</v>
      </c>
    </row>
    <row r="2473" ht="13.5" customHeight="1">
      <c r="A2473" s="331" t="s">
        <v>10065</v>
      </c>
      <c r="B2473" s="331" t="s">
        <v>10066</v>
      </c>
      <c r="C2473" s="331" t="str">
        <f t="shared" si="1"/>
        <v>JO‘Ajlūn</v>
      </c>
    </row>
    <row r="2474" ht="13.5" customHeight="1">
      <c r="A2474" s="331" t="s">
        <v>10067</v>
      </c>
      <c r="B2474" s="331" t="s">
        <v>10068</v>
      </c>
      <c r="C2474" s="331" t="str">
        <f t="shared" si="1"/>
        <v>JOAl ‘A̅şimah</v>
      </c>
    </row>
    <row r="2475" ht="13.5" customHeight="1">
      <c r="A2475" s="331" t="s">
        <v>10069</v>
      </c>
      <c r="B2475" s="331" t="s">
        <v>10070</v>
      </c>
      <c r="C2475" s="331" t="str">
        <f t="shared" si="1"/>
        <v>JOAl ‘Aqabah</v>
      </c>
    </row>
    <row r="2476" ht="13.5" customHeight="1">
      <c r="A2476" s="331" t="s">
        <v>10071</v>
      </c>
      <c r="B2476" s="331" t="s">
        <v>10072</v>
      </c>
      <c r="C2476" s="331" t="str">
        <f t="shared" si="1"/>
        <v>JOAţ Ţafīlah</v>
      </c>
    </row>
    <row r="2477" ht="13.5" customHeight="1">
      <c r="A2477" s="331" t="s">
        <v>10073</v>
      </c>
      <c r="B2477" s="331" t="s">
        <v>10074</v>
      </c>
      <c r="C2477" s="331" t="str">
        <f t="shared" si="1"/>
        <v>JOAz Zarqā’</v>
      </c>
    </row>
    <row r="2478" ht="13.5" customHeight="1">
      <c r="A2478" s="331" t="s">
        <v>10075</v>
      </c>
      <c r="B2478" s="331" t="s">
        <v>10076</v>
      </c>
      <c r="C2478" s="331" t="str">
        <f t="shared" si="1"/>
        <v>JOAl Balqā’</v>
      </c>
    </row>
    <row r="2479" ht="13.5" customHeight="1">
      <c r="A2479" s="331" t="s">
        <v>10077</v>
      </c>
      <c r="B2479" s="331" t="s">
        <v>10078</v>
      </c>
      <c r="C2479" s="331" t="str">
        <f t="shared" si="1"/>
        <v>JOIrbid</v>
      </c>
    </row>
    <row r="2480" ht="13.5" customHeight="1">
      <c r="A2480" s="331" t="s">
        <v>10079</v>
      </c>
      <c r="B2480" s="331" t="s">
        <v>10080</v>
      </c>
      <c r="C2480" s="331" t="str">
        <f t="shared" si="1"/>
        <v>JOJarash</v>
      </c>
    </row>
    <row r="2481" ht="13.5" customHeight="1">
      <c r="A2481" s="331" t="s">
        <v>10081</v>
      </c>
      <c r="B2481" s="331" t="s">
        <v>10082</v>
      </c>
      <c r="C2481" s="331" t="str">
        <f t="shared" si="1"/>
        <v>JOAl Karak</v>
      </c>
    </row>
    <row r="2482" ht="13.5" customHeight="1">
      <c r="A2482" s="331" t="s">
        <v>10083</v>
      </c>
      <c r="B2482" s="331" t="s">
        <v>10084</v>
      </c>
      <c r="C2482" s="331" t="str">
        <f t="shared" si="1"/>
        <v>JOAl Mafraq</v>
      </c>
    </row>
    <row r="2483" ht="13.5" customHeight="1">
      <c r="A2483" s="331" t="s">
        <v>10085</v>
      </c>
      <c r="B2483" s="331" t="s">
        <v>10086</v>
      </c>
      <c r="C2483" s="331" t="str">
        <f t="shared" si="1"/>
        <v>JOMādabā</v>
      </c>
    </row>
    <row r="2484" ht="13.5" customHeight="1">
      <c r="A2484" s="331" t="s">
        <v>10087</v>
      </c>
      <c r="B2484" s="331" t="s">
        <v>10088</v>
      </c>
      <c r="C2484" s="331" t="str">
        <f t="shared" si="1"/>
        <v>JOMa‘ān</v>
      </c>
    </row>
    <row r="2485" ht="13.5" customHeight="1">
      <c r="A2485" s="331" t="s">
        <v>10089</v>
      </c>
      <c r="B2485" s="331" t="s">
        <v>10090</v>
      </c>
      <c r="C2485" s="331" t="str">
        <f t="shared" si="1"/>
        <v>JPHokkaido</v>
      </c>
    </row>
    <row r="2486" ht="13.5" customHeight="1">
      <c r="A2486" s="331" t="s">
        <v>10089</v>
      </c>
      <c r="B2486" s="331" t="s">
        <v>10091</v>
      </c>
      <c r="C2486" s="331" t="str">
        <f t="shared" si="1"/>
        <v>JPHokkaidô</v>
      </c>
    </row>
    <row r="2487" ht="13.5" customHeight="1">
      <c r="A2487" s="331" t="s">
        <v>10092</v>
      </c>
      <c r="B2487" s="331" t="s">
        <v>10093</v>
      </c>
      <c r="C2487" s="331" t="str">
        <f t="shared" si="1"/>
        <v>JPAomori</v>
      </c>
    </row>
    <row r="2488" ht="13.5" customHeight="1">
      <c r="A2488" s="331" t="s">
        <v>10094</v>
      </c>
      <c r="B2488" s="331" t="s">
        <v>10095</v>
      </c>
      <c r="C2488" s="331" t="str">
        <f t="shared" si="1"/>
        <v>JPIwate</v>
      </c>
    </row>
    <row r="2489" ht="13.5" customHeight="1">
      <c r="A2489" s="331" t="s">
        <v>10096</v>
      </c>
      <c r="B2489" s="331" t="s">
        <v>10097</v>
      </c>
      <c r="C2489" s="331" t="str">
        <f t="shared" si="1"/>
        <v>JPMiyagi</v>
      </c>
    </row>
    <row r="2490" ht="13.5" customHeight="1">
      <c r="A2490" s="331" t="s">
        <v>10098</v>
      </c>
      <c r="B2490" s="331" t="s">
        <v>1246</v>
      </c>
      <c r="C2490" s="331" t="str">
        <f t="shared" si="1"/>
        <v>JPAkita</v>
      </c>
    </row>
    <row r="2491" ht="13.5" customHeight="1">
      <c r="A2491" s="331" t="s">
        <v>10099</v>
      </c>
      <c r="B2491" s="331" t="s">
        <v>10100</v>
      </c>
      <c r="C2491" s="331" t="str">
        <f t="shared" si="1"/>
        <v>JPYamagata</v>
      </c>
    </row>
    <row r="2492" ht="13.5" customHeight="1">
      <c r="A2492" s="331" t="s">
        <v>10101</v>
      </c>
      <c r="B2492" s="331" t="s">
        <v>1283</v>
      </c>
      <c r="C2492" s="331" t="str">
        <f t="shared" si="1"/>
        <v>JPFukushima</v>
      </c>
    </row>
    <row r="2493" ht="13.5" customHeight="1">
      <c r="A2493" s="331" t="s">
        <v>10101</v>
      </c>
      <c r="B2493" s="331" t="s">
        <v>10102</v>
      </c>
      <c r="C2493" s="331" t="str">
        <f t="shared" si="1"/>
        <v>JPHukusima</v>
      </c>
    </row>
    <row r="2494" ht="13.5" customHeight="1">
      <c r="A2494" s="331" t="s">
        <v>10103</v>
      </c>
      <c r="B2494" s="331" t="s">
        <v>1707</v>
      </c>
      <c r="C2494" s="331" t="str">
        <f t="shared" si="1"/>
        <v>JPIbaraki</v>
      </c>
    </row>
    <row r="2495" ht="13.5" customHeight="1">
      <c r="A2495" s="331" t="s">
        <v>10104</v>
      </c>
      <c r="B2495" s="331" t="s">
        <v>10105</v>
      </c>
      <c r="C2495" s="331" t="str">
        <f t="shared" si="1"/>
        <v>JPTochigi</v>
      </c>
    </row>
    <row r="2496" ht="13.5" customHeight="1">
      <c r="A2496" s="331" t="s">
        <v>10104</v>
      </c>
      <c r="B2496" s="331" t="s">
        <v>10106</v>
      </c>
      <c r="C2496" s="331" t="str">
        <f t="shared" si="1"/>
        <v>JPTotigi</v>
      </c>
    </row>
    <row r="2497" ht="13.5" customHeight="1">
      <c r="A2497" s="331" t="s">
        <v>10107</v>
      </c>
      <c r="B2497" s="331" t="s">
        <v>10108</v>
      </c>
      <c r="C2497" s="331" t="str">
        <f t="shared" si="1"/>
        <v>JPGunma</v>
      </c>
    </row>
    <row r="2498" ht="13.5" customHeight="1">
      <c r="A2498" s="331" t="s">
        <v>10109</v>
      </c>
      <c r="B2498" s="331" t="s">
        <v>1358</v>
      </c>
      <c r="C2498" s="331" t="str">
        <f t="shared" si="1"/>
        <v>JPSaitama</v>
      </c>
    </row>
    <row r="2499" ht="13.5" customHeight="1">
      <c r="A2499" s="331" t="s">
        <v>10110</v>
      </c>
      <c r="B2499" s="331" t="s">
        <v>1548</v>
      </c>
      <c r="C2499" s="331" t="str">
        <f t="shared" si="1"/>
        <v>JPChiba</v>
      </c>
    </row>
    <row r="2500" ht="13.5" customHeight="1">
      <c r="A2500" s="331" t="s">
        <v>10110</v>
      </c>
      <c r="B2500" s="331" t="s">
        <v>10111</v>
      </c>
      <c r="C2500" s="331" t="str">
        <f t="shared" si="1"/>
        <v>JPTiba</v>
      </c>
    </row>
    <row r="2501" ht="13.5" customHeight="1">
      <c r="A2501" s="331" t="s">
        <v>10112</v>
      </c>
      <c r="B2501" s="331" t="s">
        <v>1243</v>
      </c>
      <c r="C2501" s="331" t="str">
        <f t="shared" si="1"/>
        <v>JPTokyo</v>
      </c>
    </row>
    <row r="2502" ht="13.5" customHeight="1">
      <c r="A2502" s="331" t="s">
        <v>10112</v>
      </c>
      <c r="B2502" s="331" t="s">
        <v>10113</v>
      </c>
      <c r="C2502" s="331" t="str">
        <f t="shared" si="1"/>
        <v>JPTôkyô</v>
      </c>
    </row>
    <row r="2503" ht="13.5" customHeight="1">
      <c r="A2503" s="331" t="s">
        <v>10114</v>
      </c>
      <c r="B2503" s="331" t="s">
        <v>1618</v>
      </c>
      <c r="C2503" s="331" t="str">
        <f t="shared" si="1"/>
        <v>JPKanagawa</v>
      </c>
    </row>
    <row r="2504" ht="13.5" customHeight="1">
      <c r="A2504" s="331" t="s">
        <v>10115</v>
      </c>
      <c r="B2504" s="331" t="s">
        <v>10116</v>
      </c>
      <c r="C2504" s="331" t="str">
        <f t="shared" si="1"/>
        <v>JPNiigata</v>
      </c>
    </row>
    <row r="2505" ht="13.5" customHeight="1">
      <c r="A2505" s="331" t="s">
        <v>10117</v>
      </c>
      <c r="B2505" s="331" t="s">
        <v>1927</v>
      </c>
      <c r="C2505" s="331" t="str">
        <f t="shared" si="1"/>
        <v>JPToyama</v>
      </c>
    </row>
    <row r="2506" ht="13.5" customHeight="1">
      <c r="A2506" s="331" t="s">
        <v>10118</v>
      </c>
      <c r="B2506" s="331" t="s">
        <v>10119</v>
      </c>
      <c r="C2506" s="331" t="str">
        <f t="shared" si="1"/>
        <v>JPIshikawa</v>
      </c>
    </row>
    <row r="2507" ht="13.5" customHeight="1">
      <c r="A2507" s="331" t="s">
        <v>10118</v>
      </c>
      <c r="B2507" s="331" t="s">
        <v>10120</v>
      </c>
      <c r="C2507" s="331" t="str">
        <f t="shared" si="1"/>
        <v>JPIsikawa</v>
      </c>
    </row>
    <row r="2508" ht="13.5" customHeight="1">
      <c r="A2508" s="331" t="s">
        <v>10121</v>
      </c>
      <c r="B2508" s="331" t="s">
        <v>10122</v>
      </c>
      <c r="C2508" s="331" t="str">
        <f t="shared" si="1"/>
        <v>JPFukui</v>
      </c>
    </row>
    <row r="2509" ht="13.5" customHeight="1">
      <c r="A2509" s="331" t="s">
        <v>10121</v>
      </c>
      <c r="B2509" s="331" t="s">
        <v>10123</v>
      </c>
      <c r="C2509" s="331" t="str">
        <f t="shared" si="1"/>
        <v>JPHukui</v>
      </c>
    </row>
    <row r="2510" ht="13.5" customHeight="1">
      <c r="A2510" s="331" t="s">
        <v>10124</v>
      </c>
      <c r="B2510" s="331" t="s">
        <v>10125</v>
      </c>
      <c r="C2510" s="331" t="str">
        <f t="shared" si="1"/>
        <v>JPYamanashi</v>
      </c>
    </row>
    <row r="2511" ht="13.5" customHeight="1">
      <c r="A2511" s="331" t="s">
        <v>10124</v>
      </c>
      <c r="B2511" s="331" t="s">
        <v>10126</v>
      </c>
      <c r="C2511" s="331" t="str">
        <f t="shared" si="1"/>
        <v>JPYamanasi</v>
      </c>
    </row>
    <row r="2512" ht="13.5" customHeight="1">
      <c r="A2512" s="331" t="s">
        <v>10127</v>
      </c>
      <c r="B2512" s="331" t="s">
        <v>10128</v>
      </c>
      <c r="C2512" s="331" t="str">
        <f t="shared" si="1"/>
        <v>JPNagano</v>
      </c>
    </row>
    <row r="2513" ht="13.5" customHeight="1">
      <c r="A2513" s="331" t="s">
        <v>10129</v>
      </c>
      <c r="B2513" s="331" t="s">
        <v>10130</v>
      </c>
      <c r="C2513" s="331" t="str">
        <f t="shared" si="1"/>
        <v>JPGifu</v>
      </c>
    </row>
    <row r="2514" ht="13.5" customHeight="1">
      <c r="A2514" s="331" t="s">
        <v>10129</v>
      </c>
      <c r="B2514" s="331" t="s">
        <v>10131</v>
      </c>
      <c r="C2514" s="331" t="str">
        <f t="shared" si="1"/>
        <v>JPGihu</v>
      </c>
    </row>
    <row r="2515" ht="13.5" customHeight="1">
      <c r="A2515" s="331" t="s">
        <v>10132</v>
      </c>
      <c r="B2515" s="331" t="s">
        <v>10133</v>
      </c>
      <c r="C2515" s="331" t="str">
        <f t="shared" si="1"/>
        <v>JPShizuoka</v>
      </c>
    </row>
    <row r="2516" ht="13.5" customHeight="1">
      <c r="A2516" s="331" t="s">
        <v>10132</v>
      </c>
      <c r="B2516" s="331" t="s">
        <v>10134</v>
      </c>
      <c r="C2516" s="331" t="str">
        <f t="shared" si="1"/>
        <v>JPSizuoka</v>
      </c>
    </row>
    <row r="2517" ht="13.5" customHeight="1">
      <c r="A2517" s="331" t="s">
        <v>10135</v>
      </c>
      <c r="B2517" s="331" t="s">
        <v>10136</v>
      </c>
      <c r="C2517" s="331" t="str">
        <f t="shared" si="1"/>
        <v>JPAichi</v>
      </c>
    </row>
    <row r="2518" ht="13.5" customHeight="1">
      <c r="A2518" s="331" t="s">
        <v>10135</v>
      </c>
      <c r="B2518" s="331" t="s">
        <v>10137</v>
      </c>
      <c r="C2518" s="331" t="str">
        <f t="shared" si="1"/>
        <v>JPAiti</v>
      </c>
    </row>
    <row r="2519" ht="13.5" customHeight="1">
      <c r="A2519" s="331" t="s">
        <v>10138</v>
      </c>
      <c r="B2519" s="331" t="s">
        <v>10139</v>
      </c>
      <c r="C2519" s="331" t="str">
        <f t="shared" si="1"/>
        <v>JPMie</v>
      </c>
    </row>
    <row r="2520" ht="13.5" customHeight="1">
      <c r="A2520" s="331" t="s">
        <v>10140</v>
      </c>
      <c r="B2520" s="331" t="s">
        <v>10141</v>
      </c>
      <c r="C2520" s="331" t="str">
        <f t="shared" si="1"/>
        <v>JPShiga</v>
      </c>
    </row>
    <row r="2521" ht="13.5" customHeight="1">
      <c r="A2521" s="331" t="s">
        <v>10140</v>
      </c>
      <c r="B2521" s="331" t="s">
        <v>10142</v>
      </c>
      <c r="C2521" s="331" t="str">
        <f t="shared" si="1"/>
        <v>JPSiga</v>
      </c>
    </row>
    <row r="2522" ht="13.5" customHeight="1">
      <c r="A2522" s="331" t="s">
        <v>10143</v>
      </c>
      <c r="B2522" s="331" t="s">
        <v>10144</v>
      </c>
      <c r="C2522" s="331" t="str">
        <f t="shared" si="1"/>
        <v>JPKyoto</v>
      </c>
    </row>
    <row r="2523" ht="13.5" customHeight="1">
      <c r="A2523" s="331" t="s">
        <v>10143</v>
      </c>
      <c r="B2523" s="331" t="s">
        <v>10145</v>
      </c>
      <c r="C2523" s="331" t="str">
        <f t="shared" si="1"/>
        <v>JPKyôto</v>
      </c>
    </row>
    <row r="2524" ht="13.5" customHeight="1">
      <c r="A2524" s="331" t="s">
        <v>10146</v>
      </c>
      <c r="B2524" s="331" t="s">
        <v>1445</v>
      </c>
      <c r="C2524" s="331" t="str">
        <f t="shared" si="1"/>
        <v>JPOsaka</v>
      </c>
    </row>
    <row r="2525" ht="13.5" customHeight="1">
      <c r="A2525" s="331" t="s">
        <v>10146</v>
      </c>
      <c r="B2525" s="331" t="s">
        <v>10147</v>
      </c>
      <c r="C2525" s="331" t="str">
        <f t="shared" si="1"/>
        <v>JPÔsaka</v>
      </c>
    </row>
    <row r="2526" ht="13.5" customHeight="1">
      <c r="A2526" s="331" t="s">
        <v>10148</v>
      </c>
      <c r="B2526" s="331" t="s">
        <v>1262</v>
      </c>
      <c r="C2526" s="331" t="str">
        <f t="shared" si="1"/>
        <v>JPHyogo</v>
      </c>
    </row>
    <row r="2527" ht="13.5" customHeight="1">
      <c r="A2527" s="331" t="s">
        <v>10148</v>
      </c>
      <c r="B2527" s="331" t="s">
        <v>10149</v>
      </c>
      <c r="C2527" s="331" t="str">
        <f t="shared" si="1"/>
        <v>JPHyôgo</v>
      </c>
    </row>
    <row r="2528" ht="13.5" customHeight="1">
      <c r="A2528" s="331" t="s">
        <v>10150</v>
      </c>
      <c r="B2528" s="331" t="s">
        <v>1557</v>
      </c>
      <c r="C2528" s="331" t="str">
        <f t="shared" si="1"/>
        <v>JPNara</v>
      </c>
    </row>
    <row r="2529" ht="13.5" customHeight="1">
      <c r="A2529" s="331" t="s">
        <v>10151</v>
      </c>
      <c r="B2529" s="331" t="s">
        <v>10152</v>
      </c>
      <c r="C2529" s="331" t="str">
        <f t="shared" si="1"/>
        <v>JPWakayama</v>
      </c>
    </row>
    <row r="2530" ht="13.5" customHeight="1">
      <c r="A2530" s="331" t="s">
        <v>10153</v>
      </c>
      <c r="B2530" s="331" t="s">
        <v>10154</v>
      </c>
      <c r="C2530" s="331" t="str">
        <f t="shared" si="1"/>
        <v>JPTottori</v>
      </c>
    </row>
    <row r="2531" ht="13.5" customHeight="1">
      <c r="A2531" s="331" t="s">
        <v>10155</v>
      </c>
      <c r="B2531" s="331" t="s">
        <v>10156</v>
      </c>
      <c r="C2531" s="331" t="str">
        <f t="shared" si="1"/>
        <v>JPShimane</v>
      </c>
    </row>
    <row r="2532" ht="13.5" customHeight="1">
      <c r="A2532" s="331" t="s">
        <v>10155</v>
      </c>
      <c r="B2532" s="331" t="s">
        <v>10157</v>
      </c>
      <c r="C2532" s="331" t="str">
        <f t="shared" si="1"/>
        <v>JPSimane</v>
      </c>
    </row>
    <row r="2533" ht="13.5" customHeight="1">
      <c r="A2533" s="331" t="s">
        <v>10158</v>
      </c>
      <c r="B2533" s="331" t="s">
        <v>1360</v>
      </c>
      <c r="C2533" s="331" t="str">
        <f t="shared" si="1"/>
        <v>JPOkayama</v>
      </c>
    </row>
    <row r="2534" ht="13.5" customHeight="1">
      <c r="A2534" s="331" t="s">
        <v>10159</v>
      </c>
      <c r="B2534" s="331" t="s">
        <v>1531</v>
      </c>
      <c r="C2534" s="331" t="str">
        <f t="shared" si="1"/>
        <v>JPHiroshima</v>
      </c>
    </row>
    <row r="2535" ht="13.5" customHeight="1">
      <c r="A2535" s="331" t="s">
        <v>10159</v>
      </c>
      <c r="B2535" s="331" t="s">
        <v>1895</v>
      </c>
      <c r="C2535" s="331" t="str">
        <f t="shared" si="1"/>
        <v>JPHirosima</v>
      </c>
    </row>
    <row r="2536" ht="13.5" customHeight="1">
      <c r="A2536" s="331" t="s">
        <v>10160</v>
      </c>
      <c r="B2536" s="331" t="s">
        <v>10161</v>
      </c>
      <c r="C2536" s="331" t="str">
        <f t="shared" si="1"/>
        <v>JPYamaguchi</v>
      </c>
    </row>
    <row r="2537" ht="13.5" customHeight="1">
      <c r="A2537" s="331" t="s">
        <v>10160</v>
      </c>
      <c r="B2537" s="331" t="s">
        <v>10162</v>
      </c>
      <c r="C2537" s="331" t="str">
        <f t="shared" si="1"/>
        <v>JPYamaguti</v>
      </c>
    </row>
    <row r="2538" ht="13.5" customHeight="1">
      <c r="A2538" s="331" t="s">
        <v>10163</v>
      </c>
      <c r="B2538" s="331" t="s">
        <v>10164</v>
      </c>
      <c r="C2538" s="331" t="str">
        <f t="shared" si="1"/>
        <v>JPTokushima</v>
      </c>
    </row>
    <row r="2539" ht="13.5" customHeight="1">
      <c r="A2539" s="331" t="s">
        <v>10163</v>
      </c>
      <c r="B2539" s="331" t="s">
        <v>10165</v>
      </c>
      <c r="C2539" s="331" t="str">
        <f t="shared" si="1"/>
        <v>JPTokusima</v>
      </c>
    </row>
    <row r="2540" ht="13.5" customHeight="1">
      <c r="A2540" s="331" t="s">
        <v>10166</v>
      </c>
      <c r="B2540" s="331" t="s">
        <v>10167</v>
      </c>
      <c r="C2540" s="331" t="str">
        <f t="shared" si="1"/>
        <v>JPKagawa</v>
      </c>
    </row>
    <row r="2541" ht="13.5" customHeight="1">
      <c r="A2541" s="331" t="s">
        <v>10168</v>
      </c>
      <c r="B2541" s="331" t="s">
        <v>1508</v>
      </c>
      <c r="C2541" s="331" t="str">
        <f t="shared" si="1"/>
        <v>JPEhime</v>
      </c>
    </row>
    <row r="2542" ht="13.5" customHeight="1">
      <c r="A2542" s="331" t="s">
        <v>10169</v>
      </c>
      <c r="B2542" s="331" t="s">
        <v>1470</v>
      </c>
      <c r="C2542" s="331" t="str">
        <f t="shared" si="1"/>
        <v>JPKochi</v>
      </c>
    </row>
    <row r="2543" ht="13.5" customHeight="1">
      <c r="A2543" s="331" t="s">
        <v>10169</v>
      </c>
      <c r="B2543" s="331" t="s">
        <v>10170</v>
      </c>
      <c r="C2543" s="331" t="str">
        <f t="shared" si="1"/>
        <v>JPKôti</v>
      </c>
    </row>
    <row r="2544" ht="13.5" customHeight="1">
      <c r="A2544" s="331" t="s">
        <v>10171</v>
      </c>
      <c r="B2544" s="331" t="s">
        <v>1729</v>
      </c>
      <c r="C2544" s="331" t="str">
        <f t="shared" si="1"/>
        <v>JPFukuoka</v>
      </c>
    </row>
    <row r="2545" ht="13.5" customHeight="1">
      <c r="A2545" s="331" t="s">
        <v>10171</v>
      </c>
      <c r="B2545" s="331" t="s">
        <v>10172</v>
      </c>
      <c r="C2545" s="331" t="str">
        <f t="shared" si="1"/>
        <v>JPHukuoka</v>
      </c>
    </row>
    <row r="2546" ht="13.5" customHeight="1">
      <c r="A2546" s="331" t="s">
        <v>10173</v>
      </c>
      <c r="B2546" s="331" t="s">
        <v>10174</v>
      </c>
      <c r="C2546" s="331" t="str">
        <f t="shared" si="1"/>
        <v>JPSaga</v>
      </c>
    </row>
    <row r="2547" ht="13.5" customHeight="1">
      <c r="A2547" s="331" t="s">
        <v>10175</v>
      </c>
      <c r="B2547" s="331" t="s">
        <v>10176</v>
      </c>
      <c r="C2547" s="331" t="str">
        <f t="shared" si="1"/>
        <v>JPNagasaki</v>
      </c>
    </row>
    <row r="2548" ht="13.5" customHeight="1">
      <c r="A2548" s="331" t="s">
        <v>10177</v>
      </c>
      <c r="B2548" s="331" t="s">
        <v>10178</v>
      </c>
      <c r="C2548" s="331" t="str">
        <f t="shared" si="1"/>
        <v>JPKumamoto</v>
      </c>
    </row>
    <row r="2549" ht="13.5" customHeight="1">
      <c r="A2549" s="331" t="s">
        <v>10179</v>
      </c>
      <c r="B2549" s="331" t="s">
        <v>10180</v>
      </c>
      <c r="C2549" s="331" t="str">
        <f t="shared" si="1"/>
        <v>JPOita</v>
      </c>
    </row>
    <row r="2550" ht="13.5" customHeight="1">
      <c r="A2550" s="331" t="s">
        <v>10179</v>
      </c>
      <c r="B2550" s="331" t="s">
        <v>1454</v>
      </c>
      <c r="C2550" s="331" t="str">
        <f t="shared" si="1"/>
        <v>JPÔita</v>
      </c>
    </row>
    <row r="2551" ht="13.5" customHeight="1">
      <c r="A2551" s="331" t="s">
        <v>10181</v>
      </c>
      <c r="B2551" s="331" t="s">
        <v>10182</v>
      </c>
      <c r="C2551" s="331" t="str">
        <f t="shared" si="1"/>
        <v>JPMiyazaki</v>
      </c>
    </row>
    <row r="2552" ht="13.5" customHeight="1">
      <c r="A2552" s="331" t="s">
        <v>10183</v>
      </c>
      <c r="B2552" s="331" t="s">
        <v>10184</v>
      </c>
      <c r="C2552" s="331" t="str">
        <f t="shared" si="1"/>
        <v>JPKagoshima</v>
      </c>
    </row>
    <row r="2553" ht="13.5" customHeight="1">
      <c r="A2553" s="331" t="s">
        <v>10183</v>
      </c>
      <c r="B2553" s="331" t="s">
        <v>10185</v>
      </c>
      <c r="C2553" s="331" t="str">
        <f t="shared" si="1"/>
        <v>JPKagosima</v>
      </c>
    </row>
    <row r="2554" ht="13.5" customHeight="1">
      <c r="A2554" s="331" t="s">
        <v>10186</v>
      </c>
      <c r="B2554" s="331" t="s">
        <v>10187</v>
      </c>
      <c r="C2554" s="331" t="str">
        <f t="shared" si="1"/>
        <v>JPOkinawa</v>
      </c>
    </row>
    <row r="2555" ht="13.5" customHeight="1">
      <c r="A2555" s="331" t="s">
        <v>10188</v>
      </c>
      <c r="B2555" s="331" t="s">
        <v>10189</v>
      </c>
      <c r="C2555" s="331" t="str">
        <f t="shared" si="1"/>
        <v>KEBaringo</v>
      </c>
    </row>
    <row r="2556" ht="13.5" customHeight="1">
      <c r="A2556" s="331" t="s">
        <v>10190</v>
      </c>
      <c r="B2556" s="331" t="s">
        <v>10191</v>
      </c>
      <c r="C2556" s="331" t="str">
        <f t="shared" si="1"/>
        <v>KEBomet</v>
      </c>
    </row>
    <row r="2557" ht="13.5" customHeight="1">
      <c r="A2557" s="331" t="s">
        <v>10192</v>
      </c>
      <c r="B2557" s="331" t="s">
        <v>10193</v>
      </c>
      <c r="C2557" s="331" t="str">
        <f t="shared" si="1"/>
        <v>KEBungoma</v>
      </c>
    </row>
    <row r="2558" ht="13.5" customHeight="1">
      <c r="A2558" s="331" t="s">
        <v>10194</v>
      </c>
      <c r="B2558" s="331" t="s">
        <v>10195</v>
      </c>
      <c r="C2558" s="331" t="str">
        <f t="shared" si="1"/>
        <v>KEBusia</v>
      </c>
    </row>
    <row r="2559" ht="13.5" customHeight="1">
      <c r="A2559" s="331" t="s">
        <v>10196</v>
      </c>
      <c r="B2559" s="331" t="s">
        <v>10197</v>
      </c>
      <c r="C2559" s="331" t="str">
        <f t="shared" si="1"/>
        <v>KEElgeyo/Marakwet</v>
      </c>
    </row>
    <row r="2560" ht="13.5" customHeight="1">
      <c r="A2560" s="331" t="s">
        <v>10198</v>
      </c>
      <c r="B2560" s="331" t="s">
        <v>10199</v>
      </c>
      <c r="C2560" s="331" t="str">
        <f t="shared" si="1"/>
        <v>KEEmbu</v>
      </c>
    </row>
    <row r="2561" ht="13.5" customHeight="1">
      <c r="A2561" s="331" t="s">
        <v>10200</v>
      </c>
      <c r="B2561" s="331" t="s">
        <v>10201</v>
      </c>
      <c r="C2561" s="331" t="str">
        <f t="shared" si="1"/>
        <v>KEGarissa</v>
      </c>
    </row>
    <row r="2562" ht="13.5" customHeight="1">
      <c r="A2562" s="331" t="s">
        <v>10202</v>
      </c>
      <c r="B2562" s="331" t="s">
        <v>10203</v>
      </c>
      <c r="C2562" s="331" t="str">
        <f t="shared" si="1"/>
        <v>KEHoma Bay</v>
      </c>
    </row>
    <row r="2563" ht="13.5" customHeight="1">
      <c r="A2563" s="331" t="s">
        <v>10204</v>
      </c>
      <c r="B2563" s="331" t="s">
        <v>10205</v>
      </c>
      <c r="C2563" s="331" t="str">
        <f t="shared" si="1"/>
        <v>KEIsiolo</v>
      </c>
    </row>
    <row r="2564" ht="13.5" customHeight="1">
      <c r="A2564" s="331" t="s">
        <v>10206</v>
      </c>
      <c r="B2564" s="331" t="s">
        <v>10207</v>
      </c>
      <c r="C2564" s="331" t="str">
        <f t="shared" si="1"/>
        <v>KEKajiado</v>
      </c>
    </row>
    <row r="2565" ht="13.5" customHeight="1">
      <c r="A2565" s="331" t="s">
        <v>10208</v>
      </c>
      <c r="B2565" s="331" t="s">
        <v>10209</v>
      </c>
      <c r="C2565" s="331" t="str">
        <f t="shared" si="1"/>
        <v>KEKakamega</v>
      </c>
    </row>
    <row r="2566" ht="13.5" customHeight="1">
      <c r="A2566" s="331" t="s">
        <v>10210</v>
      </c>
      <c r="B2566" s="331" t="s">
        <v>10211</v>
      </c>
      <c r="C2566" s="331" t="str">
        <f t="shared" si="1"/>
        <v>KEKericho</v>
      </c>
    </row>
    <row r="2567" ht="13.5" customHeight="1">
      <c r="A2567" s="331" t="s">
        <v>10212</v>
      </c>
      <c r="B2567" s="331" t="s">
        <v>10213</v>
      </c>
      <c r="C2567" s="331" t="str">
        <f t="shared" si="1"/>
        <v>KEKiambu</v>
      </c>
    </row>
    <row r="2568" ht="13.5" customHeight="1">
      <c r="A2568" s="331" t="s">
        <v>10214</v>
      </c>
      <c r="B2568" s="331" t="s">
        <v>10215</v>
      </c>
      <c r="C2568" s="331" t="str">
        <f t="shared" si="1"/>
        <v>KEKilifi</v>
      </c>
    </row>
    <row r="2569" ht="13.5" customHeight="1">
      <c r="A2569" s="331" t="s">
        <v>10216</v>
      </c>
      <c r="B2569" s="331" t="s">
        <v>10217</v>
      </c>
      <c r="C2569" s="331" t="str">
        <f t="shared" si="1"/>
        <v>KEKirinyaga</v>
      </c>
    </row>
    <row r="2570" ht="13.5" customHeight="1">
      <c r="A2570" s="331" t="s">
        <v>10218</v>
      </c>
      <c r="B2570" s="331" t="s">
        <v>10219</v>
      </c>
      <c r="C2570" s="331" t="str">
        <f t="shared" si="1"/>
        <v>KEKisii</v>
      </c>
    </row>
    <row r="2571" ht="13.5" customHeight="1">
      <c r="A2571" s="331" t="s">
        <v>10220</v>
      </c>
      <c r="B2571" s="331" t="s">
        <v>10221</v>
      </c>
      <c r="C2571" s="331" t="str">
        <f t="shared" si="1"/>
        <v>KEKisumu</v>
      </c>
    </row>
    <row r="2572" ht="13.5" customHeight="1">
      <c r="A2572" s="331" t="s">
        <v>10222</v>
      </c>
      <c r="B2572" s="331" t="s">
        <v>10223</v>
      </c>
      <c r="C2572" s="331" t="str">
        <f t="shared" si="1"/>
        <v>KEKitui</v>
      </c>
    </row>
    <row r="2573" ht="13.5" customHeight="1">
      <c r="A2573" s="331" t="s">
        <v>10224</v>
      </c>
      <c r="B2573" s="331" t="s">
        <v>10225</v>
      </c>
      <c r="C2573" s="331" t="str">
        <f t="shared" si="1"/>
        <v>KEKwale</v>
      </c>
    </row>
    <row r="2574" ht="13.5" customHeight="1">
      <c r="A2574" s="331" t="s">
        <v>10226</v>
      </c>
      <c r="B2574" s="331" t="s">
        <v>10227</v>
      </c>
      <c r="C2574" s="331" t="str">
        <f t="shared" si="1"/>
        <v>KELaikipia</v>
      </c>
    </row>
    <row r="2575" ht="13.5" customHeight="1">
      <c r="A2575" s="331" t="s">
        <v>10228</v>
      </c>
      <c r="B2575" s="331" t="s">
        <v>10229</v>
      </c>
      <c r="C2575" s="331" t="str">
        <f t="shared" si="1"/>
        <v>KELamu</v>
      </c>
    </row>
    <row r="2576" ht="13.5" customHeight="1">
      <c r="A2576" s="331" t="s">
        <v>10230</v>
      </c>
      <c r="B2576" s="331" t="s">
        <v>10231</v>
      </c>
      <c r="C2576" s="331" t="str">
        <f t="shared" si="1"/>
        <v>KEMachakos</v>
      </c>
    </row>
    <row r="2577" ht="13.5" customHeight="1">
      <c r="A2577" s="331" t="s">
        <v>10232</v>
      </c>
      <c r="B2577" s="331" t="s">
        <v>10233</v>
      </c>
      <c r="C2577" s="331" t="str">
        <f t="shared" si="1"/>
        <v>KEMakueni</v>
      </c>
    </row>
    <row r="2578" ht="13.5" customHeight="1">
      <c r="A2578" s="331" t="s">
        <v>10234</v>
      </c>
      <c r="B2578" s="331" t="s">
        <v>10235</v>
      </c>
      <c r="C2578" s="331" t="str">
        <f t="shared" si="1"/>
        <v>KEMandera</v>
      </c>
    </row>
    <row r="2579" ht="13.5" customHeight="1">
      <c r="A2579" s="331" t="s">
        <v>10236</v>
      </c>
      <c r="B2579" s="331" t="s">
        <v>10237</v>
      </c>
      <c r="C2579" s="331" t="str">
        <f t="shared" si="1"/>
        <v>KEMarsabit</v>
      </c>
    </row>
    <row r="2580" ht="13.5" customHeight="1">
      <c r="A2580" s="331" t="s">
        <v>10238</v>
      </c>
      <c r="B2580" s="331" t="s">
        <v>10239</v>
      </c>
      <c r="C2580" s="331" t="str">
        <f t="shared" si="1"/>
        <v>KEMeru</v>
      </c>
    </row>
    <row r="2581" ht="13.5" customHeight="1">
      <c r="A2581" s="331" t="s">
        <v>10240</v>
      </c>
      <c r="B2581" s="331" t="s">
        <v>10241</v>
      </c>
      <c r="C2581" s="331" t="str">
        <f t="shared" si="1"/>
        <v>KEMigori</v>
      </c>
    </row>
    <row r="2582" ht="13.5" customHeight="1">
      <c r="A2582" s="331" t="s">
        <v>10242</v>
      </c>
      <c r="B2582" s="331" t="s">
        <v>10243</v>
      </c>
      <c r="C2582" s="331" t="str">
        <f t="shared" si="1"/>
        <v>KEMombasa</v>
      </c>
    </row>
    <row r="2583" ht="13.5" customHeight="1">
      <c r="A2583" s="331" t="s">
        <v>10244</v>
      </c>
      <c r="B2583" s="331" t="s">
        <v>10245</v>
      </c>
      <c r="C2583" s="331" t="str">
        <f t="shared" si="1"/>
        <v>KEMurang'a</v>
      </c>
    </row>
    <row r="2584" ht="13.5" customHeight="1">
      <c r="A2584" s="331" t="s">
        <v>10246</v>
      </c>
      <c r="B2584" s="331" t="s">
        <v>10247</v>
      </c>
      <c r="C2584" s="331" t="str">
        <f t="shared" si="1"/>
        <v>KENairobi City</v>
      </c>
    </row>
    <row r="2585" ht="13.5" customHeight="1">
      <c r="A2585" s="331" t="s">
        <v>10248</v>
      </c>
      <c r="B2585" s="331" t="s">
        <v>10249</v>
      </c>
      <c r="C2585" s="331" t="str">
        <f t="shared" si="1"/>
        <v>KENakuru</v>
      </c>
    </row>
    <row r="2586" ht="13.5" customHeight="1">
      <c r="A2586" s="331" t="s">
        <v>10250</v>
      </c>
      <c r="B2586" s="331" t="s">
        <v>10251</v>
      </c>
      <c r="C2586" s="331" t="str">
        <f t="shared" si="1"/>
        <v>KENandi</v>
      </c>
    </row>
    <row r="2587" ht="13.5" customHeight="1">
      <c r="A2587" s="331" t="s">
        <v>10252</v>
      </c>
      <c r="B2587" s="331" t="s">
        <v>10253</v>
      </c>
      <c r="C2587" s="331" t="str">
        <f t="shared" si="1"/>
        <v>KENarok</v>
      </c>
    </row>
    <row r="2588" ht="13.5" customHeight="1">
      <c r="A2588" s="331" t="s">
        <v>10254</v>
      </c>
      <c r="B2588" s="331" t="s">
        <v>10255</v>
      </c>
      <c r="C2588" s="331" t="str">
        <f t="shared" si="1"/>
        <v>KENyamira</v>
      </c>
    </row>
    <row r="2589" ht="13.5" customHeight="1">
      <c r="A2589" s="331" t="s">
        <v>10256</v>
      </c>
      <c r="B2589" s="331" t="s">
        <v>10257</v>
      </c>
      <c r="C2589" s="331" t="str">
        <f t="shared" si="1"/>
        <v>KENyandarua</v>
      </c>
    </row>
    <row r="2590" ht="13.5" customHeight="1">
      <c r="A2590" s="331" t="s">
        <v>10258</v>
      </c>
      <c r="B2590" s="331" t="s">
        <v>10259</v>
      </c>
      <c r="C2590" s="331" t="str">
        <f t="shared" si="1"/>
        <v>KENyeri</v>
      </c>
    </row>
    <row r="2591" ht="13.5" customHeight="1">
      <c r="A2591" s="331" t="s">
        <v>10260</v>
      </c>
      <c r="B2591" s="331" t="s">
        <v>10261</v>
      </c>
      <c r="C2591" s="331" t="str">
        <f t="shared" si="1"/>
        <v>KESamburu</v>
      </c>
    </row>
    <row r="2592" ht="13.5" customHeight="1">
      <c r="A2592" s="331" t="s">
        <v>10262</v>
      </c>
      <c r="B2592" s="331" t="s">
        <v>10263</v>
      </c>
      <c r="C2592" s="331" t="str">
        <f t="shared" si="1"/>
        <v>KESiaya</v>
      </c>
    </row>
    <row r="2593" ht="13.5" customHeight="1">
      <c r="A2593" s="331" t="s">
        <v>10264</v>
      </c>
      <c r="B2593" s="331" t="s">
        <v>10265</v>
      </c>
      <c r="C2593" s="331" t="str">
        <f t="shared" si="1"/>
        <v>KETaita/Taveta</v>
      </c>
    </row>
    <row r="2594" ht="13.5" customHeight="1">
      <c r="A2594" s="331" t="s">
        <v>10266</v>
      </c>
      <c r="B2594" s="331" t="s">
        <v>10267</v>
      </c>
      <c r="C2594" s="331" t="str">
        <f t="shared" si="1"/>
        <v>KETana River</v>
      </c>
    </row>
    <row r="2595" ht="13.5" customHeight="1">
      <c r="A2595" s="331" t="s">
        <v>10268</v>
      </c>
      <c r="B2595" s="331" t="s">
        <v>10269</v>
      </c>
      <c r="C2595" s="331" t="str">
        <f t="shared" si="1"/>
        <v>KETharaka-Nithi</v>
      </c>
    </row>
    <row r="2596" ht="13.5" customHeight="1">
      <c r="A2596" s="331" t="s">
        <v>10270</v>
      </c>
      <c r="B2596" s="331" t="s">
        <v>10271</v>
      </c>
      <c r="C2596" s="331" t="str">
        <f t="shared" si="1"/>
        <v>KETrans Nzoia</v>
      </c>
    </row>
    <row r="2597" ht="13.5" customHeight="1">
      <c r="A2597" s="331" t="s">
        <v>10272</v>
      </c>
      <c r="B2597" s="331" t="s">
        <v>10273</v>
      </c>
      <c r="C2597" s="331" t="str">
        <f t="shared" si="1"/>
        <v>KETurkana</v>
      </c>
    </row>
    <row r="2598" ht="13.5" customHeight="1">
      <c r="A2598" s="331" t="s">
        <v>10274</v>
      </c>
      <c r="B2598" s="331" t="s">
        <v>10275</v>
      </c>
      <c r="C2598" s="331" t="str">
        <f t="shared" si="1"/>
        <v>KEUasin Gishu</v>
      </c>
    </row>
    <row r="2599" ht="13.5" customHeight="1">
      <c r="A2599" s="331" t="s">
        <v>10276</v>
      </c>
      <c r="B2599" s="331" t="s">
        <v>10277</v>
      </c>
      <c r="C2599" s="331" t="str">
        <f t="shared" si="1"/>
        <v>KEVihiga</v>
      </c>
    </row>
    <row r="2600" ht="13.5" customHeight="1">
      <c r="A2600" s="331" t="s">
        <v>10278</v>
      </c>
      <c r="B2600" s="331" t="s">
        <v>10279</v>
      </c>
      <c r="C2600" s="331" t="str">
        <f t="shared" si="1"/>
        <v>KEWajir</v>
      </c>
    </row>
    <row r="2601" ht="13.5" customHeight="1">
      <c r="A2601" s="331" t="s">
        <v>10280</v>
      </c>
      <c r="B2601" s="331" t="s">
        <v>10281</v>
      </c>
      <c r="C2601" s="331" t="str">
        <f t="shared" si="1"/>
        <v>KEWest Pokot</v>
      </c>
    </row>
    <row r="2602" ht="13.5" customHeight="1">
      <c r="A2602" s="331" t="s">
        <v>10282</v>
      </c>
      <c r="B2602" s="331" t="s">
        <v>1481</v>
      </c>
      <c r="C2602" s="331" t="str">
        <f t="shared" si="1"/>
        <v>KGBishkek</v>
      </c>
    </row>
    <row r="2603" ht="13.5" customHeight="1">
      <c r="A2603" s="331" t="s">
        <v>10282</v>
      </c>
      <c r="B2603" s="331" t="s">
        <v>10283</v>
      </c>
      <c r="C2603" s="331" t="str">
        <f t="shared" si="1"/>
        <v>KGGorod Biškek</v>
      </c>
    </row>
    <row r="2604" ht="13.5" customHeight="1">
      <c r="A2604" s="331" t="s">
        <v>10282</v>
      </c>
      <c r="B2604" s="331" t="s">
        <v>10284</v>
      </c>
      <c r="C2604" s="331" t="str">
        <f t="shared" si="1"/>
        <v>KGGorod Bishkek</v>
      </c>
    </row>
    <row r="2605" ht="13.5" customHeight="1">
      <c r="A2605" s="331" t="s">
        <v>10285</v>
      </c>
      <c r="B2605" s="331" t="s">
        <v>10286</v>
      </c>
      <c r="C2605" s="331" t="str">
        <f t="shared" si="1"/>
        <v>KGOsh</v>
      </c>
    </row>
    <row r="2606" ht="13.5" customHeight="1">
      <c r="A2606" s="331" t="s">
        <v>10285</v>
      </c>
      <c r="B2606" s="331" t="s">
        <v>10287</v>
      </c>
      <c r="C2606" s="331" t="str">
        <f t="shared" si="1"/>
        <v>KGGorod Osh</v>
      </c>
    </row>
    <row r="2607" ht="13.5" customHeight="1">
      <c r="A2607" s="331" t="s">
        <v>10285</v>
      </c>
      <c r="B2607" s="331" t="s">
        <v>10288</v>
      </c>
      <c r="C2607" s="331" t="str">
        <f t="shared" si="1"/>
        <v>KGGorod Oš</v>
      </c>
    </row>
    <row r="2608" ht="13.5" customHeight="1">
      <c r="A2608" s="331" t="s">
        <v>10289</v>
      </c>
      <c r="B2608" s="331" t="s">
        <v>10290</v>
      </c>
      <c r="C2608" s="331" t="str">
        <f t="shared" si="1"/>
        <v>KGBatken</v>
      </c>
    </row>
    <row r="2609" ht="13.5" customHeight="1">
      <c r="A2609" s="331" t="s">
        <v>10289</v>
      </c>
      <c r="B2609" s="331" t="s">
        <v>10291</v>
      </c>
      <c r="C2609" s="331" t="str">
        <f t="shared" si="1"/>
        <v>KGBatkenskaya oblast'</v>
      </c>
    </row>
    <row r="2610" ht="13.5" customHeight="1">
      <c r="A2610" s="331" t="s">
        <v>10289</v>
      </c>
      <c r="B2610" s="331" t="s">
        <v>10292</v>
      </c>
      <c r="C2610" s="331" t="str">
        <f t="shared" si="1"/>
        <v>KGBatkenskaja oblast'</v>
      </c>
    </row>
    <row r="2611" ht="13.5" customHeight="1">
      <c r="A2611" s="331" t="s">
        <v>10293</v>
      </c>
      <c r="B2611" s="331" t="s">
        <v>1482</v>
      </c>
      <c r="C2611" s="331" t="str">
        <f t="shared" si="1"/>
        <v>KGChüy</v>
      </c>
    </row>
    <row r="2612" ht="13.5" customHeight="1">
      <c r="A2612" s="331" t="s">
        <v>10293</v>
      </c>
      <c r="B2612" s="331" t="s">
        <v>10294</v>
      </c>
      <c r="C2612" s="331" t="str">
        <f t="shared" si="1"/>
        <v>KGČujskaja oblast'</v>
      </c>
    </row>
    <row r="2613" ht="13.5" customHeight="1">
      <c r="A2613" s="331" t="s">
        <v>10293</v>
      </c>
      <c r="B2613" s="331" t="s">
        <v>10295</v>
      </c>
      <c r="C2613" s="331" t="str">
        <f t="shared" si="1"/>
        <v>KGChuyskaya oblast'</v>
      </c>
    </row>
    <row r="2614" ht="13.5" customHeight="1">
      <c r="A2614" s="331" t="s">
        <v>10296</v>
      </c>
      <c r="B2614" s="331" t="s">
        <v>10297</v>
      </c>
      <c r="C2614" s="331" t="str">
        <f t="shared" si="1"/>
        <v>KGJalal-Abad</v>
      </c>
    </row>
    <row r="2615" ht="13.5" customHeight="1">
      <c r="A2615" s="331" t="s">
        <v>10296</v>
      </c>
      <c r="B2615" s="331" t="s">
        <v>10298</v>
      </c>
      <c r="C2615" s="331" t="str">
        <f t="shared" si="1"/>
        <v>KGDžalal-Abadskaja oblast'</v>
      </c>
    </row>
    <row r="2616" ht="13.5" customHeight="1">
      <c r="A2616" s="331" t="s">
        <v>10296</v>
      </c>
      <c r="B2616" s="331" t="s">
        <v>10299</v>
      </c>
      <c r="C2616" s="331" t="str">
        <f t="shared" si="1"/>
        <v>KGDzhalal-Abadskaya oblast'</v>
      </c>
    </row>
    <row r="2617" ht="13.5" customHeight="1">
      <c r="A2617" s="331" t="s">
        <v>10300</v>
      </c>
      <c r="B2617" s="331" t="s">
        <v>10301</v>
      </c>
      <c r="C2617" s="331" t="str">
        <f t="shared" si="1"/>
        <v>KGNaryn</v>
      </c>
    </row>
    <row r="2618" ht="13.5" customHeight="1">
      <c r="A2618" s="331" t="s">
        <v>10300</v>
      </c>
      <c r="B2618" s="331" t="s">
        <v>10302</v>
      </c>
      <c r="C2618" s="331" t="str">
        <f t="shared" si="1"/>
        <v>KGNarynskaja oblast'</v>
      </c>
    </row>
    <row r="2619" ht="13.5" customHeight="1">
      <c r="A2619" s="331" t="s">
        <v>10300</v>
      </c>
      <c r="B2619" s="331" t="s">
        <v>10303</v>
      </c>
      <c r="C2619" s="331" t="str">
        <f t="shared" si="1"/>
        <v>KGNarynskaya oblast'</v>
      </c>
    </row>
    <row r="2620" ht="13.5" customHeight="1">
      <c r="A2620" s="331" t="s">
        <v>10304</v>
      </c>
      <c r="B2620" s="331" t="s">
        <v>10286</v>
      </c>
      <c r="C2620" s="331" t="str">
        <f t="shared" si="1"/>
        <v>KGOsh</v>
      </c>
    </row>
    <row r="2621" ht="13.5" customHeight="1">
      <c r="A2621" s="331" t="s">
        <v>10304</v>
      </c>
      <c r="B2621" s="331" t="s">
        <v>10305</v>
      </c>
      <c r="C2621" s="331" t="str">
        <f t="shared" si="1"/>
        <v>KGOšskaja oblast'</v>
      </c>
    </row>
    <row r="2622" ht="13.5" customHeight="1">
      <c r="A2622" s="331" t="s">
        <v>10304</v>
      </c>
      <c r="B2622" s="331" t="s">
        <v>10306</v>
      </c>
      <c r="C2622" s="331" t="str">
        <f t="shared" si="1"/>
        <v>KGOshskaya oblast'</v>
      </c>
    </row>
    <row r="2623" ht="13.5" customHeight="1">
      <c r="A2623" s="331" t="s">
        <v>10307</v>
      </c>
      <c r="B2623" s="331" t="s">
        <v>10308</v>
      </c>
      <c r="C2623" s="331" t="str">
        <f t="shared" si="1"/>
        <v>KGTalas</v>
      </c>
    </row>
    <row r="2624" ht="13.5" customHeight="1">
      <c r="A2624" s="331" t="s">
        <v>10307</v>
      </c>
      <c r="B2624" s="331" t="s">
        <v>10309</v>
      </c>
      <c r="C2624" s="331" t="str">
        <f t="shared" si="1"/>
        <v>KGTalasskaja oblast'</v>
      </c>
    </row>
    <row r="2625" ht="13.5" customHeight="1">
      <c r="A2625" s="331" t="s">
        <v>10307</v>
      </c>
      <c r="B2625" s="331" t="s">
        <v>10310</v>
      </c>
      <c r="C2625" s="331" t="str">
        <f t="shared" si="1"/>
        <v>KGTalasskaya oblast'</v>
      </c>
    </row>
    <row r="2626" ht="13.5" customHeight="1">
      <c r="A2626" s="331" t="s">
        <v>10311</v>
      </c>
      <c r="B2626" s="331" t="s">
        <v>10312</v>
      </c>
      <c r="C2626" s="331" t="str">
        <f t="shared" si="1"/>
        <v>KGYsyk-Köl</v>
      </c>
    </row>
    <row r="2627" ht="13.5" customHeight="1">
      <c r="A2627" s="331" t="s">
        <v>10311</v>
      </c>
      <c r="B2627" s="331" t="s">
        <v>10313</v>
      </c>
      <c r="C2627" s="331" t="str">
        <f t="shared" si="1"/>
        <v>KGIssyk-Kul'skaya oblast'</v>
      </c>
    </row>
    <row r="2628" ht="13.5" customHeight="1">
      <c r="A2628" s="331" t="s">
        <v>10311</v>
      </c>
      <c r="B2628" s="331" t="s">
        <v>10314</v>
      </c>
      <c r="C2628" s="331" t="str">
        <f t="shared" si="1"/>
        <v>KGIssyk-Kul'skaja oblast'</v>
      </c>
    </row>
    <row r="2629" ht="13.5" customHeight="1">
      <c r="A2629" s="331" t="s">
        <v>10315</v>
      </c>
      <c r="B2629" s="331" t="s">
        <v>10316</v>
      </c>
      <c r="C2629" s="331" t="str">
        <f t="shared" si="1"/>
        <v>KHPhnum Pénh</v>
      </c>
    </row>
    <row r="2630" ht="13.5" customHeight="1">
      <c r="A2630" s="331" t="s">
        <v>10315</v>
      </c>
      <c r="B2630" s="331" t="s">
        <v>10317</v>
      </c>
      <c r="C2630" s="331" t="str">
        <f t="shared" si="1"/>
        <v>KHPhnom Penh</v>
      </c>
    </row>
    <row r="2631" ht="13.5" customHeight="1">
      <c r="A2631" s="331" t="s">
        <v>10318</v>
      </c>
      <c r="B2631" s="331" t="s">
        <v>10319</v>
      </c>
      <c r="C2631" s="331" t="str">
        <f t="shared" si="1"/>
        <v>KHBanteay Mean Chey</v>
      </c>
    </row>
    <row r="2632" ht="13.5" customHeight="1">
      <c r="A2632" s="331" t="s">
        <v>10318</v>
      </c>
      <c r="B2632" s="331" t="s">
        <v>10320</v>
      </c>
      <c r="C2632" s="331" t="str">
        <f t="shared" si="1"/>
        <v>KHBântéay Méanchey</v>
      </c>
    </row>
    <row r="2633" ht="13.5" customHeight="1">
      <c r="A2633" s="331" t="s">
        <v>10321</v>
      </c>
      <c r="B2633" s="331" t="s">
        <v>10322</v>
      </c>
      <c r="C2633" s="331" t="str">
        <f t="shared" si="1"/>
        <v>KHKrâchéh</v>
      </c>
    </row>
    <row r="2634" ht="13.5" customHeight="1">
      <c r="A2634" s="331" t="s">
        <v>10321</v>
      </c>
      <c r="B2634" s="331" t="s">
        <v>10323</v>
      </c>
      <c r="C2634" s="331" t="str">
        <f t="shared" si="1"/>
        <v>KHKracheh</v>
      </c>
    </row>
    <row r="2635" ht="13.5" customHeight="1">
      <c r="A2635" s="331" t="s">
        <v>10324</v>
      </c>
      <c r="B2635" s="331" t="s">
        <v>10325</v>
      </c>
      <c r="C2635" s="331" t="str">
        <f t="shared" si="1"/>
        <v>KHMôndól Kiri</v>
      </c>
    </row>
    <row r="2636" ht="13.5" customHeight="1">
      <c r="A2636" s="331" t="s">
        <v>10324</v>
      </c>
      <c r="B2636" s="331" t="s">
        <v>10326</v>
      </c>
      <c r="C2636" s="331" t="str">
        <f t="shared" si="1"/>
        <v>KHMondol Kiri</v>
      </c>
    </row>
    <row r="2637" ht="13.5" customHeight="1">
      <c r="A2637" s="331" t="s">
        <v>10327</v>
      </c>
      <c r="B2637" s="331" t="s">
        <v>10328</v>
      </c>
      <c r="C2637" s="331" t="str">
        <f t="shared" si="1"/>
        <v>KHPreăh Vihéar</v>
      </c>
    </row>
    <row r="2638" ht="13.5" customHeight="1">
      <c r="A2638" s="331" t="s">
        <v>10327</v>
      </c>
      <c r="B2638" s="331" t="s">
        <v>10329</v>
      </c>
      <c r="C2638" s="331" t="str">
        <f t="shared" si="1"/>
        <v>KHPreah Vihear</v>
      </c>
    </row>
    <row r="2639" ht="13.5" customHeight="1">
      <c r="A2639" s="331" t="s">
        <v>10330</v>
      </c>
      <c r="B2639" s="331" t="s">
        <v>10331</v>
      </c>
      <c r="C2639" s="331" t="str">
        <f t="shared" si="1"/>
        <v>KHPrey Vêng</v>
      </c>
    </row>
    <row r="2640" ht="13.5" customHeight="1">
      <c r="A2640" s="331" t="s">
        <v>10330</v>
      </c>
      <c r="B2640" s="331" t="s">
        <v>10332</v>
      </c>
      <c r="C2640" s="331" t="str">
        <f t="shared" si="1"/>
        <v>KHPrey Veaeng</v>
      </c>
    </row>
    <row r="2641" ht="13.5" customHeight="1">
      <c r="A2641" s="331" t="s">
        <v>10333</v>
      </c>
      <c r="B2641" s="331" t="s">
        <v>10334</v>
      </c>
      <c r="C2641" s="331" t="str">
        <f t="shared" si="1"/>
        <v>KHPoŭthĭsăt</v>
      </c>
    </row>
    <row r="2642" ht="13.5" customHeight="1">
      <c r="A2642" s="331" t="s">
        <v>10333</v>
      </c>
      <c r="B2642" s="331" t="s">
        <v>10335</v>
      </c>
      <c r="C2642" s="331" t="str">
        <f t="shared" si="1"/>
        <v>KHPousaat</v>
      </c>
    </row>
    <row r="2643" ht="13.5" customHeight="1">
      <c r="A2643" s="331" t="s">
        <v>10336</v>
      </c>
      <c r="B2643" s="331" t="s">
        <v>10337</v>
      </c>
      <c r="C2643" s="331" t="str">
        <f t="shared" si="1"/>
        <v>KHRotanak Kiri</v>
      </c>
    </row>
    <row r="2644" ht="13.5" customHeight="1">
      <c r="A2644" s="331" t="s">
        <v>10336</v>
      </c>
      <c r="B2644" s="331" t="s">
        <v>10338</v>
      </c>
      <c r="C2644" s="331" t="str">
        <f t="shared" si="1"/>
        <v>KHRôtânôkiri</v>
      </c>
    </row>
    <row r="2645" ht="13.5" customHeight="1">
      <c r="A2645" s="331" t="s">
        <v>10339</v>
      </c>
      <c r="B2645" s="331" t="s">
        <v>10340</v>
      </c>
      <c r="C2645" s="331" t="str">
        <f t="shared" si="1"/>
        <v>KHSiem Reab</v>
      </c>
    </row>
    <row r="2646" ht="13.5" customHeight="1">
      <c r="A2646" s="331" t="s">
        <v>10339</v>
      </c>
      <c r="B2646" s="331" t="s">
        <v>10341</v>
      </c>
      <c r="C2646" s="331" t="str">
        <f t="shared" si="1"/>
        <v>KHSiĕmréab</v>
      </c>
    </row>
    <row r="2647" ht="13.5" customHeight="1">
      <c r="A2647" s="331" t="s">
        <v>10342</v>
      </c>
      <c r="B2647" s="331" t="s">
        <v>10343</v>
      </c>
      <c r="C2647" s="331" t="str">
        <f t="shared" si="1"/>
        <v>KHPreăh Sihanouk</v>
      </c>
    </row>
    <row r="2648" ht="13.5" customHeight="1">
      <c r="A2648" s="331" t="s">
        <v>10342</v>
      </c>
      <c r="B2648" s="331" t="s">
        <v>10344</v>
      </c>
      <c r="C2648" s="331" t="str">
        <f t="shared" si="1"/>
        <v>KHPreah Sihanouk</v>
      </c>
    </row>
    <row r="2649" ht="13.5" customHeight="1">
      <c r="A2649" s="331" t="s">
        <v>10345</v>
      </c>
      <c r="B2649" s="331" t="s">
        <v>10346</v>
      </c>
      <c r="C2649" s="331" t="str">
        <f t="shared" si="1"/>
        <v>KHStoĕng Trêng</v>
      </c>
    </row>
    <row r="2650" ht="13.5" customHeight="1">
      <c r="A2650" s="331" t="s">
        <v>10345</v>
      </c>
      <c r="B2650" s="331" t="s">
        <v>10347</v>
      </c>
      <c r="C2650" s="331" t="str">
        <f t="shared" si="1"/>
        <v>KHStueng Traeng</v>
      </c>
    </row>
    <row r="2651" ht="13.5" customHeight="1">
      <c r="A2651" s="331" t="s">
        <v>10348</v>
      </c>
      <c r="B2651" s="331" t="s">
        <v>10349</v>
      </c>
      <c r="C2651" s="331" t="str">
        <f t="shared" si="1"/>
        <v>KHBaat Dambang</v>
      </c>
    </row>
    <row r="2652" ht="13.5" customHeight="1">
      <c r="A2652" s="331" t="s">
        <v>10348</v>
      </c>
      <c r="B2652" s="331" t="s">
        <v>10350</v>
      </c>
      <c r="C2652" s="331" t="str">
        <f t="shared" si="1"/>
        <v>KHBătdâmbâng</v>
      </c>
    </row>
    <row r="2653" ht="13.5" customHeight="1">
      <c r="A2653" s="331" t="s">
        <v>10351</v>
      </c>
      <c r="B2653" s="331" t="s">
        <v>10352</v>
      </c>
      <c r="C2653" s="331" t="str">
        <f t="shared" si="1"/>
        <v>KHSvay Riĕng</v>
      </c>
    </row>
    <row r="2654" ht="13.5" customHeight="1">
      <c r="A2654" s="331" t="s">
        <v>10351</v>
      </c>
      <c r="B2654" s="331" t="s">
        <v>10353</v>
      </c>
      <c r="C2654" s="331" t="str">
        <f t="shared" si="1"/>
        <v>KHSvaay Rieng</v>
      </c>
    </row>
    <row r="2655" ht="13.5" customHeight="1">
      <c r="A2655" s="331" t="s">
        <v>10354</v>
      </c>
      <c r="B2655" s="331" t="s">
        <v>10355</v>
      </c>
      <c r="C2655" s="331" t="str">
        <f t="shared" si="1"/>
        <v>KHTaakaev</v>
      </c>
    </row>
    <row r="2656" ht="13.5" customHeight="1">
      <c r="A2656" s="331" t="s">
        <v>10354</v>
      </c>
      <c r="B2656" s="331" t="s">
        <v>10356</v>
      </c>
      <c r="C2656" s="331" t="str">
        <f t="shared" si="1"/>
        <v>KHTakêv</v>
      </c>
    </row>
    <row r="2657" ht="13.5" customHeight="1">
      <c r="A2657" s="331" t="s">
        <v>10357</v>
      </c>
      <c r="B2657" s="331" t="s">
        <v>10358</v>
      </c>
      <c r="C2657" s="331" t="str">
        <f t="shared" si="1"/>
        <v>KHŎtdâr Méanchey</v>
      </c>
    </row>
    <row r="2658" ht="13.5" customHeight="1">
      <c r="A2658" s="331" t="s">
        <v>10357</v>
      </c>
      <c r="B2658" s="331" t="s">
        <v>10359</v>
      </c>
      <c r="C2658" s="331" t="str">
        <f t="shared" si="1"/>
        <v>KHOtdar Mean Chey</v>
      </c>
    </row>
    <row r="2659" ht="13.5" customHeight="1">
      <c r="A2659" s="331" t="s">
        <v>10360</v>
      </c>
      <c r="B2659" s="331" t="s">
        <v>10361</v>
      </c>
      <c r="C2659" s="331" t="str">
        <f t="shared" si="1"/>
        <v>KHKaeb</v>
      </c>
    </row>
    <row r="2660" ht="13.5" customHeight="1">
      <c r="A2660" s="331" t="s">
        <v>10360</v>
      </c>
      <c r="B2660" s="331" t="s">
        <v>10362</v>
      </c>
      <c r="C2660" s="331" t="str">
        <f t="shared" si="1"/>
        <v>KHKêb</v>
      </c>
    </row>
    <row r="2661" ht="13.5" customHeight="1">
      <c r="A2661" s="331" t="s">
        <v>10363</v>
      </c>
      <c r="B2661" s="331" t="s">
        <v>10364</v>
      </c>
      <c r="C2661" s="331" t="str">
        <f t="shared" si="1"/>
        <v>KHPailĭn</v>
      </c>
    </row>
    <row r="2662" ht="13.5" customHeight="1">
      <c r="A2662" s="331" t="s">
        <v>10363</v>
      </c>
      <c r="B2662" s="331" t="s">
        <v>10365</v>
      </c>
      <c r="C2662" s="331" t="str">
        <f t="shared" si="1"/>
        <v>KHPailin</v>
      </c>
    </row>
    <row r="2663" ht="13.5" customHeight="1">
      <c r="A2663" s="331" t="s">
        <v>10366</v>
      </c>
      <c r="B2663" s="331" t="s">
        <v>10367</v>
      </c>
      <c r="C2663" s="331" t="str">
        <f t="shared" si="1"/>
        <v>KHTbong Khmum</v>
      </c>
    </row>
    <row r="2664" ht="13.5" customHeight="1">
      <c r="A2664" s="331" t="s">
        <v>10366</v>
      </c>
      <c r="B2664" s="331" t="s">
        <v>10368</v>
      </c>
      <c r="C2664" s="331" t="str">
        <f t="shared" si="1"/>
        <v>KHTbong Khmŭm</v>
      </c>
    </row>
    <row r="2665" ht="13.5" customHeight="1">
      <c r="A2665" s="331" t="s">
        <v>10369</v>
      </c>
      <c r="B2665" s="331" t="s">
        <v>10370</v>
      </c>
      <c r="C2665" s="331" t="str">
        <f t="shared" si="1"/>
        <v>KHKampong Chaam</v>
      </c>
    </row>
    <row r="2666" ht="13.5" customHeight="1">
      <c r="A2666" s="331" t="s">
        <v>10369</v>
      </c>
      <c r="B2666" s="331" t="s">
        <v>10371</v>
      </c>
      <c r="C2666" s="331" t="str">
        <f t="shared" si="1"/>
        <v>KHKâmpóng Cham</v>
      </c>
    </row>
    <row r="2667" ht="13.5" customHeight="1">
      <c r="A2667" s="331" t="s">
        <v>10372</v>
      </c>
      <c r="B2667" s="331" t="s">
        <v>10373</v>
      </c>
      <c r="C2667" s="331" t="str">
        <f t="shared" si="1"/>
        <v>KHKampong Chhnang</v>
      </c>
    </row>
    <row r="2668" ht="13.5" customHeight="1">
      <c r="A2668" s="331" t="s">
        <v>10372</v>
      </c>
      <c r="B2668" s="331" t="s">
        <v>10374</v>
      </c>
      <c r="C2668" s="331" t="str">
        <f t="shared" si="1"/>
        <v>KHKâmpóng Chhnăng</v>
      </c>
    </row>
    <row r="2669" ht="13.5" customHeight="1">
      <c r="A2669" s="331" t="s">
        <v>10375</v>
      </c>
      <c r="B2669" s="331" t="s">
        <v>10376</v>
      </c>
      <c r="C2669" s="331" t="str">
        <f t="shared" si="1"/>
        <v>KHKampong Spueu</v>
      </c>
    </row>
    <row r="2670" ht="13.5" customHeight="1">
      <c r="A2670" s="331" t="s">
        <v>10375</v>
      </c>
      <c r="B2670" s="331" t="s">
        <v>10377</v>
      </c>
      <c r="C2670" s="331" t="str">
        <f t="shared" si="1"/>
        <v>KHKâmpóng Spœ</v>
      </c>
    </row>
    <row r="2671" ht="13.5" customHeight="1">
      <c r="A2671" s="331" t="s">
        <v>10378</v>
      </c>
      <c r="B2671" s="331" t="s">
        <v>10379</v>
      </c>
      <c r="C2671" s="331" t="str">
        <f t="shared" si="1"/>
        <v>KHKâmpóng Thum</v>
      </c>
    </row>
    <row r="2672" ht="13.5" customHeight="1">
      <c r="A2672" s="331" t="s">
        <v>10378</v>
      </c>
      <c r="B2672" s="331" t="s">
        <v>10380</v>
      </c>
      <c r="C2672" s="331" t="str">
        <f t="shared" si="1"/>
        <v>KHKampong Thum</v>
      </c>
    </row>
    <row r="2673" ht="13.5" customHeight="1">
      <c r="A2673" s="331" t="s">
        <v>10381</v>
      </c>
      <c r="B2673" s="331" t="s">
        <v>10382</v>
      </c>
      <c r="C2673" s="331" t="str">
        <f t="shared" si="1"/>
        <v>KHKampot</v>
      </c>
    </row>
    <row r="2674" ht="13.5" customHeight="1">
      <c r="A2674" s="331" t="s">
        <v>10381</v>
      </c>
      <c r="B2674" s="331" t="s">
        <v>10383</v>
      </c>
      <c r="C2674" s="331" t="str">
        <f t="shared" si="1"/>
        <v>KHKâmpôt</v>
      </c>
    </row>
    <row r="2675" ht="13.5" customHeight="1">
      <c r="A2675" s="331" t="s">
        <v>10384</v>
      </c>
      <c r="B2675" s="331" t="s">
        <v>10385</v>
      </c>
      <c r="C2675" s="331" t="str">
        <f t="shared" si="1"/>
        <v>KHKandaal</v>
      </c>
    </row>
    <row r="2676" ht="13.5" customHeight="1">
      <c r="A2676" s="331" t="s">
        <v>10384</v>
      </c>
      <c r="B2676" s="331" t="s">
        <v>10386</v>
      </c>
      <c r="C2676" s="331" t="str">
        <f t="shared" si="1"/>
        <v>KHKândal</v>
      </c>
    </row>
    <row r="2677" ht="13.5" customHeight="1">
      <c r="A2677" s="331" t="s">
        <v>10387</v>
      </c>
      <c r="B2677" s="331" t="s">
        <v>10388</v>
      </c>
      <c r="C2677" s="331" t="str">
        <f t="shared" si="1"/>
        <v>KHKaoh Kong</v>
      </c>
    </row>
    <row r="2678" ht="13.5" customHeight="1">
      <c r="A2678" s="331" t="s">
        <v>10387</v>
      </c>
      <c r="B2678" s="331" t="s">
        <v>10389</v>
      </c>
      <c r="C2678" s="331" t="str">
        <f t="shared" si="1"/>
        <v>KHKaôh Kŏng</v>
      </c>
    </row>
    <row r="2679" ht="13.5" customHeight="1">
      <c r="A2679" s="331" t="s">
        <v>10390</v>
      </c>
      <c r="B2679" s="331" t="s">
        <v>10391</v>
      </c>
      <c r="C2679" s="331" t="str">
        <f t="shared" si="1"/>
        <v>KIGilbert Islands</v>
      </c>
    </row>
    <row r="2680" ht="13.5" customHeight="1">
      <c r="A2680" s="331" t="s">
        <v>10392</v>
      </c>
      <c r="B2680" s="331" t="s">
        <v>10393</v>
      </c>
      <c r="C2680" s="331" t="str">
        <f t="shared" si="1"/>
        <v>KILine Islands</v>
      </c>
    </row>
    <row r="2681" ht="13.5" customHeight="1">
      <c r="A2681" s="331" t="s">
        <v>10394</v>
      </c>
      <c r="B2681" s="331" t="s">
        <v>10395</v>
      </c>
      <c r="C2681" s="331" t="str">
        <f t="shared" si="1"/>
        <v>KIPhoenix Islands</v>
      </c>
    </row>
    <row r="2682" ht="13.5" customHeight="1">
      <c r="A2682" s="331" t="s">
        <v>10396</v>
      </c>
      <c r="B2682" s="331" t="s">
        <v>10397</v>
      </c>
      <c r="C2682" s="331" t="str">
        <f t="shared" si="1"/>
        <v>KMNdzuwani</v>
      </c>
    </row>
    <row r="2683" ht="13.5" customHeight="1">
      <c r="A2683" s="331" t="s">
        <v>10396</v>
      </c>
      <c r="B2683" s="331" t="s">
        <v>10398</v>
      </c>
      <c r="C2683" s="331" t="str">
        <f t="shared" si="1"/>
        <v>KMAnjwān</v>
      </c>
    </row>
    <row r="2684" ht="13.5" customHeight="1">
      <c r="A2684" s="331" t="s">
        <v>10396</v>
      </c>
      <c r="B2684" s="331" t="s">
        <v>10399</v>
      </c>
      <c r="C2684" s="331" t="str">
        <f t="shared" si="1"/>
        <v>KMAndjouân</v>
      </c>
    </row>
    <row r="2685" ht="13.5" customHeight="1">
      <c r="A2685" s="331" t="s">
        <v>10396</v>
      </c>
      <c r="B2685" s="331" t="s">
        <v>10400</v>
      </c>
      <c r="C2685" s="331" t="str">
        <f t="shared" si="1"/>
        <v>KMAnjouan</v>
      </c>
    </row>
    <row r="2686" ht="13.5" customHeight="1">
      <c r="A2686" s="331" t="s">
        <v>10401</v>
      </c>
      <c r="B2686" s="331" t="s">
        <v>10402</v>
      </c>
      <c r="C2686" s="331" t="str">
        <f t="shared" si="1"/>
        <v>KMNgazidja</v>
      </c>
    </row>
    <row r="2687" ht="13.5" customHeight="1">
      <c r="A2687" s="331" t="s">
        <v>10401</v>
      </c>
      <c r="B2687" s="331" t="s">
        <v>10403</v>
      </c>
      <c r="C2687" s="331" t="str">
        <f t="shared" si="1"/>
        <v>KMAnjazījah</v>
      </c>
    </row>
    <row r="2688" ht="13.5" customHeight="1">
      <c r="A2688" s="331" t="s">
        <v>10401</v>
      </c>
      <c r="B2688" s="331" t="s">
        <v>10404</v>
      </c>
      <c r="C2688" s="331" t="str">
        <f t="shared" si="1"/>
        <v>KMAndjazîdja</v>
      </c>
    </row>
    <row r="2689" ht="13.5" customHeight="1">
      <c r="A2689" s="331" t="s">
        <v>10401</v>
      </c>
      <c r="B2689" s="331" t="s">
        <v>10405</v>
      </c>
      <c r="C2689" s="331" t="str">
        <f t="shared" si="1"/>
        <v>KMGrande Comore</v>
      </c>
    </row>
    <row r="2690" ht="13.5" customHeight="1">
      <c r="A2690" s="331" t="s">
        <v>10406</v>
      </c>
      <c r="B2690" s="331" t="s">
        <v>10407</v>
      </c>
      <c r="C2690" s="331" t="str">
        <f t="shared" si="1"/>
        <v>KMMwali</v>
      </c>
    </row>
    <row r="2691" ht="13.5" customHeight="1">
      <c r="A2691" s="331" t="s">
        <v>10406</v>
      </c>
      <c r="B2691" s="331" t="s">
        <v>10408</v>
      </c>
      <c r="C2691" s="331" t="str">
        <f t="shared" si="1"/>
        <v>KMMūhīlī</v>
      </c>
    </row>
    <row r="2692" ht="13.5" customHeight="1">
      <c r="A2692" s="331" t="s">
        <v>10406</v>
      </c>
      <c r="B2692" s="331" t="s">
        <v>10409</v>
      </c>
      <c r="C2692" s="331" t="str">
        <f t="shared" si="1"/>
        <v>KMMoûhîlî</v>
      </c>
    </row>
    <row r="2693" ht="13.5" customHeight="1">
      <c r="A2693" s="331" t="s">
        <v>10406</v>
      </c>
      <c r="B2693" s="331" t="s">
        <v>10410</v>
      </c>
      <c r="C2693" s="331" t="str">
        <f t="shared" si="1"/>
        <v>KMMohéli</v>
      </c>
    </row>
    <row r="2694" ht="13.5" customHeight="1">
      <c r="A2694" s="331" t="s">
        <v>10411</v>
      </c>
      <c r="B2694" s="331" t="s">
        <v>10412</v>
      </c>
      <c r="C2694" s="331" t="str">
        <f t="shared" si="1"/>
        <v>KNSaint Kitts</v>
      </c>
    </row>
    <row r="2695" ht="13.5" customHeight="1">
      <c r="A2695" s="331" t="s">
        <v>10413</v>
      </c>
      <c r="B2695" s="331" t="s">
        <v>10414</v>
      </c>
      <c r="C2695" s="331" t="str">
        <f t="shared" si="1"/>
        <v>KNChrist Church Nichola Town</v>
      </c>
    </row>
    <row r="2696" ht="13.5" customHeight="1">
      <c r="A2696" s="331" t="s">
        <v>10415</v>
      </c>
      <c r="B2696" s="331" t="s">
        <v>10416</v>
      </c>
      <c r="C2696" s="331" t="str">
        <f t="shared" si="1"/>
        <v>KNSaint Anne Sandy Point</v>
      </c>
    </row>
    <row r="2697" ht="13.5" customHeight="1">
      <c r="A2697" s="331" t="s">
        <v>10417</v>
      </c>
      <c r="B2697" s="331" t="s">
        <v>10418</v>
      </c>
      <c r="C2697" s="331" t="str">
        <f t="shared" si="1"/>
        <v>KNSaint George Basseterre</v>
      </c>
    </row>
    <row r="2698" ht="13.5" customHeight="1">
      <c r="A2698" s="331" t="s">
        <v>10419</v>
      </c>
      <c r="B2698" s="331" t="s">
        <v>10420</v>
      </c>
      <c r="C2698" s="331" t="str">
        <f t="shared" si="1"/>
        <v>KNSaint John Capisterre</v>
      </c>
    </row>
    <row r="2699" ht="13.5" customHeight="1">
      <c r="A2699" s="331" t="s">
        <v>10421</v>
      </c>
      <c r="B2699" s="331" t="s">
        <v>10422</v>
      </c>
      <c r="C2699" s="331" t="str">
        <f t="shared" si="1"/>
        <v>KNSaint Mary Cayon</v>
      </c>
    </row>
    <row r="2700" ht="13.5" customHeight="1">
      <c r="A2700" s="331" t="s">
        <v>10423</v>
      </c>
      <c r="B2700" s="331" t="s">
        <v>10424</v>
      </c>
      <c r="C2700" s="331" t="str">
        <f t="shared" si="1"/>
        <v>KNSaint Paul Capisterre</v>
      </c>
    </row>
    <row r="2701" ht="13.5" customHeight="1">
      <c r="A2701" s="331" t="s">
        <v>10425</v>
      </c>
      <c r="B2701" s="331" t="s">
        <v>10426</v>
      </c>
      <c r="C2701" s="331" t="str">
        <f t="shared" si="1"/>
        <v>KNSaint Peter Basseterre</v>
      </c>
    </row>
    <row r="2702" ht="13.5" customHeight="1">
      <c r="A2702" s="331" t="s">
        <v>10427</v>
      </c>
      <c r="B2702" s="331" t="s">
        <v>10428</v>
      </c>
      <c r="C2702" s="331" t="str">
        <f t="shared" si="1"/>
        <v>KNSaint Thomas Middle Island</v>
      </c>
    </row>
    <row r="2703" ht="13.5" customHeight="1">
      <c r="A2703" s="331" t="s">
        <v>10429</v>
      </c>
      <c r="B2703" s="331" t="s">
        <v>10430</v>
      </c>
      <c r="C2703" s="331" t="str">
        <f t="shared" si="1"/>
        <v>KNTrinity Palmetto Point</v>
      </c>
    </row>
    <row r="2704" ht="13.5" customHeight="1">
      <c r="A2704" s="331" t="s">
        <v>10431</v>
      </c>
      <c r="B2704" s="331" t="s">
        <v>10432</v>
      </c>
      <c r="C2704" s="331" t="str">
        <f t="shared" si="1"/>
        <v>KNNevis</v>
      </c>
    </row>
    <row r="2705" ht="13.5" customHeight="1">
      <c r="A2705" s="331" t="s">
        <v>10433</v>
      </c>
      <c r="B2705" s="331" t="s">
        <v>10434</v>
      </c>
      <c r="C2705" s="331" t="str">
        <f t="shared" si="1"/>
        <v>KNSaint George Gingerland</v>
      </c>
    </row>
    <row r="2706" ht="13.5" customHeight="1">
      <c r="A2706" s="331" t="s">
        <v>10435</v>
      </c>
      <c r="B2706" s="331" t="s">
        <v>10436</v>
      </c>
      <c r="C2706" s="331" t="str">
        <f t="shared" si="1"/>
        <v>KNSaint James Windward</v>
      </c>
    </row>
    <row r="2707" ht="13.5" customHeight="1">
      <c r="A2707" s="331" t="s">
        <v>10437</v>
      </c>
      <c r="B2707" s="331" t="s">
        <v>10438</v>
      </c>
      <c r="C2707" s="331" t="str">
        <f t="shared" si="1"/>
        <v>KNSaint John Figtree</v>
      </c>
    </row>
    <row r="2708" ht="13.5" customHeight="1">
      <c r="A2708" s="331" t="s">
        <v>10439</v>
      </c>
      <c r="B2708" s="331" t="s">
        <v>10440</v>
      </c>
      <c r="C2708" s="331" t="str">
        <f t="shared" si="1"/>
        <v>KNSaint Paul Charlestown</v>
      </c>
    </row>
    <row r="2709" ht="13.5" customHeight="1">
      <c r="A2709" s="331" t="s">
        <v>10441</v>
      </c>
      <c r="B2709" s="331" t="s">
        <v>10442</v>
      </c>
      <c r="C2709" s="331" t="str">
        <f t="shared" si="1"/>
        <v>KNSaint Thomas Lowland</v>
      </c>
    </row>
    <row r="2710" ht="13.5" customHeight="1">
      <c r="A2710" s="331" t="s">
        <v>10443</v>
      </c>
      <c r="B2710" s="331" t="s">
        <v>10444</v>
      </c>
      <c r="C2710" s="331" t="str">
        <f t="shared" si="1"/>
        <v>KPRaseon</v>
      </c>
    </row>
    <row r="2711" ht="13.5" customHeight="1">
      <c r="A2711" s="331" t="s">
        <v>10443</v>
      </c>
      <c r="B2711" s="331" t="s">
        <v>10445</v>
      </c>
      <c r="C2711" s="331" t="str">
        <f t="shared" si="1"/>
        <v>KPRasǒn</v>
      </c>
    </row>
    <row r="2712" ht="13.5" customHeight="1">
      <c r="A2712" s="331" t="s">
        <v>10446</v>
      </c>
      <c r="B2712" s="331" t="s">
        <v>10447</v>
      </c>
      <c r="C2712" s="331" t="str">
        <f t="shared" si="1"/>
        <v>KPPhyeongannamto</v>
      </c>
    </row>
    <row r="2713" ht="13.5" customHeight="1">
      <c r="A2713" s="331" t="s">
        <v>10446</v>
      </c>
      <c r="B2713" s="331" t="s">
        <v>10448</v>
      </c>
      <c r="C2713" s="331" t="str">
        <f t="shared" si="1"/>
        <v>KPP'yǒngan-namdo</v>
      </c>
    </row>
    <row r="2714" ht="13.5" customHeight="1">
      <c r="A2714" s="331" t="s">
        <v>10449</v>
      </c>
      <c r="B2714" s="331" t="s">
        <v>10450</v>
      </c>
      <c r="C2714" s="331" t="str">
        <f t="shared" si="1"/>
        <v>KPP'yǒngan-bukto</v>
      </c>
    </row>
    <row r="2715" ht="13.5" customHeight="1">
      <c r="A2715" s="331" t="s">
        <v>10449</v>
      </c>
      <c r="B2715" s="331" t="s">
        <v>10451</v>
      </c>
      <c r="C2715" s="331" t="str">
        <f t="shared" si="1"/>
        <v>KPPhyeonganpukto</v>
      </c>
    </row>
    <row r="2716" ht="13.5" customHeight="1">
      <c r="A2716" s="331" t="s">
        <v>10452</v>
      </c>
      <c r="B2716" s="331" t="s">
        <v>10453</v>
      </c>
      <c r="C2716" s="331" t="str">
        <f t="shared" si="1"/>
        <v>KPChagang-do</v>
      </c>
    </row>
    <row r="2717" ht="13.5" customHeight="1">
      <c r="A2717" s="331" t="s">
        <v>10452</v>
      </c>
      <c r="B2717" s="331" t="s">
        <v>10454</v>
      </c>
      <c r="C2717" s="331" t="str">
        <f t="shared" si="1"/>
        <v>KPJakangto</v>
      </c>
    </row>
    <row r="2718" ht="13.5" customHeight="1">
      <c r="A2718" s="331" t="s">
        <v>10455</v>
      </c>
      <c r="B2718" s="331" t="s">
        <v>10456</v>
      </c>
      <c r="C2718" s="331" t="str">
        <f t="shared" si="1"/>
        <v>KPHwanghae-namdo</v>
      </c>
    </row>
    <row r="2719" ht="13.5" customHeight="1">
      <c r="A2719" s="331" t="s">
        <v>10455</v>
      </c>
      <c r="B2719" s="331" t="s">
        <v>10457</v>
      </c>
      <c r="C2719" s="331" t="str">
        <f t="shared" si="1"/>
        <v>KPHwanghainamto</v>
      </c>
    </row>
    <row r="2720" ht="13.5" customHeight="1">
      <c r="A2720" s="331" t="s">
        <v>10458</v>
      </c>
      <c r="B2720" s="331" t="s">
        <v>10459</v>
      </c>
      <c r="C2720" s="331" t="str">
        <f t="shared" si="1"/>
        <v>KPHwanghae-bukto</v>
      </c>
    </row>
    <row r="2721" ht="13.5" customHeight="1">
      <c r="A2721" s="331" t="s">
        <v>10458</v>
      </c>
      <c r="B2721" s="331" t="s">
        <v>10460</v>
      </c>
      <c r="C2721" s="331" t="str">
        <f t="shared" si="1"/>
        <v>KPHwanghaipukto</v>
      </c>
    </row>
    <row r="2722" ht="13.5" customHeight="1">
      <c r="A2722" s="331" t="s">
        <v>10461</v>
      </c>
      <c r="B2722" s="331" t="s">
        <v>10462</v>
      </c>
      <c r="C2722" s="331" t="str">
        <f t="shared" si="1"/>
        <v>KPKangweonto</v>
      </c>
    </row>
    <row r="2723" ht="13.5" customHeight="1">
      <c r="A2723" s="331" t="s">
        <v>10461</v>
      </c>
      <c r="B2723" s="331" t="s">
        <v>10463</v>
      </c>
      <c r="C2723" s="331" t="str">
        <f t="shared" si="1"/>
        <v>KPKangwǒn-do</v>
      </c>
    </row>
    <row r="2724" ht="13.5" customHeight="1">
      <c r="A2724" s="331" t="s">
        <v>10464</v>
      </c>
      <c r="B2724" s="331" t="s">
        <v>10465</v>
      </c>
      <c r="C2724" s="331" t="str">
        <f t="shared" si="1"/>
        <v>KPHamgyǒng-namdo</v>
      </c>
    </row>
    <row r="2725" ht="13.5" customHeight="1">
      <c r="A2725" s="331" t="s">
        <v>10464</v>
      </c>
      <c r="B2725" s="331" t="s">
        <v>10466</v>
      </c>
      <c r="C2725" s="331" t="str">
        <f t="shared" si="1"/>
        <v>KPHamkyeongnamto</v>
      </c>
    </row>
    <row r="2726" ht="13.5" customHeight="1">
      <c r="A2726" s="331" t="s">
        <v>10467</v>
      </c>
      <c r="B2726" s="331" t="s">
        <v>10468</v>
      </c>
      <c r="C2726" s="331" t="str">
        <f t="shared" si="1"/>
        <v>KPHamkyeongpukto</v>
      </c>
    </row>
    <row r="2727" ht="13.5" customHeight="1">
      <c r="A2727" s="331" t="s">
        <v>10467</v>
      </c>
      <c r="B2727" s="331" t="s">
        <v>10469</v>
      </c>
      <c r="C2727" s="331" t="str">
        <f t="shared" si="1"/>
        <v>KPHamgyǒng-bukto</v>
      </c>
    </row>
    <row r="2728" ht="13.5" customHeight="1">
      <c r="A2728" s="331" t="s">
        <v>10470</v>
      </c>
      <c r="B2728" s="331" t="s">
        <v>10471</v>
      </c>
      <c r="C2728" s="331" t="str">
        <f t="shared" si="1"/>
        <v>KPRyangkangto</v>
      </c>
    </row>
    <row r="2729" ht="13.5" customHeight="1">
      <c r="A2729" s="331" t="s">
        <v>10470</v>
      </c>
      <c r="B2729" s="331" t="s">
        <v>10472</v>
      </c>
      <c r="C2729" s="331" t="str">
        <f t="shared" si="1"/>
        <v>KPRyanggang-do</v>
      </c>
    </row>
    <row r="2730" ht="13.5" customHeight="1">
      <c r="A2730" s="331" t="s">
        <v>10473</v>
      </c>
      <c r="B2730" s="331" t="s">
        <v>10474</v>
      </c>
      <c r="C2730" s="331" t="str">
        <f t="shared" si="1"/>
        <v>KPP'yǒngyang</v>
      </c>
    </row>
    <row r="2731" ht="13.5" customHeight="1">
      <c r="A2731" s="331" t="s">
        <v>10473</v>
      </c>
      <c r="B2731" s="331" t="s">
        <v>10475</v>
      </c>
      <c r="C2731" s="331" t="str">
        <f t="shared" si="1"/>
        <v>KPPhyeongyang</v>
      </c>
    </row>
    <row r="2732" ht="13.5" customHeight="1">
      <c r="A2732" s="331" t="s">
        <v>10476</v>
      </c>
      <c r="B2732" s="331" t="s">
        <v>10477</v>
      </c>
      <c r="C2732" s="331" t="str">
        <f t="shared" si="1"/>
        <v>KPNamp’o</v>
      </c>
    </row>
    <row r="2733" ht="13.5" customHeight="1">
      <c r="A2733" s="331" t="s">
        <v>10476</v>
      </c>
      <c r="B2733" s="331" t="s">
        <v>10478</v>
      </c>
      <c r="C2733" s="331" t="str">
        <f t="shared" si="1"/>
        <v>KPNampho</v>
      </c>
    </row>
    <row r="2734" ht="13.5" customHeight="1">
      <c r="A2734" s="331" t="s">
        <v>10479</v>
      </c>
      <c r="B2734" s="331" t="s">
        <v>1475</v>
      </c>
      <c r="C2734" s="331" t="str">
        <f t="shared" si="1"/>
        <v>KRSeoul-teukbyeolsi</v>
      </c>
    </row>
    <row r="2735" ht="13.5" customHeight="1">
      <c r="A2735" s="331" t="s">
        <v>10480</v>
      </c>
      <c r="B2735" s="331" t="s">
        <v>10481</v>
      </c>
      <c r="C2735" s="331" t="str">
        <f t="shared" si="1"/>
        <v>KRBusan-gwangyeoksi</v>
      </c>
    </row>
    <row r="2736" ht="13.5" customHeight="1">
      <c r="A2736" s="331" t="s">
        <v>10482</v>
      </c>
      <c r="B2736" s="331" t="s">
        <v>10483</v>
      </c>
      <c r="C2736" s="331" t="str">
        <f t="shared" si="1"/>
        <v>KRDaegu-gwangyeoksi</v>
      </c>
    </row>
    <row r="2737" ht="13.5" customHeight="1">
      <c r="A2737" s="331" t="s">
        <v>10484</v>
      </c>
      <c r="B2737" s="331" t="s">
        <v>1411</v>
      </c>
      <c r="C2737" s="331" t="str">
        <f t="shared" si="1"/>
        <v>KRIncheon-gwangyeoksi</v>
      </c>
    </row>
    <row r="2738" ht="13.5" customHeight="1">
      <c r="A2738" s="331" t="s">
        <v>10485</v>
      </c>
      <c r="B2738" s="331" t="s">
        <v>10486</v>
      </c>
      <c r="C2738" s="331" t="str">
        <f t="shared" si="1"/>
        <v>KRGwangju-gwangyeoksi</v>
      </c>
    </row>
    <row r="2739" ht="13.5" customHeight="1">
      <c r="A2739" s="331" t="s">
        <v>10487</v>
      </c>
      <c r="B2739" s="331" t="s">
        <v>10488</v>
      </c>
      <c r="C2739" s="331" t="str">
        <f t="shared" si="1"/>
        <v>KRDaejeon-gwangyeoksi</v>
      </c>
    </row>
    <row r="2740" ht="13.5" customHeight="1">
      <c r="A2740" s="331" t="s">
        <v>10489</v>
      </c>
      <c r="B2740" s="331" t="s">
        <v>1495</v>
      </c>
      <c r="C2740" s="331" t="str">
        <f t="shared" si="1"/>
        <v>KRUlsan-gwangyeoksi</v>
      </c>
    </row>
    <row r="2741" ht="13.5" customHeight="1">
      <c r="A2741" s="331" t="s">
        <v>10490</v>
      </c>
      <c r="B2741" s="331" t="s">
        <v>1350</v>
      </c>
      <c r="C2741" s="331" t="str">
        <f t="shared" si="1"/>
        <v>KRGyeonggi-do</v>
      </c>
    </row>
    <row r="2742" ht="13.5" customHeight="1">
      <c r="A2742" s="331" t="s">
        <v>10491</v>
      </c>
      <c r="B2742" s="331" t="s">
        <v>10492</v>
      </c>
      <c r="C2742" s="331" t="str">
        <f t="shared" si="1"/>
        <v>KRGangwon-do</v>
      </c>
    </row>
    <row r="2743" ht="13.5" customHeight="1">
      <c r="A2743" s="331" t="s">
        <v>10493</v>
      </c>
      <c r="B2743" s="331" t="s">
        <v>10494</v>
      </c>
      <c r="C2743" s="331" t="str">
        <f t="shared" si="1"/>
        <v>KRChungcheongbuk-do</v>
      </c>
    </row>
    <row r="2744" ht="13.5" customHeight="1">
      <c r="A2744" s="331" t="s">
        <v>10495</v>
      </c>
      <c r="B2744" s="331" t="s">
        <v>1658</v>
      </c>
      <c r="C2744" s="331" t="str">
        <f t="shared" si="1"/>
        <v>KRChungcheongnam-do</v>
      </c>
    </row>
    <row r="2745" ht="13.5" customHeight="1">
      <c r="A2745" s="331" t="s">
        <v>10496</v>
      </c>
      <c r="B2745" s="331" t="s">
        <v>1637</v>
      </c>
      <c r="C2745" s="331" t="str">
        <f t="shared" si="1"/>
        <v>KRJeollabuk-do</v>
      </c>
    </row>
    <row r="2746" ht="13.5" customHeight="1">
      <c r="A2746" s="331" t="s">
        <v>10497</v>
      </c>
      <c r="B2746" s="331" t="s">
        <v>10498</v>
      </c>
      <c r="C2746" s="331" t="str">
        <f t="shared" si="1"/>
        <v>KRJeollanam-do</v>
      </c>
    </row>
    <row r="2747" ht="13.5" customHeight="1">
      <c r="A2747" s="331" t="s">
        <v>10499</v>
      </c>
      <c r="B2747" s="331" t="s">
        <v>1947</v>
      </c>
      <c r="C2747" s="331" t="str">
        <f t="shared" si="1"/>
        <v>KRGyeongsangbuk-do</v>
      </c>
    </row>
    <row r="2748" ht="13.5" customHeight="1">
      <c r="A2748" s="331" t="s">
        <v>10500</v>
      </c>
      <c r="B2748" s="331" t="s">
        <v>1601</v>
      </c>
      <c r="C2748" s="331" t="str">
        <f t="shared" si="1"/>
        <v>KRGyeongsangnam-do</v>
      </c>
    </row>
    <row r="2749" ht="13.5" customHeight="1">
      <c r="A2749" s="331" t="s">
        <v>10501</v>
      </c>
      <c r="B2749" s="331" t="s">
        <v>10502</v>
      </c>
      <c r="C2749" s="331" t="str">
        <f t="shared" si="1"/>
        <v>KRJeju-teukbyeoljachido</v>
      </c>
    </row>
    <row r="2750" ht="13.5" customHeight="1">
      <c r="A2750" s="331" t="s">
        <v>10503</v>
      </c>
      <c r="B2750" s="331" t="s">
        <v>10504</v>
      </c>
      <c r="C2750" s="331" t="str">
        <f t="shared" si="1"/>
        <v>KRSejong</v>
      </c>
    </row>
    <row r="2751" ht="13.5" customHeight="1">
      <c r="A2751" s="331" t="s">
        <v>10505</v>
      </c>
      <c r="B2751" s="331" t="s">
        <v>10506</v>
      </c>
      <c r="C2751" s="331" t="str">
        <f t="shared" si="1"/>
        <v>KWAl Aḩmadī</v>
      </c>
    </row>
    <row r="2752" ht="13.5" customHeight="1">
      <c r="A2752" s="331" t="s">
        <v>10507</v>
      </c>
      <c r="B2752" s="331" t="s">
        <v>10508</v>
      </c>
      <c r="C2752" s="331" t="str">
        <f t="shared" si="1"/>
        <v>KWAl Farwānīyah</v>
      </c>
    </row>
    <row r="2753" ht="13.5" customHeight="1">
      <c r="A2753" s="331" t="s">
        <v>10509</v>
      </c>
      <c r="B2753" s="331" t="s">
        <v>10510</v>
      </c>
      <c r="C2753" s="331" t="str">
        <f t="shared" si="1"/>
        <v>KWḨawallī</v>
      </c>
    </row>
    <row r="2754" ht="13.5" customHeight="1">
      <c r="A2754" s="331" t="s">
        <v>10511</v>
      </c>
      <c r="B2754" s="331" t="s">
        <v>10512</v>
      </c>
      <c r="C2754" s="331" t="str">
        <f t="shared" si="1"/>
        <v>KWAl Jahrā’</v>
      </c>
    </row>
    <row r="2755" ht="13.5" customHeight="1">
      <c r="A2755" s="331" t="s">
        <v>10513</v>
      </c>
      <c r="B2755" s="331" t="s">
        <v>6418</v>
      </c>
      <c r="C2755" s="331" t="str">
        <f t="shared" si="1"/>
        <v>KWAl ‘Āşimah</v>
      </c>
    </row>
    <row r="2756" ht="13.5" customHeight="1">
      <c r="A2756" s="331" t="s">
        <v>10514</v>
      </c>
      <c r="B2756" s="331" t="s">
        <v>10515</v>
      </c>
      <c r="C2756" s="331" t="str">
        <f t="shared" si="1"/>
        <v>KWMubārak al Kabīr</v>
      </c>
    </row>
    <row r="2757" ht="13.5" customHeight="1">
      <c r="A2757" s="331" t="s">
        <v>10516</v>
      </c>
      <c r="B2757" s="331" t="s">
        <v>10517</v>
      </c>
      <c r="C2757" s="331" t="str">
        <f t="shared" si="1"/>
        <v>KZAqmola oblysy</v>
      </c>
    </row>
    <row r="2758" ht="13.5" customHeight="1">
      <c r="A2758" s="331" t="s">
        <v>10516</v>
      </c>
      <c r="B2758" s="331" t="s">
        <v>10518</v>
      </c>
      <c r="C2758" s="331" t="str">
        <f t="shared" si="1"/>
        <v>KZAkmolinskaja oblast'</v>
      </c>
    </row>
    <row r="2759" ht="13.5" customHeight="1">
      <c r="A2759" s="331" t="s">
        <v>10516</v>
      </c>
      <c r="B2759" s="331" t="s">
        <v>10519</v>
      </c>
      <c r="C2759" s="331" t="str">
        <f t="shared" si="1"/>
        <v>KZAkmolinskaya oblast'</v>
      </c>
    </row>
    <row r="2760" ht="13.5" customHeight="1">
      <c r="A2760" s="331" t="s">
        <v>10520</v>
      </c>
      <c r="B2760" s="331" t="s">
        <v>10521</v>
      </c>
      <c r="C2760" s="331" t="str">
        <f t="shared" si="1"/>
        <v>KZAqtöbe oblysy</v>
      </c>
    </row>
    <row r="2761" ht="13.5" customHeight="1">
      <c r="A2761" s="331" t="s">
        <v>10520</v>
      </c>
      <c r="B2761" s="331" t="s">
        <v>10522</v>
      </c>
      <c r="C2761" s="331" t="str">
        <f t="shared" si="1"/>
        <v>KZAktjubinskaja oblast'</v>
      </c>
    </row>
    <row r="2762" ht="13.5" customHeight="1">
      <c r="A2762" s="331" t="s">
        <v>10520</v>
      </c>
      <c r="B2762" s="331" t="s">
        <v>10523</v>
      </c>
      <c r="C2762" s="331" t="str">
        <f t="shared" si="1"/>
        <v>KZAktyubinskaya oblast'</v>
      </c>
    </row>
    <row r="2763" ht="13.5" customHeight="1">
      <c r="A2763" s="331" t="s">
        <v>10524</v>
      </c>
      <c r="B2763" s="331" t="s">
        <v>10525</v>
      </c>
      <c r="C2763" s="331" t="str">
        <f t="shared" si="1"/>
        <v>KZAlmaty oblysy</v>
      </c>
    </row>
    <row r="2764" ht="13.5" customHeight="1">
      <c r="A2764" s="331" t="s">
        <v>10524</v>
      </c>
      <c r="B2764" s="331" t="s">
        <v>10526</v>
      </c>
      <c r="C2764" s="331" t="str">
        <f t="shared" si="1"/>
        <v>KZAlmatinskaja oblast'</v>
      </c>
    </row>
    <row r="2765" ht="13.5" customHeight="1">
      <c r="A2765" s="331" t="s">
        <v>10524</v>
      </c>
      <c r="B2765" s="331" t="s">
        <v>10527</v>
      </c>
      <c r="C2765" s="331" t="str">
        <f t="shared" si="1"/>
        <v>KZAlmatinskaya oblast'</v>
      </c>
    </row>
    <row r="2766" ht="13.5" customHeight="1">
      <c r="A2766" s="331" t="s">
        <v>10528</v>
      </c>
      <c r="B2766" s="331" t="s">
        <v>10529</v>
      </c>
      <c r="C2766" s="331" t="str">
        <f t="shared" si="1"/>
        <v>KZAtyraū oblysy</v>
      </c>
    </row>
    <row r="2767" ht="13.5" customHeight="1">
      <c r="A2767" s="331" t="s">
        <v>10528</v>
      </c>
      <c r="B2767" s="331" t="s">
        <v>10530</v>
      </c>
      <c r="C2767" s="331" t="str">
        <f t="shared" si="1"/>
        <v>KZAtyrauskaja oblast'</v>
      </c>
    </row>
    <row r="2768" ht="13.5" customHeight="1">
      <c r="A2768" s="331" t="s">
        <v>10528</v>
      </c>
      <c r="B2768" s="331" t="s">
        <v>10531</v>
      </c>
      <c r="C2768" s="331" t="str">
        <f t="shared" si="1"/>
        <v>KZAtyrauskaya oblast'</v>
      </c>
    </row>
    <row r="2769" ht="13.5" customHeight="1">
      <c r="A2769" s="331" t="s">
        <v>10532</v>
      </c>
      <c r="B2769" s="331" t="s">
        <v>1460</v>
      </c>
      <c r="C2769" s="331" t="str">
        <f t="shared" si="1"/>
        <v>KZQaraghandy oblysy</v>
      </c>
    </row>
    <row r="2770" ht="13.5" customHeight="1">
      <c r="A2770" s="331" t="s">
        <v>10532</v>
      </c>
      <c r="B2770" s="331" t="s">
        <v>10533</v>
      </c>
      <c r="C2770" s="331" t="str">
        <f t="shared" si="1"/>
        <v>KZKaragandinskaja oblast'</v>
      </c>
    </row>
    <row r="2771" ht="13.5" customHeight="1">
      <c r="A2771" s="331" t="s">
        <v>10532</v>
      </c>
      <c r="B2771" s="331" t="s">
        <v>10534</v>
      </c>
      <c r="C2771" s="331" t="str">
        <f t="shared" si="1"/>
        <v>KZKaragandinskaya oblast'</v>
      </c>
    </row>
    <row r="2772" ht="13.5" customHeight="1">
      <c r="A2772" s="331" t="s">
        <v>10535</v>
      </c>
      <c r="B2772" s="331" t="s">
        <v>10536</v>
      </c>
      <c r="C2772" s="331" t="str">
        <f t="shared" si="1"/>
        <v>KZQostanay oblysy</v>
      </c>
    </row>
    <row r="2773" ht="13.5" customHeight="1">
      <c r="A2773" s="331" t="s">
        <v>10535</v>
      </c>
      <c r="B2773" s="331" t="s">
        <v>10537</v>
      </c>
      <c r="C2773" s="331" t="str">
        <f t="shared" si="1"/>
        <v>KZKostanayskaya oblast'</v>
      </c>
    </row>
    <row r="2774" ht="13.5" customHeight="1">
      <c r="A2774" s="331" t="s">
        <v>10535</v>
      </c>
      <c r="B2774" s="331" t="s">
        <v>10538</v>
      </c>
      <c r="C2774" s="331" t="str">
        <f t="shared" si="1"/>
        <v>KZKostanajskaja oblast'</v>
      </c>
    </row>
    <row r="2775" ht="13.5" customHeight="1">
      <c r="A2775" s="331" t="s">
        <v>10539</v>
      </c>
      <c r="B2775" s="331" t="s">
        <v>10540</v>
      </c>
      <c r="C2775" s="331" t="str">
        <f t="shared" si="1"/>
        <v>KZQyzylorda oblysy</v>
      </c>
    </row>
    <row r="2776" ht="13.5" customHeight="1">
      <c r="A2776" s="331" t="s">
        <v>10539</v>
      </c>
      <c r="B2776" s="331" t="s">
        <v>10541</v>
      </c>
      <c r="C2776" s="331" t="str">
        <f t="shared" si="1"/>
        <v>KZKyzylordinskaja oblast'</v>
      </c>
    </row>
    <row r="2777" ht="13.5" customHeight="1">
      <c r="A2777" s="331" t="s">
        <v>10539</v>
      </c>
      <c r="B2777" s="331" t="s">
        <v>10542</v>
      </c>
      <c r="C2777" s="331" t="str">
        <f t="shared" si="1"/>
        <v>KZKyzylordinskaya oblast'</v>
      </c>
    </row>
    <row r="2778" ht="13.5" customHeight="1">
      <c r="A2778" s="331" t="s">
        <v>10543</v>
      </c>
      <c r="B2778" s="331" t="s">
        <v>10544</v>
      </c>
      <c r="C2778" s="331" t="str">
        <f t="shared" si="1"/>
        <v>KZMangghystaū oblysy</v>
      </c>
    </row>
    <row r="2779" ht="13.5" customHeight="1">
      <c r="A2779" s="331" t="s">
        <v>10543</v>
      </c>
      <c r="B2779" s="331" t="s">
        <v>10545</v>
      </c>
      <c r="C2779" s="331" t="str">
        <f t="shared" si="1"/>
        <v>KZMangistauskaya oblast'</v>
      </c>
    </row>
    <row r="2780" ht="13.5" customHeight="1">
      <c r="A2780" s="331" t="s">
        <v>10543</v>
      </c>
      <c r="B2780" s="331" t="s">
        <v>10546</v>
      </c>
      <c r="C2780" s="331" t="str">
        <f t="shared" si="1"/>
        <v>KZMangystauskaja oblast'</v>
      </c>
    </row>
    <row r="2781" ht="13.5" customHeight="1">
      <c r="A2781" s="331" t="s">
        <v>10547</v>
      </c>
      <c r="B2781" s="331" t="s">
        <v>10548</v>
      </c>
      <c r="C2781" s="331" t="str">
        <f t="shared" si="1"/>
        <v>KZPavlodar oblysy</v>
      </c>
    </row>
    <row r="2782" ht="13.5" customHeight="1">
      <c r="A2782" s="331" t="s">
        <v>10547</v>
      </c>
      <c r="B2782" s="331" t="s">
        <v>10549</v>
      </c>
      <c r="C2782" s="331" t="str">
        <f t="shared" si="1"/>
        <v>KZPavlodarskaja oblast'</v>
      </c>
    </row>
    <row r="2783" ht="13.5" customHeight="1">
      <c r="A2783" s="331" t="s">
        <v>10547</v>
      </c>
      <c r="B2783" s="331" t="s">
        <v>10550</v>
      </c>
      <c r="C2783" s="331" t="str">
        <f t="shared" si="1"/>
        <v>KZPavlodarskaya oblast'</v>
      </c>
    </row>
    <row r="2784" ht="13.5" customHeight="1">
      <c r="A2784" s="331" t="s">
        <v>10551</v>
      </c>
      <c r="B2784" s="331" t="s">
        <v>10552</v>
      </c>
      <c r="C2784" s="331" t="str">
        <f t="shared" si="1"/>
        <v>KZSoltüstik Qazaqstan oblysy</v>
      </c>
    </row>
    <row r="2785" ht="13.5" customHeight="1">
      <c r="A2785" s="331" t="s">
        <v>10551</v>
      </c>
      <c r="B2785" s="331" t="s">
        <v>10553</v>
      </c>
      <c r="C2785" s="331" t="str">
        <f t="shared" si="1"/>
        <v>KZSevero-Kazakhstanskaya oblast'</v>
      </c>
    </row>
    <row r="2786" ht="13.5" customHeight="1">
      <c r="A2786" s="331" t="s">
        <v>10551</v>
      </c>
      <c r="B2786" s="331" t="s">
        <v>10554</v>
      </c>
      <c r="C2786" s="331" t="str">
        <f t="shared" si="1"/>
        <v>KZSevero-Kazahstanskaja oblast'</v>
      </c>
    </row>
    <row r="2787" ht="13.5" customHeight="1">
      <c r="A2787" s="331" t="s">
        <v>10555</v>
      </c>
      <c r="B2787" s="331" t="s">
        <v>10556</v>
      </c>
      <c r="C2787" s="331" t="str">
        <f t="shared" si="1"/>
        <v>KZShyghys Qazaqstan oblysy</v>
      </c>
    </row>
    <row r="2788" ht="13.5" customHeight="1">
      <c r="A2788" s="331" t="s">
        <v>10555</v>
      </c>
      <c r="B2788" s="331" t="s">
        <v>10557</v>
      </c>
      <c r="C2788" s="331" t="str">
        <f t="shared" si="1"/>
        <v>KZVostočno-Kazahstanskaja oblast'</v>
      </c>
    </row>
    <row r="2789" ht="13.5" customHeight="1">
      <c r="A2789" s="331" t="s">
        <v>10555</v>
      </c>
      <c r="B2789" s="331" t="s">
        <v>10558</v>
      </c>
      <c r="C2789" s="331" t="str">
        <f t="shared" si="1"/>
        <v>KZVostochno-Kazakhstanskaya oblast'</v>
      </c>
    </row>
    <row r="2790" ht="13.5" customHeight="1">
      <c r="A2790" s="331" t="s">
        <v>10559</v>
      </c>
      <c r="B2790" s="331" t="s">
        <v>10560</v>
      </c>
      <c r="C2790" s="331" t="str">
        <f t="shared" si="1"/>
        <v>KZTürkistan oblysy</v>
      </c>
    </row>
    <row r="2791" ht="13.5" customHeight="1">
      <c r="A2791" s="331" t="s">
        <v>10559</v>
      </c>
      <c r="B2791" s="331" t="s">
        <v>10561</v>
      </c>
      <c r="C2791" s="331" t="str">
        <f t="shared" si="1"/>
        <v>KZTurkestanskaja oblast'</v>
      </c>
    </row>
    <row r="2792" ht="13.5" customHeight="1">
      <c r="A2792" s="331" t="s">
        <v>10559</v>
      </c>
      <c r="B2792" s="331" t="s">
        <v>10562</v>
      </c>
      <c r="C2792" s="331" t="str">
        <f t="shared" si="1"/>
        <v>KZTurkestankaya oblast'</v>
      </c>
    </row>
    <row r="2793" ht="13.5" customHeight="1">
      <c r="A2793" s="331" t="s">
        <v>10563</v>
      </c>
      <c r="B2793" s="331" t="s">
        <v>10564</v>
      </c>
      <c r="C2793" s="331" t="str">
        <f t="shared" si="1"/>
        <v>KZBatys Qazaqstan oblysy</v>
      </c>
    </row>
    <row r="2794" ht="13.5" customHeight="1">
      <c r="A2794" s="331" t="s">
        <v>10563</v>
      </c>
      <c r="B2794" s="331" t="s">
        <v>10565</v>
      </c>
      <c r="C2794" s="331" t="str">
        <f t="shared" si="1"/>
        <v>KZZapadno-Kazahstanskaja oblast'</v>
      </c>
    </row>
    <row r="2795" ht="13.5" customHeight="1">
      <c r="A2795" s="331" t="s">
        <v>10563</v>
      </c>
      <c r="B2795" s="331" t="s">
        <v>10566</v>
      </c>
      <c r="C2795" s="331" t="str">
        <f t="shared" si="1"/>
        <v>KZZapadno-Kazakhstanskaya oblast'</v>
      </c>
    </row>
    <row r="2796" ht="13.5" customHeight="1">
      <c r="A2796" s="331" t="s">
        <v>10567</v>
      </c>
      <c r="B2796" s="331" t="s">
        <v>10568</v>
      </c>
      <c r="C2796" s="331" t="str">
        <f t="shared" si="1"/>
        <v>KZZhambyl oblysy</v>
      </c>
    </row>
    <row r="2797" ht="13.5" customHeight="1">
      <c r="A2797" s="331" t="s">
        <v>10567</v>
      </c>
      <c r="B2797" s="331" t="s">
        <v>10569</v>
      </c>
      <c r="C2797" s="331" t="str">
        <f t="shared" si="1"/>
        <v>KZŽambylskaja oblast'</v>
      </c>
    </row>
    <row r="2798" ht="13.5" customHeight="1">
      <c r="A2798" s="331" t="s">
        <v>10567</v>
      </c>
      <c r="B2798" s="331" t="s">
        <v>10570</v>
      </c>
      <c r="C2798" s="331" t="str">
        <f t="shared" si="1"/>
        <v>KZZhambylskaya oblast'</v>
      </c>
    </row>
    <row r="2799" ht="13.5" customHeight="1">
      <c r="A2799" s="331" t="s">
        <v>10571</v>
      </c>
      <c r="B2799" s="331" t="s">
        <v>1656</v>
      </c>
      <c r="C2799" s="331" t="str">
        <f t="shared" si="1"/>
        <v>KZAlmaty</v>
      </c>
    </row>
    <row r="2800" ht="13.5" customHeight="1">
      <c r="A2800" s="331" t="s">
        <v>10571</v>
      </c>
      <c r="B2800" s="331" t="s">
        <v>1656</v>
      </c>
      <c r="C2800" s="331" t="str">
        <f t="shared" si="1"/>
        <v>KZAlmaty</v>
      </c>
    </row>
    <row r="2801" ht="13.5" customHeight="1">
      <c r="A2801" s="331" t="s">
        <v>10571</v>
      </c>
      <c r="B2801" s="331" t="s">
        <v>1656</v>
      </c>
      <c r="C2801" s="331" t="str">
        <f t="shared" si="1"/>
        <v>KZAlmaty</v>
      </c>
    </row>
    <row r="2802" ht="13.5" customHeight="1">
      <c r="A2802" s="331" t="s">
        <v>10572</v>
      </c>
      <c r="B2802" s="331" t="s">
        <v>1655</v>
      </c>
      <c r="C2802" s="331" t="str">
        <f t="shared" si="1"/>
        <v>KZAstana</v>
      </c>
    </row>
    <row r="2803" ht="13.5" customHeight="1">
      <c r="A2803" s="331" t="s">
        <v>10572</v>
      </c>
      <c r="B2803" s="331" t="s">
        <v>1655</v>
      </c>
      <c r="C2803" s="331" t="str">
        <f t="shared" si="1"/>
        <v>KZAstana</v>
      </c>
    </row>
    <row r="2804" ht="13.5" customHeight="1">
      <c r="A2804" s="331" t="s">
        <v>10572</v>
      </c>
      <c r="B2804" s="331" t="s">
        <v>1655</v>
      </c>
      <c r="C2804" s="331" t="str">
        <f t="shared" si="1"/>
        <v>KZAstana</v>
      </c>
    </row>
    <row r="2805" ht="13.5" customHeight="1">
      <c r="A2805" s="331" t="s">
        <v>10573</v>
      </c>
      <c r="B2805" s="331" t="s">
        <v>10574</v>
      </c>
      <c r="C2805" s="331" t="str">
        <f t="shared" si="1"/>
        <v>KZBayqongyr</v>
      </c>
    </row>
    <row r="2806" ht="13.5" customHeight="1">
      <c r="A2806" s="331" t="s">
        <v>10573</v>
      </c>
      <c r="B2806" s="331" t="s">
        <v>10575</v>
      </c>
      <c r="C2806" s="331" t="str">
        <f t="shared" si="1"/>
        <v>KZBajkonyr</v>
      </c>
    </row>
    <row r="2807" ht="13.5" customHeight="1">
      <c r="A2807" s="331" t="s">
        <v>10573</v>
      </c>
      <c r="B2807" s="331" t="s">
        <v>10576</v>
      </c>
      <c r="C2807" s="331" t="str">
        <f t="shared" si="1"/>
        <v>KZBaykonyr</v>
      </c>
    </row>
    <row r="2808" ht="13.5" customHeight="1">
      <c r="A2808" s="331" t="s">
        <v>10577</v>
      </c>
      <c r="B2808" s="331" t="s">
        <v>10578</v>
      </c>
      <c r="C2808" s="331" t="str">
        <f t="shared" si="1"/>
        <v>KZShymkent</v>
      </c>
    </row>
    <row r="2809" ht="13.5" customHeight="1">
      <c r="A2809" s="331" t="s">
        <v>10577</v>
      </c>
      <c r="B2809" s="331" t="s">
        <v>10579</v>
      </c>
      <c r="C2809" s="331" t="str">
        <f t="shared" si="1"/>
        <v>KZŠimkent</v>
      </c>
    </row>
    <row r="2810" ht="13.5" customHeight="1">
      <c r="A2810" s="331" t="s">
        <v>10577</v>
      </c>
      <c r="B2810" s="331" t="s">
        <v>10578</v>
      </c>
      <c r="C2810" s="331" t="str">
        <f t="shared" si="1"/>
        <v>KZShymkent</v>
      </c>
    </row>
    <row r="2811" ht="13.5" customHeight="1">
      <c r="A2811" s="331" t="s">
        <v>10580</v>
      </c>
      <c r="B2811" s="331" t="s">
        <v>10581</v>
      </c>
      <c r="C2811" s="331" t="str">
        <f t="shared" si="1"/>
        <v>LAViangchan</v>
      </c>
    </row>
    <row r="2812" ht="13.5" customHeight="1">
      <c r="A2812" s="331" t="s">
        <v>10582</v>
      </c>
      <c r="B2812" s="331" t="s">
        <v>10583</v>
      </c>
      <c r="C2812" s="331" t="str">
        <f t="shared" si="1"/>
        <v>LAAttapu</v>
      </c>
    </row>
    <row r="2813" ht="13.5" customHeight="1">
      <c r="A2813" s="331" t="s">
        <v>10584</v>
      </c>
      <c r="B2813" s="331" t="s">
        <v>10585</v>
      </c>
      <c r="C2813" s="331" t="str">
        <f t="shared" si="1"/>
        <v>LABokèo</v>
      </c>
    </row>
    <row r="2814" ht="13.5" customHeight="1">
      <c r="A2814" s="331" t="s">
        <v>10586</v>
      </c>
      <c r="B2814" s="331" t="s">
        <v>10587</v>
      </c>
      <c r="C2814" s="331" t="str">
        <f t="shared" si="1"/>
        <v>LABolikhamxai</v>
      </c>
    </row>
    <row r="2815" ht="13.5" customHeight="1">
      <c r="A2815" s="331" t="s">
        <v>10588</v>
      </c>
      <c r="B2815" s="331" t="s">
        <v>10589</v>
      </c>
      <c r="C2815" s="331" t="str">
        <f t="shared" si="1"/>
        <v>LAChampasak</v>
      </c>
    </row>
    <row r="2816" ht="13.5" customHeight="1">
      <c r="A2816" s="331" t="s">
        <v>10590</v>
      </c>
      <c r="B2816" s="331" t="s">
        <v>10591</v>
      </c>
      <c r="C2816" s="331" t="str">
        <f t="shared" si="1"/>
        <v>LAHouaphan</v>
      </c>
    </row>
    <row r="2817" ht="13.5" customHeight="1">
      <c r="A2817" s="331" t="s">
        <v>10592</v>
      </c>
      <c r="B2817" s="331" t="s">
        <v>10593</v>
      </c>
      <c r="C2817" s="331" t="str">
        <f t="shared" si="1"/>
        <v>LAKhammouan</v>
      </c>
    </row>
    <row r="2818" ht="13.5" customHeight="1">
      <c r="A2818" s="331" t="s">
        <v>10594</v>
      </c>
      <c r="B2818" s="331" t="s">
        <v>10595</v>
      </c>
      <c r="C2818" s="331" t="str">
        <f t="shared" si="1"/>
        <v>LALouang Namtha</v>
      </c>
    </row>
    <row r="2819" ht="13.5" customHeight="1">
      <c r="A2819" s="331" t="s">
        <v>10596</v>
      </c>
      <c r="B2819" s="331" t="s">
        <v>10597</v>
      </c>
      <c r="C2819" s="331" t="str">
        <f t="shared" si="1"/>
        <v>LALouangphabang</v>
      </c>
    </row>
    <row r="2820" ht="13.5" customHeight="1">
      <c r="A2820" s="331" t="s">
        <v>10598</v>
      </c>
      <c r="B2820" s="331" t="s">
        <v>10599</v>
      </c>
      <c r="C2820" s="331" t="str">
        <f t="shared" si="1"/>
        <v>LAOudômxai</v>
      </c>
    </row>
    <row r="2821" ht="13.5" customHeight="1">
      <c r="A2821" s="331" t="s">
        <v>10600</v>
      </c>
      <c r="B2821" s="331" t="s">
        <v>10601</v>
      </c>
      <c r="C2821" s="331" t="str">
        <f t="shared" si="1"/>
        <v>LAPhôngsali</v>
      </c>
    </row>
    <row r="2822" ht="13.5" customHeight="1">
      <c r="A2822" s="331" t="s">
        <v>10602</v>
      </c>
      <c r="B2822" s="331" t="s">
        <v>10603</v>
      </c>
      <c r="C2822" s="331" t="str">
        <f t="shared" si="1"/>
        <v>LASalavan</v>
      </c>
    </row>
    <row r="2823" ht="13.5" customHeight="1">
      <c r="A2823" s="331" t="s">
        <v>10604</v>
      </c>
      <c r="B2823" s="331" t="s">
        <v>10605</v>
      </c>
      <c r="C2823" s="331" t="str">
        <f t="shared" si="1"/>
        <v>LASavannakhét</v>
      </c>
    </row>
    <row r="2824" ht="13.5" customHeight="1">
      <c r="A2824" s="331" t="s">
        <v>10606</v>
      </c>
      <c r="B2824" s="331" t="s">
        <v>10581</v>
      </c>
      <c r="C2824" s="331" t="str">
        <f t="shared" si="1"/>
        <v>LAViangchan</v>
      </c>
    </row>
    <row r="2825" ht="13.5" customHeight="1">
      <c r="A2825" s="331" t="s">
        <v>10607</v>
      </c>
      <c r="B2825" s="331" t="s">
        <v>10608</v>
      </c>
      <c r="C2825" s="331" t="str">
        <f t="shared" si="1"/>
        <v>LAXaignabouli</v>
      </c>
    </row>
    <row r="2826" ht="13.5" customHeight="1">
      <c r="A2826" s="331" t="s">
        <v>10609</v>
      </c>
      <c r="B2826" s="331" t="s">
        <v>10610</v>
      </c>
      <c r="C2826" s="331" t="str">
        <f t="shared" si="1"/>
        <v>LAXékong</v>
      </c>
    </row>
    <row r="2827" ht="13.5" customHeight="1">
      <c r="A2827" s="331" t="s">
        <v>10611</v>
      </c>
      <c r="B2827" s="331" t="s">
        <v>10612</v>
      </c>
      <c r="C2827" s="331" t="str">
        <f t="shared" si="1"/>
        <v>LAXiangkhouang</v>
      </c>
    </row>
    <row r="2828" ht="13.5" customHeight="1">
      <c r="A2828" s="331" t="s">
        <v>10613</v>
      </c>
      <c r="B2828" s="331" t="s">
        <v>10614</v>
      </c>
      <c r="C2828" s="331" t="str">
        <f t="shared" si="1"/>
        <v>LAXaisômboun</v>
      </c>
    </row>
    <row r="2829" ht="13.5" customHeight="1">
      <c r="A2829" s="331" t="s">
        <v>10615</v>
      </c>
      <c r="B2829" s="331" t="s">
        <v>10616</v>
      </c>
      <c r="C2829" s="331" t="str">
        <f t="shared" si="1"/>
        <v>LB‘Akkār</v>
      </c>
    </row>
    <row r="2830" ht="13.5" customHeight="1">
      <c r="A2830" s="331" t="s">
        <v>10615</v>
      </c>
      <c r="B2830" s="331" t="s">
        <v>10617</v>
      </c>
      <c r="C2830" s="331" t="str">
        <f t="shared" si="1"/>
        <v>LBAakkâr</v>
      </c>
    </row>
    <row r="2831" ht="13.5" customHeight="1">
      <c r="A2831" s="331" t="s">
        <v>10618</v>
      </c>
      <c r="B2831" s="331" t="s">
        <v>10619</v>
      </c>
      <c r="C2831" s="331" t="str">
        <f t="shared" si="1"/>
        <v>LBAsh Shimāl</v>
      </c>
    </row>
    <row r="2832" ht="13.5" customHeight="1">
      <c r="A2832" s="331" t="s">
        <v>10618</v>
      </c>
      <c r="B2832" s="331" t="s">
        <v>10620</v>
      </c>
      <c r="C2832" s="331" t="str">
        <f t="shared" si="1"/>
        <v>LBLiban-Nord</v>
      </c>
    </row>
    <row r="2833" ht="13.5" customHeight="1">
      <c r="A2833" s="331" t="s">
        <v>10621</v>
      </c>
      <c r="B2833" s="331" t="s">
        <v>10622</v>
      </c>
      <c r="C2833" s="331" t="str">
        <f t="shared" si="1"/>
        <v>LBBayrūt</v>
      </c>
    </row>
    <row r="2834" ht="13.5" customHeight="1">
      <c r="A2834" s="331" t="s">
        <v>10621</v>
      </c>
      <c r="B2834" s="331" t="s">
        <v>10623</v>
      </c>
      <c r="C2834" s="331" t="str">
        <f t="shared" si="1"/>
        <v>LBBeyrouth</v>
      </c>
    </row>
    <row r="2835" ht="13.5" customHeight="1">
      <c r="A2835" s="331" t="s">
        <v>10624</v>
      </c>
      <c r="B2835" s="331" t="s">
        <v>10625</v>
      </c>
      <c r="C2835" s="331" t="str">
        <f t="shared" si="1"/>
        <v>LBB‘alabak-Al Hirmil</v>
      </c>
    </row>
    <row r="2836" ht="13.5" customHeight="1">
      <c r="A2836" s="331" t="s">
        <v>10624</v>
      </c>
      <c r="B2836" s="331" t="s">
        <v>10626</v>
      </c>
      <c r="C2836" s="331" t="str">
        <f t="shared" si="1"/>
        <v>LBBaalbek-Hermel</v>
      </c>
    </row>
    <row r="2837" ht="13.5" customHeight="1">
      <c r="A2837" s="331" t="s">
        <v>10627</v>
      </c>
      <c r="B2837" s="331" t="s">
        <v>10628</v>
      </c>
      <c r="C2837" s="331" t="str">
        <f t="shared" si="1"/>
        <v>LBBéqaa</v>
      </c>
    </row>
    <row r="2838" ht="13.5" customHeight="1">
      <c r="A2838" s="331" t="s">
        <v>10627</v>
      </c>
      <c r="B2838" s="331" t="s">
        <v>10629</v>
      </c>
      <c r="C2838" s="331" t="str">
        <f t="shared" si="1"/>
        <v>LBAl Biqā‘</v>
      </c>
    </row>
    <row r="2839" ht="13.5" customHeight="1">
      <c r="A2839" s="331" t="s">
        <v>10630</v>
      </c>
      <c r="B2839" s="331" t="s">
        <v>10631</v>
      </c>
      <c r="C2839" s="331" t="str">
        <f t="shared" si="1"/>
        <v>LBAl Janūb</v>
      </c>
    </row>
    <row r="2840" ht="13.5" customHeight="1">
      <c r="A2840" s="331" t="s">
        <v>10630</v>
      </c>
      <c r="B2840" s="331" t="s">
        <v>10632</v>
      </c>
      <c r="C2840" s="331" t="str">
        <f t="shared" si="1"/>
        <v>LBLiban-Sud</v>
      </c>
    </row>
    <row r="2841" ht="13.5" customHeight="1">
      <c r="A2841" s="331" t="s">
        <v>10633</v>
      </c>
      <c r="B2841" s="331" t="s">
        <v>10634</v>
      </c>
      <c r="C2841" s="331" t="str">
        <f t="shared" si="1"/>
        <v>LBMont-Liban</v>
      </c>
    </row>
    <row r="2842" ht="13.5" customHeight="1">
      <c r="A2842" s="331" t="s">
        <v>10633</v>
      </c>
      <c r="B2842" s="331" t="s">
        <v>10635</v>
      </c>
      <c r="C2842" s="331" t="str">
        <f t="shared" si="1"/>
        <v>LBJabal Lubnān</v>
      </c>
    </row>
    <row r="2843" ht="13.5" customHeight="1">
      <c r="A2843" s="331" t="s">
        <v>10636</v>
      </c>
      <c r="B2843" s="331" t="s">
        <v>10637</v>
      </c>
      <c r="C2843" s="331" t="str">
        <f t="shared" si="1"/>
        <v>LBNabatîyé</v>
      </c>
    </row>
    <row r="2844" ht="13.5" customHeight="1">
      <c r="A2844" s="331" t="s">
        <v>10636</v>
      </c>
      <c r="B2844" s="331" t="s">
        <v>10638</v>
      </c>
      <c r="C2844" s="331" t="str">
        <f t="shared" si="1"/>
        <v>LBAn Nabaţīyah</v>
      </c>
    </row>
    <row r="2845" ht="13.5" customHeight="1">
      <c r="A2845" s="331" t="s">
        <v>10639</v>
      </c>
      <c r="B2845" s="331" t="s">
        <v>10640</v>
      </c>
      <c r="C2845" s="331" t="str">
        <f t="shared" si="1"/>
        <v>LCAnse la Raye</v>
      </c>
    </row>
    <row r="2846" ht="13.5" customHeight="1">
      <c r="A2846" s="331" t="s">
        <v>10641</v>
      </c>
      <c r="B2846" s="331" t="s">
        <v>10642</v>
      </c>
      <c r="C2846" s="331" t="str">
        <f t="shared" si="1"/>
        <v>LCCastries</v>
      </c>
    </row>
    <row r="2847" ht="13.5" customHeight="1">
      <c r="A2847" s="331" t="s">
        <v>10643</v>
      </c>
      <c r="B2847" s="331" t="s">
        <v>10644</v>
      </c>
      <c r="C2847" s="331" t="str">
        <f t="shared" si="1"/>
        <v>LCChoiseul</v>
      </c>
    </row>
    <row r="2848" ht="13.5" customHeight="1">
      <c r="A2848" s="331" t="s">
        <v>10645</v>
      </c>
      <c r="B2848" s="331" t="s">
        <v>10646</v>
      </c>
      <c r="C2848" s="331" t="str">
        <f t="shared" si="1"/>
        <v>LCDennery</v>
      </c>
    </row>
    <row r="2849" ht="13.5" customHeight="1">
      <c r="A2849" s="331" t="s">
        <v>10647</v>
      </c>
      <c r="B2849" s="331" t="s">
        <v>10648</v>
      </c>
      <c r="C2849" s="331" t="str">
        <f t="shared" si="1"/>
        <v>LCGros Islet</v>
      </c>
    </row>
    <row r="2850" ht="13.5" customHeight="1">
      <c r="A2850" s="331" t="s">
        <v>10649</v>
      </c>
      <c r="B2850" s="331" t="s">
        <v>10650</v>
      </c>
      <c r="C2850" s="331" t="str">
        <f t="shared" si="1"/>
        <v>LCLaborie</v>
      </c>
    </row>
    <row r="2851" ht="13.5" customHeight="1">
      <c r="A2851" s="331" t="s">
        <v>10651</v>
      </c>
      <c r="B2851" s="331" t="s">
        <v>10652</v>
      </c>
      <c r="C2851" s="331" t="str">
        <f t="shared" si="1"/>
        <v>LCMicoud</v>
      </c>
    </row>
    <row r="2852" ht="13.5" customHeight="1">
      <c r="A2852" s="331" t="s">
        <v>10653</v>
      </c>
      <c r="B2852" s="331" t="s">
        <v>10654</v>
      </c>
      <c r="C2852" s="331" t="str">
        <f t="shared" si="1"/>
        <v>LCSoufrière</v>
      </c>
    </row>
    <row r="2853" ht="13.5" customHeight="1">
      <c r="A2853" s="331" t="s">
        <v>10655</v>
      </c>
      <c r="B2853" s="331" t="s">
        <v>10656</v>
      </c>
      <c r="C2853" s="331" t="str">
        <f t="shared" si="1"/>
        <v>LCVieux Fort</v>
      </c>
    </row>
    <row r="2854" ht="13.5" customHeight="1">
      <c r="A2854" s="331" t="s">
        <v>10657</v>
      </c>
      <c r="B2854" s="331" t="s">
        <v>10658</v>
      </c>
      <c r="C2854" s="331" t="str">
        <f t="shared" si="1"/>
        <v>LCCanaries</v>
      </c>
    </row>
    <row r="2855" ht="13.5" customHeight="1">
      <c r="A2855" s="331" t="s">
        <v>10659</v>
      </c>
      <c r="B2855" s="331" t="s">
        <v>10660</v>
      </c>
      <c r="C2855" s="331" t="str">
        <f t="shared" si="1"/>
        <v>LIBalzers</v>
      </c>
    </row>
    <row r="2856" ht="13.5" customHeight="1">
      <c r="A2856" s="331" t="s">
        <v>10661</v>
      </c>
      <c r="B2856" s="331" t="s">
        <v>10662</v>
      </c>
      <c r="C2856" s="331" t="str">
        <f t="shared" si="1"/>
        <v>LIEschen</v>
      </c>
    </row>
    <row r="2857" ht="13.5" customHeight="1">
      <c r="A2857" s="331" t="s">
        <v>10663</v>
      </c>
      <c r="B2857" s="331" t="s">
        <v>10664</v>
      </c>
      <c r="C2857" s="331" t="str">
        <f t="shared" si="1"/>
        <v>LIGamprin</v>
      </c>
    </row>
    <row r="2858" ht="13.5" customHeight="1">
      <c r="A2858" s="331" t="s">
        <v>10665</v>
      </c>
      <c r="B2858" s="331" t="s">
        <v>10666</v>
      </c>
      <c r="C2858" s="331" t="str">
        <f t="shared" si="1"/>
        <v>LIMauren</v>
      </c>
    </row>
    <row r="2859" ht="13.5" customHeight="1">
      <c r="A2859" s="331" t="s">
        <v>10667</v>
      </c>
      <c r="B2859" s="331" t="s">
        <v>10668</v>
      </c>
      <c r="C2859" s="331" t="str">
        <f t="shared" si="1"/>
        <v>LIPlanken</v>
      </c>
    </row>
    <row r="2860" ht="13.5" customHeight="1">
      <c r="A2860" s="331" t="s">
        <v>10669</v>
      </c>
      <c r="B2860" s="331" t="s">
        <v>10670</v>
      </c>
      <c r="C2860" s="331" t="str">
        <f t="shared" si="1"/>
        <v>LIRuggell</v>
      </c>
    </row>
    <row r="2861" ht="13.5" customHeight="1">
      <c r="A2861" s="331" t="s">
        <v>10671</v>
      </c>
      <c r="B2861" s="331" t="s">
        <v>10672</v>
      </c>
      <c r="C2861" s="331" t="str">
        <f t="shared" si="1"/>
        <v>LISchaan</v>
      </c>
    </row>
    <row r="2862" ht="13.5" customHeight="1">
      <c r="A2862" s="331" t="s">
        <v>10673</v>
      </c>
      <c r="B2862" s="331" t="s">
        <v>10674</v>
      </c>
      <c r="C2862" s="331" t="str">
        <f t="shared" si="1"/>
        <v>LISchellenberg</v>
      </c>
    </row>
    <row r="2863" ht="13.5" customHeight="1">
      <c r="A2863" s="331" t="s">
        <v>10675</v>
      </c>
      <c r="B2863" s="331" t="s">
        <v>10676</v>
      </c>
      <c r="C2863" s="331" t="str">
        <f t="shared" si="1"/>
        <v>LITriesen</v>
      </c>
    </row>
    <row r="2864" ht="13.5" customHeight="1">
      <c r="A2864" s="331" t="s">
        <v>10677</v>
      </c>
      <c r="B2864" s="331" t="s">
        <v>10678</v>
      </c>
      <c r="C2864" s="331" t="str">
        <f t="shared" si="1"/>
        <v>LITriesenberg</v>
      </c>
    </row>
    <row r="2865" ht="13.5" customHeight="1">
      <c r="A2865" s="331" t="s">
        <v>10679</v>
      </c>
      <c r="B2865" s="331" t="s">
        <v>10680</v>
      </c>
      <c r="C2865" s="331" t="str">
        <f t="shared" si="1"/>
        <v>LIVaduz</v>
      </c>
    </row>
    <row r="2866" ht="13.5" customHeight="1">
      <c r="A2866" s="331" t="s">
        <v>10681</v>
      </c>
      <c r="B2866" s="331" t="s">
        <v>10682</v>
      </c>
      <c r="C2866" s="331" t="str">
        <f t="shared" si="1"/>
        <v>LKWestern Province</v>
      </c>
    </row>
    <row r="2867" ht="13.5" customHeight="1">
      <c r="A2867" s="331" t="s">
        <v>10681</v>
      </c>
      <c r="B2867" s="331" t="s">
        <v>10683</v>
      </c>
      <c r="C2867" s="331" t="str">
        <f t="shared" si="1"/>
        <v>LKBasnāhira paḷāta</v>
      </c>
    </row>
    <row r="2868" ht="13.5" customHeight="1">
      <c r="A2868" s="331" t="s">
        <v>10681</v>
      </c>
      <c r="B2868" s="331" t="s">
        <v>10684</v>
      </c>
      <c r="C2868" s="331" t="str">
        <f t="shared" si="1"/>
        <v>LKMel mākāṇam</v>
      </c>
    </row>
    <row r="2869" ht="13.5" customHeight="1">
      <c r="A2869" s="331" t="s">
        <v>10685</v>
      </c>
      <c r="B2869" s="331" t="s">
        <v>10686</v>
      </c>
      <c r="C2869" s="331" t="str">
        <f t="shared" si="1"/>
        <v>LKColombo</v>
      </c>
    </row>
    <row r="2870" ht="13.5" customHeight="1">
      <c r="A2870" s="331" t="s">
        <v>10685</v>
      </c>
      <c r="B2870" s="331" t="s">
        <v>10687</v>
      </c>
      <c r="C2870" s="331" t="str">
        <f t="shared" si="1"/>
        <v>LKKŏḷamba</v>
      </c>
    </row>
    <row r="2871" ht="13.5" customHeight="1">
      <c r="A2871" s="331" t="s">
        <v>10685</v>
      </c>
      <c r="B2871" s="331" t="s">
        <v>10688</v>
      </c>
      <c r="C2871" s="331" t="str">
        <f t="shared" si="1"/>
        <v>LKKŏl̮umpu</v>
      </c>
    </row>
    <row r="2872" ht="13.5" customHeight="1">
      <c r="A2872" s="331" t="s">
        <v>10689</v>
      </c>
      <c r="B2872" s="331" t="s">
        <v>10690</v>
      </c>
      <c r="C2872" s="331" t="str">
        <f t="shared" si="1"/>
        <v>LKGampaha</v>
      </c>
    </row>
    <row r="2873" ht="13.5" customHeight="1">
      <c r="A2873" s="331" t="s">
        <v>10689</v>
      </c>
      <c r="B2873" s="331" t="s">
        <v>10690</v>
      </c>
      <c r="C2873" s="331" t="str">
        <f t="shared" si="1"/>
        <v>LKGampaha</v>
      </c>
    </row>
    <row r="2874" ht="13.5" customHeight="1">
      <c r="A2874" s="331" t="s">
        <v>10689</v>
      </c>
      <c r="B2874" s="331" t="s">
        <v>10691</v>
      </c>
      <c r="C2874" s="331" t="str">
        <f t="shared" si="1"/>
        <v>LKKampahā</v>
      </c>
    </row>
    <row r="2875" ht="13.5" customHeight="1">
      <c r="A2875" s="331" t="s">
        <v>10692</v>
      </c>
      <c r="B2875" s="331" t="s">
        <v>10693</v>
      </c>
      <c r="C2875" s="331" t="str">
        <f t="shared" si="1"/>
        <v>LKKalutara</v>
      </c>
    </row>
    <row r="2876" ht="13.5" customHeight="1">
      <c r="A2876" s="331" t="s">
        <v>10692</v>
      </c>
      <c r="B2876" s="331" t="s">
        <v>10694</v>
      </c>
      <c r="C2876" s="331" t="str">
        <f t="shared" si="1"/>
        <v>LKKaḷutara</v>
      </c>
    </row>
    <row r="2877" ht="13.5" customHeight="1">
      <c r="A2877" s="331" t="s">
        <v>10692</v>
      </c>
      <c r="B2877" s="331" t="s">
        <v>10695</v>
      </c>
      <c r="C2877" s="331" t="str">
        <f t="shared" si="1"/>
        <v>LKKaḷuttuṟai</v>
      </c>
    </row>
    <row r="2878" ht="13.5" customHeight="1">
      <c r="A2878" s="331" t="s">
        <v>10696</v>
      </c>
      <c r="B2878" s="331" t="s">
        <v>10697</v>
      </c>
      <c r="C2878" s="331" t="str">
        <f t="shared" si="1"/>
        <v>LKCentral Province</v>
      </c>
    </row>
    <row r="2879" ht="13.5" customHeight="1">
      <c r="A2879" s="331" t="s">
        <v>10696</v>
      </c>
      <c r="B2879" s="331" t="s">
        <v>10698</v>
      </c>
      <c r="C2879" s="331" t="str">
        <f t="shared" si="1"/>
        <v>LKMadhyama paḷāta</v>
      </c>
    </row>
    <row r="2880" ht="13.5" customHeight="1">
      <c r="A2880" s="331" t="s">
        <v>10696</v>
      </c>
      <c r="B2880" s="331" t="s">
        <v>10699</v>
      </c>
      <c r="C2880" s="331" t="str">
        <f t="shared" si="1"/>
        <v>LKMattiya mākāṇam</v>
      </c>
    </row>
    <row r="2881" ht="13.5" customHeight="1">
      <c r="A2881" s="331" t="s">
        <v>10700</v>
      </c>
      <c r="B2881" s="331" t="s">
        <v>10701</v>
      </c>
      <c r="C2881" s="331" t="str">
        <f t="shared" si="1"/>
        <v>LKKandy</v>
      </c>
    </row>
    <row r="2882" ht="13.5" customHeight="1">
      <c r="A2882" s="331" t="s">
        <v>10700</v>
      </c>
      <c r="B2882" s="331" t="s">
        <v>10702</v>
      </c>
      <c r="C2882" s="331" t="str">
        <f t="shared" si="1"/>
        <v>LKMahanuvara</v>
      </c>
    </row>
    <row r="2883" ht="13.5" customHeight="1">
      <c r="A2883" s="331" t="s">
        <v>10700</v>
      </c>
      <c r="B2883" s="331" t="s">
        <v>10703</v>
      </c>
      <c r="C2883" s="331" t="str">
        <f t="shared" si="1"/>
        <v>LKKaṇṭi</v>
      </c>
    </row>
    <row r="2884" ht="13.5" customHeight="1">
      <c r="A2884" s="331" t="s">
        <v>10704</v>
      </c>
      <c r="B2884" s="331" t="s">
        <v>10705</v>
      </c>
      <c r="C2884" s="331" t="str">
        <f t="shared" si="1"/>
        <v>LKMatale</v>
      </c>
    </row>
    <row r="2885" ht="13.5" customHeight="1">
      <c r="A2885" s="331" t="s">
        <v>10704</v>
      </c>
      <c r="B2885" s="331" t="s">
        <v>10706</v>
      </c>
      <c r="C2885" s="331" t="str">
        <f t="shared" si="1"/>
        <v>LKMātale</v>
      </c>
    </row>
    <row r="2886" ht="13.5" customHeight="1">
      <c r="A2886" s="331" t="s">
        <v>10704</v>
      </c>
      <c r="B2886" s="331" t="s">
        <v>10707</v>
      </c>
      <c r="C2886" s="331" t="str">
        <f t="shared" si="1"/>
        <v>LKMāttaḷai</v>
      </c>
    </row>
    <row r="2887" ht="13.5" customHeight="1">
      <c r="A2887" s="331" t="s">
        <v>10708</v>
      </c>
      <c r="B2887" s="331" t="s">
        <v>10709</v>
      </c>
      <c r="C2887" s="331" t="str">
        <f t="shared" si="1"/>
        <v>LKNuwara Eliya</v>
      </c>
    </row>
    <row r="2888" ht="13.5" customHeight="1">
      <c r="A2888" s="331" t="s">
        <v>10708</v>
      </c>
      <c r="B2888" s="331" t="s">
        <v>10710</v>
      </c>
      <c r="C2888" s="331" t="str">
        <f t="shared" si="1"/>
        <v>LKNuvara Ĕliya</v>
      </c>
    </row>
    <row r="2889" ht="13.5" customHeight="1">
      <c r="A2889" s="331" t="s">
        <v>10708</v>
      </c>
      <c r="B2889" s="331" t="s">
        <v>10711</v>
      </c>
      <c r="C2889" s="331" t="str">
        <f t="shared" si="1"/>
        <v>LKNuvarĕliyā</v>
      </c>
    </row>
    <row r="2890" ht="13.5" customHeight="1">
      <c r="A2890" s="331" t="s">
        <v>10712</v>
      </c>
      <c r="B2890" s="331" t="s">
        <v>10713</v>
      </c>
      <c r="C2890" s="331" t="str">
        <f t="shared" si="1"/>
        <v>LKSouthern Province</v>
      </c>
    </row>
    <row r="2891" ht="13.5" customHeight="1">
      <c r="A2891" s="331" t="s">
        <v>10712</v>
      </c>
      <c r="B2891" s="331" t="s">
        <v>10714</v>
      </c>
      <c r="C2891" s="331" t="str">
        <f t="shared" si="1"/>
        <v>LKDakuṇu paḷāta</v>
      </c>
    </row>
    <row r="2892" ht="13.5" customHeight="1">
      <c r="A2892" s="331" t="s">
        <v>10712</v>
      </c>
      <c r="B2892" s="331" t="s">
        <v>10715</v>
      </c>
      <c r="C2892" s="331" t="str">
        <f t="shared" si="1"/>
        <v>LKTĕṉ mākāṇam</v>
      </c>
    </row>
    <row r="2893" ht="13.5" customHeight="1">
      <c r="A2893" s="331" t="s">
        <v>10716</v>
      </c>
      <c r="B2893" s="331" t="s">
        <v>10717</v>
      </c>
      <c r="C2893" s="331" t="str">
        <f t="shared" si="1"/>
        <v>LKGalle</v>
      </c>
    </row>
    <row r="2894" ht="13.5" customHeight="1">
      <c r="A2894" s="331" t="s">
        <v>10716</v>
      </c>
      <c r="B2894" s="331" t="s">
        <v>10718</v>
      </c>
      <c r="C2894" s="331" t="str">
        <f t="shared" si="1"/>
        <v>LKGālla</v>
      </c>
    </row>
    <row r="2895" ht="13.5" customHeight="1">
      <c r="A2895" s="331" t="s">
        <v>10716</v>
      </c>
      <c r="B2895" s="331" t="s">
        <v>10719</v>
      </c>
      <c r="C2895" s="331" t="str">
        <f t="shared" si="1"/>
        <v>LKKāli</v>
      </c>
    </row>
    <row r="2896" ht="13.5" customHeight="1">
      <c r="A2896" s="331" t="s">
        <v>10720</v>
      </c>
      <c r="B2896" s="331" t="s">
        <v>10721</v>
      </c>
      <c r="C2896" s="331" t="str">
        <f t="shared" si="1"/>
        <v>LKMatara</v>
      </c>
    </row>
    <row r="2897" ht="13.5" customHeight="1">
      <c r="A2897" s="331" t="s">
        <v>10720</v>
      </c>
      <c r="B2897" s="331" t="s">
        <v>10722</v>
      </c>
      <c r="C2897" s="331" t="str">
        <f t="shared" si="1"/>
        <v>LKMātara</v>
      </c>
    </row>
    <row r="2898" ht="13.5" customHeight="1">
      <c r="A2898" s="331" t="s">
        <v>10720</v>
      </c>
      <c r="B2898" s="331" t="s">
        <v>10723</v>
      </c>
      <c r="C2898" s="331" t="str">
        <f t="shared" si="1"/>
        <v>LKMāttaṛai</v>
      </c>
    </row>
    <row r="2899" ht="13.5" customHeight="1">
      <c r="A2899" s="331" t="s">
        <v>10724</v>
      </c>
      <c r="B2899" s="331" t="s">
        <v>10725</v>
      </c>
      <c r="C2899" s="331" t="str">
        <f t="shared" si="1"/>
        <v>LKHambantota</v>
      </c>
    </row>
    <row r="2900" ht="13.5" customHeight="1">
      <c r="A2900" s="331" t="s">
        <v>10724</v>
      </c>
      <c r="B2900" s="331" t="s">
        <v>10726</v>
      </c>
      <c r="C2900" s="331" t="str">
        <f t="shared" si="1"/>
        <v>LKHambantŏṭa</v>
      </c>
    </row>
    <row r="2901" ht="13.5" customHeight="1">
      <c r="A2901" s="331" t="s">
        <v>10724</v>
      </c>
      <c r="B2901" s="331" t="s">
        <v>10727</v>
      </c>
      <c r="C2901" s="331" t="str">
        <f t="shared" si="1"/>
        <v>LKAmpāntōṭṭai</v>
      </c>
    </row>
    <row r="2902" ht="13.5" customHeight="1">
      <c r="A2902" s="331" t="s">
        <v>10728</v>
      </c>
      <c r="B2902" s="331" t="s">
        <v>10729</v>
      </c>
      <c r="C2902" s="331" t="str">
        <f t="shared" si="1"/>
        <v>LKNorthern Province</v>
      </c>
    </row>
    <row r="2903" ht="13.5" customHeight="1">
      <c r="A2903" s="331" t="s">
        <v>10728</v>
      </c>
      <c r="B2903" s="331" t="s">
        <v>10730</v>
      </c>
      <c r="C2903" s="331" t="str">
        <f t="shared" si="1"/>
        <v>LKUturu paḷāta</v>
      </c>
    </row>
    <row r="2904" ht="13.5" customHeight="1">
      <c r="A2904" s="331" t="s">
        <v>10728</v>
      </c>
      <c r="B2904" s="331" t="s">
        <v>10731</v>
      </c>
      <c r="C2904" s="331" t="str">
        <f t="shared" si="1"/>
        <v>LKVaṭakku mākāṇam</v>
      </c>
    </row>
    <row r="2905" ht="13.5" customHeight="1">
      <c r="A2905" s="331" t="s">
        <v>10732</v>
      </c>
      <c r="B2905" s="331" t="s">
        <v>10733</v>
      </c>
      <c r="C2905" s="331" t="str">
        <f t="shared" si="1"/>
        <v>LKJaffna</v>
      </c>
    </row>
    <row r="2906" ht="13.5" customHeight="1">
      <c r="A2906" s="331" t="s">
        <v>10732</v>
      </c>
      <c r="B2906" s="331" t="s">
        <v>10734</v>
      </c>
      <c r="C2906" s="331" t="str">
        <f t="shared" si="1"/>
        <v>LKYāpanaya</v>
      </c>
    </row>
    <row r="2907" ht="13.5" customHeight="1">
      <c r="A2907" s="331" t="s">
        <v>10732</v>
      </c>
      <c r="B2907" s="331" t="s">
        <v>10735</v>
      </c>
      <c r="C2907" s="331" t="str">
        <f t="shared" si="1"/>
        <v>LKYāl̮ppāṇam</v>
      </c>
    </row>
    <row r="2908" ht="13.5" customHeight="1">
      <c r="A2908" s="331" t="s">
        <v>10736</v>
      </c>
      <c r="B2908" s="331" t="s">
        <v>10737</v>
      </c>
      <c r="C2908" s="331" t="str">
        <f t="shared" si="1"/>
        <v>LKKilinochchi</v>
      </c>
    </row>
    <row r="2909" ht="13.5" customHeight="1">
      <c r="A2909" s="331" t="s">
        <v>10736</v>
      </c>
      <c r="B2909" s="331" t="s">
        <v>10738</v>
      </c>
      <c r="C2909" s="331" t="str">
        <f t="shared" si="1"/>
        <v>LKKilinŏchchi</v>
      </c>
    </row>
    <row r="2910" ht="13.5" customHeight="1">
      <c r="A2910" s="331" t="s">
        <v>10736</v>
      </c>
      <c r="B2910" s="331" t="s">
        <v>10739</v>
      </c>
      <c r="C2910" s="331" t="str">
        <f t="shared" si="1"/>
        <v>LKKiḷinochchi</v>
      </c>
    </row>
    <row r="2911" ht="13.5" customHeight="1">
      <c r="A2911" s="331" t="s">
        <v>10740</v>
      </c>
      <c r="B2911" s="331" t="s">
        <v>10741</v>
      </c>
      <c r="C2911" s="331" t="str">
        <f t="shared" si="1"/>
        <v>LKMannar</v>
      </c>
    </row>
    <row r="2912" ht="13.5" customHeight="1">
      <c r="A2912" s="331" t="s">
        <v>10740</v>
      </c>
      <c r="B2912" s="331" t="s">
        <v>10742</v>
      </c>
      <c r="C2912" s="331" t="str">
        <f t="shared" si="1"/>
        <v>LKMannārama</v>
      </c>
    </row>
    <row r="2913" ht="13.5" customHeight="1">
      <c r="A2913" s="331" t="s">
        <v>10740</v>
      </c>
      <c r="B2913" s="331" t="s">
        <v>10743</v>
      </c>
      <c r="C2913" s="331" t="str">
        <f t="shared" si="1"/>
        <v>LKMaṉṉār</v>
      </c>
    </row>
    <row r="2914" ht="13.5" customHeight="1">
      <c r="A2914" s="331" t="s">
        <v>10744</v>
      </c>
      <c r="B2914" s="331" t="s">
        <v>10745</v>
      </c>
      <c r="C2914" s="331" t="str">
        <f t="shared" si="1"/>
        <v>LKVavuniya</v>
      </c>
    </row>
    <row r="2915" ht="13.5" customHeight="1">
      <c r="A2915" s="331" t="s">
        <v>10744</v>
      </c>
      <c r="B2915" s="331" t="s">
        <v>10746</v>
      </c>
      <c r="C2915" s="331" t="str">
        <f t="shared" si="1"/>
        <v>LKVavuniyāva</v>
      </c>
    </row>
    <row r="2916" ht="13.5" customHeight="1">
      <c r="A2916" s="331" t="s">
        <v>10744</v>
      </c>
      <c r="B2916" s="331" t="s">
        <v>10747</v>
      </c>
      <c r="C2916" s="331" t="str">
        <f t="shared" si="1"/>
        <v>LKVavuṉiyā</v>
      </c>
    </row>
    <row r="2917" ht="13.5" customHeight="1">
      <c r="A2917" s="331" t="s">
        <v>10748</v>
      </c>
      <c r="B2917" s="331" t="s">
        <v>10749</v>
      </c>
      <c r="C2917" s="331" t="str">
        <f t="shared" si="1"/>
        <v>LKMullaittivu</v>
      </c>
    </row>
    <row r="2918" ht="13.5" customHeight="1">
      <c r="A2918" s="331" t="s">
        <v>10748</v>
      </c>
      <c r="B2918" s="331" t="s">
        <v>10750</v>
      </c>
      <c r="C2918" s="331" t="str">
        <f t="shared" si="1"/>
        <v>LKMulativ</v>
      </c>
    </row>
    <row r="2919" ht="13.5" customHeight="1">
      <c r="A2919" s="331" t="s">
        <v>10748</v>
      </c>
      <c r="B2919" s="331" t="s">
        <v>10751</v>
      </c>
      <c r="C2919" s="331" t="str">
        <f t="shared" si="1"/>
        <v>LKMullaittīvu</v>
      </c>
    </row>
    <row r="2920" ht="13.5" customHeight="1">
      <c r="A2920" s="331" t="s">
        <v>10752</v>
      </c>
      <c r="B2920" s="331" t="s">
        <v>10753</v>
      </c>
      <c r="C2920" s="331" t="str">
        <f t="shared" si="1"/>
        <v>LKEastern Province</v>
      </c>
    </row>
    <row r="2921" ht="13.5" customHeight="1">
      <c r="A2921" s="331" t="s">
        <v>10752</v>
      </c>
      <c r="B2921" s="331" t="s">
        <v>10754</v>
      </c>
      <c r="C2921" s="331" t="str">
        <f t="shared" si="1"/>
        <v>LKNæ̆gĕnahira paḷāta</v>
      </c>
    </row>
    <row r="2922" ht="13.5" customHeight="1">
      <c r="A2922" s="331" t="s">
        <v>10752</v>
      </c>
      <c r="B2922" s="331" t="s">
        <v>10755</v>
      </c>
      <c r="C2922" s="331" t="str">
        <f t="shared" si="1"/>
        <v>LKKil̮akku mākāṇam</v>
      </c>
    </row>
    <row r="2923" ht="13.5" customHeight="1">
      <c r="A2923" s="331" t="s">
        <v>10756</v>
      </c>
      <c r="B2923" s="331" t="s">
        <v>10757</v>
      </c>
      <c r="C2923" s="331" t="str">
        <f t="shared" si="1"/>
        <v>LKBatticaloa</v>
      </c>
    </row>
    <row r="2924" ht="13.5" customHeight="1">
      <c r="A2924" s="331" t="s">
        <v>10756</v>
      </c>
      <c r="B2924" s="331" t="s">
        <v>10758</v>
      </c>
      <c r="C2924" s="331" t="str">
        <f t="shared" si="1"/>
        <v>LKMaḍakalapuva</v>
      </c>
    </row>
    <row r="2925" ht="13.5" customHeight="1">
      <c r="A2925" s="331" t="s">
        <v>10756</v>
      </c>
      <c r="B2925" s="331" t="s">
        <v>10759</v>
      </c>
      <c r="C2925" s="331" t="str">
        <f t="shared" si="1"/>
        <v>LKMaṭṭakkaḷappu</v>
      </c>
    </row>
    <row r="2926" ht="13.5" customHeight="1">
      <c r="A2926" s="331" t="s">
        <v>10760</v>
      </c>
      <c r="B2926" s="331" t="s">
        <v>10761</v>
      </c>
      <c r="C2926" s="331" t="str">
        <f t="shared" si="1"/>
        <v>LKAmpara</v>
      </c>
    </row>
    <row r="2927" ht="13.5" customHeight="1">
      <c r="A2927" s="331" t="s">
        <v>10760</v>
      </c>
      <c r="B2927" s="331" t="s">
        <v>10762</v>
      </c>
      <c r="C2927" s="331" t="str">
        <f t="shared" si="1"/>
        <v>LKAmpāra</v>
      </c>
    </row>
    <row r="2928" ht="13.5" customHeight="1">
      <c r="A2928" s="331" t="s">
        <v>10760</v>
      </c>
      <c r="B2928" s="331" t="s">
        <v>10763</v>
      </c>
      <c r="C2928" s="331" t="str">
        <f t="shared" si="1"/>
        <v>LKAmpāṟai</v>
      </c>
    </row>
    <row r="2929" ht="13.5" customHeight="1">
      <c r="A2929" s="331" t="s">
        <v>10764</v>
      </c>
      <c r="B2929" s="331" t="s">
        <v>10765</v>
      </c>
      <c r="C2929" s="331" t="str">
        <f t="shared" si="1"/>
        <v>LKTrincomalee</v>
      </c>
    </row>
    <row r="2930" ht="13.5" customHeight="1">
      <c r="A2930" s="331" t="s">
        <v>10764</v>
      </c>
      <c r="B2930" s="331" t="s">
        <v>10766</v>
      </c>
      <c r="C2930" s="331" t="str">
        <f t="shared" si="1"/>
        <v>LKTrikuṇāmalaya</v>
      </c>
    </row>
    <row r="2931" ht="13.5" customHeight="1">
      <c r="A2931" s="331" t="s">
        <v>10764</v>
      </c>
      <c r="B2931" s="331" t="s">
        <v>10767</v>
      </c>
      <c r="C2931" s="331" t="str">
        <f t="shared" si="1"/>
        <v>LKTirukŏṇamalai</v>
      </c>
    </row>
    <row r="2932" ht="13.5" customHeight="1">
      <c r="A2932" s="331" t="s">
        <v>10768</v>
      </c>
      <c r="B2932" s="331" t="s">
        <v>10769</v>
      </c>
      <c r="C2932" s="331" t="str">
        <f t="shared" si="1"/>
        <v>LKNorth Western Province</v>
      </c>
    </row>
    <row r="2933" ht="13.5" customHeight="1">
      <c r="A2933" s="331" t="s">
        <v>10768</v>
      </c>
      <c r="B2933" s="331" t="s">
        <v>10770</v>
      </c>
      <c r="C2933" s="331" t="str">
        <f t="shared" si="1"/>
        <v>LKVayamba paḷāta</v>
      </c>
    </row>
    <row r="2934" ht="13.5" customHeight="1">
      <c r="A2934" s="331" t="s">
        <v>10768</v>
      </c>
      <c r="B2934" s="331" t="s">
        <v>10771</v>
      </c>
      <c r="C2934" s="331" t="str">
        <f t="shared" si="1"/>
        <v>LKVaṭamel mākāṇam</v>
      </c>
    </row>
    <row r="2935" ht="13.5" customHeight="1">
      <c r="A2935" s="331" t="s">
        <v>10772</v>
      </c>
      <c r="B2935" s="331" t="s">
        <v>10773</v>
      </c>
      <c r="C2935" s="331" t="str">
        <f t="shared" si="1"/>
        <v>LKKurunegala</v>
      </c>
    </row>
    <row r="2936" ht="13.5" customHeight="1">
      <c r="A2936" s="331" t="s">
        <v>10772</v>
      </c>
      <c r="B2936" s="331" t="s">
        <v>10774</v>
      </c>
      <c r="C2936" s="331" t="str">
        <f t="shared" si="1"/>
        <v>LKKuruṇægala</v>
      </c>
    </row>
    <row r="2937" ht="13.5" customHeight="1">
      <c r="A2937" s="331" t="s">
        <v>10772</v>
      </c>
      <c r="B2937" s="331" t="s">
        <v>10775</v>
      </c>
      <c r="C2937" s="331" t="str">
        <f t="shared" si="1"/>
        <v>LKKurunākal</v>
      </c>
    </row>
    <row r="2938" ht="13.5" customHeight="1">
      <c r="A2938" s="331" t="s">
        <v>10776</v>
      </c>
      <c r="B2938" s="331" t="s">
        <v>10777</v>
      </c>
      <c r="C2938" s="331" t="str">
        <f t="shared" si="1"/>
        <v>LKPuttalam</v>
      </c>
    </row>
    <row r="2939" ht="13.5" customHeight="1">
      <c r="A2939" s="331" t="s">
        <v>10776</v>
      </c>
      <c r="B2939" s="331" t="s">
        <v>10778</v>
      </c>
      <c r="C2939" s="331" t="str">
        <f t="shared" si="1"/>
        <v>LKPuttalama</v>
      </c>
    </row>
    <row r="2940" ht="13.5" customHeight="1">
      <c r="A2940" s="331" t="s">
        <v>10776</v>
      </c>
      <c r="B2940" s="331" t="s">
        <v>10779</v>
      </c>
      <c r="C2940" s="331" t="str">
        <f t="shared" si="1"/>
        <v>LKPuttaḷam</v>
      </c>
    </row>
    <row r="2941" ht="13.5" customHeight="1">
      <c r="A2941" s="331" t="s">
        <v>10780</v>
      </c>
      <c r="B2941" s="331" t="s">
        <v>10781</v>
      </c>
      <c r="C2941" s="331" t="str">
        <f t="shared" si="1"/>
        <v>LKNorth Central Province</v>
      </c>
    </row>
    <row r="2942" ht="13.5" customHeight="1">
      <c r="A2942" s="331" t="s">
        <v>10780</v>
      </c>
      <c r="B2942" s="331" t="s">
        <v>10782</v>
      </c>
      <c r="C2942" s="331" t="str">
        <f t="shared" si="1"/>
        <v>LKUturumæ̆da paḷāta</v>
      </c>
    </row>
    <row r="2943" ht="13.5" customHeight="1">
      <c r="A2943" s="331" t="s">
        <v>10780</v>
      </c>
      <c r="B2943" s="331" t="s">
        <v>10783</v>
      </c>
      <c r="C2943" s="331" t="str">
        <f t="shared" si="1"/>
        <v>LKVaṭamattiya mākāṇam</v>
      </c>
    </row>
    <row r="2944" ht="13.5" customHeight="1">
      <c r="A2944" s="331" t="s">
        <v>10784</v>
      </c>
      <c r="B2944" s="331" t="s">
        <v>10785</v>
      </c>
      <c r="C2944" s="331" t="str">
        <f t="shared" si="1"/>
        <v>LKAnuradhapura</v>
      </c>
    </row>
    <row r="2945" ht="13.5" customHeight="1">
      <c r="A2945" s="331" t="s">
        <v>10784</v>
      </c>
      <c r="B2945" s="331" t="s">
        <v>10786</v>
      </c>
      <c r="C2945" s="331" t="str">
        <f t="shared" si="1"/>
        <v>LKAnurādhapura</v>
      </c>
    </row>
    <row r="2946" ht="13.5" customHeight="1">
      <c r="A2946" s="331" t="s">
        <v>10784</v>
      </c>
      <c r="B2946" s="331" t="s">
        <v>10787</v>
      </c>
      <c r="C2946" s="331" t="str">
        <f t="shared" si="1"/>
        <v>LKAnurātapuram</v>
      </c>
    </row>
    <row r="2947" ht="13.5" customHeight="1">
      <c r="A2947" s="331" t="s">
        <v>10788</v>
      </c>
      <c r="B2947" s="331" t="s">
        <v>10789</v>
      </c>
      <c r="C2947" s="331" t="str">
        <f t="shared" si="1"/>
        <v>LKPolonnaruwa</v>
      </c>
    </row>
    <row r="2948" ht="13.5" customHeight="1">
      <c r="A2948" s="331" t="s">
        <v>10788</v>
      </c>
      <c r="B2948" s="331" t="s">
        <v>10790</v>
      </c>
      <c r="C2948" s="331" t="str">
        <f t="shared" si="1"/>
        <v>LKPŏḷŏnnaruva</v>
      </c>
    </row>
    <row r="2949" ht="13.5" customHeight="1">
      <c r="A2949" s="331" t="s">
        <v>10788</v>
      </c>
      <c r="B2949" s="331" t="s">
        <v>10791</v>
      </c>
      <c r="C2949" s="331" t="str">
        <f t="shared" si="1"/>
        <v>LKPŏlaṉṉaṛuvai</v>
      </c>
    </row>
    <row r="2950" ht="13.5" customHeight="1">
      <c r="A2950" s="331" t="s">
        <v>10792</v>
      </c>
      <c r="B2950" s="331" t="s">
        <v>10793</v>
      </c>
      <c r="C2950" s="331" t="str">
        <f t="shared" si="1"/>
        <v>LKUva Province</v>
      </c>
    </row>
    <row r="2951" ht="13.5" customHeight="1">
      <c r="A2951" s="331" t="s">
        <v>10792</v>
      </c>
      <c r="B2951" s="331" t="s">
        <v>10794</v>
      </c>
      <c r="C2951" s="331" t="str">
        <f t="shared" si="1"/>
        <v>LKŪva paḷāta</v>
      </c>
    </row>
    <row r="2952" ht="13.5" customHeight="1">
      <c r="A2952" s="331" t="s">
        <v>10792</v>
      </c>
      <c r="B2952" s="331" t="s">
        <v>10795</v>
      </c>
      <c r="C2952" s="331" t="str">
        <f t="shared" si="1"/>
        <v>LKŪvā mākāṇam</v>
      </c>
    </row>
    <row r="2953" ht="13.5" customHeight="1">
      <c r="A2953" s="331" t="s">
        <v>10796</v>
      </c>
      <c r="B2953" s="331" t="s">
        <v>10797</v>
      </c>
      <c r="C2953" s="331" t="str">
        <f t="shared" si="1"/>
        <v>LKBadulla</v>
      </c>
    </row>
    <row r="2954" ht="13.5" customHeight="1">
      <c r="A2954" s="331" t="s">
        <v>10796</v>
      </c>
      <c r="B2954" s="331" t="s">
        <v>10797</v>
      </c>
      <c r="C2954" s="331" t="str">
        <f t="shared" si="1"/>
        <v>LKBadulla</v>
      </c>
    </row>
    <row r="2955" ht="13.5" customHeight="1">
      <c r="A2955" s="331" t="s">
        <v>10796</v>
      </c>
      <c r="B2955" s="331" t="s">
        <v>10798</v>
      </c>
      <c r="C2955" s="331" t="str">
        <f t="shared" si="1"/>
        <v>LKPatuḷai</v>
      </c>
    </row>
    <row r="2956" ht="13.5" customHeight="1">
      <c r="A2956" s="331" t="s">
        <v>10799</v>
      </c>
      <c r="B2956" s="331" t="s">
        <v>10800</v>
      </c>
      <c r="C2956" s="331" t="str">
        <f t="shared" si="1"/>
        <v>LKMonaragala</v>
      </c>
    </row>
    <row r="2957" ht="13.5" customHeight="1">
      <c r="A2957" s="331" t="s">
        <v>10799</v>
      </c>
      <c r="B2957" s="331" t="s">
        <v>10801</v>
      </c>
      <c r="C2957" s="331" t="str">
        <f t="shared" si="1"/>
        <v>LKMŏṇarāgala</v>
      </c>
    </row>
    <row r="2958" ht="13.5" customHeight="1">
      <c r="A2958" s="331" t="s">
        <v>10799</v>
      </c>
      <c r="B2958" s="331" t="s">
        <v>10802</v>
      </c>
      <c r="C2958" s="331" t="str">
        <f t="shared" si="1"/>
        <v>LKMŏṉarākalai</v>
      </c>
    </row>
    <row r="2959" ht="13.5" customHeight="1">
      <c r="A2959" s="331" t="s">
        <v>10803</v>
      </c>
      <c r="B2959" s="331" t="s">
        <v>10804</v>
      </c>
      <c r="C2959" s="331" t="str">
        <f t="shared" si="1"/>
        <v>LKSabaragamuwa Province</v>
      </c>
    </row>
    <row r="2960" ht="13.5" customHeight="1">
      <c r="A2960" s="331" t="s">
        <v>10803</v>
      </c>
      <c r="B2960" s="331" t="s">
        <v>10805</v>
      </c>
      <c r="C2960" s="331" t="str">
        <f t="shared" si="1"/>
        <v>LKSabaragamuva paḷāta</v>
      </c>
    </row>
    <row r="2961" ht="13.5" customHeight="1">
      <c r="A2961" s="331" t="s">
        <v>10803</v>
      </c>
      <c r="B2961" s="331" t="s">
        <v>10806</v>
      </c>
      <c r="C2961" s="331" t="str">
        <f t="shared" si="1"/>
        <v>LKChappirakamuva mākāṇam</v>
      </c>
    </row>
    <row r="2962" ht="13.5" customHeight="1">
      <c r="A2962" s="331" t="s">
        <v>10807</v>
      </c>
      <c r="B2962" s="331" t="s">
        <v>10808</v>
      </c>
      <c r="C2962" s="331" t="str">
        <f t="shared" si="1"/>
        <v>LKRatnapura</v>
      </c>
    </row>
    <row r="2963" ht="13.5" customHeight="1">
      <c r="A2963" s="331" t="s">
        <v>10807</v>
      </c>
      <c r="B2963" s="331" t="s">
        <v>10808</v>
      </c>
      <c r="C2963" s="331" t="str">
        <f t="shared" si="1"/>
        <v>LKRatnapura</v>
      </c>
    </row>
    <row r="2964" ht="13.5" customHeight="1">
      <c r="A2964" s="331" t="s">
        <v>10807</v>
      </c>
      <c r="B2964" s="331" t="s">
        <v>10809</v>
      </c>
      <c r="C2964" s="331" t="str">
        <f t="shared" si="1"/>
        <v>LKIrattiṉapuri</v>
      </c>
    </row>
    <row r="2965" ht="13.5" customHeight="1">
      <c r="A2965" s="331" t="s">
        <v>10810</v>
      </c>
      <c r="B2965" s="331" t="s">
        <v>10811</v>
      </c>
      <c r="C2965" s="331" t="str">
        <f t="shared" si="1"/>
        <v>LKKegalla</v>
      </c>
    </row>
    <row r="2966" ht="13.5" customHeight="1">
      <c r="A2966" s="331" t="s">
        <v>10810</v>
      </c>
      <c r="B2966" s="331" t="s">
        <v>10812</v>
      </c>
      <c r="C2966" s="331" t="str">
        <f t="shared" si="1"/>
        <v>LKKægalla</v>
      </c>
    </row>
    <row r="2967" ht="13.5" customHeight="1">
      <c r="A2967" s="331" t="s">
        <v>10810</v>
      </c>
      <c r="B2967" s="331" t="s">
        <v>10813</v>
      </c>
      <c r="C2967" s="331" t="str">
        <f t="shared" si="1"/>
        <v>LKKekālai</v>
      </c>
    </row>
    <row r="2968" ht="13.5" customHeight="1">
      <c r="A2968" s="331" t="s">
        <v>10814</v>
      </c>
      <c r="B2968" s="331" t="s">
        <v>10815</v>
      </c>
      <c r="C2968" s="331" t="str">
        <f t="shared" si="1"/>
        <v>LRBong</v>
      </c>
    </row>
    <row r="2969" ht="13.5" customHeight="1">
      <c r="A2969" s="331" t="s">
        <v>10816</v>
      </c>
      <c r="B2969" s="331" t="s">
        <v>10817</v>
      </c>
      <c r="C2969" s="331" t="str">
        <f t="shared" si="1"/>
        <v>LRBomi</v>
      </c>
    </row>
    <row r="2970" ht="13.5" customHeight="1">
      <c r="A2970" s="331" t="s">
        <v>10818</v>
      </c>
      <c r="B2970" s="331" t="s">
        <v>10819</v>
      </c>
      <c r="C2970" s="331" t="str">
        <f t="shared" si="1"/>
        <v>LRGrand Cape Mount</v>
      </c>
    </row>
    <row r="2971" ht="13.5" customHeight="1">
      <c r="A2971" s="331" t="s">
        <v>10820</v>
      </c>
      <c r="B2971" s="331" t="s">
        <v>10821</v>
      </c>
      <c r="C2971" s="331" t="str">
        <f t="shared" si="1"/>
        <v>LRGrand Bassa</v>
      </c>
    </row>
    <row r="2972" ht="13.5" customHeight="1">
      <c r="A2972" s="331" t="s">
        <v>10822</v>
      </c>
      <c r="B2972" s="331" t="s">
        <v>10823</v>
      </c>
      <c r="C2972" s="331" t="str">
        <f t="shared" si="1"/>
        <v>LRGrand Gedeh</v>
      </c>
    </row>
    <row r="2973" ht="13.5" customHeight="1">
      <c r="A2973" s="331" t="s">
        <v>10824</v>
      </c>
      <c r="B2973" s="331" t="s">
        <v>10825</v>
      </c>
      <c r="C2973" s="331" t="str">
        <f t="shared" si="1"/>
        <v>LRGrand Kru</v>
      </c>
    </row>
    <row r="2974" ht="13.5" customHeight="1">
      <c r="A2974" s="331" t="s">
        <v>10826</v>
      </c>
      <c r="B2974" s="331" t="s">
        <v>10827</v>
      </c>
      <c r="C2974" s="331" t="str">
        <f t="shared" si="1"/>
        <v>LRGbarpolu</v>
      </c>
    </row>
    <row r="2975" ht="13.5" customHeight="1">
      <c r="A2975" s="331" t="s">
        <v>10828</v>
      </c>
      <c r="B2975" s="331" t="s">
        <v>10829</v>
      </c>
      <c r="C2975" s="331" t="str">
        <f t="shared" si="1"/>
        <v>LRLofa</v>
      </c>
    </row>
    <row r="2976" ht="13.5" customHeight="1">
      <c r="A2976" s="331" t="s">
        <v>10830</v>
      </c>
      <c r="B2976" s="331" t="s">
        <v>10831</v>
      </c>
      <c r="C2976" s="331" t="str">
        <f t="shared" si="1"/>
        <v>LRMargibi</v>
      </c>
    </row>
    <row r="2977" ht="13.5" customHeight="1">
      <c r="A2977" s="331" t="s">
        <v>10832</v>
      </c>
      <c r="B2977" s="331" t="s">
        <v>10833</v>
      </c>
      <c r="C2977" s="331" t="str">
        <f t="shared" si="1"/>
        <v>LRMontserrado</v>
      </c>
    </row>
    <row r="2978" ht="13.5" customHeight="1">
      <c r="A2978" s="331" t="s">
        <v>10834</v>
      </c>
      <c r="B2978" s="331" t="s">
        <v>10835</v>
      </c>
      <c r="C2978" s="331" t="str">
        <f t="shared" si="1"/>
        <v>LRMaryland</v>
      </c>
    </row>
    <row r="2979" ht="13.5" customHeight="1">
      <c r="A2979" s="331" t="s">
        <v>10836</v>
      </c>
      <c r="B2979" s="331" t="s">
        <v>10837</v>
      </c>
      <c r="C2979" s="331" t="str">
        <f t="shared" si="1"/>
        <v>LRNimba</v>
      </c>
    </row>
    <row r="2980" ht="13.5" customHeight="1">
      <c r="A2980" s="331" t="s">
        <v>10838</v>
      </c>
      <c r="B2980" s="331" t="s">
        <v>10839</v>
      </c>
      <c r="C2980" s="331" t="str">
        <f t="shared" si="1"/>
        <v>LRRiver Gee</v>
      </c>
    </row>
    <row r="2981" ht="13.5" customHeight="1">
      <c r="A2981" s="331" t="s">
        <v>10840</v>
      </c>
      <c r="B2981" s="331" t="s">
        <v>10841</v>
      </c>
      <c r="C2981" s="331" t="str">
        <f t="shared" si="1"/>
        <v>LRRiver Cess</v>
      </c>
    </row>
    <row r="2982" ht="13.5" customHeight="1">
      <c r="A2982" s="331" t="s">
        <v>10842</v>
      </c>
      <c r="B2982" s="331" t="s">
        <v>10843</v>
      </c>
      <c r="C2982" s="331" t="str">
        <f t="shared" si="1"/>
        <v>LRSinoe</v>
      </c>
    </row>
    <row r="2983" ht="13.5" customHeight="1">
      <c r="A2983" s="331" t="s">
        <v>10844</v>
      </c>
      <c r="B2983" s="331" t="s">
        <v>10845</v>
      </c>
      <c r="C2983" s="331" t="str">
        <f t="shared" si="1"/>
        <v>LSMaseru</v>
      </c>
    </row>
    <row r="2984" ht="13.5" customHeight="1">
      <c r="A2984" s="331" t="s">
        <v>10844</v>
      </c>
      <c r="B2984" s="331" t="s">
        <v>10845</v>
      </c>
      <c r="C2984" s="331" t="str">
        <f t="shared" si="1"/>
        <v>LSMaseru</v>
      </c>
    </row>
    <row r="2985" ht="13.5" customHeight="1">
      <c r="A2985" s="331" t="s">
        <v>10846</v>
      </c>
      <c r="B2985" s="331" t="s">
        <v>10847</v>
      </c>
      <c r="C2985" s="331" t="str">
        <f t="shared" si="1"/>
        <v>LSButha-Buthe</v>
      </c>
    </row>
    <row r="2986" ht="13.5" customHeight="1">
      <c r="A2986" s="331" t="s">
        <v>10846</v>
      </c>
      <c r="B2986" s="331" t="s">
        <v>10847</v>
      </c>
      <c r="C2986" s="331" t="str">
        <f t="shared" si="1"/>
        <v>LSButha-Buthe</v>
      </c>
    </row>
    <row r="2987" ht="13.5" customHeight="1">
      <c r="A2987" s="331" t="s">
        <v>10848</v>
      </c>
      <c r="B2987" s="331" t="s">
        <v>10849</v>
      </c>
      <c r="C2987" s="331" t="str">
        <f t="shared" si="1"/>
        <v>LSLeribe</v>
      </c>
    </row>
    <row r="2988" ht="13.5" customHeight="1">
      <c r="A2988" s="331" t="s">
        <v>10848</v>
      </c>
      <c r="B2988" s="331" t="s">
        <v>10849</v>
      </c>
      <c r="C2988" s="331" t="str">
        <f t="shared" si="1"/>
        <v>LSLeribe</v>
      </c>
    </row>
    <row r="2989" ht="13.5" customHeight="1">
      <c r="A2989" s="331" t="s">
        <v>10850</v>
      </c>
      <c r="B2989" s="331" t="s">
        <v>10851</v>
      </c>
      <c r="C2989" s="331" t="str">
        <f t="shared" si="1"/>
        <v>LSBerea</v>
      </c>
    </row>
    <row r="2990" ht="13.5" customHeight="1">
      <c r="A2990" s="331" t="s">
        <v>10850</v>
      </c>
      <c r="B2990" s="331" t="s">
        <v>10851</v>
      </c>
      <c r="C2990" s="331" t="str">
        <f t="shared" si="1"/>
        <v>LSBerea</v>
      </c>
    </row>
    <row r="2991" ht="13.5" customHeight="1">
      <c r="A2991" s="331" t="s">
        <v>10852</v>
      </c>
      <c r="B2991" s="331" t="s">
        <v>10853</v>
      </c>
      <c r="C2991" s="331" t="str">
        <f t="shared" si="1"/>
        <v>LSMafeteng</v>
      </c>
    </row>
    <row r="2992" ht="13.5" customHeight="1">
      <c r="A2992" s="331" t="s">
        <v>10852</v>
      </c>
      <c r="B2992" s="331" t="s">
        <v>10853</v>
      </c>
      <c r="C2992" s="331" t="str">
        <f t="shared" si="1"/>
        <v>LSMafeteng</v>
      </c>
    </row>
    <row r="2993" ht="13.5" customHeight="1">
      <c r="A2993" s="331" t="s">
        <v>10854</v>
      </c>
      <c r="B2993" s="331" t="s">
        <v>10855</v>
      </c>
      <c r="C2993" s="331" t="str">
        <f t="shared" si="1"/>
        <v>LSMohale's Hoek</v>
      </c>
    </row>
    <row r="2994" ht="13.5" customHeight="1">
      <c r="A2994" s="331" t="s">
        <v>10854</v>
      </c>
      <c r="B2994" s="331" t="s">
        <v>10855</v>
      </c>
      <c r="C2994" s="331" t="str">
        <f t="shared" si="1"/>
        <v>LSMohale's Hoek</v>
      </c>
    </row>
    <row r="2995" ht="13.5" customHeight="1">
      <c r="A2995" s="331" t="s">
        <v>10856</v>
      </c>
      <c r="B2995" s="331" t="s">
        <v>10857</v>
      </c>
      <c r="C2995" s="331" t="str">
        <f t="shared" si="1"/>
        <v>LSQuthing</v>
      </c>
    </row>
    <row r="2996" ht="13.5" customHeight="1">
      <c r="A2996" s="331" t="s">
        <v>10856</v>
      </c>
      <c r="B2996" s="331" t="s">
        <v>10857</v>
      </c>
      <c r="C2996" s="331" t="str">
        <f t="shared" si="1"/>
        <v>LSQuthing</v>
      </c>
    </row>
    <row r="2997" ht="13.5" customHeight="1">
      <c r="A2997" s="331" t="s">
        <v>10858</v>
      </c>
      <c r="B2997" s="331" t="s">
        <v>10859</v>
      </c>
      <c r="C2997" s="331" t="str">
        <f t="shared" si="1"/>
        <v>LSQacha's Nek</v>
      </c>
    </row>
    <row r="2998" ht="13.5" customHeight="1">
      <c r="A2998" s="331" t="s">
        <v>10858</v>
      </c>
      <c r="B2998" s="331" t="s">
        <v>10859</v>
      </c>
      <c r="C2998" s="331" t="str">
        <f t="shared" si="1"/>
        <v>LSQacha's Nek</v>
      </c>
    </row>
    <row r="2999" ht="13.5" customHeight="1">
      <c r="A2999" s="331" t="s">
        <v>10860</v>
      </c>
      <c r="B2999" s="331" t="s">
        <v>10861</v>
      </c>
      <c r="C2999" s="331" t="str">
        <f t="shared" si="1"/>
        <v>LSMokhotlong</v>
      </c>
    </row>
    <row r="3000" ht="13.5" customHeight="1">
      <c r="A3000" s="331" t="s">
        <v>10860</v>
      </c>
      <c r="B3000" s="331" t="s">
        <v>10861</v>
      </c>
      <c r="C3000" s="331" t="str">
        <f t="shared" si="1"/>
        <v>LSMokhotlong</v>
      </c>
    </row>
    <row r="3001" ht="13.5" customHeight="1">
      <c r="A3001" s="331" t="s">
        <v>10862</v>
      </c>
      <c r="B3001" s="331" t="s">
        <v>10863</v>
      </c>
      <c r="C3001" s="331" t="str">
        <f t="shared" si="1"/>
        <v>LSThaba-Tseka</v>
      </c>
    </row>
    <row r="3002" ht="13.5" customHeight="1">
      <c r="A3002" s="331" t="s">
        <v>10862</v>
      </c>
      <c r="B3002" s="331" t="s">
        <v>10863</v>
      </c>
      <c r="C3002" s="331" t="str">
        <f t="shared" si="1"/>
        <v>LSThaba-Tseka</v>
      </c>
    </row>
    <row r="3003" ht="13.5" customHeight="1">
      <c r="A3003" s="331" t="s">
        <v>10864</v>
      </c>
      <c r="B3003" s="331" t="s">
        <v>10865</v>
      </c>
      <c r="C3003" s="331" t="str">
        <f t="shared" si="1"/>
        <v>LTAlytaus apskritis</v>
      </c>
    </row>
    <row r="3004" ht="13.5" customHeight="1">
      <c r="A3004" s="331" t="s">
        <v>10866</v>
      </c>
      <c r="B3004" s="331" t="s">
        <v>10867</v>
      </c>
      <c r="C3004" s="331" t="str">
        <f t="shared" si="1"/>
        <v>LTKlaipėdos apskritis</v>
      </c>
    </row>
    <row r="3005" ht="13.5" customHeight="1">
      <c r="A3005" s="331" t="s">
        <v>10868</v>
      </c>
      <c r="B3005" s="331" t="s">
        <v>10869</v>
      </c>
      <c r="C3005" s="331" t="str">
        <f t="shared" si="1"/>
        <v>LTKauno apskritis</v>
      </c>
    </row>
    <row r="3006" ht="13.5" customHeight="1">
      <c r="A3006" s="331" t="s">
        <v>10870</v>
      </c>
      <c r="B3006" s="331" t="s">
        <v>10871</v>
      </c>
      <c r="C3006" s="331" t="str">
        <f t="shared" si="1"/>
        <v>LTMarijampolės apskritis</v>
      </c>
    </row>
    <row r="3007" ht="13.5" customHeight="1">
      <c r="A3007" s="331" t="s">
        <v>10872</v>
      </c>
      <c r="B3007" s="331" t="s">
        <v>10873</v>
      </c>
      <c r="C3007" s="331" t="str">
        <f t="shared" si="1"/>
        <v>LTPanevėžio apskritis</v>
      </c>
    </row>
    <row r="3008" ht="13.5" customHeight="1">
      <c r="A3008" s="331" t="s">
        <v>10874</v>
      </c>
      <c r="B3008" s="331" t="s">
        <v>10875</v>
      </c>
      <c r="C3008" s="331" t="str">
        <f t="shared" si="1"/>
        <v>LTŠiaulių apskritis</v>
      </c>
    </row>
    <row r="3009" ht="13.5" customHeight="1">
      <c r="A3009" s="331" t="s">
        <v>10876</v>
      </c>
      <c r="B3009" s="331" t="s">
        <v>10877</v>
      </c>
      <c r="C3009" s="331" t="str">
        <f t="shared" si="1"/>
        <v>LTTauragės apskritis</v>
      </c>
    </row>
    <row r="3010" ht="13.5" customHeight="1">
      <c r="A3010" s="331" t="s">
        <v>10878</v>
      </c>
      <c r="B3010" s="331" t="s">
        <v>10879</v>
      </c>
      <c r="C3010" s="331" t="str">
        <f t="shared" si="1"/>
        <v>LTTelšių apskritis</v>
      </c>
    </row>
    <row r="3011" ht="13.5" customHeight="1">
      <c r="A3011" s="331" t="s">
        <v>10880</v>
      </c>
      <c r="B3011" s="331" t="s">
        <v>10881</v>
      </c>
      <c r="C3011" s="331" t="str">
        <f t="shared" si="1"/>
        <v>LTUtenos apskritis</v>
      </c>
    </row>
    <row r="3012" ht="13.5" customHeight="1">
      <c r="A3012" s="331" t="s">
        <v>10882</v>
      </c>
      <c r="B3012" s="331" t="s">
        <v>10883</v>
      </c>
      <c r="C3012" s="331" t="str">
        <f t="shared" si="1"/>
        <v>LTVilniaus apskritis</v>
      </c>
    </row>
    <row r="3013" ht="13.5" customHeight="1">
      <c r="A3013" s="331" t="s">
        <v>10884</v>
      </c>
      <c r="B3013" s="331" t="s">
        <v>10885</v>
      </c>
      <c r="C3013" s="331" t="str">
        <f t="shared" si="1"/>
        <v>LTAlytaus miestas</v>
      </c>
    </row>
    <row r="3014" ht="13.5" customHeight="1">
      <c r="A3014" s="331" t="s">
        <v>10886</v>
      </c>
      <c r="B3014" s="331" t="s">
        <v>10887</v>
      </c>
      <c r="C3014" s="331" t="str">
        <f t="shared" si="1"/>
        <v>LTKauno miestas</v>
      </c>
    </row>
    <row r="3015" ht="13.5" customHeight="1">
      <c r="A3015" s="331" t="s">
        <v>10888</v>
      </c>
      <c r="B3015" s="331" t="s">
        <v>10889</v>
      </c>
      <c r="C3015" s="331" t="str">
        <f t="shared" si="1"/>
        <v>LTKlaipėdos miestas</v>
      </c>
    </row>
    <row r="3016" ht="13.5" customHeight="1">
      <c r="A3016" s="331" t="s">
        <v>10890</v>
      </c>
      <c r="B3016" s="331" t="s">
        <v>10891</v>
      </c>
      <c r="C3016" s="331" t="str">
        <f t="shared" si="1"/>
        <v>LTPalangos miestas</v>
      </c>
    </row>
    <row r="3017" ht="13.5" customHeight="1">
      <c r="A3017" s="331" t="s">
        <v>10892</v>
      </c>
      <c r="B3017" s="331" t="s">
        <v>10893</v>
      </c>
      <c r="C3017" s="331" t="str">
        <f t="shared" si="1"/>
        <v>LTPanevėžio miestas</v>
      </c>
    </row>
    <row r="3018" ht="13.5" customHeight="1">
      <c r="A3018" s="331" t="s">
        <v>10894</v>
      </c>
      <c r="B3018" s="331" t="s">
        <v>10895</v>
      </c>
      <c r="C3018" s="331" t="str">
        <f t="shared" si="1"/>
        <v>LTŠiaulių miestas</v>
      </c>
    </row>
    <row r="3019" ht="13.5" customHeight="1">
      <c r="A3019" s="331" t="s">
        <v>10896</v>
      </c>
      <c r="B3019" s="331" t="s">
        <v>10897</v>
      </c>
      <c r="C3019" s="331" t="str">
        <f t="shared" si="1"/>
        <v>LTVilniaus miestas</v>
      </c>
    </row>
    <row r="3020" ht="13.5" customHeight="1">
      <c r="A3020" s="331" t="s">
        <v>10898</v>
      </c>
      <c r="B3020" s="331" t="s">
        <v>10899</v>
      </c>
      <c r="C3020" s="331" t="str">
        <f t="shared" si="1"/>
        <v>LTAkmenė</v>
      </c>
    </row>
    <row r="3021" ht="13.5" customHeight="1">
      <c r="A3021" s="331" t="s">
        <v>10900</v>
      </c>
      <c r="B3021" s="331" t="s">
        <v>10901</v>
      </c>
      <c r="C3021" s="331" t="str">
        <f t="shared" si="1"/>
        <v>LTAlytus</v>
      </c>
    </row>
    <row r="3022" ht="13.5" customHeight="1">
      <c r="A3022" s="331" t="s">
        <v>10902</v>
      </c>
      <c r="B3022" s="331" t="s">
        <v>10903</v>
      </c>
      <c r="C3022" s="331" t="str">
        <f t="shared" si="1"/>
        <v>LTAnykščiai</v>
      </c>
    </row>
    <row r="3023" ht="13.5" customHeight="1">
      <c r="A3023" s="331" t="s">
        <v>10904</v>
      </c>
      <c r="B3023" s="331" t="s">
        <v>10905</v>
      </c>
      <c r="C3023" s="331" t="str">
        <f t="shared" si="1"/>
        <v>LTBiržai</v>
      </c>
    </row>
    <row r="3024" ht="13.5" customHeight="1">
      <c r="A3024" s="331" t="s">
        <v>10906</v>
      </c>
      <c r="B3024" s="331" t="s">
        <v>10907</v>
      </c>
      <c r="C3024" s="331" t="str">
        <f t="shared" si="1"/>
        <v>LTIgnalina</v>
      </c>
    </row>
    <row r="3025" ht="13.5" customHeight="1">
      <c r="A3025" s="331" t="s">
        <v>10908</v>
      </c>
      <c r="B3025" s="331" t="s">
        <v>10909</v>
      </c>
      <c r="C3025" s="331" t="str">
        <f t="shared" si="1"/>
        <v>LTJonava</v>
      </c>
    </row>
    <row r="3026" ht="13.5" customHeight="1">
      <c r="A3026" s="331" t="s">
        <v>10910</v>
      </c>
      <c r="B3026" s="331" t="s">
        <v>10911</v>
      </c>
      <c r="C3026" s="331" t="str">
        <f t="shared" si="1"/>
        <v>LTJoniškis</v>
      </c>
    </row>
    <row r="3027" ht="13.5" customHeight="1">
      <c r="A3027" s="331" t="s">
        <v>10912</v>
      </c>
      <c r="B3027" s="331" t="s">
        <v>10913</v>
      </c>
      <c r="C3027" s="331" t="str">
        <f t="shared" si="1"/>
        <v>LTJurbarkas</v>
      </c>
    </row>
    <row r="3028" ht="13.5" customHeight="1">
      <c r="A3028" s="331" t="s">
        <v>10914</v>
      </c>
      <c r="B3028" s="331" t="s">
        <v>10915</v>
      </c>
      <c r="C3028" s="331" t="str">
        <f t="shared" si="1"/>
        <v>LTKaišiadorys</v>
      </c>
    </row>
    <row r="3029" ht="13.5" customHeight="1">
      <c r="A3029" s="331" t="s">
        <v>10916</v>
      </c>
      <c r="B3029" s="331" t="s">
        <v>10917</v>
      </c>
      <c r="C3029" s="331" t="str">
        <f t="shared" si="1"/>
        <v>LTKaunas</v>
      </c>
    </row>
    <row r="3030" ht="13.5" customHeight="1">
      <c r="A3030" s="331" t="s">
        <v>10918</v>
      </c>
      <c r="B3030" s="331" t="s">
        <v>10919</v>
      </c>
      <c r="C3030" s="331" t="str">
        <f t="shared" si="1"/>
        <v>LTKėdainiai</v>
      </c>
    </row>
    <row r="3031" ht="13.5" customHeight="1">
      <c r="A3031" s="331" t="s">
        <v>10920</v>
      </c>
      <c r="B3031" s="331" t="s">
        <v>10921</v>
      </c>
      <c r="C3031" s="331" t="str">
        <f t="shared" si="1"/>
        <v>LTKelmė</v>
      </c>
    </row>
    <row r="3032" ht="13.5" customHeight="1">
      <c r="A3032" s="331" t="s">
        <v>10922</v>
      </c>
      <c r="B3032" s="331" t="s">
        <v>10923</v>
      </c>
      <c r="C3032" s="331" t="str">
        <f t="shared" si="1"/>
        <v>LTKlaipėda</v>
      </c>
    </row>
    <row r="3033" ht="13.5" customHeight="1">
      <c r="A3033" s="331" t="s">
        <v>10924</v>
      </c>
      <c r="B3033" s="331" t="s">
        <v>10925</v>
      </c>
      <c r="C3033" s="331" t="str">
        <f t="shared" si="1"/>
        <v>LTKretinga</v>
      </c>
    </row>
    <row r="3034" ht="13.5" customHeight="1">
      <c r="A3034" s="331" t="s">
        <v>10926</v>
      </c>
      <c r="B3034" s="331" t="s">
        <v>10927</v>
      </c>
      <c r="C3034" s="331" t="str">
        <f t="shared" si="1"/>
        <v>LTKupiškis</v>
      </c>
    </row>
    <row r="3035" ht="13.5" customHeight="1">
      <c r="A3035" s="331" t="s">
        <v>10928</v>
      </c>
      <c r="B3035" s="331" t="s">
        <v>10929</v>
      </c>
      <c r="C3035" s="331" t="str">
        <f t="shared" si="1"/>
        <v>LTLazdijai</v>
      </c>
    </row>
    <row r="3036" ht="13.5" customHeight="1">
      <c r="A3036" s="331" t="s">
        <v>10930</v>
      </c>
      <c r="B3036" s="331" t="s">
        <v>10931</v>
      </c>
      <c r="C3036" s="331" t="str">
        <f t="shared" si="1"/>
        <v>LTMarijampolė</v>
      </c>
    </row>
    <row r="3037" ht="13.5" customHeight="1">
      <c r="A3037" s="331" t="s">
        <v>10932</v>
      </c>
      <c r="B3037" s="331" t="s">
        <v>10933</v>
      </c>
      <c r="C3037" s="331" t="str">
        <f t="shared" si="1"/>
        <v>LTMažeikiai</v>
      </c>
    </row>
    <row r="3038" ht="13.5" customHeight="1">
      <c r="A3038" s="331" t="s">
        <v>10934</v>
      </c>
      <c r="B3038" s="331" t="s">
        <v>10935</v>
      </c>
      <c r="C3038" s="331" t="str">
        <f t="shared" si="1"/>
        <v>LTMolėtai</v>
      </c>
    </row>
    <row r="3039" ht="13.5" customHeight="1">
      <c r="A3039" s="331" t="s">
        <v>10936</v>
      </c>
      <c r="B3039" s="331" t="s">
        <v>10937</v>
      </c>
      <c r="C3039" s="331" t="str">
        <f t="shared" si="1"/>
        <v>LTPakruojis</v>
      </c>
    </row>
    <row r="3040" ht="13.5" customHeight="1">
      <c r="A3040" s="331" t="s">
        <v>10938</v>
      </c>
      <c r="B3040" s="331" t="s">
        <v>10939</v>
      </c>
      <c r="C3040" s="331" t="str">
        <f t="shared" si="1"/>
        <v>LTPanevėžys</v>
      </c>
    </row>
    <row r="3041" ht="13.5" customHeight="1">
      <c r="A3041" s="331" t="s">
        <v>10940</v>
      </c>
      <c r="B3041" s="331" t="s">
        <v>10941</v>
      </c>
      <c r="C3041" s="331" t="str">
        <f t="shared" si="1"/>
        <v>LTPasvalys</v>
      </c>
    </row>
    <row r="3042" ht="13.5" customHeight="1">
      <c r="A3042" s="331" t="s">
        <v>10942</v>
      </c>
      <c r="B3042" s="331" t="s">
        <v>10943</v>
      </c>
      <c r="C3042" s="331" t="str">
        <f t="shared" si="1"/>
        <v>LTPlungė</v>
      </c>
    </row>
    <row r="3043" ht="13.5" customHeight="1">
      <c r="A3043" s="331" t="s">
        <v>10944</v>
      </c>
      <c r="B3043" s="331" t="s">
        <v>10945</v>
      </c>
      <c r="C3043" s="331" t="str">
        <f t="shared" si="1"/>
        <v>LTPrienai</v>
      </c>
    </row>
    <row r="3044" ht="13.5" customHeight="1">
      <c r="A3044" s="331" t="s">
        <v>10946</v>
      </c>
      <c r="B3044" s="331" t="s">
        <v>10947</v>
      </c>
      <c r="C3044" s="331" t="str">
        <f t="shared" si="1"/>
        <v>LTRadviliškis</v>
      </c>
    </row>
    <row r="3045" ht="13.5" customHeight="1">
      <c r="A3045" s="331" t="s">
        <v>10948</v>
      </c>
      <c r="B3045" s="331" t="s">
        <v>10949</v>
      </c>
      <c r="C3045" s="331" t="str">
        <f t="shared" si="1"/>
        <v>LTRaseiniai</v>
      </c>
    </row>
    <row r="3046" ht="13.5" customHeight="1">
      <c r="A3046" s="331" t="s">
        <v>10950</v>
      </c>
      <c r="B3046" s="331" t="s">
        <v>10951</v>
      </c>
      <c r="C3046" s="331" t="str">
        <f t="shared" si="1"/>
        <v>LTRokiškis</v>
      </c>
    </row>
    <row r="3047" ht="13.5" customHeight="1">
      <c r="A3047" s="331" t="s">
        <v>10952</v>
      </c>
      <c r="B3047" s="331" t="s">
        <v>10953</v>
      </c>
      <c r="C3047" s="331" t="str">
        <f t="shared" si="1"/>
        <v>LTŠakiai</v>
      </c>
    </row>
    <row r="3048" ht="13.5" customHeight="1">
      <c r="A3048" s="331" t="s">
        <v>10954</v>
      </c>
      <c r="B3048" s="331" t="s">
        <v>10955</v>
      </c>
      <c r="C3048" s="331" t="str">
        <f t="shared" si="1"/>
        <v>LTŠalčininkai</v>
      </c>
    </row>
    <row r="3049" ht="13.5" customHeight="1">
      <c r="A3049" s="331" t="s">
        <v>10956</v>
      </c>
      <c r="B3049" s="331" t="s">
        <v>10957</v>
      </c>
      <c r="C3049" s="331" t="str">
        <f t="shared" si="1"/>
        <v>LTŠiauliai</v>
      </c>
    </row>
    <row r="3050" ht="13.5" customHeight="1">
      <c r="A3050" s="331" t="s">
        <v>10958</v>
      </c>
      <c r="B3050" s="331" t="s">
        <v>10959</v>
      </c>
      <c r="C3050" s="331" t="str">
        <f t="shared" si="1"/>
        <v>LTŠilalė</v>
      </c>
    </row>
    <row r="3051" ht="13.5" customHeight="1">
      <c r="A3051" s="331" t="s">
        <v>10960</v>
      </c>
      <c r="B3051" s="331" t="s">
        <v>10961</v>
      </c>
      <c r="C3051" s="331" t="str">
        <f t="shared" si="1"/>
        <v>LTŠilutė</v>
      </c>
    </row>
    <row r="3052" ht="13.5" customHeight="1">
      <c r="A3052" s="331" t="s">
        <v>10962</v>
      </c>
      <c r="B3052" s="331" t="s">
        <v>10963</v>
      </c>
      <c r="C3052" s="331" t="str">
        <f t="shared" si="1"/>
        <v>LTŠirvintos</v>
      </c>
    </row>
    <row r="3053" ht="13.5" customHeight="1">
      <c r="A3053" s="331" t="s">
        <v>10964</v>
      </c>
      <c r="B3053" s="331" t="s">
        <v>10965</v>
      </c>
      <c r="C3053" s="331" t="str">
        <f t="shared" si="1"/>
        <v>LTSkuodas</v>
      </c>
    </row>
    <row r="3054" ht="13.5" customHeight="1">
      <c r="A3054" s="331" t="s">
        <v>10966</v>
      </c>
      <c r="B3054" s="331" t="s">
        <v>10967</v>
      </c>
      <c r="C3054" s="331" t="str">
        <f t="shared" si="1"/>
        <v>LTŠvenčionys</v>
      </c>
    </row>
    <row r="3055" ht="13.5" customHeight="1">
      <c r="A3055" s="331" t="s">
        <v>10968</v>
      </c>
      <c r="B3055" s="331" t="s">
        <v>10969</v>
      </c>
      <c r="C3055" s="331" t="str">
        <f t="shared" si="1"/>
        <v>LTTauragė</v>
      </c>
    </row>
    <row r="3056" ht="13.5" customHeight="1">
      <c r="A3056" s="331" t="s">
        <v>10970</v>
      </c>
      <c r="B3056" s="331" t="s">
        <v>10971</v>
      </c>
      <c r="C3056" s="331" t="str">
        <f t="shared" si="1"/>
        <v>LTTelšiai</v>
      </c>
    </row>
    <row r="3057" ht="13.5" customHeight="1">
      <c r="A3057" s="331" t="s">
        <v>10972</v>
      </c>
      <c r="B3057" s="331" t="s">
        <v>10973</v>
      </c>
      <c r="C3057" s="331" t="str">
        <f t="shared" si="1"/>
        <v>LTTrakai</v>
      </c>
    </row>
    <row r="3058" ht="13.5" customHeight="1">
      <c r="A3058" s="331" t="s">
        <v>10974</v>
      </c>
      <c r="B3058" s="331" t="s">
        <v>10975</v>
      </c>
      <c r="C3058" s="331" t="str">
        <f t="shared" si="1"/>
        <v>LTUkmergė</v>
      </c>
    </row>
    <row r="3059" ht="13.5" customHeight="1">
      <c r="A3059" s="331" t="s">
        <v>10976</v>
      </c>
      <c r="B3059" s="331" t="s">
        <v>10977</v>
      </c>
      <c r="C3059" s="331" t="str">
        <f t="shared" si="1"/>
        <v>LTUtena</v>
      </c>
    </row>
    <row r="3060" ht="13.5" customHeight="1">
      <c r="A3060" s="331" t="s">
        <v>10978</v>
      </c>
      <c r="B3060" s="331" t="s">
        <v>10979</v>
      </c>
      <c r="C3060" s="331" t="str">
        <f t="shared" si="1"/>
        <v>LTVarėna</v>
      </c>
    </row>
    <row r="3061" ht="13.5" customHeight="1">
      <c r="A3061" s="331" t="s">
        <v>10980</v>
      </c>
      <c r="B3061" s="331" t="s">
        <v>10981</v>
      </c>
      <c r="C3061" s="331" t="str">
        <f t="shared" si="1"/>
        <v>LTVilkaviškis</v>
      </c>
    </row>
    <row r="3062" ht="13.5" customHeight="1">
      <c r="A3062" s="331" t="s">
        <v>10982</v>
      </c>
      <c r="B3062" s="331" t="s">
        <v>1632</v>
      </c>
      <c r="C3062" s="331" t="str">
        <f t="shared" si="1"/>
        <v>LTVilnius</v>
      </c>
    </row>
    <row r="3063" ht="13.5" customHeight="1">
      <c r="A3063" s="331" t="s">
        <v>10983</v>
      </c>
      <c r="B3063" s="331" t="s">
        <v>10984</v>
      </c>
      <c r="C3063" s="331" t="str">
        <f t="shared" si="1"/>
        <v>LTZarasai</v>
      </c>
    </row>
    <row r="3064" ht="13.5" customHeight="1">
      <c r="A3064" s="331" t="s">
        <v>10985</v>
      </c>
      <c r="B3064" s="331" t="s">
        <v>10986</v>
      </c>
      <c r="C3064" s="331" t="str">
        <f t="shared" si="1"/>
        <v>LTBirštono</v>
      </c>
    </row>
    <row r="3065" ht="13.5" customHeight="1">
      <c r="A3065" s="331" t="s">
        <v>10987</v>
      </c>
      <c r="B3065" s="331" t="s">
        <v>10988</v>
      </c>
      <c r="C3065" s="331" t="str">
        <f t="shared" si="1"/>
        <v>LTDruskininkai</v>
      </c>
    </row>
    <row r="3066" ht="13.5" customHeight="1">
      <c r="A3066" s="331" t="s">
        <v>10989</v>
      </c>
      <c r="B3066" s="331" t="s">
        <v>10990</v>
      </c>
      <c r="C3066" s="331" t="str">
        <f t="shared" si="1"/>
        <v>LTElektrėnai</v>
      </c>
    </row>
    <row r="3067" ht="13.5" customHeight="1">
      <c r="A3067" s="331" t="s">
        <v>10991</v>
      </c>
      <c r="B3067" s="331" t="s">
        <v>10992</v>
      </c>
      <c r="C3067" s="331" t="str">
        <f t="shared" si="1"/>
        <v>LTKalvarijos</v>
      </c>
    </row>
    <row r="3068" ht="13.5" customHeight="1">
      <c r="A3068" s="331" t="s">
        <v>10993</v>
      </c>
      <c r="B3068" s="331" t="s">
        <v>10994</v>
      </c>
      <c r="C3068" s="331" t="str">
        <f t="shared" si="1"/>
        <v>LTKazlų Rūdos</v>
      </c>
    </row>
    <row r="3069" ht="13.5" customHeight="1">
      <c r="A3069" s="331" t="s">
        <v>10995</v>
      </c>
      <c r="B3069" s="331" t="s">
        <v>10996</v>
      </c>
      <c r="C3069" s="331" t="str">
        <f t="shared" si="1"/>
        <v>LTNeringa</v>
      </c>
    </row>
    <row r="3070" ht="13.5" customHeight="1">
      <c r="A3070" s="331" t="s">
        <v>10997</v>
      </c>
      <c r="B3070" s="331" t="s">
        <v>10998</v>
      </c>
      <c r="C3070" s="331" t="str">
        <f t="shared" si="1"/>
        <v>LTPagėgiai</v>
      </c>
    </row>
    <row r="3071" ht="13.5" customHeight="1">
      <c r="A3071" s="331" t="s">
        <v>10999</v>
      </c>
      <c r="B3071" s="331" t="s">
        <v>11000</v>
      </c>
      <c r="C3071" s="331" t="str">
        <f t="shared" si="1"/>
        <v>LTRietavo</v>
      </c>
    </row>
    <row r="3072" ht="13.5" customHeight="1">
      <c r="A3072" s="331" t="s">
        <v>11001</v>
      </c>
      <c r="B3072" s="331" t="s">
        <v>11002</v>
      </c>
      <c r="C3072" s="331" t="str">
        <f t="shared" si="1"/>
        <v>LTVisaginas</v>
      </c>
    </row>
    <row r="3073" ht="13.5" customHeight="1">
      <c r="A3073" s="331" t="s">
        <v>11003</v>
      </c>
      <c r="B3073" s="331" t="s">
        <v>11004</v>
      </c>
      <c r="C3073" s="331" t="str">
        <f t="shared" si="1"/>
        <v>LUCapellen</v>
      </c>
    </row>
    <row r="3074" ht="13.5" customHeight="1">
      <c r="A3074" s="331" t="s">
        <v>11003</v>
      </c>
      <c r="B3074" s="331" t="s">
        <v>11004</v>
      </c>
      <c r="C3074" s="331" t="str">
        <f t="shared" si="1"/>
        <v>LUCapellen</v>
      </c>
    </row>
    <row r="3075" ht="13.5" customHeight="1">
      <c r="A3075" s="331" t="s">
        <v>11003</v>
      </c>
      <c r="B3075" s="331" t="s">
        <v>11005</v>
      </c>
      <c r="C3075" s="331" t="str">
        <f t="shared" si="1"/>
        <v>LUKapellen</v>
      </c>
    </row>
    <row r="3076" ht="13.5" customHeight="1">
      <c r="A3076" s="331" t="s">
        <v>11006</v>
      </c>
      <c r="B3076" s="331" t="s">
        <v>11007</v>
      </c>
      <c r="C3076" s="331" t="str">
        <f t="shared" si="1"/>
        <v>LUClerf</v>
      </c>
    </row>
    <row r="3077" ht="13.5" customHeight="1">
      <c r="A3077" s="331" t="s">
        <v>11006</v>
      </c>
      <c r="B3077" s="331" t="s">
        <v>11008</v>
      </c>
      <c r="C3077" s="331" t="str">
        <f t="shared" si="1"/>
        <v>LUClervaux</v>
      </c>
    </row>
    <row r="3078" ht="13.5" customHeight="1">
      <c r="A3078" s="331" t="s">
        <v>11006</v>
      </c>
      <c r="B3078" s="331" t="s">
        <v>11009</v>
      </c>
      <c r="C3078" s="331" t="str">
        <f t="shared" si="1"/>
        <v>LUKlierf</v>
      </c>
    </row>
    <row r="3079" ht="13.5" customHeight="1">
      <c r="A3079" s="331" t="s">
        <v>11010</v>
      </c>
      <c r="B3079" s="331" t="s">
        <v>11011</v>
      </c>
      <c r="C3079" s="331" t="str">
        <f t="shared" si="1"/>
        <v>LUDiekirch</v>
      </c>
    </row>
    <row r="3080" ht="13.5" customHeight="1">
      <c r="A3080" s="331" t="s">
        <v>11010</v>
      </c>
      <c r="B3080" s="331" t="s">
        <v>11011</v>
      </c>
      <c r="C3080" s="331" t="str">
        <f t="shared" si="1"/>
        <v>LUDiekirch</v>
      </c>
    </row>
    <row r="3081" ht="13.5" customHeight="1">
      <c r="A3081" s="331" t="s">
        <v>11010</v>
      </c>
      <c r="B3081" s="331" t="s">
        <v>11012</v>
      </c>
      <c r="C3081" s="331" t="str">
        <f t="shared" si="1"/>
        <v>LUDiekrech</v>
      </c>
    </row>
    <row r="3082" ht="13.5" customHeight="1">
      <c r="A3082" s="331" t="s">
        <v>11013</v>
      </c>
      <c r="B3082" s="331" t="s">
        <v>11014</v>
      </c>
      <c r="C3082" s="331" t="str">
        <f t="shared" si="1"/>
        <v>LUEchternach</v>
      </c>
    </row>
    <row r="3083" ht="13.5" customHeight="1">
      <c r="A3083" s="331" t="s">
        <v>11013</v>
      </c>
      <c r="B3083" s="331" t="s">
        <v>11014</v>
      </c>
      <c r="C3083" s="331" t="str">
        <f t="shared" si="1"/>
        <v>LUEchternach</v>
      </c>
    </row>
    <row r="3084" ht="13.5" customHeight="1">
      <c r="A3084" s="331" t="s">
        <v>11013</v>
      </c>
      <c r="B3084" s="331" t="s">
        <v>11015</v>
      </c>
      <c r="C3084" s="331" t="str">
        <f t="shared" si="1"/>
        <v>LUIechternach</v>
      </c>
    </row>
    <row r="3085" ht="13.5" customHeight="1">
      <c r="A3085" s="331" t="s">
        <v>11016</v>
      </c>
      <c r="B3085" s="331" t="s">
        <v>11017</v>
      </c>
      <c r="C3085" s="331" t="str">
        <f t="shared" si="1"/>
        <v>LUEsch an der Alzette</v>
      </c>
    </row>
    <row r="3086" ht="13.5" customHeight="1">
      <c r="A3086" s="331" t="s">
        <v>11016</v>
      </c>
      <c r="B3086" s="331" t="s">
        <v>11018</v>
      </c>
      <c r="C3086" s="331" t="str">
        <f t="shared" si="1"/>
        <v>LUEsch-sur-Alzette</v>
      </c>
    </row>
    <row r="3087" ht="13.5" customHeight="1">
      <c r="A3087" s="331" t="s">
        <v>11016</v>
      </c>
      <c r="B3087" s="331" t="s">
        <v>11019</v>
      </c>
      <c r="C3087" s="331" t="str">
        <f t="shared" si="1"/>
        <v>LUEsch-Uelzecht</v>
      </c>
    </row>
    <row r="3088" ht="13.5" customHeight="1">
      <c r="A3088" s="331" t="s">
        <v>11020</v>
      </c>
      <c r="B3088" s="331" t="s">
        <v>11021</v>
      </c>
      <c r="C3088" s="331" t="str">
        <f t="shared" si="1"/>
        <v>LUGrevenmacher</v>
      </c>
    </row>
    <row r="3089" ht="13.5" customHeight="1">
      <c r="A3089" s="331" t="s">
        <v>11020</v>
      </c>
      <c r="B3089" s="331" t="s">
        <v>11021</v>
      </c>
      <c r="C3089" s="331" t="str">
        <f t="shared" si="1"/>
        <v>LUGrevenmacher</v>
      </c>
    </row>
    <row r="3090" ht="13.5" customHeight="1">
      <c r="A3090" s="331" t="s">
        <v>11020</v>
      </c>
      <c r="B3090" s="331" t="s">
        <v>11022</v>
      </c>
      <c r="C3090" s="331" t="str">
        <f t="shared" si="1"/>
        <v>LUGréivemaacher</v>
      </c>
    </row>
    <row r="3091" ht="13.5" customHeight="1">
      <c r="A3091" s="331" t="s">
        <v>11023</v>
      </c>
      <c r="B3091" s="331" t="s">
        <v>11024</v>
      </c>
      <c r="C3091" s="331" t="str">
        <f t="shared" si="1"/>
        <v>LULuxemburg</v>
      </c>
    </row>
    <row r="3092" ht="13.5" customHeight="1">
      <c r="A3092" s="331" t="s">
        <v>11023</v>
      </c>
      <c r="B3092" s="331" t="s">
        <v>6242</v>
      </c>
      <c r="C3092" s="331" t="str">
        <f t="shared" si="1"/>
        <v>LULuxembourg</v>
      </c>
    </row>
    <row r="3093" ht="13.5" customHeight="1">
      <c r="A3093" s="331" t="s">
        <v>11023</v>
      </c>
      <c r="B3093" s="331" t="s">
        <v>11025</v>
      </c>
      <c r="C3093" s="331" t="str">
        <f t="shared" si="1"/>
        <v>LULëtzebuerg</v>
      </c>
    </row>
    <row r="3094" ht="13.5" customHeight="1">
      <c r="A3094" s="331" t="s">
        <v>11026</v>
      </c>
      <c r="B3094" s="331" t="s">
        <v>11027</v>
      </c>
      <c r="C3094" s="331" t="str">
        <f t="shared" si="1"/>
        <v>LUMersch</v>
      </c>
    </row>
    <row r="3095" ht="13.5" customHeight="1">
      <c r="A3095" s="331" t="s">
        <v>11026</v>
      </c>
      <c r="B3095" s="331" t="s">
        <v>11027</v>
      </c>
      <c r="C3095" s="331" t="str">
        <f t="shared" si="1"/>
        <v>LUMersch</v>
      </c>
    </row>
    <row r="3096" ht="13.5" customHeight="1">
      <c r="A3096" s="331" t="s">
        <v>11026</v>
      </c>
      <c r="B3096" s="331" t="s">
        <v>11028</v>
      </c>
      <c r="C3096" s="331" t="str">
        <f t="shared" si="1"/>
        <v>LUMiersch</v>
      </c>
    </row>
    <row r="3097" ht="13.5" customHeight="1">
      <c r="A3097" s="331" t="s">
        <v>11029</v>
      </c>
      <c r="B3097" s="331" t="s">
        <v>11030</v>
      </c>
      <c r="C3097" s="331" t="str">
        <f t="shared" si="1"/>
        <v>LURedingen</v>
      </c>
    </row>
    <row r="3098" ht="13.5" customHeight="1">
      <c r="A3098" s="331" t="s">
        <v>11029</v>
      </c>
      <c r="B3098" s="331" t="s">
        <v>11031</v>
      </c>
      <c r="C3098" s="331" t="str">
        <f t="shared" si="1"/>
        <v>LURedange</v>
      </c>
    </row>
    <row r="3099" ht="13.5" customHeight="1">
      <c r="A3099" s="331" t="s">
        <v>11029</v>
      </c>
      <c r="B3099" s="331" t="s">
        <v>11032</v>
      </c>
      <c r="C3099" s="331" t="str">
        <f t="shared" si="1"/>
        <v>LURéiden-Atert</v>
      </c>
    </row>
    <row r="3100" ht="13.5" customHeight="1">
      <c r="A3100" s="331" t="s">
        <v>11033</v>
      </c>
      <c r="B3100" s="331" t="s">
        <v>11034</v>
      </c>
      <c r="C3100" s="331" t="str">
        <f t="shared" si="1"/>
        <v>LURemich</v>
      </c>
    </row>
    <row r="3101" ht="13.5" customHeight="1">
      <c r="A3101" s="331" t="s">
        <v>11033</v>
      </c>
      <c r="B3101" s="331" t="s">
        <v>11034</v>
      </c>
      <c r="C3101" s="331" t="str">
        <f t="shared" si="1"/>
        <v>LURemich</v>
      </c>
    </row>
    <row r="3102" ht="13.5" customHeight="1">
      <c r="A3102" s="331" t="s">
        <v>11033</v>
      </c>
      <c r="B3102" s="331" t="s">
        <v>11035</v>
      </c>
      <c r="C3102" s="331" t="str">
        <f t="shared" si="1"/>
        <v>LURéimech</v>
      </c>
    </row>
    <row r="3103" ht="13.5" customHeight="1">
      <c r="A3103" s="331" t="s">
        <v>11036</v>
      </c>
      <c r="B3103" s="331" t="s">
        <v>11037</v>
      </c>
      <c r="C3103" s="331" t="str">
        <f t="shared" si="1"/>
        <v>LUVianden</v>
      </c>
    </row>
    <row r="3104" ht="13.5" customHeight="1">
      <c r="A3104" s="331" t="s">
        <v>11036</v>
      </c>
      <c r="B3104" s="331" t="s">
        <v>11037</v>
      </c>
      <c r="C3104" s="331" t="str">
        <f t="shared" si="1"/>
        <v>LUVianden</v>
      </c>
    </row>
    <row r="3105" ht="13.5" customHeight="1">
      <c r="A3105" s="331" t="s">
        <v>11036</v>
      </c>
      <c r="B3105" s="331" t="s">
        <v>11038</v>
      </c>
      <c r="C3105" s="331" t="str">
        <f t="shared" si="1"/>
        <v>LUVeianen</v>
      </c>
    </row>
    <row r="3106" ht="13.5" customHeight="1">
      <c r="A3106" s="331" t="s">
        <v>11039</v>
      </c>
      <c r="B3106" s="331" t="s">
        <v>11040</v>
      </c>
      <c r="C3106" s="331" t="str">
        <f t="shared" si="1"/>
        <v>LUWiltz</v>
      </c>
    </row>
    <row r="3107" ht="13.5" customHeight="1">
      <c r="A3107" s="331" t="s">
        <v>11039</v>
      </c>
      <c r="B3107" s="331" t="s">
        <v>11040</v>
      </c>
      <c r="C3107" s="331" t="str">
        <f t="shared" si="1"/>
        <v>LUWiltz</v>
      </c>
    </row>
    <row r="3108" ht="13.5" customHeight="1">
      <c r="A3108" s="331" t="s">
        <v>11039</v>
      </c>
      <c r="B3108" s="331" t="s">
        <v>11041</v>
      </c>
      <c r="C3108" s="331" t="str">
        <f t="shared" si="1"/>
        <v>LUWolz</v>
      </c>
    </row>
    <row r="3109" ht="13.5" customHeight="1">
      <c r="A3109" s="331" t="s">
        <v>11042</v>
      </c>
      <c r="B3109" s="331" t="s">
        <v>11043</v>
      </c>
      <c r="C3109" s="331" t="str">
        <f t="shared" si="1"/>
        <v>LVAglonas novads</v>
      </c>
    </row>
    <row r="3110" ht="13.5" customHeight="1">
      <c r="A3110" s="331" t="s">
        <v>11044</v>
      </c>
      <c r="B3110" s="331" t="s">
        <v>11045</v>
      </c>
      <c r="C3110" s="331" t="str">
        <f t="shared" si="1"/>
        <v>LVAizkraukles novads</v>
      </c>
    </row>
    <row r="3111" ht="13.5" customHeight="1">
      <c r="A3111" s="331" t="s">
        <v>11046</v>
      </c>
      <c r="B3111" s="331" t="s">
        <v>11047</v>
      </c>
      <c r="C3111" s="331" t="str">
        <f t="shared" si="1"/>
        <v>LVAizputes novads</v>
      </c>
    </row>
    <row r="3112" ht="13.5" customHeight="1">
      <c r="A3112" s="331" t="s">
        <v>11048</v>
      </c>
      <c r="B3112" s="331" t="s">
        <v>11049</v>
      </c>
      <c r="C3112" s="331" t="str">
        <f t="shared" si="1"/>
        <v>LVAknīstes novads</v>
      </c>
    </row>
    <row r="3113" ht="13.5" customHeight="1">
      <c r="A3113" s="331" t="s">
        <v>11050</v>
      </c>
      <c r="B3113" s="331" t="s">
        <v>11051</v>
      </c>
      <c r="C3113" s="331" t="str">
        <f t="shared" si="1"/>
        <v>LVAlojas novads</v>
      </c>
    </row>
    <row r="3114" ht="13.5" customHeight="1">
      <c r="A3114" s="331" t="s">
        <v>11052</v>
      </c>
      <c r="B3114" s="331" t="s">
        <v>11053</v>
      </c>
      <c r="C3114" s="331" t="str">
        <f t="shared" si="1"/>
        <v>LVAlsungas novads</v>
      </c>
    </row>
    <row r="3115" ht="13.5" customHeight="1">
      <c r="A3115" s="331" t="s">
        <v>11054</v>
      </c>
      <c r="B3115" s="331" t="s">
        <v>11055</v>
      </c>
      <c r="C3115" s="331" t="str">
        <f t="shared" si="1"/>
        <v>LVAlūksnes novads</v>
      </c>
    </row>
    <row r="3116" ht="13.5" customHeight="1">
      <c r="A3116" s="331" t="s">
        <v>11056</v>
      </c>
      <c r="B3116" s="331" t="s">
        <v>11057</v>
      </c>
      <c r="C3116" s="331" t="str">
        <f t="shared" si="1"/>
        <v>LVAmatas novads</v>
      </c>
    </row>
    <row r="3117" ht="13.5" customHeight="1">
      <c r="A3117" s="331" t="s">
        <v>11058</v>
      </c>
      <c r="B3117" s="331" t="s">
        <v>11059</v>
      </c>
      <c r="C3117" s="331" t="str">
        <f t="shared" si="1"/>
        <v>LVApes novads</v>
      </c>
    </row>
    <row r="3118" ht="13.5" customHeight="1">
      <c r="A3118" s="331" t="s">
        <v>11060</v>
      </c>
      <c r="B3118" s="331" t="s">
        <v>11061</v>
      </c>
      <c r="C3118" s="331" t="str">
        <f t="shared" si="1"/>
        <v>LVAuces novads</v>
      </c>
    </row>
    <row r="3119" ht="13.5" customHeight="1">
      <c r="A3119" s="331" t="s">
        <v>11062</v>
      </c>
      <c r="B3119" s="331" t="s">
        <v>11063</v>
      </c>
      <c r="C3119" s="331" t="str">
        <f t="shared" si="1"/>
        <v>LVĀdažu novads</v>
      </c>
    </row>
    <row r="3120" ht="13.5" customHeight="1">
      <c r="A3120" s="331" t="s">
        <v>11064</v>
      </c>
      <c r="B3120" s="331" t="s">
        <v>11065</v>
      </c>
      <c r="C3120" s="331" t="str">
        <f t="shared" si="1"/>
        <v>LVBabītes novads</v>
      </c>
    </row>
    <row r="3121" ht="13.5" customHeight="1">
      <c r="A3121" s="331" t="s">
        <v>11066</v>
      </c>
      <c r="B3121" s="331" t="s">
        <v>11067</v>
      </c>
      <c r="C3121" s="331" t="str">
        <f t="shared" si="1"/>
        <v>LVBaldones novads</v>
      </c>
    </row>
    <row r="3122" ht="13.5" customHeight="1">
      <c r="A3122" s="331" t="s">
        <v>11068</v>
      </c>
      <c r="B3122" s="331" t="s">
        <v>11069</v>
      </c>
      <c r="C3122" s="331" t="str">
        <f t="shared" si="1"/>
        <v>LVBaltinavas novads</v>
      </c>
    </row>
    <row r="3123" ht="13.5" customHeight="1">
      <c r="A3123" s="331" t="s">
        <v>11070</v>
      </c>
      <c r="B3123" s="331" t="s">
        <v>11071</v>
      </c>
      <c r="C3123" s="331" t="str">
        <f t="shared" si="1"/>
        <v>LVBalvu novads</v>
      </c>
    </row>
    <row r="3124" ht="13.5" customHeight="1">
      <c r="A3124" s="331" t="s">
        <v>11072</v>
      </c>
      <c r="B3124" s="331" t="s">
        <v>11073</v>
      </c>
      <c r="C3124" s="331" t="str">
        <f t="shared" si="1"/>
        <v>LVBauskas novads</v>
      </c>
    </row>
    <row r="3125" ht="13.5" customHeight="1">
      <c r="A3125" s="331" t="s">
        <v>11074</v>
      </c>
      <c r="B3125" s="331" t="s">
        <v>11075</v>
      </c>
      <c r="C3125" s="331" t="str">
        <f t="shared" si="1"/>
        <v>LVBeverīnas novads</v>
      </c>
    </row>
    <row r="3126" ht="13.5" customHeight="1">
      <c r="A3126" s="331" t="s">
        <v>11076</v>
      </c>
      <c r="B3126" s="331" t="s">
        <v>11077</v>
      </c>
      <c r="C3126" s="331" t="str">
        <f t="shared" si="1"/>
        <v>LVBrocēnu novads</v>
      </c>
    </row>
    <row r="3127" ht="13.5" customHeight="1">
      <c r="A3127" s="331" t="s">
        <v>11078</v>
      </c>
      <c r="B3127" s="331" t="s">
        <v>11079</v>
      </c>
      <c r="C3127" s="331" t="str">
        <f t="shared" si="1"/>
        <v>LVBurtnieku novads</v>
      </c>
    </row>
    <row r="3128" ht="13.5" customHeight="1">
      <c r="A3128" s="331" t="s">
        <v>11080</v>
      </c>
      <c r="B3128" s="331" t="s">
        <v>11081</v>
      </c>
      <c r="C3128" s="331" t="str">
        <f t="shared" si="1"/>
        <v>LVCarnikavas novads</v>
      </c>
    </row>
    <row r="3129" ht="13.5" customHeight="1">
      <c r="A3129" s="331" t="s">
        <v>11082</v>
      </c>
      <c r="B3129" s="331" t="s">
        <v>11083</v>
      </c>
      <c r="C3129" s="331" t="str">
        <f t="shared" si="1"/>
        <v>LVCesvaines novads</v>
      </c>
    </row>
    <row r="3130" ht="13.5" customHeight="1">
      <c r="A3130" s="331" t="s">
        <v>11084</v>
      </c>
      <c r="B3130" s="331" t="s">
        <v>11085</v>
      </c>
      <c r="C3130" s="331" t="str">
        <f t="shared" si="1"/>
        <v>LVCēsu novads</v>
      </c>
    </row>
    <row r="3131" ht="13.5" customHeight="1">
      <c r="A3131" s="331" t="s">
        <v>11086</v>
      </c>
      <c r="B3131" s="331" t="s">
        <v>11087</v>
      </c>
      <c r="C3131" s="331" t="str">
        <f t="shared" si="1"/>
        <v>LVCiblas novads</v>
      </c>
    </row>
    <row r="3132" ht="13.5" customHeight="1">
      <c r="A3132" s="331" t="s">
        <v>11088</v>
      </c>
      <c r="B3132" s="331" t="s">
        <v>11089</v>
      </c>
      <c r="C3132" s="331" t="str">
        <f t="shared" si="1"/>
        <v>LVDagdas novads</v>
      </c>
    </row>
    <row r="3133" ht="13.5" customHeight="1">
      <c r="A3133" s="331" t="s">
        <v>11090</v>
      </c>
      <c r="B3133" s="331" t="s">
        <v>11091</v>
      </c>
      <c r="C3133" s="331" t="str">
        <f t="shared" si="1"/>
        <v>LVDaugavpils novads</v>
      </c>
    </row>
    <row r="3134" ht="13.5" customHeight="1">
      <c r="A3134" s="331" t="s">
        <v>11092</v>
      </c>
      <c r="B3134" s="331" t="s">
        <v>11093</v>
      </c>
      <c r="C3134" s="331" t="str">
        <f t="shared" si="1"/>
        <v>LVDobeles novads</v>
      </c>
    </row>
    <row r="3135" ht="13.5" customHeight="1">
      <c r="A3135" s="331" t="s">
        <v>11094</v>
      </c>
      <c r="B3135" s="331" t="s">
        <v>11095</v>
      </c>
      <c r="C3135" s="331" t="str">
        <f t="shared" si="1"/>
        <v>LVDundagas novads</v>
      </c>
    </row>
    <row r="3136" ht="13.5" customHeight="1">
      <c r="A3136" s="331" t="s">
        <v>11096</v>
      </c>
      <c r="B3136" s="331" t="s">
        <v>11097</v>
      </c>
      <c r="C3136" s="331" t="str">
        <f t="shared" si="1"/>
        <v>LVDurbes novads</v>
      </c>
    </row>
    <row r="3137" ht="13.5" customHeight="1">
      <c r="A3137" s="331" t="s">
        <v>11098</v>
      </c>
      <c r="B3137" s="331" t="s">
        <v>11099</v>
      </c>
      <c r="C3137" s="331" t="str">
        <f t="shared" si="1"/>
        <v>LVEngures novads</v>
      </c>
    </row>
    <row r="3138" ht="13.5" customHeight="1">
      <c r="A3138" s="331" t="s">
        <v>11100</v>
      </c>
      <c r="B3138" s="331" t="s">
        <v>11101</v>
      </c>
      <c r="C3138" s="331" t="str">
        <f t="shared" si="1"/>
        <v>LVĒrgļu novads</v>
      </c>
    </row>
    <row r="3139" ht="13.5" customHeight="1">
      <c r="A3139" s="331" t="s">
        <v>11102</v>
      </c>
      <c r="B3139" s="331" t="s">
        <v>11103</v>
      </c>
      <c r="C3139" s="331" t="str">
        <f t="shared" si="1"/>
        <v>LVGarkalnes novads</v>
      </c>
    </row>
    <row r="3140" ht="13.5" customHeight="1">
      <c r="A3140" s="331" t="s">
        <v>11104</v>
      </c>
      <c r="B3140" s="331" t="s">
        <v>11105</v>
      </c>
      <c r="C3140" s="331" t="str">
        <f t="shared" si="1"/>
        <v>LVGrobiņas novads</v>
      </c>
    </row>
    <row r="3141" ht="13.5" customHeight="1">
      <c r="A3141" s="331" t="s">
        <v>11106</v>
      </c>
      <c r="B3141" s="331" t="s">
        <v>11107</v>
      </c>
      <c r="C3141" s="331" t="str">
        <f t="shared" si="1"/>
        <v>LVGulbenes novads</v>
      </c>
    </row>
    <row r="3142" ht="13.5" customHeight="1">
      <c r="A3142" s="331" t="s">
        <v>11108</v>
      </c>
      <c r="B3142" s="331" t="s">
        <v>11109</v>
      </c>
      <c r="C3142" s="331" t="str">
        <f t="shared" si="1"/>
        <v>LVIecavas novads</v>
      </c>
    </row>
    <row r="3143" ht="13.5" customHeight="1">
      <c r="A3143" s="331" t="s">
        <v>11110</v>
      </c>
      <c r="B3143" s="331" t="s">
        <v>11111</v>
      </c>
      <c r="C3143" s="331" t="str">
        <f t="shared" si="1"/>
        <v>LVIkšķiles novads</v>
      </c>
    </row>
    <row r="3144" ht="13.5" customHeight="1">
      <c r="A3144" s="331" t="s">
        <v>11112</v>
      </c>
      <c r="B3144" s="331" t="s">
        <v>11113</v>
      </c>
      <c r="C3144" s="331" t="str">
        <f t="shared" si="1"/>
        <v>LVIlūkstes novads</v>
      </c>
    </row>
    <row r="3145" ht="13.5" customHeight="1">
      <c r="A3145" s="331" t="s">
        <v>11114</v>
      </c>
      <c r="B3145" s="331" t="s">
        <v>11115</v>
      </c>
      <c r="C3145" s="331" t="str">
        <f t="shared" si="1"/>
        <v>LVInčukalna novads</v>
      </c>
    </row>
    <row r="3146" ht="13.5" customHeight="1">
      <c r="A3146" s="331" t="s">
        <v>11116</v>
      </c>
      <c r="B3146" s="331" t="s">
        <v>11117</v>
      </c>
      <c r="C3146" s="331" t="str">
        <f t="shared" si="1"/>
        <v>LVJaunjelgavas novads</v>
      </c>
    </row>
    <row r="3147" ht="13.5" customHeight="1">
      <c r="A3147" s="331" t="s">
        <v>11118</v>
      </c>
      <c r="B3147" s="331" t="s">
        <v>11119</v>
      </c>
      <c r="C3147" s="331" t="str">
        <f t="shared" si="1"/>
        <v>LVJaunpiebalgas novads</v>
      </c>
    </row>
    <row r="3148" ht="13.5" customHeight="1">
      <c r="A3148" s="331" t="s">
        <v>11120</v>
      </c>
      <c r="B3148" s="331" t="s">
        <v>11121</v>
      </c>
      <c r="C3148" s="331" t="str">
        <f t="shared" si="1"/>
        <v>LVJaunpils novads</v>
      </c>
    </row>
    <row r="3149" ht="13.5" customHeight="1">
      <c r="A3149" s="331" t="s">
        <v>11122</v>
      </c>
      <c r="B3149" s="331" t="s">
        <v>11123</v>
      </c>
      <c r="C3149" s="331" t="str">
        <f t="shared" si="1"/>
        <v>LVJelgavas novads</v>
      </c>
    </row>
    <row r="3150" ht="13.5" customHeight="1">
      <c r="A3150" s="331" t="s">
        <v>11124</v>
      </c>
      <c r="B3150" s="331" t="s">
        <v>11125</v>
      </c>
      <c r="C3150" s="331" t="str">
        <f t="shared" si="1"/>
        <v>LVJēkabpils novads</v>
      </c>
    </row>
    <row r="3151" ht="13.5" customHeight="1">
      <c r="A3151" s="331" t="s">
        <v>11126</v>
      </c>
      <c r="B3151" s="331" t="s">
        <v>11127</v>
      </c>
      <c r="C3151" s="331" t="str">
        <f t="shared" si="1"/>
        <v>LVKandavas novads</v>
      </c>
    </row>
    <row r="3152" ht="13.5" customHeight="1">
      <c r="A3152" s="331" t="s">
        <v>11128</v>
      </c>
      <c r="B3152" s="331" t="s">
        <v>11129</v>
      </c>
      <c r="C3152" s="331" t="str">
        <f t="shared" si="1"/>
        <v>LVKārsavas novads</v>
      </c>
    </row>
    <row r="3153" ht="13.5" customHeight="1">
      <c r="A3153" s="331" t="s">
        <v>11130</v>
      </c>
      <c r="B3153" s="331" t="s">
        <v>11131</v>
      </c>
      <c r="C3153" s="331" t="str">
        <f t="shared" si="1"/>
        <v>LVKocēnu novads</v>
      </c>
    </row>
    <row r="3154" ht="13.5" customHeight="1">
      <c r="A3154" s="331" t="s">
        <v>11132</v>
      </c>
      <c r="B3154" s="331" t="s">
        <v>11133</v>
      </c>
      <c r="C3154" s="331" t="str">
        <f t="shared" si="1"/>
        <v>LVKokneses novads</v>
      </c>
    </row>
    <row r="3155" ht="13.5" customHeight="1">
      <c r="A3155" s="331" t="s">
        <v>11134</v>
      </c>
      <c r="B3155" s="331" t="s">
        <v>11135</v>
      </c>
      <c r="C3155" s="331" t="str">
        <f t="shared" si="1"/>
        <v>LVKrāslavas novads</v>
      </c>
    </row>
    <row r="3156" ht="13.5" customHeight="1">
      <c r="A3156" s="331" t="s">
        <v>11136</v>
      </c>
      <c r="B3156" s="331" t="s">
        <v>11137</v>
      </c>
      <c r="C3156" s="331" t="str">
        <f t="shared" si="1"/>
        <v>LVKrimuldas novads</v>
      </c>
    </row>
    <row r="3157" ht="13.5" customHeight="1">
      <c r="A3157" s="331" t="s">
        <v>11138</v>
      </c>
      <c r="B3157" s="331" t="s">
        <v>11139</v>
      </c>
      <c r="C3157" s="331" t="str">
        <f t="shared" si="1"/>
        <v>LVKrustpils novads</v>
      </c>
    </row>
    <row r="3158" ht="13.5" customHeight="1">
      <c r="A3158" s="331" t="s">
        <v>11140</v>
      </c>
      <c r="B3158" s="331" t="s">
        <v>11141</v>
      </c>
      <c r="C3158" s="331" t="str">
        <f t="shared" si="1"/>
        <v>LVKuldīgas novads</v>
      </c>
    </row>
    <row r="3159" ht="13.5" customHeight="1">
      <c r="A3159" s="331" t="s">
        <v>11142</v>
      </c>
      <c r="B3159" s="331" t="s">
        <v>11143</v>
      </c>
      <c r="C3159" s="331" t="str">
        <f t="shared" si="1"/>
        <v>LVĶeguma novads</v>
      </c>
    </row>
    <row r="3160" ht="13.5" customHeight="1">
      <c r="A3160" s="331" t="s">
        <v>11144</v>
      </c>
      <c r="B3160" s="331" t="s">
        <v>11145</v>
      </c>
      <c r="C3160" s="331" t="str">
        <f t="shared" si="1"/>
        <v>LVĶekavas novads</v>
      </c>
    </row>
    <row r="3161" ht="13.5" customHeight="1">
      <c r="A3161" s="331" t="s">
        <v>11146</v>
      </c>
      <c r="B3161" s="331" t="s">
        <v>11147</v>
      </c>
      <c r="C3161" s="331" t="str">
        <f t="shared" si="1"/>
        <v>LVLielvārdes novads</v>
      </c>
    </row>
    <row r="3162" ht="13.5" customHeight="1">
      <c r="A3162" s="331" t="s">
        <v>11148</v>
      </c>
      <c r="B3162" s="331" t="s">
        <v>11149</v>
      </c>
      <c r="C3162" s="331" t="str">
        <f t="shared" si="1"/>
        <v>LVLimbažu novads</v>
      </c>
    </row>
    <row r="3163" ht="13.5" customHeight="1">
      <c r="A3163" s="331" t="s">
        <v>11150</v>
      </c>
      <c r="B3163" s="331" t="s">
        <v>11151</v>
      </c>
      <c r="C3163" s="331" t="str">
        <f t="shared" si="1"/>
        <v>LVLīgatnes novads</v>
      </c>
    </row>
    <row r="3164" ht="13.5" customHeight="1">
      <c r="A3164" s="331" t="s">
        <v>11152</v>
      </c>
      <c r="B3164" s="331" t="s">
        <v>11153</v>
      </c>
      <c r="C3164" s="331" t="str">
        <f t="shared" si="1"/>
        <v>LVLīvānu novads</v>
      </c>
    </row>
    <row r="3165" ht="13.5" customHeight="1">
      <c r="A3165" s="331" t="s">
        <v>11154</v>
      </c>
      <c r="B3165" s="331" t="s">
        <v>11155</v>
      </c>
      <c r="C3165" s="331" t="str">
        <f t="shared" si="1"/>
        <v>LVLubānas novads</v>
      </c>
    </row>
    <row r="3166" ht="13.5" customHeight="1">
      <c r="A3166" s="331" t="s">
        <v>11156</v>
      </c>
      <c r="B3166" s="331" t="s">
        <v>11157</v>
      </c>
      <c r="C3166" s="331" t="str">
        <f t="shared" si="1"/>
        <v>LVLudzas novads</v>
      </c>
    </row>
    <row r="3167" ht="13.5" customHeight="1">
      <c r="A3167" s="331" t="s">
        <v>11158</v>
      </c>
      <c r="B3167" s="331" t="s">
        <v>11159</v>
      </c>
      <c r="C3167" s="331" t="str">
        <f t="shared" si="1"/>
        <v>LVMadonas novads</v>
      </c>
    </row>
    <row r="3168" ht="13.5" customHeight="1">
      <c r="A3168" s="331" t="s">
        <v>11160</v>
      </c>
      <c r="B3168" s="331" t="s">
        <v>11161</v>
      </c>
      <c r="C3168" s="331" t="str">
        <f t="shared" si="1"/>
        <v>LVMazsalacas novads</v>
      </c>
    </row>
    <row r="3169" ht="13.5" customHeight="1">
      <c r="A3169" s="331" t="s">
        <v>11162</v>
      </c>
      <c r="B3169" s="331" t="s">
        <v>11163</v>
      </c>
      <c r="C3169" s="331" t="str">
        <f t="shared" si="1"/>
        <v>LVMālpils novads</v>
      </c>
    </row>
    <row r="3170" ht="13.5" customHeight="1">
      <c r="A3170" s="331" t="s">
        <v>11164</v>
      </c>
      <c r="B3170" s="331" t="s">
        <v>11165</v>
      </c>
      <c r="C3170" s="331" t="str">
        <f t="shared" si="1"/>
        <v>LVMārupes novads</v>
      </c>
    </row>
    <row r="3171" ht="13.5" customHeight="1">
      <c r="A3171" s="331" t="s">
        <v>11166</v>
      </c>
      <c r="B3171" s="331" t="s">
        <v>11167</v>
      </c>
      <c r="C3171" s="331" t="str">
        <f t="shared" si="1"/>
        <v>LVMērsraga novads</v>
      </c>
    </row>
    <row r="3172" ht="13.5" customHeight="1">
      <c r="A3172" s="331" t="s">
        <v>11168</v>
      </c>
      <c r="B3172" s="331" t="s">
        <v>11169</v>
      </c>
      <c r="C3172" s="331" t="str">
        <f t="shared" si="1"/>
        <v>LVNaukšēnu novads</v>
      </c>
    </row>
    <row r="3173" ht="13.5" customHeight="1">
      <c r="A3173" s="331" t="s">
        <v>11170</v>
      </c>
      <c r="B3173" s="331" t="s">
        <v>11171</v>
      </c>
      <c r="C3173" s="331" t="str">
        <f t="shared" si="1"/>
        <v>LVNeretas novads</v>
      </c>
    </row>
    <row r="3174" ht="13.5" customHeight="1">
      <c r="A3174" s="331" t="s">
        <v>11172</v>
      </c>
      <c r="B3174" s="331" t="s">
        <v>11173</v>
      </c>
      <c r="C3174" s="331" t="str">
        <f t="shared" si="1"/>
        <v>LVNīcas novads</v>
      </c>
    </row>
    <row r="3175" ht="13.5" customHeight="1">
      <c r="A3175" s="331" t="s">
        <v>11174</v>
      </c>
      <c r="B3175" s="331" t="s">
        <v>11175</v>
      </c>
      <c r="C3175" s="331" t="str">
        <f t="shared" si="1"/>
        <v>LVOgres novads</v>
      </c>
    </row>
    <row r="3176" ht="13.5" customHeight="1">
      <c r="A3176" s="331" t="s">
        <v>11176</v>
      </c>
      <c r="B3176" s="331" t="s">
        <v>11177</v>
      </c>
      <c r="C3176" s="331" t="str">
        <f t="shared" si="1"/>
        <v>LVOlaines novads</v>
      </c>
    </row>
    <row r="3177" ht="13.5" customHeight="1">
      <c r="A3177" s="331" t="s">
        <v>11178</v>
      </c>
      <c r="B3177" s="331" t="s">
        <v>11179</v>
      </c>
      <c r="C3177" s="331" t="str">
        <f t="shared" si="1"/>
        <v>LVOzolnieku novads</v>
      </c>
    </row>
    <row r="3178" ht="13.5" customHeight="1">
      <c r="A3178" s="331" t="s">
        <v>11180</v>
      </c>
      <c r="B3178" s="331" t="s">
        <v>11181</v>
      </c>
      <c r="C3178" s="331" t="str">
        <f t="shared" si="1"/>
        <v>LVPārgaujas novads</v>
      </c>
    </row>
    <row r="3179" ht="13.5" customHeight="1">
      <c r="A3179" s="331" t="s">
        <v>11182</v>
      </c>
      <c r="B3179" s="331" t="s">
        <v>11183</v>
      </c>
      <c r="C3179" s="331" t="str">
        <f t="shared" si="1"/>
        <v>LVPāvilostas novads</v>
      </c>
    </row>
    <row r="3180" ht="13.5" customHeight="1">
      <c r="A3180" s="331" t="s">
        <v>11184</v>
      </c>
      <c r="B3180" s="331" t="s">
        <v>11185</v>
      </c>
      <c r="C3180" s="331" t="str">
        <f t="shared" si="1"/>
        <v>LVPļaviņu novads</v>
      </c>
    </row>
    <row r="3181" ht="13.5" customHeight="1">
      <c r="A3181" s="331" t="s">
        <v>11186</v>
      </c>
      <c r="B3181" s="331" t="s">
        <v>11187</v>
      </c>
      <c r="C3181" s="331" t="str">
        <f t="shared" si="1"/>
        <v>LVPreiļu novads</v>
      </c>
    </row>
    <row r="3182" ht="13.5" customHeight="1">
      <c r="A3182" s="331" t="s">
        <v>11188</v>
      </c>
      <c r="B3182" s="331" t="s">
        <v>11189</v>
      </c>
      <c r="C3182" s="331" t="str">
        <f t="shared" si="1"/>
        <v>LVPriekules novads</v>
      </c>
    </row>
    <row r="3183" ht="13.5" customHeight="1">
      <c r="A3183" s="331" t="s">
        <v>11190</v>
      </c>
      <c r="B3183" s="331" t="s">
        <v>11191</v>
      </c>
      <c r="C3183" s="331" t="str">
        <f t="shared" si="1"/>
        <v>LVPriekuļu novads</v>
      </c>
    </row>
    <row r="3184" ht="13.5" customHeight="1">
      <c r="A3184" s="331" t="s">
        <v>11192</v>
      </c>
      <c r="B3184" s="331" t="s">
        <v>11193</v>
      </c>
      <c r="C3184" s="331" t="str">
        <f t="shared" si="1"/>
        <v>LVRaunas novads</v>
      </c>
    </row>
    <row r="3185" ht="13.5" customHeight="1">
      <c r="A3185" s="331" t="s">
        <v>11194</v>
      </c>
      <c r="B3185" s="331" t="s">
        <v>11195</v>
      </c>
      <c r="C3185" s="331" t="str">
        <f t="shared" si="1"/>
        <v>LVRēzeknes novads</v>
      </c>
    </row>
    <row r="3186" ht="13.5" customHeight="1">
      <c r="A3186" s="331" t="s">
        <v>11196</v>
      </c>
      <c r="B3186" s="331" t="s">
        <v>11197</v>
      </c>
      <c r="C3186" s="331" t="str">
        <f t="shared" si="1"/>
        <v>LVRiebiņu novads</v>
      </c>
    </row>
    <row r="3187" ht="13.5" customHeight="1">
      <c r="A3187" s="331" t="s">
        <v>11198</v>
      </c>
      <c r="B3187" s="331" t="s">
        <v>11199</v>
      </c>
      <c r="C3187" s="331" t="str">
        <f t="shared" si="1"/>
        <v>LVRojas novads</v>
      </c>
    </row>
    <row r="3188" ht="13.5" customHeight="1">
      <c r="A3188" s="331" t="s">
        <v>11200</v>
      </c>
      <c r="B3188" s="331" t="s">
        <v>11201</v>
      </c>
      <c r="C3188" s="331" t="str">
        <f t="shared" si="1"/>
        <v>LVRopažu novads</v>
      </c>
    </row>
    <row r="3189" ht="13.5" customHeight="1">
      <c r="A3189" s="331" t="s">
        <v>11202</v>
      </c>
      <c r="B3189" s="331" t="s">
        <v>11203</v>
      </c>
      <c r="C3189" s="331" t="str">
        <f t="shared" si="1"/>
        <v>LVRucavas novads</v>
      </c>
    </row>
    <row r="3190" ht="13.5" customHeight="1">
      <c r="A3190" s="331" t="s">
        <v>11204</v>
      </c>
      <c r="B3190" s="331" t="s">
        <v>11205</v>
      </c>
      <c r="C3190" s="331" t="str">
        <f t="shared" si="1"/>
        <v>LVRugāju novads</v>
      </c>
    </row>
    <row r="3191" ht="13.5" customHeight="1">
      <c r="A3191" s="331" t="s">
        <v>11206</v>
      </c>
      <c r="B3191" s="331" t="s">
        <v>11207</v>
      </c>
      <c r="C3191" s="331" t="str">
        <f t="shared" si="1"/>
        <v>LVRundāles novads</v>
      </c>
    </row>
    <row r="3192" ht="13.5" customHeight="1">
      <c r="A3192" s="331" t="s">
        <v>11208</v>
      </c>
      <c r="B3192" s="331" t="s">
        <v>11209</v>
      </c>
      <c r="C3192" s="331" t="str">
        <f t="shared" si="1"/>
        <v>LVRūjienas novads</v>
      </c>
    </row>
    <row r="3193" ht="13.5" customHeight="1">
      <c r="A3193" s="331" t="s">
        <v>11210</v>
      </c>
      <c r="B3193" s="331" t="s">
        <v>11211</v>
      </c>
      <c r="C3193" s="331" t="str">
        <f t="shared" si="1"/>
        <v>LVSalas novads</v>
      </c>
    </row>
    <row r="3194" ht="13.5" customHeight="1">
      <c r="A3194" s="331" t="s">
        <v>11212</v>
      </c>
      <c r="B3194" s="331" t="s">
        <v>11213</v>
      </c>
      <c r="C3194" s="331" t="str">
        <f t="shared" si="1"/>
        <v>LVSalacgrīvas novads</v>
      </c>
    </row>
    <row r="3195" ht="13.5" customHeight="1">
      <c r="A3195" s="331" t="s">
        <v>11214</v>
      </c>
      <c r="B3195" s="331" t="s">
        <v>11215</v>
      </c>
      <c r="C3195" s="331" t="str">
        <f t="shared" si="1"/>
        <v>LVSalaspils novads</v>
      </c>
    </row>
    <row r="3196" ht="13.5" customHeight="1">
      <c r="A3196" s="331" t="s">
        <v>11216</v>
      </c>
      <c r="B3196" s="331" t="s">
        <v>11217</v>
      </c>
      <c r="C3196" s="331" t="str">
        <f t="shared" si="1"/>
        <v>LVSaldus novads</v>
      </c>
    </row>
    <row r="3197" ht="13.5" customHeight="1">
      <c r="A3197" s="331" t="s">
        <v>11218</v>
      </c>
      <c r="B3197" s="331" t="s">
        <v>11219</v>
      </c>
      <c r="C3197" s="331" t="str">
        <f t="shared" si="1"/>
        <v>LVSaulkrastu novads</v>
      </c>
    </row>
    <row r="3198" ht="13.5" customHeight="1">
      <c r="A3198" s="331" t="s">
        <v>11220</v>
      </c>
      <c r="B3198" s="331" t="s">
        <v>11221</v>
      </c>
      <c r="C3198" s="331" t="str">
        <f t="shared" si="1"/>
        <v>LVSējas novads</v>
      </c>
    </row>
    <row r="3199" ht="13.5" customHeight="1">
      <c r="A3199" s="331" t="s">
        <v>11222</v>
      </c>
      <c r="B3199" s="331" t="s">
        <v>11223</v>
      </c>
      <c r="C3199" s="331" t="str">
        <f t="shared" si="1"/>
        <v>LVSiguldas novads</v>
      </c>
    </row>
    <row r="3200" ht="13.5" customHeight="1">
      <c r="A3200" s="331" t="s">
        <v>11224</v>
      </c>
      <c r="B3200" s="331" t="s">
        <v>11225</v>
      </c>
      <c r="C3200" s="331" t="str">
        <f t="shared" si="1"/>
        <v>LVSkrīveru novads</v>
      </c>
    </row>
    <row r="3201" ht="13.5" customHeight="1">
      <c r="A3201" s="331" t="s">
        <v>11226</v>
      </c>
      <c r="B3201" s="331" t="s">
        <v>11227</v>
      </c>
      <c r="C3201" s="331" t="str">
        <f t="shared" si="1"/>
        <v>LVSkrundas novads</v>
      </c>
    </row>
    <row r="3202" ht="13.5" customHeight="1">
      <c r="A3202" s="331" t="s">
        <v>11228</v>
      </c>
      <c r="B3202" s="331" t="s">
        <v>11229</v>
      </c>
      <c r="C3202" s="331" t="str">
        <f t="shared" si="1"/>
        <v>LVSmiltenes novads</v>
      </c>
    </row>
    <row r="3203" ht="13.5" customHeight="1">
      <c r="A3203" s="331" t="s">
        <v>11230</v>
      </c>
      <c r="B3203" s="331" t="s">
        <v>11231</v>
      </c>
      <c r="C3203" s="331" t="str">
        <f t="shared" si="1"/>
        <v>LVStopiņu novads</v>
      </c>
    </row>
    <row r="3204" ht="13.5" customHeight="1">
      <c r="A3204" s="331" t="s">
        <v>11232</v>
      </c>
      <c r="B3204" s="331" t="s">
        <v>11233</v>
      </c>
      <c r="C3204" s="331" t="str">
        <f t="shared" si="1"/>
        <v>LVStrenču novads</v>
      </c>
    </row>
    <row r="3205" ht="13.5" customHeight="1">
      <c r="A3205" s="331" t="s">
        <v>11234</v>
      </c>
      <c r="B3205" s="331" t="s">
        <v>11235</v>
      </c>
      <c r="C3205" s="331" t="str">
        <f t="shared" si="1"/>
        <v>LVTalsu novads</v>
      </c>
    </row>
    <row r="3206" ht="13.5" customHeight="1">
      <c r="A3206" s="331" t="s">
        <v>11236</v>
      </c>
      <c r="B3206" s="331" t="s">
        <v>11237</v>
      </c>
      <c r="C3206" s="331" t="str">
        <f t="shared" si="1"/>
        <v>LVTērvetes novads</v>
      </c>
    </row>
    <row r="3207" ht="13.5" customHeight="1">
      <c r="A3207" s="331" t="s">
        <v>11238</v>
      </c>
      <c r="B3207" s="331" t="s">
        <v>11239</v>
      </c>
      <c r="C3207" s="331" t="str">
        <f t="shared" si="1"/>
        <v>LVTukuma novads</v>
      </c>
    </row>
    <row r="3208" ht="13.5" customHeight="1">
      <c r="A3208" s="331" t="s">
        <v>11240</v>
      </c>
      <c r="B3208" s="331" t="s">
        <v>11241</v>
      </c>
      <c r="C3208" s="331" t="str">
        <f t="shared" si="1"/>
        <v>LVVaiņodes novads</v>
      </c>
    </row>
    <row r="3209" ht="13.5" customHeight="1">
      <c r="A3209" s="331" t="s">
        <v>11242</v>
      </c>
      <c r="B3209" s="331" t="s">
        <v>11243</v>
      </c>
      <c r="C3209" s="331" t="str">
        <f t="shared" si="1"/>
        <v>LVValkas novads</v>
      </c>
    </row>
    <row r="3210" ht="13.5" customHeight="1">
      <c r="A3210" s="331" t="s">
        <v>11244</v>
      </c>
      <c r="B3210" s="331" t="s">
        <v>11245</v>
      </c>
      <c r="C3210" s="331" t="str">
        <f t="shared" si="1"/>
        <v>LVVarakļānu novads</v>
      </c>
    </row>
    <row r="3211" ht="13.5" customHeight="1">
      <c r="A3211" s="331" t="s">
        <v>11246</v>
      </c>
      <c r="B3211" s="331" t="s">
        <v>11247</v>
      </c>
      <c r="C3211" s="331" t="str">
        <f t="shared" si="1"/>
        <v>LVVārkavas novads</v>
      </c>
    </row>
    <row r="3212" ht="13.5" customHeight="1">
      <c r="A3212" s="331" t="s">
        <v>11248</v>
      </c>
      <c r="B3212" s="331" t="s">
        <v>11249</v>
      </c>
      <c r="C3212" s="331" t="str">
        <f t="shared" si="1"/>
        <v>LVVecpiebalgas novads</v>
      </c>
    </row>
    <row r="3213" ht="13.5" customHeight="1">
      <c r="A3213" s="331" t="s">
        <v>11250</v>
      </c>
      <c r="B3213" s="331" t="s">
        <v>11251</v>
      </c>
      <c r="C3213" s="331" t="str">
        <f t="shared" si="1"/>
        <v>LVVecumnieku novads</v>
      </c>
    </row>
    <row r="3214" ht="13.5" customHeight="1">
      <c r="A3214" s="331" t="s">
        <v>11252</v>
      </c>
      <c r="B3214" s="331" t="s">
        <v>11253</v>
      </c>
      <c r="C3214" s="331" t="str">
        <f t="shared" si="1"/>
        <v>LVVentspils novads</v>
      </c>
    </row>
    <row r="3215" ht="13.5" customHeight="1">
      <c r="A3215" s="331" t="s">
        <v>11254</v>
      </c>
      <c r="B3215" s="331" t="s">
        <v>11255</v>
      </c>
      <c r="C3215" s="331" t="str">
        <f t="shared" si="1"/>
        <v>LVViesītes novads</v>
      </c>
    </row>
    <row r="3216" ht="13.5" customHeight="1">
      <c r="A3216" s="331" t="s">
        <v>11256</v>
      </c>
      <c r="B3216" s="331" t="s">
        <v>11257</v>
      </c>
      <c r="C3216" s="331" t="str">
        <f t="shared" si="1"/>
        <v>LVViļakas novads</v>
      </c>
    </row>
    <row r="3217" ht="13.5" customHeight="1">
      <c r="A3217" s="331" t="s">
        <v>11258</v>
      </c>
      <c r="B3217" s="331" t="s">
        <v>11259</v>
      </c>
      <c r="C3217" s="331" t="str">
        <f t="shared" si="1"/>
        <v>LVViļānu novads</v>
      </c>
    </row>
    <row r="3218" ht="13.5" customHeight="1">
      <c r="A3218" s="331" t="s">
        <v>11260</v>
      </c>
      <c r="B3218" s="331" t="s">
        <v>11261</v>
      </c>
      <c r="C3218" s="331" t="str">
        <f t="shared" si="1"/>
        <v>LVZilupes novads</v>
      </c>
    </row>
    <row r="3219" ht="13.5" customHeight="1">
      <c r="A3219" s="331" t="s">
        <v>11262</v>
      </c>
      <c r="B3219" s="331" t="s">
        <v>11263</v>
      </c>
      <c r="C3219" s="331" t="str">
        <f t="shared" si="1"/>
        <v>LVDaugavpils</v>
      </c>
    </row>
    <row r="3220" ht="13.5" customHeight="1">
      <c r="A3220" s="331" t="s">
        <v>11264</v>
      </c>
      <c r="B3220" s="331" t="s">
        <v>11265</v>
      </c>
      <c r="C3220" s="331" t="str">
        <f t="shared" si="1"/>
        <v>LVJelgava</v>
      </c>
    </row>
    <row r="3221" ht="13.5" customHeight="1">
      <c r="A3221" s="331" t="s">
        <v>11266</v>
      </c>
      <c r="B3221" s="331" t="s">
        <v>11267</v>
      </c>
      <c r="C3221" s="331" t="str">
        <f t="shared" si="1"/>
        <v>LVJēkabpils</v>
      </c>
    </row>
    <row r="3222" ht="13.5" customHeight="1">
      <c r="A3222" s="331" t="s">
        <v>11268</v>
      </c>
      <c r="B3222" s="331" t="s">
        <v>11269</v>
      </c>
      <c r="C3222" s="331" t="str">
        <f t="shared" si="1"/>
        <v>LVJūrmala</v>
      </c>
    </row>
    <row r="3223" ht="13.5" customHeight="1">
      <c r="A3223" s="331" t="s">
        <v>11270</v>
      </c>
      <c r="B3223" s="331" t="s">
        <v>11271</v>
      </c>
      <c r="C3223" s="331" t="str">
        <f t="shared" si="1"/>
        <v>LVLiepāja</v>
      </c>
    </row>
    <row r="3224" ht="13.5" customHeight="1">
      <c r="A3224" s="331" t="s">
        <v>11272</v>
      </c>
      <c r="B3224" s="331" t="s">
        <v>11273</v>
      </c>
      <c r="C3224" s="331" t="str">
        <f t="shared" si="1"/>
        <v>LVRēzekne</v>
      </c>
    </row>
    <row r="3225" ht="13.5" customHeight="1">
      <c r="A3225" s="331" t="s">
        <v>11274</v>
      </c>
      <c r="B3225" s="331" t="s">
        <v>11275</v>
      </c>
      <c r="C3225" s="331" t="str">
        <f t="shared" si="1"/>
        <v>LVRīga</v>
      </c>
    </row>
    <row r="3226" ht="13.5" customHeight="1">
      <c r="A3226" s="331" t="s">
        <v>11276</v>
      </c>
      <c r="B3226" s="331" t="s">
        <v>11277</v>
      </c>
      <c r="C3226" s="331" t="str">
        <f t="shared" si="1"/>
        <v>LVVentspils</v>
      </c>
    </row>
    <row r="3227" ht="13.5" customHeight="1">
      <c r="A3227" s="331" t="s">
        <v>11278</v>
      </c>
      <c r="B3227" s="331" t="s">
        <v>11279</v>
      </c>
      <c r="C3227" s="331" t="str">
        <f t="shared" si="1"/>
        <v>LVValmiera</v>
      </c>
    </row>
    <row r="3228" ht="13.5" customHeight="1">
      <c r="A3228" s="331" t="s">
        <v>11280</v>
      </c>
      <c r="B3228" s="331" t="s">
        <v>11281</v>
      </c>
      <c r="C3228" s="331" t="str">
        <f t="shared" si="1"/>
        <v>LYBanghāzī</v>
      </c>
    </row>
    <row r="3229" ht="13.5" customHeight="1">
      <c r="A3229" s="331" t="s">
        <v>11282</v>
      </c>
      <c r="B3229" s="331" t="s">
        <v>11283</v>
      </c>
      <c r="C3229" s="331" t="str">
        <f t="shared" si="1"/>
        <v>LYAl Buţnān</v>
      </c>
    </row>
    <row r="3230" ht="13.5" customHeight="1">
      <c r="A3230" s="331" t="s">
        <v>11284</v>
      </c>
      <c r="B3230" s="331" t="s">
        <v>11285</v>
      </c>
      <c r="C3230" s="331" t="str">
        <f t="shared" si="1"/>
        <v>LYDarnah</v>
      </c>
    </row>
    <row r="3231" ht="13.5" customHeight="1">
      <c r="A3231" s="331" t="s">
        <v>11286</v>
      </c>
      <c r="B3231" s="331" t="s">
        <v>11287</v>
      </c>
      <c r="C3231" s="331" t="str">
        <f t="shared" si="1"/>
        <v>LYGhāt</v>
      </c>
    </row>
    <row r="3232" ht="13.5" customHeight="1">
      <c r="A3232" s="331" t="s">
        <v>11288</v>
      </c>
      <c r="B3232" s="331" t="s">
        <v>11289</v>
      </c>
      <c r="C3232" s="331" t="str">
        <f t="shared" si="1"/>
        <v>LYAl Jabal al Akhḑar</v>
      </c>
    </row>
    <row r="3233" ht="13.5" customHeight="1">
      <c r="A3233" s="331" t="s">
        <v>11290</v>
      </c>
      <c r="B3233" s="331" t="s">
        <v>11291</v>
      </c>
      <c r="C3233" s="331" t="str">
        <f t="shared" si="1"/>
        <v>LYAl Jabal al Gharbī</v>
      </c>
    </row>
    <row r="3234" ht="13.5" customHeight="1">
      <c r="A3234" s="331" t="s">
        <v>11292</v>
      </c>
      <c r="B3234" s="331" t="s">
        <v>11293</v>
      </c>
      <c r="C3234" s="331" t="str">
        <f t="shared" si="1"/>
        <v>LYAl Jafārah</v>
      </c>
    </row>
    <row r="3235" ht="13.5" customHeight="1">
      <c r="A3235" s="331" t="s">
        <v>11294</v>
      </c>
      <c r="B3235" s="331" t="s">
        <v>11295</v>
      </c>
      <c r="C3235" s="331" t="str">
        <f t="shared" si="1"/>
        <v>LYAl Jufrah</v>
      </c>
    </row>
    <row r="3236" ht="13.5" customHeight="1">
      <c r="A3236" s="331" t="s">
        <v>11296</v>
      </c>
      <c r="B3236" s="331" t="s">
        <v>11297</v>
      </c>
      <c r="C3236" s="331" t="str">
        <f t="shared" si="1"/>
        <v>LYAl Kufrah</v>
      </c>
    </row>
    <row r="3237" ht="13.5" customHeight="1">
      <c r="A3237" s="331" t="s">
        <v>11298</v>
      </c>
      <c r="B3237" s="331" t="s">
        <v>11299</v>
      </c>
      <c r="C3237" s="331" t="str">
        <f t="shared" si="1"/>
        <v>LYAl Marqab</v>
      </c>
    </row>
    <row r="3238" ht="13.5" customHeight="1">
      <c r="A3238" s="331" t="s">
        <v>11300</v>
      </c>
      <c r="B3238" s="331" t="s">
        <v>11301</v>
      </c>
      <c r="C3238" s="331" t="str">
        <f t="shared" si="1"/>
        <v>LYMişrātah</v>
      </c>
    </row>
    <row r="3239" ht="13.5" customHeight="1">
      <c r="A3239" s="331" t="s">
        <v>11302</v>
      </c>
      <c r="B3239" s="331" t="s">
        <v>11303</v>
      </c>
      <c r="C3239" s="331" t="str">
        <f t="shared" si="1"/>
        <v>LYAl Marj</v>
      </c>
    </row>
    <row r="3240" ht="13.5" customHeight="1">
      <c r="A3240" s="331" t="s">
        <v>11304</v>
      </c>
      <c r="B3240" s="331" t="s">
        <v>11305</v>
      </c>
      <c r="C3240" s="331" t="str">
        <f t="shared" si="1"/>
        <v>LYMurzuq</v>
      </c>
    </row>
    <row r="3241" ht="13.5" customHeight="1">
      <c r="A3241" s="331" t="s">
        <v>11306</v>
      </c>
      <c r="B3241" s="331" t="s">
        <v>11307</v>
      </c>
      <c r="C3241" s="331" t="str">
        <f t="shared" si="1"/>
        <v>LYNālūt</v>
      </c>
    </row>
    <row r="3242" ht="13.5" customHeight="1">
      <c r="A3242" s="331" t="s">
        <v>11308</v>
      </c>
      <c r="B3242" s="331" t="s">
        <v>11309</v>
      </c>
      <c r="C3242" s="331" t="str">
        <f t="shared" si="1"/>
        <v>LYAn Nuqāţ al Khams</v>
      </c>
    </row>
    <row r="3243" ht="13.5" customHeight="1">
      <c r="A3243" s="331" t="s">
        <v>11310</v>
      </c>
      <c r="B3243" s="331" t="s">
        <v>11311</v>
      </c>
      <c r="C3243" s="331" t="str">
        <f t="shared" si="1"/>
        <v>LYSabhā</v>
      </c>
    </row>
    <row r="3244" ht="13.5" customHeight="1">
      <c r="A3244" s="331" t="s">
        <v>11312</v>
      </c>
      <c r="B3244" s="331" t="s">
        <v>11313</v>
      </c>
      <c r="C3244" s="331" t="str">
        <f t="shared" si="1"/>
        <v>LYSurt</v>
      </c>
    </row>
    <row r="3245" ht="13.5" customHeight="1">
      <c r="A3245" s="331" t="s">
        <v>11314</v>
      </c>
      <c r="B3245" s="331" t="s">
        <v>11315</v>
      </c>
      <c r="C3245" s="331" t="str">
        <f t="shared" si="1"/>
        <v>LYŢarābulus</v>
      </c>
    </row>
    <row r="3246" ht="13.5" customHeight="1">
      <c r="A3246" s="331" t="s">
        <v>11316</v>
      </c>
      <c r="B3246" s="331" t="s">
        <v>11317</v>
      </c>
      <c r="C3246" s="331" t="str">
        <f t="shared" si="1"/>
        <v>LYAl Wāḩāt</v>
      </c>
    </row>
    <row r="3247" ht="13.5" customHeight="1">
      <c r="A3247" s="331" t="s">
        <v>11318</v>
      </c>
      <c r="B3247" s="331" t="s">
        <v>11319</v>
      </c>
      <c r="C3247" s="331" t="str">
        <f t="shared" si="1"/>
        <v>LYWādī al Ḩayāt</v>
      </c>
    </row>
    <row r="3248" ht="13.5" customHeight="1">
      <c r="A3248" s="331" t="s">
        <v>11320</v>
      </c>
      <c r="B3248" s="331" t="s">
        <v>11321</v>
      </c>
      <c r="C3248" s="331" t="str">
        <f t="shared" si="1"/>
        <v>LYWādī ash Shāţi’</v>
      </c>
    </row>
    <row r="3249" ht="13.5" customHeight="1">
      <c r="A3249" s="331" t="s">
        <v>11322</v>
      </c>
      <c r="B3249" s="331" t="s">
        <v>11323</v>
      </c>
      <c r="C3249" s="331" t="str">
        <f t="shared" si="1"/>
        <v>LYAz Zāwiyah</v>
      </c>
    </row>
    <row r="3250" ht="13.5" customHeight="1">
      <c r="A3250" s="331" t="s">
        <v>11324</v>
      </c>
      <c r="B3250" s="331" t="s">
        <v>11325</v>
      </c>
      <c r="C3250" s="331" t="str">
        <f t="shared" si="1"/>
        <v>MATanger-Tétouan-Al Hoceïma</v>
      </c>
    </row>
    <row r="3251" ht="13.5" customHeight="1">
      <c r="A3251" s="331" t="s">
        <v>11326</v>
      </c>
      <c r="B3251" s="331" t="s">
        <v>11327</v>
      </c>
      <c r="C3251" s="331" t="str">
        <f t="shared" si="1"/>
        <v>MAM’diq-Fnideq</v>
      </c>
    </row>
    <row r="3252" ht="13.5" customHeight="1">
      <c r="A3252" s="331" t="s">
        <v>11328</v>
      </c>
      <c r="B3252" s="331" t="s">
        <v>11329</v>
      </c>
      <c r="C3252" s="331" t="str">
        <f t="shared" si="1"/>
        <v>MATanger-Assilah</v>
      </c>
    </row>
    <row r="3253" ht="13.5" customHeight="1">
      <c r="A3253" s="331" t="s">
        <v>11330</v>
      </c>
      <c r="B3253" s="331" t="s">
        <v>11331</v>
      </c>
      <c r="C3253" s="331" t="str">
        <f t="shared" si="1"/>
        <v>MAChefchaouen</v>
      </c>
    </row>
    <row r="3254" ht="13.5" customHeight="1">
      <c r="A3254" s="331" t="s">
        <v>11332</v>
      </c>
      <c r="B3254" s="331" t="s">
        <v>11333</v>
      </c>
      <c r="C3254" s="331" t="str">
        <f t="shared" si="1"/>
        <v>MAFahs-Anjra</v>
      </c>
    </row>
    <row r="3255" ht="13.5" customHeight="1">
      <c r="A3255" s="331" t="s">
        <v>11334</v>
      </c>
      <c r="B3255" s="331" t="s">
        <v>11335</v>
      </c>
      <c r="C3255" s="331" t="str">
        <f t="shared" si="1"/>
        <v>MAAl Hoceïma</v>
      </c>
    </row>
    <row r="3256" ht="13.5" customHeight="1">
      <c r="A3256" s="331" t="s">
        <v>11336</v>
      </c>
      <c r="B3256" s="331" t="s">
        <v>11337</v>
      </c>
      <c r="C3256" s="331" t="str">
        <f t="shared" si="1"/>
        <v>MALarache</v>
      </c>
    </row>
    <row r="3257" ht="13.5" customHeight="1">
      <c r="A3257" s="331" t="s">
        <v>11338</v>
      </c>
      <c r="B3257" s="331" t="s">
        <v>11339</v>
      </c>
      <c r="C3257" s="331" t="str">
        <f t="shared" si="1"/>
        <v>MAOuezzane</v>
      </c>
    </row>
    <row r="3258" ht="13.5" customHeight="1">
      <c r="A3258" s="331" t="s">
        <v>11340</v>
      </c>
      <c r="B3258" s="331" t="s">
        <v>11341</v>
      </c>
      <c r="C3258" s="331" t="str">
        <f t="shared" si="1"/>
        <v>MATétouan</v>
      </c>
    </row>
    <row r="3259" ht="13.5" customHeight="1">
      <c r="A3259" s="331" t="s">
        <v>11342</v>
      </c>
      <c r="B3259" s="331" t="s">
        <v>11343</v>
      </c>
      <c r="C3259" s="331" t="str">
        <f t="shared" si="1"/>
        <v>MAL'Oriental</v>
      </c>
    </row>
    <row r="3260" ht="13.5" customHeight="1">
      <c r="A3260" s="331" t="s">
        <v>11344</v>
      </c>
      <c r="B3260" s="331" t="s">
        <v>11345</v>
      </c>
      <c r="C3260" s="331" t="str">
        <f t="shared" si="1"/>
        <v>MAOujda-Angad</v>
      </c>
    </row>
    <row r="3261" ht="13.5" customHeight="1">
      <c r="A3261" s="331" t="s">
        <v>11346</v>
      </c>
      <c r="B3261" s="331" t="s">
        <v>11347</v>
      </c>
      <c r="C3261" s="331" t="str">
        <f t="shared" si="1"/>
        <v>MABerkane</v>
      </c>
    </row>
    <row r="3262" ht="13.5" customHeight="1">
      <c r="A3262" s="331" t="s">
        <v>11348</v>
      </c>
      <c r="B3262" s="331" t="s">
        <v>11349</v>
      </c>
      <c r="C3262" s="331" t="str">
        <f t="shared" si="1"/>
        <v>MADriouch</v>
      </c>
    </row>
    <row r="3263" ht="13.5" customHeight="1">
      <c r="A3263" s="331" t="s">
        <v>11350</v>
      </c>
      <c r="B3263" s="331" t="s">
        <v>11351</v>
      </c>
      <c r="C3263" s="331" t="str">
        <f t="shared" si="1"/>
        <v>MAFiguig</v>
      </c>
    </row>
    <row r="3264" ht="13.5" customHeight="1">
      <c r="A3264" s="331" t="s">
        <v>11352</v>
      </c>
      <c r="B3264" s="331" t="s">
        <v>11353</v>
      </c>
      <c r="C3264" s="331" t="str">
        <f t="shared" si="1"/>
        <v>MAGuercif</v>
      </c>
    </row>
    <row r="3265" ht="13.5" customHeight="1">
      <c r="A3265" s="331" t="s">
        <v>11354</v>
      </c>
      <c r="B3265" s="331" t="s">
        <v>11355</v>
      </c>
      <c r="C3265" s="331" t="str">
        <f t="shared" si="1"/>
        <v>MAJerada</v>
      </c>
    </row>
    <row r="3266" ht="13.5" customHeight="1">
      <c r="A3266" s="331" t="s">
        <v>11356</v>
      </c>
      <c r="B3266" s="331" t="s">
        <v>11357</v>
      </c>
      <c r="C3266" s="331" t="str">
        <f t="shared" si="1"/>
        <v>MANador</v>
      </c>
    </row>
    <row r="3267" ht="13.5" customHeight="1">
      <c r="A3267" s="331" t="s">
        <v>11358</v>
      </c>
      <c r="B3267" s="331" t="s">
        <v>11359</v>
      </c>
      <c r="C3267" s="331" t="str">
        <f t="shared" si="1"/>
        <v>MATaourirt</v>
      </c>
    </row>
    <row r="3268" ht="13.5" customHeight="1">
      <c r="A3268" s="331" t="s">
        <v>11360</v>
      </c>
      <c r="B3268" s="331" t="s">
        <v>11361</v>
      </c>
      <c r="C3268" s="331" t="str">
        <f t="shared" si="1"/>
        <v>MAFès-Meknès</v>
      </c>
    </row>
    <row r="3269" ht="13.5" customHeight="1">
      <c r="A3269" s="331" t="s">
        <v>11362</v>
      </c>
      <c r="B3269" s="331" t="s">
        <v>11363</v>
      </c>
      <c r="C3269" s="331" t="str">
        <f t="shared" si="1"/>
        <v>MAFès</v>
      </c>
    </row>
    <row r="3270" ht="13.5" customHeight="1">
      <c r="A3270" s="331" t="s">
        <v>11364</v>
      </c>
      <c r="B3270" s="331" t="s">
        <v>11365</v>
      </c>
      <c r="C3270" s="331" t="str">
        <f t="shared" si="1"/>
        <v>MAMeknès</v>
      </c>
    </row>
    <row r="3271" ht="13.5" customHeight="1">
      <c r="A3271" s="331" t="s">
        <v>11366</v>
      </c>
      <c r="B3271" s="331" t="s">
        <v>11367</v>
      </c>
      <c r="C3271" s="331" t="str">
        <f t="shared" si="1"/>
        <v>MABoulemane</v>
      </c>
    </row>
    <row r="3272" ht="13.5" customHeight="1">
      <c r="A3272" s="331" t="s">
        <v>11368</v>
      </c>
      <c r="B3272" s="331" t="s">
        <v>11369</v>
      </c>
      <c r="C3272" s="331" t="str">
        <f t="shared" si="1"/>
        <v>MAEl Hajeb</v>
      </c>
    </row>
    <row r="3273" ht="13.5" customHeight="1">
      <c r="A3273" s="331" t="s">
        <v>11370</v>
      </c>
      <c r="B3273" s="331" t="s">
        <v>11371</v>
      </c>
      <c r="C3273" s="331" t="str">
        <f t="shared" si="1"/>
        <v>MAIfrane</v>
      </c>
    </row>
    <row r="3274" ht="13.5" customHeight="1">
      <c r="A3274" s="331" t="s">
        <v>11372</v>
      </c>
      <c r="B3274" s="331" t="s">
        <v>11373</v>
      </c>
      <c r="C3274" s="331" t="str">
        <f t="shared" si="1"/>
        <v>MAMoulay Yacoub</v>
      </c>
    </row>
    <row r="3275" ht="13.5" customHeight="1">
      <c r="A3275" s="331" t="s">
        <v>11374</v>
      </c>
      <c r="B3275" s="331" t="s">
        <v>11375</v>
      </c>
      <c r="C3275" s="331" t="str">
        <f t="shared" si="1"/>
        <v>MASefrou</v>
      </c>
    </row>
    <row r="3276" ht="13.5" customHeight="1">
      <c r="A3276" s="331" t="s">
        <v>11376</v>
      </c>
      <c r="B3276" s="331" t="s">
        <v>11377</v>
      </c>
      <c r="C3276" s="331" t="str">
        <f t="shared" si="1"/>
        <v>MATaounate</v>
      </c>
    </row>
    <row r="3277" ht="13.5" customHeight="1">
      <c r="A3277" s="331" t="s">
        <v>11378</v>
      </c>
      <c r="B3277" s="331" t="s">
        <v>11379</v>
      </c>
      <c r="C3277" s="331" t="str">
        <f t="shared" si="1"/>
        <v>MATaza</v>
      </c>
    </row>
    <row r="3278" ht="13.5" customHeight="1">
      <c r="A3278" s="331" t="s">
        <v>11380</v>
      </c>
      <c r="B3278" s="331" t="s">
        <v>11381</v>
      </c>
      <c r="C3278" s="331" t="str">
        <f t="shared" si="1"/>
        <v>MARabat-Salé-Kénitra</v>
      </c>
    </row>
    <row r="3279" ht="13.5" customHeight="1">
      <c r="A3279" s="331" t="s">
        <v>11382</v>
      </c>
      <c r="B3279" s="331" t="s">
        <v>11383</v>
      </c>
      <c r="C3279" s="331" t="str">
        <f t="shared" si="1"/>
        <v>MARabat</v>
      </c>
    </row>
    <row r="3280" ht="13.5" customHeight="1">
      <c r="A3280" s="331" t="s">
        <v>11384</v>
      </c>
      <c r="B3280" s="331" t="s">
        <v>11385</v>
      </c>
      <c r="C3280" s="331" t="str">
        <f t="shared" si="1"/>
        <v>MASalé</v>
      </c>
    </row>
    <row r="3281" ht="13.5" customHeight="1">
      <c r="A3281" s="331" t="s">
        <v>11386</v>
      </c>
      <c r="B3281" s="331" t="s">
        <v>11387</v>
      </c>
      <c r="C3281" s="331" t="str">
        <f t="shared" si="1"/>
        <v>MASkhirate-Témara</v>
      </c>
    </row>
    <row r="3282" ht="13.5" customHeight="1">
      <c r="A3282" s="331" t="s">
        <v>11388</v>
      </c>
      <c r="B3282" s="331" t="s">
        <v>11389</v>
      </c>
      <c r="C3282" s="331" t="str">
        <f t="shared" si="1"/>
        <v>MAKénitra</v>
      </c>
    </row>
    <row r="3283" ht="13.5" customHeight="1">
      <c r="A3283" s="331" t="s">
        <v>11390</v>
      </c>
      <c r="B3283" s="331" t="s">
        <v>11391</v>
      </c>
      <c r="C3283" s="331" t="str">
        <f t="shared" si="1"/>
        <v>MAKhemisset</v>
      </c>
    </row>
    <row r="3284" ht="13.5" customHeight="1">
      <c r="A3284" s="331" t="s">
        <v>11392</v>
      </c>
      <c r="B3284" s="331" t="s">
        <v>11393</v>
      </c>
      <c r="C3284" s="331" t="str">
        <f t="shared" si="1"/>
        <v>MANouaceur</v>
      </c>
    </row>
    <row r="3285" ht="13.5" customHeight="1">
      <c r="A3285" s="331" t="s">
        <v>11394</v>
      </c>
      <c r="B3285" s="331" t="s">
        <v>11395</v>
      </c>
      <c r="C3285" s="331" t="str">
        <f t="shared" si="1"/>
        <v>MASidi Kacem</v>
      </c>
    </row>
    <row r="3286" ht="13.5" customHeight="1">
      <c r="A3286" s="331" t="s">
        <v>11396</v>
      </c>
      <c r="B3286" s="331" t="s">
        <v>11397</v>
      </c>
      <c r="C3286" s="331" t="str">
        <f t="shared" si="1"/>
        <v>MASidi Slimane</v>
      </c>
    </row>
    <row r="3287" ht="13.5" customHeight="1">
      <c r="A3287" s="331" t="s">
        <v>11398</v>
      </c>
      <c r="B3287" s="331" t="s">
        <v>11399</v>
      </c>
      <c r="C3287" s="331" t="str">
        <f t="shared" si="1"/>
        <v>MABéni Mellal-Khénifra</v>
      </c>
    </row>
    <row r="3288" ht="13.5" customHeight="1">
      <c r="A3288" s="331" t="s">
        <v>11400</v>
      </c>
      <c r="B3288" s="331" t="s">
        <v>11401</v>
      </c>
      <c r="C3288" s="331" t="str">
        <f t="shared" si="1"/>
        <v>MAAzilal</v>
      </c>
    </row>
    <row r="3289" ht="13.5" customHeight="1">
      <c r="A3289" s="331" t="s">
        <v>11402</v>
      </c>
      <c r="B3289" s="331" t="s">
        <v>11403</v>
      </c>
      <c r="C3289" s="331" t="str">
        <f t="shared" si="1"/>
        <v>MABéni Mellal</v>
      </c>
    </row>
    <row r="3290" ht="13.5" customHeight="1">
      <c r="A3290" s="331" t="s">
        <v>11404</v>
      </c>
      <c r="B3290" s="331" t="s">
        <v>11405</v>
      </c>
      <c r="C3290" s="331" t="str">
        <f t="shared" si="1"/>
        <v>MAFquih Ben Salah</v>
      </c>
    </row>
    <row r="3291" ht="13.5" customHeight="1">
      <c r="A3291" s="331" t="s">
        <v>11406</v>
      </c>
      <c r="B3291" s="331" t="s">
        <v>11407</v>
      </c>
      <c r="C3291" s="331" t="str">
        <f t="shared" si="1"/>
        <v>MAKhenifra</v>
      </c>
    </row>
    <row r="3292" ht="13.5" customHeight="1">
      <c r="A3292" s="331" t="s">
        <v>11408</v>
      </c>
      <c r="B3292" s="331" t="s">
        <v>11409</v>
      </c>
      <c r="C3292" s="331" t="str">
        <f t="shared" si="1"/>
        <v>MAKhouribga</v>
      </c>
    </row>
    <row r="3293" ht="13.5" customHeight="1">
      <c r="A3293" s="331" t="s">
        <v>11410</v>
      </c>
      <c r="B3293" s="331" t="s">
        <v>11411</v>
      </c>
      <c r="C3293" s="331" t="str">
        <f t="shared" si="1"/>
        <v>MACasablanca-Settat</v>
      </c>
    </row>
    <row r="3294" ht="13.5" customHeight="1">
      <c r="A3294" s="331" t="s">
        <v>11412</v>
      </c>
      <c r="B3294" s="331" t="s">
        <v>11413</v>
      </c>
      <c r="C3294" s="331" t="str">
        <f t="shared" si="1"/>
        <v>MACasablanca</v>
      </c>
    </row>
    <row r="3295" ht="13.5" customHeight="1">
      <c r="A3295" s="331" t="s">
        <v>11414</v>
      </c>
      <c r="B3295" s="331" t="s">
        <v>11415</v>
      </c>
      <c r="C3295" s="331" t="str">
        <f t="shared" si="1"/>
        <v>MAMohammadia</v>
      </c>
    </row>
    <row r="3296" ht="13.5" customHeight="1">
      <c r="A3296" s="331" t="s">
        <v>11416</v>
      </c>
      <c r="B3296" s="331" t="s">
        <v>11417</v>
      </c>
      <c r="C3296" s="331" t="str">
        <f t="shared" si="1"/>
        <v>MABenslimane</v>
      </c>
    </row>
    <row r="3297" ht="13.5" customHeight="1">
      <c r="A3297" s="331" t="s">
        <v>11418</v>
      </c>
      <c r="B3297" s="331" t="s">
        <v>11419</v>
      </c>
      <c r="C3297" s="331" t="str">
        <f t="shared" si="1"/>
        <v>MABerrechid</v>
      </c>
    </row>
    <row r="3298" ht="13.5" customHeight="1">
      <c r="A3298" s="331" t="s">
        <v>11420</v>
      </c>
      <c r="B3298" s="331" t="s">
        <v>11421</v>
      </c>
      <c r="C3298" s="331" t="str">
        <f t="shared" si="1"/>
        <v>MAChtouka-Ait Baha</v>
      </c>
    </row>
    <row r="3299" ht="13.5" customHeight="1">
      <c r="A3299" s="331" t="s">
        <v>11422</v>
      </c>
      <c r="B3299" s="331" t="s">
        <v>11423</v>
      </c>
      <c r="C3299" s="331" t="str">
        <f t="shared" si="1"/>
        <v>MAEl Jadida</v>
      </c>
    </row>
    <row r="3300" ht="13.5" customHeight="1">
      <c r="A3300" s="331" t="s">
        <v>11424</v>
      </c>
      <c r="B3300" s="331" t="s">
        <v>11425</v>
      </c>
      <c r="C3300" s="331" t="str">
        <f t="shared" si="1"/>
        <v>MAMédiouna</v>
      </c>
    </row>
    <row r="3301" ht="13.5" customHeight="1">
      <c r="A3301" s="331" t="s">
        <v>11426</v>
      </c>
      <c r="B3301" s="331" t="s">
        <v>11427</v>
      </c>
      <c r="C3301" s="331" t="str">
        <f t="shared" si="1"/>
        <v>MASettat</v>
      </c>
    </row>
    <row r="3302" ht="13.5" customHeight="1">
      <c r="A3302" s="331" t="s">
        <v>11428</v>
      </c>
      <c r="B3302" s="331" t="s">
        <v>11429</v>
      </c>
      <c r="C3302" s="331" t="str">
        <f t="shared" si="1"/>
        <v>MASidi Bennour</v>
      </c>
    </row>
    <row r="3303" ht="13.5" customHeight="1">
      <c r="A3303" s="331" t="s">
        <v>11430</v>
      </c>
      <c r="B3303" s="331" t="s">
        <v>11431</v>
      </c>
      <c r="C3303" s="331" t="str">
        <f t="shared" si="1"/>
        <v>MAMarrakech-Safi</v>
      </c>
    </row>
    <row r="3304" ht="13.5" customHeight="1">
      <c r="A3304" s="331" t="s">
        <v>11432</v>
      </c>
      <c r="B3304" s="331" t="s">
        <v>11433</v>
      </c>
      <c r="C3304" s="331" t="str">
        <f t="shared" si="1"/>
        <v>MAMarrakech</v>
      </c>
    </row>
    <row r="3305" ht="13.5" customHeight="1">
      <c r="A3305" s="331" t="s">
        <v>11434</v>
      </c>
      <c r="B3305" s="331" t="s">
        <v>11435</v>
      </c>
      <c r="C3305" s="331" t="str">
        <f t="shared" si="1"/>
        <v>MAChichaoua</v>
      </c>
    </row>
    <row r="3306" ht="13.5" customHeight="1">
      <c r="A3306" s="331" t="s">
        <v>11436</v>
      </c>
      <c r="B3306" s="331" t="s">
        <v>11437</v>
      </c>
      <c r="C3306" s="331" t="str">
        <f t="shared" si="1"/>
        <v>MAEssaouira</v>
      </c>
    </row>
    <row r="3307" ht="13.5" customHeight="1">
      <c r="A3307" s="331" t="s">
        <v>11438</v>
      </c>
      <c r="B3307" s="331" t="s">
        <v>11439</v>
      </c>
      <c r="C3307" s="331" t="str">
        <f t="shared" si="1"/>
        <v>MAAl Haouz</v>
      </c>
    </row>
    <row r="3308" ht="13.5" customHeight="1">
      <c r="A3308" s="331" t="s">
        <v>11440</v>
      </c>
      <c r="B3308" s="331" t="s">
        <v>11441</v>
      </c>
      <c r="C3308" s="331" t="str">
        <f t="shared" si="1"/>
        <v>MAEl Kelâa des Sraghna</v>
      </c>
    </row>
    <row r="3309" ht="13.5" customHeight="1">
      <c r="A3309" s="331" t="s">
        <v>11442</v>
      </c>
      <c r="B3309" s="331" t="s">
        <v>11443</v>
      </c>
      <c r="C3309" s="331" t="str">
        <f t="shared" si="1"/>
        <v>MARehamna</v>
      </c>
    </row>
    <row r="3310" ht="13.5" customHeight="1">
      <c r="A3310" s="331" t="s">
        <v>11444</v>
      </c>
      <c r="B3310" s="331" t="s">
        <v>11445</v>
      </c>
      <c r="C3310" s="331" t="str">
        <f t="shared" si="1"/>
        <v>MASafi</v>
      </c>
    </row>
    <row r="3311" ht="13.5" customHeight="1">
      <c r="A3311" s="331" t="s">
        <v>11446</v>
      </c>
      <c r="B3311" s="331" t="s">
        <v>11447</v>
      </c>
      <c r="C3311" s="331" t="str">
        <f t="shared" si="1"/>
        <v>MAYoussoufia</v>
      </c>
    </row>
    <row r="3312" ht="13.5" customHeight="1">
      <c r="A3312" s="331" t="s">
        <v>11448</v>
      </c>
      <c r="B3312" s="331" t="s">
        <v>11449</v>
      </c>
      <c r="C3312" s="331" t="str">
        <f t="shared" si="1"/>
        <v>MADrâa-Tafilalet</v>
      </c>
    </row>
    <row r="3313" ht="13.5" customHeight="1">
      <c r="A3313" s="331" t="s">
        <v>11450</v>
      </c>
      <c r="B3313" s="331" t="s">
        <v>11451</v>
      </c>
      <c r="C3313" s="331" t="str">
        <f t="shared" si="1"/>
        <v>MAErrachidia</v>
      </c>
    </row>
    <row r="3314" ht="13.5" customHeight="1">
      <c r="A3314" s="331" t="s">
        <v>11452</v>
      </c>
      <c r="B3314" s="331" t="s">
        <v>11453</v>
      </c>
      <c r="C3314" s="331" t="str">
        <f t="shared" si="1"/>
        <v>MAMidelt</v>
      </c>
    </row>
    <row r="3315" ht="13.5" customHeight="1">
      <c r="A3315" s="331" t="s">
        <v>11454</v>
      </c>
      <c r="B3315" s="331" t="s">
        <v>11455</v>
      </c>
      <c r="C3315" s="331" t="str">
        <f t="shared" si="1"/>
        <v>MAOuarzazate</v>
      </c>
    </row>
    <row r="3316" ht="13.5" customHeight="1">
      <c r="A3316" s="331" t="s">
        <v>11456</v>
      </c>
      <c r="B3316" s="331" t="s">
        <v>11457</v>
      </c>
      <c r="C3316" s="331" t="str">
        <f t="shared" si="1"/>
        <v>MATinghir</v>
      </c>
    </row>
    <row r="3317" ht="13.5" customHeight="1">
      <c r="A3317" s="331" t="s">
        <v>11458</v>
      </c>
      <c r="B3317" s="331" t="s">
        <v>11459</v>
      </c>
      <c r="C3317" s="331" t="str">
        <f t="shared" si="1"/>
        <v>MAZagora</v>
      </c>
    </row>
    <row r="3318" ht="13.5" customHeight="1">
      <c r="A3318" s="331" t="s">
        <v>11460</v>
      </c>
      <c r="B3318" s="331" t="s">
        <v>11461</v>
      </c>
      <c r="C3318" s="331" t="str">
        <f t="shared" si="1"/>
        <v>MASouss-Massa</v>
      </c>
    </row>
    <row r="3319" ht="13.5" customHeight="1">
      <c r="A3319" s="331" t="s">
        <v>11462</v>
      </c>
      <c r="B3319" s="331" t="s">
        <v>11463</v>
      </c>
      <c r="C3319" s="331" t="str">
        <f t="shared" si="1"/>
        <v>MAAgadir-Ida-Ou-Tanane</v>
      </c>
    </row>
    <row r="3320" ht="13.5" customHeight="1">
      <c r="A3320" s="331" t="s">
        <v>11464</v>
      </c>
      <c r="B3320" s="331" t="s">
        <v>11465</v>
      </c>
      <c r="C3320" s="331" t="str">
        <f t="shared" si="1"/>
        <v>MAInezgane-Ait Melloul</v>
      </c>
    </row>
    <row r="3321" ht="13.5" customHeight="1">
      <c r="A3321" s="331" t="s">
        <v>11466</v>
      </c>
      <c r="B3321" s="331" t="s">
        <v>11467</v>
      </c>
      <c r="C3321" s="331" t="str">
        <f t="shared" si="1"/>
        <v>MATaroudant</v>
      </c>
    </row>
    <row r="3322" ht="13.5" customHeight="1">
      <c r="A3322" s="331" t="s">
        <v>11468</v>
      </c>
      <c r="B3322" s="331" t="s">
        <v>11469</v>
      </c>
      <c r="C3322" s="331" t="str">
        <f t="shared" si="1"/>
        <v>MATata</v>
      </c>
    </row>
    <row r="3323" ht="13.5" customHeight="1">
      <c r="A3323" s="331" t="s">
        <v>11470</v>
      </c>
      <c r="B3323" s="331" t="s">
        <v>11471</v>
      </c>
      <c r="C3323" s="331" t="str">
        <f t="shared" si="1"/>
        <v>MATiznit</v>
      </c>
    </row>
    <row r="3324" ht="13.5" customHeight="1">
      <c r="A3324" s="331" t="s">
        <v>11472</v>
      </c>
      <c r="B3324" s="331" t="s">
        <v>11473</v>
      </c>
      <c r="C3324" s="331" t="str">
        <f t="shared" si="1"/>
        <v>MAGuelmim-Oued Noun (EH-partial)</v>
      </c>
    </row>
    <row r="3325" ht="13.5" customHeight="1">
      <c r="A3325" s="331" t="s">
        <v>11474</v>
      </c>
      <c r="B3325" s="331" t="s">
        <v>11475</v>
      </c>
      <c r="C3325" s="331" t="str">
        <f t="shared" si="1"/>
        <v>MAAssa-Zag (EH-partial)</v>
      </c>
    </row>
    <row r="3326" ht="13.5" customHeight="1">
      <c r="A3326" s="331" t="s">
        <v>11476</v>
      </c>
      <c r="B3326" s="331" t="s">
        <v>11477</v>
      </c>
      <c r="C3326" s="331" t="str">
        <f t="shared" si="1"/>
        <v>MAGuelmim</v>
      </c>
    </row>
    <row r="3327" ht="13.5" customHeight="1">
      <c r="A3327" s="331" t="s">
        <v>11478</v>
      </c>
      <c r="B3327" s="331" t="s">
        <v>11479</v>
      </c>
      <c r="C3327" s="331" t="str">
        <f t="shared" si="1"/>
        <v>MASidi Ifni</v>
      </c>
    </row>
    <row r="3328" ht="13.5" customHeight="1">
      <c r="A3328" s="331" t="s">
        <v>11480</v>
      </c>
      <c r="B3328" s="331" t="s">
        <v>11481</v>
      </c>
      <c r="C3328" s="331" t="str">
        <f t="shared" si="1"/>
        <v>MATan-Tan (EH-partial)</v>
      </c>
    </row>
    <row r="3329" ht="13.5" customHeight="1">
      <c r="A3329" s="331" t="s">
        <v>11482</v>
      </c>
      <c r="B3329" s="331" t="s">
        <v>11483</v>
      </c>
      <c r="C3329" s="331" t="str">
        <f t="shared" si="1"/>
        <v>MALaâyoune-Sakia El Hamra (EH-partial)</v>
      </c>
    </row>
    <row r="3330" ht="13.5" customHeight="1">
      <c r="A3330" s="331" t="s">
        <v>11484</v>
      </c>
      <c r="B3330" s="331" t="s">
        <v>11485</v>
      </c>
      <c r="C3330" s="331" t="str">
        <f t="shared" si="1"/>
        <v>MABoujdour (EH)</v>
      </c>
    </row>
    <row r="3331" ht="13.5" customHeight="1">
      <c r="A3331" s="331" t="s">
        <v>11486</v>
      </c>
      <c r="B3331" s="331" t="s">
        <v>11487</v>
      </c>
      <c r="C3331" s="331" t="str">
        <f t="shared" si="1"/>
        <v>MAEs-Semara (EH-partial)</v>
      </c>
    </row>
    <row r="3332" ht="13.5" customHeight="1">
      <c r="A3332" s="331" t="s">
        <v>11488</v>
      </c>
      <c r="B3332" s="331" t="s">
        <v>11489</v>
      </c>
      <c r="C3332" s="331" t="str">
        <f t="shared" si="1"/>
        <v>MALaâyoune (EH)</v>
      </c>
    </row>
    <row r="3333" ht="13.5" customHeight="1">
      <c r="A3333" s="331" t="s">
        <v>11490</v>
      </c>
      <c r="B3333" s="331" t="s">
        <v>11491</v>
      </c>
      <c r="C3333" s="331" t="str">
        <f t="shared" si="1"/>
        <v>MATarfaya (EH-partial)</v>
      </c>
    </row>
    <row r="3334" ht="13.5" customHeight="1">
      <c r="A3334" s="331" t="s">
        <v>11492</v>
      </c>
      <c r="B3334" s="331" t="s">
        <v>11493</v>
      </c>
      <c r="C3334" s="331" t="str">
        <f t="shared" si="1"/>
        <v>MADakhla-Oued Ed-Dahab (EH)</v>
      </c>
    </row>
    <row r="3335" ht="13.5" customHeight="1">
      <c r="A3335" s="331" t="s">
        <v>11494</v>
      </c>
      <c r="B3335" s="331" t="s">
        <v>11495</v>
      </c>
      <c r="C3335" s="331" t="str">
        <f t="shared" si="1"/>
        <v>MAAousserd (EH)</v>
      </c>
    </row>
    <row r="3336" ht="13.5" customHeight="1">
      <c r="A3336" s="331" t="s">
        <v>11496</v>
      </c>
      <c r="B3336" s="331" t="s">
        <v>11497</v>
      </c>
      <c r="C3336" s="331" t="str">
        <f t="shared" si="1"/>
        <v>MAOued Ed-Dahab (EH)</v>
      </c>
    </row>
    <row r="3337" ht="13.5" customHeight="1">
      <c r="A3337" s="331" t="s">
        <v>11498</v>
      </c>
      <c r="B3337" s="331" t="s">
        <v>11499</v>
      </c>
      <c r="C3337" s="331" t="str">
        <f t="shared" si="1"/>
        <v>MCLa Colle</v>
      </c>
    </row>
    <row r="3338" ht="13.5" customHeight="1">
      <c r="A3338" s="331" t="s">
        <v>11500</v>
      </c>
      <c r="B3338" s="331" t="s">
        <v>11501</v>
      </c>
      <c r="C3338" s="331" t="str">
        <f t="shared" si="1"/>
        <v>MCLa Condamine</v>
      </c>
    </row>
    <row r="3339" ht="13.5" customHeight="1">
      <c r="A3339" s="331" t="s">
        <v>11502</v>
      </c>
      <c r="B3339" s="331" t="s">
        <v>11503</v>
      </c>
      <c r="C3339" s="331" t="str">
        <f t="shared" si="1"/>
        <v>MCFontvieille</v>
      </c>
    </row>
    <row r="3340" ht="13.5" customHeight="1">
      <c r="A3340" s="331" t="s">
        <v>11504</v>
      </c>
      <c r="B3340" s="331" t="s">
        <v>11505</v>
      </c>
      <c r="C3340" s="331" t="str">
        <f t="shared" si="1"/>
        <v>MCLa Gare</v>
      </c>
    </row>
    <row r="3341" ht="13.5" customHeight="1">
      <c r="A3341" s="331" t="s">
        <v>11506</v>
      </c>
      <c r="B3341" s="331" t="s">
        <v>11507</v>
      </c>
      <c r="C3341" s="331" t="str">
        <f t="shared" si="1"/>
        <v>MCJardin Exotique</v>
      </c>
    </row>
    <row r="3342" ht="13.5" customHeight="1">
      <c r="A3342" s="331" t="s">
        <v>11508</v>
      </c>
      <c r="B3342" s="331" t="s">
        <v>11509</v>
      </c>
      <c r="C3342" s="331" t="str">
        <f t="shared" si="1"/>
        <v>MCLarvotto</v>
      </c>
    </row>
    <row r="3343" ht="13.5" customHeight="1">
      <c r="A3343" s="331" t="s">
        <v>11510</v>
      </c>
      <c r="B3343" s="331" t="s">
        <v>11511</v>
      </c>
      <c r="C3343" s="331" t="str">
        <f t="shared" si="1"/>
        <v>MCMalbousquet</v>
      </c>
    </row>
    <row r="3344" ht="13.5" customHeight="1">
      <c r="A3344" s="331" t="s">
        <v>11512</v>
      </c>
      <c r="B3344" s="331" t="s">
        <v>11513</v>
      </c>
      <c r="C3344" s="331" t="str">
        <f t="shared" si="1"/>
        <v>MCMonte-Carlo</v>
      </c>
    </row>
    <row r="3345" ht="13.5" customHeight="1">
      <c r="A3345" s="331" t="s">
        <v>11514</v>
      </c>
      <c r="B3345" s="331" t="s">
        <v>11515</v>
      </c>
      <c r="C3345" s="331" t="str">
        <f t="shared" si="1"/>
        <v>MCMoneghetti</v>
      </c>
    </row>
    <row r="3346" ht="13.5" customHeight="1">
      <c r="A3346" s="331" t="s">
        <v>11516</v>
      </c>
      <c r="B3346" s="331" t="s">
        <v>11517</v>
      </c>
      <c r="C3346" s="331" t="str">
        <f t="shared" si="1"/>
        <v>MCMonaco-Ville</v>
      </c>
    </row>
    <row r="3347" ht="13.5" customHeight="1">
      <c r="A3347" s="331" t="s">
        <v>11518</v>
      </c>
      <c r="B3347" s="331" t="s">
        <v>11519</v>
      </c>
      <c r="C3347" s="331" t="str">
        <f t="shared" si="1"/>
        <v>MCMoulins</v>
      </c>
    </row>
    <row r="3348" ht="13.5" customHeight="1">
      <c r="A3348" s="331" t="s">
        <v>11520</v>
      </c>
      <c r="B3348" s="331" t="s">
        <v>11521</v>
      </c>
      <c r="C3348" s="331" t="str">
        <f t="shared" si="1"/>
        <v>MCPort-Hercule</v>
      </c>
    </row>
    <row r="3349" ht="13.5" customHeight="1">
      <c r="A3349" s="331" t="s">
        <v>11522</v>
      </c>
      <c r="B3349" s="331" t="s">
        <v>11523</v>
      </c>
      <c r="C3349" s="331" t="str">
        <f t="shared" si="1"/>
        <v>MCSainte-Dévote</v>
      </c>
    </row>
    <row r="3350" ht="13.5" customHeight="1">
      <c r="A3350" s="331" t="s">
        <v>11524</v>
      </c>
      <c r="B3350" s="331" t="s">
        <v>11525</v>
      </c>
      <c r="C3350" s="331" t="str">
        <f t="shared" si="1"/>
        <v>MCLa Source</v>
      </c>
    </row>
    <row r="3351" ht="13.5" customHeight="1">
      <c r="A3351" s="331" t="s">
        <v>11526</v>
      </c>
      <c r="B3351" s="331" t="s">
        <v>11527</v>
      </c>
      <c r="C3351" s="331" t="str">
        <f t="shared" si="1"/>
        <v>MCSpélugues</v>
      </c>
    </row>
    <row r="3352" ht="13.5" customHeight="1">
      <c r="A3352" s="331" t="s">
        <v>11528</v>
      </c>
      <c r="B3352" s="331" t="s">
        <v>11529</v>
      </c>
      <c r="C3352" s="331" t="str">
        <f t="shared" si="1"/>
        <v>MCSaint-Roman</v>
      </c>
    </row>
    <row r="3353" ht="13.5" customHeight="1">
      <c r="A3353" s="331" t="s">
        <v>11530</v>
      </c>
      <c r="B3353" s="331" t="s">
        <v>11531</v>
      </c>
      <c r="C3353" s="331" t="str">
        <f t="shared" si="1"/>
        <v>MCVallon de la Rousse</v>
      </c>
    </row>
    <row r="3354" ht="13.5" customHeight="1">
      <c r="A3354" s="331" t="s">
        <v>11532</v>
      </c>
      <c r="B3354" s="331" t="s">
        <v>11533</v>
      </c>
      <c r="C3354" s="331" t="str">
        <f t="shared" si="1"/>
        <v>MDAnenii Noi</v>
      </c>
    </row>
    <row r="3355" ht="13.5" customHeight="1">
      <c r="A3355" s="331" t="s">
        <v>11534</v>
      </c>
      <c r="B3355" s="331" t="s">
        <v>11535</v>
      </c>
      <c r="C3355" s="331" t="str">
        <f t="shared" si="1"/>
        <v>MDBriceni</v>
      </c>
    </row>
    <row r="3356" ht="13.5" customHeight="1">
      <c r="A3356" s="331" t="s">
        <v>11536</v>
      </c>
      <c r="B3356" s="331" t="s">
        <v>11537</v>
      </c>
      <c r="C3356" s="331" t="str">
        <f t="shared" si="1"/>
        <v>MDBasarabeasca</v>
      </c>
    </row>
    <row r="3357" ht="13.5" customHeight="1">
      <c r="A3357" s="331" t="s">
        <v>11538</v>
      </c>
      <c r="B3357" s="331" t="s">
        <v>11539</v>
      </c>
      <c r="C3357" s="331" t="str">
        <f t="shared" si="1"/>
        <v>MDCahul</v>
      </c>
    </row>
    <row r="3358" ht="13.5" customHeight="1">
      <c r="A3358" s="331" t="s">
        <v>11540</v>
      </c>
      <c r="B3358" s="331" t="s">
        <v>11541</v>
      </c>
      <c r="C3358" s="331" t="str">
        <f t="shared" si="1"/>
        <v>MDCălărași</v>
      </c>
    </row>
    <row r="3359" ht="13.5" customHeight="1">
      <c r="A3359" s="331" t="s">
        <v>11542</v>
      </c>
      <c r="B3359" s="331" t="s">
        <v>11543</v>
      </c>
      <c r="C3359" s="331" t="str">
        <f t="shared" si="1"/>
        <v>MDCimișlia</v>
      </c>
    </row>
    <row r="3360" ht="13.5" customHeight="1">
      <c r="A3360" s="331" t="s">
        <v>11544</v>
      </c>
      <c r="B3360" s="331" t="s">
        <v>11545</v>
      </c>
      <c r="C3360" s="331" t="str">
        <f t="shared" si="1"/>
        <v>MDCriuleni</v>
      </c>
    </row>
    <row r="3361" ht="13.5" customHeight="1">
      <c r="A3361" s="331" t="s">
        <v>11546</v>
      </c>
      <c r="B3361" s="331" t="s">
        <v>11547</v>
      </c>
      <c r="C3361" s="331" t="str">
        <f t="shared" si="1"/>
        <v>MDCăușeni</v>
      </c>
    </row>
    <row r="3362" ht="13.5" customHeight="1">
      <c r="A3362" s="331" t="s">
        <v>11548</v>
      </c>
      <c r="B3362" s="331" t="s">
        <v>11549</v>
      </c>
      <c r="C3362" s="331" t="str">
        <f t="shared" si="1"/>
        <v>MDCantemir</v>
      </c>
    </row>
    <row r="3363" ht="13.5" customHeight="1">
      <c r="A3363" s="331" t="s">
        <v>11550</v>
      </c>
      <c r="B3363" s="331" t="s">
        <v>11551</v>
      </c>
      <c r="C3363" s="331" t="str">
        <f t="shared" si="1"/>
        <v>MDDondușeni</v>
      </c>
    </row>
    <row r="3364" ht="13.5" customHeight="1">
      <c r="A3364" s="331" t="s">
        <v>11552</v>
      </c>
      <c r="B3364" s="331" t="s">
        <v>11553</v>
      </c>
      <c r="C3364" s="331" t="str">
        <f t="shared" si="1"/>
        <v>MDDrochia</v>
      </c>
    </row>
    <row r="3365" ht="13.5" customHeight="1">
      <c r="A3365" s="331" t="s">
        <v>11554</v>
      </c>
      <c r="B3365" s="331" t="s">
        <v>11555</v>
      </c>
      <c r="C3365" s="331" t="str">
        <f t="shared" si="1"/>
        <v>MDDubăsari</v>
      </c>
    </row>
    <row r="3366" ht="13.5" customHeight="1">
      <c r="A3366" s="331" t="s">
        <v>11556</v>
      </c>
      <c r="B3366" s="331" t="s">
        <v>11557</v>
      </c>
      <c r="C3366" s="331" t="str">
        <f t="shared" si="1"/>
        <v>MDEdineț</v>
      </c>
    </row>
    <row r="3367" ht="13.5" customHeight="1">
      <c r="A3367" s="331" t="s">
        <v>11558</v>
      </c>
      <c r="B3367" s="331" t="s">
        <v>11559</v>
      </c>
      <c r="C3367" s="331" t="str">
        <f t="shared" si="1"/>
        <v>MDFălești</v>
      </c>
    </row>
    <row r="3368" ht="13.5" customHeight="1">
      <c r="A3368" s="331" t="s">
        <v>11560</v>
      </c>
      <c r="B3368" s="331" t="s">
        <v>11561</v>
      </c>
      <c r="C3368" s="331" t="str">
        <f t="shared" si="1"/>
        <v>MDFlorești</v>
      </c>
    </row>
    <row r="3369" ht="13.5" customHeight="1">
      <c r="A3369" s="331" t="s">
        <v>11562</v>
      </c>
      <c r="B3369" s="331" t="s">
        <v>11563</v>
      </c>
      <c r="C3369" s="331" t="str">
        <f t="shared" si="1"/>
        <v>MDGlodeni</v>
      </c>
    </row>
    <row r="3370" ht="13.5" customHeight="1">
      <c r="A3370" s="331" t="s">
        <v>11564</v>
      </c>
      <c r="B3370" s="331" t="s">
        <v>11565</v>
      </c>
      <c r="C3370" s="331" t="str">
        <f t="shared" si="1"/>
        <v>MDHîncești</v>
      </c>
    </row>
    <row r="3371" ht="13.5" customHeight="1">
      <c r="A3371" s="331" t="s">
        <v>11566</v>
      </c>
      <c r="B3371" s="331" t="s">
        <v>11567</v>
      </c>
      <c r="C3371" s="331" t="str">
        <f t="shared" si="1"/>
        <v>MDIaloveni</v>
      </c>
    </row>
    <row r="3372" ht="13.5" customHeight="1">
      <c r="A3372" s="331" t="s">
        <v>11568</v>
      </c>
      <c r="B3372" s="331" t="s">
        <v>11569</v>
      </c>
      <c r="C3372" s="331" t="str">
        <f t="shared" si="1"/>
        <v>MDLeova</v>
      </c>
    </row>
    <row r="3373" ht="13.5" customHeight="1">
      <c r="A3373" s="331" t="s">
        <v>11570</v>
      </c>
      <c r="B3373" s="331" t="s">
        <v>11571</v>
      </c>
      <c r="C3373" s="331" t="str">
        <f t="shared" si="1"/>
        <v>MDNisporeni</v>
      </c>
    </row>
    <row r="3374" ht="13.5" customHeight="1">
      <c r="A3374" s="331" t="s">
        <v>11572</v>
      </c>
      <c r="B3374" s="331" t="s">
        <v>11573</v>
      </c>
      <c r="C3374" s="331" t="str">
        <f t="shared" si="1"/>
        <v>MDOcnița</v>
      </c>
    </row>
    <row r="3375" ht="13.5" customHeight="1">
      <c r="A3375" s="331" t="s">
        <v>11574</v>
      </c>
      <c r="B3375" s="331" t="s">
        <v>11575</v>
      </c>
      <c r="C3375" s="331" t="str">
        <f t="shared" si="1"/>
        <v>MDOrhei</v>
      </c>
    </row>
    <row r="3376" ht="13.5" customHeight="1">
      <c r="A3376" s="331" t="s">
        <v>11576</v>
      </c>
      <c r="B3376" s="331" t="s">
        <v>11577</v>
      </c>
      <c r="C3376" s="331" t="str">
        <f t="shared" si="1"/>
        <v>MDRezina</v>
      </c>
    </row>
    <row r="3377" ht="13.5" customHeight="1">
      <c r="A3377" s="331" t="s">
        <v>11578</v>
      </c>
      <c r="B3377" s="331" t="s">
        <v>11579</v>
      </c>
      <c r="C3377" s="331" t="str">
        <f t="shared" si="1"/>
        <v>MDRîșcani</v>
      </c>
    </row>
    <row r="3378" ht="13.5" customHeight="1">
      <c r="A3378" s="331" t="s">
        <v>11580</v>
      </c>
      <c r="B3378" s="331" t="s">
        <v>11581</v>
      </c>
      <c r="C3378" s="331" t="str">
        <f t="shared" si="1"/>
        <v>MDȘoldănești</v>
      </c>
    </row>
    <row r="3379" ht="13.5" customHeight="1">
      <c r="A3379" s="331" t="s">
        <v>11582</v>
      </c>
      <c r="B3379" s="331" t="s">
        <v>11583</v>
      </c>
      <c r="C3379" s="331" t="str">
        <f t="shared" si="1"/>
        <v>MDSîngerei</v>
      </c>
    </row>
    <row r="3380" ht="13.5" customHeight="1">
      <c r="A3380" s="331" t="s">
        <v>11584</v>
      </c>
      <c r="B3380" s="331" t="s">
        <v>11585</v>
      </c>
      <c r="C3380" s="331" t="str">
        <f t="shared" si="1"/>
        <v>MDSoroca</v>
      </c>
    </row>
    <row r="3381" ht="13.5" customHeight="1">
      <c r="A3381" s="331" t="s">
        <v>11586</v>
      </c>
      <c r="B3381" s="331" t="s">
        <v>11587</v>
      </c>
      <c r="C3381" s="331" t="str">
        <f t="shared" si="1"/>
        <v>MDStrășeni</v>
      </c>
    </row>
    <row r="3382" ht="13.5" customHeight="1">
      <c r="A3382" s="331" t="s">
        <v>11588</v>
      </c>
      <c r="B3382" s="331" t="s">
        <v>11589</v>
      </c>
      <c r="C3382" s="331" t="str">
        <f t="shared" si="1"/>
        <v>MDȘtefan Vodă</v>
      </c>
    </row>
    <row r="3383" ht="13.5" customHeight="1">
      <c r="A3383" s="331" t="s">
        <v>11590</v>
      </c>
      <c r="B3383" s="331" t="s">
        <v>11591</v>
      </c>
      <c r="C3383" s="331" t="str">
        <f t="shared" si="1"/>
        <v>MDTaraclia</v>
      </c>
    </row>
    <row r="3384" ht="13.5" customHeight="1">
      <c r="A3384" s="331" t="s">
        <v>11592</v>
      </c>
      <c r="B3384" s="331" t="s">
        <v>11593</v>
      </c>
      <c r="C3384" s="331" t="str">
        <f t="shared" si="1"/>
        <v>MDTelenești</v>
      </c>
    </row>
    <row r="3385" ht="13.5" customHeight="1">
      <c r="A3385" s="331" t="s">
        <v>11594</v>
      </c>
      <c r="B3385" s="331" t="s">
        <v>11595</v>
      </c>
      <c r="C3385" s="331" t="str">
        <f t="shared" si="1"/>
        <v>MDUngheni</v>
      </c>
    </row>
    <row r="3386" ht="13.5" customHeight="1">
      <c r="A3386" s="331" t="s">
        <v>11596</v>
      </c>
      <c r="B3386" s="331" t="s">
        <v>11597</v>
      </c>
      <c r="C3386" s="331" t="str">
        <f t="shared" si="1"/>
        <v>MDGăgăuzia, Unitatea teritorială autonomă (UTAG)</v>
      </c>
    </row>
    <row r="3387" ht="13.5" customHeight="1">
      <c r="A3387" s="331" t="s">
        <v>11598</v>
      </c>
      <c r="B3387" s="331" t="s">
        <v>11599</v>
      </c>
      <c r="C3387" s="331" t="str">
        <f t="shared" si="1"/>
        <v>MDStînga Nistrului, unitatea teritorială din</v>
      </c>
    </row>
    <row r="3388" ht="13.5" customHeight="1">
      <c r="A3388" s="331" t="s">
        <v>11600</v>
      </c>
      <c r="B3388" s="331" t="s">
        <v>11601</v>
      </c>
      <c r="C3388" s="331" t="str">
        <f t="shared" si="1"/>
        <v>MDBălți</v>
      </c>
    </row>
    <row r="3389" ht="13.5" customHeight="1">
      <c r="A3389" s="331" t="s">
        <v>11602</v>
      </c>
      <c r="B3389" s="331" t="s">
        <v>11603</v>
      </c>
      <c r="C3389" s="331" t="str">
        <f t="shared" si="1"/>
        <v>MDBender [Tighina]</v>
      </c>
    </row>
    <row r="3390" ht="13.5" customHeight="1">
      <c r="A3390" s="331" t="s">
        <v>11604</v>
      </c>
      <c r="B3390" s="331" t="s">
        <v>11605</v>
      </c>
      <c r="C3390" s="331" t="str">
        <f t="shared" si="1"/>
        <v>MDChișinău</v>
      </c>
    </row>
    <row r="3391" ht="13.5" customHeight="1">
      <c r="A3391" s="331" t="s">
        <v>11606</v>
      </c>
      <c r="B3391" s="331" t="s">
        <v>11607</v>
      </c>
      <c r="C3391" s="331" t="str">
        <f t="shared" si="1"/>
        <v>MEAndrijevica</v>
      </c>
    </row>
    <row r="3392" ht="13.5" customHeight="1">
      <c r="A3392" s="331" t="s">
        <v>11608</v>
      </c>
      <c r="B3392" s="331" t="s">
        <v>11609</v>
      </c>
      <c r="C3392" s="331" t="str">
        <f t="shared" si="1"/>
        <v>MEBar</v>
      </c>
    </row>
    <row r="3393" ht="13.5" customHeight="1">
      <c r="A3393" s="331" t="s">
        <v>11610</v>
      </c>
      <c r="B3393" s="331" t="s">
        <v>11611</v>
      </c>
      <c r="C3393" s="331" t="str">
        <f t="shared" si="1"/>
        <v>MEBerane</v>
      </c>
    </row>
    <row r="3394" ht="13.5" customHeight="1">
      <c r="A3394" s="331" t="s">
        <v>11612</v>
      </c>
      <c r="B3394" s="331" t="s">
        <v>11613</v>
      </c>
      <c r="C3394" s="331" t="str">
        <f t="shared" si="1"/>
        <v>MEBijelo Polje</v>
      </c>
    </row>
    <row r="3395" ht="13.5" customHeight="1">
      <c r="A3395" s="331" t="s">
        <v>11614</v>
      </c>
      <c r="B3395" s="331" t="s">
        <v>11615</v>
      </c>
      <c r="C3395" s="331" t="str">
        <f t="shared" si="1"/>
        <v>MEBudva</v>
      </c>
    </row>
    <row r="3396" ht="13.5" customHeight="1">
      <c r="A3396" s="331" t="s">
        <v>11616</v>
      </c>
      <c r="B3396" s="331" t="s">
        <v>11617</v>
      </c>
      <c r="C3396" s="331" t="str">
        <f t="shared" si="1"/>
        <v>MECetinje</v>
      </c>
    </row>
    <row r="3397" ht="13.5" customHeight="1">
      <c r="A3397" s="331" t="s">
        <v>11618</v>
      </c>
      <c r="B3397" s="331" t="s">
        <v>11619</v>
      </c>
      <c r="C3397" s="331" t="str">
        <f t="shared" si="1"/>
        <v>MEDanilovgrad</v>
      </c>
    </row>
    <row r="3398" ht="13.5" customHeight="1">
      <c r="A3398" s="331" t="s">
        <v>11620</v>
      </c>
      <c r="B3398" s="331" t="s">
        <v>11621</v>
      </c>
      <c r="C3398" s="331" t="str">
        <f t="shared" si="1"/>
        <v>MEHerceg-Novi</v>
      </c>
    </row>
    <row r="3399" ht="13.5" customHeight="1">
      <c r="A3399" s="331" t="s">
        <v>11622</v>
      </c>
      <c r="B3399" s="331" t="s">
        <v>11623</v>
      </c>
      <c r="C3399" s="331" t="str">
        <f t="shared" si="1"/>
        <v>MEKolašin</v>
      </c>
    </row>
    <row r="3400" ht="13.5" customHeight="1">
      <c r="A3400" s="331" t="s">
        <v>11624</v>
      </c>
      <c r="B3400" s="331" t="s">
        <v>11625</v>
      </c>
      <c r="C3400" s="331" t="str">
        <f t="shared" si="1"/>
        <v>MEKotor</v>
      </c>
    </row>
    <row r="3401" ht="13.5" customHeight="1">
      <c r="A3401" s="331" t="s">
        <v>11626</v>
      </c>
      <c r="B3401" s="331" t="s">
        <v>11627</v>
      </c>
      <c r="C3401" s="331" t="str">
        <f t="shared" si="1"/>
        <v>MEMojkovac</v>
      </c>
    </row>
    <row r="3402" ht="13.5" customHeight="1">
      <c r="A3402" s="331" t="s">
        <v>11628</v>
      </c>
      <c r="B3402" s="331" t="s">
        <v>11629</v>
      </c>
      <c r="C3402" s="331" t="str">
        <f t="shared" si="1"/>
        <v>MENikšić</v>
      </c>
    </row>
    <row r="3403" ht="13.5" customHeight="1">
      <c r="A3403" s="331" t="s">
        <v>11630</v>
      </c>
      <c r="B3403" s="331" t="s">
        <v>11631</v>
      </c>
      <c r="C3403" s="331" t="str">
        <f t="shared" si="1"/>
        <v>MEPlav</v>
      </c>
    </row>
    <row r="3404" ht="13.5" customHeight="1">
      <c r="A3404" s="331" t="s">
        <v>11632</v>
      </c>
      <c r="B3404" s="331" t="s">
        <v>11633</v>
      </c>
      <c r="C3404" s="331" t="str">
        <f t="shared" si="1"/>
        <v>MEPljevlja</v>
      </c>
    </row>
    <row r="3405" ht="13.5" customHeight="1">
      <c r="A3405" s="331" t="s">
        <v>11634</v>
      </c>
      <c r="B3405" s="331" t="s">
        <v>11635</v>
      </c>
      <c r="C3405" s="331" t="str">
        <f t="shared" si="1"/>
        <v>MEPlužine</v>
      </c>
    </row>
    <row r="3406" ht="13.5" customHeight="1">
      <c r="A3406" s="331" t="s">
        <v>11636</v>
      </c>
      <c r="B3406" s="331" t="s">
        <v>11637</v>
      </c>
      <c r="C3406" s="331" t="str">
        <f t="shared" si="1"/>
        <v>MEPodgorica</v>
      </c>
    </row>
    <row r="3407" ht="13.5" customHeight="1">
      <c r="A3407" s="331" t="s">
        <v>11638</v>
      </c>
      <c r="B3407" s="331" t="s">
        <v>11639</v>
      </c>
      <c r="C3407" s="331" t="str">
        <f t="shared" si="1"/>
        <v>MERožaje</v>
      </c>
    </row>
    <row r="3408" ht="13.5" customHeight="1">
      <c r="A3408" s="331" t="s">
        <v>11640</v>
      </c>
      <c r="B3408" s="331" t="s">
        <v>11641</v>
      </c>
      <c r="C3408" s="331" t="str">
        <f t="shared" si="1"/>
        <v>MEŠavnik</v>
      </c>
    </row>
    <row r="3409" ht="13.5" customHeight="1">
      <c r="A3409" s="331" t="s">
        <v>11642</v>
      </c>
      <c r="B3409" s="331" t="s">
        <v>11643</v>
      </c>
      <c r="C3409" s="331" t="str">
        <f t="shared" si="1"/>
        <v>METivat</v>
      </c>
    </row>
    <row r="3410" ht="13.5" customHeight="1">
      <c r="A3410" s="331" t="s">
        <v>11644</v>
      </c>
      <c r="B3410" s="331" t="s">
        <v>11645</v>
      </c>
      <c r="C3410" s="331" t="str">
        <f t="shared" si="1"/>
        <v>MEUlcinj</v>
      </c>
    </row>
    <row r="3411" ht="13.5" customHeight="1">
      <c r="A3411" s="331" t="s">
        <v>11646</v>
      </c>
      <c r="B3411" s="331" t="s">
        <v>11647</v>
      </c>
      <c r="C3411" s="331" t="str">
        <f t="shared" si="1"/>
        <v>MEŽabljak</v>
      </c>
    </row>
    <row r="3412" ht="13.5" customHeight="1">
      <c r="A3412" s="331" t="s">
        <v>11648</v>
      </c>
      <c r="B3412" s="331" t="s">
        <v>11649</v>
      </c>
      <c r="C3412" s="331" t="str">
        <f t="shared" si="1"/>
        <v>MEGusinje</v>
      </c>
    </row>
    <row r="3413" ht="13.5" customHeight="1">
      <c r="A3413" s="331" t="s">
        <v>11650</v>
      </c>
      <c r="B3413" s="331" t="s">
        <v>11651</v>
      </c>
      <c r="C3413" s="331" t="str">
        <f t="shared" si="1"/>
        <v>MEPetnjica</v>
      </c>
    </row>
    <row r="3414" ht="13.5" customHeight="1">
      <c r="A3414" s="331" t="s">
        <v>11652</v>
      </c>
      <c r="B3414" s="331" t="s">
        <v>11653</v>
      </c>
      <c r="C3414" s="331" t="str">
        <f t="shared" si="1"/>
        <v>METuzi</v>
      </c>
    </row>
    <row r="3415" ht="13.5" customHeight="1">
      <c r="A3415" s="331" t="s">
        <v>11654</v>
      </c>
      <c r="B3415" s="331" t="s">
        <v>11655</v>
      </c>
      <c r="C3415" s="331" t="str">
        <f t="shared" si="1"/>
        <v>MGToamasina</v>
      </c>
    </row>
    <row r="3416" ht="13.5" customHeight="1">
      <c r="A3416" s="331" t="s">
        <v>11656</v>
      </c>
      <c r="B3416" s="331" t="s">
        <v>11657</v>
      </c>
      <c r="C3416" s="331" t="str">
        <f t="shared" si="1"/>
        <v>MGAntsiranana</v>
      </c>
    </row>
    <row r="3417" ht="13.5" customHeight="1">
      <c r="A3417" s="331" t="s">
        <v>11658</v>
      </c>
      <c r="B3417" s="331" t="s">
        <v>11659</v>
      </c>
      <c r="C3417" s="331" t="str">
        <f t="shared" si="1"/>
        <v>MGFianarantsoa</v>
      </c>
    </row>
    <row r="3418" ht="13.5" customHeight="1">
      <c r="A3418" s="331" t="s">
        <v>11660</v>
      </c>
      <c r="B3418" s="331" t="s">
        <v>11661</v>
      </c>
      <c r="C3418" s="331" t="str">
        <f t="shared" si="1"/>
        <v>MGMahajanga</v>
      </c>
    </row>
    <row r="3419" ht="13.5" customHeight="1">
      <c r="A3419" s="331" t="s">
        <v>11662</v>
      </c>
      <c r="B3419" s="331" t="s">
        <v>11663</v>
      </c>
      <c r="C3419" s="331" t="str">
        <f t="shared" si="1"/>
        <v>MGAntananarivo</v>
      </c>
    </row>
    <row r="3420" ht="13.5" customHeight="1">
      <c r="A3420" s="331" t="s">
        <v>11664</v>
      </c>
      <c r="B3420" s="331" t="s">
        <v>11665</v>
      </c>
      <c r="C3420" s="331" t="str">
        <f t="shared" si="1"/>
        <v>MGToliara</v>
      </c>
    </row>
    <row r="3421" ht="13.5" customHeight="1">
      <c r="A3421" s="331" t="s">
        <v>11666</v>
      </c>
      <c r="B3421" s="331" t="s">
        <v>11667</v>
      </c>
      <c r="C3421" s="331" t="str">
        <f t="shared" si="1"/>
        <v>MHRalik chain</v>
      </c>
    </row>
    <row r="3422" ht="13.5" customHeight="1">
      <c r="A3422" s="331" t="s">
        <v>11666</v>
      </c>
      <c r="B3422" s="331" t="s">
        <v>11667</v>
      </c>
      <c r="C3422" s="331" t="str">
        <f t="shared" si="1"/>
        <v>MHRalik chain</v>
      </c>
    </row>
    <row r="3423" ht="13.5" customHeight="1">
      <c r="A3423" s="331" t="s">
        <v>11668</v>
      </c>
      <c r="B3423" s="331" t="s">
        <v>11669</v>
      </c>
      <c r="C3423" s="331" t="str">
        <f t="shared" si="1"/>
        <v>MHAilinglaplap</v>
      </c>
    </row>
    <row r="3424" ht="13.5" customHeight="1">
      <c r="A3424" s="331" t="s">
        <v>11668</v>
      </c>
      <c r="B3424" s="331" t="s">
        <v>11670</v>
      </c>
      <c r="C3424" s="331" t="str">
        <f t="shared" si="1"/>
        <v>MHAelōn̄ḷapḷap</v>
      </c>
    </row>
    <row r="3425" ht="13.5" customHeight="1">
      <c r="A3425" s="331" t="s">
        <v>11671</v>
      </c>
      <c r="B3425" s="331" t="s">
        <v>11672</v>
      </c>
      <c r="C3425" s="331" t="str">
        <f t="shared" si="1"/>
        <v>MHEbon</v>
      </c>
    </row>
    <row r="3426" ht="13.5" customHeight="1">
      <c r="A3426" s="331" t="s">
        <v>11671</v>
      </c>
      <c r="B3426" s="331" t="s">
        <v>11673</v>
      </c>
      <c r="C3426" s="331" t="str">
        <f t="shared" si="1"/>
        <v>MHEpoon</v>
      </c>
    </row>
    <row r="3427" ht="13.5" customHeight="1">
      <c r="A3427" s="331" t="s">
        <v>11674</v>
      </c>
      <c r="B3427" s="331" t="s">
        <v>11675</v>
      </c>
      <c r="C3427" s="331" t="str">
        <f t="shared" si="1"/>
        <v>MHEnewetak &amp; Ujelang</v>
      </c>
    </row>
    <row r="3428" ht="13.5" customHeight="1">
      <c r="A3428" s="331" t="s">
        <v>11674</v>
      </c>
      <c r="B3428" s="331" t="s">
        <v>11676</v>
      </c>
      <c r="C3428" s="331" t="str">
        <f t="shared" si="1"/>
        <v>MHĀnewetak &amp; Wūjlan̄</v>
      </c>
    </row>
    <row r="3429" ht="13.5" customHeight="1">
      <c r="A3429" s="331" t="s">
        <v>11677</v>
      </c>
      <c r="B3429" s="331" t="s">
        <v>11678</v>
      </c>
      <c r="C3429" s="331" t="str">
        <f t="shared" si="1"/>
        <v>MHJabat</v>
      </c>
    </row>
    <row r="3430" ht="13.5" customHeight="1">
      <c r="A3430" s="331" t="s">
        <v>11677</v>
      </c>
      <c r="B3430" s="331" t="s">
        <v>11679</v>
      </c>
      <c r="C3430" s="331" t="str">
        <f t="shared" si="1"/>
        <v>MHJebat</v>
      </c>
    </row>
    <row r="3431" ht="13.5" customHeight="1">
      <c r="A3431" s="331" t="s">
        <v>11680</v>
      </c>
      <c r="B3431" s="331" t="s">
        <v>11681</v>
      </c>
      <c r="C3431" s="331" t="str">
        <f t="shared" si="1"/>
        <v>MHJaluit</v>
      </c>
    </row>
    <row r="3432" ht="13.5" customHeight="1">
      <c r="A3432" s="331" t="s">
        <v>11680</v>
      </c>
      <c r="B3432" s="331" t="s">
        <v>11682</v>
      </c>
      <c r="C3432" s="331" t="str">
        <f t="shared" si="1"/>
        <v>MHJālwōj</v>
      </c>
    </row>
    <row r="3433" ht="13.5" customHeight="1">
      <c r="A3433" s="331" t="s">
        <v>11683</v>
      </c>
      <c r="B3433" s="331" t="s">
        <v>11684</v>
      </c>
      <c r="C3433" s="331" t="str">
        <f t="shared" si="1"/>
        <v>MHBikini &amp; Kili</v>
      </c>
    </row>
    <row r="3434" ht="13.5" customHeight="1">
      <c r="A3434" s="331" t="s">
        <v>11683</v>
      </c>
      <c r="B3434" s="331" t="s">
        <v>11685</v>
      </c>
      <c r="C3434" s="331" t="str">
        <f t="shared" si="1"/>
        <v>MHPikinni &amp; Kōle</v>
      </c>
    </row>
    <row r="3435" ht="13.5" customHeight="1">
      <c r="A3435" s="331" t="s">
        <v>11686</v>
      </c>
      <c r="B3435" s="331" t="s">
        <v>11687</v>
      </c>
      <c r="C3435" s="331" t="str">
        <f t="shared" si="1"/>
        <v>MHKwajalein</v>
      </c>
    </row>
    <row r="3436" ht="13.5" customHeight="1">
      <c r="A3436" s="331" t="s">
        <v>11686</v>
      </c>
      <c r="B3436" s="331" t="s">
        <v>11688</v>
      </c>
      <c r="C3436" s="331" t="str">
        <f t="shared" si="1"/>
        <v>MHKuwajleen</v>
      </c>
    </row>
    <row r="3437" ht="13.5" customHeight="1">
      <c r="A3437" s="331" t="s">
        <v>11689</v>
      </c>
      <c r="B3437" s="331" t="s">
        <v>11690</v>
      </c>
      <c r="C3437" s="331" t="str">
        <f t="shared" si="1"/>
        <v>MHLae</v>
      </c>
    </row>
    <row r="3438" ht="13.5" customHeight="1">
      <c r="A3438" s="331" t="s">
        <v>11689</v>
      </c>
      <c r="B3438" s="331" t="s">
        <v>11690</v>
      </c>
      <c r="C3438" s="331" t="str">
        <f t="shared" si="1"/>
        <v>MHLae</v>
      </c>
    </row>
    <row r="3439" ht="13.5" customHeight="1">
      <c r="A3439" s="331" t="s">
        <v>11691</v>
      </c>
      <c r="B3439" s="331" t="s">
        <v>11692</v>
      </c>
      <c r="C3439" s="331" t="str">
        <f t="shared" si="1"/>
        <v>MHLib</v>
      </c>
    </row>
    <row r="3440" ht="13.5" customHeight="1">
      <c r="A3440" s="331" t="s">
        <v>11691</v>
      </c>
      <c r="B3440" s="331" t="s">
        <v>11693</v>
      </c>
      <c r="C3440" s="331" t="str">
        <f t="shared" si="1"/>
        <v>MHEllep</v>
      </c>
    </row>
    <row r="3441" ht="13.5" customHeight="1">
      <c r="A3441" s="331" t="s">
        <v>11694</v>
      </c>
      <c r="B3441" s="331" t="s">
        <v>11695</v>
      </c>
      <c r="C3441" s="331" t="str">
        <f t="shared" si="1"/>
        <v>MHNamdrik</v>
      </c>
    </row>
    <row r="3442" ht="13.5" customHeight="1">
      <c r="A3442" s="331" t="s">
        <v>11694</v>
      </c>
      <c r="B3442" s="331" t="s">
        <v>11696</v>
      </c>
      <c r="C3442" s="331" t="str">
        <f t="shared" si="1"/>
        <v>MHNaṃdik</v>
      </c>
    </row>
    <row r="3443" ht="13.5" customHeight="1">
      <c r="A3443" s="331" t="s">
        <v>11697</v>
      </c>
      <c r="B3443" s="331" t="s">
        <v>11698</v>
      </c>
      <c r="C3443" s="331" t="str">
        <f t="shared" si="1"/>
        <v>MHNamu</v>
      </c>
    </row>
    <row r="3444" ht="13.5" customHeight="1">
      <c r="A3444" s="331" t="s">
        <v>11697</v>
      </c>
      <c r="B3444" s="331" t="s">
        <v>11699</v>
      </c>
      <c r="C3444" s="331" t="str">
        <f t="shared" si="1"/>
        <v>MHNaṃo</v>
      </c>
    </row>
    <row r="3445" ht="13.5" customHeight="1">
      <c r="A3445" s="331" t="s">
        <v>11700</v>
      </c>
      <c r="B3445" s="331" t="s">
        <v>11701</v>
      </c>
      <c r="C3445" s="331" t="str">
        <f t="shared" si="1"/>
        <v>MHRongelap</v>
      </c>
    </row>
    <row r="3446" ht="13.5" customHeight="1">
      <c r="A3446" s="331" t="s">
        <v>11700</v>
      </c>
      <c r="B3446" s="331" t="s">
        <v>11702</v>
      </c>
      <c r="C3446" s="331" t="str">
        <f t="shared" si="1"/>
        <v>MHRon̄ḷap</v>
      </c>
    </row>
    <row r="3447" ht="13.5" customHeight="1">
      <c r="A3447" s="331" t="s">
        <v>11703</v>
      </c>
      <c r="B3447" s="331" t="s">
        <v>11704</v>
      </c>
      <c r="C3447" s="331" t="str">
        <f t="shared" si="1"/>
        <v>MHUjae</v>
      </c>
    </row>
    <row r="3448" ht="13.5" customHeight="1">
      <c r="A3448" s="331" t="s">
        <v>11703</v>
      </c>
      <c r="B3448" s="331" t="s">
        <v>11704</v>
      </c>
      <c r="C3448" s="331" t="str">
        <f t="shared" si="1"/>
        <v>MHUjae</v>
      </c>
    </row>
    <row r="3449" ht="13.5" customHeight="1">
      <c r="A3449" s="331" t="s">
        <v>11705</v>
      </c>
      <c r="B3449" s="331" t="s">
        <v>11706</v>
      </c>
      <c r="C3449" s="331" t="str">
        <f t="shared" si="1"/>
        <v>MHWotho</v>
      </c>
    </row>
    <row r="3450" ht="13.5" customHeight="1">
      <c r="A3450" s="331" t="s">
        <v>11705</v>
      </c>
      <c r="B3450" s="331" t="s">
        <v>11707</v>
      </c>
      <c r="C3450" s="331" t="str">
        <f t="shared" si="1"/>
        <v>MHWōtto</v>
      </c>
    </row>
    <row r="3451" ht="13.5" customHeight="1">
      <c r="A3451" s="331" t="s">
        <v>11708</v>
      </c>
      <c r="B3451" s="331" t="s">
        <v>11709</v>
      </c>
      <c r="C3451" s="331" t="str">
        <f t="shared" si="1"/>
        <v>MHRatak chain</v>
      </c>
    </row>
    <row r="3452" ht="13.5" customHeight="1">
      <c r="A3452" s="331" t="s">
        <v>11708</v>
      </c>
      <c r="B3452" s="331" t="s">
        <v>11709</v>
      </c>
      <c r="C3452" s="331" t="str">
        <f t="shared" si="1"/>
        <v>MHRatak chain</v>
      </c>
    </row>
    <row r="3453" ht="13.5" customHeight="1">
      <c r="A3453" s="331" t="s">
        <v>11710</v>
      </c>
      <c r="B3453" s="331" t="s">
        <v>11711</v>
      </c>
      <c r="C3453" s="331" t="str">
        <f t="shared" si="1"/>
        <v>MHAiluk</v>
      </c>
    </row>
    <row r="3454" ht="13.5" customHeight="1">
      <c r="A3454" s="331" t="s">
        <v>11710</v>
      </c>
      <c r="B3454" s="331" t="s">
        <v>11712</v>
      </c>
      <c r="C3454" s="331" t="str">
        <f t="shared" si="1"/>
        <v>MHAelok</v>
      </c>
    </row>
    <row r="3455" ht="13.5" customHeight="1">
      <c r="A3455" s="331" t="s">
        <v>11713</v>
      </c>
      <c r="B3455" s="331" t="s">
        <v>11714</v>
      </c>
      <c r="C3455" s="331" t="str">
        <f t="shared" si="1"/>
        <v>MHArno</v>
      </c>
    </row>
    <row r="3456" ht="13.5" customHeight="1">
      <c r="A3456" s="331" t="s">
        <v>11713</v>
      </c>
      <c r="B3456" s="331" t="s">
        <v>11715</v>
      </c>
      <c r="C3456" s="331" t="str">
        <f t="shared" si="1"/>
        <v>MHArṇo</v>
      </c>
    </row>
    <row r="3457" ht="13.5" customHeight="1">
      <c r="A3457" s="331" t="s">
        <v>11716</v>
      </c>
      <c r="B3457" s="331" t="s">
        <v>11717</v>
      </c>
      <c r="C3457" s="331" t="str">
        <f t="shared" si="1"/>
        <v>MHAur</v>
      </c>
    </row>
    <row r="3458" ht="13.5" customHeight="1">
      <c r="A3458" s="331" t="s">
        <v>11716</v>
      </c>
      <c r="B3458" s="331" t="s">
        <v>11717</v>
      </c>
      <c r="C3458" s="331" t="str">
        <f t="shared" si="1"/>
        <v>MHAur</v>
      </c>
    </row>
    <row r="3459" ht="13.5" customHeight="1">
      <c r="A3459" s="331" t="s">
        <v>11718</v>
      </c>
      <c r="B3459" s="331" t="s">
        <v>11719</v>
      </c>
      <c r="C3459" s="331" t="str">
        <f t="shared" si="1"/>
        <v>MHLikiep</v>
      </c>
    </row>
    <row r="3460" ht="13.5" customHeight="1">
      <c r="A3460" s="331" t="s">
        <v>11718</v>
      </c>
      <c r="B3460" s="331" t="s">
        <v>11719</v>
      </c>
      <c r="C3460" s="331" t="str">
        <f t="shared" si="1"/>
        <v>MHLikiep</v>
      </c>
    </row>
    <row r="3461" ht="13.5" customHeight="1">
      <c r="A3461" s="331" t="s">
        <v>11720</v>
      </c>
      <c r="B3461" s="331" t="s">
        <v>11721</v>
      </c>
      <c r="C3461" s="331" t="str">
        <f t="shared" si="1"/>
        <v>MHMajuro</v>
      </c>
    </row>
    <row r="3462" ht="13.5" customHeight="1">
      <c r="A3462" s="331" t="s">
        <v>11720</v>
      </c>
      <c r="B3462" s="331" t="s">
        <v>11722</v>
      </c>
      <c r="C3462" s="331" t="str">
        <f t="shared" si="1"/>
        <v>MHMājro</v>
      </c>
    </row>
    <row r="3463" ht="13.5" customHeight="1">
      <c r="A3463" s="331" t="s">
        <v>11723</v>
      </c>
      <c r="B3463" s="331" t="s">
        <v>11724</v>
      </c>
      <c r="C3463" s="331" t="str">
        <f t="shared" si="1"/>
        <v>MHMaloelap</v>
      </c>
    </row>
    <row r="3464" ht="13.5" customHeight="1">
      <c r="A3464" s="331" t="s">
        <v>11723</v>
      </c>
      <c r="B3464" s="331" t="s">
        <v>11725</v>
      </c>
      <c r="C3464" s="331" t="str">
        <f t="shared" si="1"/>
        <v>MHṂaḷoeḷap</v>
      </c>
    </row>
    <row r="3465" ht="13.5" customHeight="1">
      <c r="A3465" s="331" t="s">
        <v>11726</v>
      </c>
      <c r="B3465" s="331" t="s">
        <v>11727</v>
      </c>
      <c r="C3465" s="331" t="str">
        <f t="shared" si="1"/>
        <v>MHMejit</v>
      </c>
    </row>
    <row r="3466" ht="13.5" customHeight="1">
      <c r="A3466" s="331" t="s">
        <v>11726</v>
      </c>
      <c r="B3466" s="331" t="s">
        <v>11728</v>
      </c>
      <c r="C3466" s="331" t="str">
        <f t="shared" si="1"/>
        <v>MHMājej</v>
      </c>
    </row>
    <row r="3467" ht="13.5" customHeight="1">
      <c r="A3467" s="331" t="s">
        <v>11729</v>
      </c>
      <c r="B3467" s="331" t="s">
        <v>11730</v>
      </c>
      <c r="C3467" s="331" t="str">
        <f t="shared" si="1"/>
        <v>MHMili</v>
      </c>
    </row>
    <row r="3468" ht="13.5" customHeight="1">
      <c r="A3468" s="331" t="s">
        <v>11729</v>
      </c>
      <c r="B3468" s="331" t="s">
        <v>11731</v>
      </c>
      <c r="C3468" s="331" t="str">
        <f t="shared" si="1"/>
        <v>MHMile</v>
      </c>
    </row>
    <row r="3469" ht="13.5" customHeight="1">
      <c r="A3469" s="331" t="s">
        <v>11732</v>
      </c>
      <c r="B3469" s="331" t="s">
        <v>11733</v>
      </c>
      <c r="C3469" s="331" t="str">
        <f t="shared" si="1"/>
        <v>MHUtrik</v>
      </c>
    </row>
    <row r="3470" ht="13.5" customHeight="1">
      <c r="A3470" s="331" t="s">
        <v>11732</v>
      </c>
      <c r="B3470" s="331" t="s">
        <v>11734</v>
      </c>
      <c r="C3470" s="331" t="str">
        <f t="shared" si="1"/>
        <v>MHUtrōk</v>
      </c>
    </row>
    <row r="3471" ht="13.5" customHeight="1">
      <c r="A3471" s="331" t="s">
        <v>11735</v>
      </c>
      <c r="B3471" s="331" t="s">
        <v>11736</v>
      </c>
      <c r="C3471" s="331" t="str">
        <f t="shared" si="1"/>
        <v>MHWotje</v>
      </c>
    </row>
    <row r="3472" ht="13.5" customHeight="1">
      <c r="A3472" s="331" t="s">
        <v>11735</v>
      </c>
      <c r="B3472" s="331" t="s">
        <v>11737</v>
      </c>
      <c r="C3472" s="331" t="str">
        <f t="shared" si="1"/>
        <v>MHWōjjā</v>
      </c>
    </row>
    <row r="3473" ht="13.5" customHeight="1">
      <c r="A3473" s="331" t="s">
        <v>11738</v>
      </c>
      <c r="B3473" s="331" t="s">
        <v>11739</v>
      </c>
      <c r="C3473" s="331" t="str">
        <f t="shared" si="1"/>
        <v>MKVeles</v>
      </c>
    </row>
    <row r="3474" ht="13.5" customHeight="1">
      <c r="A3474" s="331" t="s">
        <v>11740</v>
      </c>
      <c r="B3474" s="331" t="s">
        <v>11741</v>
      </c>
      <c r="C3474" s="331" t="str">
        <f t="shared" si="1"/>
        <v>MKGradsko</v>
      </c>
    </row>
    <row r="3475" ht="13.5" customHeight="1">
      <c r="A3475" s="331" t="s">
        <v>11742</v>
      </c>
      <c r="B3475" s="331" t="s">
        <v>11743</v>
      </c>
      <c r="C3475" s="331" t="str">
        <f t="shared" si="1"/>
        <v>MKDemir Kapija</v>
      </c>
    </row>
    <row r="3476" ht="13.5" customHeight="1">
      <c r="A3476" s="331" t="s">
        <v>11744</v>
      </c>
      <c r="B3476" s="331" t="s">
        <v>11745</v>
      </c>
      <c r="C3476" s="331" t="str">
        <f t="shared" si="1"/>
        <v>MKKavadarci</v>
      </c>
    </row>
    <row r="3477" ht="13.5" customHeight="1">
      <c r="A3477" s="331" t="s">
        <v>11746</v>
      </c>
      <c r="B3477" s="331" t="s">
        <v>11747</v>
      </c>
      <c r="C3477" s="331" t="str">
        <f t="shared" si="1"/>
        <v>MKLozovo</v>
      </c>
    </row>
    <row r="3478" ht="13.5" customHeight="1">
      <c r="A3478" s="331" t="s">
        <v>11748</v>
      </c>
      <c r="B3478" s="331" t="s">
        <v>11749</v>
      </c>
      <c r="C3478" s="331" t="str">
        <f t="shared" si="1"/>
        <v>MKNegotino</v>
      </c>
    </row>
    <row r="3479" ht="13.5" customHeight="1">
      <c r="A3479" s="331" t="s">
        <v>11750</v>
      </c>
      <c r="B3479" s="331" t="s">
        <v>11751</v>
      </c>
      <c r="C3479" s="331" t="str">
        <f t="shared" si="1"/>
        <v>MKRosoman</v>
      </c>
    </row>
    <row r="3480" ht="13.5" customHeight="1">
      <c r="A3480" s="331" t="s">
        <v>11752</v>
      </c>
      <c r="B3480" s="331" t="s">
        <v>11753</v>
      </c>
      <c r="C3480" s="331" t="str">
        <f t="shared" si="1"/>
        <v>MKSveti Nikole</v>
      </c>
    </row>
    <row r="3481" ht="13.5" customHeight="1">
      <c r="A3481" s="331" t="s">
        <v>11754</v>
      </c>
      <c r="B3481" s="331" t="s">
        <v>11755</v>
      </c>
      <c r="C3481" s="331" t="str">
        <f t="shared" si="1"/>
        <v>MKČaška</v>
      </c>
    </row>
    <row r="3482" ht="13.5" customHeight="1">
      <c r="A3482" s="331" t="s">
        <v>11756</v>
      </c>
      <c r="B3482" s="331" t="s">
        <v>11757</v>
      </c>
      <c r="C3482" s="331" t="str">
        <f t="shared" si="1"/>
        <v>MKBerovo</v>
      </c>
    </row>
    <row r="3483" ht="13.5" customHeight="1">
      <c r="A3483" s="331" t="s">
        <v>11758</v>
      </c>
      <c r="B3483" s="331" t="s">
        <v>11759</v>
      </c>
      <c r="C3483" s="331" t="str">
        <f t="shared" si="1"/>
        <v>MKVinica</v>
      </c>
    </row>
    <row r="3484" ht="13.5" customHeight="1">
      <c r="A3484" s="331" t="s">
        <v>11760</v>
      </c>
      <c r="B3484" s="331" t="s">
        <v>11761</v>
      </c>
      <c r="C3484" s="331" t="str">
        <f t="shared" si="1"/>
        <v>MKDelčevo</v>
      </c>
    </row>
    <row r="3485" ht="13.5" customHeight="1">
      <c r="A3485" s="331" t="s">
        <v>11762</v>
      </c>
      <c r="B3485" s="331" t="s">
        <v>11763</v>
      </c>
      <c r="C3485" s="331" t="str">
        <f t="shared" si="1"/>
        <v>MKZrnovci</v>
      </c>
    </row>
    <row r="3486" ht="13.5" customHeight="1">
      <c r="A3486" s="331" t="s">
        <v>11764</v>
      </c>
      <c r="B3486" s="331" t="s">
        <v>11765</v>
      </c>
      <c r="C3486" s="331" t="str">
        <f t="shared" si="1"/>
        <v>MKKarbinci</v>
      </c>
    </row>
    <row r="3487" ht="13.5" customHeight="1">
      <c r="A3487" s="331" t="s">
        <v>11766</v>
      </c>
      <c r="B3487" s="331" t="s">
        <v>11767</v>
      </c>
      <c r="C3487" s="331" t="str">
        <f t="shared" si="1"/>
        <v>MKKočani</v>
      </c>
    </row>
    <row r="3488" ht="13.5" customHeight="1">
      <c r="A3488" s="331" t="s">
        <v>11768</v>
      </c>
      <c r="B3488" s="331" t="s">
        <v>11769</v>
      </c>
      <c r="C3488" s="331" t="str">
        <f t="shared" si="1"/>
        <v>MKMakedonska Kamenica</v>
      </c>
    </row>
    <row r="3489" ht="13.5" customHeight="1">
      <c r="A3489" s="331" t="s">
        <v>11770</v>
      </c>
      <c r="B3489" s="331" t="s">
        <v>11771</v>
      </c>
      <c r="C3489" s="331" t="str">
        <f t="shared" si="1"/>
        <v>MKPehčevo</v>
      </c>
    </row>
    <row r="3490" ht="13.5" customHeight="1">
      <c r="A3490" s="331" t="s">
        <v>11772</v>
      </c>
      <c r="B3490" s="331" t="s">
        <v>11773</v>
      </c>
      <c r="C3490" s="331" t="str">
        <f t="shared" si="1"/>
        <v>MKProbištip</v>
      </c>
    </row>
    <row r="3491" ht="13.5" customHeight="1">
      <c r="A3491" s="331" t="s">
        <v>11774</v>
      </c>
      <c r="B3491" s="331" t="s">
        <v>11775</v>
      </c>
      <c r="C3491" s="331" t="str">
        <f t="shared" si="1"/>
        <v>MKČešinovo-Obleševo</v>
      </c>
    </row>
    <row r="3492" ht="13.5" customHeight="1">
      <c r="A3492" s="331" t="s">
        <v>11776</v>
      </c>
      <c r="B3492" s="331" t="s">
        <v>11777</v>
      </c>
      <c r="C3492" s="331" t="str">
        <f t="shared" si="1"/>
        <v>MKŠtip</v>
      </c>
    </row>
    <row r="3493" ht="13.5" customHeight="1">
      <c r="A3493" s="331" t="s">
        <v>11778</v>
      </c>
      <c r="B3493" s="331" t="s">
        <v>11779</v>
      </c>
      <c r="C3493" s="331" t="str">
        <f t="shared" si="1"/>
        <v>MKVevčani</v>
      </c>
    </row>
    <row r="3494" ht="13.5" customHeight="1">
      <c r="A3494" s="331" t="s">
        <v>11780</v>
      </c>
      <c r="B3494" s="331" t="s">
        <v>11781</v>
      </c>
      <c r="C3494" s="331" t="str">
        <f t="shared" si="1"/>
        <v>MKDebar</v>
      </c>
    </row>
    <row r="3495" ht="13.5" customHeight="1">
      <c r="A3495" s="331" t="s">
        <v>11782</v>
      </c>
      <c r="B3495" s="331" t="s">
        <v>11783</v>
      </c>
      <c r="C3495" s="331" t="str">
        <f t="shared" si="1"/>
        <v>MKDebrca</v>
      </c>
    </row>
    <row r="3496" ht="13.5" customHeight="1">
      <c r="A3496" s="331" t="s">
        <v>11784</v>
      </c>
      <c r="B3496" s="331" t="s">
        <v>11785</v>
      </c>
      <c r="C3496" s="331" t="str">
        <f t="shared" si="1"/>
        <v>MKKičevo</v>
      </c>
    </row>
    <row r="3497" ht="13.5" customHeight="1">
      <c r="A3497" s="331" t="s">
        <v>11786</v>
      </c>
      <c r="B3497" s="331" t="s">
        <v>11787</v>
      </c>
      <c r="C3497" s="331" t="str">
        <f t="shared" si="1"/>
        <v>MKMakedonski Brod</v>
      </c>
    </row>
    <row r="3498" ht="13.5" customHeight="1">
      <c r="A3498" s="331" t="s">
        <v>11788</v>
      </c>
      <c r="B3498" s="331" t="s">
        <v>11789</v>
      </c>
      <c r="C3498" s="331" t="str">
        <f t="shared" si="1"/>
        <v>MKOhrid</v>
      </c>
    </row>
    <row r="3499" ht="13.5" customHeight="1">
      <c r="A3499" s="331" t="s">
        <v>11790</v>
      </c>
      <c r="B3499" s="331" t="s">
        <v>11791</v>
      </c>
      <c r="C3499" s="331" t="str">
        <f t="shared" si="1"/>
        <v>MKPlasnica</v>
      </c>
    </row>
    <row r="3500" ht="13.5" customHeight="1">
      <c r="A3500" s="331" t="s">
        <v>11792</v>
      </c>
      <c r="B3500" s="331" t="s">
        <v>11793</v>
      </c>
      <c r="C3500" s="331" t="str">
        <f t="shared" si="1"/>
        <v>MKStruga</v>
      </c>
    </row>
    <row r="3501" ht="13.5" customHeight="1">
      <c r="A3501" s="331" t="s">
        <v>11794</v>
      </c>
      <c r="B3501" s="331" t="s">
        <v>11795</v>
      </c>
      <c r="C3501" s="331" t="str">
        <f t="shared" si="1"/>
        <v>MKCentar Župa</v>
      </c>
    </row>
    <row r="3502" ht="13.5" customHeight="1">
      <c r="A3502" s="331" t="s">
        <v>11796</v>
      </c>
      <c r="B3502" s="331" t="s">
        <v>11797</v>
      </c>
      <c r="C3502" s="331" t="str">
        <f t="shared" si="1"/>
        <v>MKBogdanci</v>
      </c>
    </row>
    <row r="3503" ht="13.5" customHeight="1">
      <c r="A3503" s="331" t="s">
        <v>11798</v>
      </c>
      <c r="B3503" s="331" t="s">
        <v>11799</v>
      </c>
      <c r="C3503" s="331" t="str">
        <f t="shared" si="1"/>
        <v>MKBosilovo</v>
      </c>
    </row>
    <row r="3504" ht="13.5" customHeight="1">
      <c r="A3504" s="331" t="s">
        <v>11800</v>
      </c>
      <c r="B3504" s="331" t="s">
        <v>11801</v>
      </c>
      <c r="C3504" s="331" t="str">
        <f t="shared" si="1"/>
        <v>MKValandovo</v>
      </c>
    </row>
    <row r="3505" ht="13.5" customHeight="1">
      <c r="A3505" s="331" t="s">
        <v>11802</v>
      </c>
      <c r="B3505" s="331" t="s">
        <v>11803</v>
      </c>
      <c r="C3505" s="331" t="str">
        <f t="shared" si="1"/>
        <v>MKVasilevo</v>
      </c>
    </row>
    <row r="3506" ht="13.5" customHeight="1">
      <c r="A3506" s="331" t="s">
        <v>11804</v>
      </c>
      <c r="B3506" s="331" t="s">
        <v>11805</v>
      </c>
      <c r="C3506" s="331" t="str">
        <f t="shared" si="1"/>
        <v>MKGevgelija</v>
      </c>
    </row>
    <row r="3507" ht="13.5" customHeight="1">
      <c r="A3507" s="331" t="s">
        <v>11806</v>
      </c>
      <c r="B3507" s="331" t="s">
        <v>11807</v>
      </c>
      <c r="C3507" s="331" t="str">
        <f t="shared" si="1"/>
        <v>MKDojran</v>
      </c>
    </row>
    <row r="3508" ht="13.5" customHeight="1">
      <c r="A3508" s="331" t="s">
        <v>11808</v>
      </c>
      <c r="B3508" s="331" t="s">
        <v>11809</v>
      </c>
      <c r="C3508" s="331" t="str">
        <f t="shared" si="1"/>
        <v>MKKonče</v>
      </c>
    </row>
    <row r="3509" ht="13.5" customHeight="1">
      <c r="A3509" s="331" t="s">
        <v>11810</v>
      </c>
      <c r="B3509" s="331" t="s">
        <v>11811</v>
      </c>
      <c r="C3509" s="331" t="str">
        <f t="shared" si="1"/>
        <v>MKNovo Selo</v>
      </c>
    </row>
    <row r="3510" ht="13.5" customHeight="1">
      <c r="A3510" s="331" t="s">
        <v>11812</v>
      </c>
      <c r="B3510" s="331" t="s">
        <v>11813</v>
      </c>
      <c r="C3510" s="331" t="str">
        <f t="shared" si="1"/>
        <v>MKRadoviš</v>
      </c>
    </row>
    <row r="3511" ht="13.5" customHeight="1">
      <c r="A3511" s="331" t="s">
        <v>11814</v>
      </c>
      <c r="B3511" s="331" t="s">
        <v>11815</v>
      </c>
      <c r="C3511" s="331" t="str">
        <f t="shared" si="1"/>
        <v>MKStrumica</v>
      </c>
    </row>
    <row r="3512" ht="13.5" customHeight="1">
      <c r="A3512" s="331" t="s">
        <v>11816</v>
      </c>
      <c r="B3512" s="331" t="s">
        <v>11817</v>
      </c>
      <c r="C3512" s="331" t="str">
        <f t="shared" si="1"/>
        <v>MKBitola</v>
      </c>
    </row>
    <row r="3513" ht="13.5" customHeight="1">
      <c r="A3513" s="331" t="s">
        <v>11818</v>
      </c>
      <c r="B3513" s="331" t="s">
        <v>11819</v>
      </c>
      <c r="C3513" s="331" t="str">
        <f t="shared" si="1"/>
        <v>MKDemir Hisar</v>
      </c>
    </row>
    <row r="3514" ht="13.5" customHeight="1">
      <c r="A3514" s="331" t="s">
        <v>11820</v>
      </c>
      <c r="B3514" s="331" t="s">
        <v>11821</v>
      </c>
      <c r="C3514" s="331" t="str">
        <f t="shared" si="1"/>
        <v>MKDolneni</v>
      </c>
    </row>
    <row r="3515" ht="13.5" customHeight="1">
      <c r="A3515" s="331" t="s">
        <v>11822</v>
      </c>
      <c r="B3515" s="331" t="s">
        <v>11823</v>
      </c>
      <c r="C3515" s="331" t="str">
        <f t="shared" si="1"/>
        <v>MKKrivogaštani</v>
      </c>
    </row>
    <row r="3516" ht="13.5" customHeight="1">
      <c r="A3516" s="331" t="s">
        <v>11824</v>
      </c>
      <c r="B3516" s="331" t="s">
        <v>11825</v>
      </c>
      <c r="C3516" s="331" t="str">
        <f t="shared" si="1"/>
        <v>MKKruševo</v>
      </c>
    </row>
    <row r="3517" ht="13.5" customHeight="1">
      <c r="A3517" s="331" t="s">
        <v>11826</v>
      </c>
      <c r="B3517" s="331" t="s">
        <v>11827</v>
      </c>
      <c r="C3517" s="331" t="str">
        <f t="shared" si="1"/>
        <v>MKMogila</v>
      </c>
    </row>
    <row r="3518" ht="13.5" customHeight="1">
      <c r="A3518" s="331" t="s">
        <v>11828</v>
      </c>
      <c r="B3518" s="331" t="s">
        <v>11829</v>
      </c>
      <c r="C3518" s="331" t="str">
        <f t="shared" si="1"/>
        <v>MKNovaci</v>
      </c>
    </row>
    <row r="3519" ht="13.5" customHeight="1">
      <c r="A3519" s="331" t="s">
        <v>11830</v>
      </c>
      <c r="B3519" s="331" t="s">
        <v>11831</v>
      </c>
      <c r="C3519" s="331" t="str">
        <f t="shared" si="1"/>
        <v>MKPrilep</v>
      </c>
    </row>
    <row r="3520" ht="13.5" customHeight="1">
      <c r="A3520" s="331" t="s">
        <v>11832</v>
      </c>
      <c r="B3520" s="331" t="s">
        <v>11833</v>
      </c>
      <c r="C3520" s="331" t="str">
        <f t="shared" si="1"/>
        <v>MKResen</v>
      </c>
    </row>
    <row r="3521" ht="13.5" customHeight="1">
      <c r="A3521" s="331" t="s">
        <v>11834</v>
      </c>
      <c r="B3521" s="331" t="s">
        <v>11835</v>
      </c>
      <c r="C3521" s="331" t="str">
        <f t="shared" si="1"/>
        <v>MKBogovinje</v>
      </c>
    </row>
    <row r="3522" ht="13.5" customHeight="1">
      <c r="A3522" s="331" t="s">
        <v>11836</v>
      </c>
      <c r="B3522" s="331" t="s">
        <v>11837</v>
      </c>
      <c r="C3522" s="331" t="str">
        <f t="shared" si="1"/>
        <v>MKBrvenica</v>
      </c>
    </row>
    <row r="3523" ht="13.5" customHeight="1">
      <c r="A3523" s="331" t="s">
        <v>11838</v>
      </c>
      <c r="B3523" s="331" t="s">
        <v>11839</v>
      </c>
      <c r="C3523" s="331" t="str">
        <f t="shared" si="1"/>
        <v>MKVrapčište</v>
      </c>
    </row>
    <row r="3524" ht="13.5" customHeight="1">
      <c r="A3524" s="331" t="s">
        <v>11840</v>
      </c>
      <c r="B3524" s="331" t="s">
        <v>11841</v>
      </c>
      <c r="C3524" s="331" t="str">
        <f t="shared" si="1"/>
        <v>MKGostivar</v>
      </c>
    </row>
    <row r="3525" ht="13.5" customHeight="1">
      <c r="A3525" s="331" t="s">
        <v>11842</v>
      </c>
      <c r="B3525" s="331" t="s">
        <v>11843</v>
      </c>
      <c r="C3525" s="331" t="str">
        <f t="shared" si="1"/>
        <v>MKŽelino</v>
      </c>
    </row>
    <row r="3526" ht="13.5" customHeight="1">
      <c r="A3526" s="331" t="s">
        <v>11844</v>
      </c>
      <c r="B3526" s="331" t="s">
        <v>11845</v>
      </c>
      <c r="C3526" s="331" t="str">
        <f t="shared" si="1"/>
        <v>MKJegunovce</v>
      </c>
    </row>
    <row r="3527" ht="13.5" customHeight="1">
      <c r="A3527" s="331" t="s">
        <v>11846</v>
      </c>
      <c r="B3527" s="331" t="s">
        <v>11847</v>
      </c>
      <c r="C3527" s="331" t="str">
        <f t="shared" si="1"/>
        <v>MKMavrovo i Rostuše</v>
      </c>
    </row>
    <row r="3528" ht="13.5" customHeight="1">
      <c r="A3528" s="331" t="s">
        <v>11848</v>
      </c>
      <c r="B3528" s="331" t="s">
        <v>11849</v>
      </c>
      <c r="C3528" s="331" t="str">
        <f t="shared" si="1"/>
        <v>MKTearce</v>
      </c>
    </row>
    <row r="3529" ht="13.5" customHeight="1">
      <c r="A3529" s="331" t="s">
        <v>11850</v>
      </c>
      <c r="B3529" s="331" t="s">
        <v>11851</v>
      </c>
      <c r="C3529" s="331" t="str">
        <f t="shared" si="1"/>
        <v>MKTetovo</v>
      </c>
    </row>
    <row r="3530" ht="13.5" customHeight="1">
      <c r="A3530" s="331" t="s">
        <v>11852</v>
      </c>
      <c r="B3530" s="331" t="s">
        <v>11853</v>
      </c>
      <c r="C3530" s="331" t="str">
        <f t="shared" si="1"/>
        <v>MKKratovo</v>
      </c>
    </row>
    <row r="3531" ht="13.5" customHeight="1">
      <c r="A3531" s="331" t="s">
        <v>11854</v>
      </c>
      <c r="B3531" s="331" t="s">
        <v>11855</v>
      </c>
      <c r="C3531" s="331" t="str">
        <f t="shared" si="1"/>
        <v>MKKriva Palanka</v>
      </c>
    </row>
    <row r="3532" ht="13.5" customHeight="1">
      <c r="A3532" s="331" t="s">
        <v>11856</v>
      </c>
      <c r="B3532" s="331" t="s">
        <v>11857</v>
      </c>
      <c r="C3532" s="331" t="str">
        <f t="shared" si="1"/>
        <v>MKKumanovo</v>
      </c>
    </row>
    <row r="3533" ht="13.5" customHeight="1">
      <c r="A3533" s="331" t="s">
        <v>11858</v>
      </c>
      <c r="B3533" s="331" t="s">
        <v>11859</v>
      </c>
      <c r="C3533" s="331" t="str">
        <f t="shared" si="1"/>
        <v>MKLipkovo</v>
      </c>
    </row>
    <row r="3534" ht="13.5" customHeight="1">
      <c r="A3534" s="331" t="s">
        <v>11860</v>
      </c>
      <c r="B3534" s="331" t="s">
        <v>11861</v>
      </c>
      <c r="C3534" s="331" t="str">
        <f t="shared" si="1"/>
        <v>MKRankovce</v>
      </c>
    </row>
    <row r="3535" ht="13.5" customHeight="1">
      <c r="A3535" s="331" t="s">
        <v>11862</v>
      </c>
      <c r="B3535" s="331" t="s">
        <v>11863</v>
      </c>
      <c r="C3535" s="331" t="str">
        <f t="shared" si="1"/>
        <v>MKStaro Nagoričane</v>
      </c>
    </row>
    <row r="3536" ht="13.5" customHeight="1">
      <c r="A3536" s="331" t="s">
        <v>11864</v>
      </c>
      <c r="B3536" s="331" t="s">
        <v>11865</v>
      </c>
      <c r="C3536" s="331" t="str">
        <f t="shared" si="1"/>
        <v>MKAerodrom †</v>
      </c>
    </row>
    <row r="3537" ht="13.5" customHeight="1">
      <c r="A3537" s="331" t="s">
        <v>11866</v>
      </c>
      <c r="B3537" s="331" t="s">
        <v>11867</v>
      </c>
      <c r="C3537" s="331" t="str">
        <f t="shared" si="1"/>
        <v>MKAračinovo</v>
      </c>
    </row>
    <row r="3538" ht="13.5" customHeight="1">
      <c r="A3538" s="331" t="s">
        <v>11868</v>
      </c>
      <c r="B3538" s="331" t="s">
        <v>11869</v>
      </c>
      <c r="C3538" s="331" t="str">
        <f t="shared" si="1"/>
        <v>MKButel †</v>
      </c>
    </row>
    <row r="3539" ht="13.5" customHeight="1">
      <c r="A3539" s="331" t="s">
        <v>11870</v>
      </c>
      <c r="B3539" s="331" t="s">
        <v>11871</v>
      </c>
      <c r="C3539" s="331" t="str">
        <f t="shared" si="1"/>
        <v>MKGazi Baba †</v>
      </c>
    </row>
    <row r="3540" ht="13.5" customHeight="1">
      <c r="A3540" s="331" t="s">
        <v>11872</v>
      </c>
      <c r="B3540" s="331" t="s">
        <v>11873</v>
      </c>
      <c r="C3540" s="331" t="str">
        <f t="shared" si="1"/>
        <v>MKGjorče Petrov †</v>
      </c>
    </row>
    <row r="3541" ht="13.5" customHeight="1">
      <c r="A3541" s="331" t="s">
        <v>11874</v>
      </c>
      <c r="B3541" s="331" t="s">
        <v>11875</v>
      </c>
      <c r="C3541" s="331" t="str">
        <f t="shared" si="1"/>
        <v>MKZelenikovo</v>
      </c>
    </row>
    <row r="3542" ht="13.5" customHeight="1">
      <c r="A3542" s="331" t="s">
        <v>11876</v>
      </c>
      <c r="B3542" s="331" t="s">
        <v>11877</v>
      </c>
      <c r="C3542" s="331" t="str">
        <f t="shared" si="1"/>
        <v>MKIlinden</v>
      </c>
    </row>
    <row r="3543" ht="13.5" customHeight="1">
      <c r="A3543" s="331" t="s">
        <v>11878</v>
      </c>
      <c r="B3543" s="331" t="s">
        <v>11879</v>
      </c>
      <c r="C3543" s="331" t="str">
        <f t="shared" si="1"/>
        <v>MKKarpoš †</v>
      </c>
    </row>
    <row r="3544" ht="13.5" customHeight="1">
      <c r="A3544" s="331" t="s">
        <v>11880</v>
      </c>
      <c r="B3544" s="331" t="s">
        <v>11881</v>
      </c>
      <c r="C3544" s="331" t="str">
        <f t="shared" si="1"/>
        <v>MKKisela Voda †</v>
      </c>
    </row>
    <row r="3545" ht="13.5" customHeight="1">
      <c r="A3545" s="331" t="s">
        <v>11882</v>
      </c>
      <c r="B3545" s="331" t="s">
        <v>11883</v>
      </c>
      <c r="C3545" s="331" t="str">
        <f t="shared" si="1"/>
        <v>MKPetrovec</v>
      </c>
    </row>
    <row r="3546" ht="13.5" customHeight="1">
      <c r="A3546" s="331" t="s">
        <v>11884</v>
      </c>
      <c r="B3546" s="331" t="s">
        <v>11885</v>
      </c>
      <c r="C3546" s="331" t="str">
        <f t="shared" si="1"/>
        <v>MKSaraj †</v>
      </c>
    </row>
    <row r="3547" ht="13.5" customHeight="1">
      <c r="A3547" s="331" t="s">
        <v>11886</v>
      </c>
      <c r="B3547" s="331" t="s">
        <v>11887</v>
      </c>
      <c r="C3547" s="331" t="str">
        <f t="shared" si="1"/>
        <v>MKSopište</v>
      </c>
    </row>
    <row r="3548" ht="13.5" customHeight="1">
      <c r="A3548" s="331" t="s">
        <v>11888</v>
      </c>
      <c r="B3548" s="331" t="s">
        <v>11889</v>
      </c>
      <c r="C3548" s="331" t="str">
        <f t="shared" si="1"/>
        <v>MKStudeničani</v>
      </c>
    </row>
    <row r="3549" ht="13.5" customHeight="1">
      <c r="A3549" s="331" t="s">
        <v>11890</v>
      </c>
      <c r="B3549" s="331" t="s">
        <v>11891</v>
      </c>
      <c r="C3549" s="331" t="str">
        <f t="shared" si="1"/>
        <v>MKCentar †</v>
      </c>
    </row>
    <row r="3550" ht="13.5" customHeight="1">
      <c r="A3550" s="331" t="s">
        <v>11892</v>
      </c>
      <c r="B3550" s="331" t="s">
        <v>11893</v>
      </c>
      <c r="C3550" s="331" t="str">
        <f t="shared" si="1"/>
        <v>MKČair †</v>
      </c>
    </row>
    <row r="3551" ht="13.5" customHeight="1">
      <c r="A3551" s="331" t="s">
        <v>11894</v>
      </c>
      <c r="B3551" s="331" t="s">
        <v>11895</v>
      </c>
      <c r="C3551" s="331" t="str">
        <f t="shared" si="1"/>
        <v>MKČučer-Sandevo</v>
      </c>
    </row>
    <row r="3552" ht="13.5" customHeight="1">
      <c r="A3552" s="331" t="s">
        <v>11896</v>
      </c>
      <c r="B3552" s="331" t="s">
        <v>11897</v>
      </c>
      <c r="C3552" s="331" t="str">
        <f t="shared" si="1"/>
        <v>MKŠuto Orizari †</v>
      </c>
    </row>
    <row r="3553" ht="13.5" customHeight="1">
      <c r="A3553" s="331" t="s">
        <v>11898</v>
      </c>
      <c r="B3553" s="331" t="s">
        <v>11899</v>
      </c>
      <c r="C3553" s="331" t="str">
        <f t="shared" si="1"/>
        <v>MLKayes</v>
      </c>
    </row>
    <row r="3554" ht="13.5" customHeight="1">
      <c r="A3554" s="331" t="s">
        <v>11900</v>
      </c>
      <c r="B3554" s="331" t="s">
        <v>11901</v>
      </c>
      <c r="C3554" s="331" t="str">
        <f t="shared" si="1"/>
        <v>MLTaoudénit</v>
      </c>
    </row>
    <row r="3555" ht="13.5" customHeight="1">
      <c r="A3555" s="331" t="s">
        <v>11902</v>
      </c>
      <c r="B3555" s="331" t="s">
        <v>11903</v>
      </c>
      <c r="C3555" s="331" t="str">
        <f t="shared" si="1"/>
        <v>MLKoulikoro</v>
      </c>
    </row>
    <row r="3556" ht="13.5" customHeight="1">
      <c r="A3556" s="331" t="s">
        <v>11904</v>
      </c>
      <c r="B3556" s="331" t="s">
        <v>11905</v>
      </c>
      <c r="C3556" s="331" t="str">
        <f t="shared" si="1"/>
        <v>MLSikasso</v>
      </c>
    </row>
    <row r="3557" ht="13.5" customHeight="1">
      <c r="A3557" s="331" t="s">
        <v>11906</v>
      </c>
      <c r="B3557" s="331" t="s">
        <v>11907</v>
      </c>
      <c r="C3557" s="331" t="str">
        <f t="shared" si="1"/>
        <v>MLSégou</v>
      </c>
    </row>
    <row r="3558" ht="13.5" customHeight="1">
      <c r="A3558" s="331" t="s">
        <v>11908</v>
      </c>
      <c r="B3558" s="331" t="s">
        <v>11909</v>
      </c>
      <c r="C3558" s="331" t="str">
        <f t="shared" si="1"/>
        <v>MLMopti</v>
      </c>
    </row>
    <row r="3559" ht="13.5" customHeight="1">
      <c r="A3559" s="331" t="s">
        <v>11910</v>
      </c>
      <c r="B3559" s="331" t="s">
        <v>11911</v>
      </c>
      <c r="C3559" s="331" t="str">
        <f t="shared" si="1"/>
        <v>MLTombouctou</v>
      </c>
    </row>
    <row r="3560" ht="13.5" customHeight="1">
      <c r="A3560" s="331" t="s">
        <v>11912</v>
      </c>
      <c r="B3560" s="331" t="s">
        <v>11913</v>
      </c>
      <c r="C3560" s="331" t="str">
        <f t="shared" si="1"/>
        <v>MLGao</v>
      </c>
    </row>
    <row r="3561" ht="13.5" customHeight="1">
      <c r="A3561" s="331" t="s">
        <v>11914</v>
      </c>
      <c r="B3561" s="331" t="s">
        <v>11915</v>
      </c>
      <c r="C3561" s="331" t="str">
        <f t="shared" si="1"/>
        <v>MLKidal</v>
      </c>
    </row>
    <row r="3562" ht="13.5" customHeight="1">
      <c r="A3562" s="331" t="s">
        <v>11916</v>
      </c>
      <c r="B3562" s="331" t="s">
        <v>11917</v>
      </c>
      <c r="C3562" s="331" t="str">
        <f t="shared" si="1"/>
        <v>MLMénaka</v>
      </c>
    </row>
    <row r="3563" ht="13.5" customHeight="1">
      <c r="A3563" s="331" t="s">
        <v>11918</v>
      </c>
      <c r="B3563" s="331" t="s">
        <v>11919</v>
      </c>
      <c r="C3563" s="331" t="str">
        <f t="shared" si="1"/>
        <v>MLBamako</v>
      </c>
    </row>
    <row r="3564" ht="13.5" customHeight="1">
      <c r="A3564" s="331" t="s">
        <v>11920</v>
      </c>
      <c r="B3564" s="331" t="s">
        <v>11921</v>
      </c>
      <c r="C3564" s="331" t="str">
        <f t="shared" si="1"/>
        <v>MMSagaing</v>
      </c>
    </row>
    <row r="3565" ht="13.5" customHeight="1">
      <c r="A3565" s="331" t="s">
        <v>11922</v>
      </c>
      <c r="B3565" s="331" t="s">
        <v>11923</v>
      </c>
      <c r="C3565" s="331" t="str">
        <f t="shared" si="1"/>
        <v>MMBago</v>
      </c>
    </row>
    <row r="3566" ht="13.5" customHeight="1">
      <c r="A3566" s="331" t="s">
        <v>11924</v>
      </c>
      <c r="B3566" s="331" t="s">
        <v>11925</v>
      </c>
      <c r="C3566" s="331" t="str">
        <f t="shared" si="1"/>
        <v>MMMagway</v>
      </c>
    </row>
    <row r="3567" ht="13.5" customHeight="1">
      <c r="A3567" s="331" t="s">
        <v>11926</v>
      </c>
      <c r="B3567" s="331" t="s">
        <v>11927</v>
      </c>
      <c r="C3567" s="331" t="str">
        <f t="shared" si="1"/>
        <v>MMMandalay</v>
      </c>
    </row>
    <row r="3568" ht="13.5" customHeight="1">
      <c r="A3568" s="331" t="s">
        <v>11928</v>
      </c>
      <c r="B3568" s="331" t="s">
        <v>11929</v>
      </c>
      <c r="C3568" s="331" t="str">
        <f t="shared" si="1"/>
        <v>MMTanintharyi</v>
      </c>
    </row>
    <row r="3569" ht="13.5" customHeight="1">
      <c r="A3569" s="331" t="s">
        <v>11930</v>
      </c>
      <c r="B3569" s="331" t="s">
        <v>1798</v>
      </c>
      <c r="C3569" s="331" t="str">
        <f t="shared" si="1"/>
        <v>MMYangon</v>
      </c>
    </row>
    <row r="3570" ht="13.5" customHeight="1">
      <c r="A3570" s="331" t="s">
        <v>11931</v>
      </c>
      <c r="B3570" s="331" t="s">
        <v>11932</v>
      </c>
      <c r="C3570" s="331" t="str">
        <f t="shared" si="1"/>
        <v>MMAyeyarwady</v>
      </c>
    </row>
    <row r="3571" ht="13.5" customHeight="1">
      <c r="A3571" s="331" t="s">
        <v>11933</v>
      </c>
      <c r="B3571" s="331" t="s">
        <v>11934</v>
      </c>
      <c r="C3571" s="331" t="str">
        <f t="shared" si="1"/>
        <v>MMKachin</v>
      </c>
    </row>
    <row r="3572" ht="13.5" customHeight="1">
      <c r="A3572" s="331" t="s">
        <v>11935</v>
      </c>
      <c r="B3572" s="331" t="s">
        <v>11936</v>
      </c>
      <c r="C3572" s="331" t="str">
        <f t="shared" si="1"/>
        <v>MMKayah</v>
      </c>
    </row>
    <row r="3573" ht="13.5" customHeight="1">
      <c r="A3573" s="331" t="s">
        <v>11937</v>
      </c>
      <c r="B3573" s="331" t="s">
        <v>11938</v>
      </c>
      <c r="C3573" s="331" t="str">
        <f t="shared" si="1"/>
        <v>MMKayin</v>
      </c>
    </row>
    <row r="3574" ht="13.5" customHeight="1">
      <c r="A3574" s="331" t="s">
        <v>11939</v>
      </c>
      <c r="B3574" s="331" t="s">
        <v>11940</v>
      </c>
      <c r="C3574" s="331" t="str">
        <f t="shared" si="1"/>
        <v>MMChin</v>
      </c>
    </row>
    <row r="3575" ht="13.5" customHeight="1">
      <c r="A3575" s="331" t="s">
        <v>11941</v>
      </c>
      <c r="B3575" s="331" t="s">
        <v>11942</v>
      </c>
      <c r="C3575" s="331" t="str">
        <f t="shared" si="1"/>
        <v>MMMon</v>
      </c>
    </row>
    <row r="3576" ht="13.5" customHeight="1">
      <c r="A3576" s="331" t="s">
        <v>11943</v>
      </c>
      <c r="B3576" s="331" t="s">
        <v>11944</v>
      </c>
      <c r="C3576" s="331" t="str">
        <f t="shared" si="1"/>
        <v>MMRakhine</v>
      </c>
    </row>
    <row r="3577" ht="13.5" customHeight="1">
      <c r="A3577" s="331" t="s">
        <v>11945</v>
      </c>
      <c r="B3577" s="331" t="s">
        <v>11946</v>
      </c>
      <c r="C3577" s="331" t="str">
        <f t="shared" si="1"/>
        <v>MMShan</v>
      </c>
    </row>
    <row r="3578" ht="13.5" customHeight="1">
      <c r="A3578" s="331" t="s">
        <v>11947</v>
      </c>
      <c r="B3578" s="331" t="s">
        <v>11948</v>
      </c>
      <c r="C3578" s="331" t="str">
        <f t="shared" si="1"/>
        <v>MMNay Pyi Taw</v>
      </c>
    </row>
    <row r="3579" ht="13.5" customHeight="1">
      <c r="A3579" s="331" t="s">
        <v>11949</v>
      </c>
      <c r="B3579" s="331" t="s">
        <v>11950</v>
      </c>
      <c r="C3579" s="331" t="str">
        <f t="shared" si="1"/>
        <v>MNOrhon</v>
      </c>
    </row>
    <row r="3580" ht="13.5" customHeight="1">
      <c r="A3580" s="331" t="s">
        <v>11951</v>
      </c>
      <c r="B3580" s="331" t="s">
        <v>11952</v>
      </c>
      <c r="C3580" s="331" t="str">
        <f t="shared" si="1"/>
        <v>MNDarhan uul</v>
      </c>
    </row>
    <row r="3581" ht="13.5" customHeight="1">
      <c r="A3581" s="331" t="s">
        <v>11953</v>
      </c>
      <c r="B3581" s="331" t="s">
        <v>11954</v>
      </c>
      <c r="C3581" s="331" t="str">
        <f t="shared" si="1"/>
        <v>MNHentiy</v>
      </c>
    </row>
    <row r="3582" ht="13.5" customHeight="1">
      <c r="A3582" s="331" t="s">
        <v>11955</v>
      </c>
      <c r="B3582" s="331" t="s">
        <v>11956</v>
      </c>
      <c r="C3582" s="331" t="str">
        <f t="shared" si="1"/>
        <v>MNHövsgöl</v>
      </c>
    </row>
    <row r="3583" ht="13.5" customHeight="1">
      <c r="A3583" s="331" t="s">
        <v>11957</v>
      </c>
      <c r="B3583" s="331" t="s">
        <v>11958</v>
      </c>
      <c r="C3583" s="331" t="str">
        <f t="shared" si="1"/>
        <v>MNHovd</v>
      </c>
    </row>
    <row r="3584" ht="13.5" customHeight="1">
      <c r="A3584" s="331" t="s">
        <v>11959</v>
      </c>
      <c r="B3584" s="331" t="s">
        <v>11960</v>
      </c>
      <c r="C3584" s="331" t="str">
        <f t="shared" si="1"/>
        <v>MNUvs</v>
      </c>
    </row>
    <row r="3585" ht="13.5" customHeight="1">
      <c r="A3585" s="331" t="s">
        <v>11961</v>
      </c>
      <c r="B3585" s="331" t="s">
        <v>11962</v>
      </c>
      <c r="C3585" s="331" t="str">
        <f t="shared" si="1"/>
        <v>MNTöv</v>
      </c>
    </row>
    <row r="3586" ht="13.5" customHeight="1">
      <c r="A3586" s="331" t="s">
        <v>11963</v>
      </c>
      <c r="B3586" s="331" t="s">
        <v>11964</v>
      </c>
      <c r="C3586" s="331" t="str">
        <f t="shared" si="1"/>
        <v>MNSelenge</v>
      </c>
    </row>
    <row r="3587" ht="13.5" customHeight="1">
      <c r="A3587" s="331" t="s">
        <v>11965</v>
      </c>
      <c r="B3587" s="331" t="s">
        <v>11966</v>
      </c>
      <c r="C3587" s="331" t="str">
        <f t="shared" si="1"/>
        <v>MNSühbaatar</v>
      </c>
    </row>
    <row r="3588" ht="13.5" customHeight="1">
      <c r="A3588" s="331" t="s">
        <v>11967</v>
      </c>
      <c r="B3588" s="331" t="s">
        <v>11968</v>
      </c>
      <c r="C3588" s="331" t="str">
        <f t="shared" si="1"/>
        <v>MNÖmnögovĭ</v>
      </c>
    </row>
    <row r="3589" ht="13.5" customHeight="1">
      <c r="A3589" s="331" t="s">
        <v>11969</v>
      </c>
      <c r="B3589" s="331" t="s">
        <v>11970</v>
      </c>
      <c r="C3589" s="331" t="str">
        <f t="shared" si="1"/>
        <v>MNÖvörhangay</v>
      </c>
    </row>
    <row r="3590" ht="13.5" customHeight="1">
      <c r="A3590" s="331" t="s">
        <v>11971</v>
      </c>
      <c r="B3590" s="331" t="s">
        <v>11972</v>
      </c>
      <c r="C3590" s="331" t="str">
        <f t="shared" si="1"/>
        <v>MNDzavhan</v>
      </c>
    </row>
    <row r="3591" ht="13.5" customHeight="1">
      <c r="A3591" s="331" t="s">
        <v>11973</v>
      </c>
      <c r="B3591" s="331" t="s">
        <v>11974</v>
      </c>
      <c r="C3591" s="331" t="str">
        <f t="shared" si="1"/>
        <v>MNDundgovĭ</v>
      </c>
    </row>
    <row r="3592" ht="13.5" customHeight="1">
      <c r="A3592" s="331" t="s">
        <v>11975</v>
      </c>
      <c r="B3592" s="331" t="s">
        <v>11976</v>
      </c>
      <c r="C3592" s="331" t="str">
        <f t="shared" si="1"/>
        <v>MNDornod</v>
      </c>
    </row>
    <row r="3593" ht="13.5" customHeight="1">
      <c r="A3593" s="331" t="s">
        <v>11977</v>
      </c>
      <c r="B3593" s="331" t="s">
        <v>11978</v>
      </c>
      <c r="C3593" s="331" t="str">
        <f t="shared" si="1"/>
        <v>MNDornogovĭ</v>
      </c>
    </row>
    <row r="3594" ht="13.5" customHeight="1">
      <c r="A3594" s="331" t="s">
        <v>11979</v>
      </c>
      <c r="B3594" s="331" t="s">
        <v>11980</v>
      </c>
      <c r="C3594" s="331" t="str">
        <f t="shared" si="1"/>
        <v>MNGovĭ-Sümber</v>
      </c>
    </row>
    <row r="3595" ht="13.5" customHeight="1">
      <c r="A3595" s="331" t="s">
        <v>11981</v>
      </c>
      <c r="B3595" s="331" t="s">
        <v>11982</v>
      </c>
      <c r="C3595" s="331" t="str">
        <f t="shared" si="1"/>
        <v>MNGovĭ-Altay</v>
      </c>
    </row>
    <row r="3596" ht="13.5" customHeight="1">
      <c r="A3596" s="331" t="s">
        <v>11983</v>
      </c>
      <c r="B3596" s="331" t="s">
        <v>11984</v>
      </c>
      <c r="C3596" s="331" t="str">
        <f t="shared" si="1"/>
        <v>MNBulgan</v>
      </c>
    </row>
    <row r="3597" ht="13.5" customHeight="1">
      <c r="A3597" s="331" t="s">
        <v>11985</v>
      </c>
      <c r="B3597" s="331" t="s">
        <v>11986</v>
      </c>
      <c r="C3597" s="331" t="str">
        <f t="shared" si="1"/>
        <v>MNBayanhongor</v>
      </c>
    </row>
    <row r="3598" ht="13.5" customHeight="1">
      <c r="A3598" s="331" t="s">
        <v>11987</v>
      </c>
      <c r="B3598" s="331" t="s">
        <v>11988</v>
      </c>
      <c r="C3598" s="331" t="str">
        <f t="shared" si="1"/>
        <v>MNBayan-Ölgiy</v>
      </c>
    </row>
    <row r="3599" ht="13.5" customHeight="1">
      <c r="A3599" s="331" t="s">
        <v>11989</v>
      </c>
      <c r="B3599" s="331" t="s">
        <v>11990</v>
      </c>
      <c r="C3599" s="331" t="str">
        <f t="shared" si="1"/>
        <v>MNArhangay</v>
      </c>
    </row>
    <row r="3600" ht="13.5" customHeight="1">
      <c r="A3600" s="331" t="s">
        <v>11991</v>
      </c>
      <c r="B3600" s="331" t="s">
        <v>11992</v>
      </c>
      <c r="C3600" s="331" t="str">
        <f t="shared" si="1"/>
        <v>MNUlaanbaatar</v>
      </c>
    </row>
    <row r="3601" ht="13.5" customHeight="1">
      <c r="A3601" s="331" t="s">
        <v>11993</v>
      </c>
      <c r="B3601" s="331" t="s">
        <v>11994</v>
      </c>
      <c r="C3601" s="331" t="str">
        <f t="shared" si="1"/>
        <v>MRHodh ech Chargui</v>
      </c>
    </row>
    <row r="3602" ht="13.5" customHeight="1">
      <c r="A3602" s="331" t="s">
        <v>11995</v>
      </c>
      <c r="B3602" s="331" t="s">
        <v>11996</v>
      </c>
      <c r="C3602" s="331" t="str">
        <f t="shared" si="1"/>
        <v>MRHodh el Gharbi</v>
      </c>
    </row>
    <row r="3603" ht="13.5" customHeight="1">
      <c r="A3603" s="331" t="s">
        <v>11997</v>
      </c>
      <c r="B3603" s="331" t="s">
        <v>11998</v>
      </c>
      <c r="C3603" s="331" t="str">
        <f t="shared" si="1"/>
        <v>MRAssaba</v>
      </c>
    </row>
    <row r="3604" ht="13.5" customHeight="1">
      <c r="A3604" s="331" t="s">
        <v>11999</v>
      </c>
      <c r="B3604" s="331" t="s">
        <v>12000</v>
      </c>
      <c r="C3604" s="331" t="str">
        <f t="shared" si="1"/>
        <v>MRGorgol</v>
      </c>
    </row>
    <row r="3605" ht="13.5" customHeight="1">
      <c r="A3605" s="331" t="s">
        <v>12001</v>
      </c>
      <c r="B3605" s="331" t="s">
        <v>12002</v>
      </c>
      <c r="C3605" s="331" t="str">
        <f t="shared" si="1"/>
        <v>MRBrakna</v>
      </c>
    </row>
    <row r="3606" ht="13.5" customHeight="1">
      <c r="A3606" s="331" t="s">
        <v>12003</v>
      </c>
      <c r="B3606" s="331" t="s">
        <v>12004</v>
      </c>
      <c r="C3606" s="331" t="str">
        <f t="shared" si="1"/>
        <v>MRTrarza</v>
      </c>
    </row>
    <row r="3607" ht="13.5" customHeight="1">
      <c r="A3607" s="331" t="s">
        <v>12005</v>
      </c>
      <c r="B3607" s="331" t="s">
        <v>7593</v>
      </c>
      <c r="C3607" s="331" t="str">
        <f t="shared" si="1"/>
        <v>MRAdrar</v>
      </c>
    </row>
    <row r="3608" ht="13.5" customHeight="1">
      <c r="A3608" s="331" t="s">
        <v>12006</v>
      </c>
      <c r="B3608" s="331" t="s">
        <v>12007</v>
      </c>
      <c r="C3608" s="331" t="str">
        <f t="shared" si="1"/>
        <v>MRDakhlet Nouâdhibou</v>
      </c>
    </row>
    <row r="3609" ht="13.5" customHeight="1">
      <c r="A3609" s="331" t="s">
        <v>12008</v>
      </c>
      <c r="B3609" s="331" t="s">
        <v>12009</v>
      </c>
      <c r="C3609" s="331" t="str">
        <f t="shared" si="1"/>
        <v>MRTagant</v>
      </c>
    </row>
    <row r="3610" ht="13.5" customHeight="1">
      <c r="A3610" s="331" t="s">
        <v>12010</v>
      </c>
      <c r="B3610" s="331" t="s">
        <v>12011</v>
      </c>
      <c r="C3610" s="331" t="str">
        <f t="shared" si="1"/>
        <v>MRGuidimaka</v>
      </c>
    </row>
    <row r="3611" ht="13.5" customHeight="1">
      <c r="A3611" s="331" t="s">
        <v>12012</v>
      </c>
      <c r="B3611" s="331" t="s">
        <v>12013</v>
      </c>
      <c r="C3611" s="331" t="str">
        <f t="shared" si="1"/>
        <v>MRTiris Zemmour</v>
      </c>
    </row>
    <row r="3612" ht="13.5" customHeight="1">
      <c r="A3612" s="331" t="s">
        <v>12014</v>
      </c>
      <c r="B3612" s="331" t="s">
        <v>12015</v>
      </c>
      <c r="C3612" s="331" t="str">
        <f t="shared" si="1"/>
        <v>MRInchiri</v>
      </c>
    </row>
    <row r="3613" ht="13.5" customHeight="1">
      <c r="A3613" s="331" t="s">
        <v>12016</v>
      </c>
      <c r="B3613" s="331" t="s">
        <v>12017</v>
      </c>
      <c r="C3613" s="331" t="str">
        <f t="shared" si="1"/>
        <v>MRNuwākshūţ al Gharbīyah</v>
      </c>
    </row>
    <row r="3614" ht="13.5" customHeight="1">
      <c r="A3614" s="331" t="s">
        <v>12016</v>
      </c>
      <c r="B3614" s="331" t="s">
        <v>12018</v>
      </c>
      <c r="C3614" s="331" t="str">
        <f t="shared" si="1"/>
        <v>MRNouakchott Ouest</v>
      </c>
    </row>
    <row r="3615" ht="13.5" customHeight="1">
      <c r="A3615" s="331" t="s">
        <v>12019</v>
      </c>
      <c r="B3615" s="331" t="s">
        <v>12020</v>
      </c>
      <c r="C3615" s="331" t="str">
        <f t="shared" si="1"/>
        <v>MRNuwākshūţ ash Shamālīyah</v>
      </c>
    </row>
    <row r="3616" ht="13.5" customHeight="1">
      <c r="A3616" s="331" t="s">
        <v>12019</v>
      </c>
      <c r="B3616" s="331" t="s">
        <v>12021</v>
      </c>
      <c r="C3616" s="331" t="str">
        <f t="shared" si="1"/>
        <v>MRNouakchott Nord</v>
      </c>
    </row>
    <row r="3617" ht="13.5" customHeight="1">
      <c r="A3617" s="331" t="s">
        <v>12022</v>
      </c>
      <c r="B3617" s="331" t="s">
        <v>12023</v>
      </c>
      <c r="C3617" s="331" t="str">
        <f t="shared" si="1"/>
        <v>MRNuwākshūţ al Janūbīyah</v>
      </c>
    </row>
    <row r="3618" ht="13.5" customHeight="1">
      <c r="A3618" s="331" t="s">
        <v>12022</v>
      </c>
      <c r="B3618" s="331" t="s">
        <v>12024</v>
      </c>
      <c r="C3618" s="331" t="str">
        <f t="shared" si="1"/>
        <v>MRNouakchott Sud</v>
      </c>
    </row>
    <row r="3619" ht="13.5" customHeight="1">
      <c r="A3619" s="331" t="s">
        <v>12025</v>
      </c>
      <c r="B3619" s="331" t="s">
        <v>12026</v>
      </c>
      <c r="C3619" s="331" t="str">
        <f t="shared" si="1"/>
        <v>MTAttard</v>
      </c>
    </row>
    <row r="3620" ht="13.5" customHeight="1">
      <c r="A3620" s="331" t="s">
        <v>12025</v>
      </c>
      <c r="B3620" s="331" t="s">
        <v>12026</v>
      </c>
      <c r="C3620" s="331" t="str">
        <f t="shared" si="1"/>
        <v>MTAttard</v>
      </c>
    </row>
    <row r="3621" ht="13.5" customHeight="1">
      <c r="A3621" s="331" t="s">
        <v>12027</v>
      </c>
      <c r="B3621" s="331" t="s">
        <v>12028</v>
      </c>
      <c r="C3621" s="331" t="str">
        <f t="shared" si="1"/>
        <v>MTBalzan</v>
      </c>
    </row>
    <row r="3622" ht="13.5" customHeight="1">
      <c r="A3622" s="331" t="s">
        <v>12027</v>
      </c>
      <c r="B3622" s="331" t="s">
        <v>12028</v>
      </c>
      <c r="C3622" s="331" t="str">
        <f t="shared" si="1"/>
        <v>MTBalzan</v>
      </c>
    </row>
    <row r="3623" ht="13.5" customHeight="1">
      <c r="A3623" s="331" t="s">
        <v>12029</v>
      </c>
      <c r="B3623" s="331" t="s">
        <v>12030</v>
      </c>
      <c r="C3623" s="331" t="str">
        <f t="shared" si="1"/>
        <v>MTBirgu</v>
      </c>
    </row>
    <row r="3624" ht="13.5" customHeight="1">
      <c r="A3624" s="331" t="s">
        <v>12029</v>
      </c>
      <c r="B3624" s="331" t="s">
        <v>12030</v>
      </c>
      <c r="C3624" s="331" t="str">
        <f t="shared" si="1"/>
        <v>MTBirgu</v>
      </c>
    </row>
    <row r="3625" ht="13.5" customHeight="1">
      <c r="A3625" s="331" t="s">
        <v>12031</v>
      </c>
      <c r="B3625" s="331" t="s">
        <v>12032</v>
      </c>
      <c r="C3625" s="331" t="str">
        <f t="shared" si="1"/>
        <v>MTBirkirkara</v>
      </c>
    </row>
    <row r="3626" ht="13.5" customHeight="1">
      <c r="A3626" s="331" t="s">
        <v>12031</v>
      </c>
      <c r="B3626" s="331" t="s">
        <v>12032</v>
      </c>
      <c r="C3626" s="331" t="str">
        <f t="shared" si="1"/>
        <v>MTBirkirkara</v>
      </c>
    </row>
    <row r="3627" ht="13.5" customHeight="1">
      <c r="A3627" s="331" t="s">
        <v>12033</v>
      </c>
      <c r="B3627" s="331" t="s">
        <v>12034</v>
      </c>
      <c r="C3627" s="331" t="str">
        <f t="shared" si="1"/>
        <v>MTBirżebbuġa</v>
      </c>
    </row>
    <row r="3628" ht="13.5" customHeight="1">
      <c r="A3628" s="331" t="s">
        <v>12033</v>
      </c>
      <c r="B3628" s="331" t="s">
        <v>12034</v>
      </c>
      <c r="C3628" s="331" t="str">
        <f t="shared" si="1"/>
        <v>MTBirżebbuġa</v>
      </c>
    </row>
    <row r="3629" ht="13.5" customHeight="1">
      <c r="A3629" s="331" t="s">
        <v>12035</v>
      </c>
      <c r="B3629" s="331" t="s">
        <v>12036</v>
      </c>
      <c r="C3629" s="331" t="str">
        <f t="shared" si="1"/>
        <v>MTBormla</v>
      </c>
    </row>
    <row r="3630" ht="13.5" customHeight="1">
      <c r="A3630" s="331" t="s">
        <v>12035</v>
      </c>
      <c r="B3630" s="331" t="s">
        <v>12036</v>
      </c>
      <c r="C3630" s="331" t="str">
        <f t="shared" si="1"/>
        <v>MTBormla</v>
      </c>
    </row>
    <row r="3631" ht="13.5" customHeight="1">
      <c r="A3631" s="331" t="s">
        <v>12037</v>
      </c>
      <c r="B3631" s="331" t="s">
        <v>12038</v>
      </c>
      <c r="C3631" s="331" t="str">
        <f t="shared" si="1"/>
        <v>MTDingli</v>
      </c>
    </row>
    <row r="3632" ht="13.5" customHeight="1">
      <c r="A3632" s="331" t="s">
        <v>12037</v>
      </c>
      <c r="B3632" s="331" t="s">
        <v>12038</v>
      </c>
      <c r="C3632" s="331" t="str">
        <f t="shared" si="1"/>
        <v>MTDingli</v>
      </c>
    </row>
    <row r="3633" ht="13.5" customHeight="1">
      <c r="A3633" s="331" t="s">
        <v>12039</v>
      </c>
      <c r="B3633" s="331" t="s">
        <v>12040</v>
      </c>
      <c r="C3633" s="331" t="str">
        <f t="shared" si="1"/>
        <v>MTFgura</v>
      </c>
    </row>
    <row r="3634" ht="13.5" customHeight="1">
      <c r="A3634" s="331" t="s">
        <v>12039</v>
      </c>
      <c r="B3634" s="331" t="s">
        <v>12040</v>
      </c>
      <c r="C3634" s="331" t="str">
        <f t="shared" si="1"/>
        <v>MTFgura</v>
      </c>
    </row>
    <row r="3635" ht="13.5" customHeight="1">
      <c r="A3635" s="331" t="s">
        <v>12041</v>
      </c>
      <c r="B3635" s="331" t="s">
        <v>12042</v>
      </c>
      <c r="C3635" s="331" t="str">
        <f t="shared" si="1"/>
        <v>MTFloriana</v>
      </c>
    </row>
    <row r="3636" ht="13.5" customHeight="1">
      <c r="A3636" s="331" t="s">
        <v>12041</v>
      </c>
      <c r="B3636" s="331" t="s">
        <v>12042</v>
      </c>
      <c r="C3636" s="331" t="str">
        <f t="shared" si="1"/>
        <v>MTFloriana</v>
      </c>
    </row>
    <row r="3637" ht="13.5" customHeight="1">
      <c r="A3637" s="331" t="s">
        <v>12043</v>
      </c>
      <c r="B3637" s="331" t="s">
        <v>12044</v>
      </c>
      <c r="C3637" s="331" t="str">
        <f t="shared" si="1"/>
        <v>MTFontana</v>
      </c>
    </row>
    <row r="3638" ht="13.5" customHeight="1">
      <c r="A3638" s="331" t="s">
        <v>12043</v>
      </c>
      <c r="B3638" s="331" t="s">
        <v>12044</v>
      </c>
      <c r="C3638" s="331" t="str">
        <f t="shared" si="1"/>
        <v>MTFontana</v>
      </c>
    </row>
    <row r="3639" ht="13.5" customHeight="1">
      <c r="A3639" s="331" t="s">
        <v>12045</v>
      </c>
      <c r="B3639" s="331" t="s">
        <v>12046</v>
      </c>
      <c r="C3639" s="331" t="str">
        <f t="shared" si="1"/>
        <v>MTGudja</v>
      </c>
    </row>
    <row r="3640" ht="13.5" customHeight="1">
      <c r="A3640" s="331" t="s">
        <v>12045</v>
      </c>
      <c r="B3640" s="331" t="s">
        <v>12046</v>
      </c>
      <c r="C3640" s="331" t="str">
        <f t="shared" si="1"/>
        <v>MTGudja</v>
      </c>
    </row>
    <row r="3641" ht="13.5" customHeight="1">
      <c r="A3641" s="331" t="s">
        <v>12047</v>
      </c>
      <c r="B3641" s="331" t="s">
        <v>12048</v>
      </c>
      <c r="C3641" s="331" t="str">
        <f t="shared" si="1"/>
        <v>MTGżira</v>
      </c>
    </row>
    <row r="3642" ht="13.5" customHeight="1">
      <c r="A3642" s="331" t="s">
        <v>12047</v>
      </c>
      <c r="B3642" s="331" t="s">
        <v>12048</v>
      </c>
      <c r="C3642" s="331" t="str">
        <f t="shared" si="1"/>
        <v>MTGżira</v>
      </c>
    </row>
    <row r="3643" ht="13.5" customHeight="1">
      <c r="A3643" s="331" t="s">
        <v>12049</v>
      </c>
      <c r="B3643" s="331" t="s">
        <v>12050</v>
      </c>
      <c r="C3643" s="331" t="str">
        <f t="shared" si="1"/>
        <v>MTGħajnsielem</v>
      </c>
    </row>
    <row r="3644" ht="13.5" customHeight="1">
      <c r="A3644" s="331" t="s">
        <v>12049</v>
      </c>
      <c r="B3644" s="331" t="s">
        <v>12050</v>
      </c>
      <c r="C3644" s="331" t="str">
        <f t="shared" si="1"/>
        <v>MTGħajnsielem</v>
      </c>
    </row>
    <row r="3645" ht="13.5" customHeight="1">
      <c r="A3645" s="331" t="s">
        <v>12051</v>
      </c>
      <c r="B3645" s="331" t="s">
        <v>12052</v>
      </c>
      <c r="C3645" s="331" t="str">
        <f t="shared" si="1"/>
        <v>MTGħarb</v>
      </c>
    </row>
    <row r="3646" ht="13.5" customHeight="1">
      <c r="A3646" s="331" t="s">
        <v>12051</v>
      </c>
      <c r="B3646" s="331" t="s">
        <v>12052</v>
      </c>
      <c r="C3646" s="331" t="str">
        <f t="shared" si="1"/>
        <v>MTGħarb</v>
      </c>
    </row>
    <row r="3647" ht="13.5" customHeight="1">
      <c r="A3647" s="331" t="s">
        <v>12053</v>
      </c>
      <c r="B3647" s="331" t="s">
        <v>12054</v>
      </c>
      <c r="C3647" s="331" t="str">
        <f t="shared" si="1"/>
        <v>MTGħargħur</v>
      </c>
    </row>
    <row r="3648" ht="13.5" customHeight="1">
      <c r="A3648" s="331" t="s">
        <v>12053</v>
      </c>
      <c r="B3648" s="331" t="s">
        <v>12054</v>
      </c>
      <c r="C3648" s="331" t="str">
        <f t="shared" si="1"/>
        <v>MTGħargħur</v>
      </c>
    </row>
    <row r="3649" ht="13.5" customHeight="1">
      <c r="A3649" s="331" t="s">
        <v>12055</v>
      </c>
      <c r="B3649" s="331" t="s">
        <v>12056</v>
      </c>
      <c r="C3649" s="331" t="str">
        <f t="shared" si="1"/>
        <v>MTGħasri</v>
      </c>
    </row>
    <row r="3650" ht="13.5" customHeight="1">
      <c r="A3650" s="331" t="s">
        <v>12055</v>
      </c>
      <c r="B3650" s="331" t="s">
        <v>12056</v>
      </c>
      <c r="C3650" s="331" t="str">
        <f t="shared" si="1"/>
        <v>MTGħasri</v>
      </c>
    </row>
    <row r="3651" ht="13.5" customHeight="1">
      <c r="A3651" s="331" t="s">
        <v>12057</v>
      </c>
      <c r="B3651" s="331" t="s">
        <v>12058</v>
      </c>
      <c r="C3651" s="331" t="str">
        <f t="shared" si="1"/>
        <v>MTGħaxaq</v>
      </c>
    </row>
    <row r="3652" ht="13.5" customHeight="1">
      <c r="A3652" s="331" t="s">
        <v>12057</v>
      </c>
      <c r="B3652" s="331" t="s">
        <v>12058</v>
      </c>
      <c r="C3652" s="331" t="str">
        <f t="shared" si="1"/>
        <v>MTGħaxaq</v>
      </c>
    </row>
    <row r="3653" ht="13.5" customHeight="1">
      <c r="A3653" s="331" t="s">
        <v>12059</v>
      </c>
      <c r="B3653" s="331" t="s">
        <v>12060</v>
      </c>
      <c r="C3653" s="331" t="str">
        <f t="shared" si="1"/>
        <v>MTĦamrun</v>
      </c>
    </row>
    <row r="3654" ht="13.5" customHeight="1">
      <c r="A3654" s="331" t="s">
        <v>12059</v>
      </c>
      <c r="B3654" s="331" t="s">
        <v>12060</v>
      </c>
      <c r="C3654" s="331" t="str">
        <f t="shared" si="1"/>
        <v>MTĦamrun</v>
      </c>
    </row>
    <row r="3655" ht="13.5" customHeight="1">
      <c r="A3655" s="331" t="s">
        <v>12061</v>
      </c>
      <c r="B3655" s="331" t="s">
        <v>12062</v>
      </c>
      <c r="C3655" s="331" t="str">
        <f t="shared" si="1"/>
        <v>MTIklin</v>
      </c>
    </row>
    <row r="3656" ht="13.5" customHeight="1">
      <c r="A3656" s="331" t="s">
        <v>12061</v>
      </c>
      <c r="B3656" s="331" t="s">
        <v>12062</v>
      </c>
      <c r="C3656" s="331" t="str">
        <f t="shared" si="1"/>
        <v>MTIklin</v>
      </c>
    </row>
    <row r="3657" ht="13.5" customHeight="1">
      <c r="A3657" s="331" t="s">
        <v>12063</v>
      </c>
      <c r="B3657" s="331" t="s">
        <v>12064</v>
      </c>
      <c r="C3657" s="331" t="str">
        <f t="shared" si="1"/>
        <v>MTIsla</v>
      </c>
    </row>
    <row r="3658" ht="13.5" customHeight="1">
      <c r="A3658" s="331" t="s">
        <v>12063</v>
      </c>
      <c r="B3658" s="331" t="s">
        <v>12064</v>
      </c>
      <c r="C3658" s="331" t="str">
        <f t="shared" si="1"/>
        <v>MTIsla</v>
      </c>
    </row>
    <row r="3659" ht="13.5" customHeight="1">
      <c r="A3659" s="331" t="s">
        <v>12065</v>
      </c>
      <c r="B3659" s="331" t="s">
        <v>12066</v>
      </c>
      <c r="C3659" s="331" t="str">
        <f t="shared" si="1"/>
        <v>MTKalkara</v>
      </c>
    </row>
    <row r="3660" ht="13.5" customHeight="1">
      <c r="A3660" s="331" t="s">
        <v>12065</v>
      </c>
      <c r="B3660" s="331" t="s">
        <v>12066</v>
      </c>
      <c r="C3660" s="331" t="str">
        <f t="shared" si="1"/>
        <v>MTKalkara</v>
      </c>
    </row>
    <row r="3661" ht="13.5" customHeight="1">
      <c r="A3661" s="331" t="s">
        <v>12067</v>
      </c>
      <c r="B3661" s="331" t="s">
        <v>12068</v>
      </c>
      <c r="C3661" s="331" t="str">
        <f t="shared" si="1"/>
        <v>MTKerċem</v>
      </c>
    </row>
    <row r="3662" ht="13.5" customHeight="1">
      <c r="A3662" s="331" t="s">
        <v>12067</v>
      </c>
      <c r="B3662" s="331" t="s">
        <v>12068</v>
      </c>
      <c r="C3662" s="331" t="str">
        <f t="shared" si="1"/>
        <v>MTKerċem</v>
      </c>
    </row>
    <row r="3663" ht="13.5" customHeight="1">
      <c r="A3663" s="331" t="s">
        <v>12069</v>
      </c>
      <c r="B3663" s="331" t="s">
        <v>12070</v>
      </c>
      <c r="C3663" s="331" t="str">
        <f t="shared" si="1"/>
        <v>MTKirkop</v>
      </c>
    </row>
    <row r="3664" ht="13.5" customHeight="1">
      <c r="A3664" s="331" t="s">
        <v>12069</v>
      </c>
      <c r="B3664" s="331" t="s">
        <v>12070</v>
      </c>
      <c r="C3664" s="331" t="str">
        <f t="shared" si="1"/>
        <v>MTKirkop</v>
      </c>
    </row>
    <row r="3665" ht="13.5" customHeight="1">
      <c r="A3665" s="331" t="s">
        <v>12071</v>
      </c>
      <c r="B3665" s="331" t="s">
        <v>12072</v>
      </c>
      <c r="C3665" s="331" t="str">
        <f t="shared" si="1"/>
        <v>MTLija</v>
      </c>
    </row>
    <row r="3666" ht="13.5" customHeight="1">
      <c r="A3666" s="331" t="s">
        <v>12071</v>
      </c>
      <c r="B3666" s="331" t="s">
        <v>12072</v>
      </c>
      <c r="C3666" s="331" t="str">
        <f t="shared" si="1"/>
        <v>MTLija</v>
      </c>
    </row>
    <row r="3667" ht="13.5" customHeight="1">
      <c r="A3667" s="331" t="s">
        <v>12073</v>
      </c>
      <c r="B3667" s="331" t="s">
        <v>12074</v>
      </c>
      <c r="C3667" s="331" t="str">
        <f t="shared" si="1"/>
        <v>MTLuqa</v>
      </c>
    </row>
    <row r="3668" ht="13.5" customHeight="1">
      <c r="A3668" s="331" t="s">
        <v>12073</v>
      </c>
      <c r="B3668" s="331" t="s">
        <v>12074</v>
      </c>
      <c r="C3668" s="331" t="str">
        <f t="shared" si="1"/>
        <v>MTLuqa</v>
      </c>
    </row>
    <row r="3669" ht="13.5" customHeight="1">
      <c r="A3669" s="331" t="s">
        <v>12075</v>
      </c>
      <c r="B3669" s="331" t="s">
        <v>12076</v>
      </c>
      <c r="C3669" s="331" t="str">
        <f t="shared" si="1"/>
        <v>MTMarsa</v>
      </c>
    </row>
    <row r="3670" ht="13.5" customHeight="1">
      <c r="A3670" s="331" t="s">
        <v>12075</v>
      </c>
      <c r="B3670" s="331" t="s">
        <v>12076</v>
      </c>
      <c r="C3670" s="331" t="str">
        <f t="shared" si="1"/>
        <v>MTMarsa</v>
      </c>
    </row>
    <row r="3671" ht="13.5" customHeight="1">
      <c r="A3671" s="331" t="s">
        <v>12077</v>
      </c>
      <c r="B3671" s="331" t="s">
        <v>12078</v>
      </c>
      <c r="C3671" s="331" t="str">
        <f t="shared" si="1"/>
        <v>MTMarsaskala</v>
      </c>
    </row>
    <row r="3672" ht="13.5" customHeight="1">
      <c r="A3672" s="331" t="s">
        <v>12077</v>
      </c>
      <c r="B3672" s="331" t="s">
        <v>12078</v>
      </c>
      <c r="C3672" s="331" t="str">
        <f t="shared" si="1"/>
        <v>MTMarsaskala</v>
      </c>
    </row>
    <row r="3673" ht="13.5" customHeight="1">
      <c r="A3673" s="331" t="s">
        <v>12079</v>
      </c>
      <c r="B3673" s="331" t="s">
        <v>12080</v>
      </c>
      <c r="C3673" s="331" t="str">
        <f t="shared" si="1"/>
        <v>MTMarsaxlokk</v>
      </c>
    </row>
    <row r="3674" ht="13.5" customHeight="1">
      <c r="A3674" s="331" t="s">
        <v>12079</v>
      </c>
      <c r="B3674" s="331" t="s">
        <v>12080</v>
      </c>
      <c r="C3674" s="331" t="str">
        <f t="shared" si="1"/>
        <v>MTMarsaxlokk</v>
      </c>
    </row>
    <row r="3675" ht="13.5" customHeight="1">
      <c r="A3675" s="331" t="s">
        <v>12081</v>
      </c>
      <c r="B3675" s="331" t="s">
        <v>12082</v>
      </c>
      <c r="C3675" s="331" t="str">
        <f t="shared" si="1"/>
        <v>MTMdina</v>
      </c>
    </row>
    <row r="3676" ht="13.5" customHeight="1">
      <c r="A3676" s="331" t="s">
        <v>12081</v>
      </c>
      <c r="B3676" s="331" t="s">
        <v>12082</v>
      </c>
      <c r="C3676" s="331" t="str">
        <f t="shared" si="1"/>
        <v>MTMdina</v>
      </c>
    </row>
    <row r="3677" ht="13.5" customHeight="1">
      <c r="A3677" s="331" t="s">
        <v>12083</v>
      </c>
      <c r="B3677" s="331" t="s">
        <v>12084</v>
      </c>
      <c r="C3677" s="331" t="str">
        <f t="shared" si="1"/>
        <v>MTMellieħa</v>
      </c>
    </row>
    <row r="3678" ht="13.5" customHeight="1">
      <c r="A3678" s="331" t="s">
        <v>12083</v>
      </c>
      <c r="B3678" s="331" t="s">
        <v>12084</v>
      </c>
      <c r="C3678" s="331" t="str">
        <f t="shared" si="1"/>
        <v>MTMellieħa</v>
      </c>
    </row>
    <row r="3679" ht="13.5" customHeight="1">
      <c r="A3679" s="331" t="s">
        <v>12085</v>
      </c>
      <c r="B3679" s="331" t="s">
        <v>12086</v>
      </c>
      <c r="C3679" s="331" t="str">
        <f t="shared" si="1"/>
        <v>MTMġarr</v>
      </c>
    </row>
    <row r="3680" ht="13.5" customHeight="1">
      <c r="A3680" s="331" t="s">
        <v>12085</v>
      </c>
      <c r="B3680" s="331" t="s">
        <v>12086</v>
      </c>
      <c r="C3680" s="331" t="str">
        <f t="shared" si="1"/>
        <v>MTMġarr</v>
      </c>
    </row>
    <row r="3681" ht="13.5" customHeight="1">
      <c r="A3681" s="331" t="s">
        <v>12087</v>
      </c>
      <c r="B3681" s="331" t="s">
        <v>12088</v>
      </c>
      <c r="C3681" s="331" t="str">
        <f t="shared" si="1"/>
        <v>MTMosta</v>
      </c>
    </row>
    <row r="3682" ht="13.5" customHeight="1">
      <c r="A3682" s="331" t="s">
        <v>12087</v>
      </c>
      <c r="B3682" s="331" t="s">
        <v>12088</v>
      </c>
      <c r="C3682" s="331" t="str">
        <f t="shared" si="1"/>
        <v>MTMosta</v>
      </c>
    </row>
    <row r="3683" ht="13.5" customHeight="1">
      <c r="A3683" s="331" t="s">
        <v>12089</v>
      </c>
      <c r="B3683" s="331" t="s">
        <v>12090</v>
      </c>
      <c r="C3683" s="331" t="str">
        <f t="shared" si="1"/>
        <v>MTMqabba</v>
      </c>
    </row>
    <row r="3684" ht="13.5" customHeight="1">
      <c r="A3684" s="331" t="s">
        <v>12089</v>
      </c>
      <c r="B3684" s="331" t="s">
        <v>12090</v>
      </c>
      <c r="C3684" s="331" t="str">
        <f t="shared" si="1"/>
        <v>MTMqabba</v>
      </c>
    </row>
    <row r="3685" ht="13.5" customHeight="1">
      <c r="A3685" s="331" t="s">
        <v>12091</v>
      </c>
      <c r="B3685" s="331" t="s">
        <v>12092</v>
      </c>
      <c r="C3685" s="331" t="str">
        <f t="shared" si="1"/>
        <v>MTMsida</v>
      </c>
    </row>
    <row r="3686" ht="13.5" customHeight="1">
      <c r="A3686" s="331" t="s">
        <v>12091</v>
      </c>
      <c r="B3686" s="331" t="s">
        <v>12092</v>
      </c>
      <c r="C3686" s="331" t="str">
        <f t="shared" si="1"/>
        <v>MTMsida</v>
      </c>
    </row>
    <row r="3687" ht="13.5" customHeight="1">
      <c r="A3687" s="331" t="s">
        <v>12093</v>
      </c>
      <c r="B3687" s="331" t="s">
        <v>12094</v>
      </c>
      <c r="C3687" s="331" t="str">
        <f t="shared" si="1"/>
        <v>MTMtarfa</v>
      </c>
    </row>
    <row r="3688" ht="13.5" customHeight="1">
      <c r="A3688" s="331" t="s">
        <v>12093</v>
      </c>
      <c r="B3688" s="331" t="s">
        <v>12094</v>
      </c>
      <c r="C3688" s="331" t="str">
        <f t="shared" si="1"/>
        <v>MTMtarfa</v>
      </c>
    </row>
    <row r="3689" ht="13.5" customHeight="1">
      <c r="A3689" s="331" t="s">
        <v>12095</v>
      </c>
      <c r="B3689" s="331" t="s">
        <v>12096</v>
      </c>
      <c r="C3689" s="331" t="str">
        <f t="shared" si="1"/>
        <v>MTMunxar</v>
      </c>
    </row>
    <row r="3690" ht="13.5" customHeight="1">
      <c r="A3690" s="331" t="s">
        <v>12095</v>
      </c>
      <c r="B3690" s="331" t="s">
        <v>12096</v>
      </c>
      <c r="C3690" s="331" t="str">
        <f t="shared" si="1"/>
        <v>MTMunxar</v>
      </c>
    </row>
    <row r="3691" ht="13.5" customHeight="1">
      <c r="A3691" s="331" t="s">
        <v>12097</v>
      </c>
      <c r="B3691" s="331" t="s">
        <v>12098</v>
      </c>
      <c r="C3691" s="331" t="str">
        <f t="shared" si="1"/>
        <v>MTNadur</v>
      </c>
    </row>
    <row r="3692" ht="13.5" customHeight="1">
      <c r="A3692" s="331" t="s">
        <v>12097</v>
      </c>
      <c r="B3692" s="331" t="s">
        <v>12098</v>
      </c>
      <c r="C3692" s="331" t="str">
        <f t="shared" si="1"/>
        <v>MTNadur</v>
      </c>
    </row>
    <row r="3693" ht="13.5" customHeight="1">
      <c r="A3693" s="331" t="s">
        <v>12099</v>
      </c>
      <c r="B3693" s="331" t="s">
        <v>12100</v>
      </c>
      <c r="C3693" s="331" t="str">
        <f t="shared" si="1"/>
        <v>MTNaxxar</v>
      </c>
    </row>
    <row r="3694" ht="13.5" customHeight="1">
      <c r="A3694" s="331" t="s">
        <v>12099</v>
      </c>
      <c r="B3694" s="331" t="s">
        <v>12100</v>
      </c>
      <c r="C3694" s="331" t="str">
        <f t="shared" si="1"/>
        <v>MTNaxxar</v>
      </c>
    </row>
    <row r="3695" ht="13.5" customHeight="1">
      <c r="A3695" s="331" t="s">
        <v>12101</v>
      </c>
      <c r="B3695" s="331" t="s">
        <v>12102</v>
      </c>
      <c r="C3695" s="331" t="str">
        <f t="shared" si="1"/>
        <v>MTPaola</v>
      </c>
    </row>
    <row r="3696" ht="13.5" customHeight="1">
      <c r="A3696" s="331" t="s">
        <v>12101</v>
      </c>
      <c r="B3696" s="331" t="s">
        <v>12102</v>
      </c>
      <c r="C3696" s="331" t="str">
        <f t="shared" si="1"/>
        <v>MTPaola</v>
      </c>
    </row>
    <row r="3697" ht="13.5" customHeight="1">
      <c r="A3697" s="331" t="s">
        <v>12103</v>
      </c>
      <c r="B3697" s="331" t="s">
        <v>12104</v>
      </c>
      <c r="C3697" s="331" t="str">
        <f t="shared" si="1"/>
        <v>MTPembroke</v>
      </c>
    </row>
    <row r="3698" ht="13.5" customHeight="1">
      <c r="A3698" s="331" t="s">
        <v>12103</v>
      </c>
      <c r="B3698" s="331" t="s">
        <v>12104</v>
      </c>
      <c r="C3698" s="331" t="str">
        <f t="shared" si="1"/>
        <v>MTPembroke</v>
      </c>
    </row>
    <row r="3699" ht="13.5" customHeight="1">
      <c r="A3699" s="331" t="s">
        <v>12105</v>
      </c>
      <c r="B3699" s="331" t="s">
        <v>12106</v>
      </c>
      <c r="C3699" s="331" t="str">
        <f t="shared" si="1"/>
        <v>MTPietà</v>
      </c>
    </row>
    <row r="3700" ht="13.5" customHeight="1">
      <c r="A3700" s="331" t="s">
        <v>12105</v>
      </c>
      <c r="B3700" s="331" t="s">
        <v>12106</v>
      </c>
      <c r="C3700" s="331" t="str">
        <f t="shared" si="1"/>
        <v>MTPietà</v>
      </c>
    </row>
    <row r="3701" ht="13.5" customHeight="1">
      <c r="A3701" s="331" t="s">
        <v>12107</v>
      </c>
      <c r="B3701" s="331" t="s">
        <v>12108</v>
      </c>
      <c r="C3701" s="331" t="str">
        <f t="shared" si="1"/>
        <v>MTQala</v>
      </c>
    </row>
    <row r="3702" ht="13.5" customHeight="1">
      <c r="A3702" s="331" t="s">
        <v>12107</v>
      </c>
      <c r="B3702" s="331" t="s">
        <v>12108</v>
      </c>
      <c r="C3702" s="331" t="str">
        <f t="shared" si="1"/>
        <v>MTQala</v>
      </c>
    </row>
    <row r="3703" ht="13.5" customHeight="1">
      <c r="A3703" s="331" t="s">
        <v>12109</v>
      </c>
      <c r="B3703" s="331" t="s">
        <v>12110</v>
      </c>
      <c r="C3703" s="331" t="str">
        <f t="shared" si="1"/>
        <v>MTQormi</v>
      </c>
    </row>
    <row r="3704" ht="13.5" customHeight="1">
      <c r="A3704" s="331" t="s">
        <v>12109</v>
      </c>
      <c r="B3704" s="331" t="s">
        <v>12110</v>
      </c>
      <c r="C3704" s="331" t="str">
        <f t="shared" si="1"/>
        <v>MTQormi</v>
      </c>
    </row>
    <row r="3705" ht="13.5" customHeight="1">
      <c r="A3705" s="331" t="s">
        <v>12111</v>
      </c>
      <c r="B3705" s="331" t="s">
        <v>12112</v>
      </c>
      <c r="C3705" s="331" t="str">
        <f t="shared" si="1"/>
        <v>MTQrendi</v>
      </c>
    </row>
    <row r="3706" ht="13.5" customHeight="1">
      <c r="A3706" s="331" t="s">
        <v>12111</v>
      </c>
      <c r="B3706" s="331" t="s">
        <v>12112</v>
      </c>
      <c r="C3706" s="331" t="str">
        <f t="shared" si="1"/>
        <v>MTQrendi</v>
      </c>
    </row>
    <row r="3707" ht="13.5" customHeight="1">
      <c r="A3707" s="331" t="s">
        <v>12113</v>
      </c>
      <c r="B3707" s="331" t="s">
        <v>12114</v>
      </c>
      <c r="C3707" s="331" t="str">
        <f t="shared" si="1"/>
        <v>MTRabat Gozo</v>
      </c>
    </row>
    <row r="3708" ht="13.5" customHeight="1">
      <c r="A3708" s="331" t="s">
        <v>12113</v>
      </c>
      <c r="B3708" s="331" t="s">
        <v>12115</v>
      </c>
      <c r="C3708" s="331" t="str">
        <f t="shared" si="1"/>
        <v>MTRabat Għawdex</v>
      </c>
    </row>
    <row r="3709" ht="13.5" customHeight="1">
      <c r="A3709" s="331" t="s">
        <v>12116</v>
      </c>
      <c r="B3709" s="331" t="s">
        <v>12117</v>
      </c>
      <c r="C3709" s="331" t="str">
        <f t="shared" si="1"/>
        <v>MTRabat Malta</v>
      </c>
    </row>
    <row r="3710" ht="13.5" customHeight="1">
      <c r="A3710" s="331" t="s">
        <v>12116</v>
      </c>
      <c r="B3710" s="331" t="s">
        <v>12117</v>
      </c>
      <c r="C3710" s="331" t="str">
        <f t="shared" si="1"/>
        <v>MTRabat Malta</v>
      </c>
    </row>
    <row r="3711" ht="13.5" customHeight="1">
      <c r="A3711" s="331" t="s">
        <v>12118</v>
      </c>
      <c r="B3711" s="331" t="s">
        <v>11445</v>
      </c>
      <c r="C3711" s="331" t="str">
        <f t="shared" si="1"/>
        <v>MTSafi</v>
      </c>
    </row>
    <row r="3712" ht="13.5" customHeight="1">
      <c r="A3712" s="331" t="s">
        <v>12118</v>
      </c>
      <c r="B3712" s="331" t="s">
        <v>11445</v>
      </c>
      <c r="C3712" s="331" t="str">
        <f t="shared" si="1"/>
        <v>MTSafi</v>
      </c>
    </row>
    <row r="3713" ht="13.5" customHeight="1">
      <c r="A3713" s="331" t="s">
        <v>12119</v>
      </c>
      <c r="B3713" s="331" t="s">
        <v>12120</v>
      </c>
      <c r="C3713" s="331" t="str">
        <f t="shared" si="1"/>
        <v>MTSaint Julian's</v>
      </c>
    </row>
    <row r="3714" ht="13.5" customHeight="1">
      <c r="A3714" s="331" t="s">
        <v>12119</v>
      </c>
      <c r="B3714" s="331" t="s">
        <v>12121</v>
      </c>
      <c r="C3714" s="331" t="str">
        <f t="shared" si="1"/>
        <v>MTSan Ġiljan</v>
      </c>
    </row>
    <row r="3715" ht="13.5" customHeight="1">
      <c r="A3715" s="331" t="s">
        <v>12122</v>
      </c>
      <c r="B3715" s="331" t="s">
        <v>5738</v>
      </c>
      <c r="C3715" s="331" t="str">
        <f t="shared" si="1"/>
        <v>MTSaint John</v>
      </c>
    </row>
    <row r="3716" ht="13.5" customHeight="1">
      <c r="A3716" s="331" t="s">
        <v>12122</v>
      </c>
      <c r="B3716" s="331" t="s">
        <v>12123</v>
      </c>
      <c r="C3716" s="331" t="str">
        <f t="shared" si="1"/>
        <v>MTSan Ġwann</v>
      </c>
    </row>
    <row r="3717" ht="13.5" customHeight="1">
      <c r="A3717" s="331" t="s">
        <v>12124</v>
      </c>
      <c r="B3717" s="331" t="s">
        <v>12125</v>
      </c>
      <c r="C3717" s="331" t="str">
        <f t="shared" si="1"/>
        <v>MTSaint Lawrence</v>
      </c>
    </row>
    <row r="3718" ht="13.5" customHeight="1">
      <c r="A3718" s="331" t="s">
        <v>12124</v>
      </c>
      <c r="B3718" s="331" t="s">
        <v>12126</v>
      </c>
      <c r="C3718" s="331" t="str">
        <f t="shared" si="1"/>
        <v>MTSan Lawrenz</v>
      </c>
    </row>
    <row r="3719" ht="13.5" customHeight="1">
      <c r="A3719" s="331" t="s">
        <v>12127</v>
      </c>
      <c r="B3719" s="331" t="s">
        <v>12128</v>
      </c>
      <c r="C3719" s="331" t="str">
        <f t="shared" si="1"/>
        <v>MTSaint Paul's Bay</v>
      </c>
    </row>
    <row r="3720" ht="13.5" customHeight="1">
      <c r="A3720" s="331" t="s">
        <v>12127</v>
      </c>
      <c r="B3720" s="331" t="s">
        <v>12129</v>
      </c>
      <c r="C3720" s="331" t="str">
        <f t="shared" si="1"/>
        <v>MTSan Pawl il-Baħar</v>
      </c>
    </row>
    <row r="3721" ht="13.5" customHeight="1">
      <c r="A3721" s="331" t="s">
        <v>12130</v>
      </c>
      <c r="B3721" s="331" t="s">
        <v>12131</v>
      </c>
      <c r="C3721" s="331" t="str">
        <f t="shared" si="1"/>
        <v>MTSannat</v>
      </c>
    </row>
    <row r="3722" ht="13.5" customHeight="1">
      <c r="A3722" s="331" t="s">
        <v>12130</v>
      </c>
      <c r="B3722" s="331" t="s">
        <v>12131</v>
      </c>
      <c r="C3722" s="331" t="str">
        <f t="shared" si="1"/>
        <v>MTSannat</v>
      </c>
    </row>
    <row r="3723" ht="13.5" customHeight="1">
      <c r="A3723" s="331" t="s">
        <v>12132</v>
      </c>
      <c r="B3723" s="331" t="s">
        <v>12133</v>
      </c>
      <c r="C3723" s="331" t="str">
        <f t="shared" si="1"/>
        <v>MTSaint Lucia's</v>
      </c>
    </row>
    <row r="3724" ht="13.5" customHeight="1">
      <c r="A3724" s="331" t="s">
        <v>12132</v>
      </c>
      <c r="B3724" s="331" t="s">
        <v>12134</v>
      </c>
      <c r="C3724" s="331" t="str">
        <f t="shared" si="1"/>
        <v>MTSanta Luċija</v>
      </c>
    </row>
    <row r="3725" ht="13.5" customHeight="1">
      <c r="A3725" s="331" t="s">
        <v>12135</v>
      </c>
      <c r="B3725" s="331" t="s">
        <v>12136</v>
      </c>
      <c r="C3725" s="331" t="str">
        <f t="shared" si="1"/>
        <v>MTSanta Venera</v>
      </c>
    </row>
    <row r="3726" ht="13.5" customHeight="1">
      <c r="A3726" s="331" t="s">
        <v>12135</v>
      </c>
      <c r="B3726" s="331" t="s">
        <v>12136</v>
      </c>
      <c r="C3726" s="331" t="str">
        <f t="shared" si="1"/>
        <v>MTSanta Venera</v>
      </c>
    </row>
    <row r="3727" ht="13.5" customHeight="1">
      <c r="A3727" s="331" t="s">
        <v>12137</v>
      </c>
      <c r="B3727" s="331" t="s">
        <v>12138</v>
      </c>
      <c r="C3727" s="331" t="str">
        <f t="shared" si="1"/>
        <v>MTSiġġiewi</v>
      </c>
    </row>
    <row r="3728" ht="13.5" customHeight="1">
      <c r="A3728" s="331" t="s">
        <v>12137</v>
      </c>
      <c r="B3728" s="331" t="s">
        <v>12138</v>
      </c>
      <c r="C3728" s="331" t="str">
        <f t="shared" si="1"/>
        <v>MTSiġġiewi</v>
      </c>
    </row>
    <row r="3729" ht="13.5" customHeight="1">
      <c r="A3729" s="331" t="s">
        <v>12139</v>
      </c>
      <c r="B3729" s="331" t="s">
        <v>12140</v>
      </c>
      <c r="C3729" s="331" t="str">
        <f t="shared" si="1"/>
        <v>MTSliema</v>
      </c>
    </row>
    <row r="3730" ht="13.5" customHeight="1">
      <c r="A3730" s="331" t="s">
        <v>12139</v>
      </c>
      <c r="B3730" s="331" t="s">
        <v>12140</v>
      </c>
      <c r="C3730" s="331" t="str">
        <f t="shared" si="1"/>
        <v>MTSliema</v>
      </c>
    </row>
    <row r="3731" ht="13.5" customHeight="1">
      <c r="A3731" s="331" t="s">
        <v>12141</v>
      </c>
      <c r="B3731" s="331" t="s">
        <v>12142</v>
      </c>
      <c r="C3731" s="331" t="str">
        <f t="shared" si="1"/>
        <v>MTSwieqi</v>
      </c>
    </row>
    <row r="3732" ht="13.5" customHeight="1">
      <c r="A3732" s="331" t="s">
        <v>12141</v>
      </c>
      <c r="B3732" s="331" t="s">
        <v>12142</v>
      </c>
      <c r="C3732" s="331" t="str">
        <f t="shared" si="1"/>
        <v>MTSwieqi</v>
      </c>
    </row>
    <row r="3733" ht="13.5" customHeight="1">
      <c r="A3733" s="331" t="s">
        <v>12143</v>
      </c>
      <c r="B3733" s="331" t="s">
        <v>12144</v>
      </c>
      <c r="C3733" s="331" t="str">
        <f t="shared" si="1"/>
        <v>MTTa' Xbiex</v>
      </c>
    </row>
    <row r="3734" ht="13.5" customHeight="1">
      <c r="A3734" s="331" t="s">
        <v>12143</v>
      </c>
      <c r="B3734" s="331" t="s">
        <v>12144</v>
      </c>
      <c r="C3734" s="331" t="str">
        <f t="shared" si="1"/>
        <v>MTTa' Xbiex</v>
      </c>
    </row>
    <row r="3735" ht="13.5" customHeight="1">
      <c r="A3735" s="331" t="s">
        <v>12145</v>
      </c>
      <c r="B3735" s="331" t="s">
        <v>12146</v>
      </c>
      <c r="C3735" s="331" t="str">
        <f t="shared" si="1"/>
        <v>MTTarxien</v>
      </c>
    </row>
    <row r="3736" ht="13.5" customHeight="1">
      <c r="A3736" s="331" t="s">
        <v>12145</v>
      </c>
      <c r="B3736" s="331" t="s">
        <v>12146</v>
      </c>
      <c r="C3736" s="331" t="str">
        <f t="shared" si="1"/>
        <v>MTTarxien</v>
      </c>
    </row>
    <row r="3737" ht="13.5" customHeight="1">
      <c r="A3737" s="331" t="s">
        <v>12147</v>
      </c>
      <c r="B3737" s="331" t="s">
        <v>12148</v>
      </c>
      <c r="C3737" s="331" t="str">
        <f t="shared" si="1"/>
        <v>MTValletta</v>
      </c>
    </row>
    <row r="3738" ht="13.5" customHeight="1">
      <c r="A3738" s="331" t="s">
        <v>12147</v>
      </c>
      <c r="B3738" s="331" t="s">
        <v>12148</v>
      </c>
      <c r="C3738" s="331" t="str">
        <f t="shared" si="1"/>
        <v>MTValletta</v>
      </c>
    </row>
    <row r="3739" ht="13.5" customHeight="1">
      <c r="A3739" s="331" t="s">
        <v>12149</v>
      </c>
      <c r="B3739" s="331" t="s">
        <v>12150</v>
      </c>
      <c r="C3739" s="331" t="str">
        <f t="shared" si="1"/>
        <v>MTXagħra</v>
      </c>
    </row>
    <row r="3740" ht="13.5" customHeight="1">
      <c r="A3740" s="331" t="s">
        <v>12149</v>
      </c>
      <c r="B3740" s="331" t="s">
        <v>12150</v>
      </c>
      <c r="C3740" s="331" t="str">
        <f t="shared" si="1"/>
        <v>MTXagħra</v>
      </c>
    </row>
    <row r="3741" ht="13.5" customHeight="1">
      <c r="A3741" s="331" t="s">
        <v>12151</v>
      </c>
      <c r="B3741" s="331" t="s">
        <v>12152</v>
      </c>
      <c r="C3741" s="331" t="str">
        <f t="shared" si="1"/>
        <v>MTXewkija</v>
      </c>
    </row>
    <row r="3742" ht="13.5" customHeight="1">
      <c r="A3742" s="331" t="s">
        <v>12151</v>
      </c>
      <c r="B3742" s="331" t="s">
        <v>12152</v>
      </c>
      <c r="C3742" s="331" t="str">
        <f t="shared" si="1"/>
        <v>MTXewkija</v>
      </c>
    </row>
    <row r="3743" ht="13.5" customHeight="1">
      <c r="A3743" s="331" t="s">
        <v>12153</v>
      </c>
      <c r="B3743" s="331" t="s">
        <v>12154</v>
      </c>
      <c r="C3743" s="331" t="str">
        <f t="shared" si="1"/>
        <v>MTXgħajra</v>
      </c>
    </row>
    <row r="3744" ht="13.5" customHeight="1">
      <c r="A3744" s="331" t="s">
        <v>12153</v>
      </c>
      <c r="B3744" s="331" t="s">
        <v>12154</v>
      </c>
      <c r="C3744" s="331" t="str">
        <f t="shared" si="1"/>
        <v>MTXgħajra</v>
      </c>
    </row>
    <row r="3745" ht="13.5" customHeight="1">
      <c r="A3745" s="331" t="s">
        <v>12155</v>
      </c>
      <c r="B3745" s="331" t="s">
        <v>12156</v>
      </c>
      <c r="C3745" s="331" t="str">
        <f t="shared" si="1"/>
        <v>MTŻabbar</v>
      </c>
    </row>
    <row r="3746" ht="13.5" customHeight="1">
      <c r="A3746" s="331" t="s">
        <v>12155</v>
      </c>
      <c r="B3746" s="331" t="s">
        <v>12156</v>
      </c>
      <c r="C3746" s="331" t="str">
        <f t="shared" si="1"/>
        <v>MTŻabbar</v>
      </c>
    </row>
    <row r="3747" ht="13.5" customHeight="1">
      <c r="A3747" s="331" t="s">
        <v>12157</v>
      </c>
      <c r="B3747" s="331" t="s">
        <v>12158</v>
      </c>
      <c r="C3747" s="331" t="str">
        <f t="shared" si="1"/>
        <v>MTŻebbuġ Gozo</v>
      </c>
    </row>
    <row r="3748" ht="13.5" customHeight="1">
      <c r="A3748" s="331" t="s">
        <v>12157</v>
      </c>
      <c r="B3748" s="331" t="s">
        <v>12159</v>
      </c>
      <c r="C3748" s="331" t="str">
        <f t="shared" si="1"/>
        <v>MTŻebbuġ Għawdex</v>
      </c>
    </row>
    <row r="3749" ht="13.5" customHeight="1">
      <c r="A3749" s="331" t="s">
        <v>12160</v>
      </c>
      <c r="B3749" s="331" t="s">
        <v>12161</v>
      </c>
      <c r="C3749" s="331" t="str">
        <f t="shared" si="1"/>
        <v>MTŻebbuġ Malta</v>
      </c>
    </row>
    <row r="3750" ht="13.5" customHeight="1">
      <c r="A3750" s="331" t="s">
        <v>12160</v>
      </c>
      <c r="B3750" s="331" t="s">
        <v>12161</v>
      </c>
      <c r="C3750" s="331" t="str">
        <f t="shared" si="1"/>
        <v>MTŻebbuġ Malta</v>
      </c>
    </row>
    <row r="3751" ht="13.5" customHeight="1">
      <c r="A3751" s="331" t="s">
        <v>12162</v>
      </c>
      <c r="B3751" s="331" t="s">
        <v>12163</v>
      </c>
      <c r="C3751" s="331" t="str">
        <f t="shared" si="1"/>
        <v>MTŻejtun</v>
      </c>
    </row>
    <row r="3752" ht="13.5" customHeight="1">
      <c r="A3752" s="331" t="s">
        <v>12162</v>
      </c>
      <c r="B3752" s="331" t="s">
        <v>12163</v>
      </c>
      <c r="C3752" s="331" t="str">
        <f t="shared" si="1"/>
        <v>MTŻejtun</v>
      </c>
    </row>
    <row r="3753" ht="13.5" customHeight="1">
      <c r="A3753" s="331" t="s">
        <v>12164</v>
      </c>
      <c r="B3753" s="331" t="s">
        <v>12165</v>
      </c>
      <c r="C3753" s="331" t="str">
        <f t="shared" si="1"/>
        <v>MTŻurrieq</v>
      </c>
    </row>
    <row r="3754" ht="13.5" customHeight="1">
      <c r="A3754" s="331" t="s">
        <v>12164</v>
      </c>
      <c r="B3754" s="331" t="s">
        <v>12165</v>
      </c>
      <c r="C3754" s="331" t="str">
        <f t="shared" si="1"/>
        <v>MTŻurrieq</v>
      </c>
    </row>
    <row r="3755" ht="13.5" customHeight="1">
      <c r="A3755" s="331" t="s">
        <v>12166</v>
      </c>
      <c r="B3755" s="331" t="s">
        <v>12167</v>
      </c>
      <c r="C3755" s="331" t="str">
        <f t="shared" si="1"/>
        <v>MUBeau Bassin-Rose Hill</v>
      </c>
    </row>
    <row r="3756" ht="13.5" customHeight="1">
      <c r="A3756" s="331" t="s">
        <v>12168</v>
      </c>
      <c r="B3756" s="331" t="s">
        <v>12169</v>
      </c>
      <c r="C3756" s="331" t="str">
        <f t="shared" si="1"/>
        <v>MUCurepipe</v>
      </c>
    </row>
    <row r="3757" ht="13.5" customHeight="1">
      <c r="A3757" s="331" t="s">
        <v>12170</v>
      </c>
      <c r="B3757" s="331" t="s">
        <v>12171</v>
      </c>
      <c r="C3757" s="331" t="str">
        <f t="shared" si="1"/>
        <v>MUPort Louis</v>
      </c>
    </row>
    <row r="3758" ht="13.5" customHeight="1">
      <c r="A3758" s="331" t="s">
        <v>12172</v>
      </c>
      <c r="B3758" s="331" t="s">
        <v>12173</v>
      </c>
      <c r="C3758" s="331" t="str">
        <f t="shared" si="1"/>
        <v>MUQuatre Bornes</v>
      </c>
    </row>
    <row r="3759" ht="13.5" customHeight="1">
      <c r="A3759" s="331" t="s">
        <v>12174</v>
      </c>
      <c r="B3759" s="331" t="s">
        <v>12175</v>
      </c>
      <c r="C3759" s="331" t="str">
        <f t="shared" si="1"/>
        <v>MUVacoas-Phoenix</v>
      </c>
    </row>
    <row r="3760" ht="13.5" customHeight="1">
      <c r="A3760" s="331" t="s">
        <v>12176</v>
      </c>
      <c r="B3760" s="331" t="s">
        <v>12177</v>
      </c>
      <c r="C3760" s="331" t="str">
        <f t="shared" si="1"/>
        <v>MUBlack River</v>
      </c>
    </row>
    <row r="3761" ht="13.5" customHeight="1">
      <c r="A3761" s="331" t="s">
        <v>12178</v>
      </c>
      <c r="B3761" s="331" t="s">
        <v>12179</v>
      </c>
      <c r="C3761" s="331" t="str">
        <f t="shared" si="1"/>
        <v>MUFlacq</v>
      </c>
    </row>
    <row r="3762" ht="13.5" customHeight="1">
      <c r="A3762" s="331" t="s">
        <v>12180</v>
      </c>
      <c r="B3762" s="331" t="s">
        <v>12181</v>
      </c>
      <c r="C3762" s="331" t="str">
        <f t="shared" si="1"/>
        <v>MUGrand Port</v>
      </c>
    </row>
    <row r="3763" ht="13.5" customHeight="1">
      <c r="A3763" s="331" t="s">
        <v>12182</v>
      </c>
      <c r="B3763" s="331" t="s">
        <v>12183</v>
      </c>
      <c r="C3763" s="331" t="str">
        <f t="shared" si="1"/>
        <v>MUMoka</v>
      </c>
    </row>
    <row r="3764" ht="13.5" customHeight="1">
      <c r="A3764" s="331" t="s">
        <v>12184</v>
      </c>
      <c r="B3764" s="331" t="s">
        <v>12185</v>
      </c>
      <c r="C3764" s="331" t="str">
        <f t="shared" si="1"/>
        <v>MUPamplemousses</v>
      </c>
    </row>
    <row r="3765" ht="13.5" customHeight="1">
      <c r="A3765" s="331" t="s">
        <v>12186</v>
      </c>
      <c r="B3765" s="331" t="s">
        <v>12171</v>
      </c>
      <c r="C3765" s="331" t="str">
        <f t="shared" si="1"/>
        <v>MUPort Louis</v>
      </c>
    </row>
    <row r="3766" ht="13.5" customHeight="1">
      <c r="A3766" s="331" t="s">
        <v>12187</v>
      </c>
      <c r="B3766" s="331" t="s">
        <v>12188</v>
      </c>
      <c r="C3766" s="331" t="str">
        <f t="shared" si="1"/>
        <v>MUPlaines Wilhems</v>
      </c>
    </row>
    <row r="3767" ht="13.5" customHeight="1">
      <c r="A3767" s="331" t="s">
        <v>12189</v>
      </c>
      <c r="B3767" s="331" t="s">
        <v>12190</v>
      </c>
      <c r="C3767" s="331" t="str">
        <f t="shared" si="1"/>
        <v>MURivière du Rempart</v>
      </c>
    </row>
    <row r="3768" ht="13.5" customHeight="1">
      <c r="A3768" s="331" t="s">
        <v>12191</v>
      </c>
      <c r="B3768" s="331" t="s">
        <v>12192</v>
      </c>
      <c r="C3768" s="331" t="str">
        <f t="shared" si="1"/>
        <v>MUSavanne</v>
      </c>
    </row>
    <row r="3769" ht="13.5" customHeight="1">
      <c r="A3769" s="331" t="s">
        <v>12193</v>
      </c>
      <c r="B3769" s="331" t="s">
        <v>12194</v>
      </c>
      <c r="C3769" s="331" t="str">
        <f t="shared" si="1"/>
        <v>MUAgalega Islands</v>
      </c>
    </row>
    <row r="3770" ht="13.5" customHeight="1">
      <c r="A3770" s="331" t="s">
        <v>12195</v>
      </c>
      <c r="B3770" s="331" t="s">
        <v>12196</v>
      </c>
      <c r="C3770" s="331" t="str">
        <f t="shared" si="1"/>
        <v>MUCargados Carajos Shoals</v>
      </c>
    </row>
    <row r="3771" ht="13.5" customHeight="1">
      <c r="A3771" s="331" t="s">
        <v>12197</v>
      </c>
      <c r="B3771" s="331" t="s">
        <v>12198</v>
      </c>
      <c r="C3771" s="331" t="str">
        <f t="shared" si="1"/>
        <v>MURodrigues Island</v>
      </c>
    </row>
    <row r="3772" ht="13.5" customHeight="1">
      <c r="A3772" s="331" t="s">
        <v>12199</v>
      </c>
      <c r="B3772" s="331" t="s">
        <v>12200</v>
      </c>
      <c r="C3772" s="331" t="str">
        <f t="shared" si="1"/>
        <v>MVAriatholhu Dhekunuburi</v>
      </c>
    </row>
    <row r="3773" ht="13.5" customHeight="1">
      <c r="A3773" s="331" t="s">
        <v>12199</v>
      </c>
      <c r="B3773" s="331" t="s">
        <v>12201</v>
      </c>
      <c r="C3773" s="331" t="str">
        <f t="shared" si="1"/>
        <v>MVSouth Ari Atoll</v>
      </c>
    </row>
    <row r="3774" ht="13.5" customHeight="1">
      <c r="A3774" s="331" t="s">
        <v>12202</v>
      </c>
      <c r="B3774" s="331" t="s">
        <v>12203</v>
      </c>
      <c r="C3774" s="331" t="str">
        <f t="shared" si="1"/>
        <v>MVAriatholhu Uthuruburi</v>
      </c>
    </row>
    <row r="3775" ht="13.5" customHeight="1">
      <c r="A3775" s="331" t="s">
        <v>12202</v>
      </c>
      <c r="B3775" s="331" t="s">
        <v>12204</v>
      </c>
      <c r="C3775" s="331" t="str">
        <f t="shared" si="1"/>
        <v>MVNorth Ari Atoll</v>
      </c>
    </row>
    <row r="3776" ht="13.5" customHeight="1">
      <c r="A3776" s="331" t="s">
        <v>12205</v>
      </c>
      <c r="B3776" s="331" t="s">
        <v>12206</v>
      </c>
      <c r="C3776" s="331" t="str">
        <f t="shared" si="1"/>
        <v>MVFaadhippolhu</v>
      </c>
    </row>
    <row r="3777" ht="13.5" customHeight="1">
      <c r="A3777" s="331" t="s">
        <v>12205</v>
      </c>
      <c r="B3777" s="331" t="s">
        <v>12206</v>
      </c>
      <c r="C3777" s="331" t="str">
        <f t="shared" si="1"/>
        <v>MVFaadhippolhu</v>
      </c>
    </row>
    <row r="3778" ht="13.5" customHeight="1">
      <c r="A3778" s="331" t="s">
        <v>12207</v>
      </c>
      <c r="B3778" s="331" t="s">
        <v>12208</v>
      </c>
      <c r="C3778" s="331" t="str">
        <f t="shared" si="1"/>
        <v>MVFelidheatholhu</v>
      </c>
    </row>
    <row r="3779" ht="13.5" customHeight="1">
      <c r="A3779" s="331" t="s">
        <v>12207</v>
      </c>
      <c r="B3779" s="331" t="s">
        <v>12209</v>
      </c>
      <c r="C3779" s="331" t="str">
        <f t="shared" si="1"/>
        <v>MVFelidhu Atoll</v>
      </c>
    </row>
    <row r="3780" ht="13.5" customHeight="1">
      <c r="A3780" s="331" t="s">
        <v>12210</v>
      </c>
      <c r="B3780" s="331" t="s">
        <v>12211</v>
      </c>
      <c r="C3780" s="331" t="str">
        <f t="shared" si="1"/>
        <v>MVHahdhunmathi</v>
      </c>
    </row>
    <row r="3781" ht="13.5" customHeight="1">
      <c r="A3781" s="331" t="s">
        <v>12210</v>
      </c>
      <c r="B3781" s="331" t="s">
        <v>12211</v>
      </c>
      <c r="C3781" s="331" t="str">
        <f t="shared" si="1"/>
        <v>MVHahdhunmathi</v>
      </c>
    </row>
    <row r="3782" ht="13.5" customHeight="1">
      <c r="A3782" s="331" t="s">
        <v>12212</v>
      </c>
      <c r="B3782" s="331" t="s">
        <v>12213</v>
      </c>
      <c r="C3782" s="331" t="str">
        <f t="shared" si="1"/>
        <v>MVThiladhunmathee Uthuruburi</v>
      </c>
    </row>
    <row r="3783" ht="13.5" customHeight="1">
      <c r="A3783" s="331" t="s">
        <v>12212</v>
      </c>
      <c r="B3783" s="331" t="s">
        <v>12214</v>
      </c>
      <c r="C3783" s="331" t="str">
        <f t="shared" si="1"/>
        <v>MVNorth Thiladhunmathi</v>
      </c>
    </row>
    <row r="3784" ht="13.5" customHeight="1">
      <c r="A3784" s="331" t="s">
        <v>12215</v>
      </c>
      <c r="B3784" s="331" t="s">
        <v>12216</v>
      </c>
      <c r="C3784" s="331" t="str">
        <f t="shared" si="1"/>
        <v>MVKolhumadulu</v>
      </c>
    </row>
    <row r="3785" ht="13.5" customHeight="1">
      <c r="A3785" s="331" t="s">
        <v>12215</v>
      </c>
      <c r="B3785" s="331" t="s">
        <v>12216</v>
      </c>
      <c r="C3785" s="331" t="str">
        <f t="shared" si="1"/>
        <v>MVKolhumadulu</v>
      </c>
    </row>
    <row r="3786" ht="13.5" customHeight="1">
      <c r="A3786" s="331" t="s">
        <v>12217</v>
      </c>
      <c r="B3786" s="331" t="s">
        <v>12218</v>
      </c>
      <c r="C3786" s="331" t="str">
        <f t="shared" si="1"/>
        <v>MVMulakatholhu</v>
      </c>
    </row>
    <row r="3787" ht="13.5" customHeight="1">
      <c r="A3787" s="331" t="s">
        <v>12217</v>
      </c>
      <c r="B3787" s="331" t="s">
        <v>12219</v>
      </c>
      <c r="C3787" s="331" t="str">
        <f t="shared" si="1"/>
        <v>MVMulaku Atoll</v>
      </c>
    </row>
    <row r="3788" ht="13.5" customHeight="1">
      <c r="A3788" s="331" t="s">
        <v>12220</v>
      </c>
      <c r="B3788" s="331" t="s">
        <v>12221</v>
      </c>
      <c r="C3788" s="331" t="str">
        <f t="shared" si="1"/>
        <v>MVMaalhosmadulu Uthuruburi</v>
      </c>
    </row>
    <row r="3789" ht="13.5" customHeight="1">
      <c r="A3789" s="331" t="s">
        <v>12220</v>
      </c>
      <c r="B3789" s="331" t="s">
        <v>12222</v>
      </c>
      <c r="C3789" s="331" t="str">
        <f t="shared" si="1"/>
        <v>MVNorth Maalhosmadulu</v>
      </c>
    </row>
    <row r="3790" ht="13.5" customHeight="1">
      <c r="A3790" s="331" t="s">
        <v>12223</v>
      </c>
      <c r="B3790" s="331" t="s">
        <v>12224</v>
      </c>
      <c r="C3790" s="331" t="str">
        <f t="shared" si="1"/>
        <v>MVNilandheatholhu Uthuruburi</v>
      </c>
    </row>
    <row r="3791" ht="13.5" customHeight="1">
      <c r="A3791" s="331" t="s">
        <v>12223</v>
      </c>
      <c r="B3791" s="331" t="s">
        <v>12225</v>
      </c>
      <c r="C3791" s="331" t="str">
        <f t="shared" si="1"/>
        <v>MVNorth Nilandhe Atoll</v>
      </c>
    </row>
    <row r="3792" ht="13.5" customHeight="1">
      <c r="A3792" s="331" t="s">
        <v>12226</v>
      </c>
      <c r="B3792" s="331" t="s">
        <v>12227</v>
      </c>
      <c r="C3792" s="331" t="str">
        <f t="shared" si="1"/>
        <v>MVNilandheatholhu Dhekunuburi</v>
      </c>
    </row>
    <row r="3793" ht="13.5" customHeight="1">
      <c r="A3793" s="331" t="s">
        <v>12226</v>
      </c>
      <c r="B3793" s="331" t="s">
        <v>12228</v>
      </c>
      <c r="C3793" s="331" t="str">
        <f t="shared" si="1"/>
        <v>MVSouth Nilandhe Atoll</v>
      </c>
    </row>
    <row r="3794" ht="13.5" customHeight="1">
      <c r="A3794" s="331" t="s">
        <v>12229</v>
      </c>
      <c r="B3794" s="331" t="s">
        <v>12230</v>
      </c>
      <c r="C3794" s="331" t="str">
        <f t="shared" si="1"/>
        <v>MVMaalhosmadulu Dhekunuburi</v>
      </c>
    </row>
    <row r="3795" ht="13.5" customHeight="1">
      <c r="A3795" s="331" t="s">
        <v>12229</v>
      </c>
      <c r="B3795" s="331" t="s">
        <v>12231</v>
      </c>
      <c r="C3795" s="331" t="str">
        <f t="shared" si="1"/>
        <v>MVSouth Maalhosmadulu</v>
      </c>
    </row>
    <row r="3796" ht="13.5" customHeight="1">
      <c r="A3796" s="331" t="s">
        <v>12232</v>
      </c>
      <c r="B3796" s="331" t="s">
        <v>12233</v>
      </c>
      <c r="C3796" s="331" t="str">
        <f t="shared" si="1"/>
        <v>MVThiladhunmathee Dhekunuburi</v>
      </c>
    </row>
    <row r="3797" ht="13.5" customHeight="1">
      <c r="A3797" s="331" t="s">
        <v>12232</v>
      </c>
      <c r="B3797" s="331" t="s">
        <v>12234</v>
      </c>
      <c r="C3797" s="331" t="str">
        <f t="shared" si="1"/>
        <v>MVSouth Thiladhunmathi</v>
      </c>
    </row>
    <row r="3798" ht="13.5" customHeight="1">
      <c r="A3798" s="331" t="s">
        <v>12235</v>
      </c>
      <c r="B3798" s="331" t="s">
        <v>12236</v>
      </c>
      <c r="C3798" s="331" t="str">
        <f t="shared" si="1"/>
        <v>MVMiladhunmadulu Uthuruburi</v>
      </c>
    </row>
    <row r="3799" ht="13.5" customHeight="1">
      <c r="A3799" s="331" t="s">
        <v>12235</v>
      </c>
      <c r="B3799" s="331" t="s">
        <v>12237</v>
      </c>
      <c r="C3799" s="331" t="str">
        <f t="shared" si="1"/>
        <v>MVNorth Miladhunmadulu</v>
      </c>
    </row>
    <row r="3800" ht="13.5" customHeight="1">
      <c r="A3800" s="331" t="s">
        <v>12238</v>
      </c>
      <c r="B3800" s="331" t="s">
        <v>12239</v>
      </c>
      <c r="C3800" s="331" t="str">
        <f t="shared" si="1"/>
        <v>MVMiladhunmadulu Dhekunuburi</v>
      </c>
    </row>
    <row r="3801" ht="13.5" customHeight="1">
      <c r="A3801" s="331" t="s">
        <v>12238</v>
      </c>
      <c r="B3801" s="331" t="s">
        <v>12240</v>
      </c>
      <c r="C3801" s="331" t="str">
        <f t="shared" si="1"/>
        <v>MVSouth Miladhunmadulu</v>
      </c>
    </row>
    <row r="3802" ht="13.5" customHeight="1">
      <c r="A3802" s="331" t="s">
        <v>12241</v>
      </c>
      <c r="B3802" s="331" t="s">
        <v>12242</v>
      </c>
      <c r="C3802" s="331" t="str">
        <f t="shared" si="1"/>
        <v>MVMaaleatholhu</v>
      </c>
    </row>
    <row r="3803" ht="13.5" customHeight="1">
      <c r="A3803" s="331" t="s">
        <v>12241</v>
      </c>
      <c r="B3803" s="331" t="s">
        <v>12243</v>
      </c>
      <c r="C3803" s="331" t="str">
        <f t="shared" si="1"/>
        <v>MVMale Atoll</v>
      </c>
    </row>
    <row r="3804" ht="13.5" customHeight="1">
      <c r="A3804" s="331" t="s">
        <v>12244</v>
      </c>
      <c r="B3804" s="331" t="s">
        <v>12245</v>
      </c>
      <c r="C3804" s="331" t="str">
        <f t="shared" si="1"/>
        <v>MVHuvadhuatholhu Uthuruburi</v>
      </c>
    </row>
    <row r="3805" ht="13.5" customHeight="1">
      <c r="A3805" s="331" t="s">
        <v>12244</v>
      </c>
      <c r="B3805" s="331" t="s">
        <v>12246</v>
      </c>
      <c r="C3805" s="331" t="str">
        <f t="shared" si="1"/>
        <v>MVNorth Huvadhu Atoll</v>
      </c>
    </row>
    <row r="3806" ht="13.5" customHeight="1">
      <c r="A3806" s="331" t="s">
        <v>12247</v>
      </c>
      <c r="B3806" s="331" t="s">
        <v>12248</v>
      </c>
      <c r="C3806" s="331" t="str">
        <f t="shared" si="1"/>
        <v>MVHuvadhuatholhu Dhekunuburi</v>
      </c>
    </row>
    <row r="3807" ht="13.5" customHeight="1">
      <c r="A3807" s="331" t="s">
        <v>12247</v>
      </c>
      <c r="B3807" s="331" t="s">
        <v>12249</v>
      </c>
      <c r="C3807" s="331" t="str">
        <f t="shared" si="1"/>
        <v>MVSouth Huvadhu Atoll</v>
      </c>
    </row>
    <row r="3808" ht="13.5" customHeight="1">
      <c r="A3808" s="331" t="s">
        <v>12250</v>
      </c>
      <c r="B3808" s="331" t="s">
        <v>12251</v>
      </c>
      <c r="C3808" s="331" t="str">
        <f t="shared" si="1"/>
        <v>MVFuvammulah</v>
      </c>
    </row>
    <row r="3809" ht="13.5" customHeight="1">
      <c r="A3809" s="331" t="s">
        <v>12250</v>
      </c>
      <c r="B3809" s="331" t="s">
        <v>12251</v>
      </c>
      <c r="C3809" s="331" t="str">
        <f t="shared" si="1"/>
        <v>MVFuvammulah</v>
      </c>
    </row>
    <row r="3810" ht="13.5" customHeight="1">
      <c r="A3810" s="331" t="s">
        <v>12252</v>
      </c>
      <c r="B3810" s="331" t="s">
        <v>12253</v>
      </c>
      <c r="C3810" s="331" t="str">
        <f t="shared" si="1"/>
        <v>MVAddu</v>
      </c>
    </row>
    <row r="3811" ht="13.5" customHeight="1">
      <c r="A3811" s="331" t="s">
        <v>12252</v>
      </c>
      <c r="B3811" s="331" t="s">
        <v>12254</v>
      </c>
      <c r="C3811" s="331" t="str">
        <f t="shared" si="1"/>
        <v>MVAddu City</v>
      </c>
    </row>
    <row r="3812" ht="13.5" customHeight="1">
      <c r="A3812" s="331" t="s">
        <v>12255</v>
      </c>
      <c r="B3812" s="331" t="s">
        <v>12256</v>
      </c>
      <c r="C3812" s="331" t="str">
        <f t="shared" si="1"/>
        <v>MVMaale</v>
      </c>
    </row>
    <row r="3813" ht="13.5" customHeight="1">
      <c r="A3813" s="331" t="s">
        <v>12255</v>
      </c>
      <c r="B3813" s="331" t="s">
        <v>12257</v>
      </c>
      <c r="C3813" s="331" t="str">
        <f t="shared" si="1"/>
        <v>MVMale</v>
      </c>
    </row>
    <row r="3814" ht="13.5" customHeight="1">
      <c r="A3814" s="331" t="s">
        <v>12258</v>
      </c>
      <c r="B3814" s="331" t="s">
        <v>12259</v>
      </c>
      <c r="C3814" s="331" t="str">
        <f t="shared" si="1"/>
        <v>MWCentral Region</v>
      </c>
    </row>
    <row r="3815" ht="13.5" customHeight="1">
      <c r="A3815" s="331" t="s">
        <v>12258</v>
      </c>
      <c r="B3815" s="331" t="s">
        <v>12260</v>
      </c>
      <c r="C3815" s="331" t="str">
        <f t="shared" si="1"/>
        <v>MWChapakati</v>
      </c>
    </row>
    <row r="3816" ht="13.5" customHeight="1">
      <c r="A3816" s="331" t="s">
        <v>12261</v>
      </c>
      <c r="B3816" s="331" t="s">
        <v>12262</v>
      </c>
      <c r="C3816" s="331" t="str">
        <f t="shared" si="1"/>
        <v>MWDedza</v>
      </c>
    </row>
    <row r="3817" ht="13.5" customHeight="1">
      <c r="A3817" s="331" t="s">
        <v>12261</v>
      </c>
      <c r="B3817" s="331" t="s">
        <v>12262</v>
      </c>
      <c r="C3817" s="331" t="str">
        <f t="shared" si="1"/>
        <v>MWDedza</v>
      </c>
    </row>
    <row r="3818" ht="13.5" customHeight="1">
      <c r="A3818" s="331" t="s">
        <v>12263</v>
      </c>
      <c r="B3818" s="331" t="s">
        <v>279</v>
      </c>
      <c r="C3818" s="331" t="str">
        <f t="shared" si="1"/>
        <v>MWDowa</v>
      </c>
    </row>
    <row r="3819" ht="13.5" customHeight="1">
      <c r="A3819" s="331" t="s">
        <v>12263</v>
      </c>
      <c r="B3819" s="331" t="s">
        <v>279</v>
      </c>
      <c r="C3819" s="331" t="str">
        <f t="shared" si="1"/>
        <v>MWDowa</v>
      </c>
    </row>
    <row r="3820" ht="13.5" customHeight="1">
      <c r="A3820" s="331" t="s">
        <v>12264</v>
      </c>
      <c r="B3820" s="331" t="s">
        <v>12265</v>
      </c>
      <c r="C3820" s="331" t="str">
        <f t="shared" si="1"/>
        <v>MWKasungu</v>
      </c>
    </row>
    <row r="3821" ht="13.5" customHeight="1">
      <c r="A3821" s="331" t="s">
        <v>12264</v>
      </c>
      <c r="B3821" s="331" t="s">
        <v>12265</v>
      </c>
      <c r="C3821" s="331" t="str">
        <f t="shared" si="1"/>
        <v>MWKasungu</v>
      </c>
    </row>
    <row r="3822" ht="13.5" customHeight="1">
      <c r="A3822" s="331" t="s">
        <v>12266</v>
      </c>
      <c r="B3822" s="331" t="s">
        <v>12267</v>
      </c>
      <c r="C3822" s="331" t="str">
        <f t="shared" si="1"/>
        <v>MWLilongwe</v>
      </c>
    </row>
    <row r="3823" ht="13.5" customHeight="1">
      <c r="A3823" s="331" t="s">
        <v>12266</v>
      </c>
      <c r="B3823" s="331" t="s">
        <v>12267</v>
      </c>
      <c r="C3823" s="331" t="str">
        <f t="shared" si="1"/>
        <v>MWLilongwe</v>
      </c>
    </row>
    <row r="3824" ht="13.5" customHeight="1">
      <c r="A3824" s="331" t="s">
        <v>12268</v>
      </c>
      <c r="B3824" s="331" t="s">
        <v>12269</v>
      </c>
      <c r="C3824" s="331" t="str">
        <f t="shared" si="1"/>
        <v>MWMchinji</v>
      </c>
    </row>
    <row r="3825" ht="13.5" customHeight="1">
      <c r="A3825" s="331" t="s">
        <v>12268</v>
      </c>
      <c r="B3825" s="331" t="s">
        <v>12269</v>
      </c>
      <c r="C3825" s="331" t="str">
        <f t="shared" si="1"/>
        <v>MWMchinji</v>
      </c>
    </row>
    <row r="3826" ht="13.5" customHeight="1">
      <c r="A3826" s="331" t="s">
        <v>12270</v>
      </c>
      <c r="B3826" s="331" t="s">
        <v>12271</v>
      </c>
      <c r="C3826" s="331" t="str">
        <f t="shared" si="1"/>
        <v>MWNtchisi</v>
      </c>
    </row>
    <row r="3827" ht="13.5" customHeight="1">
      <c r="A3827" s="331" t="s">
        <v>12270</v>
      </c>
      <c r="B3827" s="331" t="s">
        <v>12271</v>
      </c>
      <c r="C3827" s="331" t="str">
        <f t="shared" si="1"/>
        <v>MWNtchisi</v>
      </c>
    </row>
    <row r="3828" ht="13.5" customHeight="1">
      <c r="A3828" s="331" t="s">
        <v>12272</v>
      </c>
      <c r="B3828" s="331" t="s">
        <v>12273</v>
      </c>
      <c r="C3828" s="331" t="str">
        <f t="shared" si="1"/>
        <v>MWNkhotakota</v>
      </c>
    </row>
    <row r="3829" ht="13.5" customHeight="1">
      <c r="A3829" s="331" t="s">
        <v>12272</v>
      </c>
      <c r="B3829" s="331" t="s">
        <v>12273</v>
      </c>
      <c r="C3829" s="331" t="str">
        <f t="shared" si="1"/>
        <v>MWNkhotakota</v>
      </c>
    </row>
    <row r="3830" ht="13.5" customHeight="1">
      <c r="A3830" s="331" t="s">
        <v>12274</v>
      </c>
      <c r="B3830" s="331" t="s">
        <v>12275</v>
      </c>
      <c r="C3830" s="331" t="str">
        <f t="shared" si="1"/>
        <v>MWNtcheu</v>
      </c>
    </row>
    <row r="3831" ht="13.5" customHeight="1">
      <c r="A3831" s="331" t="s">
        <v>12274</v>
      </c>
      <c r="B3831" s="331" t="s">
        <v>12275</v>
      </c>
      <c r="C3831" s="331" t="str">
        <f t="shared" si="1"/>
        <v>MWNtcheu</v>
      </c>
    </row>
    <row r="3832" ht="13.5" customHeight="1">
      <c r="A3832" s="331" t="s">
        <v>12276</v>
      </c>
      <c r="B3832" s="331" t="s">
        <v>12277</v>
      </c>
      <c r="C3832" s="331" t="str">
        <f t="shared" si="1"/>
        <v>MWSalima</v>
      </c>
    </row>
    <row r="3833" ht="13.5" customHeight="1">
      <c r="A3833" s="331" t="s">
        <v>12276</v>
      </c>
      <c r="B3833" s="331" t="s">
        <v>12277</v>
      </c>
      <c r="C3833" s="331" t="str">
        <f t="shared" si="1"/>
        <v>MWSalima</v>
      </c>
    </row>
    <row r="3834" ht="13.5" customHeight="1">
      <c r="A3834" s="331" t="s">
        <v>12278</v>
      </c>
      <c r="B3834" s="331" t="s">
        <v>12279</v>
      </c>
      <c r="C3834" s="331" t="str">
        <f t="shared" si="1"/>
        <v>MWNorthern Region</v>
      </c>
    </row>
    <row r="3835" ht="13.5" customHeight="1">
      <c r="A3835" s="331" t="s">
        <v>12278</v>
      </c>
      <c r="B3835" s="331" t="s">
        <v>12280</v>
      </c>
      <c r="C3835" s="331" t="str">
        <f t="shared" si="1"/>
        <v>MWChakumpoto</v>
      </c>
    </row>
    <row r="3836" ht="13.5" customHeight="1">
      <c r="A3836" s="331" t="s">
        <v>12281</v>
      </c>
      <c r="B3836" s="331" t="s">
        <v>12282</v>
      </c>
      <c r="C3836" s="331" t="str">
        <f t="shared" si="1"/>
        <v>MWChitipa</v>
      </c>
    </row>
    <row r="3837" ht="13.5" customHeight="1">
      <c r="A3837" s="331" t="s">
        <v>12281</v>
      </c>
      <c r="B3837" s="331" t="s">
        <v>12282</v>
      </c>
      <c r="C3837" s="331" t="str">
        <f t="shared" si="1"/>
        <v>MWChitipa</v>
      </c>
    </row>
    <row r="3838" ht="13.5" customHeight="1">
      <c r="A3838" s="331" t="s">
        <v>12283</v>
      </c>
      <c r="B3838" s="331" t="s">
        <v>12284</v>
      </c>
      <c r="C3838" s="331" t="str">
        <f t="shared" si="1"/>
        <v>MWKaronga</v>
      </c>
    </row>
    <row r="3839" ht="13.5" customHeight="1">
      <c r="A3839" s="331" t="s">
        <v>12283</v>
      </c>
      <c r="B3839" s="331" t="s">
        <v>12284</v>
      </c>
      <c r="C3839" s="331" t="str">
        <f t="shared" si="1"/>
        <v>MWKaronga</v>
      </c>
    </row>
    <row r="3840" ht="13.5" customHeight="1">
      <c r="A3840" s="331" t="s">
        <v>12285</v>
      </c>
      <c r="B3840" s="331" t="s">
        <v>12286</v>
      </c>
      <c r="C3840" s="331" t="str">
        <f t="shared" si="1"/>
        <v>MWLikoma</v>
      </c>
    </row>
    <row r="3841" ht="13.5" customHeight="1">
      <c r="A3841" s="331" t="s">
        <v>12285</v>
      </c>
      <c r="B3841" s="331" t="s">
        <v>12286</v>
      </c>
      <c r="C3841" s="331" t="str">
        <f t="shared" si="1"/>
        <v>MWLikoma</v>
      </c>
    </row>
    <row r="3842" ht="13.5" customHeight="1">
      <c r="A3842" s="331" t="s">
        <v>12287</v>
      </c>
      <c r="B3842" s="331" t="s">
        <v>12288</v>
      </c>
      <c r="C3842" s="331" t="str">
        <f t="shared" si="1"/>
        <v>MWMzimba</v>
      </c>
    </row>
    <row r="3843" ht="13.5" customHeight="1">
      <c r="A3843" s="331" t="s">
        <v>12287</v>
      </c>
      <c r="B3843" s="331" t="s">
        <v>12288</v>
      </c>
      <c r="C3843" s="331" t="str">
        <f t="shared" si="1"/>
        <v>MWMzimba</v>
      </c>
    </row>
    <row r="3844" ht="13.5" customHeight="1">
      <c r="A3844" s="331" t="s">
        <v>12289</v>
      </c>
      <c r="B3844" s="331" t="s">
        <v>12290</v>
      </c>
      <c r="C3844" s="331" t="str">
        <f t="shared" si="1"/>
        <v>MWNkhata Bay</v>
      </c>
    </row>
    <row r="3845" ht="13.5" customHeight="1">
      <c r="A3845" s="331" t="s">
        <v>12289</v>
      </c>
      <c r="B3845" s="331" t="s">
        <v>12290</v>
      </c>
      <c r="C3845" s="331" t="str">
        <f t="shared" si="1"/>
        <v>MWNkhata Bay</v>
      </c>
    </row>
    <row r="3846" ht="13.5" customHeight="1">
      <c r="A3846" s="331" t="s">
        <v>12291</v>
      </c>
      <c r="B3846" s="331" t="s">
        <v>12292</v>
      </c>
      <c r="C3846" s="331" t="str">
        <f t="shared" si="1"/>
        <v>MWRumphi</v>
      </c>
    </row>
    <row r="3847" ht="13.5" customHeight="1">
      <c r="A3847" s="331" t="s">
        <v>12291</v>
      </c>
      <c r="B3847" s="331" t="s">
        <v>12292</v>
      </c>
      <c r="C3847" s="331" t="str">
        <f t="shared" si="1"/>
        <v>MWRumphi</v>
      </c>
    </row>
    <row r="3848" ht="13.5" customHeight="1">
      <c r="A3848" s="331" t="s">
        <v>12293</v>
      </c>
      <c r="B3848" s="331" t="s">
        <v>12294</v>
      </c>
      <c r="C3848" s="331" t="str">
        <f t="shared" si="1"/>
        <v>MWSouthern Region</v>
      </c>
    </row>
    <row r="3849" ht="13.5" customHeight="1">
      <c r="A3849" s="331" t="s">
        <v>12293</v>
      </c>
      <c r="B3849" s="331" t="s">
        <v>12295</v>
      </c>
      <c r="C3849" s="331" t="str">
        <f t="shared" si="1"/>
        <v>MWChakumwera</v>
      </c>
    </row>
    <row r="3850" ht="13.5" customHeight="1">
      <c r="A3850" s="331" t="s">
        <v>12296</v>
      </c>
      <c r="B3850" s="331" t="s">
        <v>12297</v>
      </c>
      <c r="C3850" s="331" t="str">
        <f t="shared" si="1"/>
        <v>MWBalaka</v>
      </c>
    </row>
    <row r="3851" ht="13.5" customHeight="1">
      <c r="A3851" s="331" t="s">
        <v>12296</v>
      </c>
      <c r="B3851" s="331" t="s">
        <v>12297</v>
      </c>
      <c r="C3851" s="331" t="str">
        <f t="shared" si="1"/>
        <v>MWBalaka</v>
      </c>
    </row>
    <row r="3852" ht="13.5" customHeight="1">
      <c r="A3852" s="331" t="s">
        <v>12298</v>
      </c>
      <c r="B3852" s="331" t="s">
        <v>12299</v>
      </c>
      <c r="C3852" s="331" t="str">
        <f t="shared" si="1"/>
        <v>MWBlantyre</v>
      </c>
    </row>
    <row r="3853" ht="13.5" customHeight="1">
      <c r="A3853" s="331" t="s">
        <v>12298</v>
      </c>
      <c r="B3853" s="331" t="s">
        <v>12299</v>
      </c>
      <c r="C3853" s="331" t="str">
        <f t="shared" si="1"/>
        <v>MWBlantyre</v>
      </c>
    </row>
    <row r="3854" ht="13.5" customHeight="1">
      <c r="A3854" s="331" t="s">
        <v>12300</v>
      </c>
      <c r="B3854" s="331" t="s">
        <v>12301</v>
      </c>
      <c r="C3854" s="331" t="str">
        <f t="shared" si="1"/>
        <v>MWChikwawa</v>
      </c>
    </row>
    <row r="3855" ht="13.5" customHeight="1">
      <c r="A3855" s="331" t="s">
        <v>12300</v>
      </c>
      <c r="B3855" s="331" t="s">
        <v>12301</v>
      </c>
      <c r="C3855" s="331" t="str">
        <f t="shared" si="1"/>
        <v>MWChikwawa</v>
      </c>
    </row>
    <row r="3856" ht="13.5" customHeight="1">
      <c r="A3856" s="331" t="s">
        <v>12302</v>
      </c>
      <c r="B3856" s="331" t="s">
        <v>12303</v>
      </c>
      <c r="C3856" s="331" t="str">
        <f t="shared" si="1"/>
        <v>MWChiradzulu</v>
      </c>
    </row>
    <row r="3857" ht="13.5" customHeight="1">
      <c r="A3857" s="331" t="s">
        <v>12302</v>
      </c>
      <c r="B3857" s="331" t="s">
        <v>12303</v>
      </c>
      <c r="C3857" s="331" t="str">
        <f t="shared" si="1"/>
        <v>MWChiradzulu</v>
      </c>
    </row>
    <row r="3858" ht="13.5" customHeight="1">
      <c r="A3858" s="331" t="s">
        <v>12304</v>
      </c>
      <c r="B3858" s="331" t="s">
        <v>12305</v>
      </c>
      <c r="C3858" s="331" t="str">
        <f t="shared" si="1"/>
        <v>MWMangochi</v>
      </c>
    </row>
    <row r="3859" ht="13.5" customHeight="1">
      <c r="A3859" s="331" t="s">
        <v>12304</v>
      </c>
      <c r="B3859" s="331" t="s">
        <v>12305</v>
      </c>
      <c r="C3859" s="331" t="str">
        <f t="shared" si="1"/>
        <v>MWMangochi</v>
      </c>
    </row>
    <row r="3860" ht="13.5" customHeight="1">
      <c r="A3860" s="331" t="s">
        <v>12306</v>
      </c>
      <c r="B3860" s="331" t="s">
        <v>12307</v>
      </c>
      <c r="C3860" s="331" t="str">
        <f t="shared" si="1"/>
        <v>MWMachinga</v>
      </c>
    </row>
    <row r="3861" ht="13.5" customHeight="1">
      <c r="A3861" s="331" t="s">
        <v>12306</v>
      </c>
      <c r="B3861" s="331" t="s">
        <v>12307</v>
      </c>
      <c r="C3861" s="331" t="str">
        <f t="shared" si="1"/>
        <v>MWMachinga</v>
      </c>
    </row>
    <row r="3862" ht="13.5" customHeight="1">
      <c r="A3862" s="331" t="s">
        <v>12308</v>
      </c>
      <c r="B3862" s="331" t="s">
        <v>12309</v>
      </c>
      <c r="C3862" s="331" t="str">
        <f t="shared" si="1"/>
        <v>MWMulanje</v>
      </c>
    </row>
    <row r="3863" ht="13.5" customHeight="1">
      <c r="A3863" s="331" t="s">
        <v>12308</v>
      </c>
      <c r="B3863" s="331" t="s">
        <v>12309</v>
      </c>
      <c r="C3863" s="331" t="str">
        <f t="shared" si="1"/>
        <v>MWMulanje</v>
      </c>
    </row>
    <row r="3864" ht="13.5" customHeight="1">
      <c r="A3864" s="331" t="s">
        <v>12310</v>
      </c>
      <c r="B3864" s="331" t="s">
        <v>12311</v>
      </c>
      <c r="C3864" s="331" t="str">
        <f t="shared" si="1"/>
        <v>MWMwanza</v>
      </c>
    </row>
    <row r="3865" ht="13.5" customHeight="1">
      <c r="A3865" s="331" t="s">
        <v>12310</v>
      </c>
      <c r="B3865" s="331" t="s">
        <v>12311</v>
      </c>
      <c r="C3865" s="331" t="str">
        <f t="shared" si="1"/>
        <v>MWMwanza</v>
      </c>
    </row>
    <row r="3866" ht="13.5" customHeight="1">
      <c r="A3866" s="331" t="s">
        <v>12312</v>
      </c>
      <c r="B3866" s="331" t="s">
        <v>12313</v>
      </c>
      <c r="C3866" s="331" t="str">
        <f t="shared" si="1"/>
        <v>MWNeno</v>
      </c>
    </row>
    <row r="3867" ht="13.5" customHeight="1">
      <c r="A3867" s="331" t="s">
        <v>12312</v>
      </c>
      <c r="B3867" s="331" t="s">
        <v>12313</v>
      </c>
      <c r="C3867" s="331" t="str">
        <f t="shared" si="1"/>
        <v>MWNeno</v>
      </c>
    </row>
    <row r="3868" ht="13.5" customHeight="1">
      <c r="A3868" s="331" t="s">
        <v>12314</v>
      </c>
      <c r="B3868" s="331" t="s">
        <v>12315</v>
      </c>
      <c r="C3868" s="331" t="str">
        <f t="shared" si="1"/>
        <v>MWNsanje</v>
      </c>
    </row>
    <row r="3869" ht="13.5" customHeight="1">
      <c r="A3869" s="331" t="s">
        <v>12314</v>
      </c>
      <c r="B3869" s="331" t="s">
        <v>12315</v>
      </c>
      <c r="C3869" s="331" t="str">
        <f t="shared" si="1"/>
        <v>MWNsanje</v>
      </c>
    </row>
    <row r="3870" ht="13.5" customHeight="1">
      <c r="A3870" s="331" t="s">
        <v>12316</v>
      </c>
      <c r="B3870" s="331" t="s">
        <v>12317</v>
      </c>
      <c r="C3870" s="331" t="str">
        <f t="shared" si="1"/>
        <v>MWPhalombe</v>
      </c>
    </row>
    <row r="3871" ht="13.5" customHeight="1">
      <c r="A3871" s="331" t="s">
        <v>12316</v>
      </c>
      <c r="B3871" s="331" t="s">
        <v>12317</v>
      </c>
      <c r="C3871" s="331" t="str">
        <f t="shared" si="1"/>
        <v>MWPhalombe</v>
      </c>
    </row>
    <row r="3872" ht="13.5" customHeight="1">
      <c r="A3872" s="331" t="s">
        <v>12318</v>
      </c>
      <c r="B3872" s="331" t="s">
        <v>12319</v>
      </c>
      <c r="C3872" s="331" t="str">
        <f t="shared" si="1"/>
        <v>MWThyolo</v>
      </c>
    </row>
    <row r="3873" ht="13.5" customHeight="1">
      <c r="A3873" s="331" t="s">
        <v>12318</v>
      </c>
      <c r="B3873" s="331" t="s">
        <v>12319</v>
      </c>
      <c r="C3873" s="331" t="str">
        <f t="shared" si="1"/>
        <v>MWThyolo</v>
      </c>
    </row>
    <row r="3874" ht="13.5" customHeight="1">
      <c r="A3874" s="331" t="s">
        <v>12320</v>
      </c>
      <c r="B3874" s="331" t="s">
        <v>12321</v>
      </c>
      <c r="C3874" s="331" t="str">
        <f t="shared" si="1"/>
        <v>MWZomba</v>
      </c>
    </row>
    <row r="3875" ht="13.5" customHeight="1">
      <c r="A3875" s="331" t="s">
        <v>12320</v>
      </c>
      <c r="B3875" s="331" t="s">
        <v>12321</v>
      </c>
      <c r="C3875" s="331" t="str">
        <f t="shared" si="1"/>
        <v>MWZomba</v>
      </c>
    </row>
    <row r="3876" ht="13.5" customHeight="1">
      <c r="A3876" s="331" t="s">
        <v>12322</v>
      </c>
      <c r="B3876" s="331" t="s">
        <v>12323</v>
      </c>
      <c r="C3876" s="331" t="str">
        <f t="shared" si="1"/>
        <v>MXAguascalientes</v>
      </c>
    </row>
    <row r="3877" ht="13.5" customHeight="1">
      <c r="A3877" s="331" t="s">
        <v>12324</v>
      </c>
      <c r="B3877" s="331" t="s">
        <v>12325</v>
      </c>
      <c r="C3877" s="331" t="str">
        <f t="shared" si="1"/>
        <v>MXBaja California</v>
      </c>
    </row>
    <row r="3878" ht="13.5" customHeight="1">
      <c r="A3878" s="331" t="s">
        <v>12326</v>
      </c>
      <c r="B3878" s="331" t="s">
        <v>12327</v>
      </c>
      <c r="C3878" s="331" t="str">
        <f t="shared" si="1"/>
        <v>MXBaja California Sur</v>
      </c>
    </row>
    <row r="3879" ht="13.5" customHeight="1">
      <c r="A3879" s="331" t="s">
        <v>12328</v>
      </c>
      <c r="B3879" s="331" t="s">
        <v>12329</v>
      </c>
      <c r="C3879" s="331" t="str">
        <f t="shared" si="1"/>
        <v>MXCampeche</v>
      </c>
    </row>
    <row r="3880" ht="13.5" customHeight="1">
      <c r="A3880" s="331" t="s">
        <v>12330</v>
      </c>
      <c r="B3880" s="331" t="s">
        <v>12331</v>
      </c>
      <c r="C3880" s="331" t="str">
        <f t="shared" si="1"/>
        <v>MXChihuahua</v>
      </c>
    </row>
    <row r="3881" ht="13.5" customHeight="1">
      <c r="A3881" s="331" t="s">
        <v>12332</v>
      </c>
      <c r="B3881" s="331" t="s">
        <v>12333</v>
      </c>
      <c r="C3881" s="331" t="str">
        <f t="shared" si="1"/>
        <v>MXChiapas</v>
      </c>
    </row>
    <row r="3882" ht="13.5" customHeight="1">
      <c r="A3882" s="331" t="s">
        <v>12334</v>
      </c>
      <c r="B3882" s="331" t="s">
        <v>1512</v>
      </c>
      <c r="C3882" s="331" t="str">
        <f t="shared" si="1"/>
        <v>MXCoahuila de Zaragoza</v>
      </c>
    </row>
    <row r="3883" ht="13.5" customHeight="1">
      <c r="A3883" s="331" t="s">
        <v>12335</v>
      </c>
      <c r="B3883" s="331" t="s">
        <v>12336</v>
      </c>
      <c r="C3883" s="331" t="str">
        <f t="shared" si="1"/>
        <v>MXColima</v>
      </c>
    </row>
    <row r="3884" ht="13.5" customHeight="1">
      <c r="A3884" s="331" t="s">
        <v>12337</v>
      </c>
      <c r="B3884" s="331" t="s">
        <v>12338</v>
      </c>
      <c r="C3884" s="331" t="str">
        <f t="shared" si="1"/>
        <v>MXDurango</v>
      </c>
    </row>
    <row r="3885" ht="13.5" customHeight="1">
      <c r="A3885" s="331" t="s">
        <v>12339</v>
      </c>
      <c r="B3885" s="331" t="s">
        <v>12340</v>
      </c>
      <c r="C3885" s="331" t="str">
        <f t="shared" si="1"/>
        <v>MXGuerrero</v>
      </c>
    </row>
    <row r="3886" ht="13.5" customHeight="1">
      <c r="A3886" s="331" t="s">
        <v>12341</v>
      </c>
      <c r="B3886" s="331" t="s">
        <v>12342</v>
      </c>
      <c r="C3886" s="331" t="str">
        <f t="shared" si="1"/>
        <v>MXGuanajuato</v>
      </c>
    </row>
    <row r="3887" ht="13.5" customHeight="1">
      <c r="A3887" s="331" t="s">
        <v>12343</v>
      </c>
      <c r="B3887" s="331" t="s">
        <v>12344</v>
      </c>
      <c r="C3887" s="331" t="str">
        <f t="shared" si="1"/>
        <v>MXHidalgo</v>
      </c>
    </row>
    <row r="3888" ht="13.5" customHeight="1">
      <c r="A3888" s="331" t="s">
        <v>12345</v>
      </c>
      <c r="B3888" s="331" t="s">
        <v>12346</v>
      </c>
      <c r="C3888" s="331" t="str">
        <f t="shared" si="1"/>
        <v>MXJalisco</v>
      </c>
    </row>
    <row r="3889" ht="13.5" customHeight="1">
      <c r="A3889" s="331" t="s">
        <v>12347</v>
      </c>
      <c r="B3889" s="331" t="s">
        <v>12348</v>
      </c>
      <c r="C3889" s="331" t="str">
        <f t="shared" si="1"/>
        <v>MXMéxico</v>
      </c>
    </row>
    <row r="3890" ht="13.5" customHeight="1">
      <c r="A3890" s="331" t="s">
        <v>12349</v>
      </c>
      <c r="B3890" s="331" t="s">
        <v>12350</v>
      </c>
      <c r="C3890" s="331" t="str">
        <f t="shared" si="1"/>
        <v>MXMichoacán de Ocampo</v>
      </c>
    </row>
    <row r="3891" ht="13.5" customHeight="1">
      <c r="A3891" s="331" t="s">
        <v>12351</v>
      </c>
      <c r="B3891" s="331" t="s">
        <v>12352</v>
      </c>
      <c r="C3891" s="331" t="str">
        <f t="shared" si="1"/>
        <v>MXMorelos</v>
      </c>
    </row>
    <row r="3892" ht="13.5" customHeight="1">
      <c r="A3892" s="331" t="s">
        <v>12353</v>
      </c>
      <c r="B3892" s="331" t="s">
        <v>12354</v>
      </c>
      <c r="C3892" s="331" t="str">
        <f t="shared" si="1"/>
        <v>MXNayarit</v>
      </c>
    </row>
    <row r="3893" ht="13.5" customHeight="1">
      <c r="A3893" s="331" t="s">
        <v>12355</v>
      </c>
      <c r="B3893" s="331" t="s">
        <v>12356</v>
      </c>
      <c r="C3893" s="331" t="str">
        <f t="shared" si="1"/>
        <v>MXNuevo León</v>
      </c>
    </row>
    <row r="3894" ht="13.5" customHeight="1">
      <c r="A3894" s="331" t="s">
        <v>12357</v>
      </c>
      <c r="B3894" s="331" t="s">
        <v>12358</v>
      </c>
      <c r="C3894" s="331" t="str">
        <f t="shared" si="1"/>
        <v>MXOaxaca</v>
      </c>
    </row>
    <row r="3895" ht="13.5" customHeight="1">
      <c r="A3895" s="331" t="s">
        <v>12359</v>
      </c>
      <c r="B3895" s="331" t="s">
        <v>12360</v>
      </c>
      <c r="C3895" s="331" t="str">
        <f t="shared" si="1"/>
        <v>MXPuebla</v>
      </c>
    </row>
    <row r="3896" ht="13.5" customHeight="1">
      <c r="A3896" s="331" t="s">
        <v>12361</v>
      </c>
      <c r="B3896" s="331" t="s">
        <v>12362</v>
      </c>
      <c r="C3896" s="331" t="str">
        <f t="shared" si="1"/>
        <v>MXQuerétaro</v>
      </c>
    </row>
    <row r="3897" ht="13.5" customHeight="1">
      <c r="A3897" s="331" t="s">
        <v>12363</v>
      </c>
      <c r="B3897" s="331" t="s">
        <v>12364</v>
      </c>
      <c r="C3897" s="331" t="str">
        <f t="shared" si="1"/>
        <v>MXQuintana Roo</v>
      </c>
    </row>
    <row r="3898" ht="13.5" customHeight="1">
      <c r="A3898" s="331" t="s">
        <v>12365</v>
      </c>
      <c r="B3898" s="331" t="s">
        <v>12366</v>
      </c>
      <c r="C3898" s="331" t="str">
        <f t="shared" si="1"/>
        <v>MXSinaloa</v>
      </c>
    </row>
    <row r="3899" ht="13.5" customHeight="1">
      <c r="A3899" s="331" t="s">
        <v>12367</v>
      </c>
      <c r="B3899" s="331" t="s">
        <v>12368</v>
      </c>
      <c r="C3899" s="331" t="str">
        <f t="shared" si="1"/>
        <v>MXSan Luis Potosí</v>
      </c>
    </row>
    <row r="3900" ht="13.5" customHeight="1">
      <c r="A3900" s="331" t="s">
        <v>12369</v>
      </c>
      <c r="B3900" s="331" t="s">
        <v>1309</v>
      </c>
      <c r="C3900" s="331" t="str">
        <f t="shared" si="1"/>
        <v>MXSonora</v>
      </c>
    </row>
    <row r="3901" ht="13.5" customHeight="1">
      <c r="A3901" s="331" t="s">
        <v>12370</v>
      </c>
      <c r="B3901" s="331" t="s">
        <v>12371</v>
      </c>
      <c r="C3901" s="331" t="str">
        <f t="shared" si="1"/>
        <v>MXTabasco</v>
      </c>
    </row>
    <row r="3902" ht="13.5" customHeight="1">
      <c r="A3902" s="331" t="s">
        <v>12372</v>
      </c>
      <c r="B3902" s="331" t="s">
        <v>1720</v>
      </c>
      <c r="C3902" s="331" t="str">
        <f t="shared" si="1"/>
        <v>MXTamaulipas</v>
      </c>
    </row>
    <row r="3903" ht="13.5" customHeight="1">
      <c r="A3903" s="331" t="s">
        <v>12373</v>
      </c>
      <c r="B3903" s="331" t="s">
        <v>12374</v>
      </c>
      <c r="C3903" s="331" t="str">
        <f t="shared" si="1"/>
        <v>MXTlaxcala</v>
      </c>
    </row>
    <row r="3904" ht="13.5" customHeight="1">
      <c r="A3904" s="331" t="s">
        <v>12375</v>
      </c>
      <c r="B3904" s="331" t="s">
        <v>12376</v>
      </c>
      <c r="C3904" s="331" t="str">
        <f t="shared" si="1"/>
        <v>MXVeracruz de Ignacio de la Llave</v>
      </c>
    </row>
    <row r="3905" ht="13.5" customHeight="1">
      <c r="A3905" s="331" t="s">
        <v>12377</v>
      </c>
      <c r="B3905" s="331" t="s">
        <v>12378</v>
      </c>
      <c r="C3905" s="331" t="str">
        <f t="shared" si="1"/>
        <v>MXYucatán</v>
      </c>
    </row>
    <row r="3906" ht="13.5" customHeight="1">
      <c r="A3906" s="331" t="s">
        <v>12379</v>
      </c>
      <c r="B3906" s="331" t="s">
        <v>12380</v>
      </c>
      <c r="C3906" s="331" t="str">
        <f t="shared" si="1"/>
        <v>MXZacatecas</v>
      </c>
    </row>
    <row r="3907" ht="13.5" customHeight="1">
      <c r="A3907" s="331" t="s">
        <v>12381</v>
      </c>
      <c r="B3907" s="331" t="s">
        <v>12382</v>
      </c>
      <c r="C3907" s="331" t="str">
        <f t="shared" si="1"/>
        <v>MXCiudad de México</v>
      </c>
    </row>
    <row r="3908" ht="13.5" customHeight="1">
      <c r="A3908" s="331" t="s">
        <v>12383</v>
      </c>
      <c r="B3908" s="331" t="s">
        <v>1976</v>
      </c>
      <c r="C3908" s="331" t="str">
        <f t="shared" si="1"/>
        <v>MYWilayah Persekutuan Kuala Lumpur</v>
      </c>
    </row>
    <row r="3909" ht="13.5" customHeight="1">
      <c r="A3909" s="331" t="s">
        <v>12384</v>
      </c>
      <c r="B3909" s="331" t="s">
        <v>12385</v>
      </c>
      <c r="C3909" s="331" t="str">
        <f t="shared" si="1"/>
        <v>MYWilayah Persekutuan Labuan</v>
      </c>
    </row>
    <row r="3910" ht="13.5" customHeight="1">
      <c r="A3910" s="331" t="s">
        <v>12386</v>
      </c>
      <c r="B3910" s="331" t="s">
        <v>12387</v>
      </c>
      <c r="C3910" s="331" t="str">
        <f t="shared" si="1"/>
        <v>MYWilayah Persekutuan Putrajaya</v>
      </c>
    </row>
    <row r="3911" ht="13.5" customHeight="1">
      <c r="A3911" s="331" t="s">
        <v>12388</v>
      </c>
      <c r="B3911" s="331" t="s">
        <v>12389</v>
      </c>
      <c r="C3911" s="331" t="str">
        <f t="shared" si="1"/>
        <v>MYJohor</v>
      </c>
    </row>
    <row r="3912" ht="13.5" customHeight="1">
      <c r="A3912" s="331" t="s">
        <v>12390</v>
      </c>
      <c r="B3912" s="331" t="s">
        <v>12391</v>
      </c>
      <c r="C3912" s="331" t="str">
        <f t="shared" si="1"/>
        <v>MYKedah</v>
      </c>
    </row>
    <row r="3913" ht="13.5" customHeight="1">
      <c r="A3913" s="331" t="s">
        <v>12392</v>
      </c>
      <c r="B3913" s="331" t="s">
        <v>12393</v>
      </c>
      <c r="C3913" s="331" t="str">
        <f t="shared" si="1"/>
        <v>MYKelantan</v>
      </c>
    </row>
    <row r="3914" ht="13.5" customHeight="1">
      <c r="A3914" s="331" t="s">
        <v>12394</v>
      </c>
      <c r="B3914" s="331" t="s">
        <v>1538</v>
      </c>
      <c r="C3914" s="331" t="str">
        <f t="shared" si="1"/>
        <v>MYMelaka</v>
      </c>
    </row>
    <row r="3915" ht="13.5" customHeight="1">
      <c r="A3915" s="331" t="s">
        <v>12395</v>
      </c>
      <c r="B3915" s="331" t="s">
        <v>12396</v>
      </c>
      <c r="C3915" s="331" t="str">
        <f t="shared" si="1"/>
        <v>MYNegeri Sembilan</v>
      </c>
    </row>
    <row r="3916" ht="13.5" customHeight="1">
      <c r="A3916" s="331" t="s">
        <v>12397</v>
      </c>
      <c r="B3916" s="331" t="s">
        <v>12398</v>
      </c>
      <c r="C3916" s="331" t="str">
        <f t="shared" si="1"/>
        <v>MYPahang</v>
      </c>
    </row>
    <row r="3917" ht="13.5" customHeight="1">
      <c r="A3917" s="331" t="s">
        <v>12399</v>
      </c>
      <c r="B3917" s="331" t="s">
        <v>1829</v>
      </c>
      <c r="C3917" s="331" t="str">
        <f t="shared" si="1"/>
        <v>MYPulau Pinang</v>
      </c>
    </row>
    <row r="3918" ht="13.5" customHeight="1">
      <c r="A3918" s="331" t="s">
        <v>12400</v>
      </c>
      <c r="B3918" s="331" t="s">
        <v>12401</v>
      </c>
      <c r="C3918" s="331" t="str">
        <f t="shared" si="1"/>
        <v>MYPerak</v>
      </c>
    </row>
    <row r="3919" ht="13.5" customHeight="1">
      <c r="A3919" s="331" t="s">
        <v>12402</v>
      </c>
      <c r="B3919" s="331" t="s">
        <v>12403</v>
      </c>
      <c r="C3919" s="331" t="str">
        <f t="shared" si="1"/>
        <v>MYPerlis</v>
      </c>
    </row>
    <row r="3920" ht="13.5" customHeight="1">
      <c r="A3920" s="331" t="s">
        <v>12404</v>
      </c>
      <c r="B3920" s="331" t="s">
        <v>1848</v>
      </c>
      <c r="C3920" s="331" t="str">
        <f t="shared" si="1"/>
        <v>MYSelangor</v>
      </c>
    </row>
    <row r="3921" ht="13.5" customHeight="1">
      <c r="A3921" s="331" t="s">
        <v>12405</v>
      </c>
      <c r="B3921" s="331" t="s">
        <v>12406</v>
      </c>
      <c r="C3921" s="331" t="str">
        <f t="shared" si="1"/>
        <v>MYTerengganu</v>
      </c>
    </row>
    <row r="3922" ht="13.5" customHeight="1">
      <c r="A3922" s="331" t="s">
        <v>12407</v>
      </c>
      <c r="B3922" s="331" t="s">
        <v>12408</v>
      </c>
      <c r="C3922" s="331" t="str">
        <f t="shared" si="1"/>
        <v>MYSabah</v>
      </c>
    </row>
    <row r="3923" ht="13.5" customHeight="1">
      <c r="A3923" s="331" t="s">
        <v>12409</v>
      </c>
      <c r="B3923" s="331" t="s">
        <v>12410</v>
      </c>
      <c r="C3923" s="331" t="str">
        <f t="shared" si="1"/>
        <v>MYSarawak</v>
      </c>
    </row>
    <row r="3924" ht="13.5" customHeight="1">
      <c r="A3924" s="331" t="s">
        <v>12411</v>
      </c>
      <c r="B3924" s="331" t="s">
        <v>12412</v>
      </c>
      <c r="C3924" s="331" t="str">
        <f t="shared" si="1"/>
        <v>MZMaputo</v>
      </c>
    </row>
    <row r="3925" ht="13.5" customHeight="1">
      <c r="A3925" s="331" t="s">
        <v>12413</v>
      </c>
      <c r="B3925" s="331" t="s">
        <v>12414</v>
      </c>
      <c r="C3925" s="331" t="str">
        <f t="shared" si="1"/>
        <v>MZNiassa</v>
      </c>
    </row>
    <row r="3926" ht="13.5" customHeight="1">
      <c r="A3926" s="331" t="s">
        <v>12415</v>
      </c>
      <c r="B3926" s="331" t="s">
        <v>12416</v>
      </c>
      <c r="C3926" s="331" t="str">
        <f t="shared" si="1"/>
        <v>MZManica</v>
      </c>
    </row>
    <row r="3927" ht="13.5" customHeight="1">
      <c r="A3927" s="331" t="s">
        <v>12417</v>
      </c>
      <c r="B3927" s="331" t="s">
        <v>12418</v>
      </c>
      <c r="C3927" s="331" t="str">
        <f t="shared" si="1"/>
        <v>MZGaza</v>
      </c>
    </row>
    <row r="3928" ht="13.5" customHeight="1">
      <c r="A3928" s="331" t="s">
        <v>12419</v>
      </c>
      <c r="B3928" s="331" t="s">
        <v>12420</v>
      </c>
      <c r="C3928" s="331" t="str">
        <f t="shared" si="1"/>
        <v>MZInhambane</v>
      </c>
    </row>
    <row r="3929" ht="13.5" customHeight="1">
      <c r="A3929" s="331" t="s">
        <v>12421</v>
      </c>
      <c r="B3929" s="331" t="s">
        <v>12412</v>
      </c>
      <c r="C3929" s="331" t="str">
        <f t="shared" si="1"/>
        <v>MZMaputo</v>
      </c>
    </row>
    <row r="3930" ht="13.5" customHeight="1">
      <c r="A3930" s="331" t="s">
        <v>12422</v>
      </c>
      <c r="B3930" s="331" t="s">
        <v>12423</v>
      </c>
      <c r="C3930" s="331" t="str">
        <f t="shared" si="1"/>
        <v>MZNampula</v>
      </c>
    </row>
    <row r="3931" ht="13.5" customHeight="1">
      <c r="A3931" s="331" t="s">
        <v>12424</v>
      </c>
      <c r="B3931" s="331" t="s">
        <v>12425</v>
      </c>
      <c r="C3931" s="331" t="str">
        <f t="shared" si="1"/>
        <v>MZCabo Delgado</v>
      </c>
    </row>
    <row r="3932" ht="13.5" customHeight="1">
      <c r="A3932" s="331" t="s">
        <v>12426</v>
      </c>
      <c r="B3932" s="331" t="s">
        <v>12427</v>
      </c>
      <c r="C3932" s="331" t="str">
        <f t="shared" si="1"/>
        <v>MZZambézia</v>
      </c>
    </row>
    <row r="3933" ht="13.5" customHeight="1">
      <c r="A3933" s="331" t="s">
        <v>12428</v>
      </c>
      <c r="B3933" s="331" t="s">
        <v>12429</v>
      </c>
      <c r="C3933" s="331" t="str">
        <f t="shared" si="1"/>
        <v>MZSofala</v>
      </c>
    </row>
    <row r="3934" ht="13.5" customHeight="1">
      <c r="A3934" s="331" t="s">
        <v>12430</v>
      </c>
      <c r="B3934" s="331" t="s">
        <v>12431</v>
      </c>
      <c r="C3934" s="331" t="str">
        <f t="shared" si="1"/>
        <v>MZTete</v>
      </c>
    </row>
    <row r="3935" ht="13.5" customHeight="1">
      <c r="A3935" s="331" t="s">
        <v>12432</v>
      </c>
      <c r="B3935" s="331" t="s">
        <v>12433</v>
      </c>
      <c r="C3935" s="331" t="str">
        <f t="shared" si="1"/>
        <v>NAZambezi</v>
      </c>
    </row>
    <row r="3936" ht="13.5" customHeight="1">
      <c r="A3936" s="331" t="s">
        <v>12434</v>
      </c>
      <c r="B3936" s="331" t="s">
        <v>12435</v>
      </c>
      <c r="C3936" s="331" t="str">
        <f t="shared" si="1"/>
        <v>NAErongo</v>
      </c>
    </row>
    <row r="3937" ht="13.5" customHeight="1">
      <c r="A3937" s="331" t="s">
        <v>12436</v>
      </c>
      <c r="B3937" s="331" t="s">
        <v>12437</v>
      </c>
      <c r="C3937" s="331" t="str">
        <f t="shared" si="1"/>
        <v>NAHardap</v>
      </c>
    </row>
    <row r="3938" ht="13.5" customHeight="1">
      <c r="A3938" s="331" t="s">
        <v>12438</v>
      </c>
      <c r="B3938" s="331" t="s">
        <v>12439</v>
      </c>
      <c r="C3938" s="331" t="str">
        <f t="shared" si="1"/>
        <v>NAKaras</v>
      </c>
    </row>
    <row r="3939" ht="13.5" customHeight="1">
      <c r="A3939" s="331" t="s">
        <v>12440</v>
      </c>
      <c r="B3939" s="331" t="s">
        <v>12441</v>
      </c>
      <c r="C3939" s="331" t="str">
        <f t="shared" si="1"/>
        <v>NAKavango East</v>
      </c>
    </row>
    <row r="3940" ht="13.5" customHeight="1">
      <c r="A3940" s="331" t="s">
        <v>12442</v>
      </c>
      <c r="B3940" s="331" t="s">
        <v>12443</v>
      </c>
      <c r="C3940" s="331" t="str">
        <f t="shared" si="1"/>
        <v>NAKhomas</v>
      </c>
    </row>
    <row r="3941" ht="13.5" customHeight="1">
      <c r="A3941" s="331" t="s">
        <v>12444</v>
      </c>
      <c r="B3941" s="331" t="s">
        <v>12445</v>
      </c>
      <c r="C3941" s="331" t="str">
        <f t="shared" si="1"/>
        <v>NAKunene</v>
      </c>
    </row>
    <row r="3942" ht="13.5" customHeight="1">
      <c r="A3942" s="331" t="s">
        <v>12446</v>
      </c>
      <c r="B3942" s="331" t="s">
        <v>12447</v>
      </c>
      <c r="C3942" s="331" t="str">
        <f t="shared" si="1"/>
        <v>NAKavango West</v>
      </c>
    </row>
    <row r="3943" ht="13.5" customHeight="1">
      <c r="A3943" s="331" t="s">
        <v>12448</v>
      </c>
      <c r="B3943" s="331" t="s">
        <v>12449</v>
      </c>
      <c r="C3943" s="331" t="str">
        <f t="shared" si="1"/>
        <v>NAOtjozondjupa</v>
      </c>
    </row>
    <row r="3944" ht="13.5" customHeight="1">
      <c r="A3944" s="331" t="s">
        <v>12450</v>
      </c>
      <c r="B3944" s="331" t="s">
        <v>12451</v>
      </c>
      <c r="C3944" s="331" t="str">
        <f t="shared" si="1"/>
        <v>NAOmaheke</v>
      </c>
    </row>
    <row r="3945" ht="13.5" customHeight="1">
      <c r="A3945" s="331" t="s">
        <v>12452</v>
      </c>
      <c r="B3945" s="331" t="s">
        <v>12453</v>
      </c>
      <c r="C3945" s="331" t="str">
        <f t="shared" si="1"/>
        <v>NAOshana</v>
      </c>
    </row>
    <row r="3946" ht="13.5" customHeight="1">
      <c r="A3946" s="331" t="s">
        <v>12454</v>
      </c>
      <c r="B3946" s="331" t="s">
        <v>12455</v>
      </c>
      <c r="C3946" s="331" t="str">
        <f t="shared" si="1"/>
        <v>NAOmusati</v>
      </c>
    </row>
    <row r="3947" ht="13.5" customHeight="1">
      <c r="A3947" s="331" t="s">
        <v>12456</v>
      </c>
      <c r="B3947" s="331" t="s">
        <v>12457</v>
      </c>
      <c r="C3947" s="331" t="str">
        <f t="shared" si="1"/>
        <v>NAOshikoto</v>
      </c>
    </row>
    <row r="3948" ht="13.5" customHeight="1">
      <c r="A3948" s="331" t="s">
        <v>12458</v>
      </c>
      <c r="B3948" s="331" t="s">
        <v>12459</v>
      </c>
      <c r="C3948" s="331" t="str">
        <f t="shared" si="1"/>
        <v>NAOhangwena</v>
      </c>
    </row>
    <row r="3949" ht="13.5" customHeight="1">
      <c r="A3949" s="331" t="s">
        <v>12460</v>
      </c>
      <c r="B3949" s="331" t="s">
        <v>12461</v>
      </c>
      <c r="C3949" s="331" t="str">
        <f t="shared" si="1"/>
        <v>NENiamey</v>
      </c>
    </row>
    <row r="3950" ht="13.5" customHeight="1">
      <c r="A3950" s="331" t="s">
        <v>12462</v>
      </c>
      <c r="B3950" s="331" t="s">
        <v>12463</v>
      </c>
      <c r="C3950" s="331" t="str">
        <f t="shared" si="1"/>
        <v>NEAgadez</v>
      </c>
    </row>
    <row r="3951" ht="13.5" customHeight="1">
      <c r="A3951" s="331" t="s">
        <v>12464</v>
      </c>
      <c r="B3951" s="331" t="s">
        <v>12465</v>
      </c>
      <c r="C3951" s="331" t="str">
        <f t="shared" si="1"/>
        <v>NEDiffa</v>
      </c>
    </row>
    <row r="3952" ht="13.5" customHeight="1">
      <c r="A3952" s="331" t="s">
        <v>12466</v>
      </c>
      <c r="B3952" s="331" t="s">
        <v>12467</v>
      </c>
      <c r="C3952" s="331" t="str">
        <f t="shared" si="1"/>
        <v>NEDosso</v>
      </c>
    </row>
    <row r="3953" ht="13.5" customHeight="1">
      <c r="A3953" s="331" t="s">
        <v>12468</v>
      </c>
      <c r="B3953" s="331" t="s">
        <v>12469</v>
      </c>
      <c r="C3953" s="331" t="str">
        <f t="shared" si="1"/>
        <v>NEMaradi</v>
      </c>
    </row>
    <row r="3954" ht="13.5" customHeight="1">
      <c r="A3954" s="331" t="s">
        <v>12470</v>
      </c>
      <c r="B3954" s="331" t="s">
        <v>12471</v>
      </c>
      <c r="C3954" s="331" t="str">
        <f t="shared" si="1"/>
        <v>NETahoua</v>
      </c>
    </row>
    <row r="3955" ht="13.5" customHeight="1">
      <c r="A3955" s="331" t="s">
        <v>12472</v>
      </c>
      <c r="B3955" s="331" t="s">
        <v>12473</v>
      </c>
      <c r="C3955" s="331" t="str">
        <f t="shared" si="1"/>
        <v>NETillabéri</v>
      </c>
    </row>
    <row r="3956" ht="13.5" customHeight="1">
      <c r="A3956" s="331" t="s">
        <v>12474</v>
      </c>
      <c r="B3956" s="331" t="s">
        <v>12475</v>
      </c>
      <c r="C3956" s="331" t="str">
        <f t="shared" si="1"/>
        <v>NEZinder</v>
      </c>
    </row>
    <row r="3957" ht="13.5" customHeight="1">
      <c r="A3957" s="331" t="s">
        <v>12476</v>
      </c>
      <c r="B3957" s="331" t="s">
        <v>12477</v>
      </c>
      <c r="C3957" s="331" t="str">
        <f t="shared" si="1"/>
        <v>NGAbia</v>
      </c>
    </row>
    <row r="3958" ht="13.5" customHeight="1">
      <c r="A3958" s="331" t="s">
        <v>12478</v>
      </c>
      <c r="B3958" s="331" t="s">
        <v>12479</v>
      </c>
      <c r="C3958" s="331" t="str">
        <f t="shared" si="1"/>
        <v>NGAdamawa</v>
      </c>
    </row>
    <row r="3959" ht="13.5" customHeight="1">
      <c r="A3959" s="331" t="s">
        <v>12480</v>
      </c>
      <c r="B3959" s="331" t="s">
        <v>12481</v>
      </c>
      <c r="C3959" s="331" t="str">
        <f t="shared" si="1"/>
        <v>NGAkwa Ibom</v>
      </c>
    </row>
    <row r="3960" ht="13.5" customHeight="1">
      <c r="A3960" s="331" t="s">
        <v>12482</v>
      </c>
      <c r="B3960" s="331" t="s">
        <v>12483</v>
      </c>
      <c r="C3960" s="331" t="str">
        <f t="shared" si="1"/>
        <v>NGAnambra</v>
      </c>
    </row>
    <row r="3961" ht="13.5" customHeight="1">
      <c r="A3961" s="331" t="s">
        <v>12484</v>
      </c>
      <c r="B3961" s="331" t="s">
        <v>12485</v>
      </c>
      <c r="C3961" s="331" t="str">
        <f t="shared" si="1"/>
        <v>NGBauchi</v>
      </c>
    </row>
    <row r="3962" ht="13.5" customHeight="1">
      <c r="A3962" s="331" t="s">
        <v>12486</v>
      </c>
      <c r="B3962" s="331" t="s">
        <v>12487</v>
      </c>
      <c r="C3962" s="331" t="str">
        <f t="shared" si="1"/>
        <v>NGBenue</v>
      </c>
    </row>
    <row r="3963" ht="13.5" customHeight="1">
      <c r="A3963" s="331" t="s">
        <v>12488</v>
      </c>
      <c r="B3963" s="331" t="s">
        <v>12489</v>
      </c>
      <c r="C3963" s="331" t="str">
        <f t="shared" si="1"/>
        <v>NGBorno</v>
      </c>
    </row>
    <row r="3964" ht="13.5" customHeight="1">
      <c r="A3964" s="331" t="s">
        <v>12490</v>
      </c>
      <c r="B3964" s="331" t="s">
        <v>12491</v>
      </c>
      <c r="C3964" s="331" t="str">
        <f t="shared" si="1"/>
        <v>NGBayelsa</v>
      </c>
    </row>
    <row r="3965" ht="13.5" customHeight="1">
      <c r="A3965" s="331" t="s">
        <v>12492</v>
      </c>
      <c r="B3965" s="331" t="s">
        <v>12493</v>
      </c>
      <c r="C3965" s="331" t="str">
        <f t="shared" si="1"/>
        <v>NGCross River</v>
      </c>
    </row>
    <row r="3966" ht="13.5" customHeight="1">
      <c r="A3966" s="331" t="s">
        <v>12494</v>
      </c>
      <c r="B3966" s="331" t="s">
        <v>12495</v>
      </c>
      <c r="C3966" s="331" t="str">
        <f t="shared" si="1"/>
        <v>NGDelta</v>
      </c>
    </row>
    <row r="3967" ht="13.5" customHeight="1">
      <c r="A3967" s="331" t="s">
        <v>12496</v>
      </c>
      <c r="B3967" s="331" t="s">
        <v>12497</v>
      </c>
      <c r="C3967" s="331" t="str">
        <f t="shared" si="1"/>
        <v>NGEbonyi</v>
      </c>
    </row>
    <row r="3968" ht="13.5" customHeight="1">
      <c r="A3968" s="331" t="s">
        <v>12498</v>
      </c>
      <c r="B3968" s="331" t="s">
        <v>12499</v>
      </c>
      <c r="C3968" s="331" t="str">
        <f t="shared" si="1"/>
        <v>NGEdo</v>
      </c>
    </row>
    <row r="3969" ht="13.5" customHeight="1">
      <c r="A3969" s="331" t="s">
        <v>12500</v>
      </c>
      <c r="B3969" s="331" t="s">
        <v>12501</v>
      </c>
      <c r="C3969" s="331" t="str">
        <f t="shared" si="1"/>
        <v>NGEkiti</v>
      </c>
    </row>
    <row r="3970" ht="13.5" customHeight="1">
      <c r="A3970" s="331" t="s">
        <v>12502</v>
      </c>
      <c r="B3970" s="331" t="s">
        <v>12503</v>
      </c>
      <c r="C3970" s="331" t="str">
        <f t="shared" si="1"/>
        <v>NGEnugu</v>
      </c>
    </row>
    <row r="3971" ht="13.5" customHeight="1">
      <c r="A3971" s="331" t="s">
        <v>12504</v>
      </c>
      <c r="B3971" s="331" t="s">
        <v>12505</v>
      </c>
      <c r="C3971" s="331" t="str">
        <f t="shared" si="1"/>
        <v>NGGombe</v>
      </c>
    </row>
    <row r="3972" ht="13.5" customHeight="1">
      <c r="A3972" s="331" t="s">
        <v>12506</v>
      </c>
      <c r="B3972" s="331" t="s">
        <v>12507</v>
      </c>
      <c r="C3972" s="331" t="str">
        <f t="shared" si="1"/>
        <v>NGImo</v>
      </c>
    </row>
    <row r="3973" ht="13.5" customHeight="1">
      <c r="A3973" s="331" t="s">
        <v>12508</v>
      </c>
      <c r="B3973" s="331" t="s">
        <v>12509</v>
      </c>
      <c r="C3973" s="331" t="str">
        <f t="shared" si="1"/>
        <v>NGJigawa</v>
      </c>
    </row>
    <row r="3974" ht="13.5" customHeight="1">
      <c r="A3974" s="331" t="s">
        <v>12510</v>
      </c>
      <c r="B3974" s="331" t="s">
        <v>12511</v>
      </c>
      <c r="C3974" s="331" t="str">
        <f t="shared" si="1"/>
        <v>NGKaduna</v>
      </c>
    </row>
    <row r="3975" ht="13.5" customHeight="1">
      <c r="A3975" s="331" t="s">
        <v>12512</v>
      </c>
      <c r="B3975" s="331" t="s">
        <v>12513</v>
      </c>
      <c r="C3975" s="331" t="str">
        <f t="shared" si="1"/>
        <v>NGKebbi</v>
      </c>
    </row>
    <row r="3976" ht="13.5" customHeight="1">
      <c r="A3976" s="331" t="s">
        <v>12514</v>
      </c>
      <c r="B3976" s="331" t="s">
        <v>12515</v>
      </c>
      <c r="C3976" s="331" t="str">
        <f t="shared" si="1"/>
        <v>NGKano</v>
      </c>
    </row>
    <row r="3977" ht="13.5" customHeight="1">
      <c r="A3977" s="331" t="s">
        <v>12516</v>
      </c>
      <c r="B3977" s="331" t="s">
        <v>12517</v>
      </c>
      <c r="C3977" s="331" t="str">
        <f t="shared" si="1"/>
        <v>NGKogi</v>
      </c>
    </row>
    <row r="3978" ht="13.5" customHeight="1">
      <c r="A3978" s="331" t="s">
        <v>12518</v>
      </c>
      <c r="B3978" s="331" t="s">
        <v>12519</v>
      </c>
      <c r="C3978" s="331" t="str">
        <f t="shared" si="1"/>
        <v>NGKatsina</v>
      </c>
    </row>
    <row r="3979" ht="13.5" customHeight="1">
      <c r="A3979" s="331" t="s">
        <v>12520</v>
      </c>
      <c r="B3979" s="331" t="s">
        <v>12521</v>
      </c>
      <c r="C3979" s="331" t="str">
        <f t="shared" si="1"/>
        <v>NGKwara</v>
      </c>
    </row>
    <row r="3980" ht="13.5" customHeight="1">
      <c r="A3980" s="331" t="s">
        <v>12522</v>
      </c>
      <c r="B3980" s="331" t="s">
        <v>12523</v>
      </c>
      <c r="C3980" s="331" t="str">
        <f t="shared" si="1"/>
        <v>NGLagos</v>
      </c>
    </row>
    <row r="3981" ht="13.5" customHeight="1">
      <c r="A3981" s="331" t="s">
        <v>12524</v>
      </c>
      <c r="B3981" s="331" t="s">
        <v>12525</v>
      </c>
      <c r="C3981" s="331" t="str">
        <f t="shared" si="1"/>
        <v>NGNasarawa</v>
      </c>
    </row>
    <row r="3982" ht="13.5" customHeight="1">
      <c r="A3982" s="331" t="s">
        <v>12526</v>
      </c>
      <c r="B3982" s="331" t="s">
        <v>12527</v>
      </c>
      <c r="C3982" s="331" t="str">
        <f t="shared" si="1"/>
        <v>NGNiger</v>
      </c>
    </row>
    <row r="3983" ht="13.5" customHeight="1">
      <c r="A3983" s="331" t="s">
        <v>12528</v>
      </c>
      <c r="B3983" s="331" t="s">
        <v>12529</v>
      </c>
      <c r="C3983" s="331" t="str">
        <f t="shared" si="1"/>
        <v>NGOgun</v>
      </c>
    </row>
    <row r="3984" ht="13.5" customHeight="1">
      <c r="A3984" s="331" t="s">
        <v>12530</v>
      </c>
      <c r="B3984" s="331" t="s">
        <v>12531</v>
      </c>
      <c r="C3984" s="331" t="str">
        <f t="shared" si="1"/>
        <v>NGOndo</v>
      </c>
    </row>
    <row r="3985" ht="13.5" customHeight="1">
      <c r="A3985" s="331" t="s">
        <v>12532</v>
      </c>
      <c r="B3985" s="331" t="s">
        <v>12533</v>
      </c>
      <c r="C3985" s="331" t="str">
        <f t="shared" si="1"/>
        <v>NGOsun</v>
      </c>
    </row>
    <row r="3986" ht="13.5" customHeight="1">
      <c r="A3986" s="331" t="s">
        <v>12534</v>
      </c>
      <c r="B3986" s="331" t="s">
        <v>12535</v>
      </c>
      <c r="C3986" s="331" t="str">
        <f t="shared" si="1"/>
        <v>NGOyo</v>
      </c>
    </row>
    <row r="3987" ht="13.5" customHeight="1">
      <c r="A3987" s="331" t="s">
        <v>12536</v>
      </c>
      <c r="B3987" s="331" t="s">
        <v>6482</v>
      </c>
      <c r="C3987" s="331" t="str">
        <f t="shared" si="1"/>
        <v>NGPlateau</v>
      </c>
    </row>
    <row r="3988" ht="13.5" customHeight="1">
      <c r="A3988" s="331" t="s">
        <v>12537</v>
      </c>
      <c r="B3988" s="331" t="s">
        <v>12538</v>
      </c>
      <c r="C3988" s="331" t="str">
        <f t="shared" si="1"/>
        <v>NGRivers</v>
      </c>
    </row>
    <row r="3989" ht="13.5" customHeight="1">
      <c r="A3989" s="331" t="s">
        <v>12539</v>
      </c>
      <c r="B3989" s="331" t="s">
        <v>12540</v>
      </c>
      <c r="C3989" s="331" t="str">
        <f t="shared" si="1"/>
        <v>NGSokoto</v>
      </c>
    </row>
    <row r="3990" ht="13.5" customHeight="1">
      <c r="A3990" s="331" t="s">
        <v>12541</v>
      </c>
      <c r="B3990" s="331" t="s">
        <v>12542</v>
      </c>
      <c r="C3990" s="331" t="str">
        <f t="shared" si="1"/>
        <v>NGTaraba</v>
      </c>
    </row>
    <row r="3991" ht="13.5" customHeight="1">
      <c r="A3991" s="331" t="s">
        <v>12543</v>
      </c>
      <c r="B3991" s="331" t="s">
        <v>12544</v>
      </c>
      <c r="C3991" s="331" t="str">
        <f t="shared" si="1"/>
        <v>NGYobe</v>
      </c>
    </row>
    <row r="3992" ht="13.5" customHeight="1">
      <c r="A3992" s="331" t="s">
        <v>12545</v>
      </c>
      <c r="B3992" s="331" t="s">
        <v>12546</v>
      </c>
      <c r="C3992" s="331" t="str">
        <f t="shared" si="1"/>
        <v>NGZamfara</v>
      </c>
    </row>
    <row r="3993" ht="13.5" customHeight="1">
      <c r="A3993" s="331" t="s">
        <v>12547</v>
      </c>
      <c r="B3993" s="331" t="s">
        <v>12548</v>
      </c>
      <c r="C3993" s="331" t="str">
        <f t="shared" si="1"/>
        <v>NGAbuja Federal Capital Territory</v>
      </c>
    </row>
    <row r="3994" ht="13.5" customHeight="1">
      <c r="A3994" s="331" t="s">
        <v>12549</v>
      </c>
      <c r="B3994" s="331" t="s">
        <v>12550</v>
      </c>
      <c r="C3994" s="331" t="str">
        <f t="shared" si="1"/>
        <v>NIBoaco</v>
      </c>
    </row>
    <row r="3995" ht="13.5" customHeight="1">
      <c r="A3995" s="331" t="s">
        <v>12551</v>
      </c>
      <c r="B3995" s="331" t="s">
        <v>12552</v>
      </c>
      <c r="C3995" s="331" t="str">
        <f t="shared" si="1"/>
        <v>NICarazo</v>
      </c>
    </row>
    <row r="3996" ht="13.5" customHeight="1">
      <c r="A3996" s="331" t="s">
        <v>12553</v>
      </c>
      <c r="B3996" s="331" t="s">
        <v>12554</v>
      </c>
      <c r="C3996" s="331" t="str">
        <f t="shared" si="1"/>
        <v>NIChinandega</v>
      </c>
    </row>
    <row r="3997" ht="13.5" customHeight="1">
      <c r="A3997" s="331" t="s">
        <v>12555</v>
      </c>
      <c r="B3997" s="331" t="s">
        <v>12556</v>
      </c>
      <c r="C3997" s="331" t="str">
        <f t="shared" si="1"/>
        <v>NIChontales</v>
      </c>
    </row>
    <row r="3998" ht="13.5" customHeight="1">
      <c r="A3998" s="331" t="s">
        <v>12557</v>
      </c>
      <c r="B3998" s="331" t="s">
        <v>12558</v>
      </c>
      <c r="C3998" s="331" t="str">
        <f t="shared" si="1"/>
        <v>NIEstelí</v>
      </c>
    </row>
    <row r="3999" ht="13.5" customHeight="1">
      <c r="A3999" s="331" t="s">
        <v>12559</v>
      </c>
      <c r="B3999" s="331" t="s">
        <v>7993</v>
      </c>
      <c r="C3999" s="331" t="str">
        <f t="shared" si="1"/>
        <v>NIGranada</v>
      </c>
    </row>
    <row r="4000" ht="13.5" customHeight="1">
      <c r="A4000" s="331" t="s">
        <v>12560</v>
      </c>
      <c r="B4000" s="331" t="s">
        <v>12561</v>
      </c>
      <c r="C4000" s="331" t="str">
        <f t="shared" si="1"/>
        <v>NIJinotega</v>
      </c>
    </row>
    <row r="4001" ht="13.5" customHeight="1">
      <c r="A4001" s="331" t="s">
        <v>12562</v>
      </c>
      <c r="B4001" s="331" t="s">
        <v>8024</v>
      </c>
      <c r="C4001" s="331" t="str">
        <f t="shared" si="1"/>
        <v>NILeón</v>
      </c>
    </row>
    <row r="4002" ht="13.5" customHeight="1">
      <c r="A4002" s="331" t="s">
        <v>12563</v>
      </c>
      <c r="B4002" s="331" t="s">
        <v>12564</v>
      </c>
      <c r="C4002" s="331" t="str">
        <f t="shared" si="1"/>
        <v>NIMadriz</v>
      </c>
    </row>
    <row r="4003" ht="13.5" customHeight="1">
      <c r="A4003" s="331" t="s">
        <v>12565</v>
      </c>
      <c r="B4003" s="331" t="s">
        <v>12566</v>
      </c>
      <c r="C4003" s="331" t="str">
        <f t="shared" si="1"/>
        <v>NIManagua</v>
      </c>
    </row>
    <row r="4004" ht="13.5" customHeight="1">
      <c r="A4004" s="331" t="s">
        <v>12567</v>
      </c>
      <c r="B4004" s="331" t="s">
        <v>12568</v>
      </c>
      <c r="C4004" s="331" t="str">
        <f t="shared" si="1"/>
        <v>NIMasaya</v>
      </c>
    </row>
    <row r="4005" ht="13.5" customHeight="1">
      <c r="A4005" s="331" t="s">
        <v>12569</v>
      </c>
      <c r="B4005" s="331" t="s">
        <v>12570</v>
      </c>
      <c r="C4005" s="331" t="str">
        <f t="shared" si="1"/>
        <v>NIMatagalpa</v>
      </c>
    </row>
    <row r="4006" ht="13.5" customHeight="1">
      <c r="A4006" s="331" t="s">
        <v>12571</v>
      </c>
      <c r="B4006" s="331" t="s">
        <v>12572</v>
      </c>
      <c r="C4006" s="331" t="str">
        <f t="shared" si="1"/>
        <v>NINueva Segovia</v>
      </c>
    </row>
    <row r="4007" ht="13.5" customHeight="1">
      <c r="A4007" s="331" t="s">
        <v>12573</v>
      </c>
      <c r="B4007" s="331" t="s">
        <v>12574</v>
      </c>
      <c r="C4007" s="331" t="str">
        <f t="shared" si="1"/>
        <v>NIRivas</v>
      </c>
    </row>
    <row r="4008" ht="13.5" customHeight="1">
      <c r="A4008" s="331" t="s">
        <v>12575</v>
      </c>
      <c r="B4008" s="331" t="s">
        <v>12576</v>
      </c>
      <c r="C4008" s="331" t="str">
        <f t="shared" si="1"/>
        <v>NIRío San Juan</v>
      </c>
    </row>
    <row r="4009" ht="13.5" customHeight="1">
      <c r="A4009" s="331" t="s">
        <v>12577</v>
      </c>
      <c r="B4009" s="331" t="s">
        <v>12578</v>
      </c>
      <c r="C4009" s="331" t="str">
        <f t="shared" si="1"/>
        <v>NICosta Caribe Norte</v>
      </c>
    </row>
    <row r="4010" ht="13.5" customHeight="1">
      <c r="A4010" s="331" t="s">
        <v>12579</v>
      </c>
      <c r="B4010" s="331" t="s">
        <v>12580</v>
      </c>
      <c r="C4010" s="331" t="str">
        <f t="shared" si="1"/>
        <v>NICosta Caribe Sur</v>
      </c>
    </row>
    <row r="4011" ht="13.5" customHeight="1">
      <c r="A4011" s="331" t="s">
        <v>12581</v>
      </c>
      <c r="B4011" s="331" t="s">
        <v>12582</v>
      </c>
      <c r="C4011" s="331" t="str">
        <f t="shared" si="1"/>
        <v>NLDrenthe</v>
      </c>
    </row>
    <row r="4012" ht="13.5" customHeight="1">
      <c r="A4012" s="331" t="s">
        <v>12583</v>
      </c>
      <c r="B4012" s="331" t="s">
        <v>12584</v>
      </c>
      <c r="C4012" s="331" t="str">
        <f t="shared" si="1"/>
        <v>NLFlevoland</v>
      </c>
    </row>
    <row r="4013" ht="13.5" customHeight="1">
      <c r="A4013" s="331" t="s">
        <v>12585</v>
      </c>
      <c r="B4013" s="331" t="s">
        <v>12586</v>
      </c>
      <c r="C4013" s="331" t="str">
        <f t="shared" si="1"/>
        <v>NLFryslân</v>
      </c>
    </row>
    <row r="4014" ht="13.5" customHeight="1">
      <c r="A4014" s="331" t="s">
        <v>12587</v>
      </c>
      <c r="B4014" s="331" t="s">
        <v>12588</v>
      </c>
      <c r="C4014" s="331" t="str">
        <f t="shared" si="1"/>
        <v>NLGelderland</v>
      </c>
    </row>
    <row r="4015" ht="13.5" customHeight="1">
      <c r="A4015" s="331" t="s">
        <v>12589</v>
      </c>
      <c r="B4015" s="331" t="s">
        <v>12590</v>
      </c>
      <c r="C4015" s="331" t="str">
        <f t="shared" si="1"/>
        <v>NLGroningen</v>
      </c>
    </row>
    <row r="4016" ht="13.5" customHeight="1">
      <c r="A4016" s="331" t="s">
        <v>12591</v>
      </c>
      <c r="B4016" s="331" t="s">
        <v>6228</v>
      </c>
      <c r="C4016" s="331" t="str">
        <f t="shared" si="1"/>
        <v>NLLimburg</v>
      </c>
    </row>
    <row r="4017" ht="13.5" customHeight="1">
      <c r="A4017" s="331" t="s">
        <v>12592</v>
      </c>
      <c r="B4017" s="331" t="s">
        <v>1586</v>
      </c>
      <c r="C4017" s="331" t="str">
        <f t="shared" si="1"/>
        <v>NLNoord-Brabant</v>
      </c>
    </row>
    <row r="4018" ht="13.5" customHeight="1">
      <c r="A4018" s="331" t="s">
        <v>12593</v>
      </c>
      <c r="B4018" s="331" t="s">
        <v>12594</v>
      </c>
      <c r="C4018" s="331" t="str">
        <f t="shared" si="1"/>
        <v>NLNoord-Holland</v>
      </c>
    </row>
    <row r="4019" ht="13.5" customHeight="1">
      <c r="A4019" s="331" t="s">
        <v>12595</v>
      </c>
      <c r="B4019" s="331" t="s">
        <v>12596</v>
      </c>
      <c r="C4019" s="331" t="str">
        <f t="shared" si="1"/>
        <v>NLOverijssel</v>
      </c>
    </row>
    <row r="4020" ht="13.5" customHeight="1">
      <c r="A4020" s="331" t="s">
        <v>12597</v>
      </c>
      <c r="B4020" s="331" t="s">
        <v>12598</v>
      </c>
      <c r="C4020" s="331" t="str">
        <f t="shared" si="1"/>
        <v>NLUtrecht</v>
      </c>
    </row>
    <row r="4021" ht="13.5" customHeight="1">
      <c r="A4021" s="331" t="s">
        <v>12599</v>
      </c>
      <c r="B4021" s="331" t="s">
        <v>12600</v>
      </c>
      <c r="C4021" s="331" t="str">
        <f t="shared" si="1"/>
        <v>NLZeeland</v>
      </c>
    </row>
    <row r="4022" ht="13.5" customHeight="1">
      <c r="A4022" s="331" t="s">
        <v>12601</v>
      </c>
      <c r="B4022" s="331" t="s">
        <v>12602</v>
      </c>
      <c r="C4022" s="331" t="str">
        <f t="shared" si="1"/>
        <v>NLZuid-Holland</v>
      </c>
    </row>
    <row r="4023" ht="13.5" customHeight="1">
      <c r="A4023" s="331" t="s">
        <v>12603</v>
      </c>
      <c r="B4023" s="331" t="s">
        <v>12604</v>
      </c>
      <c r="C4023" s="331" t="str">
        <f t="shared" si="1"/>
        <v>NLAruba (see also separate country code entry under AW)</v>
      </c>
    </row>
    <row r="4024" ht="13.5" customHeight="1">
      <c r="A4024" s="331" t="s">
        <v>12605</v>
      </c>
      <c r="B4024" s="331" t="s">
        <v>12606</v>
      </c>
      <c r="C4024" s="331" t="str">
        <f t="shared" si="1"/>
        <v>NLCuraçao (see also separate country code entry under CW)</v>
      </c>
    </row>
    <row r="4025" ht="13.5" customHeight="1">
      <c r="A4025" s="331" t="s">
        <v>12607</v>
      </c>
      <c r="B4025" s="331" t="s">
        <v>12608</v>
      </c>
      <c r="C4025" s="331" t="str">
        <f t="shared" si="1"/>
        <v>NLSint Maarten (see also separate country code entry under SX)</v>
      </c>
    </row>
    <row r="4026" ht="13.5" customHeight="1">
      <c r="A4026" s="331" t="s">
        <v>12609</v>
      </c>
      <c r="B4026" s="331" t="s">
        <v>12610</v>
      </c>
      <c r="C4026" s="331" t="str">
        <f t="shared" si="1"/>
        <v>NLBonaire (see also separate country code entry under BQ)</v>
      </c>
    </row>
    <row r="4027" ht="13.5" customHeight="1">
      <c r="A4027" s="331" t="s">
        <v>12611</v>
      </c>
      <c r="B4027" s="331" t="s">
        <v>12612</v>
      </c>
      <c r="C4027" s="331" t="str">
        <f t="shared" si="1"/>
        <v>NLSaba (see also separate country code entry under BQ)</v>
      </c>
    </row>
    <row r="4028" ht="13.5" customHeight="1">
      <c r="A4028" s="331" t="s">
        <v>12613</v>
      </c>
      <c r="B4028" s="331" t="s">
        <v>12614</v>
      </c>
      <c r="C4028" s="331" t="str">
        <f t="shared" si="1"/>
        <v>NLSint Eustatius (see also separate country code entry under BQ)</v>
      </c>
    </row>
    <row r="4029" ht="13.5" customHeight="1">
      <c r="A4029" s="331" t="s">
        <v>12615</v>
      </c>
      <c r="B4029" s="331" t="s">
        <v>12616</v>
      </c>
      <c r="C4029" s="331" t="str">
        <f t="shared" si="1"/>
        <v>NOOslo</v>
      </c>
    </row>
    <row r="4030" ht="13.5" customHeight="1">
      <c r="A4030" s="331" t="s">
        <v>12617</v>
      </c>
      <c r="B4030" s="331" t="s">
        <v>12618</v>
      </c>
      <c r="C4030" s="331" t="str">
        <f t="shared" si="1"/>
        <v>NORogaland</v>
      </c>
    </row>
    <row r="4031" ht="13.5" customHeight="1">
      <c r="A4031" s="331" t="s">
        <v>12619</v>
      </c>
      <c r="B4031" s="331" t="s">
        <v>12620</v>
      </c>
      <c r="C4031" s="331" t="str">
        <f t="shared" si="1"/>
        <v>NOMøre og Romsdal</v>
      </c>
    </row>
    <row r="4032" ht="13.5" customHeight="1">
      <c r="A4032" s="331" t="s">
        <v>12621</v>
      </c>
      <c r="B4032" s="331" t="s">
        <v>12622</v>
      </c>
      <c r="C4032" s="331" t="str">
        <f t="shared" si="1"/>
        <v>NONordland</v>
      </c>
    </row>
    <row r="4033" ht="13.5" customHeight="1">
      <c r="A4033" s="331" t="s">
        <v>12623</v>
      </c>
      <c r="B4033" s="331" t="s">
        <v>12624</v>
      </c>
      <c r="C4033" s="331" t="str">
        <f t="shared" si="1"/>
        <v>NOViken</v>
      </c>
    </row>
    <row r="4034" ht="13.5" customHeight="1">
      <c r="A4034" s="331" t="s">
        <v>12625</v>
      </c>
      <c r="B4034" s="331" t="s">
        <v>1457</v>
      </c>
      <c r="C4034" s="331" t="str">
        <f t="shared" si="1"/>
        <v>NOInnlandet</v>
      </c>
    </row>
    <row r="4035" ht="13.5" customHeight="1">
      <c r="A4035" s="331" t="s">
        <v>12626</v>
      </c>
      <c r="B4035" s="331" t="s">
        <v>12627</v>
      </c>
      <c r="C4035" s="331" t="str">
        <f t="shared" si="1"/>
        <v>NOVestfold og Telemark</v>
      </c>
    </row>
    <row r="4036" ht="13.5" customHeight="1">
      <c r="A4036" s="331" t="s">
        <v>12628</v>
      </c>
      <c r="B4036" s="331" t="s">
        <v>12629</v>
      </c>
      <c r="C4036" s="331" t="str">
        <f t="shared" si="1"/>
        <v>NOAgder</v>
      </c>
    </row>
    <row r="4037" ht="13.5" customHeight="1">
      <c r="A4037" s="331" t="s">
        <v>12630</v>
      </c>
      <c r="B4037" s="331" t="s">
        <v>12631</v>
      </c>
      <c r="C4037" s="331" t="str">
        <f t="shared" si="1"/>
        <v>NOVestland</v>
      </c>
    </row>
    <row r="4038" ht="13.5" customHeight="1">
      <c r="A4038" s="331" t="s">
        <v>12632</v>
      </c>
      <c r="B4038" s="331" t="s">
        <v>12633</v>
      </c>
      <c r="C4038" s="331" t="str">
        <f t="shared" si="1"/>
        <v>NOTrøndelag</v>
      </c>
    </row>
    <row r="4039" ht="13.5" customHeight="1">
      <c r="A4039" s="331" t="s">
        <v>12634</v>
      </c>
      <c r="B4039" s="331" t="s">
        <v>12635</v>
      </c>
      <c r="C4039" s="331" t="str">
        <f t="shared" si="1"/>
        <v>NOTroms og Finnmark</v>
      </c>
    </row>
    <row r="4040" ht="13.5" customHeight="1">
      <c r="A4040" s="331" t="s">
        <v>12636</v>
      </c>
      <c r="B4040" s="331" t="s">
        <v>12637</v>
      </c>
      <c r="C4040" s="331" t="str">
        <f t="shared" si="1"/>
        <v>NOSvalbard (Arctic Region) (see also separate country code entry under SJ)</v>
      </c>
    </row>
    <row r="4041" ht="13.5" customHeight="1">
      <c r="A4041" s="331" t="s">
        <v>12638</v>
      </c>
      <c r="B4041" s="331" t="s">
        <v>12639</v>
      </c>
      <c r="C4041" s="331" t="str">
        <f t="shared" si="1"/>
        <v>NOJan Mayen (Arctic Region) (see also separate country code entry under SJ)</v>
      </c>
    </row>
    <row r="4042" ht="13.5" customHeight="1">
      <c r="A4042" s="331" t="s">
        <v>12640</v>
      </c>
      <c r="B4042" s="331" t="s">
        <v>6671</v>
      </c>
      <c r="C4042" s="331" t="str">
        <f t="shared" si="1"/>
        <v>NPCentral</v>
      </c>
    </row>
    <row r="4043" ht="13.5" customHeight="1">
      <c r="A4043" s="331" t="s">
        <v>12640</v>
      </c>
      <c r="B4043" s="331" t="s">
        <v>12641</v>
      </c>
      <c r="C4043" s="331" t="str">
        <f t="shared" si="1"/>
        <v>NPMadhyamanchal</v>
      </c>
    </row>
    <row r="4044" ht="13.5" customHeight="1">
      <c r="A4044" s="331" t="s">
        <v>12642</v>
      </c>
      <c r="B4044" s="331" t="s">
        <v>12643</v>
      </c>
      <c r="C4044" s="331" t="str">
        <f t="shared" si="1"/>
        <v>NPBagmati</v>
      </c>
    </row>
    <row r="4045" ht="13.5" customHeight="1">
      <c r="A4045" s="331" t="s">
        <v>12644</v>
      </c>
      <c r="B4045" s="331" t="s">
        <v>12645</v>
      </c>
      <c r="C4045" s="331" t="str">
        <f t="shared" si="1"/>
        <v>NPJanakpur</v>
      </c>
    </row>
    <row r="4046" ht="13.5" customHeight="1">
      <c r="A4046" s="331" t="s">
        <v>12646</v>
      </c>
      <c r="B4046" s="331" t="s">
        <v>12647</v>
      </c>
      <c r="C4046" s="331" t="str">
        <f t="shared" si="1"/>
        <v>NPNarayani</v>
      </c>
    </row>
    <row r="4047" ht="13.5" customHeight="1">
      <c r="A4047" s="331" t="s">
        <v>12648</v>
      </c>
      <c r="B4047" s="331" t="s">
        <v>12649</v>
      </c>
      <c r="C4047" s="331" t="str">
        <f t="shared" si="1"/>
        <v>NPMid Western</v>
      </c>
    </row>
    <row r="4048" ht="13.5" customHeight="1">
      <c r="A4048" s="331" t="s">
        <v>12648</v>
      </c>
      <c r="B4048" s="331" t="s">
        <v>12650</v>
      </c>
      <c r="C4048" s="331" t="str">
        <f t="shared" si="1"/>
        <v>NPMadhya Pashchimanchal</v>
      </c>
    </row>
    <row r="4049" ht="13.5" customHeight="1">
      <c r="A4049" s="331" t="s">
        <v>12651</v>
      </c>
      <c r="B4049" s="331" t="s">
        <v>12652</v>
      </c>
      <c r="C4049" s="331" t="str">
        <f t="shared" si="1"/>
        <v>NPBheri</v>
      </c>
    </row>
    <row r="4050" ht="13.5" customHeight="1">
      <c r="A4050" s="331" t="s">
        <v>12653</v>
      </c>
      <c r="B4050" s="331" t="s">
        <v>12654</v>
      </c>
      <c r="C4050" s="331" t="str">
        <f t="shared" si="1"/>
        <v>NPKarnali</v>
      </c>
    </row>
    <row r="4051" ht="13.5" customHeight="1">
      <c r="A4051" s="331" t="s">
        <v>12655</v>
      </c>
      <c r="B4051" s="331" t="s">
        <v>12656</v>
      </c>
      <c r="C4051" s="331" t="str">
        <f t="shared" si="1"/>
        <v>NPRapti</v>
      </c>
    </row>
    <row r="4052" ht="13.5" customHeight="1">
      <c r="A4052" s="331" t="s">
        <v>12657</v>
      </c>
      <c r="B4052" s="331" t="s">
        <v>1910</v>
      </c>
      <c r="C4052" s="331" t="str">
        <f t="shared" si="1"/>
        <v>NPWestern</v>
      </c>
    </row>
    <row r="4053" ht="13.5" customHeight="1">
      <c r="A4053" s="331" t="s">
        <v>12657</v>
      </c>
      <c r="B4053" s="331" t="s">
        <v>12658</v>
      </c>
      <c r="C4053" s="331" t="str">
        <f t="shared" si="1"/>
        <v>NPPashchimanchal</v>
      </c>
    </row>
    <row r="4054" ht="13.5" customHeight="1">
      <c r="A4054" s="331" t="s">
        <v>12659</v>
      </c>
      <c r="B4054" s="331" t="s">
        <v>12660</v>
      </c>
      <c r="C4054" s="331" t="str">
        <f t="shared" si="1"/>
        <v>NPDhawalagiri</v>
      </c>
    </row>
    <row r="4055" ht="13.5" customHeight="1">
      <c r="A4055" s="331" t="s">
        <v>12661</v>
      </c>
      <c r="B4055" s="331" t="s">
        <v>12662</v>
      </c>
      <c r="C4055" s="331" t="str">
        <f t="shared" si="1"/>
        <v>NPGandaki</v>
      </c>
    </row>
    <row r="4056" ht="13.5" customHeight="1">
      <c r="A4056" s="331" t="s">
        <v>12663</v>
      </c>
      <c r="B4056" s="331" t="s">
        <v>12664</v>
      </c>
      <c r="C4056" s="331" t="str">
        <f t="shared" si="1"/>
        <v>NPLumbini</v>
      </c>
    </row>
    <row r="4057" ht="13.5" customHeight="1">
      <c r="A4057" s="331" t="s">
        <v>12665</v>
      </c>
      <c r="B4057" s="331" t="s">
        <v>1738</v>
      </c>
      <c r="C4057" s="331" t="str">
        <f t="shared" si="1"/>
        <v>NPEastern</v>
      </c>
    </row>
    <row r="4058" ht="13.5" customHeight="1">
      <c r="A4058" s="331" t="s">
        <v>12665</v>
      </c>
      <c r="B4058" s="331" t="s">
        <v>12666</v>
      </c>
      <c r="C4058" s="331" t="str">
        <f t="shared" si="1"/>
        <v>NPPurwanchal</v>
      </c>
    </row>
    <row r="4059" ht="13.5" customHeight="1">
      <c r="A4059" s="331" t="s">
        <v>12667</v>
      </c>
      <c r="B4059" s="331" t="s">
        <v>12668</v>
      </c>
      <c r="C4059" s="331" t="str">
        <f t="shared" si="1"/>
        <v>NPKosi</v>
      </c>
    </row>
    <row r="4060" ht="13.5" customHeight="1">
      <c r="A4060" s="331" t="s">
        <v>12669</v>
      </c>
      <c r="B4060" s="331" t="s">
        <v>12670</v>
      </c>
      <c r="C4060" s="331" t="str">
        <f t="shared" si="1"/>
        <v>NPMechi</v>
      </c>
    </row>
    <row r="4061" ht="13.5" customHeight="1">
      <c r="A4061" s="331" t="s">
        <v>12671</v>
      </c>
      <c r="B4061" s="331" t="s">
        <v>12672</v>
      </c>
      <c r="C4061" s="331" t="str">
        <f t="shared" si="1"/>
        <v>NPSagarmatha</v>
      </c>
    </row>
    <row r="4062" ht="13.5" customHeight="1">
      <c r="A4062" s="331" t="s">
        <v>12673</v>
      </c>
      <c r="B4062" s="331" t="s">
        <v>12674</v>
      </c>
      <c r="C4062" s="331" t="str">
        <f t="shared" si="1"/>
        <v>NPFar Western</v>
      </c>
    </row>
    <row r="4063" ht="13.5" customHeight="1">
      <c r="A4063" s="331" t="s">
        <v>12673</v>
      </c>
      <c r="B4063" s="331" t="s">
        <v>12675</v>
      </c>
      <c r="C4063" s="331" t="str">
        <f t="shared" si="1"/>
        <v>NPSudur Pashchimanchal</v>
      </c>
    </row>
    <row r="4064" ht="13.5" customHeight="1">
      <c r="A4064" s="331" t="s">
        <v>12676</v>
      </c>
      <c r="B4064" s="331" t="s">
        <v>12677</v>
      </c>
      <c r="C4064" s="331" t="str">
        <f t="shared" si="1"/>
        <v>NPMahakali</v>
      </c>
    </row>
    <row r="4065" ht="13.5" customHeight="1">
      <c r="A4065" s="331" t="s">
        <v>12678</v>
      </c>
      <c r="B4065" s="331" t="s">
        <v>12679</v>
      </c>
      <c r="C4065" s="331" t="str">
        <f t="shared" si="1"/>
        <v>NPSeti</v>
      </c>
    </row>
    <row r="4066" ht="13.5" customHeight="1">
      <c r="A4066" s="331" t="s">
        <v>12680</v>
      </c>
      <c r="B4066" s="331" t="s">
        <v>12681</v>
      </c>
      <c r="C4066" s="331" t="str">
        <f t="shared" si="1"/>
        <v>NPProvince 1</v>
      </c>
    </row>
    <row r="4067" ht="13.5" customHeight="1">
      <c r="A4067" s="331" t="s">
        <v>12680</v>
      </c>
      <c r="B4067" s="331" t="s">
        <v>12682</v>
      </c>
      <c r="C4067" s="331" t="str">
        <f t="shared" si="1"/>
        <v>NPPradesh 1</v>
      </c>
    </row>
    <row r="4068" ht="13.5" customHeight="1">
      <c r="A4068" s="331" t="s">
        <v>12683</v>
      </c>
      <c r="B4068" s="331" t="s">
        <v>12684</v>
      </c>
      <c r="C4068" s="331" t="str">
        <f t="shared" si="1"/>
        <v>NPProvince 2</v>
      </c>
    </row>
    <row r="4069" ht="13.5" customHeight="1">
      <c r="A4069" s="331" t="s">
        <v>12683</v>
      </c>
      <c r="B4069" s="331" t="s">
        <v>12685</v>
      </c>
      <c r="C4069" s="331" t="str">
        <f t="shared" si="1"/>
        <v>NPPradesh 2</v>
      </c>
    </row>
    <row r="4070" ht="13.5" customHeight="1">
      <c r="A4070" s="331" t="s">
        <v>12686</v>
      </c>
      <c r="B4070" s="331" t="s">
        <v>12687</v>
      </c>
      <c r="C4070" s="331" t="str">
        <f t="shared" si="1"/>
        <v>NPProvince 3</v>
      </c>
    </row>
    <row r="4071" ht="13.5" customHeight="1">
      <c r="A4071" s="331" t="s">
        <v>12686</v>
      </c>
      <c r="B4071" s="331" t="s">
        <v>12688</v>
      </c>
      <c r="C4071" s="331" t="str">
        <f t="shared" si="1"/>
        <v>NPPradesh 3</v>
      </c>
    </row>
    <row r="4072" ht="13.5" customHeight="1">
      <c r="A4072" s="331" t="s">
        <v>12689</v>
      </c>
      <c r="B4072" s="331" t="s">
        <v>12662</v>
      </c>
      <c r="C4072" s="331" t="str">
        <f t="shared" si="1"/>
        <v>NPGandaki</v>
      </c>
    </row>
    <row r="4073" ht="13.5" customHeight="1">
      <c r="A4073" s="331" t="s">
        <v>12689</v>
      </c>
      <c r="B4073" s="331" t="s">
        <v>12662</v>
      </c>
      <c r="C4073" s="331" t="str">
        <f t="shared" si="1"/>
        <v>NPGandaki</v>
      </c>
    </row>
    <row r="4074" ht="13.5" customHeight="1">
      <c r="A4074" s="331" t="s">
        <v>12690</v>
      </c>
      <c r="B4074" s="331" t="s">
        <v>12691</v>
      </c>
      <c r="C4074" s="331" t="str">
        <f t="shared" si="1"/>
        <v>NPProvince 5</v>
      </c>
    </row>
    <row r="4075" ht="13.5" customHeight="1">
      <c r="A4075" s="331" t="s">
        <v>12690</v>
      </c>
      <c r="B4075" s="331" t="s">
        <v>12692</v>
      </c>
      <c r="C4075" s="331" t="str">
        <f t="shared" si="1"/>
        <v>NPPradesh 5</v>
      </c>
    </row>
    <row r="4076" ht="13.5" customHeight="1">
      <c r="A4076" s="331" t="s">
        <v>12693</v>
      </c>
      <c r="B4076" s="331" t="s">
        <v>12654</v>
      </c>
      <c r="C4076" s="331" t="str">
        <f t="shared" si="1"/>
        <v>NPKarnali</v>
      </c>
    </row>
    <row r="4077" ht="13.5" customHeight="1">
      <c r="A4077" s="331" t="s">
        <v>12693</v>
      </c>
      <c r="B4077" s="331" t="s">
        <v>12654</v>
      </c>
      <c r="C4077" s="331" t="str">
        <f t="shared" si="1"/>
        <v>NPKarnali</v>
      </c>
    </row>
    <row r="4078" ht="13.5" customHeight="1">
      <c r="A4078" s="331" t="s">
        <v>12694</v>
      </c>
      <c r="B4078" s="331" t="s">
        <v>12695</v>
      </c>
      <c r="C4078" s="331" t="str">
        <f t="shared" si="1"/>
        <v>NPProvince 7</v>
      </c>
    </row>
    <row r="4079" ht="13.5" customHeight="1">
      <c r="A4079" s="331" t="s">
        <v>12694</v>
      </c>
      <c r="B4079" s="331" t="s">
        <v>12696</v>
      </c>
      <c r="C4079" s="331" t="str">
        <f t="shared" si="1"/>
        <v>NPPradesh 7</v>
      </c>
    </row>
    <row r="4080" ht="13.5" customHeight="1">
      <c r="A4080" s="331" t="s">
        <v>12697</v>
      </c>
      <c r="B4080" s="331" t="s">
        <v>12698</v>
      </c>
      <c r="C4080" s="331" t="str">
        <f t="shared" si="1"/>
        <v>NRAiwo</v>
      </c>
    </row>
    <row r="4081" ht="13.5" customHeight="1">
      <c r="A4081" s="331" t="s">
        <v>12697</v>
      </c>
      <c r="B4081" s="331" t="s">
        <v>12698</v>
      </c>
      <c r="C4081" s="331" t="str">
        <f t="shared" si="1"/>
        <v>NRAiwo</v>
      </c>
    </row>
    <row r="4082" ht="13.5" customHeight="1">
      <c r="A4082" s="331" t="s">
        <v>12699</v>
      </c>
      <c r="B4082" s="331" t="s">
        <v>12700</v>
      </c>
      <c r="C4082" s="331" t="str">
        <f t="shared" si="1"/>
        <v>NRAnabar</v>
      </c>
    </row>
    <row r="4083" ht="13.5" customHeight="1">
      <c r="A4083" s="331" t="s">
        <v>12699</v>
      </c>
      <c r="B4083" s="331" t="s">
        <v>12700</v>
      </c>
      <c r="C4083" s="331" t="str">
        <f t="shared" si="1"/>
        <v>NRAnabar</v>
      </c>
    </row>
    <row r="4084" ht="13.5" customHeight="1">
      <c r="A4084" s="331" t="s">
        <v>12701</v>
      </c>
      <c r="B4084" s="331" t="s">
        <v>12702</v>
      </c>
      <c r="C4084" s="331" t="str">
        <f t="shared" si="1"/>
        <v>NRAnetan</v>
      </c>
    </row>
    <row r="4085" ht="13.5" customHeight="1">
      <c r="A4085" s="331" t="s">
        <v>12701</v>
      </c>
      <c r="B4085" s="331" t="s">
        <v>12702</v>
      </c>
      <c r="C4085" s="331" t="str">
        <f t="shared" si="1"/>
        <v>NRAnetan</v>
      </c>
    </row>
    <row r="4086" ht="13.5" customHeight="1">
      <c r="A4086" s="331" t="s">
        <v>12703</v>
      </c>
      <c r="B4086" s="331" t="s">
        <v>12704</v>
      </c>
      <c r="C4086" s="331" t="str">
        <f t="shared" si="1"/>
        <v>NRAnibare</v>
      </c>
    </row>
    <row r="4087" ht="13.5" customHeight="1">
      <c r="A4087" s="331" t="s">
        <v>12703</v>
      </c>
      <c r="B4087" s="331" t="s">
        <v>12704</v>
      </c>
      <c r="C4087" s="331" t="str">
        <f t="shared" si="1"/>
        <v>NRAnibare</v>
      </c>
    </row>
    <row r="4088" ht="13.5" customHeight="1">
      <c r="A4088" s="331" t="s">
        <v>12705</v>
      </c>
      <c r="B4088" s="331" t="s">
        <v>12706</v>
      </c>
      <c r="C4088" s="331" t="str">
        <f t="shared" si="1"/>
        <v>NRBaitsi</v>
      </c>
    </row>
    <row r="4089" ht="13.5" customHeight="1">
      <c r="A4089" s="331" t="s">
        <v>12705</v>
      </c>
      <c r="B4089" s="331" t="s">
        <v>12706</v>
      </c>
      <c r="C4089" s="331" t="str">
        <f t="shared" si="1"/>
        <v>NRBaitsi</v>
      </c>
    </row>
    <row r="4090" ht="13.5" customHeight="1">
      <c r="A4090" s="331" t="s">
        <v>12707</v>
      </c>
      <c r="B4090" s="331" t="s">
        <v>12708</v>
      </c>
      <c r="C4090" s="331" t="str">
        <f t="shared" si="1"/>
        <v>NRBoe</v>
      </c>
    </row>
    <row r="4091" ht="13.5" customHeight="1">
      <c r="A4091" s="331" t="s">
        <v>12707</v>
      </c>
      <c r="B4091" s="331" t="s">
        <v>12708</v>
      </c>
      <c r="C4091" s="331" t="str">
        <f t="shared" si="1"/>
        <v>NRBoe</v>
      </c>
    </row>
    <row r="4092" ht="13.5" customHeight="1">
      <c r="A4092" s="331" t="s">
        <v>12709</v>
      </c>
      <c r="B4092" s="331" t="s">
        <v>12710</v>
      </c>
      <c r="C4092" s="331" t="str">
        <f t="shared" si="1"/>
        <v>NRBuada</v>
      </c>
    </row>
    <row r="4093" ht="13.5" customHeight="1">
      <c r="A4093" s="331" t="s">
        <v>12709</v>
      </c>
      <c r="B4093" s="331" t="s">
        <v>12710</v>
      </c>
      <c r="C4093" s="331" t="str">
        <f t="shared" si="1"/>
        <v>NRBuada</v>
      </c>
    </row>
    <row r="4094" ht="13.5" customHeight="1">
      <c r="A4094" s="331" t="s">
        <v>12711</v>
      </c>
      <c r="B4094" s="331" t="s">
        <v>12712</v>
      </c>
      <c r="C4094" s="331" t="str">
        <f t="shared" si="1"/>
        <v>NRDenigomodu</v>
      </c>
    </row>
    <row r="4095" ht="13.5" customHeight="1">
      <c r="A4095" s="331" t="s">
        <v>12711</v>
      </c>
      <c r="B4095" s="331" t="s">
        <v>12712</v>
      </c>
      <c r="C4095" s="331" t="str">
        <f t="shared" si="1"/>
        <v>NRDenigomodu</v>
      </c>
    </row>
    <row r="4096" ht="13.5" customHeight="1">
      <c r="A4096" s="331" t="s">
        <v>12713</v>
      </c>
      <c r="B4096" s="331" t="s">
        <v>12714</v>
      </c>
      <c r="C4096" s="331" t="str">
        <f t="shared" si="1"/>
        <v>NREwa</v>
      </c>
    </row>
    <row r="4097" ht="13.5" customHeight="1">
      <c r="A4097" s="331" t="s">
        <v>12713</v>
      </c>
      <c r="B4097" s="331" t="s">
        <v>12714</v>
      </c>
      <c r="C4097" s="331" t="str">
        <f t="shared" si="1"/>
        <v>NREwa</v>
      </c>
    </row>
    <row r="4098" ht="13.5" customHeight="1">
      <c r="A4098" s="331" t="s">
        <v>12715</v>
      </c>
      <c r="B4098" s="331" t="s">
        <v>12716</v>
      </c>
      <c r="C4098" s="331" t="str">
        <f t="shared" si="1"/>
        <v>NRIjuw</v>
      </c>
    </row>
    <row r="4099" ht="13.5" customHeight="1">
      <c r="A4099" s="331" t="s">
        <v>12715</v>
      </c>
      <c r="B4099" s="331" t="s">
        <v>12716</v>
      </c>
      <c r="C4099" s="331" t="str">
        <f t="shared" si="1"/>
        <v>NRIjuw</v>
      </c>
    </row>
    <row r="4100" ht="13.5" customHeight="1">
      <c r="A4100" s="331" t="s">
        <v>12717</v>
      </c>
      <c r="B4100" s="331" t="s">
        <v>12718</v>
      </c>
      <c r="C4100" s="331" t="str">
        <f t="shared" si="1"/>
        <v>NRMeneng</v>
      </c>
    </row>
    <row r="4101" ht="13.5" customHeight="1">
      <c r="A4101" s="331" t="s">
        <v>12717</v>
      </c>
      <c r="B4101" s="331" t="s">
        <v>12718</v>
      </c>
      <c r="C4101" s="331" t="str">
        <f t="shared" si="1"/>
        <v>NRMeneng</v>
      </c>
    </row>
    <row r="4102" ht="13.5" customHeight="1">
      <c r="A4102" s="331" t="s">
        <v>12719</v>
      </c>
      <c r="B4102" s="331" t="s">
        <v>12720</v>
      </c>
      <c r="C4102" s="331" t="str">
        <f t="shared" si="1"/>
        <v>NRNibok</v>
      </c>
    </row>
    <row r="4103" ht="13.5" customHeight="1">
      <c r="A4103" s="331" t="s">
        <v>12719</v>
      </c>
      <c r="B4103" s="331" t="s">
        <v>12720</v>
      </c>
      <c r="C4103" s="331" t="str">
        <f t="shared" si="1"/>
        <v>NRNibok</v>
      </c>
    </row>
    <row r="4104" ht="13.5" customHeight="1">
      <c r="A4104" s="331" t="s">
        <v>12721</v>
      </c>
      <c r="B4104" s="331" t="s">
        <v>12722</v>
      </c>
      <c r="C4104" s="331" t="str">
        <f t="shared" si="1"/>
        <v>NRUaboe</v>
      </c>
    </row>
    <row r="4105" ht="13.5" customHeight="1">
      <c r="A4105" s="331" t="s">
        <v>12721</v>
      </c>
      <c r="B4105" s="331" t="s">
        <v>12722</v>
      </c>
      <c r="C4105" s="331" t="str">
        <f t="shared" si="1"/>
        <v>NRUaboe</v>
      </c>
    </row>
    <row r="4106" ht="13.5" customHeight="1">
      <c r="A4106" s="331" t="s">
        <v>12723</v>
      </c>
      <c r="B4106" s="331" t="s">
        <v>12724</v>
      </c>
      <c r="C4106" s="331" t="str">
        <f t="shared" si="1"/>
        <v>NRYaren</v>
      </c>
    </row>
    <row r="4107" ht="13.5" customHeight="1">
      <c r="A4107" s="331" t="s">
        <v>12723</v>
      </c>
      <c r="B4107" s="331" t="s">
        <v>12724</v>
      </c>
      <c r="C4107" s="331" t="str">
        <f t="shared" si="1"/>
        <v>NRYaren</v>
      </c>
    </row>
    <row r="4108" ht="13.5" customHeight="1">
      <c r="A4108" s="331" t="s">
        <v>12725</v>
      </c>
      <c r="B4108" s="331" t="s">
        <v>1541</v>
      </c>
      <c r="C4108" s="331" t="str">
        <f t="shared" si="1"/>
        <v>NZAuckland</v>
      </c>
    </row>
    <row r="4109" ht="13.5" customHeight="1">
      <c r="A4109" s="331" t="s">
        <v>12725</v>
      </c>
      <c r="B4109" s="331" t="s">
        <v>12726</v>
      </c>
      <c r="C4109" s="331" t="str">
        <f t="shared" si="1"/>
        <v>NZTāmaki-makau-rau</v>
      </c>
    </row>
    <row r="4110" ht="13.5" customHeight="1">
      <c r="A4110" s="331" t="s">
        <v>12727</v>
      </c>
      <c r="B4110" s="331" t="s">
        <v>12728</v>
      </c>
      <c r="C4110" s="331" t="str">
        <f t="shared" si="1"/>
        <v>NZBay of Plenty</v>
      </c>
    </row>
    <row r="4111" ht="13.5" customHeight="1">
      <c r="A4111" s="331" t="s">
        <v>12727</v>
      </c>
      <c r="B4111" s="331" t="s">
        <v>12729</v>
      </c>
      <c r="C4111" s="331" t="str">
        <f t="shared" si="1"/>
        <v>NZTe Moana a Toi Te Huatahi</v>
      </c>
    </row>
    <row r="4112" ht="13.5" customHeight="1">
      <c r="A4112" s="331" t="s">
        <v>12730</v>
      </c>
      <c r="B4112" s="331" t="s">
        <v>12731</v>
      </c>
      <c r="C4112" s="331" t="str">
        <f t="shared" si="1"/>
        <v>NZCanterbury</v>
      </c>
    </row>
    <row r="4113" ht="13.5" customHeight="1">
      <c r="A4113" s="331" t="s">
        <v>12730</v>
      </c>
      <c r="B4113" s="331" t="s">
        <v>12732</v>
      </c>
      <c r="C4113" s="331" t="str">
        <f t="shared" si="1"/>
        <v>NZWaitaha</v>
      </c>
    </row>
    <row r="4114" ht="13.5" customHeight="1">
      <c r="A4114" s="331" t="s">
        <v>12733</v>
      </c>
      <c r="B4114" s="331" t="s">
        <v>12734</v>
      </c>
      <c r="C4114" s="331" t="str">
        <f t="shared" si="1"/>
        <v>NZGisborne</v>
      </c>
    </row>
    <row r="4115" ht="13.5" customHeight="1">
      <c r="A4115" s="331" t="s">
        <v>12733</v>
      </c>
      <c r="B4115" s="331" t="s">
        <v>12735</v>
      </c>
      <c r="C4115" s="331" t="str">
        <f t="shared" si="1"/>
        <v>NZTūranga nui a Kiwa</v>
      </c>
    </row>
    <row r="4116" ht="13.5" customHeight="1">
      <c r="A4116" s="331" t="s">
        <v>12736</v>
      </c>
      <c r="B4116" s="331" t="s">
        <v>12737</v>
      </c>
      <c r="C4116" s="331" t="str">
        <f t="shared" si="1"/>
        <v>NZHawke's Bay</v>
      </c>
    </row>
    <row r="4117" ht="13.5" customHeight="1">
      <c r="A4117" s="331" t="s">
        <v>12736</v>
      </c>
      <c r="B4117" s="331" t="s">
        <v>12738</v>
      </c>
      <c r="C4117" s="331" t="str">
        <f t="shared" si="1"/>
        <v>NZTe Matau a Māui</v>
      </c>
    </row>
    <row r="4118" ht="13.5" customHeight="1">
      <c r="A4118" s="331" t="s">
        <v>12739</v>
      </c>
      <c r="B4118" s="331" t="s">
        <v>12740</v>
      </c>
      <c r="C4118" s="331" t="str">
        <f t="shared" si="1"/>
        <v>NZMarlborough</v>
      </c>
    </row>
    <row r="4119" ht="13.5" customHeight="1">
      <c r="A4119" s="331" t="s">
        <v>12741</v>
      </c>
      <c r="B4119" s="331" t="s">
        <v>12742</v>
      </c>
      <c r="C4119" s="331" t="str">
        <f t="shared" si="1"/>
        <v>NZManawatu-Wanganui</v>
      </c>
    </row>
    <row r="4120" ht="13.5" customHeight="1">
      <c r="A4120" s="331" t="s">
        <v>12741</v>
      </c>
      <c r="B4120" s="331" t="s">
        <v>12743</v>
      </c>
      <c r="C4120" s="331" t="str">
        <f t="shared" si="1"/>
        <v>NZManawatu Whanganui</v>
      </c>
    </row>
    <row r="4121" ht="13.5" customHeight="1">
      <c r="A4121" s="331" t="s">
        <v>12744</v>
      </c>
      <c r="B4121" s="331" t="s">
        <v>12745</v>
      </c>
      <c r="C4121" s="331" t="str">
        <f t="shared" si="1"/>
        <v>NZNelson</v>
      </c>
    </row>
    <row r="4122" ht="13.5" customHeight="1">
      <c r="A4122" s="331" t="s">
        <v>12744</v>
      </c>
      <c r="B4122" s="331" t="s">
        <v>12746</v>
      </c>
      <c r="C4122" s="331" t="str">
        <f t="shared" si="1"/>
        <v>NZWhakatū</v>
      </c>
    </row>
    <row r="4123" ht="13.5" customHeight="1">
      <c r="A4123" s="331" t="s">
        <v>12747</v>
      </c>
      <c r="B4123" s="331" t="s">
        <v>12748</v>
      </c>
      <c r="C4123" s="331" t="str">
        <f t="shared" si="1"/>
        <v>NZNorthland</v>
      </c>
    </row>
    <row r="4124" ht="13.5" customHeight="1">
      <c r="A4124" s="331" t="s">
        <v>12747</v>
      </c>
      <c r="B4124" s="331" t="s">
        <v>12749</v>
      </c>
      <c r="C4124" s="331" t="str">
        <f t="shared" si="1"/>
        <v>NZTe Tai tokerau</v>
      </c>
    </row>
    <row r="4125" ht="13.5" customHeight="1">
      <c r="A4125" s="331" t="s">
        <v>12750</v>
      </c>
      <c r="B4125" s="331" t="s">
        <v>12751</v>
      </c>
      <c r="C4125" s="331" t="str">
        <f t="shared" si="1"/>
        <v>NZOtago</v>
      </c>
    </row>
    <row r="4126" ht="13.5" customHeight="1">
      <c r="A4126" s="331" t="s">
        <v>12750</v>
      </c>
      <c r="B4126" s="331" t="s">
        <v>12752</v>
      </c>
      <c r="C4126" s="331" t="str">
        <f t="shared" si="1"/>
        <v>NZŌ Tākou</v>
      </c>
    </row>
    <row r="4127" ht="13.5" customHeight="1">
      <c r="A4127" s="331" t="s">
        <v>12753</v>
      </c>
      <c r="B4127" s="331" t="s">
        <v>12754</v>
      </c>
      <c r="C4127" s="331" t="str">
        <f t="shared" si="1"/>
        <v>NZSouthland</v>
      </c>
    </row>
    <row r="4128" ht="13.5" customHeight="1">
      <c r="A4128" s="331" t="s">
        <v>12753</v>
      </c>
      <c r="B4128" s="331" t="s">
        <v>12755</v>
      </c>
      <c r="C4128" s="331" t="str">
        <f t="shared" si="1"/>
        <v>NZMurihiku</v>
      </c>
    </row>
    <row r="4129" ht="13.5" customHeight="1">
      <c r="A4129" s="331" t="s">
        <v>12756</v>
      </c>
      <c r="B4129" s="331" t="s">
        <v>12757</v>
      </c>
      <c r="C4129" s="331" t="str">
        <f t="shared" si="1"/>
        <v>NZTasman</v>
      </c>
    </row>
    <row r="4130" ht="13.5" customHeight="1">
      <c r="A4130" s="331" t="s">
        <v>12758</v>
      </c>
      <c r="B4130" s="331" t="s">
        <v>12759</v>
      </c>
      <c r="C4130" s="331" t="str">
        <f t="shared" si="1"/>
        <v>NZTaranaki</v>
      </c>
    </row>
    <row r="4131" ht="13.5" customHeight="1">
      <c r="A4131" s="331" t="s">
        <v>12758</v>
      </c>
      <c r="B4131" s="331" t="s">
        <v>12759</v>
      </c>
      <c r="C4131" s="331" t="str">
        <f t="shared" si="1"/>
        <v>NZTaranaki</v>
      </c>
    </row>
    <row r="4132" ht="13.5" customHeight="1">
      <c r="A4132" s="331" t="s">
        <v>12760</v>
      </c>
      <c r="B4132" s="331" t="s">
        <v>12761</v>
      </c>
      <c r="C4132" s="331" t="str">
        <f t="shared" si="1"/>
        <v>NZWellington</v>
      </c>
    </row>
    <row r="4133" ht="13.5" customHeight="1">
      <c r="A4133" s="331" t="s">
        <v>12760</v>
      </c>
      <c r="B4133" s="331" t="s">
        <v>12762</v>
      </c>
      <c r="C4133" s="331" t="str">
        <f t="shared" si="1"/>
        <v>NZTe Whanga-nui-a-Tara</v>
      </c>
    </row>
    <row r="4134" ht="13.5" customHeight="1">
      <c r="A4134" s="331" t="s">
        <v>12763</v>
      </c>
      <c r="B4134" s="331" t="s">
        <v>12764</v>
      </c>
      <c r="C4134" s="331" t="str">
        <f t="shared" si="1"/>
        <v>NZWaikato</v>
      </c>
    </row>
    <row r="4135" ht="13.5" customHeight="1">
      <c r="A4135" s="331" t="s">
        <v>12765</v>
      </c>
      <c r="B4135" s="331" t="s">
        <v>12766</v>
      </c>
      <c r="C4135" s="331" t="str">
        <f t="shared" si="1"/>
        <v>NZWest Coast</v>
      </c>
    </row>
    <row r="4136" ht="13.5" customHeight="1">
      <c r="A4136" s="331" t="s">
        <v>12765</v>
      </c>
      <c r="B4136" s="331" t="s">
        <v>12767</v>
      </c>
      <c r="C4136" s="331" t="str">
        <f t="shared" si="1"/>
        <v>NZTe Taihau ā uru</v>
      </c>
    </row>
    <row r="4137" ht="13.5" customHeight="1">
      <c r="A4137" s="331" t="s">
        <v>12768</v>
      </c>
      <c r="B4137" s="331" t="s">
        <v>12769</v>
      </c>
      <c r="C4137" s="331" t="str">
        <f t="shared" si="1"/>
        <v>NZChatham Islands Territory</v>
      </c>
    </row>
    <row r="4138" ht="13.5" customHeight="1">
      <c r="A4138" s="331" t="s">
        <v>12768</v>
      </c>
      <c r="B4138" s="331" t="s">
        <v>12770</v>
      </c>
      <c r="C4138" s="331" t="str">
        <f t="shared" si="1"/>
        <v>NZWharekauri</v>
      </c>
    </row>
    <row r="4139" ht="13.5" customHeight="1">
      <c r="A4139" s="331" t="s">
        <v>12771</v>
      </c>
      <c r="B4139" s="331" t="s">
        <v>12772</v>
      </c>
      <c r="C4139" s="331" t="str">
        <f t="shared" si="1"/>
        <v>OMJanūb al Bāţinah</v>
      </c>
    </row>
    <row r="4140" ht="13.5" customHeight="1">
      <c r="A4140" s="331" t="s">
        <v>12773</v>
      </c>
      <c r="B4140" s="331" t="s">
        <v>12774</v>
      </c>
      <c r="C4140" s="331" t="str">
        <f t="shared" si="1"/>
        <v>OMShamāl al Bāţinah</v>
      </c>
    </row>
    <row r="4141" ht="13.5" customHeight="1">
      <c r="A4141" s="331" t="s">
        <v>12775</v>
      </c>
      <c r="B4141" s="331" t="s">
        <v>12776</v>
      </c>
      <c r="C4141" s="331" t="str">
        <f t="shared" si="1"/>
        <v>OMAl Buraymī</v>
      </c>
    </row>
    <row r="4142" ht="13.5" customHeight="1">
      <c r="A4142" s="331" t="s">
        <v>12777</v>
      </c>
      <c r="B4142" s="331" t="s">
        <v>12778</v>
      </c>
      <c r="C4142" s="331" t="str">
        <f t="shared" si="1"/>
        <v>OMAd Dākhilīyah</v>
      </c>
    </row>
    <row r="4143" ht="13.5" customHeight="1">
      <c r="A4143" s="331" t="s">
        <v>12779</v>
      </c>
      <c r="B4143" s="331" t="s">
        <v>12780</v>
      </c>
      <c r="C4143" s="331" t="str">
        <f t="shared" si="1"/>
        <v>OMMasqaţ</v>
      </c>
    </row>
    <row r="4144" ht="13.5" customHeight="1">
      <c r="A4144" s="331" t="s">
        <v>12781</v>
      </c>
      <c r="B4144" s="331" t="s">
        <v>12782</v>
      </c>
      <c r="C4144" s="331" t="str">
        <f t="shared" si="1"/>
        <v>OMMusandam</v>
      </c>
    </row>
    <row r="4145" ht="13.5" customHeight="1">
      <c r="A4145" s="331" t="s">
        <v>12783</v>
      </c>
      <c r="B4145" s="331" t="s">
        <v>12784</v>
      </c>
      <c r="C4145" s="331" t="str">
        <f t="shared" si="1"/>
        <v>OMJanūb ash Sharqīyah</v>
      </c>
    </row>
    <row r="4146" ht="13.5" customHeight="1">
      <c r="A4146" s="331" t="s">
        <v>12785</v>
      </c>
      <c r="B4146" s="331" t="s">
        <v>12786</v>
      </c>
      <c r="C4146" s="331" t="str">
        <f t="shared" si="1"/>
        <v>OMShamāl ash Sharqīyah</v>
      </c>
    </row>
    <row r="4147" ht="13.5" customHeight="1">
      <c r="A4147" s="331" t="s">
        <v>12787</v>
      </c>
      <c r="B4147" s="331" t="s">
        <v>12788</v>
      </c>
      <c r="C4147" s="331" t="str">
        <f t="shared" si="1"/>
        <v>OMAl Wusţá</v>
      </c>
    </row>
    <row r="4148" ht="13.5" customHeight="1">
      <c r="A4148" s="331" t="s">
        <v>12789</v>
      </c>
      <c r="B4148" s="331" t="s">
        <v>12790</v>
      </c>
      <c r="C4148" s="331" t="str">
        <f t="shared" si="1"/>
        <v>OMAz̧ Z̧āhirah</v>
      </c>
    </row>
    <row r="4149" ht="13.5" customHeight="1">
      <c r="A4149" s="331" t="s">
        <v>12791</v>
      </c>
      <c r="B4149" s="331" t="s">
        <v>12792</v>
      </c>
      <c r="C4149" s="331" t="str">
        <f t="shared" si="1"/>
        <v>OMZ̧ufār</v>
      </c>
    </row>
    <row r="4150" ht="13.5" customHeight="1">
      <c r="A4150" s="331" t="s">
        <v>12793</v>
      </c>
      <c r="B4150" s="331" t="s">
        <v>12794</v>
      </c>
      <c r="C4150" s="331" t="str">
        <f t="shared" si="1"/>
        <v>PAEmberá</v>
      </c>
    </row>
    <row r="4151" ht="13.5" customHeight="1">
      <c r="A4151" s="331" t="s">
        <v>12795</v>
      </c>
      <c r="B4151" s="331" t="s">
        <v>12796</v>
      </c>
      <c r="C4151" s="331" t="str">
        <f t="shared" si="1"/>
        <v>PAGuna Yala</v>
      </c>
    </row>
    <row r="4152" ht="13.5" customHeight="1">
      <c r="A4152" s="331" t="s">
        <v>12797</v>
      </c>
      <c r="B4152" s="331" t="s">
        <v>12798</v>
      </c>
      <c r="C4152" s="331" t="str">
        <f t="shared" si="1"/>
        <v>PANgöbe-Buglé</v>
      </c>
    </row>
    <row r="4153" ht="13.5" customHeight="1">
      <c r="A4153" s="331" t="s">
        <v>12799</v>
      </c>
      <c r="B4153" s="331" t="s">
        <v>12800</v>
      </c>
      <c r="C4153" s="331" t="str">
        <f t="shared" si="1"/>
        <v>PABocas del Toro</v>
      </c>
    </row>
    <row r="4154" ht="13.5" customHeight="1">
      <c r="A4154" s="331" t="s">
        <v>12801</v>
      </c>
      <c r="B4154" s="331" t="s">
        <v>12802</v>
      </c>
      <c r="C4154" s="331" t="str">
        <f t="shared" si="1"/>
        <v>PAPanamá Oeste</v>
      </c>
    </row>
    <row r="4155" ht="13.5" customHeight="1">
      <c r="A4155" s="331" t="s">
        <v>12803</v>
      </c>
      <c r="B4155" s="331" t="s">
        <v>12804</v>
      </c>
      <c r="C4155" s="331" t="str">
        <f t="shared" si="1"/>
        <v>PACoclé</v>
      </c>
    </row>
    <row r="4156" ht="13.5" customHeight="1">
      <c r="A4156" s="331" t="s">
        <v>12805</v>
      </c>
      <c r="B4156" s="331" t="s">
        <v>9257</v>
      </c>
      <c r="C4156" s="331" t="str">
        <f t="shared" si="1"/>
        <v>PAColón</v>
      </c>
    </row>
    <row r="4157" ht="13.5" customHeight="1">
      <c r="A4157" s="331" t="s">
        <v>12806</v>
      </c>
      <c r="B4157" s="331" t="s">
        <v>12807</v>
      </c>
      <c r="C4157" s="331" t="str">
        <f t="shared" si="1"/>
        <v>PAChiriquí</v>
      </c>
    </row>
    <row r="4158" ht="13.5" customHeight="1">
      <c r="A4158" s="331" t="s">
        <v>12808</v>
      </c>
      <c r="B4158" s="331" t="s">
        <v>12809</v>
      </c>
      <c r="C4158" s="331" t="str">
        <f t="shared" si="1"/>
        <v>PADarién</v>
      </c>
    </row>
    <row r="4159" ht="13.5" customHeight="1">
      <c r="A4159" s="331" t="s">
        <v>12810</v>
      </c>
      <c r="B4159" s="331" t="s">
        <v>12811</v>
      </c>
      <c r="C4159" s="331" t="str">
        <f t="shared" si="1"/>
        <v>PAHerrera</v>
      </c>
    </row>
    <row r="4160" ht="13.5" customHeight="1">
      <c r="A4160" s="331" t="s">
        <v>12812</v>
      </c>
      <c r="B4160" s="331" t="s">
        <v>12813</v>
      </c>
      <c r="C4160" s="331" t="str">
        <f t="shared" si="1"/>
        <v>PALos Santos</v>
      </c>
    </row>
    <row r="4161" ht="13.5" customHeight="1">
      <c r="A4161" s="331" t="s">
        <v>12814</v>
      </c>
      <c r="B4161" s="331" t="s">
        <v>12815</v>
      </c>
      <c r="C4161" s="331" t="str">
        <f t="shared" si="1"/>
        <v>PAPanamá</v>
      </c>
    </row>
    <row r="4162" ht="13.5" customHeight="1">
      <c r="A4162" s="331" t="s">
        <v>12816</v>
      </c>
      <c r="B4162" s="331" t="s">
        <v>12817</v>
      </c>
      <c r="C4162" s="331" t="str">
        <f t="shared" si="1"/>
        <v>PAVeraguas</v>
      </c>
    </row>
    <row r="4163" ht="13.5" customHeight="1">
      <c r="A4163" s="331" t="s">
        <v>12818</v>
      </c>
      <c r="B4163" s="331" t="s">
        <v>12819</v>
      </c>
      <c r="C4163" s="331" t="str">
        <f t="shared" si="1"/>
        <v>PEAmasunu</v>
      </c>
    </row>
    <row r="4164" ht="13.5" customHeight="1">
      <c r="A4164" s="331" t="s">
        <v>12818</v>
      </c>
      <c r="B4164" s="331" t="s">
        <v>12820</v>
      </c>
      <c r="C4164" s="331" t="str">
        <f t="shared" si="1"/>
        <v>PEAmarumayu</v>
      </c>
    </row>
    <row r="4165" ht="13.5" customHeight="1">
      <c r="A4165" s="331" t="s">
        <v>12818</v>
      </c>
      <c r="B4165" s="331" t="s">
        <v>1341</v>
      </c>
      <c r="C4165" s="331" t="str">
        <f t="shared" si="1"/>
        <v>PEAmazonas</v>
      </c>
    </row>
    <row r="4166" ht="13.5" customHeight="1">
      <c r="A4166" s="331" t="s">
        <v>12821</v>
      </c>
      <c r="B4166" s="331" t="s">
        <v>12822</v>
      </c>
      <c r="C4166" s="331" t="str">
        <f t="shared" si="1"/>
        <v>PEAnkashu</v>
      </c>
    </row>
    <row r="4167" ht="13.5" customHeight="1">
      <c r="A4167" s="331" t="s">
        <v>12821</v>
      </c>
      <c r="B4167" s="331" t="s">
        <v>12823</v>
      </c>
      <c r="C4167" s="331" t="str">
        <f t="shared" si="1"/>
        <v>PEAnqash</v>
      </c>
    </row>
    <row r="4168" ht="13.5" customHeight="1">
      <c r="A4168" s="331" t="s">
        <v>12821</v>
      </c>
      <c r="B4168" s="331" t="s">
        <v>12824</v>
      </c>
      <c r="C4168" s="331" t="str">
        <f t="shared" si="1"/>
        <v>PEAncash</v>
      </c>
    </row>
    <row r="4169" ht="13.5" customHeight="1">
      <c r="A4169" s="331" t="s">
        <v>12825</v>
      </c>
      <c r="B4169" s="331" t="s">
        <v>12826</v>
      </c>
      <c r="C4169" s="331" t="str">
        <f t="shared" si="1"/>
        <v>PEApurimaq</v>
      </c>
    </row>
    <row r="4170" ht="13.5" customHeight="1">
      <c r="A4170" s="331" t="s">
        <v>12825</v>
      </c>
      <c r="B4170" s="331" t="s">
        <v>12826</v>
      </c>
      <c r="C4170" s="331" t="str">
        <f t="shared" si="1"/>
        <v>PEApurimaq</v>
      </c>
    </row>
    <row r="4171" ht="13.5" customHeight="1">
      <c r="A4171" s="331" t="s">
        <v>12825</v>
      </c>
      <c r="B4171" s="331" t="s">
        <v>12827</v>
      </c>
      <c r="C4171" s="331" t="str">
        <f t="shared" si="1"/>
        <v>PEApurímac</v>
      </c>
    </row>
    <row r="4172" ht="13.5" customHeight="1">
      <c r="A4172" s="331" t="s">
        <v>12828</v>
      </c>
      <c r="B4172" s="331" t="s">
        <v>12829</v>
      </c>
      <c r="C4172" s="331" t="str">
        <f t="shared" si="1"/>
        <v>PEArikipa</v>
      </c>
    </row>
    <row r="4173" ht="13.5" customHeight="1">
      <c r="A4173" s="331" t="s">
        <v>12828</v>
      </c>
      <c r="B4173" s="331" t="s">
        <v>12830</v>
      </c>
      <c r="C4173" s="331" t="str">
        <f t="shared" si="1"/>
        <v>PEAriqipa</v>
      </c>
    </row>
    <row r="4174" ht="13.5" customHeight="1">
      <c r="A4174" s="331" t="s">
        <v>12828</v>
      </c>
      <c r="B4174" s="331" t="s">
        <v>1325</v>
      </c>
      <c r="C4174" s="331" t="str">
        <f t="shared" si="1"/>
        <v>PEArequipa</v>
      </c>
    </row>
    <row r="4175" ht="13.5" customHeight="1">
      <c r="A4175" s="331" t="s">
        <v>12831</v>
      </c>
      <c r="B4175" s="331" t="s">
        <v>12832</v>
      </c>
      <c r="C4175" s="331" t="str">
        <f t="shared" si="1"/>
        <v>PEAyaquchu</v>
      </c>
    </row>
    <row r="4176" ht="13.5" customHeight="1">
      <c r="A4176" s="331" t="s">
        <v>12831</v>
      </c>
      <c r="B4176" s="331" t="s">
        <v>12833</v>
      </c>
      <c r="C4176" s="331" t="str">
        <f t="shared" si="1"/>
        <v>PEAyakuchu</v>
      </c>
    </row>
    <row r="4177" ht="13.5" customHeight="1">
      <c r="A4177" s="331" t="s">
        <v>12831</v>
      </c>
      <c r="B4177" s="331" t="s">
        <v>12834</v>
      </c>
      <c r="C4177" s="331" t="str">
        <f t="shared" si="1"/>
        <v>PEAyacucho</v>
      </c>
    </row>
    <row r="4178" ht="13.5" customHeight="1">
      <c r="A4178" s="331" t="s">
        <v>12835</v>
      </c>
      <c r="B4178" s="331" t="s">
        <v>12836</v>
      </c>
      <c r="C4178" s="331" t="str">
        <f t="shared" si="1"/>
        <v>PEQajamarka</v>
      </c>
    </row>
    <row r="4179" ht="13.5" customHeight="1">
      <c r="A4179" s="331" t="s">
        <v>12835</v>
      </c>
      <c r="B4179" s="331" t="s">
        <v>12837</v>
      </c>
      <c r="C4179" s="331" t="str">
        <f t="shared" si="1"/>
        <v>PEKashamarka</v>
      </c>
    </row>
    <row r="4180" ht="13.5" customHeight="1">
      <c r="A4180" s="331" t="s">
        <v>12835</v>
      </c>
      <c r="B4180" s="331" t="s">
        <v>12838</v>
      </c>
      <c r="C4180" s="331" t="str">
        <f t="shared" si="1"/>
        <v>PECajamarca</v>
      </c>
    </row>
    <row r="4181" ht="13.5" customHeight="1">
      <c r="A4181" s="331" t="s">
        <v>12839</v>
      </c>
      <c r="B4181" s="331" t="s">
        <v>12840</v>
      </c>
      <c r="C4181" s="331" t="str">
        <f t="shared" si="1"/>
        <v>PEKallao</v>
      </c>
    </row>
    <row r="4182" ht="13.5" customHeight="1">
      <c r="A4182" s="331" t="s">
        <v>12839</v>
      </c>
      <c r="B4182" s="331" t="s">
        <v>12841</v>
      </c>
      <c r="C4182" s="331" t="str">
        <f t="shared" si="1"/>
        <v>PEQallaw</v>
      </c>
    </row>
    <row r="4183" ht="13.5" customHeight="1">
      <c r="A4183" s="331" t="s">
        <v>12839</v>
      </c>
      <c r="B4183" s="331" t="s">
        <v>12842</v>
      </c>
      <c r="C4183" s="331" t="str">
        <f t="shared" si="1"/>
        <v>PEEl Callao</v>
      </c>
    </row>
    <row r="4184" ht="13.5" customHeight="1">
      <c r="A4184" s="331" t="s">
        <v>12843</v>
      </c>
      <c r="B4184" s="331" t="s">
        <v>12844</v>
      </c>
      <c r="C4184" s="331" t="str">
        <f t="shared" si="1"/>
        <v>PEKusku</v>
      </c>
    </row>
    <row r="4185" ht="13.5" customHeight="1">
      <c r="A4185" s="331" t="s">
        <v>12843</v>
      </c>
      <c r="B4185" s="331" t="s">
        <v>12845</v>
      </c>
      <c r="C4185" s="331" t="str">
        <f t="shared" si="1"/>
        <v>PEQusqu</v>
      </c>
    </row>
    <row r="4186" ht="13.5" customHeight="1">
      <c r="A4186" s="331" t="s">
        <v>12843</v>
      </c>
      <c r="B4186" s="331" t="s">
        <v>12846</v>
      </c>
      <c r="C4186" s="331" t="str">
        <f t="shared" si="1"/>
        <v>PECusco</v>
      </c>
    </row>
    <row r="4187" ht="13.5" customHeight="1">
      <c r="A4187" s="331" t="s">
        <v>12847</v>
      </c>
      <c r="B4187" s="331" t="s">
        <v>12848</v>
      </c>
      <c r="C4187" s="331" t="str">
        <f t="shared" si="1"/>
        <v>PEWanuku</v>
      </c>
    </row>
    <row r="4188" ht="13.5" customHeight="1">
      <c r="A4188" s="331" t="s">
        <v>12847</v>
      </c>
      <c r="B4188" s="331" t="s">
        <v>12848</v>
      </c>
      <c r="C4188" s="331" t="str">
        <f t="shared" si="1"/>
        <v>PEWanuku</v>
      </c>
    </row>
    <row r="4189" ht="13.5" customHeight="1">
      <c r="A4189" s="331" t="s">
        <v>12847</v>
      </c>
      <c r="B4189" s="331" t="s">
        <v>12849</v>
      </c>
      <c r="C4189" s="331" t="str">
        <f t="shared" si="1"/>
        <v>PEHuánuco</v>
      </c>
    </row>
    <row r="4190" ht="13.5" customHeight="1">
      <c r="A4190" s="331" t="s">
        <v>12850</v>
      </c>
      <c r="B4190" s="331" t="s">
        <v>12851</v>
      </c>
      <c r="C4190" s="331" t="str">
        <f t="shared" si="1"/>
        <v>PEWankawelika</v>
      </c>
    </row>
    <row r="4191" ht="13.5" customHeight="1">
      <c r="A4191" s="331" t="s">
        <v>12850</v>
      </c>
      <c r="B4191" s="331" t="s">
        <v>12852</v>
      </c>
      <c r="C4191" s="331" t="str">
        <f t="shared" si="1"/>
        <v>PEWankawillka</v>
      </c>
    </row>
    <row r="4192" ht="13.5" customHeight="1">
      <c r="A4192" s="331" t="s">
        <v>12850</v>
      </c>
      <c r="B4192" s="331" t="s">
        <v>12853</v>
      </c>
      <c r="C4192" s="331" t="str">
        <f t="shared" si="1"/>
        <v>PEHuancavelica</v>
      </c>
    </row>
    <row r="4193" ht="13.5" customHeight="1">
      <c r="A4193" s="331" t="s">
        <v>12854</v>
      </c>
      <c r="B4193" s="331" t="s">
        <v>1816</v>
      </c>
      <c r="C4193" s="331" t="str">
        <f t="shared" si="1"/>
        <v>PEIka</v>
      </c>
    </row>
    <row r="4194" ht="13.5" customHeight="1">
      <c r="A4194" s="331" t="s">
        <v>12854</v>
      </c>
      <c r="B4194" s="331" t="s">
        <v>1816</v>
      </c>
      <c r="C4194" s="331" t="str">
        <f t="shared" si="1"/>
        <v>PEIka</v>
      </c>
    </row>
    <row r="4195" ht="13.5" customHeight="1">
      <c r="A4195" s="331" t="s">
        <v>12854</v>
      </c>
      <c r="B4195" s="331" t="s">
        <v>12855</v>
      </c>
      <c r="C4195" s="331" t="str">
        <f t="shared" si="1"/>
        <v>PEIca</v>
      </c>
    </row>
    <row r="4196" ht="13.5" customHeight="1">
      <c r="A4196" s="331" t="s">
        <v>12856</v>
      </c>
      <c r="B4196" s="331" t="s">
        <v>12857</v>
      </c>
      <c r="C4196" s="331" t="str">
        <f t="shared" si="1"/>
        <v>PEJunin</v>
      </c>
    </row>
    <row r="4197" ht="13.5" customHeight="1">
      <c r="A4197" s="331" t="s">
        <v>12856</v>
      </c>
      <c r="B4197" s="331" t="s">
        <v>12858</v>
      </c>
      <c r="C4197" s="331" t="str">
        <f t="shared" si="1"/>
        <v>PEHunin</v>
      </c>
    </row>
    <row r="4198" ht="13.5" customHeight="1">
      <c r="A4198" s="331" t="s">
        <v>12856</v>
      </c>
      <c r="B4198" s="331" t="s">
        <v>12859</v>
      </c>
      <c r="C4198" s="331" t="str">
        <f t="shared" si="1"/>
        <v>PEJunín</v>
      </c>
    </row>
    <row r="4199" ht="13.5" customHeight="1">
      <c r="A4199" s="331" t="s">
        <v>12860</v>
      </c>
      <c r="B4199" s="331" t="s">
        <v>12861</v>
      </c>
      <c r="C4199" s="331" t="str">
        <f t="shared" si="1"/>
        <v>PELa Libertad</v>
      </c>
    </row>
    <row r="4200" ht="13.5" customHeight="1">
      <c r="A4200" s="331" t="s">
        <v>12860</v>
      </c>
      <c r="B4200" s="331" t="s">
        <v>12862</v>
      </c>
      <c r="C4200" s="331" t="str">
        <f t="shared" si="1"/>
        <v>PEQispi kay</v>
      </c>
    </row>
    <row r="4201" ht="13.5" customHeight="1">
      <c r="A4201" s="331" t="s">
        <v>12860</v>
      </c>
      <c r="B4201" s="331" t="s">
        <v>12861</v>
      </c>
      <c r="C4201" s="331" t="str">
        <f t="shared" si="1"/>
        <v>PELa Libertad</v>
      </c>
    </row>
    <row r="4202" ht="13.5" customHeight="1">
      <c r="A4202" s="331" t="s">
        <v>12863</v>
      </c>
      <c r="B4202" s="331" t="s">
        <v>12864</v>
      </c>
      <c r="C4202" s="331" t="str">
        <f t="shared" si="1"/>
        <v>PELambayeque</v>
      </c>
    </row>
    <row r="4203" ht="13.5" customHeight="1">
      <c r="A4203" s="331" t="s">
        <v>12863</v>
      </c>
      <c r="B4203" s="331" t="s">
        <v>12865</v>
      </c>
      <c r="C4203" s="331" t="str">
        <f t="shared" si="1"/>
        <v>PELampalliqi</v>
      </c>
    </row>
    <row r="4204" ht="13.5" customHeight="1">
      <c r="A4204" s="331" t="s">
        <v>12863</v>
      </c>
      <c r="B4204" s="331" t="s">
        <v>12864</v>
      </c>
      <c r="C4204" s="331" t="str">
        <f t="shared" si="1"/>
        <v>PELambayeque</v>
      </c>
    </row>
    <row r="4205" ht="13.5" customHeight="1">
      <c r="A4205" s="331" t="s">
        <v>12866</v>
      </c>
      <c r="B4205" s="331" t="s">
        <v>12867</v>
      </c>
      <c r="C4205" s="331" t="str">
        <f t="shared" si="1"/>
        <v>PELima</v>
      </c>
    </row>
    <row r="4206" ht="13.5" customHeight="1">
      <c r="A4206" s="331" t="s">
        <v>12866</v>
      </c>
      <c r="B4206" s="331" t="s">
        <v>12867</v>
      </c>
      <c r="C4206" s="331" t="str">
        <f t="shared" si="1"/>
        <v>PELima</v>
      </c>
    </row>
    <row r="4207" ht="13.5" customHeight="1">
      <c r="A4207" s="331" t="s">
        <v>12866</v>
      </c>
      <c r="B4207" s="331" t="s">
        <v>12867</v>
      </c>
      <c r="C4207" s="331" t="str">
        <f t="shared" si="1"/>
        <v>PELima</v>
      </c>
    </row>
    <row r="4208" ht="13.5" customHeight="1">
      <c r="A4208" s="331" t="s">
        <v>12868</v>
      </c>
      <c r="B4208" s="331" t="s">
        <v>12869</v>
      </c>
      <c r="C4208" s="331" t="str">
        <f t="shared" si="1"/>
        <v>PELuritu</v>
      </c>
    </row>
    <row r="4209" ht="13.5" customHeight="1">
      <c r="A4209" s="331" t="s">
        <v>12868</v>
      </c>
      <c r="B4209" s="331" t="s">
        <v>12869</v>
      </c>
      <c r="C4209" s="331" t="str">
        <f t="shared" si="1"/>
        <v>PELuritu</v>
      </c>
    </row>
    <row r="4210" ht="13.5" customHeight="1">
      <c r="A4210" s="331" t="s">
        <v>12868</v>
      </c>
      <c r="B4210" s="331" t="s">
        <v>12870</v>
      </c>
      <c r="C4210" s="331" t="str">
        <f t="shared" si="1"/>
        <v>PELoreto</v>
      </c>
    </row>
    <row r="4211" ht="13.5" customHeight="1">
      <c r="A4211" s="331" t="s">
        <v>12871</v>
      </c>
      <c r="B4211" s="331" t="s">
        <v>12872</v>
      </c>
      <c r="C4211" s="331" t="str">
        <f t="shared" si="1"/>
        <v>PEMadre de Dios</v>
      </c>
    </row>
    <row r="4212" ht="13.5" customHeight="1">
      <c r="A4212" s="331" t="s">
        <v>12871</v>
      </c>
      <c r="B4212" s="331" t="s">
        <v>12873</v>
      </c>
      <c r="C4212" s="331" t="str">
        <f t="shared" si="1"/>
        <v>PEMayutata</v>
      </c>
    </row>
    <row r="4213" ht="13.5" customHeight="1">
      <c r="A4213" s="331" t="s">
        <v>12871</v>
      </c>
      <c r="B4213" s="331" t="s">
        <v>12872</v>
      </c>
      <c r="C4213" s="331" t="str">
        <f t="shared" si="1"/>
        <v>PEMadre de Dios</v>
      </c>
    </row>
    <row r="4214" ht="13.5" customHeight="1">
      <c r="A4214" s="331" t="s">
        <v>12874</v>
      </c>
      <c r="B4214" s="331" t="s">
        <v>12875</v>
      </c>
      <c r="C4214" s="331" t="str">
        <f t="shared" si="1"/>
        <v>PEMoqwegwa</v>
      </c>
    </row>
    <row r="4215" ht="13.5" customHeight="1">
      <c r="A4215" s="331" t="s">
        <v>12874</v>
      </c>
      <c r="B4215" s="331" t="s">
        <v>12876</v>
      </c>
      <c r="C4215" s="331" t="str">
        <f t="shared" si="1"/>
        <v>PEMuqiwa</v>
      </c>
    </row>
    <row r="4216" ht="13.5" customHeight="1">
      <c r="A4216" s="331" t="s">
        <v>12874</v>
      </c>
      <c r="B4216" s="331" t="s">
        <v>12877</v>
      </c>
      <c r="C4216" s="331" t="str">
        <f t="shared" si="1"/>
        <v>PEMoquegua</v>
      </c>
    </row>
    <row r="4217" ht="13.5" customHeight="1">
      <c r="A4217" s="331" t="s">
        <v>12878</v>
      </c>
      <c r="B4217" s="331" t="s">
        <v>12879</v>
      </c>
      <c r="C4217" s="331" t="str">
        <f t="shared" si="1"/>
        <v>PEPasqu</v>
      </c>
    </row>
    <row r="4218" ht="13.5" customHeight="1">
      <c r="A4218" s="331" t="s">
        <v>12878</v>
      </c>
      <c r="B4218" s="331" t="s">
        <v>12879</v>
      </c>
      <c r="C4218" s="331" t="str">
        <f t="shared" si="1"/>
        <v>PEPasqu</v>
      </c>
    </row>
    <row r="4219" ht="13.5" customHeight="1">
      <c r="A4219" s="331" t="s">
        <v>12878</v>
      </c>
      <c r="B4219" s="331" t="s">
        <v>12880</v>
      </c>
      <c r="C4219" s="331" t="str">
        <f t="shared" si="1"/>
        <v>PEPasco</v>
      </c>
    </row>
    <row r="4220" ht="13.5" customHeight="1">
      <c r="A4220" s="331" t="s">
        <v>12881</v>
      </c>
      <c r="B4220" s="331" t="s">
        <v>12882</v>
      </c>
      <c r="C4220" s="331" t="str">
        <f t="shared" si="1"/>
        <v>PEPiura</v>
      </c>
    </row>
    <row r="4221" ht="13.5" customHeight="1">
      <c r="A4221" s="331" t="s">
        <v>12881</v>
      </c>
      <c r="B4221" s="331" t="s">
        <v>12883</v>
      </c>
      <c r="C4221" s="331" t="str">
        <f t="shared" si="1"/>
        <v>PEPiwra</v>
      </c>
    </row>
    <row r="4222" ht="13.5" customHeight="1">
      <c r="A4222" s="331" t="s">
        <v>12881</v>
      </c>
      <c r="B4222" s="331" t="s">
        <v>12882</v>
      </c>
      <c r="C4222" s="331" t="str">
        <f t="shared" si="1"/>
        <v>PEPiura</v>
      </c>
    </row>
    <row r="4223" ht="13.5" customHeight="1">
      <c r="A4223" s="331" t="s">
        <v>12884</v>
      </c>
      <c r="B4223" s="331" t="s">
        <v>12885</v>
      </c>
      <c r="C4223" s="331" t="str">
        <f t="shared" si="1"/>
        <v>PEPuno</v>
      </c>
    </row>
    <row r="4224" ht="13.5" customHeight="1">
      <c r="A4224" s="331" t="s">
        <v>12884</v>
      </c>
      <c r="B4224" s="331" t="s">
        <v>12886</v>
      </c>
      <c r="C4224" s="331" t="str">
        <f t="shared" si="1"/>
        <v>PEPunu</v>
      </c>
    </row>
    <row r="4225" ht="13.5" customHeight="1">
      <c r="A4225" s="331" t="s">
        <v>12884</v>
      </c>
      <c r="B4225" s="331" t="s">
        <v>12885</v>
      </c>
      <c r="C4225" s="331" t="str">
        <f t="shared" si="1"/>
        <v>PEPuno</v>
      </c>
    </row>
    <row r="4226" ht="13.5" customHeight="1">
      <c r="A4226" s="331" t="s">
        <v>12887</v>
      </c>
      <c r="B4226" s="331" t="s">
        <v>12888</v>
      </c>
      <c r="C4226" s="331" t="str">
        <f t="shared" si="1"/>
        <v>PESan Martín</v>
      </c>
    </row>
    <row r="4227" ht="13.5" customHeight="1">
      <c r="A4227" s="331" t="s">
        <v>12887</v>
      </c>
      <c r="B4227" s="331" t="s">
        <v>12889</v>
      </c>
      <c r="C4227" s="331" t="str">
        <f t="shared" si="1"/>
        <v>PESan Martin</v>
      </c>
    </row>
    <row r="4228" ht="13.5" customHeight="1">
      <c r="A4228" s="331" t="s">
        <v>12887</v>
      </c>
      <c r="B4228" s="331" t="s">
        <v>12888</v>
      </c>
      <c r="C4228" s="331" t="str">
        <f t="shared" si="1"/>
        <v>PESan Martín</v>
      </c>
    </row>
    <row r="4229" ht="13.5" customHeight="1">
      <c r="A4229" s="331" t="s">
        <v>12890</v>
      </c>
      <c r="B4229" s="331" t="s">
        <v>12891</v>
      </c>
      <c r="C4229" s="331" t="str">
        <f t="shared" si="1"/>
        <v>PETakna</v>
      </c>
    </row>
    <row r="4230" ht="13.5" customHeight="1">
      <c r="A4230" s="331" t="s">
        <v>12890</v>
      </c>
      <c r="B4230" s="331" t="s">
        <v>12892</v>
      </c>
      <c r="C4230" s="331" t="str">
        <f t="shared" si="1"/>
        <v>PETaqna</v>
      </c>
    </row>
    <row r="4231" ht="13.5" customHeight="1">
      <c r="A4231" s="331" t="s">
        <v>12890</v>
      </c>
      <c r="B4231" s="331" t="s">
        <v>12893</v>
      </c>
      <c r="C4231" s="331" t="str">
        <f t="shared" si="1"/>
        <v>PETacna</v>
      </c>
    </row>
    <row r="4232" ht="13.5" customHeight="1">
      <c r="A4232" s="331" t="s">
        <v>12894</v>
      </c>
      <c r="B4232" s="331" t="s">
        <v>12895</v>
      </c>
      <c r="C4232" s="331" t="str">
        <f t="shared" si="1"/>
        <v>PETumbes</v>
      </c>
    </row>
    <row r="4233" ht="13.5" customHeight="1">
      <c r="A4233" s="331" t="s">
        <v>12894</v>
      </c>
      <c r="B4233" s="331" t="s">
        <v>12896</v>
      </c>
      <c r="C4233" s="331" t="str">
        <f t="shared" si="1"/>
        <v>PETumpis</v>
      </c>
    </row>
    <row r="4234" ht="13.5" customHeight="1">
      <c r="A4234" s="331" t="s">
        <v>12894</v>
      </c>
      <c r="B4234" s="331" t="s">
        <v>12895</v>
      </c>
      <c r="C4234" s="331" t="str">
        <f t="shared" si="1"/>
        <v>PETumbes</v>
      </c>
    </row>
    <row r="4235" ht="13.5" customHeight="1">
      <c r="A4235" s="331" t="s">
        <v>12897</v>
      </c>
      <c r="B4235" s="331" t="s">
        <v>12898</v>
      </c>
      <c r="C4235" s="331" t="str">
        <f t="shared" si="1"/>
        <v>PEUkayali</v>
      </c>
    </row>
    <row r="4236" ht="13.5" customHeight="1">
      <c r="A4236" s="331" t="s">
        <v>12897</v>
      </c>
      <c r="B4236" s="331" t="s">
        <v>12898</v>
      </c>
      <c r="C4236" s="331" t="str">
        <f t="shared" si="1"/>
        <v>PEUkayali</v>
      </c>
    </row>
    <row r="4237" ht="13.5" customHeight="1">
      <c r="A4237" s="331" t="s">
        <v>12897</v>
      </c>
      <c r="B4237" s="331" t="s">
        <v>12899</v>
      </c>
      <c r="C4237" s="331" t="str">
        <f t="shared" si="1"/>
        <v>PEUcayali</v>
      </c>
    </row>
    <row r="4238" ht="13.5" customHeight="1">
      <c r="A4238" s="331" t="s">
        <v>12900</v>
      </c>
      <c r="B4238" s="331" t="s">
        <v>12901</v>
      </c>
      <c r="C4238" s="331" t="str">
        <f t="shared" si="1"/>
        <v>PELima hatun llaqta</v>
      </c>
    </row>
    <row r="4239" ht="13.5" customHeight="1">
      <c r="A4239" s="331" t="s">
        <v>12900</v>
      </c>
      <c r="B4239" s="331" t="s">
        <v>12902</v>
      </c>
      <c r="C4239" s="331" t="str">
        <f t="shared" si="1"/>
        <v>PELima llaqta suyu</v>
      </c>
    </row>
    <row r="4240" ht="13.5" customHeight="1">
      <c r="A4240" s="331" t="s">
        <v>12900</v>
      </c>
      <c r="B4240" s="331" t="s">
        <v>12903</v>
      </c>
      <c r="C4240" s="331" t="str">
        <f t="shared" si="1"/>
        <v>PEMunicipalidad Metropolitana de Lima</v>
      </c>
    </row>
    <row r="4241" ht="13.5" customHeight="1">
      <c r="A4241" s="331" t="s">
        <v>12904</v>
      </c>
      <c r="B4241" s="331" t="s">
        <v>12905</v>
      </c>
      <c r="C4241" s="331" t="str">
        <f t="shared" si="1"/>
        <v>PGNational Capital District (Port Moresby)</v>
      </c>
    </row>
    <row r="4242" ht="13.5" customHeight="1">
      <c r="A4242" s="331" t="s">
        <v>12906</v>
      </c>
      <c r="B4242" s="331" t="s">
        <v>12907</v>
      </c>
      <c r="C4242" s="331" t="str">
        <f t="shared" si="1"/>
        <v>PGChimbu</v>
      </c>
    </row>
    <row r="4243" ht="13.5" customHeight="1">
      <c r="A4243" s="331" t="s">
        <v>12908</v>
      </c>
      <c r="B4243" s="331" t="s">
        <v>6671</v>
      </c>
      <c r="C4243" s="331" t="str">
        <f t="shared" si="1"/>
        <v>PGCentral</v>
      </c>
    </row>
    <row r="4244" ht="13.5" customHeight="1">
      <c r="A4244" s="331" t="s">
        <v>12909</v>
      </c>
      <c r="B4244" s="331" t="s">
        <v>12910</v>
      </c>
      <c r="C4244" s="331" t="str">
        <f t="shared" si="1"/>
        <v>PGEast New Britain</v>
      </c>
    </row>
    <row r="4245" ht="13.5" customHeight="1">
      <c r="A4245" s="331" t="s">
        <v>12911</v>
      </c>
      <c r="B4245" s="331" t="s">
        <v>12912</v>
      </c>
      <c r="C4245" s="331" t="str">
        <f t="shared" si="1"/>
        <v>PGEastern Highlands</v>
      </c>
    </row>
    <row r="4246" ht="13.5" customHeight="1">
      <c r="A4246" s="331" t="s">
        <v>12913</v>
      </c>
      <c r="B4246" s="331" t="s">
        <v>12914</v>
      </c>
      <c r="C4246" s="331" t="str">
        <f t="shared" si="1"/>
        <v>PGEnga</v>
      </c>
    </row>
    <row r="4247" ht="13.5" customHeight="1">
      <c r="A4247" s="331" t="s">
        <v>12915</v>
      </c>
      <c r="B4247" s="331" t="s">
        <v>12916</v>
      </c>
      <c r="C4247" s="331" t="str">
        <f t="shared" si="1"/>
        <v>PGEast Sepik</v>
      </c>
    </row>
    <row r="4248" ht="13.5" customHeight="1">
      <c r="A4248" s="331" t="s">
        <v>12917</v>
      </c>
      <c r="B4248" s="331" t="s">
        <v>12918</v>
      </c>
      <c r="C4248" s="331" t="str">
        <f t="shared" si="1"/>
        <v>PGGulf</v>
      </c>
    </row>
    <row r="4249" ht="13.5" customHeight="1">
      <c r="A4249" s="331" t="s">
        <v>12919</v>
      </c>
      <c r="B4249" s="331" t="s">
        <v>12920</v>
      </c>
      <c r="C4249" s="331" t="str">
        <f t="shared" si="1"/>
        <v>PGHela</v>
      </c>
    </row>
    <row r="4250" ht="13.5" customHeight="1">
      <c r="A4250" s="331" t="s">
        <v>12921</v>
      </c>
      <c r="B4250" s="331" t="s">
        <v>12922</v>
      </c>
      <c r="C4250" s="331" t="str">
        <f t="shared" si="1"/>
        <v>PGJiwaka</v>
      </c>
    </row>
    <row r="4251" ht="13.5" customHeight="1">
      <c r="A4251" s="331" t="s">
        <v>12923</v>
      </c>
      <c r="B4251" s="331" t="s">
        <v>12924</v>
      </c>
      <c r="C4251" s="331" t="str">
        <f t="shared" si="1"/>
        <v>PGMilne Bay</v>
      </c>
    </row>
    <row r="4252" ht="13.5" customHeight="1">
      <c r="A4252" s="331" t="s">
        <v>12925</v>
      </c>
      <c r="B4252" s="331" t="s">
        <v>12926</v>
      </c>
      <c r="C4252" s="331" t="str">
        <f t="shared" si="1"/>
        <v>PGMorobe</v>
      </c>
    </row>
    <row r="4253" ht="13.5" customHeight="1">
      <c r="A4253" s="331" t="s">
        <v>12927</v>
      </c>
      <c r="B4253" s="331" t="s">
        <v>12928</v>
      </c>
      <c r="C4253" s="331" t="str">
        <f t="shared" si="1"/>
        <v>PGMadang</v>
      </c>
    </row>
    <row r="4254" ht="13.5" customHeight="1">
      <c r="A4254" s="331" t="s">
        <v>12929</v>
      </c>
      <c r="B4254" s="331" t="s">
        <v>12930</v>
      </c>
      <c r="C4254" s="331" t="str">
        <f t="shared" si="1"/>
        <v>PGManus</v>
      </c>
    </row>
    <row r="4255" ht="13.5" customHeight="1">
      <c r="A4255" s="331" t="s">
        <v>12931</v>
      </c>
      <c r="B4255" s="331" t="s">
        <v>12932</v>
      </c>
      <c r="C4255" s="331" t="str">
        <f t="shared" si="1"/>
        <v>PGNew Ireland</v>
      </c>
    </row>
    <row r="4256" ht="13.5" customHeight="1">
      <c r="A4256" s="331" t="s">
        <v>12933</v>
      </c>
      <c r="B4256" s="331" t="s">
        <v>8234</v>
      </c>
      <c r="C4256" s="331" t="str">
        <f t="shared" si="1"/>
        <v>PGNorthern</v>
      </c>
    </row>
    <row r="4257" ht="13.5" customHeight="1">
      <c r="A4257" s="331" t="s">
        <v>12934</v>
      </c>
      <c r="B4257" s="331" t="s">
        <v>12935</v>
      </c>
      <c r="C4257" s="331" t="str">
        <f t="shared" si="1"/>
        <v>PGWest Sepik</v>
      </c>
    </row>
    <row r="4258" ht="13.5" customHeight="1">
      <c r="A4258" s="331" t="s">
        <v>12936</v>
      </c>
      <c r="B4258" s="331" t="s">
        <v>12937</v>
      </c>
      <c r="C4258" s="331" t="str">
        <f t="shared" si="1"/>
        <v>PGSouthern Highlands</v>
      </c>
    </row>
    <row r="4259" ht="13.5" customHeight="1">
      <c r="A4259" s="331" t="s">
        <v>12938</v>
      </c>
      <c r="B4259" s="331" t="s">
        <v>12939</v>
      </c>
      <c r="C4259" s="331" t="str">
        <f t="shared" si="1"/>
        <v>PGWest New Britain</v>
      </c>
    </row>
    <row r="4260" ht="13.5" customHeight="1">
      <c r="A4260" s="331" t="s">
        <v>12940</v>
      </c>
      <c r="B4260" s="331" t="s">
        <v>12941</v>
      </c>
      <c r="C4260" s="331" t="str">
        <f t="shared" si="1"/>
        <v>PGWestern Highlands</v>
      </c>
    </row>
    <row r="4261" ht="13.5" customHeight="1">
      <c r="A4261" s="331" t="s">
        <v>12942</v>
      </c>
      <c r="B4261" s="331" t="s">
        <v>1910</v>
      </c>
      <c r="C4261" s="331" t="str">
        <f t="shared" si="1"/>
        <v>PGWestern</v>
      </c>
    </row>
    <row r="4262" ht="13.5" customHeight="1">
      <c r="A4262" s="331" t="s">
        <v>12943</v>
      </c>
      <c r="B4262" s="331" t="s">
        <v>12944</v>
      </c>
      <c r="C4262" s="331" t="str">
        <f t="shared" si="1"/>
        <v>PGBougainville</v>
      </c>
    </row>
    <row r="4263" ht="13.5" customHeight="1">
      <c r="A4263" s="331" t="s">
        <v>12945</v>
      </c>
      <c r="B4263" s="331" t="s">
        <v>12946</v>
      </c>
      <c r="C4263" s="331" t="str">
        <f t="shared" si="1"/>
        <v>PHNational Capital Region</v>
      </c>
    </row>
    <row r="4264" ht="13.5" customHeight="1">
      <c r="A4264" s="331" t="s">
        <v>12945</v>
      </c>
      <c r="B4264" s="331" t="s">
        <v>12947</v>
      </c>
      <c r="C4264" s="331" t="str">
        <f t="shared" si="1"/>
        <v>PHPambansang Punong Rehiyon</v>
      </c>
    </row>
    <row r="4265" ht="13.5" customHeight="1">
      <c r="A4265" s="331" t="s">
        <v>12948</v>
      </c>
      <c r="B4265" s="331" t="s">
        <v>12949</v>
      </c>
      <c r="C4265" s="331" t="str">
        <f t="shared" si="1"/>
        <v>PHIlocos (Region I)</v>
      </c>
    </row>
    <row r="4266" ht="13.5" customHeight="1">
      <c r="A4266" s="331" t="s">
        <v>12948</v>
      </c>
      <c r="B4266" s="331" t="s">
        <v>12950</v>
      </c>
      <c r="C4266" s="331" t="str">
        <f t="shared" si="1"/>
        <v>PHRehiyon ng Iloko</v>
      </c>
    </row>
    <row r="4267" ht="13.5" customHeight="1">
      <c r="A4267" s="331" t="s">
        <v>12951</v>
      </c>
      <c r="B4267" s="331" t="s">
        <v>12952</v>
      </c>
      <c r="C4267" s="331" t="str">
        <f t="shared" si="1"/>
        <v>PHIlocos Norte</v>
      </c>
    </row>
    <row r="4268" ht="13.5" customHeight="1">
      <c r="A4268" s="331" t="s">
        <v>12951</v>
      </c>
      <c r="B4268" s="331" t="s">
        <v>12953</v>
      </c>
      <c r="C4268" s="331" t="str">
        <f t="shared" si="1"/>
        <v>PHHilagang Iloko</v>
      </c>
    </row>
    <row r="4269" ht="13.5" customHeight="1">
      <c r="A4269" s="331" t="s">
        <v>12954</v>
      </c>
      <c r="B4269" s="331" t="s">
        <v>12955</v>
      </c>
      <c r="C4269" s="331" t="str">
        <f t="shared" si="1"/>
        <v>PHIlocos Sur</v>
      </c>
    </row>
    <row r="4270" ht="13.5" customHeight="1">
      <c r="A4270" s="331" t="s">
        <v>12954</v>
      </c>
      <c r="B4270" s="331" t="s">
        <v>12956</v>
      </c>
      <c r="C4270" s="331" t="str">
        <f t="shared" si="1"/>
        <v>PHTimog Iloko</v>
      </c>
    </row>
    <row r="4271" ht="13.5" customHeight="1">
      <c r="A4271" s="331" t="s">
        <v>12957</v>
      </c>
      <c r="B4271" s="331" t="s">
        <v>12958</v>
      </c>
      <c r="C4271" s="331" t="str">
        <f t="shared" si="1"/>
        <v>PHLa Union</v>
      </c>
    </row>
    <row r="4272" ht="13.5" customHeight="1">
      <c r="A4272" s="331" t="s">
        <v>12957</v>
      </c>
      <c r="B4272" s="331" t="s">
        <v>12959</v>
      </c>
      <c r="C4272" s="331" t="str">
        <f t="shared" si="1"/>
        <v>PHLa Unyon</v>
      </c>
    </row>
    <row r="4273" ht="13.5" customHeight="1">
      <c r="A4273" s="331" t="s">
        <v>12960</v>
      </c>
      <c r="B4273" s="331" t="s">
        <v>12961</v>
      </c>
      <c r="C4273" s="331" t="str">
        <f t="shared" si="1"/>
        <v>PHPangasinan</v>
      </c>
    </row>
    <row r="4274" ht="13.5" customHeight="1">
      <c r="A4274" s="331" t="s">
        <v>12960</v>
      </c>
      <c r="B4274" s="331" t="s">
        <v>12961</v>
      </c>
      <c r="C4274" s="331" t="str">
        <f t="shared" si="1"/>
        <v>PHPangasinan</v>
      </c>
    </row>
    <row r="4275" ht="13.5" customHeight="1">
      <c r="A4275" s="331" t="s">
        <v>12962</v>
      </c>
      <c r="B4275" s="331" t="s">
        <v>12963</v>
      </c>
      <c r="C4275" s="331" t="str">
        <f t="shared" si="1"/>
        <v>PHCagayan Valley (Region II)</v>
      </c>
    </row>
    <row r="4276" ht="13.5" customHeight="1">
      <c r="A4276" s="331" t="s">
        <v>12962</v>
      </c>
      <c r="B4276" s="331" t="s">
        <v>12964</v>
      </c>
      <c r="C4276" s="331" t="str">
        <f t="shared" si="1"/>
        <v>PHRehiyon ng Lambak ng Kagayan</v>
      </c>
    </row>
    <row r="4277" ht="13.5" customHeight="1">
      <c r="A4277" s="331" t="s">
        <v>12965</v>
      </c>
      <c r="B4277" s="331" t="s">
        <v>12966</v>
      </c>
      <c r="C4277" s="331" t="str">
        <f t="shared" si="1"/>
        <v>PHBatanes</v>
      </c>
    </row>
    <row r="4278" ht="13.5" customHeight="1">
      <c r="A4278" s="331" t="s">
        <v>12965</v>
      </c>
      <c r="B4278" s="331" t="s">
        <v>12966</v>
      </c>
      <c r="C4278" s="331" t="str">
        <f t="shared" si="1"/>
        <v>PHBatanes</v>
      </c>
    </row>
    <row r="4279" ht="13.5" customHeight="1">
      <c r="A4279" s="331" t="s">
        <v>12967</v>
      </c>
      <c r="B4279" s="331" t="s">
        <v>12968</v>
      </c>
      <c r="C4279" s="331" t="str">
        <f t="shared" si="1"/>
        <v>PHCagayan</v>
      </c>
    </row>
    <row r="4280" ht="13.5" customHeight="1">
      <c r="A4280" s="331" t="s">
        <v>12967</v>
      </c>
      <c r="B4280" s="331" t="s">
        <v>12969</v>
      </c>
      <c r="C4280" s="331" t="str">
        <f t="shared" si="1"/>
        <v>PHKagayan</v>
      </c>
    </row>
    <row r="4281" ht="13.5" customHeight="1">
      <c r="A4281" s="331" t="s">
        <v>12970</v>
      </c>
      <c r="B4281" s="331" t="s">
        <v>12971</v>
      </c>
      <c r="C4281" s="331" t="str">
        <f t="shared" si="1"/>
        <v>PHIsabela</v>
      </c>
    </row>
    <row r="4282" ht="13.5" customHeight="1">
      <c r="A4282" s="331" t="s">
        <v>12970</v>
      </c>
      <c r="B4282" s="331" t="s">
        <v>12971</v>
      </c>
      <c r="C4282" s="331" t="str">
        <f t="shared" si="1"/>
        <v>PHIsabela</v>
      </c>
    </row>
    <row r="4283" ht="13.5" customHeight="1">
      <c r="A4283" s="331" t="s">
        <v>12972</v>
      </c>
      <c r="B4283" s="331" t="s">
        <v>12973</v>
      </c>
      <c r="C4283" s="331" t="str">
        <f t="shared" si="1"/>
        <v>PHNueva Vizcaya</v>
      </c>
    </row>
    <row r="4284" ht="13.5" customHeight="1">
      <c r="A4284" s="331" t="s">
        <v>12972</v>
      </c>
      <c r="B4284" s="331" t="s">
        <v>12974</v>
      </c>
      <c r="C4284" s="331" t="str">
        <f t="shared" si="1"/>
        <v>PHNuweva Biskaya</v>
      </c>
    </row>
    <row r="4285" ht="13.5" customHeight="1">
      <c r="A4285" s="331" t="s">
        <v>12975</v>
      </c>
      <c r="B4285" s="331" t="s">
        <v>12976</v>
      </c>
      <c r="C4285" s="331" t="str">
        <f t="shared" si="1"/>
        <v>PHQuirino</v>
      </c>
    </row>
    <row r="4286" ht="13.5" customHeight="1">
      <c r="A4286" s="331" t="s">
        <v>12975</v>
      </c>
      <c r="B4286" s="331" t="s">
        <v>12977</v>
      </c>
      <c r="C4286" s="331" t="str">
        <f t="shared" si="1"/>
        <v>PHKirino</v>
      </c>
    </row>
    <row r="4287" ht="13.5" customHeight="1">
      <c r="A4287" s="331" t="s">
        <v>12978</v>
      </c>
      <c r="B4287" s="331" t="s">
        <v>12979</v>
      </c>
      <c r="C4287" s="331" t="str">
        <f t="shared" si="1"/>
        <v>PHCentral Luzon (Region III)</v>
      </c>
    </row>
    <row r="4288" ht="13.5" customHeight="1">
      <c r="A4288" s="331" t="s">
        <v>12978</v>
      </c>
      <c r="B4288" s="331" t="s">
        <v>12980</v>
      </c>
      <c r="C4288" s="331" t="str">
        <f t="shared" si="1"/>
        <v>PHRehiyon ng Gitnang Luson</v>
      </c>
    </row>
    <row r="4289" ht="13.5" customHeight="1">
      <c r="A4289" s="331" t="s">
        <v>12981</v>
      </c>
      <c r="B4289" s="331" t="s">
        <v>12982</v>
      </c>
      <c r="C4289" s="331" t="str">
        <f t="shared" si="1"/>
        <v>PHAurora</v>
      </c>
    </row>
    <row r="4290" ht="13.5" customHeight="1">
      <c r="A4290" s="331" t="s">
        <v>12981</v>
      </c>
      <c r="B4290" s="331" t="s">
        <v>12982</v>
      </c>
      <c r="C4290" s="331" t="str">
        <f t="shared" si="1"/>
        <v>PHAurora</v>
      </c>
    </row>
    <row r="4291" ht="13.5" customHeight="1">
      <c r="A4291" s="331" t="s">
        <v>12983</v>
      </c>
      <c r="B4291" s="331" t="s">
        <v>12984</v>
      </c>
      <c r="C4291" s="331" t="str">
        <f t="shared" si="1"/>
        <v>PHBataan</v>
      </c>
    </row>
    <row r="4292" ht="13.5" customHeight="1">
      <c r="A4292" s="331" t="s">
        <v>12983</v>
      </c>
      <c r="B4292" s="331" t="s">
        <v>12984</v>
      </c>
      <c r="C4292" s="331" t="str">
        <f t="shared" si="1"/>
        <v>PHBataan</v>
      </c>
    </row>
    <row r="4293" ht="13.5" customHeight="1">
      <c r="A4293" s="331" t="s">
        <v>12985</v>
      </c>
      <c r="B4293" s="331" t="s">
        <v>1993</v>
      </c>
      <c r="C4293" s="331" t="str">
        <f t="shared" si="1"/>
        <v>PHBulacan</v>
      </c>
    </row>
    <row r="4294" ht="13.5" customHeight="1">
      <c r="A4294" s="331" t="s">
        <v>12985</v>
      </c>
      <c r="B4294" s="331" t="s">
        <v>12986</v>
      </c>
      <c r="C4294" s="331" t="str">
        <f t="shared" si="1"/>
        <v>PHBulakan</v>
      </c>
    </row>
    <row r="4295" ht="13.5" customHeight="1">
      <c r="A4295" s="331" t="s">
        <v>12987</v>
      </c>
      <c r="B4295" s="331" t="s">
        <v>12988</v>
      </c>
      <c r="C4295" s="331" t="str">
        <f t="shared" si="1"/>
        <v>PHNueva Ecija</v>
      </c>
    </row>
    <row r="4296" ht="13.5" customHeight="1">
      <c r="A4296" s="331" t="s">
        <v>12987</v>
      </c>
      <c r="B4296" s="331" t="s">
        <v>12989</v>
      </c>
      <c r="C4296" s="331" t="str">
        <f t="shared" si="1"/>
        <v>PHNuweva Esiha</v>
      </c>
    </row>
    <row r="4297" ht="13.5" customHeight="1">
      <c r="A4297" s="331" t="s">
        <v>12990</v>
      </c>
      <c r="B4297" s="331" t="s">
        <v>1991</v>
      </c>
      <c r="C4297" s="331" t="str">
        <f t="shared" si="1"/>
        <v>PHPampanga</v>
      </c>
    </row>
    <row r="4298" ht="13.5" customHeight="1">
      <c r="A4298" s="331" t="s">
        <v>12990</v>
      </c>
      <c r="B4298" s="331" t="s">
        <v>1991</v>
      </c>
      <c r="C4298" s="331" t="str">
        <f t="shared" si="1"/>
        <v>PHPampanga</v>
      </c>
    </row>
    <row r="4299" ht="13.5" customHeight="1">
      <c r="A4299" s="331" t="s">
        <v>12991</v>
      </c>
      <c r="B4299" s="331" t="s">
        <v>12992</v>
      </c>
      <c r="C4299" s="331" t="str">
        <f t="shared" si="1"/>
        <v>PHTarlac</v>
      </c>
    </row>
    <row r="4300" ht="13.5" customHeight="1">
      <c r="A4300" s="331" t="s">
        <v>12991</v>
      </c>
      <c r="B4300" s="331" t="s">
        <v>12993</v>
      </c>
      <c r="C4300" s="331" t="str">
        <f t="shared" si="1"/>
        <v>PHTarlak</v>
      </c>
    </row>
    <row r="4301" ht="13.5" customHeight="1">
      <c r="A4301" s="331" t="s">
        <v>12994</v>
      </c>
      <c r="B4301" s="331" t="s">
        <v>12995</v>
      </c>
      <c r="C4301" s="331" t="str">
        <f t="shared" si="1"/>
        <v>PHZambales</v>
      </c>
    </row>
    <row r="4302" ht="13.5" customHeight="1">
      <c r="A4302" s="331" t="s">
        <v>12994</v>
      </c>
      <c r="B4302" s="331" t="s">
        <v>12996</v>
      </c>
      <c r="C4302" s="331" t="str">
        <f t="shared" si="1"/>
        <v>PHSambales</v>
      </c>
    </row>
    <row r="4303" ht="13.5" customHeight="1">
      <c r="A4303" s="331" t="s">
        <v>12997</v>
      </c>
      <c r="B4303" s="331" t="s">
        <v>12998</v>
      </c>
      <c r="C4303" s="331" t="str">
        <f t="shared" si="1"/>
        <v>PHBicol (Region V)</v>
      </c>
    </row>
    <row r="4304" ht="13.5" customHeight="1">
      <c r="A4304" s="331" t="s">
        <v>12997</v>
      </c>
      <c r="B4304" s="331" t="s">
        <v>12999</v>
      </c>
      <c r="C4304" s="331" t="str">
        <f t="shared" si="1"/>
        <v>PHRehiyon ng Bikol</v>
      </c>
    </row>
    <row r="4305" ht="13.5" customHeight="1">
      <c r="A4305" s="331" t="s">
        <v>13000</v>
      </c>
      <c r="B4305" s="331" t="s">
        <v>13001</v>
      </c>
      <c r="C4305" s="331" t="str">
        <f t="shared" si="1"/>
        <v>PHAlbay</v>
      </c>
    </row>
    <row r="4306" ht="13.5" customHeight="1">
      <c r="A4306" s="331" t="s">
        <v>13000</v>
      </c>
      <c r="B4306" s="331" t="s">
        <v>13001</v>
      </c>
      <c r="C4306" s="331" t="str">
        <f t="shared" si="1"/>
        <v>PHAlbay</v>
      </c>
    </row>
    <row r="4307" ht="13.5" customHeight="1">
      <c r="A4307" s="331" t="s">
        <v>13002</v>
      </c>
      <c r="B4307" s="331" t="s">
        <v>13003</v>
      </c>
      <c r="C4307" s="331" t="str">
        <f t="shared" si="1"/>
        <v>PHCamarines Norte</v>
      </c>
    </row>
    <row r="4308" ht="13.5" customHeight="1">
      <c r="A4308" s="331" t="s">
        <v>13002</v>
      </c>
      <c r="B4308" s="331" t="s">
        <v>13004</v>
      </c>
      <c r="C4308" s="331" t="str">
        <f t="shared" si="1"/>
        <v>PHHilagang Kamarines</v>
      </c>
    </row>
    <row r="4309" ht="13.5" customHeight="1">
      <c r="A4309" s="331" t="s">
        <v>13005</v>
      </c>
      <c r="B4309" s="331" t="s">
        <v>13006</v>
      </c>
      <c r="C4309" s="331" t="str">
        <f t="shared" si="1"/>
        <v>PHCamarines Sur</v>
      </c>
    </row>
    <row r="4310" ht="13.5" customHeight="1">
      <c r="A4310" s="331" t="s">
        <v>13005</v>
      </c>
      <c r="B4310" s="331" t="s">
        <v>13007</v>
      </c>
      <c r="C4310" s="331" t="str">
        <f t="shared" si="1"/>
        <v>PHTimog Kamarines</v>
      </c>
    </row>
    <row r="4311" ht="13.5" customHeight="1">
      <c r="A4311" s="331" t="s">
        <v>13008</v>
      </c>
      <c r="B4311" s="331" t="s">
        <v>13009</v>
      </c>
      <c r="C4311" s="331" t="str">
        <f t="shared" si="1"/>
        <v>PHCatanduanes</v>
      </c>
    </row>
    <row r="4312" ht="13.5" customHeight="1">
      <c r="A4312" s="331" t="s">
        <v>13008</v>
      </c>
      <c r="B4312" s="331" t="s">
        <v>13010</v>
      </c>
      <c r="C4312" s="331" t="str">
        <f t="shared" si="1"/>
        <v>PHKatanduwanes</v>
      </c>
    </row>
    <row r="4313" ht="13.5" customHeight="1">
      <c r="A4313" s="331" t="s">
        <v>13011</v>
      </c>
      <c r="B4313" s="331" t="s">
        <v>13012</v>
      </c>
      <c r="C4313" s="331" t="str">
        <f t="shared" si="1"/>
        <v>PHMasbate</v>
      </c>
    </row>
    <row r="4314" ht="13.5" customHeight="1">
      <c r="A4314" s="331" t="s">
        <v>13011</v>
      </c>
      <c r="B4314" s="331" t="s">
        <v>13012</v>
      </c>
      <c r="C4314" s="331" t="str">
        <f t="shared" si="1"/>
        <v>PHMasbate</v>
      </c>
    </row>
    <row r="4315" ht="13.5" customHeight="1">
      <c r="A4315" s="331" t="s">
        <v>13013</v>
      </c>
      <c r="B4315" s="331" t="s">
        <v>13014</v>
      </c>
      <c r="C4315" s="331" t="str">
        <f t="shared" si="1"/>
        <v>PHSorsogon</v>
      </c>
    </row>
    <row r="4316" ht="13.5" customHeight="1">
      <c r="A4316" s="331" t="s">
        <v>13013</v>
      </c>
      <c r="B4316" s="331" t="s">
        <v>13014</v>
      </c>
      <c r="C4316" s="331" t="str">
        <f t="shared" si="1"/>
        <v>PHSorsogon</v>
      </c>
    </row>
    <row r="4317" ht="13.5" customHeight="1">
      <c r="A4317" s="331" t="s">
        <v>13015</v>
      </c>
      <c r="B4317" s="331" t="s">
        <v>13016</v>
      </c>
      <c r="C4317" s="331" t="str">
        <f t="shared" si="1"/>
        <v>PHWestern Visayas (Region VI)</v>
      </c>
    </row>
    <row r="4318" ht="13.5" customHeight="1">
      <c r="A4318" s="331" t="s">
        <v>13015</v>
      </c>
      <c r="B4318" s="331" t="s">
        <v>13017</v>
      </c>
      <c r="C4318" s="331" t="str">
        <f t="shared" si="1"/>
        <v>PHRehiyon ng Kanlurang Bisaya</v>
      </c>
    </row>
    <row r="4319" ht="13.5" customHeight="1">
      <c r="A4319" s="331" t="s">
        <v>13018</v>
      </c>
      <c r="B4319" s="331" t="s">
        <v>13019</v>
      </c>
      <c r="C4319" s="331" t="str">
        <f t="shared" si="1"/>
        <v>PHAklan</v>
      </c>
    </row>
    <row r="4320" ht="13.5" customHeight="1">
      <c r="A4320" s="331" t="s">
        <v>13018</v>
      </c>
      <c r="B4320" s="331" t="s">
        <v>13019</v>
      </c>
      <c r="C4320" s="331" t="str">
        <f t="shared" si="1"/>
        <v>PHAklan</v>
      </c>
    </row>
    <row r="4321" ht="13.5" customHeight="1">
      <c r="A4321" s="331" t="s">
        <v>13020</v>
      </c>
      <c r="B4321" s="331" t="s">
        <v>13021</v>
      </c>
      <c r="C4321" s="331" t="str">
        <f t="shared" si="1"/>
        <v>PHAntique</v>
      </c>
    </row>
    <row r="4322" ht="13.5" customHeight="1">
      <c r="A4322" s="331" t="s">
        <v>13020</v>
      </c>
      <c r="B4322" s="331" t="s">
        <v>13022</v>
      </c>
      <c r="C4322" s="331" t="str">
        <f t="shared" si="1"/>
        <v>PHAntike</v>
      </c>
    </row>
    <row r="4323" ht="13.5" customHeight="1">
      <c r="A4323" s="331" t="s">
        <v>13023</v>
      </c>
      <c r="B4323" s="331" t="s">
        <v>13024</v>
      </c>
      <c r="C4323" s="331" t="str">
        <f t="shared" si="1"/>
        <v>PHCapiz</v>
      </c>
    </row>
    <row r="4324" ht="13.5" customHeight="1">
      <c r="A4324" s="331" t="s">
        <v>13023</v>
      </c>
      <c r="B4324" s="331" t="s">
        <v>13025</v>
      </c>
      <c r="C4324" s="331" t="str">
        <f t="shared" si="1"/>
        <v>PHKapis</v>
      </c>
    </row>
    <row r="4325" ht="13.5" customHeight="1">
      <c r="A4325" s="331" t="s">
        <v>13026</v>
      </c>
      <c r="B4325" s="331" t="s">
        <v>13027</v>
      </c>
      <c r="C4325" s="331" t="str">
        <f t="shared" si="1"/>
        <v>PHGuimaras</v>
      </c>
    </row>
    <row r="4326" ht="13.5" customHeight="1">
      <c r="A4326" s="331" t="s">
        <v>13026</v>
      </c>
      <c r="B4326" s="331" t="s">
        <v>13028</v>
      </c>
      <c r="C4326" s="331" t="str">
        <f t="shared" si="1"/>
        <v>PHGimaras</v>
      </c>
    </row>
    <row r="4327" ht="13.5" customHeight="1">
      <c r="A4327" s="331" t="s">
        <v>13029</v>
      </c>
      <c r="B4327" s="331" t="s">
        <v>13030</v>
      </c>
      <c r="C4327" s="331" t="str">
        <f t="shared" si="1"/>
        <v>PHIloilo</v>
      </c>
    </row>
    <row r="4328" ht="13.5" customHeight="1">
      <c r="A4328" s="331" t="s">
        <v>13029</v>
      </c>
      <c r="B4328" s="331" t="s">
        <v>13030</v>
      </c>
      <c r="C4328" s="331" t="str">
        <f t="shared" si="1"/>
        <v>PHIloilo</v>
      </c>
    </row>
    <row r="4329" ht="13.5" customHeight="1">
      <c r="A4329" s="331" t="s">
        <v>13031</v>
      </c>
      <c r="B4329" s="331" t="s">
        <v>13032</v>
      </c>
      <c r="C4329" s="331" t="str">
        <f t="shared" si="1"/>
        <v>PHNegros Occidental</v>
      </c>
    </row>
    <row r="4330" ht="13.5" customHeight="1">
      <c r="A4330" s="331" t="s">
        <v>13031</v>
      </c>
      <c r="B4330" s="331" t="s">
        <v>13033</v>
      </c>
      <c r="C4330" s="331" t="str">
        <f t="shared" si="1"/>
        <v>PHKanlurang Negros</v>
      </c>
    </row>
    <row r="4331" ht="13.5" customHeight="1">
      <c r="A4331" s="331" t="s">
        <v>13034</v>
      </c>
      <c r="B4331" s="331" t="s">
        <v>13035</v>
      </c>
      <c r="C4331" s="331" t="str">
        <f t="shared" si="1"/>
        <v>PHCentral Visayas (Region VII)</v>
      </c>
    </row>
    <row r="4332" ht="13.5" customHeight="1">
      <c r="A4332" s="331" t="s">
        <v>13034</v>
      </c>
      <c r="B4332" s="331" t="s">
        <v>13036</v>
      </c>
      <c r="C4332" s="331" t="str">
        <f t="shared" si="1"/>
        <v>PHRehiyon ng Gitnang Bisaya</v>
      </c>
    </row>
    <row r="4333" ht="13.5" customHeight="1">
      <c r="A4333" s="331" t="s">
        <v>13037</v>
      </c>
      <c r="B4333" s="331" t="s">
        <v>13038</v>
      </c>
      <c r="C4333" s="331" t="str">
        <f t="shared" si="1"/>
        <v>PHBohol</v>
      </c>
    </row>
    <row r="4334" ht="13.5" customHeight="1">
      <c r="A4334" s="331" t="s">
        <v>13037</v>
      </c>
      <c r="B4334" s="331" t="s">
        <v>13038</v>
      </c>
      <c r="C4334" s="331" t="str">
        <f t="shared" si="1"/>
        <v>PHBohol</v>
      </c>
    </row>
    <row r="4335" ht="13.5" customHeight="1">
      <c r="A4335" s="331" t="s">
        <v>13039</v>
      </c>
      <c r="B4335" s="331" t="s">
        <v>13040</v>
      </c>
      <c r="C4335" s="331" t="str">
        <f t="shared" si="1"/>
        <v>PHCebu</v>
      </c>
    </row>
    <row r="4336" ht="13.5" customHeight="1">
      <c r="A4336" s="331" t="s">
        <v>13039</v>
      </c>
      <c r="B4336" s="331" t="s">
        <v>13041</v>
      </c>
      <c r="C4336" s="331" t="str">
        <f t="shared" si="1"/>
        <v>PHSebu</v>
      </c>
    </row>
    <row r="4337" ht="13.5" customHeight="1">
      <c r="A4337" s="331" t="s">
        <v>13042</v>
      </c>
      <c r="B4337" s="331" t="s">
        <v>13043</v>
      </c>
      <c r="C4337" s="331" t="str">
        <f t="shared" si="1"/>
        <v>PHNegros Oriental</v>
      </c>
    </row>
    <row r="4338" ht="13.5" customHeight="1">
      <c r="A4338" s="331" t="s">
        <v>13042</v>
      </c>
      <c r="B4338" s="331" t="s">
        <v>13044</v>
      </c>
      <c r="C4338" s="331" t="str">
        <f t="shared" si="1"/>
        <v>PHSilangang Negros</v>
      </c>
    </row>
    <row r="4339" ht="13.5" customHeight="1">
      <c r="A4339" s="331" t="s">
        <v>13045</v>
      </c>
      <c r="B4339" s="331" t="s">
        <v>13046</v>
      </c>
      <c r="C4339" s="331" t="str">
        <f t="shared" si="1"/>
        <v>PHSiquijor</v>
      </c>
    </row>
    <row r="4340" ht="13.5" customHeight="1">
      <c r="A4340" s="331" t="s">
        <v>13045</v>
      </c>
      <c r="B4340" s="331" t="s">
        <v>13047</v>
      </c>
      <c r="C4340" s="331" t="str">
        <f t="shared" si="1"/>
        <v>PHSikihor</v>
      </c>
    </row>
    <row r="4341" ht="13.5" customHeight="1">
      <c r="A4341" s="331" t="s">
        <v>13048</v>
      </c>
      <c r="B4341" s="331" t="s">
        <v>13049</v>
      </c>
      <c r="C4341" s="331" t="str">
        <f t="shared" si="1"/>
        <v>PHEastern Visayas (Region VIII)</v>
      </c>
    </row>
    <row r="4342" ht="13.5" customHeight="1">
      <c r="A4342" s="331" t="s">
        <v>13048</v>
      </c>
      <c r="B4342" s="331" t="s">
        <v>13050</v>
      </c>
      <c r="C4342" s="331" t="str">
        <f t="shared" si="1"/>
        <v>PHRehiyon ng Silangang Bisaya</v>
      </c>
    </row>
    <row r="4343" ht="13.5" customHeight="1">
      <c r="A4343" s="331" t="s">
        <v>13051</v>
      </c>
      <c r="B4343" s="331" t="s">
        <v>13052</v>
      </c>
      <c r="C4343" s="331" t="str">
        <f t="shared" si="1"/>
        <v>PHBiliran</v>
      </c>
    </row>
    <row r="4344" ht="13.5" customHeight="1">
      <c r="A4344" s="331" t="s">
        <v>13051</v>
      </c>
      <c r="B4344" s="331" t="s">
        <v>13052</v>
      </c>
      <c r="C4344" s="331" t="str">
        <f t="shared" si="1"/>
        <v>PHBiliran</v>
      </c>
    </row>
    <row r="4345" ht="13.5" customHeight="1">
      <c r="A4345" s="331" t="s">
        <v>13053</v>
      </c>
      <c r="B4345" s="331" t="s">
        <v>13054</v>
      </c>
      <c r="C4345" s="331" t="str">
        <f t="shared" si="1"/>
        <v>PHEastern Samar</v>
      </c>
    </row>
    <row r="4346" ht="13.5" customHeight="1">
      <c r="A4346" s="331" t="s">
        <v>13053</v>
      </c>
      <c r="B4346" s="331" t="s">
        <v>13055</v>
      </c>
      <c r="C4346" s="331" t="str">
        <f t="shared" si="1"/>
        <v>PHSilangang Samar</v>
      </c>
    </row>
    <row r="4347" ht="13.5" customHeight="1">
      <c r="A4347" s="331" t="s">
        <v>13056</v>
      </c>
      <c r="B4347" s="331" t="s">
        <v>13057</v>
      </c>
      <c r="C4347" s="331" t="str">
        <f t="shared" si="1"/>
        <v>PHLeyte</v>
      </c>
    </row>
    <row r="4348" ht="13.5" customHeight="1">
      <c r="A4348" s="331" t="s">
        <v>13056</v>
      </c>
      <c r="B4348" s="331" t="s">
        <v>13057</v>
      </c>
      <c r="C4348" s="331" t="str">
        <f t="shared" si="1"/>
        <v>PHLeyte</v>
      </c>
    </row>
    <row r="4349" ht="13.5" customHeight="1">
      <c r="A4349" s="331" t="s">
        <v>13058</v>
      </c>
      <c r="B4349" s="331" t="s">
        <v>13059</v>
      </c>
      <c r="C4349" s="331" t="str">
        <f t="shared" si="1"/>
        <v>PHNorthern Samar</v>
      </c>
    </row>
    <row r="4350" ht="13.5" customHeight="1">
      <c r="A4350" s="331" t="s">
        <v>13058</v>
      </c>
      <c r="B4350" s="331" t="s">
        <v>13060</v>
      </c>
      <c r="C4350" s="331" t="str">
        <f t="shared" si="1"/>
        <v>PHHilagang Samar</v>
      </c>
    </row>
    <row r="4351" ht="13.5" customHeight="1">
      <c r="A4351" s="331" t="s">
        <v>13061</v>
      </c>
      <c r="B4351" s="331" t="s">
        <v>13062</v>
      </c>
      <c r="C4351" s="331" t="str">
        <f t="shared" si="1"/>
        <v>PHSouthern Leyte</v>
      </c>
    </row>
    <row r="4352" ht="13.5" customHeight="1">
      <c r="A4352" s="331" t="s">
        <v>13061</v>
      </c>
      <c r="B4352" s="331" t="s">
        <v>13063</v>
      </c>
      <c r="C4352" s="331" t="str">
        <f t="shared" si="1"/>
        <v>PHKatimogang Leyte</v>
      </c>
    </row>
    <row r="4353" ht="13.5" customHeight="1">
      <c r="A4353" s="331" t="s">
        <v>13064</v>
      </c>
      <c r="B4353" s="331" t="s">
        <v>13065</v>
      </c>
      <c r="C4353" s="331" t="str">
        <f t="shared" si="1"/>
        <v>PHSamar</v>
      </c>
    </row>
    <row r="4354" ht="13.5" customHeight="1">
      <c r="A4354" s="331" t="s">
        <v>13064</v>
      </c>
      <c r="B4354" s="331" t="s">
        <v>13065</v>
      </c>
      <c r="C4354" s="331" t="str">
        <f t="shared" si="1"/>
        <v>PHSamar</v>
      </c>
    </row>
    <row r="4355" ht="13.5" customHeight="1">
      <c r="A4355" s="331" t="s">
        <v>13066</v>
      </c>
      <c r="B4355" s="331" t="s">
        <v>13067</v>
      </c>
      <c r="C4355" s="331" t="str">
        <f t="shared" si="1"/>
        <v>PHZamboanga Peninsula (Region IX)</v>
      </c>
    </row>
    <row r="4356" ht="13.5" customHeight="1">
      <c r="A4356" s="331" t="s">
        <v>13066</v>
      </c>
      <c r="B4356" s="331" t="s">
        <v>13068</v>
      </c>
      <c r="C4356" s="331" t="str">
        <f t="shared" si="1"/>
        <v>PHRehiyon ng Tangway ng Sambuwangga</v>
      </c>
    </row>
    <row r="4357" ht="13.5" customHeight="1">
      <c r="A4357" s="331" t="s">
        <v>13069</v>
      </c>
      <c r="B4357" s="331" t="s">
        <v>13070</v>
      </c>
      <c r="C4357" s="331" t="str">
        <f t="shared" si="1"/>
        <v>PHBasilan</v>
      </c>
    </row>
    <row r="4358" ht="13.5" customHeight="1">
      <c r="A4358" s="331" t="s">
        <v>13069</v>
      </c>
      <c r="B4358" s="331" t="s">
        <v>13070</v>
      </c>
      <c r="C4358" s="331" t="str">
        <f t="shared" si="1"/>
        <v>PHBasilan</v>
      </c>
    </row>
    <row r="4359" ht="13.5" customHeight="1">
      <c r="A4359" s="331" t="s">
        <v>13071</v>
      </c>
      <c r="B4359" s="331" t="s">
        <v>13072</v>
      </c>
      <c r="C4359" s="331" t="str">
        <f t="shared" si="1"/>
        <v>PHZamboanga del Norte</v>
      </c>
    </row>
    <row r="4360" ht="13.5" customHeight="1">
      <c r="A4360" s="331" t="s">
        <v>13071</v>
      </c>
      <c r="B4360" s="331" t="s">
        <v>13073</v>
      </c>
      <c r="C4360" s="331" t="str">
        <f t="shared" si="1"/>
        <v>PHHilagang Sambuwangga</v>
      </c>
    </row>
    <row r="4361" ht="13.5" customHeight="1">
      <c r="A4361" s="331" t="s">
        <v>13074</v>
      </c>
      <c r="B4361" s="331" t="s">
        <v>13075</v>
      </c>
      <c r="C4361" s="331" t="str">
        <f t="shared" si="1"/>
        <v>PHZamboanga del Sur</v>
      </c>
    </row>
    <row r="4362" ht="13.5" customHeight="1">
      <c r="A4362" s="331" t="s">
        <v>13074</v>
      </c>
      <c r="B4362" s="331" t="s">
        <v>13076</v>
      </c>
      <c r="C4362" s="331" t="str">
        <f t="shared" si="1"/>
        <v>PHTimog Sambuwangga</v>
      </c>
    </row>
    <row r="4363" ht="13.5" customHeight="1">
      <c r="A4363" s="331" t="s">
        <v>13077</v>
      </c>
      <c r="B4363" s="331" t="s">
        <v>13078</v>
      </c>
      <c r="C4363" s="331" t="str">
        <f t="shared" si="1"/>
        <v>PHZamboanga Sibugay</v>
      </c>
    </row>
    <row r="4364" ht="13.5" customHeight="1">
      <c r="A4364" s="331" t="s">
        <v>13077</v>
      </c>
      <c r="B4364" s="331" t="s">
        <v>13079</v>
      </c>
      <c r="C4364" s="331" t="str">
        <f t="shared" si="1"/>
        <v>PHSambuwangga Sibugay</v>
      </c>
    </row>
    <row r="4365" ht="13.5" customHeight="1">
      <c r="A4365" s="331" t="s">
        <v>13080</v>
      </c>
      <c r="B4365" s="331" t="s">
        <v>13081</v>
      </c>
      <c r="C4365" s="331" t="str">
        <f t="shared" si="1"/>
        <v>PHNorthern Mindanao (Region X)</v>
      </c>
    </row>
    <row r="4366" ht="13.5" customHeight="1">
      <c r="A4366" s="331" t="s">
        <v>13080</v>
      </c>
      <c r="B4366" s="331" t="s">
        <v>13082</v>
      </c>
      <c r="C4366" s="331" t="str">
        <f t="shared" si="1"/>
        <v>PHRehiyon ng Hilagang Mindanaw</v>
      </c>
    </row>
    <row r="4367" ht="13.5" customHeight="1">
      <c r="A4367" s="331" t="s">
        <v>13083</v>
      </c>
      <c r="B4367" s="331" t="s">
        <v>13084</v>
      </c>
      <c r="C4367" s="331" t="str">
        <f t="shared" si="1"/>
        <v>PHBukidnon</v>
      </c>
    </row>
    <row r="4368" ht="13.5" customHeight="1">
      <c r="A4368" s="331" t="s">
        <v>13083</v>
      </c>
      <c r="B4368" s="331" t="s">
        <v>13084</v>
      </c>
      <c r="C4368" s="331" t="str">
        <f t="shared" si="1"/>
        <v>PHBukidnon</v>
      </c>
    </row>
    <row r="4369" ht="13.5" customHeight="1">
      <c r="A4369" s="331" t="s">
        <v>13085</v>
      </c>
      <c r="B4369" s="331" t="s">
        <v>13086</v>
      </c>
      <c r="C4369" s="331" t="str">
        <f t="shared" si="1"/>
        <v>PHCamiguin</v>
      </c>
    </row>
    <row r="4370" ht="13.5" customHeight="1">
      <c r="A4370" s="331" t="s">
        <v>13085</v>
      </c>
      <c r="B4370" s="331" t="s">
        <v>13087</v>
      </c>
      <c r="C4370" s="331" t="str">
        <f t="shared" si="1"/>
        <v>PHKamigin</v>
      </c>
    </row>
    <row r="4371" ht="13.5" customHeight="1">
      <c r="A4371" s="331" t="s">
        <v>13088</v>
      </c>
      <c r="B4371" s="331" t="s">
        <v>13089</v>
      </c>
      <c r="C4371" s="331" t="str">
        <f t="shared" si="1"/>
        <v>PHMisamis Occidental</v>
      </c>
    </row>
    <row r="4372" ht="13.5" customHeight="1">
      <c r="A4372" s="331" t="s">
        <v>13088</v>
      </c>
      <c r="B4372" s="331" t="s">
        <v>13090</v>
      </c>
      <c r="C4372" s="331" t="str">
        <f t="shared" si="1"/>
        <v>PHKanlurang Misamis</v>
      </c>
    </row>
    <row r="4373" ht="13.5" customHeight="1">
      <c r="A4373" s="331" t="s">
        <v>13091</v>
      </c>
      <c r="B4373" s="331" t="s">
        <v>13092</v>
      </c>
      <c r="C4373" s="331" t="str">
        <f t="shared" si="1"/>
        <v>PHMisamis Oriental</v>
      </c>
    </row>
    <row r="4374" ht="13.5" customHeight="1">
      <c r="A4374" s="331" t="s">
        <v>13091</v>
      </c>
      <c r="B4374" s="331" t="s">
        <v>13093</v>
      </c>
      <c r="C4374" s="331" t="str">
        <f t="shared" si="1"/>
        <v>PHSilangang Misamis</v>
      </c>
    </row>
    <row r="4375" ht="13.5" customHeight="1">
      <c r="A4375" s="331" t="s">
        <v>13094</v>
      </c>
      <c r="B4375" s="331" t="s">
        <v>13095</v>
      </c>
      <c r="C4375" s="331" t="str">
        <f t="shared" si="1"/>
        <v>PHDavao (Region XI)</v>
      </c>
    </row>
    <row r="4376" ht="13.5" customHeight="1">
      <c r="A4376" s="331" t="s">
        <v>13094</v>
      </c>
      <c r="B4376" s="331" t="s">
        <v>13096</v>
      </c>
      <c r="C4376" s="331" t="str">
        <f t="shared" si="1"/>
        <v>PHRehiyon ng Dabaw</v>
      </c>
    </row>
    <row r="4377" ht="13.5" customHeight="1">
      <c r="A4377" s="331" t="s">
        <v>13097</v>
      </c>
      <c r="B4377" s="331" t="s">
        <v>13098</v>
      </c>
      <c r="C4377" s="331" t="str">
        <f t="shared" si="1"/>
        <v>PHCompostela Valley</v>
      </c>
    </row>
    <row r="4378" ht="13.5" customHeight="1">
      <c r="A4378" s="331" t="s">
        <v>13097</v>
      </c>
      <c r="B4378" s="331" t="s">
        <v>13099</v>
      </c>
      <c r="C4378" s="331" t="str">
        <f t="shared" si="1"/>
        <v>PHLambak ng Kompostela</v>
      </c>
    </row>
    <row r="4379" ht="13.5" customHeight="1">
      <c r="A4379" s="331" t="s">
        <v>13100</v>
      </c>
      <c r="B4379" s="331" t="s">
        <v>13101</v>
      </c>
      <c r="C4379" s="331" t="str">
        <f t="shared" si="1"/>
        <v>PHDavao Oriental</v>
      </c>
    </row>
    <row r="4380" ht="13.5" customHeight="1">
      <c r="A4380" s="331" t="s">
        <v>13100</v>
      </c>
      <c r="B4380" s="331" t="s">
        <v>13102</v>
      </c>
      <c r="C4380" s="331" t="str">
        <f t="shared" si="1"/>
        <v>PHSilangang Dabaw</v>
      </c>
    </row>
    <row r="4381" ht="13.5" customHeight="1">
      <c r="A4381" s="331" t="s">
        <v>13103</v>
      </c>
      <c r="B4381" s="331" t="s">
        <v>13104</v>
      </c>
      <c r="C4381" s="331" t="str">
        <f t="shared" si="1"/>
        <v>PHDavao del Sur</v>
      </c>
    </row>
    <row r="4382" ht="13.5" customHeight="1">
      <c r="A4382" s="331" t="s">
        <v>13103</v>
      </c>
      <c r="B4382" s="331" t="s">
        <v>13105</v>
      </c>
      <c r="C4382" s="331" t="str">
        <f t="shared" si="1"/>
        <v>PHTimog Dabaw</v>
      </c>
    </row>
    <row r="4383" ht="13.5" customHeight="1">
      <c r="A4383" s="331" t="s">
        <v>13106</v>
      </c>
      <c r="B4383" s="331" t="s">
        <v>13107</v>
      </c>
      <c r="C4383" s="331" t="str">
        <f t="shared" si="1"/>
        <v>PHDavao del Norte</v>
      </c>
    </row>
    <row r="4384" ht="13.5" customHeight="1">
      <c r="A4384" s="331" t="s">
        <v>13106</v>
      </c>
      <c r="B4384" s="331" t="s">
        <v>13108</v>
      </c>
      <c r="C4384" s="331" t="str">
        <f t="shared" si="1"/>
        <v>PHHilagang Dabaw</v>
      </c>
    </row>
    <row r="4385" ht="13.5" customHeight="1">
      <c r="A4385" s="331" t="s">
        <v>13109</v>
      </c>
      <c r="B4385" s="331" t="s">
        <v>13110</v>
      </c>
      <c r="C4385" s="331" t="str">
        <f t="shared" si="1"/>
        <v>PHDavao Occidental</v>
      </c>
    </row>
    <row r="4386" ht="13.5" customHeight="1">
      <c r="A4386" s="331" t="s">
        <v>13109</v>
      </c>
      <c r="B4386" s="331" t="s">
        <v>13111</v>
      </c>
      <c r="C4386" s="331" t="str">
        <f t="shared" si="1"/>
        <v>PHKanlurang Dabaw</v>
      </c>
    </row>
    <row r="4387" ht="13.5" customHeight="1">
      <c r="A4387" s="331" t="s">
        <v>13112</v>
      </c>
      <c r="B4387" s="331" t="s">
        <v>13113</v>
      </c>
      <c r="C4387" s="331" t="str">
        <f t="shared" si="1"/>
        <v>PHSarangani</v>
      </c>
    </row>
    <row r="4388" ht="13.5" customHeight="1">
      <c r="A4388" s="331" t="s">
        <v>13112</v>
      </c>
      <c r="B4388" s="331" t="s">
        <v>13113</v>
      </c>
      <c r="C4388" s="331" t="str">
        <f t="shared" si="1"/>
        <v>PHSarangani</v>
      </c>
    </row>
    <row r="4389" ht="13.5" customHeight="1">
      <c r="A4389" s="331" t="s">
        <v>13114</v>
      </c>
      <c r="B4389" s="331" t="s">
        <v>13115</v>
      </c>
      <c r="C4389" s="331" t="str">
        <f t="shared" si="1"/>
        <v>PHSouth Cotabato</v>
      </c>
    </row>
    <row r="4390" ht="13.5" customHeight="1">
      <c r="A4390" s="331" t="s">
        <v>13114</v>
      </c>
      <c r="B4390" s="331" t="s">
        <v>13116</v>
      </c>
      <c r="C4390" s="331" t="str">
        <f t="shared" si="1"/>
        <v>PHTimog Kotabato</v>
      </c>
    </row>
    <row r="4391" ht="13.5" customHeight="1">
      <c r="A4391" s="331" t="s">
        <v>13117</v>
      </c>
      <c r="B4391" s="331" t="s">
        <v>13118</v>
      </c>
      <c r="C4391" s="331" t="str">
        <f t="shared" si="1"/>
        <v>PHSoccsksargen (Region XII)</v>
      </c>
    </row>
    <row r="4392" ht="13.5" customHeight="1">
      <c r="A4392" s="331" t="s">
        <v>13117</v>
      </c>
      <c r="B4392" s="331" t="s">
        <v>13119</v>
      </c>
      <c r="C4392" s="331" t="str">
        <f t="shared" si="1"/>
        <v>PHRehiyon ng Soccsksargen</v>
      </c>
    </row>
    <row r="4393" ht="13.5" customHeight="1">
      <c r="A4393" s="331" t="s">
        <v>13120</v>
      </c>
      <c r="B4393" s="331" t="s">
        <v>13121</v>
      </c>
      <c r="C4393" s="331" t="str">
        <f t="shared" si="1"/>
        <v>PHLanao del Norte</v>
      </c>
    </row>
    <row r="4394" ht="13.5" customHeight="1">
      <c r="A4394" s="331" t="s">
        <v>13120</v>
      </c>
      <c r="B4394" s="331" t="s">
        <v>13122</v>
      </c>
      <c r="C4394" s="331" t="str">
        <f t="shared" si="1"/>
        <v>PHHilagang Lanaw</v>
      </c>
    </row>
    <row r="4395" ht="13.5" customHeight="1">
      <c r="A4395" s="331" t="s">
        <v>13123</v>
      </c>
      <c r="B4395" s="331" t="s">
        <v>13124</v>
      </c>
      <c r="C4395" s="331" t="str">
        <f t="shared" si="1"/>
        <v>PHCotabato</v>
      </c>
    </row>
    <row r="4396" ht="13.5" customHeight="1">
      <c r="A4396" s="331" t="s">
        <v>13123</v>
      </c>
      <c r="B4396" s="331" t="s">
        <v>13125</v>
      </c>
      <c r="C4396" s="331" t="str">
        <f t="shared" si="1"/>
        <v>PHKotabato</v>
      </c>
    </row>
    <row r="4397" ht="13.5" customHeight="1">
      <c r="A4397" s="331" t="s">
        <v>13126</v>
      </c>
      <c r="B4397" s="331" t="s">
        <v>13127</v>
      </c>
      <c r="C4397" s="331" t="str">
        <f t="shared" si="1"/>
        <v>PHSultan Kudarat</v>
      </c>
    </row>
    <row r="4398" ht="13.5" customHeight="1">
      <c r="A4398" s="331" t="s">
        <v>13126</v>
      </c>
      <c r="B4398" s="331" t="s">
        <v>13127</v>
      </c>
      <c r="C4398" s="331" t="str">
        <f t="shared" si="1"/>
        <v>PHSultan Kudarat</v>
      </c>
    </row>
    <row r="4399" ht="13.5" customHeight="1">
      <c r="A4399" s="331" t="s">
        <v>13128</v>
      </c>
      <c r="B4399" s="331" t="s">
        <v>13129</v>
      </c>
      <c r="C4399" s="331" t="str">
        <f t="shared" si="1"/>
        <v>PHCaraga (Region XIII)</v>
      </c>
    </row>
    <row r="4400" ht="13.5" customHeight="1">
      <c r="A4400" s="331" t="s">
        <v>13128</v>
      </c>
      <c r="B4400" s="331" t="s">
        <v>13130</v>
      </c>
      <c r="C4400" s="331" t="str">
        <f t="shared" si="1"/>
        <v>PHRehiyon ng Karaga</v>
      </c>
    </row>
    <row r="4401" ht="13.5" customHeight="1">
      <c r="A4401" s="331" t="s">
        <v>13131</v>
      </c>
      <c r="B4401" s="331" t="s">
        <v>13132</v>
      </c>
      <c r="C4401" s="331" t="str">
        <f t="shared" si="1"/>
        <v>PHAgusan del Norte</v>
      </c>
    </row>
    <row r="4402" ht="13.5" customHeight="1">
      <c r="A4402" s="331" t="s">
        <v>13131</v>
      </c>
      <c r="B4402" s="331" t="s">
        <v>13133</v>
      </c>
      <c r="C4402" s="331" t="str">
        <f t="shared" si="1"/>
        <v>PHHilagang Agusan</v>
      </c>
    </row>
    <row r="4403" ht="13.5" customHeight="1">
      <c r="A4403" s="331" t="s">
        <v>13134</v>
      </c>
      <c r="B4403" s="331" t="s">
        <v>13135</v>
      </c>
      <c r="C4403" s="331" t="str">
        <f t="shared" si="1"/>
        <v>PHAgusan del Sur</v>
      </c>
    </row>
    <row r="4404" ht="13.5" customHeight="1">
      <c r="A4404" s="331" t="s">
        <v>13134</v>
      </c>
      <c r="B4404" s="331" t="s">
        <v>13136</v>
      </c>
      <c r="C4404" s="331" t="str">
        <f t="shared" si="1"/>
        <v>PHTimog Agusan</v>
      </c>
    </row>
    <row r="4405" ht="13.5" customHeight="1">
      <c r="A4405" s="331" t="s">
        <v>13137</v>
      </c>
      <c r="B4405" s="331" t="s">
        <v>13138</v>
      </c>
      <c r="C4405" s="331" t="str">
        <f t="shared" si="1"/>
        <v>PHDinagat Islands</v>
      </c>
    </row>
    <row r="4406" ht="13.5" customHeight="1">
      <c r="A4406" s="331" t="s">
        <v>13137</v>
      </c>
      <c r="B4406" s="331" t="s">
        <v>13139</v>
      </c>
      <c r="C4406" s="331" t="str">
        <f t="shared" si="1"/>
        <v>PHPulo ng Dinagat</v>
      </c>
    </row>
    <row r="4407" ht="13.5" customHeight="1">
      <c r="A4407" s="331" t="s">
        <v>13140</v>
      </c>
      <c r="B4407" s="331" t="s">
        <v>13141</v>
      </c>
      <c r="C4407" s="331" t="str">
        <f t="shared" si="1"/>
        <v>PHSurigao del Norte</v>
      </c>
    </row>
    <row r="4408" ht="13.5" customHeight="1">
      <c r="A4408" s="331" t="s">
        <v>13140</v>
      </c>
      <c r="B4408" s="331" t="s">
        <v>13142</v>
      </c>
      <c r="C4408" s="331" t="str">
        <f t="shared" si="1"/>
        <v>PHHilagang Surigaw</v>
      </c>
    </row>
    <row r="4409" ht="13.5" customHeight="1">
      <c r="A4409" s="331" t="s">
        <v>13143</v>
      </c>
      <c r="B4409" s="331" t="s">
        <v>13144</v>
      </c>
      <c r="C4409" s="331" t="str">
        <f t="shared" si="1"/>
        <v>PHSurigao del Sur</v>
      </c>
    </row>
    <row r="4410" ht="13.5" customHeight="1">
      <c r="A4410" s="331" t="s">
        <v>13143</v>
      </c>
      <c r="B4410" s="331" t="s">
        <v>13145</v>
      </c>
      <c r="C4410" s="331" t="str">
        <f t="shared" si="1"/>
        <v>PHTimog Surigaw</v>
      </c>
    </row>
    <row r="4411" ht="13.5" customHeight="1">
      <c r="A4411" s="331" t="s">
        <v>13146</v>
      </c>
      <c r="B4411" s="331" t="s">
        <v>13147</v>
      </c>
      <c r="C4411" s="331" t="str">
        <f t="shared" si="1"/>
        <v>PHAutonomous Region in Muslim Mindanao (ARMM)</v>
      </c>
    </row>
    <row r="4412" ht="13.5" customHeight="1">
      <c r="A4412" s="331" t="s">
        <v>13146</v>
      </c>
      <c r="B4412" s="331" t="s">
        <v>13148</v>
      </c>
      <c r="C4412" s="331" t="str">
        <f t="shared" si="1"/>
        <v>PHNagsasariling Rehiyon ng Muslim sa Mindanaw</v>
      </c>
    </row>
    <row r="4413" ht="13.5" customHeight="1">
      <c r="A4413" s="331" t="s">
        <v>13149</v>
      </c>
      <c r="B4413" s="331" t="s">
        <v>13150</v>
      </c>
      <c r="C4413" s="331" t="str">
        <f t="shared" si="1"/>
        <v>PHLanao del Sur</v>
      </c>
    </row>
    <row r="4414" ht="13.5" customHeight="1">
      <c r="A4414" s="331" t="s">
        <v>13149</v>
      </c>
      <c r="B4414" s="331" t="s">
        <v>13151</v>
      </c>
      <c r="C4414" s="331" t="str">
        <f t="shared" si="1"/>
        <v>PHTimog Lanaw</v>
      </c>
    </row>
    <row r="4415" ht="13.5" customHeight="1">
      <c r="A4415" s="331" t="s">
        <v>13152</v>
      </c>
      <c r="B4415" s="331" t="s">
        <v>13153</v>
      </c>
      <c r="C4415" s="331" t="str">
        <f t="shared" si="1"/>
        <v>PHMaguindanao</v>
      </c>
    </row>
    <row r="4416" ht="13.5" customHeight="1">
      <c r="A4416" s="331" t="s">
        <v>13152</v>
      </c>
      <c r="B4416" s="331" t="s">
        <v>13154</v>
      </c>
      <c r="C4416" s="331" t="str">
        <f t="shared" si="1"/>
        <v>PHMagindanaw</v>
      </c>
    </row>
    <row r="4417" ht="13.5" customHeight="1">
      <c r="A4417" s="331" t="s">
        <v>13155</v>
      </c>
      <c r="B4417" s="331" t="s">
        <v>13156</v>
      </c>
      <c r="C4417" s="331" t="str">
        <f t="shared" si="1"/>
        <v>PHSulu</v>
      </c>
    </row>
    <row r="4418" ht="13.5" customHeight="1">
      <c r="A4418" s="331" t="s">
        <v>13155</v>
      </c>
      <c r="B4418" s="331" t="s">
        <v>13156</v>
      </c>
      <c r="C4418" s="331" t="str">
        <f t="shared" si="1"/>
        <v>PHSulu</v>
      </c>
    </row>
    <row r="4419" ht="13.5" customHeight="1">
      <c r="A4419" s="331" t="s">
        <v>13157</v>
      </c>
      <c r="B4419" s="331" t="s">
        <v>13158</v>
      </c>
      <c r="C4419" s="331" t="str">
        <f t="shared" si="1"/>
        <v>PHTawi-Tawi</v>
      </c>
    </row>
    <row r="4420" ht="13.5" customHeight="1">
      <c r="A4420" s="331" t="s">
        <v>13157</v>
      </c>
      <c r="B4420" s="331" t="s">
        <v>13158</v>
      </c>
      <c r="C4420" s="331" t="str">
        <f t="shared" si="1"/>
        <v>PHTawi-Tawi</v>
      </c>
    </row>
    <row r="4421" ht="13.5" customHeight="1">
      <c r="A4421" s="331" t="s">
        <v>13159</v>
      </c>
      <c r="B4421" s="331" t="s">
        <v>13160</v>
      </c>
      <c r="C4421" s="331" t="str">
        <f t="shared" si="1"/>
        <v>PHCordillera Administrative Region (CAR)</v>
      </c>
    </row>
    <row r="4422" ht="13.5" customHeight="1">
      <c r="A4422" s="331" t="s">
        <v>13159</v>
      </c>
      <c r="B4422" s="331" t="s">
        <v>13161</v>
      </c>
      <c r="C4422" s="331" t="str">
        <f t="shared" si="1"/>
        <v>PHRehiyon ng Administratibo ng Kordilyera</v>
      </c>
    </row>
    <row r="4423" ht="13.5" customHeight="1">
      <c r="A4423" s="331" t="s">
        <v>13162</v>
      </c>
      <c r="B4423" s="331" t="s">
        <v>13163</v>
      </c>
      <c r="C4423" s="331" t="str">
        <f t="shared" si="1"/>
        <v>PHAbra</v>
      </c>
    </row>
    <row r="4424" ht="13.5" customHeight="1">
      <c r="A4424" s="331" t="s">
        <v>13162</v>
      </c>
      <c r="B4424" s="331" t="s">
        <v>13163</v>
      </c>
      <c r="C4424" s="331" t="str">
        <f t="shared" si="1"/>
        <v>PHAbra</v>
      </c>
    </row>
    <row r="4425" ht="13.5" customHeight="1">
      <c r="A4425" s="331" t="s">
        <v>13164</v>
      </c>
      <c r="B4425" s="331" t="s">
        <v>13165</v>
      </c>
      <c r="C4425" s="331" t="str">
        <f t="shared" si="1"/>
        <v>PHApayao</v>
      </c>
    </row>
    <row r="4426" ht="13.5" customHeight="1">
      <c r="A4426" s="331" t="s">
        <v>13164</v>
      </c>
      <c r="B4426" s="331" t="s">
        <v>13166</v>
      </c>
      <c r="C4426" s="331" t="str">
        <f t="shared" si="1"/>
        <v>PHApayaw</v>
      </c>
    </row>
    <row r="4427" ht="13.5" customHeight="1">
      <c r="A4427" s="331" t="s">
        <v>13167</v>
      </c>
      <c r="B4427" s="331" t="s">
        <v>13168</v>
      </c>
      <c r="C4427" s="331" t="str">
        <f t="shared" si="1"/>
        <v>PHBenguet</v>
      </c>
    </row>
    <row r="4428" ht="13.5" customHeight="1">
      <c r="A4428" s="331" t="s">
        <v>13167</v>
      </c>
      <c r="B4428" s="331" t="s">
        <v>13169</v>
      </c>
      <c r="C4428" s="331" t="str">
        <f t="shared" si="1"/>
        <v>PHBenget</v>
      </c>
    </row>
    <row r="4429" ht="13.5" customHeight="1">
      <c r="A4429" s="331" t="s">
        <v>13170</v>
      </c>
      <c r="B4429" s="331" t="s">
        <v>13171</v>
      </c>
      <c r="C4429" s="331" t="str">
        <f t="shared" si="1"/>
        <v>PHIfugao</v>
      </c>
    </row>
    <row r="4430" ht="13.5" customHeight="1">
      <c r="A4430" s="331" t="s">
        <v>13170</v>
      </c>
      <c r="B4430" s="331" t="s">
        <v>13172</v>
      </c>
      <c r="C4430" s="331" t="str">
        <f t="shared" si="1"/>
        <v>PHIpugaw</v>
      </c>
    </row>
    <row r="4431" ht="13.5" customHeight="1">
      <c r="A4431" s="331" t="s">
        <v>13173</v>
      </c>
      <c r="B4431" s="331" t="s">
        <v>13174</v>
      </c>
      <c r="C4431" s="331" t="str">
        <f t="shared" si="1"/>
        <v>PHKalinga</v>
      </c>
    </row>
    <row r="4432" ht="13.5" customHeight="1">
      <c r="A4432" s="331" t="s">
        <v>13173</v>
      </c>
      <c r="B4432" s="331" t="s">
        <v>13174</v>
      </c>
      <c r="C4432" s="331" t="str">
        <f t="shared" si="1"/>
        <v>PHKalinga</v>
      </c>
    </row>
    <row r="4433" ht="13.5" customHeight="1">
      <c r="A4433" s="331" t="s">
        <v>13175</v>
      </c>
      <c r="B4433" s="331" t="s">
        <v>13176</v>
      </c>
      <c r="C4433" s="331" t="str">
        <f t="shared" si="1"/>
        <v>PHMountain Province</v>
      </c>
    </row>
    <row r="4434" ht="13.5" customHeight="1">
      <c r="A4434" s="331" t="s">
        <v>13175</v>
      </c>
      <c r="B4434" s="331" t="s">
        <v>13177</v>
      </c>
      <c r="C4434" s="331" t="str">
        <f t="shared" si="1"/>
        <v>PHLalawigang Bulubundukin</v>
      </c>
    </row>
    <row r="4435" ht="13.5" customHeight="1">
      <c r="A4435" s="331" t="s">
        <v>13178</v>
      </c>
      <c r="B4435" s="331" t="s">
        <v>13179</v>
      </c>
      <c r="C4435" s="331" t="str">
        <f t="shared" si="1"/>
        <v>PHCalabarzon (Region IV-A)</v>
      </c>
    </row>
    <row r="4436" ht="13.5" customHeight="1">
      <c r="A4436" s="331" t="s">
        <v>13178</v>
      </c>
      <c r="B4436" s="331" t="s">
        <v>13180</v>
      </c>
      <c r="C4436" s="331" t="str">
        <f t="shared" si="1"/>
        <v>PHRehiyon ng Calabarzon</v>
      </c>
    </row>
    <row r="4437" ht="13.5" customHeight="1">
      <c r="A4437" s="331" t="s">
        <v>13181</v>
      </c>
      <c r="B4437" s="331" t="s">
        <v>13182</v>
      </c>
      <c r="C4437" s="331" t="str">
        <f t="shared" si="1"/>
        <v>PHBatangas</v>
      </c>
    </row>
    <row r="4438" ht="13.5" customHeight="1">
      <c r="A4438" s="331" t="s">
        <v>13181</v>
      </c>
      <c r="B4438" s="331" t="s">
        <v>13182</v>
      </c>
      <c r="C4438" s="331" t="str">
        <f t="shared" si="1"/>
        <v>PHBatangas</v>
      </c>
    </row>
    <row r="4439" ht="13.5" customHeight="1">
      <c r="A4439" s="331" t="s">
        <v>13183</v>
      </c>
      <c r="B4439" s="331" t="s">
        <v>1868</v>
      </c>
      <c r="C4439" s="331" t="str">
        <f t="shared" si="1"/>
        <v>PHCavite</v>
      </c>
    </row>
    <row r="4440" ht="13.5" customHeight="1">
      <c r="A4440" s="331" t="s">
        <v>13183</v>
      </c>
      <c r="B4440" s="331" t="s">
        <v>13184</v>
      </c>
      <c r="C4440" s="331" t="str">
        <f t="shared" si="1"/>
        <v>PHKabite</v>
      </c>
    </row>
    <row r="4441" ht="13.5" customHeight="1">
      <c r="A4441" s="331" t="s">
        <v>13185</v>
      </c>
      <c r="B4441" s="331" t="s">
        <v>13186</v>
      </c>
      <c r="C4441" s="331" t="str">
        <f t="shared" si="1"/>
        <v>PHLaguna</v>
      </c>
    </row>
    <row r="4442" ht="13.5" customHeight="1">
      <c r="A4442" s="331" t="s">
        <v>13185</v>
      </c>
      <c r="B4442" s="331" t="s">
        <v>13186</v>
      </c>
      <c r="C4442" s="331" t="str">
        <f t="shared" si="1"/>
        <v>PHLaguna</v>
      </c>
    </row>
    <row r="4443" ht="13.5" customHeight="1">
      <c r="A4443" s="331" t="s">
        <v>13187</v>
      </c>
      <c r="B4443" s="331" t="s">
        <v>13188</v>
      </c>
      <c r="C4443" s="331" t="str">
        <f t="shared" si="1"/>
        <v>PHQuezon</v>
      </c>
    </row>
    <row r="4444" ht="13.5" customHeight="1">
      <c r="A4444" s="331" t="s">
        <v>13187</v>
      </c>
      <c r="B4444" s="331" t="s">
        <v>13189</v>
      </c>
      <c r="C4444" s="331" t="str">
        <f t="shared" si="1"/>
        <v>PHKeson</v>
      </c>
    </row>
    <row r="4445" ht="13.5" customHeight="1">
      <c r="A4445" s="331" t="s">
        <v>13190</v>
      </c>
      <c r="B4445" s="331" t="s">
        <v>1303</v>
      </c>
      <c r="C4445" s="331" t="str">
        <f t="shared" si="1"/>
        <v>PHRizal</v>
      </c>
    </row>
    <row r="4446" ht="13.5" customHeight="1">
      <c r="A4446" s="331" t="s">
        <v>13190</v>
      </c>
      <c r="B4446" s="331" t="s">
        <v>13191</v>
      </c>
      <c r="C4446" s="331" t="str">
        <f t="shared" si="1"/>
        <v>PHRisal</v>
      </c>
    </row>
    <row r="4447" ht="13.5" customHeight="1">
      <c r="A4447" s="331" t="s">
        <v>13192</v>
      </c>
      <c r="B4447" s="331" t="s">
        <v>13193</v>
      </c>
      <c r="C4447" s="331" t="str">
        <f t="shared" si="1"/>
        <v>PHMimaropa (Region IV-B)</v>
      </c>
    </row>
    <row r="4448" ht="13.5" customHeight="1">
      <c r="A4448" s="331" t="s">
        <v>13192</v>
      </c>
      <c r="B4448" s="331" t="s">
        <v>13194</v>
      </c>
      <c r="C4448" s="331" t="str">
        <f t="shared" si="1"/>
        <v>PHRehiyon ng Mimaropa</v>
      </c>
    </row>
    <row r="4449" ht="13.5" customHeight="1">
      <c r="A4449" s="331" t="s">
        <v>13195</v>
      </c>
      <c r="B4449" s="331" t="s">
        <v>13196</v>
      </c>
      <c r="C4449" s="331" t="str">
        <f t="shared" si="1"/>
        <v>PHMarinduque</v>
      </c>
    </row>
    <row r="4450" ht="13.5" customHeight="1">
      <c r="A4450" s="331" t="s">
        <v>13195</v>
      </c>
      <c r="B4450" s="331" t="s">
        <v>13197</v>
      </c>
      <c r="C4450" s="331" t="str">
        <f t="shared" si="1"/>
        <v>PHMarinduke</v>
      </c>
    </row>
    <row r="4451" ht="13.5" customHeight="1">
      <c r="A4451" s="331" t="s">
        <v>13198</v>
      </c>
      <c r="B4451" s="331" t="s">
        <v>13199</v>
      </c>
      <c r="C4451" s="331" t="str">
        <f t="shared" si="1"/>
        <v>PHMindoro Occidental</v>
      </c>
    </row>
    <row r="4452" ht="13.5" customHeight="1">
      <c r="A4452" s="331" t="s">
        <v>13198</v>
      </c>
      <c r="B4452" s="331" t="s">
        <v>13200</v>
      </c>
      <c r="C4452" s="331" t="str">
        <f t="shared" si="1"/>
        <v>PHKanlurang Mindoro</v>
      </c>
    </row>
    <row r="4453" ht="13.5" customHeight="1">
      <c r="A4453" s="331" t="s">
        <v>13201</v>
      </c>
      <c r="B4453" s="331" t="s">
        <v>13202</v>
      </c>
      <c r="C4453" s="331" t="str">
        <f t="shared" si="1"/>
        <v>PHMindoro Oriental</v>
      </c>
    </row>
    <row r="4454" ht="13.5" customHeight="1">
      <c r="A4454" s="331" t="s">
        <v>13201</v>
      </c>
      <c r="B4454" s="331" t="s">
        <v>13203</v>
      </c>
      <c r="C4454" s="331" t="str">
        <f t="shared" si="1"/>
        <v>PHSilangang Mindoro</v>
      </c>
    </row>
    <row r="4455" ht="13.5" customHeight="1">
      <c r="A4455" s="331" t="s">
        <v>13204</v>
      </c>
      <c r="B4455" s="331" t="s">
        <v>13205</v>
      </c>
      <c r="C4455" s="331" t="str">
        <f t="shared" si="1"/>
        <v>PHPalawan</v>
      </c>
    </row>
    <row r="4456" ht="13.5" customHeight="1">
      <c r="A4456" s="331" t="s">
        <v>13204</v>
      </c>
      <c r="B4456" s="331" t="s">
        <v>13205</v>
      </c>
      <c r="C4456" s="331" t="str">
        <f t="shared" si="1"/>
        <v>PHPalawan</v>
      </c>
    </row>
    <row r="4457" ht="13.5" customHeight="1">
      <c r="A4457" s="331" t="s">
        <v>13206</v>
      </c>
      <c r="B4457" s="331" t="s">
        <v>13207</v>
      </c>
      <c r="C4457" s="331" t="str">
        <f t="shared" si="1"/>
        <v>PHRomblon</v>
      </c>
    </row>
    <row r="4458" ht="13.5" customHeight="1">
      <c r="A4458" s="331" t="s">
        <v>13206</v>
      </c>
      <c r="B4458" s="331" t="s">
        <v>13207</v>
      </c>
      <c r="C4458" s="331" t="str">
        <f t="shared" si="1"/>
        <v>PHRomblon</v>
      </c>
    </row>
    <row r="4459" ht="13.5" customHeight="1">
      <c r="A4459" s="331" t="s">
        <v>13208</v>
      </c>
      <c r="B4459" s="331" t="s">
        <v>13209</v>
      </c>
      <c r="C4459" s="331" t="str">
        <f t="shared" si="1"/>
        <v>PKGilgit-Baltistan</v>
      </c>
    </row>
    <row r="4460" ht="13.5" customHeight="1">
      <c r="A4460" s="331" t="s">
        <v>13208</v>
      </c>
      <c r="B4460" s="331" t="s">
        <v>13210</v>
      </c>
      <c r="C4460" s="331" t="str">
        <f t="shared" si="1"/>
        <v>PKGilgit-Baltistān</v>
      </c>
    </row>
    <row r="4461" ht="13.5" customHeight="1">
      <c r="A4461" s="331" t="s">
        <v>13211</v>
      </c>
      <c r="B4461" s="331" t="s">
        <v>13212</v>
      </c>
      <c r="C4461" s="331" t="str">
        <f t="shared" si="1"/>
        <v>PKAzad Jammu and Kashmir</v>
      </c>
    </row>
    <row r="4462" ht="13.5" customHeight="1">
      <c r="A4462" s="331" t="s">
        <v>13211</v>
      </c>
      <c r="B4462" s="331" t="s">
        <v>13213</v>
      </c>
      <c r="C4462" s="331" t="str">
        <f t="shared" si="1"/>
        <v>PKĀzād Jammūñ o Kashmīr</v>
      </c>
    </row>
    <row r="4463" ht="13.5" customHeight="1">
      <c r="A4463" s="331" t="s">
        <v>13214</v>
      </c>
      <c r="B4463" s="331" t="s">
        <v>13215</v>
      </c>
      <c r="C4463" s="331" t="str">
        <f t="shared" si="1"/>
        <v>PKIslamabad</v>
      </c>
    </row>
    <row r="4464" ht="13.5" customHeight="1">
      <c r="A4464" s="331" t="s">
        <v>13214</v>
      </c>
      <c r="B4464" s="331" t="s">
        <v>13216</v>
      </c>
      <c r="C4464" s="331" t="str">
        <f t="shared" si="1"/>
        <v>PKIslāmābād</v>
      </c>
    </row>
    <row r="4465" ht="13.5" customHeight="1">
      <c r="A4465" s="331" t="s">
        <v>13217</v>
      </c>
      <c r="B4465" s="331" t="s">
        <v>13218</v>
      </c>
      <c r="C4465" s="331" t="str">
        <f t="shared" si="1"/>
        <v>PKBalochistan</v>
      </c>
    </row>
    <row r="4466" ht="13.5" customHeight="1">
      <c r="A4466" s="331" t="s">
        <v>13217</v>
      </c>
      <c r="B4466" s="331" t="s">
        <v>13219</v>
      </c>
      <c r="C4466" s="331" t="str">
        <f t="shared" si="1"/>
        <v>PKBalōchistān</v>
      </c>
    </row>
    <row r="4467" ht="13.5" customHeight="1">
      <c r="A4467" s="331" t="s">
        <v>13220</v>
      </c>
      <c r="B4467" s="331" t="s">
        <v>13221</v>
      </c>
      <c r="C4467" s="331" t="str">
        <f t="shared" si="1"/>
        <v>PKKhyber Pakhtunkhwa</v>
      </c>
    </row>
    <row r="4468" ht="13.5" customHeight="1">
      <c r="A4468" s="331" t="s">
        <v>13220</v>
      </c>
      <c r="B4468" s="331" t="s">
        <v>13222</v>
      </c>
      <c r="C4468" s="331" t="str">
        <f t="shared" si="1"/>
        <v>PKKhaībar Pakhtūnkhwā</v>
      </c>
    </row>
    <row r="4469" ht="13.5" customHeight="1">
      <c r="A4469" s="331" t="s">
        <v>13223</v>
      </c>
      <c r="B4469" s="331" t="s">
        <v>9666</v>
      </c>
      <c r="C4469" s="331" t="str">
        <f t="shared" si="1"/>
        <v>PKPunjab</v>
      </c>
    </row>
    <row r="4470" ht="13.5" customHeight="1">
      <c r="A4470" s="331" t="s">
        <v>13223</v>
      </c>
      <c r="B4470" s="331" t="s">
        <v>13224</v>
      </c>
      <c r="C4470" s="331" t="str">
        <f t="shared" si="1"/>
        <v>PKPanjāb</v>
      </c>
    </row>
    <row r="4471" ht="13.5" customHeight="1">
      <c r="A4471" s="331" t="s">
        <v>13225</v>
      </c>
      <c r="B4471" s="331" t="s">
        <v>13226</v>
      </c>
      <c r="C4471" s="331" t="str">
        <f t="shared" si="1"/>
        <v>PKSindh</v>
      </c>
    </row>
    <row r="4472" ht="13.5" customHeight="1">
      <c r="A4472" s="331" t="s">
        <v>13225</v>
      </c>
      <c r="B4472" s="331" t="s">
        <v>13226</v>
      </c>
      <c r="C4472" s="331" t="str">
        <f t="shared" si="1"/>
        <v>PKSindh</v>
      </c>
    </row>
    <row r="4473" ht="13.5" customHeight="1">
      <c r="A4473" s="331" t="s">
        <v>13227</v>
      </c>
      <c r="B4473" s="331" t="s">
        <v>1466</v>
      </c>
      <c r="C4473" s="331" t="str">
        <f t="shared" si="1"/>
        <v>PLDolnośląskie</v>
      </c>
    </row>
    <row r="4474" ht="13.5" customHeight="1">
      <c r="A4474" s="331" t="s">
        <v>13228</v>
      </c>
      <c r="B4474" s="331" t="s">
        <v>13229</v>
      </c>
      <c r="C4474" s="331" t="str">
        <f t="shared" si="1"/>
        <v>PLKujawsko-pomorskie</v>
      </c>
    </row>
    <row r="4475" ht="13.5" customHeight="1">
      <c r="A4475" s="331" t="s">
        <v>13230</v>
      </c>
      <c r="B4475" s="331" t="s">
        <v>13231</v>
      </c>
      <c r="C4475" s="331" t="str">
        <f t="shared" si="1"/>
        <v>PLLubelskie</v>
      </c>
    </row>
    <row r="4476" ht="13.5" customHeight="1">
      <c r="A4476" s="331" t="s">
        <v>13232</v>
      </c>
      <c r="B4476" s="331" t="s">
        <v>13233</v>
      </c>
      <c r="C4476" s="331" t="str">
        <f t="shared" si="1"/>
        <v>PLLubuskie</v>
      </c>
    </row>
    <row r="4477" ht="13.5" customHeight="1">
      <c r="A4477" s="331" t="s">
        <v>13234</v>
      </c>
      <c r="B4477" s="331" t="s">
        <v>13235</v>
      </c>
      <c r="C4477" s="331" t="str">
        <f t="shared" si="1"/>
        <v>PLŁódzkie</v>
      </c>
    </row>
    <row r="4478" ht="13.5" customHeight="1">
      <c r="A4478" s="331" t="s">
        <v>13236</v>
      </c>
      <c r="B4478" s="331" t="s">
        <v>13237</v>
      </c>
      <c r="C4478" s="331" t="str">
        <f t="shared" si="1"/>
        <v>PLMałopolskie</v>
      </c>
    </row>
    <row r="4479" ht="13.5" customHeight="1">
      <c r="A4479" s="331" t="s">
        <v>13238</v>
      </c>
      <c r="B4479" s="331" t="s">
        <v>13239</v>
      </c>
      <c r="C4479" s="331" t="str">
        <f t="shared" si="1"/>
        <v>PLMazowieckie</v>
      </c>
    </row>
    <row r="4480" ht="13.5" customHeight="1">
      <c r="A4480" s="331" t="s">
        <v>13240</v>
      </c>
      <c r="B4480" s="331" t="s">
        <v>13241</v>
      </c>
      <c r="C4480" s="331" t="str">
        <f t="shared" si="1"/>
        <v>PLOpolskie</v>
      </c>
    </row>
    <row r="4481" ht="13.5" customHeight="1">
      <c r="A4481" s="331" t="s">
        <v>13242</v>
      </c>
      <c r="B4481" s="331" t="s">
        <v>1813</v>
      </c>
      <c r="C4481" s="331" t="str">
        <f t="shared" si="1"/>
        <v>PLPodkarpackie</v>
      </c>
    </row>
    <row r="4482" ht="13.5" customHeight="1">
      <c r="A4482" s="331" t="s">
        <v>13243</v>
      </c>
      <c r="B4482" s="331" t="s">
        <v>13244</v>
      </c>
      <c r="C4482" s="331" t="str">
        <f t="shared" si="1"/>
        <v>PLPodlaskie</v>
      </c>
    </row>
    <row r="4483" ht="13.5" customHeight="1">
      <c r="A4483" s="331" t="s">
        <v>13245</v>
      </c>
      <c r="B4483" s="331" t="s">
        <v>13246</v>
      </c>
      <c r="C4483" s="331" t="str">
        <f t="shared" si="1"/>
        <v>PLPomorskie</v>
      </c>
    </row>
    <row r="4484" ht="13.5" customHeight="1">
      <c r="A4484" s="331" t="s">
        <v>13247</v>
      </c>
      <c r="B4484" s="331" t="s">
        <v>13248</v>
      </c>
      <c r="C4484" s="331" t="str">
        <f t="shared" si="1"/>
        <v>PLŚląskie</v>
      </c>
    </row>
    <row r="4485" ht="13.5" customHeight="1">
      <c r="A4485" s="331" t="s">
        <v>13249</v>
      </c>
      <c r="B4485" s="331" t="s">
        <v>13250</v>
      </c>
      <c r="C4485" s="331" t="str">
        <f t="shared" si="1"/>
        <v>PLŚwiętokrzyskie</v>
      </c>
    </row>
    <row r="4486" ht="13.5" customHeight="1">
      <c r="A4486" s="331" t="s">
        <v>13251</v>
      </c>
      <c r="B4486" s="331" t="s">
        <v>13252</v>
      </c>
      <c r="C4486" s="331" t="str">
        <f t="shared" si="1"/>
        <v>PLWarmińsko-mazurskie</v>
      </c>
    </row>
    <row r="4487" ht="13.5" customHeight="1">
      <c r="A4487" s="331" t="s">
        <v>13253</v>
      </c>
      <c r="B4487" s="331" t="s">
        <v>13254</v>
      </c>
      <c r="C4487" s="331" t="str">
        <f t="shared" si="1"/>
        <v>PLWielkopolskie</v>
      </c>
    </row>
    <row r="4488" ht="13.5" customHeight="1">
      <c r="A4488" s="331" t="s">
        <v>13255</v>
      </c>
      <c r="B4488" s="331" t="s">
        <v>13256</v>
      </c>
      <c r="C4488" s="331" t="str">
        <f t="shared" si="1"/>
        <v>PLZachodniopomorskie</v>
      </c>
    </row>
    <row r="4489" ht="13.5" customHeight="1">
      <c r="A4489" s="331" t="s">
        <v>13257</v>
      </c>
      <c r="B4489" s="331" t="s">
        <v>13258</v>
      </c>
      <c r="C4489" s="331" t="str">
        <f t="shared" si="1"/>
        <v>PSBayt Laḩm</v>
      </c>
    </row>
    <row r="4490" ht="13.5" customHeight="1">
      <c r="A4490" s="331" t="s">
        <v>13257</v>
      </c>
      <c r="B4490" s="331" t="s">
        <v>13259</v>
      </c>
      <c r="C4490" s="331" t="str">
        <f t="shared" si="1"/>
        <v>PSBethlehem</v>
      </c>
    </row>
    <row r="4491" ht="13.5" customHeight="1">
      <c r="A4491" s="331" t="s">
        <v>13260</v>
      </c>
      <c r="B4491" s="331" t="s">
        <v>13261</v>
      </c>
      <c r="C4491" s="331" t="str">
        <f t="shared" si="1"/>
        <v>PSDayr al Balaḩ</v>
      </c>
    </row>
    <row r="4492" ht="13.5" customHeight="1">
      <c r="A4492" s="331" t="s">
        <v>13260</v>
      </c>
      <c r="B4492" s="331" t="s">
        <v>13262</v>
      </c>
      <c r="C4492" s="331" t="str">
        <f t="shared" si="1"/>
        <v>PSDeir El Balah</v>
      </c>
    </row>
    <row r="4493" ht="13.5" customHeight="1">
      <c r="A4493" s="331" t="s">
        <v>13263</v>
      </c>
      <c r="B4493" s="331" t="s">
        <v>13264</v>
      </c>
      <c r="C4493" s="331" t="str">
        <f t="shared" si="1"/>
        <v>PSGhazzah</v>
      </c>
    </row>
    <row r="4494" ht="13.5" customHeight="1">
      <c r="A4494" s="331" t="s">
        <v>13263</v>
      </c>
      <c r="B4494" s="331" t="s">
        <v>12418</v>
      </c>
      <c r="C4494" s="331" t="str">
        <f t="shared" si="1"/>
        <v>PSGaza</v>
      </c>
    </row>
    <row r="4495" ht="13.5" customHeight="1">
      <c r="A4495" s="331" t="s">
        <v>13265</v>
      </c>
      <c r="B4495" s="331" t="s">
        <v>13266</v>
      </c>
      <c r="C4495" s="331" t="str">
        <f t="shared" si="1"/>
        <v>PSAl Khalīl</v>
      </c>
    </row>
    <row r="4496" ht="13.5" customHeight="1">
      <c r="A4496" s="331" t="s">
        <v>13265</v>
      </c>
      <c r="B4496" s="331" t="s">
        <v>13267</v>
      </c>
      <c r="C4496" s="331" t="str">
        <f t="shared" si="1"/>
        <v>PSHebron</v>
      </c>
    </row>
    <row r="4497" ht="13.5" customHeight="1">
      <c r="A4497" s="331" t="s">
        <v>13268</v>
      </c>
      <c r="B4497" s="331" t="s">
        <v>9609</v>
      </c>
      <c r="C4497" s="331" t="str">
        <f t="shared" si="1"/>
        <v>PSAl Quds</v>
      </c>
    </row>
    <row r="4498" ht="13.5" customHeight="1">
      <c r="A4498" s="331" t="s">
        <v>13268</v>
      </c>
      <c r="B4498" s="331" t="s">
        <v>13269</v>
      </c>
      <c r="C4498" s="331" t="str">
        <f t="shared" si="1"/>
        <v>PSJerusalem</v>
      </c>
    </row>
    <row r="4499" ht="13.5" customHeight="1">
      <c r="A4499" s="331" t="s">
        <v>13270</v>
      </c>
      <c r="B4499" s="331" t="s">
        <v>13271</v>
      </c>
      <c r="C4499" s="331" t="str">
        <f t="shared" si="1"/>
        <v>PSJanīn</v>
      </c>
    </row>
    <row r="4500" ht="13.5" customHeight="1">
      <c r="A4500" s="331" t="s">
        <v>13270</v>
      </c>
      <c r="B4500" s="331" t="s">
        <v>13272</v>
      </c>
      <c r="C4500" s="331" t="str">
        <f t="shared" si="1"/>
        <v>PSJenin</v>
      </c>
    </row>
    <row r="4501" ht="13.5" customHeight="1">
      <c r="A4501" s="331" t="s">
        <v>13273</v>
      </c>
      <c r="B4501" s="331" t="s">
        <v>13274</v>
      </c>
      <c r="C4501" s="331" t="str">
        <f t="shared" si="1"/>
        <v>PSArīḩā wal Aghwār</v>
      </c>
    </row>
    <row r="4502" ht="13.5" customHeight="1">
      <c r="A4502" s="331" t="s">
        <v>13273</v>
      </c>
      <c r="B4502" s="331" t="s">
        <v>13275</v>
      </c>
      <c r="C4502" s="331" t="str">
        <f t="shared" si="1"/>
        <v>PSJericho and Al Aghwar</v>
      </c>
    </row>
    <row r="4503" ht="13.5" customHeight="1">
      <c r="A4503" s="331" t="s">
        <v>13276</v>
      </c>
      <c r="B4503" s="331" t="s">
        <v>13277</v>
      </c>
      <c r="C4503" s="331" t="str">
        <f t="shared" si="1"/>
        <v>PSKhān Yūnis</v>
      </c>
    </row>
    <row r="4504" ht="13.5" customHeight="1">
      <c r="A4504" s="331" t="s">
        <v>13276</v>
      </c>
      <c r="B4504" s="331" t="s">
        <v>13278</v>
      </c>
      <c r="C4504" s="331" t="str">
        <f t="shared" si="1"/>
        <v>PSKhan Yunis</v>
      </c>
    </row>
    <row r="4505" ht="13.5" customHeight="1">
      <c r="A4505" s="331" t="s">
        <v>13279</v>
      </c>
      <c r="B4505" s="331" t="s">
        <v>13280</v>
      </c>
      <c r="C4505" s="331" t="str">
        <f t="shared" si="1"/>
        <v>PSNāblus</v>
      </c>
    </row>
    <row r="4506" ht="13.5" customHeight="1">
      <c r="A4506" s="331" t="s">
        <v>13279</v>
      </c>
      <c r="B4506" s="331" t="s">
        <v>13281</v>
      </c>
      <c r="C4506" s="331" t="str">
        <f t="shared" si="1"/>
        <v>PSNablus</v>
      </c>
    </row>
    <row r="4507" ht="13.5" customHeight="1">
      <c r="A4507" s="331" t="s">
        <v>13282</v>
      </c>
      <c r="B4507" s="331" t="s">
        <v>13283</v>
      </c>
      <c r="C4507" s="331" t="str">
        <f t="shared" si="1"/>
        <v>PSShamāl Ghazzah</v>
      </c>
    </row>
    <row r="4508" ht="13.5" customHeight="1">
      <c r="A4508" s="331" t="s">
        <v>13282</v>
      </c>
      <c r="B4508" s="331" t="s">
        <v>13284</v>
      </c>
      <c r="C4508" s="331" t="str">
        <f t="shared" si="1"/>
        <v>PSNorth Gaza</v>
      </c>
    </row>
    <row r="4509" ht="13.5" customHeight="1">
      <c r="A4509" s="331" t="s">
        <v>13285</v>
      </c>
      <c r="B4509" s="331" t="s">
        <v>13286</v>
      </c>
      <c r="C4509" s="331" t="str">
        <f t="shared" si="1"/>
        <v>PSQalqīlyah</v>
      </c>
    </row>
    <row r="4510" ht="13.5" customHeight="1">
      <c r="A4510" s="331" t="s">
        <v>13285</v>
      </c>
      <c r="B4510" s="331" t="s">
        <v>13287</v>
      </c>
      <c r="C4510" s="331" t="str">
        <f t="shared" si="1"/>
        <v>PSQalqilya</v>
      </c>
    </row>
    <row r="4511" ht="13.5" customHeight="1">
      <c r="A4511" s="331" t="s">
        <v>13288</v>
      </c>
      <c r="B4511" s="331" t="s">
        <v>13289</v>
      </c>
      <c r="C4511" s="331" t="str">
        <f t="shared" si="1"/>
        <v>PSRām Allāh wal Bīrah</v>
      </c>
    </row>
    <row r="4512" ht="13.5" customHeight="1">
      <c r="A4512" s="331" t="s">
        <v>13288</v>
      </c>
      <c r="B4512" s="331" t="s">
        <v>13290</v>
      </c>
      <c r="C4512" s="331" t="str">
        <f t="shared" si="1"/>
        <v>PSRamallah</v>
      </c>
    </row>
    <row r="4513" ht="13.5" customHeight="1">
      <c r="A4513" s="331" t="s">
        <v>13291</v>
      </c>
      <c r="B4513" s="331" t="s">
        <v>13292</v>
      </c>
      <c r="C4513" s="331" t="str">
        <f t="shared" si="1"/>
        <v>PSRafaḩ</v>
      </c>
    </row>
    <row r="4514" ht="13.5" customHeight="1">
      <c r="A4514" s="331" t="s">
        <v>13291</v>
      </c>
      <c r="B4514" s="331" t="s">
        <v>13293</v>
      </c>
      <c r="C4514" s="331" t="str">
        <f t="shared" si="1"/>
        <v>PSRafah</v>
      </c>
    </row>
    <row r="4515" ht="13.5" customHeight="1">
      <c r="A4515" s="331" t="s">
        <v>13294</v>
      </c>
      <c r="B4515" s="331" t="s">
        <v>13295</v>
      </c>
      <c r="C4515" s="331" t="str">
        <f t="shared" si="1"/>
        <v>PSSalfīt</v>
      </c>
    </row>
    <row r="4516" ht="13.5" customHeight="1">
      <c r="A4516" s="331" t="s">
        <v>13294</v>
      </c>
      <c r="B4516" s="331" t="s">
        <v>13296</v>
      </c>
      <c r="C4516" s="331" t="str">
        <f t="shared" si="1"/>
        <v>PSSalfit</v>
      </c>
    </row>
    <row r="4517" ht="13.5" customHeight="1">
      <c r="A4517" s="331" t="s">
        <v>13297</v>
      </c>
      <c r="B4517" s="331" t="s">
        <v>13298</v>
      </c>
      <c r="C4517" s="331" t="str">
        <f t="shared" si="1"/>
        <v>PSŢūbās</v>
      </c>
    </row>
    <row r="4518" ht="13.5" customHeight="1">
      <c r="A4518" s="331" t="s">
        <v>13297</v>
      </c>
      <c r="B4518" s="331" t="s">
        <v>13299</v>
      </c>
      <c r="C4518" s="331" t="str">
        <f t="shared" si="1"/>
        <v>PSTubas</v>
      </c>
    </row>
    <row r="4519" ht="13.5" customHeight="1">
      <c r="A4519" s="331" t="s">
        <v>13300</v>
      </c>
      <c r="B4519" s="331" t="s">
        <v>13301</v>
      </c>
      <c r="C4519" s="331" t="str">
        <f t="shared" si="1"/>
        <v>PSŢūlkarm</v>
      </c>
    </row>
    <row r="4520" ht="13.5" customHeight="1">
      <c r="A4520" s="331" t="s">
        <v>13300</v>
      </c>
      <c r="B4520" s="331" t="s">
        <v>13302</v>
      </c>
      <c r="C4520" s="331" t="str">
        <f t="shared" si="1"/>
        <v>PSTulkarm</v>
      </c>
    </row>
    <row r="4521" ht="13.5" customHeight="1">
      <c r="A4521" s="331" t="s">
        <v>13303</v>
      </c>
      <c r="B4521" s="331" t="s">
        <v>13304</v>
      </c>
      <c r="C4521" s="331" t="str">
        <f t="shared" si="1"/>
        <v>PTRegião Autónoma dos Açores</v>
      </c>
    </row>
    <row r="4522" ht="13.5" customHeight="1">
      <c r="A4522" s="331" t="s">
        <v>13305</v>
      </c>
      <c r="B4522" s="331" t="s">
        <v>13306</v>
      </c>
      <c r="C4522" s="331" t="str">
        <f t="shared" si="1"/>
        <v>PTRegião Autónoma da Madeira</v>
      </c>
    </row>
    <row r="4523" ht="13.5" customHeight="1">
      <c r="A4523" s="331" t="s">
        <v>13307</v>
      </c>
      <c r="B4523" s="331" t="s">
        <v>13308</v>
      </c>
      <c r="C4523" s="331" t="str">
        <f t="shared" si="1"/>
        <v>PTAveiro</v>
      </c>
    </row>
    <row r="4524" ht="13.5" customHeight="1">
      <c r="A4524" s="331" t="s">
        <v>13309</v>
      </c>
      <c r="B4524" s="331" t="s">
        <v>13310</v>
      </c>
      <c r="C4524" s="331" t="str">
        <f t="shared" si="1"/>
        <v>PTBeja</v>
      </c>
    </row>
    <row r="4525" ht="13.5" customHeight="1">
      <c r="A4525" s="331" t="s">
        <v>13311</v>
      </c>
      <c r="B4525" s="331" t="s">
        <v>13312</v>
      </c>
      <c r="C4525" s="331" t="str">
        <f t="shared" si="1"/>
        <v>PTBraga</v>
      </c>
    </row>
    <row r="4526" ht="13.5" customHeight="1">
      <c r="A4526" s="331" t="s">
        <v>13313</v>
      </c>
      <c r="B4526" s="331" t="s">
        <v>13314</v>
      </c>
      <c r="C4526" s="331" t="str">
        <f t="shared" si="1"/>
        <v>PTBragança</v>
      </c>
    </row>
    <row r="4527" ht="13.5" customHeight="1">
      <c r="A4527" s="331" t="s">
        <v>13315</v>
      </c>
      <c r="B4527" s="331" t="s">
        <v>13316</v>
      </c>
      <c r="C4527" s="331" t="str">
        <f t="shared" si="1"/>
        <v>PTCastelo Branco</v>
      </c>
    </row>
    <row r="4528" ht="13.5" customHeight="1">
      <c r="A4528" s="331" t="s">
        <v>13317</v>
      </c>
      <c r="B4528" s="331" t="s">
        <v>13318</v>
      </c>
      <c r="C4528" s="331" t="str">
        <f t="shared" si="1"/>
        <v>PTCoimbra</v>
      </c>
    </row>
    <row r="4529" ht="13.5" customHeight="1">
      <c r="A4529" s="331" t="s">
        <v>13319</v>
      </c>
      <c r="B4529" s="331" t="s">
        <v>13320</v>
      </c>
      <c r="C4529" s="331" t="str">
        <f t="shared" si="1"/>
        <v>PTÉvora</v>
      </c>
    </row>
    <row r="4530" ht="13.5" customHeight="1">
      <c r="A4530" s="331" t="s">
        <v>13321</v>
      </c>
      <c r="B4530" s="331" t="s">
        <v>13322</v>
      </c>
      <c r="C4530" s="331" t="str">
        <f t="shared" si="1"/>
        <v>PTFaro</v>
      </c>
    </row>
    <row r="4531" ht="13.5" customHeight="1">
      <c r="A4531" s="331" t="s">
        <v>13323</v>
      </c>
      <c r="B4531" s="331" t="s">
        <v>13324</v>
      </c>
      <c r="C4531" s="331" t="str">
        <f t="shared" si="1"/>
        <v>PTGuarda</v>
      </c>
    </row>
    <row r="4532" ht="13.5" customHeight="1">
      <c r="A4532" s="331" t="s">
        <v>13325</v>
      </c>
      <c r="B4532" s="331" t="s">
        <v>13326</v>
      </c>
      <c r="C4532" s="331" t="str">
        <f t="shared" si="1"/>
        <v>PTLeiria</v>
      </c>
    </row>
    <row r="4533" ht="13.5" customHeight="1">
      <c r="A4533" s="331" t="s">
        <v>13327</v>
      </c>
      <c r="B4533" s="331" t="s">
        <v>13328</v>
      </c>
      <c r="C4533" s="331" t="str">
        <f t="shared" si="1"/>
        <v>PTLisboa</v>
      </c>
    </row>
    <row r="4534" ht="13.5" customHeight="1">
      <c r="A4534" s="331" t="s">
        <v>13329</v>
      </c>
      <c r="B4534" s="331" t="s">
        <v>13330</v>
      </c>
      <c r="C4534" s="331" t="str">
        <f t="shared" si="1"/>
        <v>PTPortalegre</v>
      </c>
    </row>
    <row r="4535" ht="13.5" customHeight="1">
      <c r="A4535" s="331" t="s">
        <v>13331</v>
      </c>
      <c r="B4535" s="331" t="s">
        <v>1253</v>
      </c>
      <c r="C4535" s="331" t="str">
        <f t="shared" si="1"/>
        <v>PTPorto</v>
      </c>
    </row>
    <row r="4536" ht="13.5" customHeight="1">
      <c r="A4536" s="331" t="s">
        <v>13332</v>
      </c>
      <c r="B4536" s="331" t="s">
        <v>13333</v>
      </c>
      <c r="C4536" s="331" t="str">
        <f t="shared" si="1"/>
        <v>PTSantarém</v>
      </c>
    </row>
    <row r="4537" ht="13.5" customHeight="1">
      <c r="A4537" s="331" t="s">
        <v>13334</v>
      </c>
      <c r="B4537" s="331" t="s">
        <v>13335</v>
      </c>
      <c r="C4537" s="331" t="str">
        <f t="shared" si="1"/>
        <v>PTSetúbal</v>
      </c>
    </row>
    <row r="4538" ht="13.5" customHeight="1">
      <c r="A4538" s="331" t="s">
        <v>13336</v>
      </c>
      <c r="B4538" s="331" t="s">
        <v>13337</v>
      </c>
      <c r="C4538" s="331" t="str">
        <f t="shared" si="1"/>
        <v>PTViana do Castelo</v>
      </c>
    </row>
    <row r="4539" ht="13.5" customHeight="1">
      <c r="A4539" s="331" t="s">
        <v>13338</v>
      </c>
      <c r="B4539" s="331" t="s">
        <v>13339</v>
      </c>
      <c r="C4539" s="331" t="str">
        <f t="shared" si="1"/>
        <v>PTVila Real</v>
      </c>
    </row>
    <row r="4540" ht="13.5" customHeight="1">
      <c r="A4540" s="331" t="s">
        <v>13340</v>
      </c>
      <c r="B4540" s="331" t="s">
        <v>13341</v>
      </c>
      <c r="C4540" s="331" t="str">
        <f t="shared" si="1"/>
        <v>PTViseu</v>
      </c>
    </row>
    <row r="4541" ht="13.5" customHeight="1">
      <c r="A4541" s="331" t="s">
        <v>13342</v>
      </c>
      <c r="B4541" s="331" t="s">
        <v>13343</v>
      </c>
      <c r="C4541" s="331" t="str">
        <f t="shared" si="1"/>
        <v>PWAimeliik</v>
      </c>
    </row>
    <row r="4542" ht="13.5" customHeight="1">
      <c r="A4542" s="331" t="s">
        <v>13342</v>
      </c>
      <c r="B4542" s="331" t="s">
        <v>13343</v>
      </c>
      <c r="C4542" s="331" t="str">
        <f t="shared" si="1"/>
        <v>PWAimeliik</v>
      </c>
    </row>
    <row r="4543" ht="13.5" customHeight="1">
      <c r="A4543" s="331" t="s">
        <v>13344</v>
      </c>
      <c r="B4543" s="331" t="s">
        <v>13345</v>
      </c>
      <c r="C4543" s="331" t="str">
        <f t="shared" si="1"/>
        <v>PWAirai</v>
      </c>
    </row>
    <row r="4544" ht="13.5" customHeight="1">
      <c r="A4544" s="331" t="s">
        <v>13344</v>
      </c>
      <c r="B4544" s="331" t="s">
        <v>13345</v>
      </c>
      <c r="C4544" s="331" t="str">
        <f t="shared" si="1"/>
        <v>PWAirai</v>
      </c>
    </row>
    <row r="4545" ht="13.5" customHeight="1">
      <c r="A4545" s="331" t="s">
        <v>13346</v>
      </c>
      <c r="B4545" s="331" t="s">
        <v>13347</v>
      </c>
      <c r="C4545" s="331" t="str">
        <f t="shared" si="1"/>
        <v>PWAngaur</v>
      </c>
    </row>
    <row r="4546" ht="13.5" customHeight="1">
      <c r="A4546" s="331" t="s">
        <v>13346</v>
      </c>
      <c r="B4546" s="331" t="s">
        <v>13347</v>
      </c>
      <c r="C4546" s="331" t="str">
        <f t="shared" si="1"/>
        <v>PWAngaur</v>
      </c>
    </row>
    <row r="4547" ht="13.5" customHeight="1">
      <c r="A4547" s="331" t="s">
        <v>13348</v>
      </c>
      <c r="B4547" s="331" t="s">
        <v>13349</v>
      </c>
      <c r="C4547" s="331" t="str">
        <f t="shared" si="1"/>
        <v>PWHatohobei</v>
      </c>
    </row>
    <row r="4548" ht="13.5" customHeight="1">
      <c r="A4548" s="331" t="s">
        <v>13348</v>
      </c>
      <c r="B4548" s="331" t="s">
        <v>13349</v>
      </c>
      <c r="C4548" s="331" t="str">
        <f t="shared" si="1"/>
        <v>PWHatohobei</v>
      </c>
    </row>
    <row r="4549" ht="13.5" customHeight="1">
      <c r="A4549" s="331" t="s">
        <v>13350</v>
      </c>
      <c r="B4549" s="331" t="s">
        <v>13351</v>
      </c>
      <c r="C4549" s="331" t="str">
        <f t="shared" si="1"/>
        <v>PWKayangel</v>
      </c>
    </row>
    <row r="4550" ht="13.5" customHeight="1">
      <c r="A4550" s="331" t="s">
        <v>13350</v>
      </c>
      <c r="B4550" s="331" t="s">
        <v>13351</v>
      </c>
      <c r="C4550" s="331" t="str">
        <f t="shared" si="1"/>
        <v>PWKayangel</v>
      </c>
    </row>
    <row r="4551" ht="13.5" customHeight="1">
      <c r="A4551" s="331" t="s">
        <v>13352</v>
      </c>
      <c r="B4551" s="331" t="s">
        <v>13353</v>
      </c>
      <c r="C4551" s="331" t="str">
        <f t="shared" si="1"/>
        <v>PWKoror</v>
      </c>
    </row>
    <row r="4552" ht="13.5" customHeight="1">
      <c r="A4552" s="331" t="s">
        <v>13352</v>
      </c>
      <c r="B4552" s="331" t="s">
        <v>13353</v>
      </c>
      <c r="C4552" s="331" t="str">
        <f t="shared" si="1"/>
        <v>PWKoror</v>
      </c>
    </row>
    <row r="4553" ht="13.5" customHeight="1">
      <c r="A4553" s="331" t="s">
        <v>13354</v>
      </c>
      <c r="B4553" s="331" t="s">
        <v>13355</v>
      </c>
      <c r="C4553" s="331" t="str">
        <f t="shared" si="1"/>
        <v>PWMelekeok</v>
      </c>
    </row>
    <row r="4554" ht="13.5" customHeight="1">
      <c r="A4554" s="331" t="s">
        <v>13354</v>
      </c>
      <c r="B4554" s="331" t="s">
        <v>13355</v>
      </c>
      <c r="C4554" s="331" t="str">
        <f t="shared" si="1"/>
        <v>PWMelekeok</v>
      </c>
    </row>
    <row r="4555" ht="13.5" customHeight="1">
      <c r="A4555" s="331" t="s">
        <v>13356</v>
      </c>
      <c r="B4555" s="331" t="s">
        <v>13357</v>
      </c>
      <c r="C4555" s="331" t="str">
        <f t="shared" si="1"/>
        <v>PWNgaraard</v>
      </c>
    </row>
    <row r="4556" ht="13.5" customHeight="1">
      <c r="A4556" s="331" t="s">
        <v>13356</v>
      </c>
      <c r="B4556" s="331" t="s">
        <v>13357</v>
      </c>
      <c r="C4556" s="331" t="str">
        <f t="shared" si="1"/>
        <v>PWNgaraard</v>
      </c>
    </row>
    <row r="4557" ht="13.5" customHeight="1">
      <c r="A4557" s="331" t="s">
        <v>13358</v>
      </c>
      <c r="B4557" s="331" t="s">
        <v>13359</v>
      </c>
      <c r="C4557" s="331" t="str">
        <f t="shared" si="1"/>
        <v>PWNgarchelong</v>
      </c>
    </row>
    <row r="4558" ht="13.5" customHeight="1">
      <c r="A4558" s="331" t="s">
        <v>13358</v>
      </c>
      <c r="B4558" s="331" t="s">
        <v>13359</v>
      </c>
      <c r="C4558" s="331" t="str">
        <f t="shared" si="1"/>
        <v>PWNgarchelong</v>
      </c>
    </row>
    <row r="4559" ht="13.5" customHeight="1">
      <c r="A4559" s="331" t="s">
        <v>13360</v>
      </c>
      <c r="B4559" s="331" t="s">
        <v>13361</v>
      </c>
      <c r="C4559" s="331" t="str">
        <f t="shared" si="1"/>
        <v>PWNgardmau</v>
      </c>
    </row>
    <row r="4560" ht="13.5" customHeight="1">
      <c r="A4560" s="331" t="s">
        <v>13360</v>
      </c>
      <c r="B4560" s="331" t="s">
        <v>13361</v>
      </c>
      <c r="C4560" s="331" t="str">
        <f t="shared" si="1"/>
        <v>PWNgardmau</v>
      </c>
    </row>
    <row r="4561" ht="13.5" customHeight="1">
      <c r="A4561" s="331" t="s">
        <v>13362</v>
      </c>
      <c r="B4561" s="331" t="s">
        <v>13363</v>
      </c>
      <c r="C4561" s="331" t="str">
        <f t="shared" si="1"/>
        <v>PWNgatpang</v>
      </c>
    </row>
    <row r="4562" ht="13.5" customHeight="1">
      <c r="A4562" s="331" t="s">
        <v>13362</v>
      </c>
      <c r="B4562" s="331" t="s">
        <v>13363</v>
      </c>
      <c r="C4562" s="331" t="str">
        <f t="shared" si="1"/>
        <v>PWNgatpang</v>
      </c>
    </row>
    <row r="4563" ht="13.5" customHeight="1">
      <c r="A4563" s="331" t="s">
        <v>13364</v>
      </c>
      <c r="B4563" s="331" t="s">
        <v>13365</v>
      </c>
      <c r="C4563" s="331" t="str">
        <f t="shared" si="1"/>
        <v>PWNgchesar</v>
      </c>
    </row>
    <row r="4564" ht="13.5" customHeight="1">
      <c r="A4564" s="331" t="s">
        <v>13364</v>
      </c>
      <c r="B4564" s="331" t="s">
        <v>13365</v>
      </c>
      <c r="C4564" s="331" t="str">
        <f t="shared" si="1"/>
        <v>PWNgchesar</v>
      </c>
    </row>
    <row r="4565" ht="13.5" customHeight="1">
      <c r="A4565" s="331" t="s">
        <v>13366</v>
      </c>
      <c r="B4565" s="331" t="s">
        <v>13367</v>
      </c>
      <c r="C4565" s="331" t="str">
        <f t="shared" si="1"/>
        <v>PWNgeremlengui</v>
      </c>
    </row>
    <row r="4566" ht="13.5" customHeight="1">
      <c r="A4566" s="331" t="s">
        <v>13366</v>
      </c>
      <c r="B4566" s="331" t="s">
        <v>13367</v>
      </c>
      <c r="C4566" s="331" t="str">
        <f t="shared" si="1"/>
        <v>PWNgeremlengui</v>
      </c>
    </row>
    <row r="4567" ht="13.5" customHeight="1">
      <c r="A4567" s="331" t="s">
        <v>13368</v>
      </c>
      <c r="B4567" s="331" t="s">
        <v>13369</v>
      </c>
      <c r="C4567" s="331" t="str">
        <f t="shared" si="1"/>
        <v>PWNgiwal</v>
      </c>
    </row>
    <row r="4568" ht="13.5" customHeight="1">
      <c r="A4568" s="331" t="s">
        <v>13368</v>
      </c>
      <c r="B4568" s="331" t="s">
        <v>13369</v>
      </c>
      <c r="C4568" s="331" t="str">
        <f t="shared" si="1"/>
        <v>PWNgiwal</v>
      </c>
    </row>
    <row r="4569" ht="13.5" customHeight="1">
      <c r="A4569" s="331" t="s">
        <v>13370</v>
      </c>
      <c r="B4569" s="331" t="s">
        <v>13371</v>
      </c>
      <c r="C4569" s="331" t="str">
        <f t="shared" si="1"/>
        <v>PWPeleliu</v>
      </c>
    </row>
    <row r="4570" ht="13.5" customHeight="1">
      <c r="A4570" s="331" t="s">
        <v>13370</v>
      </c>
      <c r="B4570" s="331" t="s">
        <v>13371</v>
      </c>
      <c r="C4570" s="331" t="str">
        <f t="shared" si="1"/>
        <v>PWPeleliu</v>
      </c>
    </row>
    <row r="4571" ht="13.5" customHeight="1">
      <c r="A4571" s="331" t="s">
        <v>13372</v>
      </c>
      <c r="B4571" s="331" t="s">
        <v>13373</v>
      </c>
      <c r="C4571" s="331" t="str">
        <f t="shared" si="1"/>
        <v>PWSonsorol</v>
      </c>
    </row>
    <row r="4572" ht="13.5" customHeight="1">
      <c r="A4572" s="331" t="s">
        <v>13372</v>
      </c>
      <c r="B4572" s="331" t="s">
        <v>13373</v>
      </c>
      <c r="C4572" s="331" t="str">
        <f t="shared" si="1"/>
        <v>PWSonsorol</v>
      </c>
    </row>
    <row r="4573" ht="13.5" customHeight="1">
      <c r="A4573" s="331" t="s">
        <v>13374</v>
      </c>
      <c r="B4573" s="331" t="s">
        <v>13375</v>
      </c>
      <c r="C4573" s="331" t="str">
        <f t="shared" si="1"/>
        <v>PYConcepción</v>
      </c>
    </row>
    <row r="4574" ht="13.5" customHeight="1">
      <c r="A4574" s="331" t="s">
        <v>13376</v>
      </c>
      <c r="B4574" s="331" t="s">
        <v>13377</v>
      </c>
      <c r="C4574" s="331" t="str">
        <f t="shared" si="1"/>
        <v>PYAlto Paraná</v>
      </c>
    </row>
    <row r="4575" ht="13.5" customHeight="1">
      <c r="A4575" s="331" t="s">
        <v>13378</v>
      </c>
      <c r="B4575" s="331" t="s">
        <v>6671</v>
      </c>
      <c r="C4575" s="331" t="str">
        <f t="shared" si="1"/>
        <v>PYCentral</v>
      </c>
    </row>
    <row r="4576" ht="13.5" customHeight="1">
      <c r="A4576" s="331" t="s">
        <v>13379</v>
      </c>
      <c r="B4576" s="331" t="s">
        <v>13380</v>
      </c>
      <c r="C4576" s="331" t="str">
        <f t="shared" si="1"/>
        <v>PYÑeembucú</v>
      </c>
    </row>
    <row r="4577" ht="13.5" customHeight="1">
      <c r="A4577" s="331" t="s">
        <v>13381</v>
      </c>
      <c r="B4577" s="331" t="s">
        <v>13382</v>
      </c>
      <c r="C4577" s="331" t="str">
        <f t="shared" si="1"/>
        <v>PYAmambay</v>
      </c>
    </row>
    <row r="4578" ht="13.5" customHeight="1">
      <c r="A4578" s="331" t="s">
        <v>13383</v>
      </c>
      <c r="B4578" s="331" t="s">
        <v>13384</v>
      </c>
      <c r="C4578" s="331" t="str">
        <f t="shared" si="1"/>
        <v>PYCanindeyú</v>
      </c>
    </row>
    <row r="4579" ht="13.5" customHeight="1">
      <c r="A4579" s="331" t="s">
        <v>13385</v>
      </c>
      <c r="B4579" s="331" t="s">
        <v>13386</v>
      </c>
      <c r="C4579" s="331" t="str">
        <f t="shared" si="1"/>
        <v>PYPresidente Hayes</v>
      </c>
    </row>
    <row r="4580" ht="13.5" customHeight="1">
      <c r="A4580" s="331" t="s">
        <v>13387</v>
      </c>
      <c r="B4580" s="331" t="s">
        <v>13388</v>
      </c>
      <c r="C4580" s="331" t="str">
        <f t="shared" si="1"/>
        <v>PYAlto Paraguay</v>
      </c>
    </row>
    <row r="4581" ht="13.5" customHeight="1">
      <c r="A4581" s="331" t="s">
        <v>13389</v>
      </c>
      <c r="B4581" s="331" t="s">
        <v>13390</v>
      </c>
      <c r="C4581" s="331" t="str">
        <f t="shared" si="1"/>
        <v>PYBoquerón</v>
      </c>
    </row>
    <row r="4582" ht="13.5" customHeight="1">
      <c r="A4582" s="331" t="s">
        <v>13391</v>
      </c>
      <c r="B4582" s="331" t="s">
        <v>13392</v>
      </c>
      <c r="C4582" s="331" t="str">
        <f t="shared" si="1"/>
        <v>PYSan Pedro</v>
      </c>
    </row>
    <row r="4583" ht="13.5" customHeight="1">
      <c r="A4583" s="331" t="s">
        <v>13393</v>
      </c>
      <c r="B4583" s="331" t="s">
        <v>13394</v>
      </c>
      <c r="C4583" s="331" t="str">
        <f t="shared" si="1"/>
        <v>PYCordillera</v>
      </c>
    </row>
    <row r="4584" ht="13.5" customHeight="1">
      <c r="A4584" s="331" t="s">
        <v>13395</v>
      </c>
      <c r="B4584" s="331" t="s">
        <v>13396</v>
      </c>
      <c r="C4584" s="331" t="str">
        <f t="shared" si="1"/>
        <v>PYGuairá</v>
      </c>
    </row>
    <row r="4585" ht="13.5" customHeight="1">
      <c r="A4585" s="331" t="s">
        <v>13397</v>
      </c>
      <c r="B4585" s="331" t="s">
        <v>13398</v>
      </c>
      <c r="C4585" s="331" t="str">
        <f t="shared" si="1"/>
        <v>PYCaaguazú</v>
      </c>
    </row>
    <row r="4586" ht="13.5" customHeight="1">
      <c r="A4586" s="331" t="s">
        <v>13399</v>
      </c>
      <c r="B4586" s="331" t="s">
        <v>13400</v>
      </c>
      <c r="C4586" s="331" t="str">
        <f t="shared" si="1"/>
        <v>PYCaazapá</v>
      </c>
    </row>
    <row r="4587" ht="13.5" customHeight="1">
      <c r="A4587" s="331" t="s">
        <v>13401</v>
      </c>
      <c r="B4587" s="331" t="s">
        <v>13402</v>
      </c>
      <c r="C4587" s="331" t="str">
        <f t="shared" si="1"/>
        <v>PYItapúa</v>
      </c>
    </row>
    <row r="4588" ht="13.5" customHeight="1">
      <c r="A4588" s="331" t="s">
        <v>13403</v>
      </c>
      <c r="B4588" s="331" t="s">
        <v>5852</v>
      </c>
      <c r="C4588" s="331" t="str">
        <f t="shared" si="1"/>
        <v>PYMisiones</v>
      </c>
    </row>
    <row r="4589" ht="13.5" customHeight="1">
      <c r="A4589" s="331" t="s">
        <v>13404</v>
      </c>
      <c r="B4589" s="331" t="s">
        <v>13405</v>
      </c>
      <c r="C4589" s="331" t="str">
        <f t="shared" si="1"/>
        <v>PYParaguarí</v>
      </c>
    </row>
    <row r="4590" ht="13.5" customHeight="1">
      <c r="A4590" s="331" t="s">
        <v>13406</v>
      </c>
      <c r="B4590" s="331" t="s">
        <v>13407</v>
      </c>
      <c r="C4590" s="331" t="str">
        <f t="shared" si="1"/>
        <v>PYAsunción</v>
      </c>
    </row>
    <row r="4591" ht="13.5" customHeight="1">
      <c r="A4591" s="331" t="s">
        <v>13408</v>
      </c>
      <c r="B4591" s="331" t="s">
        <v>13409</v>
      </c>
      <c r="C4591" s="331" t="str">
        <f t="shared" si="1"/>
        <v>QAAd Dawḩah</v>
      </c>
    </row>
    <row r="4592" ht="13.5" customHeight="1">
      <c r="A4592" s="331" t="s">
        <v>13410</v>
      </c>
      <c r="B4592" s="331" t="s">
        <v>13411</v>
      </c>
      <c r="C4592" s="331" t="str">
        <f t="shared" si="1"/>
        <v>QAAl Khawr wa adh Dhakhīrah</v>
      </c>
    </row>
    <row r="4593" ht="13.5" customHeight="1">
      <c r="A4593" s="331" t="s">
        <v>13412</v>
      </c>
      <c r="B4593" s="331" t="s">
        <v>13413</v>
      </c>
      <c r="C4593" s="331" t="str">
        <f t="shared" si="1"/>
        <v>QAAsh Shamāl</v>
      </c>
    </row>
    <row r="4594" ht="13.5" customHeight="1">
      <c r="A4594" s="331" t="s">
        <v>13414</v>
      </c>
      <c r="B4594" s="331" t="s">
        <v>13415</v>
      </c>
      <c r="C4594" s="331" t="str">
        <f t="shared" si="1"/>
        <v>QAAr Rayyān</v>
      </c>
    </row>
    <row r="4595" ht="13.5" customHeight="1">
      <c r="A4595" s="331" t="s">
        <v>13416</v>
      </c>
      <c r="B4595" s="331" t="s">
        <v>13417</v>
      </c>
      <c r="C4595" s="331" t="str">
        <f t="shared" si="1"/>
        <v>QAAsh Shīḩānīyah</v>
      </c>
    </row>
    <row r="4596" ht="13.5" customHeight="1">
      <c r="A4596" s="331" t="s">
        <v>13418</v>
      </c>
      <c r="B4596" s="331" t="s">
        <v>13419</v>
      </c>
      <c r="C4596" s="331" t="str">
        <f t="shared" si="1"/>
        <v>QAUmm Şalāl</v>
      </c>
    </row>
    <row r="4597" ht="13.5" customHeight="1">
      <c r="A4597" s="331" t="s">
        <v>13420</v>
      </c>
      <c r="B4597" s="331" t="s">
        <v>13421</v>
      </c>
      <c r="C4597" s="331" t="str">
        <f t="shared" si="1"/>
        <v>QAAl Wakrah</v>
      </c>
    </row>
    <row r="4598" ht="13.5" customHeight="1">
      <c r="A4598" s="331" t="s">
        <v>13422</v>
      </c>
      <c r="B4598" s="331" t="s">
        <v>13423</v>
      </c>
      <c r="C4598" s="331" t="str">
        <f t="shared" si="1"/>
        <v>QAAz̧ Z̧a‘āyin</v>
      </c>
    </row>
    <row r="4599" ht="13.5" customHeight="1">
      <c r="A4599" s="331" t="s">
        <v>13424</v>
      </c>
      <c r="B4599" s="331" t="s">
        <v>13425</v>
      </c>
      <c r="C4599" s="331" t="str">
        <f t="shared" si="1"/>
        <v>ROAlba</v>
      </c>
    </row>
    <row r="4600" ht="13.5" customHeight="1">
      <c r="A4600" s="331" t="s">
        <v>13426</v>
      </c>
      <c r="B4600" s="331" t="s">
        <v>13427</v>
      </c>
      <c r="C4600" s="331" t="str">
        <f t="shared" si="1"/>
        <v>ROArgeș</v>
      </c>
    </row>
    <row r="4601" ht="13.5" customHeight="1">
      <c r="A4601" s="331" t="s">
        <v>13428</v>
      </c>
      <c r="B4601" s="331" t="s">
        <v>13429</v>
      </c>
      <c r="C4601" s="331" t="str">
        <f t="shared" si="1"/>
        <v>ROArad</v>
      </c>
    </row>
    <row r="4602" ht="13.5" customHeight="1">
      <c r="A4602" s="331" t="s">
        <v>13430</v>
      </c>
      <c r="B4602" s="331" t="s">
        <v>13431</v>
      </c>
      <c r="C4602" s="331" t="str">
        <f t="shared" si="1"/>
        <v>ROBacău</v>
      </c>
    </row>
    <row r="4603" ht="13.5" customHeight="1">
      <c r="A4603" s="331" t="s">
        <v>13432</v>
      </c>
      <c r="B4603" s="331" t="s">
        <v>13433</v>
      </c>
      <c r="C4603" s="331" t="str">
        <f t="shared" si="1"/>
        <v>ROBihor</v>
      </c>
    </row>
    <row r="4604" ht="13.5" customHeight="1">
      <c r="A4604" s="331" t="s">
        <v>13434</v>
      </c>
      <c r="B4604" s="331" t="s">
        <v>13435</v>
      </c>
      <c r="C4604" s="331" t="str">
        <f t="shared" si="1"/>
        <v>ROBistrița-Năsăud</v>
      </c>
    </row>
    <row r="4605" ht="13.5" customHeight="1">
      <c r="A4605" s="331" t="s">
        <v>13436</v>
      </c>
      <c r="B4605" s="331" t="s">
        <v>13437</v>
      </c>
      <c r="C4605" s="331" t="str">
        <f t="shared" si="1"/>
        <v>ROBrăila</v>
      </c>
    </row>
    <row r="4606" ht="13.5" customHeight="1">
      <c r="A4606" s="331" t="s">
        <v>13438</v>
      </c>
      <c r="B4606" s="331" t="s">
        <v>13439</v>
      </c>
      <c r="C4606" s="331" t="str">
        <f t="shared" si="1"/>
        <v>ROBotoșani</v>
      </c>
    </row>
    <row r="4607" ht="13.5" customHeight="1">
      <c r="A4607" s="331" t="s">
        <v>13440</v>
      </c>
      <c r="B4607" s="331" t="s">
        <v>13441</v>
      </c>
      <c r="C4607" s="331" t="str">
        <f t="shared" si="1"/>
        <v>ROBrașov</v>
      </c>
    </row>
    <row r="4608" ht="13.5" customHeight="1">
      <c r="A4608" s="331" t="s">
        <v>13442</v>
      </c>
      <c r="B4608" s="331" t="s">
        <v>13443</v>
      </c>
      <c r="C4608" s="331" t="str">
        <f t="shared" si="1"/>
        <v>ROBuzău</v>
      </c>
    </row>
    <row r="4609" ht="13.5" customHeight="1">
      <c r="A4609" s="331" t="s">
        <v>13444</v>
      </c>
      <c r="B4609" s="331" t="s">
        <v>13445</v>
      </c>
      <c r="C4609" s="331" t="str">
        <f t="shared" si="1"/>
        <v>ROCluj</v>
      </c>
    </row>
    <row r="4610" ht="13.5" customHeight="1">
      <c r="A4610" s="331" t="s">
        <v>13446</v>
      </c>
      <c r="B4610" s="331" t="s">
        <v>11541</v>
      </c>
      <c r="C4610" s="331" t="str">
        <f t="shared" si="1"/>
        <v>ROCălărași</v>
      </c>
    </row>
    <row r="4611" ht="13.5" customHeight="1">
      <c r="A4611" s="331" t="s">
        <v>13447</v>
      </c>
      <c r="B4611" s="331" t="s">
        <v>13448</v>
      </c>
      <c r="C4611" s="331" t="str">
        <f t="shared" si="1"/>
        <v>ROCaraș-Severin</v>
      </c>
    </row>
    <row r="4612" ht="13.5" customHeight="1">
      <c r="A4612" s="331" t="s">
        <v>13449</v>
      </c>
      <c r="B4612" s="331" t="s">
        <v>13450</v>
      </c>
      <c r="C4612" s="331" t="str">
        <f t="shared" si="1"/>
        <v>ROConstanța</v>
      </c>
    </row>
    <row r="4613" ht="13.5" customHeight="1">
      <c r="A4613" s="331" t="s">
        <v>13451</v>
      </c>
      <c r="B4613" s="331" t="s">
        <v>13452</v>
      </c>
      <c r="C4613" s="331" t="str">
        <f t="shared" si="1"/>
        <v>ROCovasna</v>
      </c>
    </row>
    <row r="4614" ht="13.5" customHeight="1">
      <c r="A4614" s="331" t="s">
        <v>13453</v>
      </c>
      <c r="B4614" s="331" t="s">
        <v>13454</v>
      </c>
      <c r="C4614" s="331" t="str">
        <f t="shared" si="1"/>
        <v>RODâmbovița</v>
      </c>
    </row>
    <row r="4615" ht="13.5" customHeight="1">
      <c r="A4615" s="331" t="s">
        <v>13455</v>
      </c>
      <c r="B4615" s="331" t="s">
        <v>13456</v>
      </c>
      <c r="C4615" s="331" t="str">
        <f t="shared" si="1"/>
        <v>RODolj</v>
      </c>
    </row>
    <row r="4616" ht="13.5" customHeight="1">
      <c r="A4616" s="331" t="s">
        <v>13457</v>
      </c>
      <c r="B4616" s="331" t="s">
        <v>13458</v>
      </c>
      <c r="C4616" s="331" t="str">
        <f t="shared" si="1"/>
        <v>ROGorj</v>
      </c>
    </row>
    <row r="4617" ht="13.5" customHeight="1">
      <c r="A4617" s="331" t="s">
        <v>13459</v>
      </c>
      <c r="B4617" s="331" t="s">
        <v>13460</v>
      </c>
      <c r="C4617" s="331" t="str">
        <f t="shared" si="1"/>
        <v>ROGalați</v>
      </c>
    </row>
    <row r="4618" ht="13.5" customHeight="1">
      <c r="A4618" s="331" t="s">
        <v>13461</v>
      </c>
      <c r="B4618" s="331" t="s">
        <v>13462</v>
      </c>
      <c r="C4618" s="331" t="str">
        <f t="shared" si="1"/>
        <v>ROGiurgiu</v>
      </c>
    </row>
    <row r="4619" ht="13.5" customHeight="1">
      <c r="A4619" s="331" t="s">
        <v>13463</v>
      </c>
      <c r="B4619" s="331" t="s">
        <v>13464</v>
      </c>
      <c r="C4619" s="331" t="str">
        <f t="shared" si="1"/>
        <v>ROHunedoara</v>
      </c>
    </row>
    <row r="4620" ht="13.5" customHeight="1">
      <c r="A4620" s="331" t="s">
        <v>13465</v>
      </c>
      <c r="B4620" s="331" t="s">
        <v>13466</v>
      </c>
      <c r="C4620" s="331" t="str">
        <f t="shared" si="1"/>
        <v>ROHarghita</v>
      </c>
    </row>
    <row r="4621" ht="13.5" customHeight="1">
      <c r="A4621" s="331" t="s">
        <v>13467</v>
      </c>
      <c r="B4621" s="331" t="s">
        <v>13468</v>
      </c>
      <c r="C4621" s="331" t="str">
        <f t="shared" si="1"/>
        <v>ROIlfov</v>
      </c>
    </row>
    <row r="4622" ht="13.5" customHeight="1">
      <c r="A4622" s="331" t="s">
        <v>13469</v>
      </c>
      <c r="B4622" s="331" t="s">
        <v>13470</v>
      </c>
      <c r="C4622" s="331" t="str">
        <f t="shared" si="1"/>
        <v>ROIalomița</v>
      </c>
    </row>
    <row r="4623" ht="13.5" customHeight="1">
      <c r="A4623" s="331" t="s">
        <v>13471</v>
      </c>
      <c r="B4623" s="331" t="s">
        <v>13472</v>
      </c>
      <c r="C4623" s="331" t="str">
        <f t="shared" si="1"/>
        <v>ROIași</v>
      </c>
    </row>
    <row r="4624" ht="13.5" customHeight="1">
      <c r="A4624" s="331" t="s">
        <v>13473</v>
      </c>
      <c r="B4624" s="331" t="s">
        <v>13474</v>
      </c>
      <c r="C4624" s="331" t="str">
        <f t="shared" si="1"/>
        <v>ROMehedinți</v>
      </c>
    </row>
    <row r="4625" ht="13.5" customHeight="1">
      <c r="A4625" s="331" t="s">
        <v>13475</v>
      </c>
      <c r="B4625" s="331" t="s">
        <v>13476</v>
      </c>
      <c r="C4625" s="331" t="str">
        <f t="shared" si="1"/>
        <v>ROMaramureș</v>
      </c>
    </row>
    <row r="4626" ht="13.5" customHeight="1">
      <c r="A4626" s="331" t="s">
        <v>13477</v>
      </c>
      <c r="B4626" s="331" t="s">
        <v>13478</v>
      </c>
      <c r="C4626" s="331" t="str">
        <f t="shared" si="1"/>
        <v>ROMureș</v>
      </c>
    </row>
    <row r="4627" ht="13.5" customHeight="1">
      <c r="A4627" s="331" t="s">
        <v>13479</v>
      </c>
      <c r="B4627" s="331" t="s">
        <v>13480</v>
      </c>
      <c r="C4627" s="331" t="str">
        <f t="shared" si="1"/>
        <v>RONeamț</v>
      </c>
    </row>
    <row r="4628" ht="13.5" customHeight="1">
      <c r="A4628" s="331" t="s">
        <v>13481</v>
      </c>
      <c r="B4628" s="331" t="s">
        <v>13482</v>
      </c>
      <c r="C4628" s="331" t="str">
        <f t="shared" si="1"/>
        <v>ROOlt</v>
      </c>
    </row>
    <row r="4629" ht="13.5" customHeight="1">
      <c r="A4629" s="331" t="s">
        <v>13483</v>
      </c>
      <c r="B4629" s="331" t="s">
        <v>13484</v>
      </c>
      <c r="C4629" s="331" t="str">
        <f t="shared" si="1"/>
        <v>ROPrahova</v>
      </c>
    </row>
    <row r="4630" ht="13.5" customHeight="1">
      <c r="A4630" s="331" t="s">
        <v>13485</v>
      </c>
      <c r="B4630" s="331" t="s">
        <v>13486</v>
      </c>
      <c r="C4630" s="331" t="str">
        <f t="shared" si="1"/>
        <v>ROSibiu</v>
      </c>
    </row>
    <row r="4631" ht="13.5" customHeight="1">
      <c r="A4631" s="331" t="s">
        <v>13487</v>
      </c>
      <c r="B4631" s="331" t="s">
        <v>13488</v>
      </c>
      <c r="C4631" s="331" t="str">
        <f t="shared" si="1"/>
        <v>ROSălaj</v>
      </c>
    </row>
    <row r="4632" ht="13.5" customHeight="1">
      <c r="A4632" s="331" t="s">
        <v>13489</v>
      </c>
      <c r="B4632" s="331" t="s">
        <v>13490</v>
      </c>
      <c r="C4632" s="331" t="str">
        <f t="shared" si="1"/>
        <v>ROSatu Mare</v>
      </c>
    </row>
    <row r="4633" ht="13.5" customHeight="1">
      <c r="A4633" s="331" t="s">
        <v>13491</v>
      </c>
      <c r="B4633" s="331" t="s">
        <v>13492</v>
      </c>
      <c r="C4633" s="331" t="str">
        <f t="shared" si="1"/>
        <v>ROSuceava</v>
      </c>
    </row>
    <row r="4634" ht="13.5" customHeight="1">
      <c r="A4634" s="331" t="s">
        <v>13493</v>
      </c>
      <c r="B4634" s="331" t="s">
        <v>13494</v>
      </c>
      <c r="C4634" s="331" t="str">
        <f t="shared" si="1"/>
        <v>ROTulcea</v>
      </c>
    </row>
    <row r="4635" ht="13.5" customHeight="1">
      <c r="A4635" s="331" t="s">
        <v>13495</v>
      </c>
      <c r="B4635" s="331" t="s">
        <v>13496</v>
      </c>
      <c r="C4635" s="331" t="str">
        <f t="shared" si="1"/>
        <v>ROTimiș</v>
      </c>
    </row>
    <row r="4636" ht="13.5" customHeight="1">
      <c r="A4636" s="331" t="s">
        <v>13497</v>
      </c>
      <c r="B4636" s="331" t="s">
        <v>13498</v>
      </c>
      <c r="C4636" s="331" t="str">
        <f t="shared" si="1"/>
        <v>ROTeleorman</v>
      </c>
    </row>
    <row r="4637" ht="13.5" customHeight="1">
      <c r="A4637" s="331" t="s">
        <v>13499</v>
      </c>
      <c r="B4637" s="331" t="s">
        <v>13500</v>
      </c>
      <c r="C4637" s="331" t="str">
        <f t="shared" si="1"/>
        <v>ROVâlcea</v>
      </c>
    </row>
    <row r="4638" ht="13.5" customHeight="1">
      <c r="A4638" s="331" t="s">
        <v>13501</v>
      </c>
      <c r="B4638" s="331" t="s">
        <v>13502</v>
      </c>
      <c r="C4638" s="331" t="str">
        <f t="shared" si="1"/>
        <v>ROVrancea</v>
      </c>
    </row>
    <row r="4639" ht="13.5" customHeight="1">
      <c r="A4639" s="331" t="s">
        <v>13503</v>
      </c>
      <c r="B4639" s="331" t="s">
        <v>13504</v>
      </c>
      <c r="C4639" s="331" t="str">
        <f t="shared" si="1"/>
        <v>ROVaslui</v>
      </c>
    </row>
    <row r="4640" ht="13.5" customHeight="1">
      <c r="A4640" s="331" t="s">
        <v>13505</v>
      </c>
      <c r="B4640" s="331" t="s">
        <v>13506</v>
      </c>
      <c r="C4640" s="331" t="str">
        <f t="shared" si="1"/>
        <v>ROBucurești</v>
      </c>
    </row>
    <row r="4641" ht="13.5" customHeight="1">
      <c r="A4641" s="331" t="s">
        <v>13507</v>
      </c>
      <c r="B4641" s="331" t="s">
        <v>13508</v>
      </c>
      <c r="C4641" s="331" t="str">
        <f t="shared" si="1"/>
        <v>RSKosovo-Metohija</v>
      </c>
    </row>
    <row r="4642" ht="13.5" customHeight="1">
      <c r="A4642" s="331" t="s">
        <v>13509</v>
      </c>
      <c r="B4642" s="331" t="s">
        <v>13510</v>
      </c>
      <c r="C4642" s="331" t="str">
        <f t="shared" si="1"/>
        <v>RSKosovski okrug</v>
      </c>
    </row>
    <row r="4643" ht="13.5" customHeight="1">
      <c r="A4643" s="331" t="s">
        <v>13511</v>
      </c>
      <c r="B4643" s="331" t="s">
        <v>13512</v>
      </c>
      <c r="C4643" s="331" t="str">
        <f t="shared" si="1"/>
        <v>RSPećki okrug</v>
      </c>
    </row>
    <row r="4644" ht="13.5" customHeight="1">
      <c r="A4644" s="331" t="s">
        <v>13513</v>
      </c>
      <c r="B4644" s="331" t="s">
        <v>13514</v>
      </c>
      <c r="C4644" s="331" t="str">
        <f t="shared" si="1"/>
        <v>RSPrizrenski okrug</v>
      </c>
    </row>
    <row r="4645" ht="13.5" customHeight="1">
      <c r="A4645" s="331" t="s">
        <v>13515</v>
      </c>
      <c r="B4645" s="331" t="s">
        <v>13516</v>
      </c>
      <c r="C4645" s="331" t="str">
        <f t="shared" si="1"/>
        <v>RSKosovsko-Mitrovački okrug</v>
      </c>
    </row>
    <row r="4646" ht="13.5" customHeight="1">
      <c r="A4646" s="331" t="s">
        <v>13517</v>
      </c>
      <c r="B4646" s="331" t="s">
        <v>13518</v>
      </c>
      <c r="C4646" s="331" t="str">
        <f t="shared" si="1"/>
        <v>RSKosovsko-Pomoravski okrug</v>
      </c>
    </row>
    <row r="4647" ht="13.5" customHeight="1">
      <c r="A4647" s="331" t="s">
        <v>13519</v>
      </c>
      <c r="B4647" s="331" t="s">
        <v>13520</v>
      </c>
      <c r="C4647" s="331" t="str">
        <f t="shared" si="1"/>
        <v>RSVojvodina</v>
      </c>
    </row>
    <row r="4648" ht="13.5" customHeight="1">
      <c r="A4648" s="331" t="s">
        <v>13521</v>
      </c>
      <c r="B4648" s="331" t="s">
        <v>13522</v>
      </c>
      <c r="C4648" s="331" t="str">
        <f t="shared" si="1"/>
        <v>RSSevernobački okrug</v>
      </c>
    </row>
    <row r="4649" ht="13.5" customHeight="1">
      <c r="A4649" s="331" t="s">
        <v>13523</v>
      </c>
      <c r="B4649" s="331" t="s">
        <v>13524</v>
      </c>
      <c r="C4649" s="331" t="str">
        <f t="shared" si="1"/>
        <v>RSSrednjebanatski okrug</v>
      </c>
    </row>
    <row r="4650" ht="13.5" customHeight="1">
      <c r="A4650" s="331" t="s">
        <v>13525</v>
      </c>
      <c r="B4650" s="331" t="s">
        <v>13526</v>
      </c>
      <c r="C4650" s="331" t="str">
        <f t="shared" si="1"/>
        <v>RSSevernobanatski okrug</v>
      </c>
    </row>
    <row r="4651" ht="13.5" customHeight="1">
      <c r="A4651" s="331" t="s">
        <v>13527</v>
      </c>
      <c r="B4651" s="331" t="s">
        <v>13528</v>
      </c>
      <c r="C4651" s="331" t="str">
        <f t="shared" si="1"/>
        <v>RSJužnobanatski okrug</v>
      </c>
    </row>
    <row r="4652" ht="13.5" customHeight="1">
      <c r="A4652" s="331" t="s">
        <v>13529</v>
      </c>
      <c r="B4652" s="331" t="s">
        <v>13530</v>
      </c>
      <c r="C4652" s="331" t="str">
        <f t="shared" si="1"/>
        <v>RSZapadnobački okrug</v>
      </c>
    </row>
    <row r="4653" ht="13.5" customHeight="1">
      <c r="A4653" s="331" t="s">
        <v>13531</v>
      </c>
      <c r="B4653" s="331" t="s">
        <v>13532</v>
      </c>
      <c r="C4653" s="331" t="str">
        <f t="shared" si="1"/>
        <v>RSJužnobački okrug</v>
      </c>
    </row>
    <row r="4654" ht="13.5" customHeight="1">
      <c r="A4654" s="331" t="s">
        <v>13533</v>
      </c>
      <c r="B4654" s="331" t="s">
        <v>13534</v>
      </c>
      <c r="C4654" s="331" t="str">
        <f t="shared" si="1"/>
        <v>RSSremski okrug</v>
      </c>
    </row>
    <row r="4655" ht="13.5" customHeight="1">
      <c r="A4655" s="331" t="s">
        <v>13535</v>
      </c>
      <c r="B4655" s="331" t="s">
        <v>13536</v>
      </c>
      <c r="C4655" s="331" t="str">
        <f t="shared" si="1"/>
        <v>RSBeograd</v>
      </c>
    </row>
    <row r="4656" ht="13.5" customHeight="1">
      <c r="A4656" s="331" t="s">
        <v>13537</v>
      </c>
      <c r="B4656" s="331" t="s">
        <v>13538</v>
      </c>
      <c r="C4656" s="331" t="str">
        <f t="shared" si="1"/>
        <v>RSMačvanski okrug</v>
      </c>
    </row>
    <row r="4657" ht="13.5" customHeight="1">
      <c r="A4657" s="331" t="s">
        <v>13539</v>
      </c>
      <c r="B4657" s="331" t="s">
        <v>13540</v>
      </c>
      <c r="C4657" s="331" t="str">
        <f t="shared" si="1"/>
        <v>RSKolubarski okrug</v>
      </c>
    </row>
    <row r="4658" ht="13.5" customHeight="1">
      <c r="A4658" s="331" t="s">
        <v>13541</v>
      </c>
      <c r="B4658" s="331" t="s">
        <v>13542</v>
      </c>
      <c r="C4658" s="331" t="str">
        <f t="shared" si="1"/>
        <v>RSPodunavski okrug</v>
      </c>
    </row>
    <row r="4659" ht="13.5" customHeight="1">
      <c r="A4659" s="331" t="s">
        <v>13543</v>
      </c>
      <c r="B4659" s="331" t="s">
        <v>13544</v>
      </c>
      <c r="C4659" s="331" t="str">
        <f t="shared" si="1"/>
        <v>RSBraničevski okrug</v>
      </c>
    </row>
    <row r="4660" ht="13.5" customHeight="1">
      <c r="A4660" s="331" t="s">
        <v>13545</v>
      </c>
      <c r="B4660" s="331" t="s">
        <v>13546</v>
      </c>
      <c r="C4660" s="331" t="str">
        <f t="shared" si="1"/>
        <v>RSŠumadijski okrug</v>
      </c>
    </row>
    <row r="4661" ht="13.5" customHeight="1">
      <c r="A4661" s="331" t="s">
        <v>13547</v>
      </c>
      <c r="B4661" s="331" t="s">
        <v>13548</v>
      </c>
      <c r="C4661" s="331" t="str">
        <f t="shared" si="1"/>
        <v>RSPomoravski okrug</v>
      </c>
    </row>
    <row r="4662" ht="13.5" customHeight="1">
      <c r="A4662" s="331" t="s">
        <v>13549</v>
      </c>
      <c r="B4662" s="331" t="s">
        <v>13550</v>
      </c>
      <c r="C4662" s="331" t="str">
        <f t="shared" si="1"/>
        <v>RSBorski okrug</v>
      </c>
    </row>
    <row r="4663" ht="13.5" customHeight="1">
      <c r="A4663" s="331" t="s">
        <v>13551</v>
      </c>
      <c r="B4663" s="331" t="s">
        <v>13552</v>
      </c>
      <c r="C4663" s="331" t="str">
        <f t="shared" si="1"/>
        <v>RSZaječarski okrug</v>
      </c>
    </row>
    <row r="4664" ht="13.5" customHeight="1">
      <c r="A4664" s="331" t="s">
        <v>13553</v>
      </c>
      <c r="B4664" s="331" t="s">
        <v>13554</v>
      </c>
      <c r="C4664" s="331" t="str">
        <f t="shared" si="1"/>
        <v>RSZlatiborski okrug</v>
      </c>
    </row>
    <row r="4665" ht="13.5" customHeight="1">
      <c r="A4665" s="331" t="s">
        <v>13555</v>
      </c>
      <c r="B4665" s="331" t="s">
        <v>13556</v>
      </c>
      <c r="C4665" s="331" t="str">
        <f t="shared" si="1"/>
        <v>RSMoravički okrug</v>
      </c>
    </row>
    <row r="4666" ht="13.5" customHeight="1">
      <c r="A4666" s="331" t="s">
        <v>13557</v>
      </c>
      <c r="B4666" s="331" t="s">
        <v>13558</v>
      </c>
      <c r="C4666" s="331" t="str">
        <f t="shared" si="1"/>
        <v>RSRaški okrug</v>
      </c>
    </row>
    <row r="4667" ht="13.5" customHeight="1">
      <c r="A4667" s="331" t="s">
        <v>13559</v>
      </c>
      <c r="B4667" s="331" t="s">
        <v>13560</v>
      </c>
      <c r="C4667" s="331" t="str">
        <f t="shared" si="1"/>
        <v>RSRasinski okrug</v>
      </c>
    </row>
    <row r="4668" ht="13.5" customHeight="1">
      <c r="A4668" s="331" t="s">
        <v>13561</v>
      </c>
      <c r="B4668" s="331" t="s">
        <v>13562</v>
      </c>
      <c r="C4668" s="331" t="str">
        <f t="shared" si="1"/>
        <v>RSNišavski okrug</v>
      </c>
    </row>
    <row r="4669" ht="13.5" customHeight="1">
      <c r="A4669" s="331" t="s">
        <v>13563</v>
      </c>
      <c r="B4669" s="331" t="s">
        <v>13564</v>
      </c>
      <c r="C4669" s="331" t="str">
        <f t="shared" si="1"/>
        <v>RSToplički okrug</v>
      </c>
    </row>
    <row r="4670" ht="13.5" customHeight="1">
      <c r="A4670" s="331" t="s">
        <v>13565</v>
      </c>
      <c r="B4670" s="331" t="s">
        <v>13566</v>
      </c>
      <c r="C4670" s="331" t="str">
        <f t="shared" si="1"/>
        <v>RSPirotski okrug</v>
      </c>
    </row>
    <row r="4671" ht="13.5" customHeight="1">
      <c r="A4671" s="331" t="s">
        <v>13567</v>
      </c>
      <c r="B4671" s="331" t="s">
        <v>13568</v>
      </c>
      <c r="C4671" s="331" t="str">
        <f t="shared" si="1"/>
        <v>RSJablanički okrug</v>
      </c>
    </row>
    <row r="4672" ht="13.5" customHeight="1">
      <c r="A4672" s="331" t="s">
        <v>13569</v>
      </c>
      <c r="B4672" s="331" t="s">
        <v>13570</v>
      </c>
      <c r="C4672" s="331" t="str">
        <f t="shared" si="1"/>
        <v>RSPčinjski okrug</v>
      </c>
    </row>
    <row r="4673" ht="13.5" customHeight="1">
      <c r="A4673" s="331" t="s">
        <v>13571</v>
      </c>
      <c r="B4673" s="331" t="s">
        <v>13572</v>
      </c>
      <c r="C4673" s="331" t="str">
        <f t="shared" si="1"/>
        <v>RUAmurskaya oblast'</v>
      </c>
    </row>
    <row r="4674" ht="13.5" customHeight="1">
      <c r="A4674" s="331" t="s">
        <v>13571</v>
      </c>
      <c r="B4674" s="331" t="s">
        <v>13573</v>
      </c>
      <c r="C4674" s="331" t="str">
        <f t="shared" si="1"/>
        <v>RUAmurskaja oblast'</v>
      </c>
    </row>
    <row r="4675" ht="13.5" customHeight="1">
      <c r="A4675" s="331" t="s">
        <v>13574</v>
      </c>
      <c r="B4675" s="331" t="s">
        <v>13575</v>
      </c>
      <c r="C4675" s="331" t="str">
        <f t="shared" si="1"/>
        <v>RUArkhangel'skaya oblast'</v>
      </c>
    </row>
    <row r="4676" ht="13.5" customHeight="1">
      <c r="A4676" s="331" t="s">
        <v>13574</v>
      </c>
      <c r="B4676" s="331" t="s">
        <v>13576</v>
      </c>
      <c r="C4676" s="331" t="str">
        <f t="shared" si="1"/>
        <v>RUArhangel'skaja oblast'</v>
      </c>
    </row>
    <row r="4677" ht="13.5" customHeight="1">
      <c r="A4677" s="331" t="s">
        <v>13577</v>
      </c>
      <c r="B4677" s="331" t="s">
        <v>13578</v>
      </c>
      <c r="C4677" s="331" t="str">
        <f t="shared" si="1"/>
        <v>RUAstrakhanskaya oblast'</v>
      </c>
    </row>
    <row r="4678" ht="13.5" customHeight="1">
      <c r="A4678" s="331" t="s">
        <v>13577</v>
      </c>
      <c r="B4678" s="331" t="s">
        <v>13579</v>
      </c>
      <c r="C4678" s="331" t="str">
        <f t="shared" si="1"/>
        <v>RUAstrahanskaja oblast'</v>
      </c>
    </row>
    <row r="4679" ht="13.5" customHeight="1">
      <c r="A4679" s="331" t="s">
        <v>13580</v>
      </c>
      <c r="B4679" s="331" t="s">
        <v>13581</v>
      </c>
      <c r="C4679" s="331" t="str">
        <f t="shared" si="1"/>
        <v>RUBelgorodskaya oblast'</v>
      </c>
    </row>
    <row r="4680" ht="13.5" customHeight="1">
      <c r="A4680" s="331" t="s">
        <v>13580</v>
      </c>
      <c r="B4680" s="331" t="s">
        <v>13582</v>
      </c>
      <c r="C4680" s="331" t="str">
        <f t="shared" si="1"/>
        <v>RUBelgorodskaja oblast'</v>
      </c>
    </row>
    <row r="4681" ht="13.5" customHeight="1">
      <c r="A4681" s="331" t="s">
        <v>13583</v>
      </c>
      <c r="B4681" s="331" t="s">
        <v>1996</v>
      </c>
      <c r="C4681" s="331" t="str">
        <f t="shared" si="1"/>
        <v>RUBryanskaya oblast'</v>
      </c>
    </row>
    <row r="4682" ht="13.5" customHeight="1">
      <c r="A4682" s="331" t="s">
        <v>13583</v>
      </c>
      <c r="B4682" s="331" t="s">
        <v>13584</v>
      </c>
      <c r="C4682" s="331" t="str">
        <f t="shared" si="1"/>
        <v>RUBrjanskaja oblast'</v>
      </c>
    </row>
    <row r="4683" ht="13.5" customHeight="1">
      <c r="A4683" s="331" t="s">
        <v>13585</v>
      </c>
      <c r="B4683" s="331" t="s">
        <v>13586</v>
      </c>
      <c r="C4683" s="331" t="str">
        <f t="shared" si="1"/>
        <v>RUČeljabinskaja oblast'</v>
      </c>
    </row>
    <row r="4684" ht="13.5" customHeight="1">
      <c r="A4684" s="331" t="s">
        <v>13585</v>
      </c>
      <c r="B4684" s="331" t="s">
        <v>1484</v>
      </c>
      <c r="C4684" s="331" t="str">
        <f t="shared" si="1"/>
        <v>RUChelyabinskaya oblast'</v>
      </c>
    </row>
    <row r="4685" ht="13.5" customHeight="1">
      <c r="A4685" s="331" t="s">
        <v>13587</v>
      </c>
      <c r="B4685" s="331" t="s">
        <v>13588</v>
      </c>
      <c r="C4685" s="331" t="str">
        <f t="shared" si="1"/>
        <v>RUIrkutskaya oblast'</v>
      </c>
    </row>
    <row r="4686" ht="13.5" customHeight="1">
      <c r="A4686" s="331" t="s">
        <v>13587</v>
      </c>
      <c r="B4686" s="331" t="s">
        <v>13589</v>
      </c>
      <c r="C4686" s="331" t="str">
        <f t="shared" si="1"/>
        <v>RUIrkutskaja oblast'</v>
      </c>
    </row>
    <row r="4687" ht="13.5" customHeight="1">
      <c r="A4687" s="331" t="s">
        <v>13590</v>
      </c>
      <c r="B4687" s="331" t="s">
        <v>13591</v>
      </c>
      <c r="C4687" s="331" t="str">
        <f t="shared" si="1"/>
        <v>RUIvanovskaya oblast'</v>
      </c>
    </row>
    <row r="4688" ht="13.5" customHeight="1">
      <c r="A4688" s="331" t="s">
        <v>13590</v>
      </c>
      <c r="B4688" s="331" t="s">
        <v>13592</v>
      </c>
      <c r="C4688" s="331" t="str">
        <f t="shared" si="1"/>
        <v>RUIvanovskaja oblast'</v>
      </c>
    </row>
    <row r="4689" ht="13.5" customHeight="1">
      <c r="A4689" s="331" t="s">
        <v>13593</v>
      </c>
      <c r="B4689" s="331" t="s">
        <v>13594</v>
      </c>
      <c r="C4689" s="331" t="str">
        <f t="shared" si="1"/>
        <v>RUKemerovskaya oblast'</v>
      </c>
    </row>
    <row r="4690" ht="13.5" customHeight="1">
      <c r="A4690" s="331" t="s">
        <v>13593</v>
      </c>
      <c r="B4690" s="331" t="s">
        <v>13595</v>
      </c>
      <c r="C4690" s="331" t="str">
        <f t="shared" si="1"/>
        <v>RUKemerovskaja oblast'</v>
      </c>
    </row>
    <row r="4691" ht="13.5" customHeight="1">
      <c r="A4691" s="331" t="s">
        <v>13596</v>
      </c>
      <c r="B4691" s="331" t="s">
        <v>13597</v>
      </c>
      <c r="C4691" s="331" t="str">
        <f t="shared" si="1"/>
        <v>RUKaliningradskaya oblast'</v>
      </c>
    </row>
    <row r="4692" ht="13.5" customHeight="1">
      <c r="A4692" s="331" t="s">
        <v>13596</v>
      </c>
      <c r="B4692" s="331" t="s">
        <v>13598</v>
      </c>
      <c r="C4692" s="331" t="str">
        <f t="shared" si="1"/>
        <v>RUKaliningradskaja oblast'</v>
      </c>
    </row>
    <row r="4693" ht="13.5" customHeight="1">
      <c r="A4693" s="331" t="s">
        <v>13599</v>
      </c>
      <c r="B4693" s="331" t="s">
        <v>13600</v>
      </c>
      <c r="C4693" s="331" t="str">
        <f t="shared" si="1"/>
        <v>RUKurganskaja oblast'</v>
      </c>
    </row>
    <row r="4694" ht="13.5" customHeight="1">
      <c r="A4694" s="331" t="s">
        <v>13599</v>
      </c>
      <c r="B4694" s="331" t="s">
        <v>13601</v>
      </c>
      <c r="C4694" s="331" t="str">
        <f t="shared" si="1"/>
        <v>RUKurganskaya oblast'</v>
      </c>
    </row>
    <row r="4695" ht="13.5" customHeight="1">
      <c r="A4695" s="331" t="s">
        <v>13602</v>
      </c>
      <c r="B4695" s="331" t="s">
        <v>13603</v>
      </c>
      <c r="C4695" s="331" t="str">
        <f t="shared" si="1"/>
        <v>RUKirovskaja oblast'</v>
      </c>
    </row>
    <row r="4696" ht="13.5" customHeight="1">
      <c r="A4696" s="331" t="s">
        <v>13602</v>
      </c>
      <c r="B4696" s="331" t="s">
        <v>13604</v>
      </c>
      <c r="C4696" s="331" t="str">
        <f t="shared" si="1"/>
        <v>RUKirovskaya oblast'</v>
      </c>
    </row>
    <row r="4697" ht="13.5" customHeight="1">
      <c r="A4697" s="331" t="s">
        <v>13605</v>
      </c>
      <c r="B4697" s="331" t="s">
        <v>13606</v>
      </c>
      <c r="C4697" s="331" t="str">
        <f t="shared" si="1"/>
        <v>RUKalužskaja oblast'</v>
      </c>
    </row>
    <row r="4698" ht="13.5" customHeight="1">
      <c r="A4698" s="331" t="s">
        <v>13605</v>
      </c>
      <c r="B4698" s="331" t="s">
        <v>13607</v>
      </c>
      <c r="C4698" s="331" t="str">
        <f t="shared" si="1"/>
        <v>RUKaluzhskaya oblast'</v>
      </c>
    </row>
    <row r="4699" ht="13.5" customHeight="1">
      <c r="A4699" s="331" t="s">
        <v>13608</v>
      </c>
      <c r="B4699" s="331" t="s">
        <v>1974</v>
      </c>
      <c r="C4699" s="331" t="str">
        <f t="shared" si="1"/>
        <v>RUKostromskaya oblast'</v>
      </c>
    </row>
    <row r="4700" ht="13.5" customHeight="1">
      <c r="A4700" s="331" t="s">
        <v>13608</v>
      </c>
      <c r="B4700" s="331" t="s">
        <v>13609</v>
      </c>
      <c r="C4700" s="331" t="str">
        <f t="shared" si="1"/>
        <v>RUKostromskaja oblast'</v>
      </c>
    </row>
    <row r="4701" ht="13.5" customHeight="1">
      <c r="A4701" s="331" t="s">
        <v>13610</v>
      </c>
      <c r="B4701" s="331" t="s">
        <v>13611</v>
      </c>
      <c r="C4701" s="331" t="str">
        <f t="shared" si="1"/>
        <v>RUKurskaja oblast'</v>
      </c>
    </row>
    <row r="4702" ht="13.5" customHeight="1">
      <c r="A4702" s="331" t="s">
        <v>13610</v>
      </c>
      <c r="B4702" s="331" t="s">
        <v>13612</v>
      </c>
      <c r="C4702" s="331" t="str">
        <f t="shared" si="1"/>
        <v>RUKurskaya oblast'</v>
      </c>
    </row>
    <row r="4703" ht="13.5" customHeight="1">
      <c r="A4703" s="331" t="s">
        <v>13613</v>
      </c>
      <c r="B4703" s="331" t="s">
        <v>13614</v>
      </c>
      <c r="C4703" s="331" t="str">
        <f t="shared" si="1"/>
        <v>RULeningradskaja oblast'</v>
      </c>
    </row>
    <row r="4704" ht="13.5" customHeight="1">
      <c r="A4704" s="331" t="s">
        <v>13613</v>
      </c>
      <c r="B4704" s="331" t="s">
        <v>13615</v>
      </c>
      <c r="C4704" s="331" t="str">
        <f t="shared" si="1"/>
        <v>RULeningradskaya oblast'</v>
      </c>
    </row>
    <row r="4705" ht="13.5" customHeight="1">
      <c r="A4705" s="331" t="s">
        <v>13616</v>
      </c>
      <c r="B4705" s="331" t="s">
        <v>13617</v>
      </c>
      <c r="C4705" s="331" t="str">
        <f t="shared" si="1"/>
        <v>RULipeckaja oblast'</v>
      </c>
    </row>
    <row r="4706" ht="13.5" customHeight="1">
      <c r="A4706" s="331" t="s">
        <v>13616</v>
      </c>
      <c r="B4706" s="331" t="s">
        <v>13618</v>
      </c>
      <c r="C4706" s="331" t="str">
        <f t="shared" si="1"/>
        <v>RULipetskaya oblast'</v>
      </c>
    </row>
    <row r="4707" ht="13.5" customHeight="1">
      <c r="A4707" s="331" t="s">
        <v>13619</v>
      </c>
      <c r="B4707" s="331" t="s">
        <v>13620</v>
      </c>
      <c r="C4707" s="331" t="str">
        <f t="shared" si="1"/>
        <v>RUMagadanskaya oblast'</v>
      </c>
    </row>
    <row r="4708" ht="13.5" customHeight="1">
      <c r="A4708" s="331" t="s">
        <v>13619</v>
      </c>
      <c r="B4708" s="331" t="s">
        <v>13621</v>
      </c>
      <c r="C4708" s="331" t="str">
        <f t="shared" si="1"/>
        <v>RUMagadanskaja oblast'</v>
      </c>
    </row>
    <row r="4709" ht="13.5" customHeight="1">
      <c r="A4709" s="331" t="s">
        <v>13622</v>
      </c>
      <c r="B4709" s="331" t="s">
        <v>13623</v>
      </c>
      <c r="C4709" s="331" t="str">
        <f t="shared" si="1"/>
        <v>RUMoskovskaya oblast'</v>
      </c>
    </row>
    <row r="4710" ht="13.5" customHeight="1">
      <c r="A4710" s="331" t="s">
        <v>13622</v>
      </c>
      <c r="B4710" s="331" t="s">
        <v>1621</v>
      </c>
      <c r="C4710" s="331" t="str">
        <f t="shared" si="1"/>
        <v>RUMoskovskaja oblast'</v>
      </c>
    </row>
    <row r="4711" ht="13.5" customHeight="1">
      <c r="A4711" s="331" t="s">
        <v>13624</v>
      </c>
      <c r="B4711" s="331" t="s">
        <v>13625</v>
      </c>
      <c r="C4711" s="331" t="str">
        <f t="shared" si="1"/>
        <v>RUMurmanskaya oblast'</v>
      </c>
    </row>
    <row r="4712" ht="13.5" customHeight="1">
      <c r="A4712" s="331" t="s">
        <v>13624</v>
      </c>
      <c r="B4712" s="331" t="s">
        <v>13626</v>
      </c>
      <c r="C4712" s="331" t="str">
        <f t="shared" si="1"/>
        <v>RUMurmanskaja oblast'</v>
      </c>
    </row>
    <row r="4713" ht="13.5" customHeight="1">
      <c r="A4713" s="331" t="s">
        <v>13627</v>
      </c>
      <c r="B4713" s="331" t="s">
        <v>13628</v>
      </c>
      <c r="C4713" s="331" t="str">
        <f t="shared" si="1"/>
        <v>RUNovgorodskaja oblast'</v>
      </c>
    </row>
    <row r="4714" ht="13.5" customHeight="1">
      <c r="A4714" s="331" t="s">
        <v>13627</v>
      </c>
      <c r="B4714" s="331" t="s">
        <v>13629</v>
      </c>
      <c r="C4714" s="331" t="str">
        <f t="shared" si="1"/>
        <v>RUNovgorodskaya oblast'</v>
      </c>
    </row>
    <row r="4715" ht="13.5" customHeight="1">
      <c r="A4715" s="331" t="s">
        <v>13630</v>
      </c>
      <c r="B4715" s="331" t="s">
        <v>13631</v>
      </c>
      <c r="C4715" s="331" t="str">
        <f t="shared" si="1"/>
        <v>RUNižegorodskaja oblast'</v>
      </c>
    </row>
    <row r="4716" ht="13.5" customHeight="1">
      <c r="A4716" s="331" t="s">
        <v>13630</v>
      </c>
      <c r="B4716" s="331" t="s">
        <v>13632</v>
      </c>
      <c r="C4716" s="331" t="str">
        <f t="shared" si="1"/>
        <v>RUNizhegorodskaya oblast'</v>
      </c>
    </row>
    <row r="4717" ht="13.5" customHeight="1">
      <c r="A4717" s="331" t="s">
        <v>13633</v>
      </c>
      <c r="B4717" s="331" t="s">
        <v>1380</v>
      </c>
      <c r="C4717" s="331" t="str">
        <f t="shared" si="1"/>
        <v>RUNovosibirskaya oblast'</v>
      </c>
    </row>
    <row r="4718" ht="13.5" customHeight="1">
      <c r="A4718" s="331" t="s">
        <v>13633</v>
      </c>
      <c r="B4718" s="331" t="s">
        <v>13634</v>
      </c>
      <c r="C4718" s="331" t="str">
        <f t="shared" si="1"/>
        <v>RUNovosibirskaja oblast'</v>
      </c>
    </row>
    <row r="4719" ht="13.5" customHeight="1">
      <c r="A4719" s="331" t="s">
        <v>13635</v>
      </c>
      <c r="B4719" s="331" t="s">
        <v>13636</v>
      </c>
      <c r="C4719" s="331" t="str">
        <f t="shared" si="1"/>
        <v>RUOmskaya oblast'</v>
      </c>
    </row>
    <row r="4720" ht="13.5" customHeight="1">
      <c r="A4720" s="331" t="s">
        <v>13635</v>
      </c>
      <c r="B4720" s="331" t="s">
        <v>13637</v>
      </c>
      <c r="C4720" s="331" t="str">
        <f t="shared" si="1"/>
        <v>RUOmskaja oblast'</v>
      </c>
    </row>
    <row r="4721" ht="13.5" customHeight="1">
      <c r="A4721" s="331" t="s">
        <v>13638</v>
      </c>
      <c r="B4721" s="331" t="s">
        <v>13639</v>
      </c>
      <c r="C4721" s="331" t="str">
        <f t="shared" si="1"/>
        <v>RUOrenburgskaja oblast'</v>
      </c>
    </row>
    <row r="4722" ht="13.5" customHeight="1">
      <c r="A4722" s="331" t="s">
        <v>13638</v>
      </c>
      <c r="B4722" s="331" t="s">
        <v>13640</v>
      </c>
      <c r="C4722" s="331" t="str">
        <f t="shared" si="1"/>
        <v>RUOrenburgskaya oblast'</v>
      </c>
    </row>
    <row r="4723" ht="13.5" customHeight="1">
      <c r="A4723" s="331" t="s">
        <v>13641</v>
      </c>
      <c r="B4723" s="331" t="s">
        <v>13642</v>
      </c>
      <c r="C4723" s="331" t="str">
        <f t="shared" si="1"/>
        <v>RUOrlovskaja oblast'</v>
      </c>
    </row>
    <row r="4724" ht="13.5" customHeight="1">
      <c r="A4724" s="331" t="s">
        <v>13641</v>
      </c>
      <c r="B4724" s="331" t="s">
        <v>13643</v>
      </c>
      <c r="C4724" s="331" t="str">
        <f t="shared" si="1"/>
        <v>RUOrlovskaya oblast'</v>
      </c>
    </row>
    <row r="4725" ht="13.5" customHeight="1">
      <c r="A4725" s="331" t="s">
        <v>13644</v>
      </c>
      <c r="B4725" s="331" t="s">
        <v>13645</v>
      </c>
      <c r="C4725" s="331" t="str">
        <f t="shared" si="1"/>
        <v>RUPenzenskaya oblast'</v>
      </c>
    </row>
    <row r="4726" ht="13.5" customHeight="1">
      <c r="A4726" s="331" t="s">
        <v>13644</v>
      </c>
      <c r="B4726" s="331" t="s">
        <v>13646</v>
      </c>
      <c r="C4726" s="331" t="str">
        <f t="shared" si="1"/>
        <v>RUPenzenskaja oblast'</v>
      </c>
    </row>
    <row r="4727" ht="13.5" customHeight="1">
      <c r="A4727" s="331" t="s">
        <v>13647</v>
      </c>
      <c r="B4727" s="331" t="s">
        <v>13648</v>
      </c>
      <c r="C4727" s="331" t="str">
        <f t="shared" si="1"/>
        <v>RUPskovskaya oblast'</v>
      </c>
    </row>
    <row r="4728" ht="13.5" customHeight="1">
      <c r="A4728" s="331" t="s">
        <v>13647</v>
      </c>
      <c r="B4728" s="331" t="s">
        <v>13649</v>
      </c>
      <c r="C4728" s="331" t="str">
        <f t="shared" si="1"/>
        <v>RUPskovskaja oblast'</v>
      </c>
    </row>
    <row r="4729" ht="13.5" customHeight="1">
      <c r="A4729" s="331" t="s">
        <v>13650</v>
      </c>
      <c r="B4729" s="331" t="s">
        <v>13651</v>
      </c>
      <c r="C4729" s="331" t="str">
        <f t="shared" si="1"/>
        <v>RURostovskaya oblast'</v>
      </c>
    </row>
    <row r="4730" ht="13.5" customHeight="1">
      <c r="A4730" s="331" t="s">
        <v>13650</v>
      </c>
      <c r="B4730" s="331" t="s">
        <v>13652</v>
      </c>
      <c r="C4730" s="331" t="str">
        <f t="shared" si="1"/>
        <v>RURostovskaja oblast'</v>
      </c>
    </row>
    <row r="4731" ht="13.5" customHeight="1">
      <c r="A4731" s="331" t="s">
        <v>13653</v>
      </c>
      <c r="B4731" s="331" t="s">
        <v>13654</v>
      </c>
      <c r="C4731" s="331" t="str">
        <f t="shared" si="1"/>
        <v>RURjazanskaja oblast'</v>
      </c>
    </row>
    <row r="4732" ht="13.5" customHeight="1">
      <c r="A4732" s="331" t="s">
        <v>13653</v>
      </c>
      <c r="B4732" s="331" t="s">
        <v>1571</v>
      </c>
      <c r="C4732" s="331" t="str">
        <f t="shared" si="1"/>
        <v>RURyazanskaya oblast'</v>
      </c>
    </row>
    <row r="4733" ht="13.5" customHeight="1">
      <c r="A4733" s="331" t="s">
        <v>13655</v>
      </c>
      <c r="B4733" s="331" t="s">
        <v>13656</v>
      </c>
      <c r="C4733" s="331" t="str">
        <f t="shared" si="1"/>
        <v>RUSahalinskaja oblast'</v>
      </c>
    </row>
    <row r="4734" ht="13.5" customHeight="1">
      <c r="A4734" s="331" t="s">
        <v>13655</v>
      </c>
      <c r="B4734" s="331" t="s">
        <v>13657</v>
      </c>
      <c r="C4734" s="331" t="str">
        <f t="shared" si="1"/>
        <v>RUSakhalinskaya oblast'</v>
      </c>
    </row>
    <row r="4735" ht="13.5" customHeight="1">
      <c r="A4735" s="331" t="s">
        <v>13658</v>
      </c>
      <c r="B4735" s="331" t="s">
        <v>13659</v>
      </c>
      <c r="C4735" s="331" t="str">
        <f t="shared" si="1"/>
        <v>RUSamarskaja oblast'</v>
      </c>
    </row>
    <row r="4736" ht="13.5" customHeight="1">
      <c r="A4736" s="331" t="s">
        <v>13658</v>
      </c>
      <c r="B4736" s="331" t="s">
        <v>13660</v>
      </c>
      <c r="C4736" s="331" t="str">
        <f t="shared" si="1"/>
        <v>RUSamarskaya oblast'</v>
      </c>
    </row>
    <row r="4737" ht="13.5" customHeight="1">
      <c r="A4737" s="331" t="s">
        <v>13661</v>
      </c>
      <c r="B4737" s="331" t="s">
        <v>13662</v>
      </c>
      <c r="C4737" s="331" t="str">
        <f t="shared" si="1"/>
        <v>RUSaratovskaya oblast'</v>
      </c>
    </row>
    <row r="4738" ht="13.5" customHeight="1">
      <c r="A4738" s="331" t="s">
        <v>13661</v>
      </c>
      <c r="B4738" s="331" t="s">
        <v>13663</v>
      </c>
      <c r="C4738" s="331" t="str">
        <f t="shared" si="1"/>
        <v>RUSaratovskaja oblast'</v>
      </c>
    </row>
    <row r="4739" ht="13.5" customHeight="1">
      <c r="A4739" s="331" t="s">
        <v>13664</v>
      </c>
      <c r="B4739" s="331" t="s">
        <v>13665</v>
      </c>
      <c r="C4739" s="331" t="str">
        <f t="shared" si="1"/>
        <v>RUSmolenskaja oblast'</v>
      </c>
    </row>
    <row r="4740" ht="13.5" customHeight="1">
      <c r="A4740" s="331" t="s">
        <v>13664</v>
      </c>
      <c r="B4740" s="331" t="s">
        <v>13666</v>
      </c>
      <c r="C4740" s="331" t="str">
        <f t="shared" si="1"/>
        <v>RUSmolenskaya oblast'</v>
      </c>
    </row>
    <row r="4741" ht="13.5" customHeight="1">
      <c r="A4741" s="331" t="s">
        <v>13667</v>
      </c>
      <c r="B4741" s="331" t="s">
        <v>1364</v>
      </c>
      <c r="C4741" s="331" t="str">
        <f t="shared" si="1"/>
        <v>RUSverdlovskaya oblast'</v>
      </c>
    </row>
    <row r="4742" ht="13.5" customHeight="1">
      <c r="A4742" s="331" t="s">
        <v>13667</v>
      </c>
      <c r="B4742" s="331" t="s">
        <v>13668</v>
      </c>
      <c r="C4742" s="331" t="str">
        <f t="shared" si="1"/>
        <v>RUSverdlovskaja oblast'</v>
      </c>
    </row>
    <row r="4743" ht="13.5" customHeight="1">
      <c r="A4743" s="331" t="s">
        <v>13669</v>
      </c>
      <c r="B4743" s="331" t="s">
        <v>13670</v>
      </c>
      <c r="C4743" s="331" t="str">
        <f t="shared" si="1"/>
        <v>RUTambovskaya oblast'</v>
      </c>
    </row>
    <row r="4744" ht="13.5" customHeight="1">
      <c r="A4744" s="331" t="s">
        <v>13669</v>
      </c>
      <c r="B4744" s="331" t="s">
        <v>13671</v>
      </c>
      <c r="C4744" s="331" t="str">
        <f t="shared" si="1"/>
        <v>RUTambovskaja oblast'</v>
      </c>
    </row>
    <row r="4745" ht="13.5" customHeight="1">
      <c r="A4745" s="331" t="s">
        <v>13672</v>
      </c>
      <c r="B4745" s="331" t="s">
        <v>13673</v>
      </c>
      <c r="C4745" s="331" t="str">
        <f t="shared" si="1"/>
        <v>RUTomskaya oblast'</v>
      </c>
    </row>
    <row r="4746" ht="13.5" customHeight="1">
      <c r="A4746" s="331" t="s">
        <v>13672</v>
      </c>
      <c r="B4746" s="331" t="s">
        <v>13674</v>
      </c>
      <c r="C4746" s="331" t="str">
        <f t="shared" si="1"/>
        <v>RUTomskaja oblast'</v>
      </c>
    </row>
    <row r="4747" ht="13.5" customHeight="1">
      <c r="A4747" s="331" t="s">
        <v>13675</v>
      </c>
      <c r="B4747" s="331" t="s">
        <v>13676</v>
      </c>
      <c r="C4747" s="331" t="str">
        <f t="shared" si="1"/>
        <v>RUTul'skaja oblast'</v>
      </c>
    </row>
    <row r="4748" ht="13.5" customHeight="1">
      <c r="A4748" s="331" t="s">
        <v>13675</v>
      </c>
      <c r="B4748" s="331" t="s">
        <v>13677</v>
      </c>
      <c r="C4748" s="331" t="str">
        <f t="shared" si="1"/>
        <v>RUTul'skaya oblast'</v>
      </c>
    </row>
    <row r="4749" ht="13.5" customHeight="1">
      <c r="A4749" s="331" t="s">
        <v>13678</v>
      </c>
      <c r="B4749" s="331" t="s">
        <v>13679</v>
      </c>
      <c r="C4749" s="331" t="str">
        <f t="shared" si="1"/>
        <v>RUTverskaja oblast'</v>
      </c>
    </row>
    <row r="4750" ht="13.5" customHeight="1">
      <c r="A4750" s="331" t="s">
        <v>13678</v>
      </c>
      <c r="B4750" s="331" t="s">
        <v>13680</v>
      </c>
      <c r="C4750" s="331" t="str">
        <f t="shared" si="1"/>
        <v>RUTverskaya oblast'</v>
      </c>
    </row>
    <row r="4751" ht="13.5" customHeight="1">
      <c r="A4751" s="331" t="s">
        <v>13681</v>
      </c>
      <c r="B4751" s="331" t="s">
        <v>13682</v>
      </c>
      <c r="C4751" s="331" t="str">
        <f t="shared" si="1"/>
        <v>RUTyumenskaya oblast'</v>
      </c>
    </row>
    <row r="4752" ht="13.5" customHeight="1">
      <c r="A4752" s="331" t="s">
        <v>13681</v>
      </c>
      <c r="B4752" s="331" t="s">
        <v>13683</v>
      </c>
      <c r="C4752" s="331" t="str">
        <f t="shared" si="1"/>
        <v>RUTjumenskaja oblast'</v>
      </c>
    </row>
    <row r="4753" ht="13.5" customHeight="1">
      <c r="A4753" s="331" t="s">
        <v>13684</v>
      </c>
      <c r="B4753" s="331" t="s">
        <v>13685</v>
      </c>
      <c r="C4753" s="331" t="str">
        <f t="shared" si="1"/>
        <v>RUUl'janovskaja oblast'</v>
      </c>
    </row>
    <row r="4754" ht="13.5" customHeight="1">
      <c r="A4754" s="331" t="s">
        <v>13684</v>
      </c>
      <c r="B4754" s="331" t="s">
        <v>13686</v>
      </c>
      <c r="C4754" s="331" t="str">
        <f t="shared" si="1"/>
        <v>RUUl'yanovskaya oblast'</v>
      </c>
    </row>
    <row r="4755" ht="13.5" customHeight="1">
      <c r="A4755" s="331" t="s">
        <v>13687</v>
      </c>
      <c r="B4755" s="331" t="s">
        <v>13688</v>
      </c>
      <c r="C4755" s="331" t="str">
        <f t="shared" si="1"/>
        <v>RUVolgogradskaja oblast'</v>
      </c>
    </row>
    <row r="4756" ht="13.5" customHeight="1">
      <c r="A4756" s="331" t="s">
        <v>13687</v>
      </c>
      <c r="B4756" s="331" t="s">
        <v>13689</v>
      </c>
      <c r="C4756" s="331" t="str">
        <f t="shared" si="1"/>
        <v>RUVolgogradskaya oblast'</v>
      </c>
    </row>
    <row r="4757" ht="13.5" customHeight="1">
      <c r="A4757" s="331" t="s">
        <v>13690</v>
      </c>
      <c r="B4757" s="331" t="s">
        <v>13691</v>
      </c>
      <c r="C4757" s="331" t="str">
        <f t="shared" si="1"/>
        <v>RUVladimirskaya oblast'</v>
      </c>
    </row>
    <row r="4758" ht="13.5" customHeight="1">
      <c r="A4758" s="331" t="s">
        <v>13690</v>
      </c>
      <c r="B4758" s="331" t="s">
        <v>13692</v>
      </c>
      <c r="C4758" s="331" t="str">
        <f t="shared" si="1"/>
        <v>RUVladimirskaja oblast'</v>
      </c>
    </row>
    <row r="4759" ht="13.5" customHeight="1">
      <c r="A4759" s="331" t="s">
        <v>13693</v>
      </c>
      <c r="B4759" s="331" t="s">
        <v>13694</v>
      </c>
      <c r="C4759" s="331" t="str">
        <f t="shared" si="1"/>
        <v>RUVologodskaya oblast'</v>
      </c>
    </row>
    <row r="4760" ht="13.5" customHeight="1">
      <c r="A4760" s="331" t="s">
        <v>13693</v>
      </c>
      <c r="B4760" s="331" t="s">
        <v>13695</v>
      </c>
      <c r="C4760" s="331" t="str">
        <f t="shared" si="1"/>
        <v>RUVologodskaja oblast'</v>
      </c>
    </row>
    <row r="4761" ht="13.5" customHeight="1">
      <c r="A4761" s="331" t="s">
        <v>13696</v>
      </c>
      <c r="B4761" s="331" t="s">
        <v>13697</v>
      </c>
      <c r="C4761" s="331" t="str">
        <f t="shared" si="1"/>
        <v>RUVoronežskaja oblast'</v>
      </c>
    </row>
    <row r="4762" ht="13.5" customHeight="1">
      <c r="A4762" s="331" t="s">
        <v>13696</v>
      </c>
      <c r="B4762" s="331" t="s">
        <v>13698</v>
      </c>
      <c r="C4762" s="331" t="str">
        <f t="shared" si="1"/>
        <v>RUVoronezhskaya oblast'</v>
      </c>
    </row>
    <row r="4763" ht="13.5" customHeight="1">
      <c r="A4763" s="331" t="s">
        <v>13699</v>
      </c>
      <c r="B4763" s="331" t="s">
        <v>13700</v>
      </c>
      <c r="C4763" s="331" t="str">
        <f t="shared" si="1"/>
        <v>RUJaroslavskaja oblast'</v>
      </c>
    </row>
    <row r="4764" ht="13.5" customHeight="1">
      <c r="A4764" s="331" t="s">
        <v>13699</v>
      </c>
      <c r="B4764" s="331" t="s">
        <v>13701</v>
      </c>
      <c r="C4764" s="331" t="str">
        <f t="shared" si="1"/>
        <v>RUYaroslavskaya oblast'</v>
      </c>
    </row>
    <row r="4765" ht="13.5" customHeight="1">
      <c r="A4765" s="331" t="s">
        <v>13702</v>
      </c>
      <c r="B4765" s="331" t="s">
        <v>13703</v>
      </c>
      <c r="C4765" s="331" t="str">
        <f t="shared" si="1"/>
        <v>RUChukotskiy avtonomnyy okrug</v>
      </c>
    </row>
    <row r="4766" ht="13.5" customHeight="1">
      <c r="A4766" s="331" t="s">
        <v>13702</v>
      </c>
      <c r="B4766" s="331" t="s">
        <v>13704</v>
      </c>
      <c r="C4766" s="331" t="str">
        <f t="shared" si="1"/>
        <v>RUČukotskij avtonomnyj okrug</v>
      </c>
    </row>
    <row r="4767" ht="13.5" customHeight="1">
      <c r="A4767" s="331" t="s">
        <v>13705</v>
      </c>
      <c r="B4767" s="331" t="s">
        <v>13706</v>
      </c>
      <c r="C4767" s="331" t="str">
        <f t="shared" si="1"/>
        <v>RUKhanty-Mansiyskiy avtonomnyy okrug</v>
      </c>
    </row>
    <row r="4768" ht="13.5" customHeight="1">
      <c r="A4768" s="331" t="s">
        <v>13705</v>
      </c>
      <c r="B4768" s="331" t="s">
        <v>13707</v>
      </c>
      <c r="C4768" s="331" t="str">
        <f t="shared" si="1"/>
        <v>RUHanty-Mansijskij avtonomnyj okrug</v>
      </c>
    </row>
    <row r="4769" ht="13.5" customHeight="1">
      <c r="A4769" s="331" t="s">
        <v>13708</v>
      </c>
      <c r="B4769" s="331" t="s">
        <v>13709</v>
      </c>
      <c r="C4769" s="331" t="str">
        <f t="shared" si="1"/>
        <v>RUNenetskiy avtonomnyy okrug</v>
      </c>
    </row>
    <row r="4770" ht="13.5" customHeight="1">
      <c r="A4770" s="331" t="s">
        <v>13708</v>
      </c>
      <c r="B4770" s="331" t="s">
        <v>13710</v>
      </c>
      <c r="C4770" s="331" t="str">
        <f t="shared" si="1"/>
        <v>RUNeneckij avtonomnyj okrug</v>
      </c>
    </row>
    <row r="4771" ht="13.5" customHeight="1">
      <c r="A4771" s="331" t="s">
        <v>13711</v>
      </c>
      <c r="B4771" s="331" t="s">
        <v>13712</v>
      </c>
      <c r="C4771" s="331" t="str">
        <f t="shared" si="1"/>
        <v>RUJamalo-Neneckij avtonomnyj okrug</v>
      </c>
    </row>
    <row r="4772" ht="13.5" customHeight="1">
      <c r="A4772" s="331" t="s">
        <v>13711</v>
      </c>
      <c r="B4772" s="331" t="s">
        <v>13713</v>
      </c>
      <c r="C4772" s="331" t="str">
        <f t="shared" si="1"/>
        <v>RUYamalo-Nenetskiy avtonomnyy okrug</v>
      </c>
    </row>
    <row r="4773" ht="13.5" customHeight="1">
      <c r="A4773" s="331" t="s">
        <v>13714</v>
      </c>
      <c r="B4773" s="331" t="s">
        <v>1374</v>
      </c>
      <c r="C4773" s="331" t="str">
        <f t="shared" si="1"/>
        <v>RUMoskva</v>
      </c>
    </row>
    <row r="4774" ht="13.5" customHeight="1">
      <c r="A4774" s="331" t="s">
        <v>13714</v>
      </c>
      <c r="B4774" s="331" t="s">
        <v>1374</v>
      </c>
      <c r="C4774" s="331" t="str">
        <f t="shared" si="1"/>
        <v>RUMoskva</v>
      </c>
    </row>
    <row r="4775" ht="13.5" customHeight="1">
      <c r="A4775" s="331" t="s">
        <v>13715</v>
      </c>
      <c r="B4775" s="331" t="s">
        <v>13716</v>
      </c>
      <c r="C4775" s="331" t="str">
        <f t="shared" si="1"/>
        <v>RUSankt-Peterburg</v>
      </c>
    </row>
    <row r="4776" ht="13.5" customHeight="1">
      <c r="A4776" s="331" t="s">
        <v>13715</v>
      </c>
      <c r="B4776" s="331" t="s">
        <v>13716</v>
      </c>
      <c r="C4776" s="331" t="str">
        <f t="shared" si="1"/>
        <v>RUSankt-Peterburg</v>
      </c>
    </row>
    <row r="4777" ht="13.5" customHeight="1">
      <c r="A4777" s="331" t="s">
        <v>13717</v>
      </c>
      <c r="B4777" s="331" t="s">
        <v>13718</v>
      </c>
      <c r="C4777" s="331" t="str">
        <f t="shared" si="1"/>
        <v>RUYevreyskaya avtonomnaya oblast'</v>
      </c>
    </row>
    <row r="4778" ht="13.5" customHeight="1">
      <c r="A4778" s="331" t="s">
        <v>13717</v>
      </c>
      <c r="B4778" s="331" t="s">
        <v>13719</v>
      </c>
      <c r="C4778" s="331" t="str">
        <f t="shared" si="1"/>
        <v>RUEvrejskaja avtonomnaja oblast'</v>
      </c>
    </row>
    <row r="4779" ht="13.5" customHeight="1">
      <c r="A4779" s="331" t="s">
        <v>13720</v>
      </c>
      <c r="B4779" s="331" t="s">
        <v>13721</v>
      </c>
      <c r="C4779" s="331" t="str">
        <f t="shared" si="1"/>
        <v>RUAltajskij kraj</v>
      </c>
    </row>
    <row r="4780" ht="13.5" customHeight="1">
      <c r="A4780" s="331" t="s">
        <v>13720</v>
      </c>
      <c r="B4780" s="331" t="s">
        <v>13722</v>
      </c>
      <c r="C4780" s="331" t="str">
        <f t="shared" si="1"/>
        <v>RUAltayskiy kray</v>
      </c>
    </row>
    <row r="4781" ht="13.5" customHeight="1">
      <c r="A4781" s="331" t="s">
        <v>13723</v>
      </c>
      <c r="B4781" s="331" t="s">
        <v>13724</v>
      </c>
      <c r="C4781" s="331" t="str">
        <f t="shared" si="1"/>
        <v>RUKamchatskiy kray</v>
      </c>
    </row>
    <row r="4782" ht="13.5" customHeight="1">
      <c r="A4782" s="331" t="s">
        <v>13723</v>
      </c>
      <c r="B4782" s="331" t="s">
        <v>13725</v>
      </c>
      <c r="C4782" s="331" t="str">
        <f t="shared" si="1"/>
        <v>RUKamčatskij kraj</v>
      </c>
    </row>
    <row r="4783" ht="13.5" customHeight="1">
      <c r="A4783" s="331" t="s">
        <v>13726</v>
      </c>
      <c r="B4783" s="331" t="s">
        <v>13727</v>
      </c>
      <c r="C4783" s="331" t="str">
        <f t="shared" si="1"/>
        <v>RUKrasnodarskiy kray</v>
      </c>
    </row>
    <row r="4784" ht="13.5" customHeight="1">
      <c r="A4784" s="331" t="s">
        <v>13726</v>
      </c>
      <c r="B4784" s="331" t="s">
        <v>13728</v>
      </c>
      <c r="C4784" s="331" t="str">
        <f t="shared" si="1"/>
        <v>RUKrasnodarskij kraj</v>
      </c>
    </row>
    <row r="4785" ht="13.5" customHeight="1">
      <c r="A4785" s="331" t="s">
        <v>13729</v>
      </c>
      <c r="B4785" s="331" t="s">
        <v>13730</v>
      </c>
      <c r="C4785" s="331" t="str">
        <f t="shared" si="1"/>
        <v>RUKhabarovskiy kray</v>
      </c>
    </row>
    <row r="4786" ht="13.5" customHeight="1">
      <c r="A4786" s="331" t="s">
        <v>13729</v>
      </c>
      <c r="B4786" s="331" t="s">
        <v>13731</v>
      </c>
      <c r="C4786" s="331" t="str">
        <f t="shared" si="1"/>
        <v>RUHabarovskij kraj</v>
      </c>
    </row>
    <row r="4787" ht="13.5" customHeight="1">
      <c r="A4787" s="331" t="s">
        <v>13732</v>
      </c>
      <c r="B4787" s="331" t="s">
        <v>13733</v>
      </c>
      <c r="C4787" s="331" t="str">
        <f t="shared" si="1"/>
        <v>RUKrasnojarskij kraj</v>
      </c>
    </row>
    <row r="4788" ht="13.5" customHeight="1">
      <c r="A4788" s="331" t="s">
        <v>13732</v>
      </c>
      <c r="B4788" s="331" t="s">
        <v>1559</v>
      </c>
      <c r="C4788" s="331" t="str">
        <f t="shared" si="1"/>
        <v>RUKrasnoyarskiy kray</v>
      </c>
    </row>
    <row r="4789" ht="13.5" customHeight="1">
      <c r="A4789" s="331" t="s">
        <v>13734</v>
      </c>
      <c r="B4789" s="331" t="s">
        <v>1748</v>
      </c>
      <c r="C4789" s="331" t="str">
        <f t="shared" si="1"/>
        <v>RUPermskiy kray</v>
      </c>
    </row>
    <row r="4790" ht="13.5" customHeight="1">
      <c r="A4790" s="331" t="s">
        <v>13734</v>
      </c>
      <c r="B4790" s="331" t="s">
        <v>13735</v>
      </c>
      <c r="C4790" s="331" t="str">
        <f t="shared" si="1"/>
        <v>RUPermskij kraj</v>
      </c>
    </row>
    <row r="4791" ht="13.5" customHeight="1">
      <c r="A4791" s="331" t="s">
        <v>13736</v>
      </c>
      <c r="B4791" s="331" t="s">
        <v>13737</v>
      </c>
      <c r="C4791" s="331" t="str">
        <f t="shared" si="1"/>
        <v>RUPrimorskiy kray</v>
      </c>
    </row>
    <row r="4792" ht="13.5" customHeight="1">
      <c r="A4792" s="331" t="s">
        <v>13736</v>
      </c>
      <c r="B4792" s="331" t="s">
        <v>13738</v>
      </c>
      <c r="C4792" s="331" t="str">
        <f t="shared" si="1"/>
        <v>RUPrimorskij kraj</v>
      </c>
    </row>
    <row r="4793" ht="13.5" customHeight="1">
      <c r="A4793" s="331" t="s">
        <v>13739</v>
      </c>
      <c r="B4793" s="331" t="s">
        <v>13740</v>
      </c>
      <c r="C4793" s="331" t="str">
        <f t="shared" si="1"/>
        <v>RUStavropol'skiy kray</v>
      </c>
    </row>
    <row r="4794" ht="13.5" customHeight="1">
      <c r="A4794" s="331" t="s">
        <v>13739</v>
      </c>
      <c r="B4794" s="331" t="s">
        <v>13741</v>
      </c>
      <c r="C4794" s="331" t="str">
        <f t="shared" si="1"/>
        <v>RUStavropol'skij kraj</v>
      </c>
    </row>
    <row r="4795" ht="13.5" customHeight="1">
      <c r="A4795" s="331" t="s">
        <v>13742</v>
      </c>
      <c r="B4795" s="331" t="s">
        <v>13743</v>
      </c>
      <c r="C4795" s="331" t="str">
        <f t="shared" si="1"/>
        <v>RUZabaykal'skiy kray</v>
      </c>
    </row>
    <row r="4796" ht="13.5" customHeight="1">
      <c r="A4796" s="331" t="s">
        <v>13742</v>
      </c>
      <c r="B4796" s="331" t="s">
        <v>13744</v>
      </c>
      <c r="C4796" s="331" t="str">
        <f t="shared" si="1"/>
        <v>RUZabajkal'skij kraj</v>
      </c>
    </row>
    <row r="4797" ht="13.5" customHeight="1">
      <c r="A4797" s="331" t="s">
        <v>13745</v>
      </c>
      <c r="B4797" s="331" t="s">
        <v>13746</v>
      </c>
      <c r="C4797" s="331" t="str">
        <f t="shared" si="1"/>
        <v>RUAdygeya, Respublika</v>
      </c>
    </row>
    <row r="4798" ht="13.5" customHeight="1">
      <c r="A4798" s="331" t="s">
        <v>13745</v>
      </c>
      <c r="B4798" s="331" t="s">
        <v>13747</v>
      </c>
      <c r="C4798" s="331" t="str">
        <f t="shared" si="1"/>
        <v>RUAdygeja, Respublika</v>
      </c>
    </row>
    <row r="4799" ht="13.5" customHeight="1">
      <c r="A4799" s="331" t="s">
        <v>13748</v>
      </c>
      <c r="B4799" s="331" t="s">
        <v>13749</v>
      </c>
      <c r="C4799" s="331" t="str">
        <f t="shared" si="1"/>
        <v>RUAltaj, Respublika</v>
      </c>
    </row>
    <row r="4800" ht="13.5" customHeight="1">
      <c r="A4800" s="331" t="s">
        <v>13748</v>
      </c>
      <c r="B4800" s="331" t="s">
        <v>13750</v>
      </c>
      <c r="C4800" s="331" t="str">
        <f t="shared" si="1"/>
        <v>RUAltay, Respublika</v>
      </c>
    </row>
    <row r="4801" ht="13.5" customHeight="1">
      <c r="A4801" s="331" t="s">
        <v>13751</v>
      </c>
      <c r="B4801" s="331" t="s">
        <v>13752</v>
      </c>
      <c r="C4801" s="331" t="str">
        <f t="shared" si="1"/>
        <v>RUBaškortostan, Respublika</v>
      </c>
    </row>
    <row r="4802" ht="13.5" customHeight="1">
      <c r="A4802" s="331" t="s">
        <v>13751</v>
      </c>
      <c r="B4802" s="331" t="s">
        <v>13753</v>
      </c>
      <c r="C4802" s="331" t="str">
        <f t="shared" si="1"/>
        <v>RUBashkortostan, Respublika</v>
      </c>
    </row>
    <row r="4803" ht="13.5" customHeight="1">
      <c r="A4803" s="331" t="s">
        <v>13754</v>
      </c>
      <c r="B4803" s="331" t="s">
        <v>13755</v>
      </c>
      <c r="C4803" s="331" t="str">
        <f t="shared" si="1"/>
        <v>RUBuryatiya, Respublika</v>
      </c>
    </row>
    <row r="4804" ht="13.5" customHeight="1">
      <c r="A4804" s="331" t="s">
        <v>13754</v>
      </c>
      <c r="B4804" s="331" t="s">
        <v>13756</v>
      </c>
      <c r="C4804" s="331" t="str">
        <f t="shared" si="1"/>
        <v>RUBurjatija, Respublika</v>
      </c>
    </row>
    <row r="4805" ht="13.5" customHeight="1">
      <c r="A4805" s="331" t="s">
        <v>13757</v>
      </c>
      <c r="B4805" s="331" t="s">
        <v>13758</v>
      </c>
      <c r="C4805" s="331" t="str">
        <f t="shared" si="1"/>
        <v>RUČečenskaja Respublika</v>
      </c>
    </row>
    <row r="4806" ht="13.5" customHeight="1">
      <c r="A4806" s="331" t="s">
        <v>13757</v>
      </c>
      <c r="B4806" s="331" t="s">
        <v>13759</v>
      </c>
      <c r="C4806" s="331" t="str">
        <f t="shared" si="1"/>
        <v>RUChechenskaya Respublika</v>
      </c>
    </row>
    <row r="4807" ht="13.5" customHeight="1">
      <c r="A4807" s="331" t="s">
        <v>13760</v>
      </c>
      <c r="B4807" s="331" t="s">
        <v>13761</v>
      </c>
      <c r="C4807" s="331" t="str">
        <f t="shared" si="1"/>
        <v>RUČuvašskaja Respublika</v>
      </c>
    </row>
    <row r="4808" ht="13.5" customHeight="1">
      <c r="A4808" s="331" t="s">
        <v>13760</v>
      </c>
      <c r="B4808" s="331" t="s">
        <v>13762</v>
      </c>
      <c r="C4808" s="331" t="str">
        <f t="shared" si="1"/>
        <v>RUChuvashskaya Respublika</v>
      </c>
    </row>
    <row r="4809" ht="13.5" customHeight="1">
      <c r="A4809" s="331" t="s">
        <v>13763</v>
      </c>
      <c r="B4809" s="331" t="s">
        <v>13764</v>
      </c>
      <c r="C4809" s="331" t="str">
        <f t="shared" si="1"/>
        <v>RUDagestan, Respublika</v>
      </c>
    </row>
    <row r="4810" ht="13.5" customHeight="1">
      <c r="A4810" s="331" t="s">
        <v>13763</v>
      </c>
      <c r="B4810" s="331" t="s">
        <v>13764</v>
      </c>
      <c r="C4810" s="331" t="str">
        <f t="shared" si="1"/>
        <v>RUDagestan, Respublika</v>
      </c>
    </row>
    <row r="4811" ht="13.5" customHeight="1">
      <c r="A4811" s="331" t="s">
        <v>13765</v>
      </c>
      <c r="B4811" s="331" t="s">
        <v>13766</v>
      </c>
      <c r="C4811" s="331" t="str">
        <f t="shared" si="1"/>
        <v>RUIngušetija, Respublika</v>
      </c>
    </row>
    <row r="4812" ht="13.5" customHeight="1">
      <c r="A4812" s="331" t="s">
        <v>13765</v>
      </c>
      <c r="B4812" s="331" t="s">
        <v>13767</v>
      </c>
      <c r="C4812" s="331" t="str">
        <f t="shared" si="1"/>
        <v>RUIngushetiya, Respublika</v>
      </c>
    </row>
    <row r="4813" ht="13.5" customHeight="1">
      <c r="A4813" s="331" t="s">
        <v>13768</v>
      </c>
      <c r="B4813" s="331" t="s">
        <v>1958</v>
      </c>
      <c r="C4813" s="331" t="str">
        <f t="shared" si="1"/>
        <v>RUKabardino-Balkarskaya Respublika</v>
      </c>
    </row>
    <row r="4814" ht="13.5" customHeight="1">
      <c r="A4814" s="331" t="s">
        <v>13768</v>
      </c>
      <c r="B4814" s="331" t="s">
        <v>13769</v>
      </c>
      <c r="C4814" s="331" t="str">
        <f t="shared" si="1"/>
        <v>RUKabardino-Balkarskaja Respublika</v>
      </c>
    </row>
    <row r="4815" ht="13.5" customHeight="1">
      <c r="A4815" s="331" t="s">
        <v>13770</v>
      </c>
      <c r="B4815" s="331" t="s">
        <v>13771</v>
      </c>
      <c r="C4815" s="331" t="str">
        <f t="shared" si="1"/>
        <v>RUKarachayevo-Cherkesskaya Respublika</v>
      </c>
    </row>
    <row r="4816" ht="13.5" customHeight="1">
      <c r="A4816" s="331" t="s">
        <v>13770</v>
      </c>
      <c r="B4816" s="331" t="s">
        <v>13772</v>
      </c>
      <c r="C4816" s="331" t="str">
        <f t="shared" si="1"/>
        <v>RUKaračaevo-Čerkesskaja Respublika</v>
      </c>
    </row>
    <row r="4817" ht="13.5" customHeight="1">
      <c r="A4817" s="331" t="s">
        <v>13773</v>
      </c>
      <c r="B4817" s="331" t="s">
        <v>13774</v>
      </c>
      <c r="C4817" s="331" t="str">
        <f t="shared" si="1"/>
        <v>RUHakasija, Respublika</v>
      </c>
    </row>
    <row r="4818" ht="13.5" customHeight="1">
      <c r="A4818" s="331" t="s">
        <v>13773</v>
      </c>
      <c r="B4818" s="331" t="s">
        <v>13775</v>
      </c>
      <c r="C4818" s="331" t="str">
        <f t="shared" si="1"/>
        <v>RUKhakasiya, Respublika</v>
      </c>
    </row>
    <row r="4819" ht="13.5" customHeight="1">
      <c r="A4819" s="331" t="s">
        <v>13776</v>
      </c>
      <c r="B4819" s="331" t="s">
        <v>13777</v>
      </c>
      <c r="C4819" s="331" t="str">
        <f t="shared" si="1"/>
        <v>RUKalmykija, Respublika</v>
      </c>
    </row>
    <row r="4820" ht="13.5" customHeight="1">
      <c r="A4820" s="331" t="s">
        <v>13776</v>
      </c>
      <c r="B4820" s="331" t="s">
        <v>13778</v>
      </c>
      <c r="C4820" s="331" t="str">
        <f t="shared" si="1"/>
        <v>RUKalmykiya, Respublika</v>
      </c>
    </row>
    <row r="4821" ht="13.5" customHeight="1">
      <c r="A4821" s="331" t="s">
        <v>13779</v>
      </c>
      <c r="B4821" s="331" t="s">
        <v>13780</v>
      </c>
      <c r="C4821" s="331" t="str">
        <f t="shared" si="1"/>
        <v>RUKomi, Respublika</v>
      </c>
    </row>
    <row r="4822" ht="13.5" customHeight="1">
      <c r="A4822" s="331" t="s">
        <v>13779</v>
      </c>
      <c r="B4822" s="331" t="s">
        <v>13780</v>
      </c>
      <c r="C4822" s="331" t="str">
        <f t="shared" si="1"/>
        <v>RUKomi, Respublika</v>
      </c>
    </row>
    <row r="4823" ht="13.5" customHeight="1">
      <c r="A4823" s="331" t="s">
        <v>13781</v>
      </c>
      <c r="B4823" s="331" t="s">
        <v>13782</v>
      </c>
      <c r="C4823" s="331" t="str">
        <f t="shared" si="1"/>
        <v>RUKareliya, Respublika</v>
      </c>
    </row>
    <row r="4824" ht="13.5" customHeight="1">
      <c r="A4824" s="331" t="s">
        <v>13781</v>
      </c>
      <c r="B4824" s="331" t="s">
        <v>13783</v>
      </c>
      <c r="C4824" s="331" t="str">
        <f t="shared" si="1"/>
        <v>RUKarelija, Respublika</v>
      </c>
    </row>
    <row r="4825" ht="13.5" customHeight="1">
      <c r="A4825" s="331" t="s">
        <v>13784</v>
      </c>
      <c r="B4825" s="331" t="s">
        <v>13785</v>
      </c>
      <c r="C4825" s="331" t="str">
        <f t="shared" si="1"/>
        <v>RUMariy El, Respublika</v>
      </c>
    </row>
    <row r="4826" ht="13.5" customHeight="1">
      <c r="A4826" s="331" t="s">
        <v>13784</v>
      </c>
      <c r="B4826" s="331" t="s">
        <v>13786</v>
      </c>
      <c r="C4826" s="331" t="str">
        <f t="shared" si="1"/>
        <v>RUMarij Èl, Respublika</v>
      </c>
    </row>
    <row r="4827" ht="13.5" customHeight="1">
      <c r="A4827" s="331" t="s">
        <v>13787</v>
      </c>
      <c r="B4827" s="331" t="s">
        <v>13788</v>
      </c>
      <c r="C4827" s="331" t="str">
        <f t="shared" si="1"/>
        <v>RUMordoviya, Respublika</v>
      </c>
    </row>
    <row r="4828" ht="13.5" customHeight="1">
      <c r="A4828" s="331" t="s">
        <v>13787</v>
      </c>
      <c r="B4828" s="331" t="s">
        <v>13789</v>
      </c>
      <c r="C4828" s="331" t="str">
        <f t="shared" si="1"/>
        <v>RUMordovija, Respublika</v>
      </c>
    </row>
    <row r="4829" ht="13.5" customHeight="1">
      <c r="A4829" s="331" t="s">
        <v>13790</v>
      </c>
      <c r="B4829" s="331" t="s">
        <v>13791</v>
      </c>
      <c r="C4829" s="331" t="str">
        <f t="shared" si="1"/>
        <v>RUSaha, Respublika</v>
      </c>
    </row>
    <row r="4830" ht="13.5" customHeight="1">
      <c r="A4830" s="331" t="s">
        <v>13790</v>
      </c>
      <c r="B4830" s="331" t="s">
        <v>13792</v>
      </c>
      <c r="C4830" s="331" t="str">
        <f t="shared" si="1"/>
        <v>RUSakha, Respublika</v>
      </c>
    </row>
    <row r="4831" ht="13.5" customHeight="1">
      <c r="A4831" s="331" t="s">
        <v>13793</v>
      </c>
      <c r="B4831" s="331" t="s">
        <v>13794</v>
      </c>
      <c r="C4831" s="331" t="str">
        <f t="shared" si="1"/>
        <v>RUSevernaya Osetiya, Respublika</v>
      </c>
    </row>
    <row r="4832" ht="13.5" customHeight="1">
      <c r="A4832" s="331" t="s">
        <v>13793</v>
      </c>
      <c r="B4832" s="331" t="s">
        <v>13795</v>
      </c>
      <c r="C4832" s="331" t="str">
        <f t="shared" si="1"/>
        <v>RUSevernaja Osetija, Respublika</v>
      </c>
    </row>
    <row r="4833" ht="13.5" customHeight="1">
      <c r="A4833" s="331" t="s">
        <v>13796</v>
      </c>
      <c r="B4833" s="331" t="s">
        <v>13797</v>
      </c>
      <c r="C4833" s="331" t="str">
        <f t="shared" si="1"/>
        <v>RUTatarstan, Respublika</v>
      </c>
    </row>
    <row r="4834" ht="13.5" customHeight="1">
      <c r="A4834" s="331" t="s">
        <v>13796</v>
      </c>
      <c r="B4834" s="331" t="s">
        <v>13797</v>
      </c>
      <c r="C4834" s="331" t="str">
        <f t="shared" si="1"/>
        <v>RUTatarstan, Respublika</v>
      </c>
    </row>
    <row r="4835" ht="13.5" customHeight="1">
      <c r="A4835" s="331" t="s">
        <v>13798</v>
      </c>
      <c r="B4835" s="331" t="s">
        <v>13799</v>
      </c>
      <c r="C4835" s="331" t="str">
        <f t="shared" si="1"/>
        <v>RUTyva, Respublika</v>
      </c>
    </row>
    <row r="4836" ht="13.5" customHeight="1">
      <c r="A4836" s="331" t="s">
        <v>13798</v>
      </c>
      <c r="B4836" s="331" t="s">
        <v>13799</v>
      </c>
      <c r="C4836" s="331" t="str">
        <f t="shared" si="1"/>
        <v>RUTyva, Respublika</v>
      </c>
    </row>
    <row r="4837" ht="13.5" customHeight="1">
      <c r="A4837" s="331" t="s">
        <v>13800</v>
      </c>
      <c r="B4837" s="331" t="s">
        <v>13801</v>
      </c>
      <c r="C4837" s="331" t="str">
        <f t="shared" si="1"/>
        <v>RUUdmurtskaya Respublika</v>
      </c>
    </row>
    <row r="4838" ht="13.5" customHeight="1">
      <c r="A4838" s="331" t="s">
        <v>13800</v>
      </c>
      <c r="B4838" s="331" t="s">
        <v>13802</v>
      </c>
      <c r="C4838" s="331" t="str">
        <f t="shared" si="1"/>
        <v>RUUdmurtskaja Respublika</v>
      </c>
    </row>
    <row r="4839" ht="13.5" customHeight="1">
      <c r="A4839" s="331" t="s">
        <v>13803</v>
      </c>
      <c r="B4839" s="331" t="s">
        <v>1845</v>
      </c>
      <c r="C4839" s="331" t="str">
        <f t="shared" si="1"/>
        <v>RWCity of Kigali</v>
      </c>
    </row>
    <row r="4840" ht="13.5" customHeight="1">
      <c r="A4840" s="331" t="s">
        <v>13803</v>
      </c>
      <c r="B4840" s="331" t="s">
        <v>13804</v>
      </c>
      <c r="C4840" s="331" t="str">
        <f t="shared" si="1"/>
        <v>RWVille de Kigali</v>
      </c>
    </row>
    <row r="4841" ht="13.5" customHeight="1">
      <c r="A4841" s="331" t="s">
        <v>13803</v>
      </c>
      <c r="B4841" s="331" t="s">
        <v>13805</v>
      </c>
      <c r="C4841" s="331" t="str">
        <f t="shared" si="1"/>
        <v>RWUmujyi wa Kigali</v>
      </c>
    </row>
    <row r="4842" ht="13.5" customHeight="1">
      <c r="A4842" s="331" t="s">
        <v>13806</v>
      </c>
      <c r="B4842" s="331" t="s">
        <v>1738</v>
      </c>
      <c r="C4842" s="331" t="str">
        <f t="shared" si="1"/>
        <v>RWEastern</v>
      </c>
    </row>
    <row r="4843" ht="13.5" customHeight="1">
      <c r="A4843" s="331" t="s">
        <v>13806</v>
      </c>
      <c r="B4843" s="331" t="s">
        <v>6304</v>
      </c>
      <c r="C4843" s="331" t="str">
        <f t="shared" si="1"/>
        <v>RWEst</v>
      </c>
    </row>
    <row r="4844" ht="13.5" customHeight="1">
      <c r="A4844" s="331" t="s">
        <v>13806</v>
      </c>
      <c r="B4844" s="331" t="s">
        <v>13807</v>
      </c>
      <c r="C4844" s="331" t="str">
        <f t="shared" si="1"/>
        <v>RWIburasirazuba</v>
      </c>
    </row>
    <row r="4845" ht="13.5" customHeight="1">
      <c r="A4845" s="331" t="s">
        <v>13808</v>
      </c>
      <c r="B4845" s="331" t="s">
        <v>8234</v>
      </c>
      <c r="C4845" s="331" t="str">
        <f t="shared" si="1"/>
        <v>RWNorthern</v>
      </c>
    </row>
    <row r="4846" ht="13.5" customHeight="1">
      <c r="A4846" s="331" t="s">
        <v>13808</v>
      </c>
      <c r="B4846" s="331" t="s">
        <v>6324</v>
      </c>
      <c r="C4846" s="331" t="str">
        <f t="shared" si="1"/>
        <v>RWNord</v>
      </c>
    </row>
    <row r="4847" ht="13.5" customHeight="1">
      <c r="A4847" s="331" t="s">
        <v>13808</v>
      </c>
      <c r="B4847" s="331" t="s">
        <v>13809</v>
      </c>
      <c r="C4847" s="331" t="str">
        <f t="shared" si="1"/>
        <v>RWAmajyaruguru</v>
      </c>
    </row>
    <row r="4848" ht="13.5" customHeight="1">
      <c r="A4848" s="331" t="s">
        <v>13810</v>
      </c>
      <c r="B4848" s="331" t="s">
        <v>1910</v>
      </c>
      <c r="C4848" s="331" t="str">
        <f t="shared" si="1"/>
        <v>RWWestern</v>
      </c>
    </row>
    <row r="4849" ht="13.5" customHeight="1">
      <c r="A4849" s="331" t="s">
        <v>13810</v>
      </c>
      <c r="B4849" s="331" t="s">
        <v>7028</v>
      </c>
      <c r="C4849" s="331" t="str">
        <f t="shared" si="1"/>
        <v>RWOuest</v>
      </c>
    </row>
    <row r="4850" ht="13.5" customHeight="1">
      <c r="A4850" s="331" t="s">
        <v>13810</v>
      </c>
      <c r="B4850" s="331" t="s">
        <v>13811</v>
      </c>
      <c r="C4850" s="331" t="str">
        <f t="shared" si="1"/>
        <v>RWIburengerazuba</v>
      </c>
    </row>
    <row r="4851" ht="13.5" customHeight="1">
      <c r="A4851" s="331" t="s">
        <v>13812</v>
      </c>
      <c r="B4851" s="331" t="s">
        <v>6689</v>
      </c>
      <c r="C4851" s="331" t="str">
        <f t="shared" si="1"/>
        <v>RWSouthern</v>
      </c>
    </row>
    <row r="4852" ht="13.5" customHeight="1">
      <c r="A4852" s="331" t="s">
        <v>13812</v>
      </c>
      <c r="B4852" s="331" t="s">
        <v>7031</v>
      </c>
      <c r="C4852" s="331" t="str">
        <f t="shared" si="1"/>
        <v>RWSud</v>
      </c>
    </row>
    <row r="4853" ht="13.5" customHeight="1">
      <c r="A4853" s="331" t="s">
        <v>13812</v>
      </c>
      <c r="B4853" s="331" t="s">
        <v>13813</v>
      </c>
      <c r="C4853" s="331" t="str">
        <f t="shared" si="1"/>
        <v>RWAmajyepfo</v>
      </c>
    </row>
    <row r="4854" ht="13.5" customHeight="1">
      <c r="A4854" s="331" t="s">
        <v>13814</v>
      </c>
      <c r="B4854" s="331" t="s">
        <v>1489</v>
      </c>
      <c r="C4854" s="331" t="str">
        <f t="shared" si="1"/>
        <v>SAAr Riyāḑ</v>
      </c>
    </row>
    <row r="4855" ht="13.5" customHeight="1">
      <c r="A4855" s="331" t="s">
        <v>13815</v>
      </c>
      <c r="B4855" s="331" t="s">
        <v>13816</v>
      </c>
      <c r="C4855" s="331" t="str">
        <f t="shared" si="1"/>
        <v>SAMakkah al Mukarramah</v>
      </c>
    </row>
    <row r="4856" ht="13.5" customHeight="1">
      <c r="A4856" s="331" t="s">
        <v>13817</v>
      </c>
      <c r="B4856" s="331" t="s">
        <v>13818</v>
      </c>
      <c r="C4856" s="331" t="str">
        <f t="shared" si="1"/>
        <v>SAAl Madīnah al Munawwarah</v>
      </c>
    </row>
    <row r="4857" ht="13.5" customHeight="1">
      <c r="A4857" s="331" t="s">
        <v>13819</v>
      </c>
      <c r="B4857" s="331" t="s">
        <v>7960</v>
      </c>
      <c r="C4857" s="331" t="str">
        <f t="shared" si="1"/>
        <v>SAAsh Sharqīyah</v>
      </c>
    </row>
    <row r="4858" ht="13.5" customHeight="1">
      <c r="A4858" s="331" t="s">
        <v>13820</v>
      </c>
      <c r="B4858" s="331" t="s">
        <v>13821</v>
      </c>
      <c r="C4858" s="331" t="str">
        <f t="shared" si="1"/>
        <v>SAAl Qaşīm</v>
      </c>
    </row>
    <row r="4859" ht="13.5" customHeight="1">
      <c r="A4859" s="331" t="s">
        <v>13822</v>
      </c>
      <c r="B4859" s="331" t="s">
        <v>13823</v>
      </c>
      <c r="C4859" s="331" t="str">
        <f t="shared" si="1"/>
        <v>SAḨā'il</v>
      </c>
    </row>
    <row r="4860" ht="13.5" customHeight="1">
      <c r="A4860" s="331" t="s">
        <v>13824</v>
      </c>
      <c r="B4860" s="331" t="s">
        <v>13825</v>
      </c>
      <c r="C4860" s="331" t="str">
        <f t="shared" si="1"/>
        <v>SATabūk</v>
      </c>
    </row>
    <row r="4861" ht="13.5" customHeight="1">
      <c r="A4861" s="331" t="s">
        <v>13826</v>
      </c>
      <c r="B4861" s="331" t="s">
        <v>13827</v>
      </c>
      <c r="C4861" s="331" t="str">
        <f t="shared" si="1"/>
        <v>SAAl Ḩudūd ash Shamālīyah</v>
      </c>
    </row>
    <row r="4862" ht="13.5" customHeight="1">
      <c r="A4862" s="331" t="s">
        <v>13828</v>
      </c>
      <c r="B4862" s="331" t="s">
        <v>13829</v>
      </c>
      <c r="C4862" s="331" t="str">
        <f t="shared" si="1"/>
        <v>SAJāzān</v>
      </c>
    </row>
    <row r="4863" ht="13.5" customHeight="1">
      <c r="A4863" s="331" t="s">
        <v>13830</v>
      </c>
      <c r="B4863" s="331" t="s">
        <v>13831</v>
      </c>
      <c r="C4863" s="331" t="str">
        <f t="shared" si="1"/>
        <v>SANajrān</v>
      </c>
    </row>
    <row r="4864" ht="13.5" customHeight="1">
      <c r="A4864" s="331" t="s">
        <v>13832</v>
      </c>
      <c r="B4864" s="331" t="s">
        <v>13833</v>
      </c>
      <c r="C4864" s="331" t="str">
        <f t="shared" si="1"/>
        <v>SAAl Bāḩah</v>
      </c>
    </row>
    <row r="4865" ht="13.5" customHeight="1">
      <c r="A4865" s="331" t="s">
        <v>13834</v>
      </c>
      <c r="B4865" s="331" t="s">
        <v>13835</v>
      </c>
      <c r="C4865" s="331" t="str">
        <f t="shared" si="1"/>
        <v>SAAl Jawf</v>
      </c>
    </row>
    <row r="4866" ht="13.5" customHeight="1">
      <c r="A4866" s="331" t="s">
        <v>13836</v>
      </c>
      <c r="B4866" s="331" t="s">
        <v>13837</v>
      </c>
      <c r="C4866" s="331" t="str">
        <f t="shared" si="1"/>
        <v>SA'Asīr</v>
      </c>
    </row>
    <row r="4867" ht="13.5" customHeight="1">
      <c r="A4867" s="331" t="s">
        <v>13838</v>
      </c>
      <c r="B4867" s="331" t="s">
        <v>6671</v>
      </c>
      <c r="C4867" s="331" t="str">
        <f t="shared" si="1"/>
        <v>SBCentral</v>
      </c>
    </row>
    <row r="4868" ht="13.5" customHeight="1">
      <c r="A4868" s="331" t="s">
        <v>13839</v>
      </c>
      <c r="B4868" s="331" t="s">
        <v>10644</v>
      </c>
      <c r="C4868" s="331" t="str">
        <f t="shared" si="1"/>
        <v>SBChoiseul</v>
      </c>
    </row>
    <row r="4869" ht="13.5" customHeight="1">
      <c r="A4869" s="331" t="s">
        <v>13840</v>
      </c>
      <c r="B4869" s="331" t="s">
        <v>13841</v>
      </c>
      <c r="C4869" s="331" t="str">
        <f t="shared" si="1"/>
        <v>SBGuadalcanal</v>
      </c>
    </row>
    <row r="4870" ht="13.5" customHeight="1">
      <c r="A4870" s="331" t="s">
        <v>13842</v>
      </c>
      <c r="B4870" s="331" t="s">
        <v>13843</v>
      </c>
      <c r="C4870" s="331" t="str">
        <f t="shared" si="1"/>
        <v>SBIsabel</v>
      </c>
    </row>
    <row r="4871" ht="13.5" customHeight="1">
      <c r="A4871" s="331" t="s">
        <v>13844</v>
      </c>
      <c r="B4871" s="331" t="s">
        <v>13845</v>
      </c>
      <c r="C4871" s="331" t="str">
        <f t="shared" si="1"/>
        <v>SBMakira-Ulawa</v>
      </c>
    </row>
    <row r="4872" ht="13.5" customHeight="1">
      <c r="A4872" s="331" t="s">
        <v>13846</v>
      </c>
      <c r="B4872" s="331" t="s">
        <v>13847</v>
      </c>
      <c r="C4872" s="331" t="str">
        <f t="shared" si="1"/>
        <v>SBMalaita</v>
      </c>
    </row>
    <row r="4873" ht="13.5" customHeight="1">
      <c r="A4873" s="331" t="s">
        <v>13848</v>
      </c>
      <c r="B4873" s="331" t="s">
        <v>13849</v>
      </c>
      <c r="C4873" s="331" t="str">
        <f t="shared" si="1"/>
        <v>SBRennell and Bellona</v>
      </c>
    </row>
    <row r="4874" ht="13.5" customHeight="1">
      <c r="A4874" s="331" t="s">
        <v>13850</v>
      </c>
      <c r="B4874" s="331" t="s">
        <v>13851</v>
      </c>
      <c r="C4874" s="331" t="str">
        <f t="shared" si="1"/>
        <v>SBTemotu</v>
      </c>
    </row>
    <row r="4875" ht="13.5" customHeight="1">
      <c r="A4875" s="331" t="s">
        <v>13852</v>
      </c>
      <c r="B4875" s="331" t="s">
        <v>1910</v>
      </c>
      <c r="C4875" s="331" t="str">
        <f t="shared" si="1"/>
        <v>SBWestern</v>
      </c>
    </row>
    <row r="4876" ht="13.5" customHeight="1">
      <c r="A4876" s="331" t="s">
        <v>13853</v>
      </c>
      <c r="B4876" s="331" t="s">
        <v>13854</v>
      </c>
      <c r="C4876" s="331" t="str">
        <f t="shared" si="1"/>
        <v>SBCapital Territory (Honiara)</v>
      </c>
    </row>
    <row r="4877" ht="13.5" customHeight="1">
      <c r="A4877" s="331" t="s">
        <v>13855</v>
      </c>
      <c r="B4877" s="331" t="s">
        <v>13856</v>
      </c>
      <c r="C4877" s="331" t="str">
        <f t="shared" si="1"/>
        <v>SCAns o Pen</v>
      </c>
    </row>
    <row r="4878" ht="13.5" customHeight="1">
      <c r="A4878" s="331" t="s">
        <v>13855</v>
      </c>
      <c r="B4878" s="331" t="s">
        <v>13857</v>
      </c>
      <c r="C4878" s="331" t="str">
        <f t="shared" si="1"/>
        <v>SCAnse aux Pins</v>
      </c>
    </row>
    <row r="4879" ht="13.5" customHeight="1">
      <c r="A4879" s="331" t="s">
        <v>13855</v>
      </c>
      <c r="B4879" s="331" t="s">
        <v>13857</v>
      </c>
      <c r="C4879" s="331" t="str">
        <f t="shared" si="1"/>
        <v>SCAnse aux Pins</v>
      </c>
    </row>
    <row r="4880" ht="13.5" customHeight="1">
      <c r="A4880" s="331" t="s">
        <v>13858</v>
      </c>
      <c r="B4880" s="331" t="s">
        <v>13859</v>
      </c>
      <c r="C4880" s="331" t="str">
        <f t="shared" si="1"/>
        <v>SCAns Bwalo</v>
      </c>
    </row>
    <row r="4881" ht="13.5" customHeight="1">
      <c r="A4881" s="331" t="s">
        <v>13858</v>
      </c>
      <c r="B4881" s="331" t="s">
        <v>13860</v>
      </c>
      <c r="C4881" s="331" t="str">
        <f t="shared" si="1"/>
        <v>SCAnse Boileau</v>
      </c>
    </row>
    <row r="4882" ht="13.5" customHeight="1">
      <c r="A4882" s="331" t="s">
        <v>13858</v>
      </c>
      <c r="B4882" s="331" t="s">
        <v>13860</v>
      </c>
      <c r="C4882" s="331" t="str">
        <f t="shared" si="1"/>
        <v>SCAnse Boileau</v>
      </c>
    </row>
    <row r="4883" ht="13.5" customHeight="1">
      <c r="A4883" s="331" t="s">
        <v>13861</v>
      </c>
      <c r="B4883" s="331" t="s">
        <v>13862</v>
      </c>
      <c r="C4883" s="331" t="str">
        <f t="shared" si="1"/>
        <v>SCAns Etwal</v>
      </c>
    </row>
    <row r="4884" ht="13.5" customHeight="1">
      <c r="A4884" s="331" t="s">
        <v>13861</v>
      </c>
      <c r="B4884" s="331" t="s">
        <v>13863</v>
      </c>
      <c r="C4884" s="331" t="str">
        <f t="shared" si="1"/>
        <v>SCAnse Etoile</v>
      </c>
    </row>
    <row r="4885" ht="13.5" customHeight="1">
      <c r="A4885" s="331" t="s">
        <v>13861</v>
      </c>
      <c r="B4885" s="331" t="s">
        <v>13864</v>
      </c>
      <c r="C4885" s="331" t="str">
        <f t="shared" si="1"/>
        <v>SCAnse Étoile</v>
      </c>
    </row>
    <row r="4886" ht="13.5" customHeight="1">
      <c r="A4886" s="331" t="s">
        <v>13865</v>
      </c>
      <c r="B4886" s="331" t="s">
        <v>13866</v>
      </c>
      <c r="C4886" s="331" t="str">
        <f t="shared" si="1"/>
        <v>SCO Kap</v>
      </c>
    </row>
    <row r="4887" ht="13.5" customHeight="1">
      <c r="A4887" s="331" t="s">
        <v>13865</v>
      </c>
      <c r="B4887" s="331" t="s">
        <v>13867</v>
      </c>
      <c r="C4887" s="331" t="str">
        <f t="shared" si="1"/>
        <v>SCAu Cap</v>
      </c>
    </row>
    <row r="4888" ht="13.5" customHeight="1">
      <c r="A4888" s="331" t="s">
        <v>13865</v>
      </c>
      <c r="B4888" s="331" t="s">
        <v>13867</v>
      </c>
      <c r="C4888" s="331" t="str">
        <f t="shared" si="1"/>
        <v>SCAu Cap</v>
      </c>
    </row>
    <row r="4889" ht="13.5" customHeight="1">
      <c r="A4889" s="331" t="s">
        <v>13868</v>
      </c>
      <c r="B4889" s="331" t="s">
        <v>13869</v>
      </c>
      <c r="C4889" s="331" t="str">
        <f t="shared" si="1"/>
        <v>SCAns Royal</v>
      </c>
    </row>
    <row r="4890" ht="13.5" customHeight="1">
      <c r="A4890" s="331" t="s">
        <v>13868</v>
      </c>
      <c r="B4890" s="331" t="s">
        <v>13870</v>
      </c>
      <c r="C4890" s="331" t="str">
        <f t="shared" si="1"/>
        <v>SCAnse Royale</v>
      </c>
    </row>
    <row r="4891" ht="13.5" customHeight="1">
      <c r="A4891" s="331" t="s">
        <v>13868</v>
      </c>
      <c r="B4891" s="331" t="s">
        <v>13870</v>
      </c>
      <c r="C4891" s="331" t="str">
        <f t="shared" si="1"/>
        <v>SCAnse Royale</v>
      </c>
    </row>
    <row r="4892" ht="13.5" customHeight="1">
      <c r="A4892" s="331" t="s">
        <v>13871</v>
      </c>
      <c r="B4892" s="331" t="s">
        <v>13872</v>
      </c>
      <c r="C4892" s="331" t="str">
        <f t="shared" si="1"/>
        <v>SCBe Lazar</v>
      </c>
    </row>
    <row r="4893" ht="13.5" customHeight="1">
      <c r="A4893" s="331" t="s">
        <v>13871</v>
      </c>
      <c r="B4893" s="331" t="s">
        <v>13873</v>
      </c>
      <c r="C4893" s="331" t="str">
        <f t="shared" si="1"/>
        <v>SCBaie Lazare</v>
      </c>
    </row>
    <row r="4894" ht="13.5" customHeight="1">
      <c r="A4894" s="331" t="s">
        <v>13871</v>
      </c>
      <c r="B4894" s="331" t="s">
        <v>13873</v>
      </c>
      <c r="C4894" s="331" t="str">
        <f t="shared" si="1"/>
        <v>SCBaie Lazare</v>
      </c>
    </row>
    <row r="4895" ht="13.5" customHeight="1">
      <c r="A4895" s="331" t="s">
        <v>13874</v>
      </c>
      <c r="B4895" s="331" t="s">
        <v>13875</v>
      </c>
      <c r="C4895" s="331" t="str">
        <f t="shared" si="1"/>
        <v>SCBe Sent Ann</v>
      </c>
    </row>
    <row r="4896" ht="13.5" customHeight="1">
      <c r="A4896" s="331" t="s">
        <v>13874</v>
      </c>
      <c r="B4896" s="331" t="s">
        <v>13876</v>
      </c>
      <c r="C4896" s="331" t="str">
        <f t="shared" si="1"/>
        <v>SCBaie Sainte Anne</v>
      </c>
    </row>
    <row r="4897" ht="13.5" customHeight="1">
      <c r="A4897" s="331" t="s">
        <v>13874</v>
      </c>
      <c r="B4897" s="331" t="s">
        <v>13877</v>
      </c>
      <c r="C4897" s="331" t="str">
        <f t="shared" si="1"/>
        <v>SCBaie Sainte-Anne</v>
      </c>
    </row>
    <row r="4898" ht="13.5" customHeight="1">
      <c r="A4898" s="331" t="s">
        <v>13878</v>
      </c>
      <c r="B4898" s="331" t="s">
        <v>13879</v>
      </c>
      <c r="C4898" s="331" t="str">
        <f t="shared" si="1"/>
        <v>SCBovalon</v>
      </c>
    </row>
    <row r="4899" ht="13.5" customHeight="1">
      <c r="A4899" s="331" t="s">
        <v>13878</v>
      </c>
      <c r="B4899" s="331" t="s">
        <v>13880</v>
      </c>
      <c r="C4899" s="331" t="str">
        <f t="shared" si="1"/>
        <v>SCBeau Vallon</v>
      </c>
    </row>
    <row r="4900" ht="13.5" customHeight="1">
      <c r="A4900" s="331" t="s">
        <v>13878</v>
      </c>
      <c r="B4900" s="331" t="s">
        <v>13880</v>
      </c>
      <c r="C4900" s="331" t="str">
        <f t="shared" si="1"/>
        <v>SCBeau Vallon</v>
      </c>
    </row>
    <row r="4901" ht="13.5" customHeight="1">
      <c r="A4901" s="331" t="s">
        <v>13881</v>
      </c>
      <c r="B4901" s="331" t="s">
        <v>13882</v>
      </c>
      <c r="C4901" s="331" t="str">
        <f t="shared" si="1"/>
        <v>SCBeler</v>
      </c>
    </row>
    <row r="4902" ht="13.5" customHeight="1">
      <c r="A4902" s="331" t="s">
        <v>13881</v>
      </c>
      <c r="B4902" s="331" t="s">
        <v>13883</v>
      </c>
      <c r="C4902" s="331" t="str">
        <f t="shared" si="1"/>
        <v>SCBel Air</v>
      </c>
    </row>
    <row r="4903" ht="13.5" customHeight="1">
      <c r="A4903" s="331" t="s">
        <v>13881</v>
      </c>
      <c r="B4903" s="331" t="s">
        <v>13883</v>
      </c>
      <c r="C4903" s="331" t="str">
        <f t="shared" si="1"/>
        <v>SCBel Air</v>
      </c>
    </row>
    <row r="4904" ht="13.5" customHeight="1">
      <c r="A4904" s="331" t="s">
        <v>13884</v>
      </c>
      <c r="B4904" s="331" t="s">
        <v>13885</v>
      </c>
      <c r="C4904" s="331" t="str">
        <f t="shared" si="1"/>
        <v>SCBelonm</v>
      </c>
    </row>
    <row r="4905" ht="13.5" customHeight="1">
      <c r="A4905" s="331" t="s">
        <v>13884</v>
      </c>
      <c r="B4905" s="331" t="s">
        <v>13886</v>
      </c>
      <c r="C4905" s="331" t="str">
        <f t="shared" si="1"/>
        <v>SCBel Ombre</v>
      </c>
    </row>
    <row r="4906" ht="13.5" customHeight="1">
      <c r="A4906" s="331" t="s">
        <v>13884</v>
      </c>
      <c r="B4906" s="331" t="s">
        <v>13886</v>
      </c>
      <c r="C4906" s="331" t="str">
        <f t="shared" si="1"/>
        <v>SCBel Ombre</v>
      </c>
    </row>
    <row r="4907" ht="13.5" customHeight="1">
      <c r="A4907" s="331" t="s">
        <v>13887</v>
      </c>
      <c r="B4907" s="331" t="s">
        <v>13888</v>
      </c>
      <c r="C4907" s="331" t="str">
        <f t="shared" si="1"/>
        <v>SCKaskad</v>
      </c>
    </row>
    <row r="4908" ht="13.5" customHeight="1">
      <c r="A4908" s="331" t="s">
        <v>13887</v>
      </c>
      <c r="B4908" s="331" t="s">
        <v>13889</v>
      </c>
      <c r="C4908" s="331" t="str">
        <f t="shared" si="1"/>
        <v>SCCascade</v>
      </c>
    </row>
    <row r="4909" ht="13.5" customHeight="1">
      <c r="A4909" s="331" t="s">
        <v>13887</v>
      </c>
      <c r="B4909" s="331" t="s">
        <v>13889</v>
      </c>
      <c r="C4909" s="331" t="str">
        <f t="shared" si="1"/>
        <v>SCCascade</v>
      </c>
    </row>
    <row r="4910" ht="13.5" customHeight="1">
      <c r="A4910" s="331" t="s">
        <v>13890</v>
      </c>
      <c r="B4910" s="331" t="s">
        <v>13891</v>
      </c>
      <c r="C4910" s="331" t="str">
        <f t="shared" si="1"/>
        <v>SCGlasi</v>
      </c>
    </row>
    <row r="4911" ht="13.5" customHeight="1">
      <c r="A4911" s="331" t="s">
        <v>13890</v>
      </c>
      <c r="B4911" s="331" t="s">
        <v>13892</v>
      </c>
      <c r="C4911" s="331" t="str">
        <f t="shared" si="1"/>
        <v>SCGlacis</v>
      </c>
    </row>
    <row r="4912" ht="13.5" customHeight="1">
      <c r="A4912" s="331" t="s">
        <v>13890</v>
      </c>
      <c r="B4912" s="331" t="s">
        <v>13892</v>
      </c>
      <c r="C4912" s="331" t="str">
        <f t="shared" si="1"/>
        <v>SCGlacis</v>
      </c>
    </row>
    <row r="4913" ht="13.5" customHeight="1">
      <c r="A4913" s="331" t="s">
        <v>13893</v>
      </c>
      <c r="B4913" s="331" t="s">
        <v>13894</v>
      </c>
      <c r="C4913" s="331" t="str">
        <f t="shared" si="1"/>
        <v>SCGrand Ans Mae</v>
      </c>
    </row>
    <row r="4914" ht="13.5" customHeight="1">
      <c r="A4914" s="331" t="s">
        <v>13893</v>
      </c>
      <c r="B4914" s="331" t="s">
        <v>13895</v>
      </c>
      <c r="C4914" s="331" t="str">
        <f t="shared" si="1"/>
        <v>SCGrand Anse Mahe</v>
      </c>
    </row>
    <row r="4915" ht="13.5" customHeight="1">
      <c r="A4915" s="331" t="s">
        <v>13893</v>
      </c>
      <c r="B4915" s="331" t="s">
        <v>13896</v>
      </c>
      <c r="C4915" s="331" t="str">
        <f t="shared" si="1"/>
        <v>SCGrand'Anse Mahé</v>
      </c>
    </row>
    <row r="4916" ht="13.5" customHeight="1">
      <c r="A4916" s="331" t="s">
        <v>13897</v>
      </c>
      <c r="B4916" s="331" t="s">
        <v>13898</v>
      </c>
      <c r="C4916" s="331" t="str">
        <f t="shared" si="1"/>
        <v>SCGrand Ans Pralen</v>
      </c>
    </row>
    <row r="4917" ht="13.5" customHeight="1">
      <c r="A4917" s="331" t="s">
        <v>13897</v>
      </c>
      <c r="B4917" s="331" t="s">
        <v>13899</v>
      </c>
      <c r="C4917" s="331" t="str">
        <f t="shared" si="1"/>
        <v>SCGrand Anse Praslin</v>
      </c>
    </row>
    <row r="4918" ht="13.5" customHeight="1">
      <c r="A4918" s="331" t="s">
        <v>13897</v>
      </c>
      <c r="B4918" s="331" t="s">
        <v>13900</v>
      </c>
      <c r="C4918" s="331" t="str">
        <f t="shared" si="1"/>
        <v>SCGrand'Anse Praslin</v>
      </c>
    </row>
    <row r="4919" ht="13.5" customHeight="1">
      <c r="A4919" s="331" t="s">
        <v>13901</v>
      </c>
      <c r="B4919" s="331" t="s">
        <v>13902</v>
      </c>
      <c r="C4919" s="331" t="str">
        <f t="shared" si="1"/>
        <v>SCLadig</v>
      </c>
    </row>
    <row r="4920" ht="13.5" customHeight="1">
      <c r="A4920" s="331" t="s">
        <v>13901</v>
      </c>
      <c r="B4920" s="331" t="s">
        <v>13903</v>
      </c>
      <c r="C4920" s="331" t="str">
        <f t="shared" si="1"/>
        <v>SCLa Digue</v>
      </c>
    </row>
    <row r="4921" ht="13.5" customHeight="1">
      <c r="A4921" s="331" t="s">
        <v>13901</v>
      </c>
      <c r="B4921" s="331" t="s">
        <v>13903</v>
      </c>
      <c r="C4921" s="331" t="str">
        <f t="shared" si="1"/>
        <v>SCLa Digue</v>
      </c>
    </row>
    <row r="4922" ht="13.5" customHeight="1">
      <c r="A4922" s="331" t="s">
        <v>13904</v>
      </c>
      <c r="B4922" s="331" t="s">
        <v>13905</v>
      </c>
      <c r="C4922" s="331" t="str">
        <f t="shared" si="1"/>
        <v>SCLarivyer Anglez</v>
      </c>
    </row>
    <row r="4923" ht="13.5" customHeight="1">
      <c r="A4923" s="331" t="s">
        <v>13904</v>
      </c>
      <c r="B4923" s="331" t="s">
        <v>13906</v>
      </c>
      <c r="C4923" s="331" t="str">
        <f t="shared" si="1"/>
        <v>SCEnglish River</v>
      </c>
    </row>
    <row r="4924" ht="13.5" customHeight="1">
      <c r="A4924" s="331" t="s">
        <v>13904</v>
      </c>
      <c r="B4924" s="331" t="s">
        <v>13907</v>
      </c>
      <c r="C4924" s="331" t="str">
        <f t="shared" si="1"/>
        <v>SCLa Rivière Anglaise</v>
      </c>
    </row>
    <row r="4925" ht="13.5" customHeight="1">
      <c r="A4925" s="331" t="s">
        <v>13908</v>
      </c>
      <c r="B4925" s="331" t="s">
        <v>13909</v>
      </c>
      <c r="C4925" s="331" t="str">
        <f t="shared" si="1"/>
        <v>SCMon Bikston</v>
      </c>
    </row>
    <row r="4926" ht="13.5" customHeight="1">
      <c r="A4926" s="331" t="s">
        <v>13908</v>
      </c>
      <c r="B4926" s="331" t="s">
        <v>13910</v>
      </c>
      <c r="C4926" s="331" t="str">
        <f t="shared" si="1"/>
        <v>SCMont Buxton</v>
      </c>
    </row>
    <row r="4927" ht="13.5" customHeight="1">
      <c r="A4927" s="331" t="s">
        <v>13908</v>
      </c>
      <c r="B4927" s="331" t="s">
        <v>13910</v>
      </c>
      <c r="C4927" s="331" t="str">
        <f t="shared" si="1"/>
        <v>SCMont Buxton</v>
      </c>
    </row>
    <row r="4928" ht="13.5" customHeight="1">
      <c r="A4928" s="331" t="s">
        <v>13911</v>
      </c>
      <c r="B4928" s="331" t="s">
        <v>13912</v>
      </c>
      <c r="C4928" s="331" t="str">
        <f t="shared" si="1"/>
        <v>SCMon Fleri</v>
      </c>
    </row>
    <row r="4929" ht="13.5" customHeight="1">
      <c r="A4929" s="331" t="s">
        <v>13911</v>
      </c>
      <c r="B4929" s="331" t="s">
        <v>13913</v>
      </c>
      <c r="C4929" s="331" t="str">
        <f t="shared" si="1"/>
        <v>SCMont Fleuri</v>
      </c>
    </row>
    <row r="4930" ht="13.5" customHeight="1">
      <c r="A4930" s="331" t="s">
        <v>13911</v>
      </c>
      <c r="B4930" s="331" t="s">
        <v>13913</v>
      </c>
      <c r="C4930" s="331" t="str">
        <f t="shared" si="1"/>
        <v>SCMont Fleuri</v>
      </c>
    </row>
    <row r="4931" ht="13.5" customHeight="1">
      <c r="A4931" s="331" t="s">
        <v>13914</v>
      </c>
      <c r="B4931" s="331" t="s">
        <v>13915</v>
      </c>
      <c r="C4931" s="331" t="str">
        <f t="shared" si="1"/>
        <v>SCPlezans</v>
      </c>
    </row>
    <row r="4932" ht="13.5" customHeight="1">
      <c r="A4932" s="331" t="s">
        <v>13914</v>
      </c>
      <c r="B4932" s="331" t="s">
        <v>13916</v>
      </c>
      <c r="C4932" s="331" t="str">
        <f t="shared" si="1"/>
        <v>SCPlaisance</v>
      </c>
    </row>
    <row r="4933" ht="13.5" customHeight="1">
      <c r="A4933" s="331" t="s">
        <v>13914</v>
      </c>
      <c r="B4933" s="331" t="s">
        <v>13916</v>
      </c>
      <c r="C4933" s="331" t="str">
        <f t="shared" si="1"/>
        <v>SCPlaisance</v>
      </c>
    </row>
    <row r="4934" ht="13.5" customHeight="1">
      <c r="A4934" s="331" t="s">
        <v>13917</v>
      </c>
      <c r="B4934" s="331" t="s">
        <v>13918</v>
      </c>
      <c r="C4934" s="331" t="str">
        <f t="shared" si="1"/>
        <v>SCPwent Lari</v>
      </c>
    </row>
    <row r="4935" ht="13.5" customHeight="1">
      <c r="A4935" s="331" t="s">
        <v>13917</v>
      </c>
      <c r="B4935" s="331" t="s">
        <v>13919</v>
      </c>
      <c r="C4935" s="331" t="str">
        <f t="shared" si="1"/>
        <v>SCPointe Larue</v>
      </c>
    </row>
    <row r="4936" ht="13.5" customHeight="1">
      <c r="A4936" s="331" t="s">
        <v>13917</v>
      </c>
      <c r="B4936" s="331" t="s">
        <v>13920</v>
      </c>
      <c r="C4936" s="331" t="str">
        <f t="shared" si="1"/>
        <v>SCPointe La Rue</v>
      </c>
    </row>
    <row r="4937" ht="13.5" customHeight="1">
      <c r="A4937" s="331" t="s">
        <v>13921</v>
      </c>
      <c r="B4937" s="331" t="s">
        <v>13922</v>
      </c>
      <c r="C4937" s="331" t="str">
        <f t="shared" si="1"/>
        <v>SCPorglo</v>
      </c>
    </row>
    <row r="4938" ht="13.5" customHeight="1">
      <c r="A4938" s="331" t="s">
        <v>13921</v>
      </c>
      <c r="B4938" s="331" t="s">
        <v>13923</v>
      </c>
      <c r="C4938" s="331" t="str">
        <f t="shared" si="1"/>
        <v>SCPort Glaud</v>
      </c>
    </row>
    <row r="4939" ht="13.5" customHeight="1">
      <c r="A4939" s="331" t="s">
        <v>13921</v>
      </c>
      <c r="B4939" s="331" t="s">
        <v>13923</v>
      </c>
      <c r="C4939" s="331" t="str">
        <f t="shared" si="1"/>
        <v>SCPort Glaud</v>
      </c>
    </row>
    <row r="4940" ht="13.5" customHeight="1">
      <c r="A4940" s="331" t="s">
        <v>13924</v>
      </c>
      <c r="B4940" s="331" t="s">
        <v>13925</v>
      </c>
      <c r="C4940" s="331" t="str">
        <f t="shared" si="1"/>
        <v>SCSen Lwi</v>
      </c>
    </row>
    <row r="4941" ht="13.5" customHeight="1">
      <c r="A4941" s="331" t="s">
        <v>13924</v>
      </c>
      <c r="B4941" s="331" t="s">
        <v>13926</v>
      </c>
      <c r="C4941" s="331" t="str">
        <f t="shared" si="1"/>
        <v>SCSaint Louis</v>
      </c>
    </row>
    <row r="4942" ht="13.5" customHeight="1">
      <c r="A4942" s="331" t="s">
        <v>13924</v>
      </c>
      <c r="B4942" s="331" t="s">
        <v>13927</v>
      </c>
      <c r="C4942" s="331" t="str">
        <f t="shared" si="1"/>
        <v>SCSaint-Louis</v>
      </c>
    </row>
    <row r="4943" ht="13.5" customHeight="1">
      <c r="A4943" s="331" t="s">
        <v>13928</v>
      </c>
      <c r="B4943" s="331" t="s">
        <v>13929</v>
      </c>
      <c r="C4943" s="331" t="str">
        <f t="shared" si="1"/>
        <v>SCTakamaka</v>
      </c>
    </row>
    <row r="4944" ht="13.5" customHeight="1">
      <c r="A4944" s="331" t="s">
        <v>13928</v>
      </c>
      <c r="B4944" s="331" t="s">
        <v>13929</v>
      </c>
      <c r="C4944" s="331" t="str">
        <f t="shared" si="1"/>
        <v>SCTakamaka</v>
      </c>
    </row>
    <row r="4945" ht="13.5" customHeight="1">
      <c r="A4945" s="331" t="s">
        <v>13928</v>
      </c>
      <c r="B4945" s="331" t="s">
        <v>13929</v>
      </c>
      <c r="C4945" s="331" t="str">
        <f t="shared" si="1"/>
        <v>SCTakamaka</v>
      </c>
    </row>
    <row r="4946" ht="13.5" customHeight="1">
      <c r="A4946" s="331" t="s">
        <v>13930</v>
      </c>
      <c r="B4946" s="331" t="s">
        <v>13931</v>
      </c>
      <c r="C4946" s="331" t="str">
        <f t="shared" si="1"/>
        <v>SCLemamel</v>
      </c>
    </row>
    <row r="4947" ht="13.5" customHeight="1">
      <c r="A4947" s="331" t="s">
        <v>13930</v>
      </c>
      <c r="B4947" s="331" t="s">
        <v>13932</v>
      </c>
      <c r="C4947" s="331" t="str">
        <f t="shared" si="1"/>
        <v>SCLes Mamelles</v>
      </c>
    </row>
    <row r="4948" ht="13.5" customHeight="1">
      <c r="A4948" s="331" t="s">
        <v>13930</v>
      </c>
      <c r="B4948" s="331" t="s">
        <v>13932</v>
      </c>
      <c r="C4948" s="331" t="str">
        <f t="shared" si="1"/>
        <v>SCLes Mamelles</v>
      </c>
    </row>
    <row r="4949" ht="13.5" customHeight="1">
      <c r="A4949" s="331" t="s">
        <v>13933</v>
      </c>
      <c r="B4949" s="331" t="s">
        <v>13934</v>
      </c>
      <c r="C4949" s="331" t="str">
        <f t="shared" si="1"/>
        <v>SCRos Kaiman</v>
      </c>
    </row>
    <row r="4950" ht="13.5" customHeight="1">
      <c r="A4950" s="331" t="s">
        <v>13933</v>
      </c>
      <c r="B4950" s="331" t="s">
        <v>13935</v>
      </c>
      <c r="C4950" s="331" t="str">
        <f t="shared" si="1"/>
        <v>SCRoche Caiman</v>
      </c>
    </row>
    <row r="4951" ht="13.5" customHeight="1">
      <c r="A4951" s="331" t="s">
        <v>13933</v>
      </c>
      <c r="B4951" s="331" t="s">
        <v>13936</v>
      </c>
      <c r="C4951" s="331" t="str">
        <f t="shared" si="1"/>
        <v>SCRoche Caïman</v>
      </c>
    </row>
    <row r="4952" ht="13.5" customHeight="1">
      <c r="A4952" s="331" t="s">
        <v>13937</v>
      </c>
      <c r="B4952" s="331" t="s">
        <v>13938</v>
      </c>
      <c r="C4952" s="331" t="str">
        <f t="shared" si="1"/>
        <v>SDWasaţ Dārfūr Zālinjay</v>
      </c>
    </row>
    <row r="4953" ht="13.5" customHeight="1">
      <c r="A4953" s="331" t="s">
        <v>13937</v>
      </c>
      <c r="B4953" s="331" t="s">
        <v>13939</v>
      </c>
      <c r="C4953" s="331" t="str">
        <f t="shared" si="1"/>
        <v>SDCentral Darfur</v>
      </c>
    </row>
    <row r="4954" ht="13.5" customHeight="1">
      <c r="A4954" s="331" t="s">
        <v>13940</v>
      </c>
      <c r="B4954" s="331" t="s">
        <v>13941</v>
      </c>
      <c r="C4954" s="331" t="str">
        <f t="shared" si="1"/>
        <v>SDSharq Dārfūr</v>
      </c>
    </row>
    <row r="4955" ht="13.5" customHeight="1">
      <c r="A4955" s="331" t="s">
        <v>13940</v>
      </c>
      <c r="B4955" s="331" t="s">
        <v>13942</v>
      </c>
      <c r="C4955" s="331" t="str">
        <f t="shared" si="1"/>
        <v>SDEast Darfur</v>
      </c>
    </row>
    <row r="4956" ht="13.5" customHeight="1">
      <c r="A4956" s="331" t="s">
        <v>13943</v>
      </c>
      <c r="B4956" s="331" t="s">
        <v>13944</v>
      </c>
      <c r="C4956" s="331" t="str">
        <f t="shared" si="1"/>
        <v>SDShamāl Dārfūr</v>
      </c>
    </row>
    <row r="4957" ht="13.5" customHeight="1">
      <c r="A4957" s="331" t="s">
        <v>13943</v>
      </c>
      <c r="B4957" s="331" t="s">
        <v>13945</v>
      </c>
      <c r="C4957" s="331" t="str">
        <f t="shared" si="1"/>
        <v>SDNorth Darfur</v>
      </c>
    </row>
    <row r="4958" ht="13.5" customHeight="1">
      <c r="A4958" s="331" t="s">
        <v>13946</v>
      </c>
      <c r="B4958" s="331" t="s">
        <v>13947</v>
      </c>
      <c r="C4958" s="331" t="str">
        <f t="shared" si="1"/>
        <v>SDJanūb Dārfūr</v>
      </c>
    </row>
    <row r="4959" ht="13.5" customHeight="1">
      <c r="A4959" s="331" t="s">
        <v>13946</v>
      </c>
      <c r="B4959" s="331" t="s">
        <v>13948</v>
      </c>
      <c r="C4959" s="331" t="str">
        <f t="shared" si="1"/>
        <v>SDSouth Darfur</v>
      </c>
    </row>
    <row r="4960" ht="13.5" customHeight="1">
      <c r="A4960" s="331" t="s">
        <v>13949</v>
      </c>
      <c r="B4960" s="331" t="s">
        <v>13950</v>
      </c>
      <c r="C4960" s="331" t="str">
        <f t="shared" si="1"/>
        <v>SDGharb Dārfūr</v>
      </c>
    </row>
    <row r="4961" ht="13.5" customHeight="1">
      <c r="A4961" s="331" t="s">
        <v>13949</v>
      </c>
      <c r="B4961" s="331" t="s">
        <v>13951</v>
      </c>
      <c r="C4961" s="331" t="str">
        <f t="shared" si="1"/>
        <v>SDWest Darfur</v>
      </c>
    </row>
    <row r="4962" ht="13.5" customHeight="1">
      <c r="A4962" s="331" t="s">
        <v>13952</v>
      </c>
      <c r="B4962" s="331" t="s">
        <v>13953</v>
      </c>
      <c r="C4962" s="331" t="str">
        <f t="shared" si="1"/>
        <v>SDAl Qaḑārif</v>
      </c>
    </row>
    <row r="4963" ht="13.5" customHeight="1">
      <c r="A4963" s="331" t="s">
        <v>13952</v>
      </c>
      <c r="B4963" s="331" t="s">
        <v>13954</v>
      </c>
      <c r="C4963" s="331" t="str">
        <f t="shared" si="1"/>
        <v>SDGedaref</v>
      </c>
    </row>
    <row r="4964" ht="13.5" customHeight="1">
      <c r="A4964" s="331" t="s">
        <v>13955</v>
      </c>
      <c r="B4964" s="331" t="s">
        <v>13956</v>
      </c>
      <c r="C4964" s="331" t="str">
        <f t="shared" si="1"/>
        <v>SDGharb Kurdufān</v>
      </c>
    </row>
    <row r="4965" ht="13.5" customHeight="1">
      <c r="A4965" s="331" t="s">
        <v>13955</v>
      </c>
      <c r="B4965" s="331" t="s">
        <v>13957</v>
      </c>
      <c r="C4965" s="331" t="str">
        <f t="shared" si="1"/>
        <v>SDWest Kordofan</v>
      </c>
    </row>
    <row r="4966" ht="13.5" customHeight="1">
      <c r="A4966" s="331" t="s">
        <v>13958</v>
      </c>
      <c r="B4966" s="331" t="s">
        <v>13959</v>
      </c>
      <c r="C4966" s="331" t="str">
        <f t="shared" si="1"/>
        <v>SDAl Jazīrah</v>
      </c>
    </row>
    <row r="4967" ht="13.5" customHeight="1">
      <c r="A4967" s="331" t="s">
        <v>13958</v>
      </c>
      <c r="B4967" s="331" t="s">
        <v>13960</v>
      </c>
      <c r="C4967" s="331" t="str">
        <f t="shared" si="1"/>
        <v>SDGezira</v>
      </c>
    </row>
    <row r="4968" ht="13.5" customHeight="1">
      <c r="A4968" s="331" t="s">
        <v>13961</v>
      </c>
      <c r="B4968" s="331" t="s">
        <v>13962</v>
      </c>
      <c r="C4968" s="331" t="str">
        <f t="shared" si="1"/>
        <v>SDKassalā</v>
      </c>
    </row>
    <row r="4969" ht="13.5" customHeight="1">
      <c r="A4969" s="331" t="s">
        <v>13961</v>
      </c>
      <c r="B4969" s="331" t="s">
        <v>13963</v>
      </c>
      <c r="C4969" s="331" t="str">
        <f t="shared" si="1"/>
        <v>SDKassala</v>
      </c>
    </row>
    <row r="4970" ht="13.5" customHeight="1">
      <c r="A4970" s="331" t="s">
        <v>13964</v>
      </c>
      <c r="B4970" s="331" t="s">
        <v>13965</v>
      </c>
      <c r="C4970" s="331" t="str">
        <f t="shared" si="1"/>
        <v>SDAl Kharţūm</v>
      </c>
    </row>
    <row r="4971" ht="13.5" customHeight="1">
      <c r="A4971" s="331" t="s">
        <v>13964</v>
      </c>
      <c r="B4971" s="331" t="s">
        <v>1634</v>
      </c>
      <c r="C4971" s="331" t="str">
        <f t="shared" si="1"/>
        <v>SDKhartoum</v>
      </c>
    </row>
    <row r="4972" ht="13.5" customHeight="1">
      <c r="A4972" s="331" t="s">
        <v>13966</v>
      </c>
      <c r="B4972" s="331" t="s">
        <v>13967</v>
      </c>
      <c r="C4972" s="331" t="str">
        <f t="shared" si="1"/>
        <v>SDShiamāl Kurdufān</v>
      </c>
    </row>
    <row r="4973" ht="13.5" customHeight="1">
      <c r="A4973" s="331" t="s">
        <v>13966</v>
      </c>
      <c r="B4973" s="331" t="s">
        <v>13968</v>
      </c>
      <c r="C4973" s="331" t="str">
        <f t="shared" si="1"/>
        <v>SDNorth Kordofan</v>
      </c>
    </row>
    <row r="4974" ht="13.5" customHeight="1">
      <c r="A4974" s="331" t="s">
        <v>13969</v>
      </c>
      <c r="B4974" s="331" t="s">
        <v>13970</v>
      </c>
      <c r="C4974" s="331" t="str">
        <f t="shared" si="1"/>
        <v>SDJanūb Kurdufān</v>
      </c>
    </row>
    <row r="4975" ht="13.5" customHeight="1">
      <c r="A4975" s="331" t="s">
        <v>13969</v>
      </c>
      <c r="B4975" s="331" t="s">
        <v>13971</v>
      </c>
      <c r="C4975" s="331" t="str">
        <f t="shared" si="1"/>
        <v>SDSouth Kordofan</v>
      </c>
    </row>
    <row r="4976" ht="13.5" customHeight="1">
      <c r="A4976" s="331" t="s">
        <v>13972</v>
      </c>
      <c r="B4976" s="331" t="s">
        <v>13973</v>
      </c>
      <c r="C4976" s="331" t="str">
        <f t="shared" si="1"/>
        <v>SDAn Nīl al Azraq</v>
      </c>
    </row>
    <row r="4977" ht="13.5" customHeight="1">
      <c r="A4977" s="331" t="s">
        <v>13972</v>
      </c>
      <c r="B4977" s="331" t="s">
        <v>13974</v>
      </c>
      <c r="C4977" s="331" t="str">
        <f t="shared" si="1"/>
        <v>SDBlue Nile</v>
      </c>
    </row>
    <row r="4978" ht="13.5" customHeight="1">
      <c r="A4978" s="331" t="s">
        <v>13975</v>
      </c>
      <c r="B4978" s="331" t="s">
        <v>6424</v>
      </c>
      <c r="C4978" s="331" t="str">
        <f t="shared" si="1"/>
        <v>SDAsh Shamālīyah</v>
      </c>
    </row>
    <row r="4979" ht="13.5" customHeight="1">
      <c r="A4979" s="331" t="s">
        <v>13975</v>
      </c>
      <c r="B4979" s="331" t="s">
        <v>8234</v>
      </c>
      <c r="C4979" s="331" t="str">
        <f t="shared" si="1"/>
        <v>SDNorthern</v>
      </c>
    </row>
    <row r="4980" ht="13.5" customHeight="1">
      <c r="A4980" s="331" t="s">
        <v>13976</v>
      </c>
      <c r="B4980" s="331" t="s">
        <v>13977</v>
      </c>
      <c r="C4980" s="331" t="str">
        <f t="shared" si="1"/>
        <v>SDNahr an Nīl</v>
      </c>
    </row>
    <row r="4981" ht="13.5" customHeight="1">
      <c r="A4981" s="331" t="s">
        <v>13976</v>
      </c>
      <c r="B4981" s="331" t="s">
        <v>13978</v>
      </c>
      <c r="C4981" s="331" t="str">
        <f t="shared" si="1"/>
        <v>SDRiver Nile</v>
      </c>
    </row>
    <row r="4982" ht="13.5" customHeight="1">
      <c r="A4982" s="331" t="s">
        <v>13979</v>
      </c>
      <c r="B4982" s="331" t="s">
        <v>13980</v>
      </c>
      <c r="C4982" s="331" t="str">
        <f t="shared" si="1"/>
        <v>SDAn Nīl al Abyaḑ</v>
      </c>
    </row>
    <row r="4983" ht="13.5" customHeight="1">
      <c r="A4983" s="331" t="s">
        <v>13979</v>
      </c>
      <c r="B4983" s="331" t="s">
        <v>13981</v>
      </c>
      <c r="C4983" s="331" t="str">
        <f t="shared" si="1"/>
        <v>SDWhite Nile</v>
      </c>
    </row>
    <row r="4984" ht="13.5" customHeight="1">
      <c r="A4984" s="331" t="s">
        <v>13982</v>
      </c>
      <c r="B4984" s="331" t="s">
        <v>7920</v>
      </c>
      <c r="C4984" s="331" t="str">
        <f t="shared" si="1"/>
        <v>SDAl Baḩr al Aḩmar</v>
      </c>
    </row>
    <row r="4985" ht="13.5" customHeight="1">
      <c r="A4985" s="331" t="s">
        <v>13982</v>
      </c>
      <c r="B4985" s="331" t="s">
        <v>13983</v>
      </c>
      <c r="C4985" s="331" t="str">
        <f t="shared" si="1"/>
        <v>SDRed Sea</v>
      </c>
    </row>
    <row r="4986" ht="13.5" customHeight="1">
      <c r="A4986" s="331" t="s">
        <v>13984</v>
      </c>
      <c r="B4986" s="331" t="s">
        <v>13985</v>
      </c>
      <c r="C4986" s="331" t="str">
        <f t="shared" si="1"/>
        <v>SDSinnār</v>
      </c>
    </row>
    <row r="4987" ht="13.5" customHeight="1">
      <c r="A4987" s="331" t="s">
        <v>13984</v>
      </c>
      <c r="B4987" s="331" t="s">
        <v>13986</v>
      </c>
      <c r="C4987" s="331" t="str">
        <f t="shared" si="1"/>
        <v>SDSennar</v>
      </c>
    </row>
    <row r="4988" ht="13.5" customHeight="1">
      <c r="A4988" s="331" t="s">
        <v>13987</v>
      </c>
      <c r="B4988" s="331" t="s">
        <v>13988</v>
      </c>
      <c r="C4988" s="331" t="str">
        <f t="shared" si="1"/>
        <v>SEStockholms län [SE-01]</v>
      </c>
    </row>
    <row r="4989" ht="13.5" customHeight="1">
      <c r="A4989" s="331" t="s">
        <v>13989</v>
      </c>
      <c r="B4989" s="331" t="s">
        <v>1306</v>
      </c>
      <c r="C4989" s="331" t="str">
        <f t="shared" si="1"/>
        <v>SEVästerbottens län [SE-24]</v>
      </c>
    </row>
    <row r="4990" ht="13.5" customHeight="1">
      <c r="A4990" s="331" t="s">
        <v>13990</v>
      </c>
      <c r="B4990" s="331" t="s">
        <v>13991</v>
      </c>
      <c r="C4990" s="331" t="str">
        <f t="shared" si="1"/>
        <v>SENorrbottens län [SE-25]</v>
      </c>
    </row>
    <row r="4991" ht="13.5" customHeight="1">
      <c r="A4991" s="331" t="s">
        <v>13992</v>
      </c>
      <c r="B4991" s="331" t="s">
        <v>13993</v>
      </c>
      <c r="C4991" s="331" t="str">
        <f t="shared" si="1"/>
        <v>SEUppsala län [SE-03]</v>
      </c>
    </row>
    <row r="4992" ht="13.5" customHeight="1">
      <c r="A4992" s="331" t="s">
        <v>13994</v>
      </c>
      <c r="B4992" s="331" t="s">
        <v>13995</v>
      </c>
      <c r="C4992" s="331" t="str">
        <f t="shared" si="1"/>
        <v>SESödermanlands län [SE-04]</v>
      </c>
    </row>
    <row r="4993" ht="13.5" customHeight="1">
      <c r="A4993" s="331" t="s">
        <v>13996</v>
      </c>
      <c r="B4993" s="331" t="s">
        <v>13997</v>
      </c>
      <c r="C4993" s="331" t="str">
        <f t="shared" si="1"/>
        <v>SEÖstergötlands län [SE-05]</v>
      </c>
    </row>
    <row r="4994" ht="13.5" customHeight="1">
      <c r="A4994" s="331" t="s">
        <v>13998</v>
      </c>
      <c r="B4994" s="331" t="s">
        <v>13999</v>
      </c>
      <c r="C4994" s="331" t="str">
        <f t="shared" si="1"/>
        <v>SEJönköpings län [SE-06]</v>
      </c>
    </row>
    <row r="4995" ht="13.5" customHeight="1">
      <c r="A4995" s="331" t="s">
        <v>14000</v>
      </c>
      <c r="B4995" s="331" t="s">
        <v>14001</v>
      </c>
      <c r="C4995" s="331" t="str">
        <f t="shared" si="1"/>
        <v>SEKronobergs län [SE-07]</v>
      </c>
    </row>
    <row r="4996" ht="13.5" customHeight="1">
      <c r="A4996" s="331" t="s">
        <v>14002</v>
      </c>
      <c r="B4996" s="331" t="s">
        <v>14003</v>
      </c>
      <c r="C4996" s="331" t="str">
        <f t="shared" si="1"/>
        <v>SEKalmar län [SE-08]</v>
      </c>
    </row>
    <row r="4997" ht="13.5" customHeight="1">
      <c r="A4997" s="331" t="s">
        <v>14004</v>
      </c>
      <c r="B4997" s="331" t="s">
        <v>14005</v>
      </c>
      <c r="C4997" s="331" t="str">
        <f t="shared" si="1"/>
        <v>SEGotlands län [SE-09]</v>
      </c>
    </row>
    <row r="4998" ht="13.5" customHeight="1">
      <c r="A4998" s="331" t="s">
        <v>14006</v>
      </c>
      <c r="B4998" s="331" t="s">
        <v>14007</v>
      </c>
      <c r="C4998" s="331" t="str">
        <f t="shared" si="1"/>
        <v>SEBlekinge län [SE-10]</v>
      </c>
    </row>
    <row r="4999" ht="13.5" customHeight="1">
      <c r="A4999" s="331" t="s">
        <v>14008</v>
      </c>
      <c r="B4999" s="331" t="s">
        <v>14009</v>
      </c>
      <c r="C4999" s="331" t="str">
        <f t="shared" si="1"/>
        <v>SESkåne län [SE-12]</v>
      </c>
    </row>
    <row r="5000" ht="13.5" customHeight="1">
      <c r="A5000" s="331" t="s">
        <v>14010</v>
      </c>
      <c r="B5000" s="331" t="s">
        <v>14011</v>
      </c>
      <c r="C5000" s="331" t="str">
        <f t="shared" si="1"/>
        <v>SEHallands län [SE-13]</v>
      </c>
    </row>
    <row r="5001" ht="13.5" customHeight="1">
      <c r="A5001" s="331" t="s">
        <v>14012</v>
      </c>
      <c r="B5001" s="331" t="s">
        <v>14013</v>
      </c>
      <c r="C5001" s="331" t="str">
        <f t="shared" si="1"/>
        <v>SEVästra Götalands län [SE-14]</v>
      </c>
    </row>
    <row r="5002" ht="13.5" customHeight="1">
      <c r="A5002" s="331" t="s">
        <v>14014</v>
      </c>
      <c r="B5002" s="331" t="s">
        <v>14015</v>
      </c>
      <c r="C5002" s="331" t="str">
        <f t="shared" si="1"/>
        <v>SEVärmlands län [SE-17]</v>
      </c>
    </row>
    <row r="5003" ht="13.5" customHeight="1">
      <c r="A5003" s="331" t="s">
        <v>14016</v>
      </c>
      <c r="B5003" s="331" t="s">
        <v>14017</v>
      </c>
      <c r="C5003" s="331" t="str">
        <f t="shared" si="1"/>
        <v>SEÖrebro län [SE-18]</v>
      </c>
    </row>
    <row r="5004" ht="13.5" customHeight="1">
      <c r="A5004" s="331" t="s">
        <v>14018</v>
      </c>
      <c r="B5004" s="331" t="s">
        <v>14019</v>
      </c>
      <c r="C5004" s="331" t="str">
        <f t="shared" si="1"/>
        <v>SEVästmanlands län [SE-19]</v>
      </c>
    </row>
    <row r="5005" ht="13.5" customHeight="1">
      <c r="A5005" s="331" t="s">
        <v>14020</v>
      </c>
      <c r="B5005" s="331" t="s">
        <v>14021</v>
      </c>
      <c r="C5005" s="331" t="str">
        <f t="shared" si="1"/>
        <v>SEDalarnas län [SE-20]</v>
      </c>
    </row>
    <row r="5006" ht="13.5" customHeight="1">
      <c r="A5006" s="331" t="s">
        <v>14022</v>
      </c>
      <c r="B5006" s="331" t="s">
        <v>14023</v>
      </c>
      <c r="C5006" s="331" t="str">
        <f t="shared" si="1"/>
        <v>SEGävleborgs län [SE-21]</v>
      </c>
    </row>
    <row r="5007" ht="13.5" customHeight="1">
      <c r="A5007" s="331" t="s">
        <v>14024</v>
      </c>
      <c r="B5007" s="331" t="s">
        <v>14025</v>
      </c>
      <c r="C5007" s="331" t="str">
        <f t="shared" si="1"/>
        <v>SEVästernorrlands län [SE-22]</v>
      </c>
    </row>
    <row r="5008" ht="13.5" customHeight="1">
      <c r="A5008" s="331" t="s">
        <v>14026</v>
      </c>
      <c r="B5008" s="331" t="s">
        <v>14027</v>
      </c>
      <c r="C5008" s="331" t="str">
        <f t="shared" si="1"/>
        <v>SEJämtlands län [SE-23]</v>
      </c>
    </row>
    <row r="5009" ht="13.5" customHeight="1">
      <c r="A5009" s="331" t="s">
        <v>14028</v>
      </c>
      <c r="B5009" s="331" t="s">
        <v>14029</v>
      </c>
      <c r="C5009" s="331" t="str">
        <f t="shared" si="1"/>
        <v>SGCentral Singapore</v>
      </c>
    </row>
    <row r="5010" ht="13.5" customHeight="1">
      <c r="A5010" s="331" t="s">
        <v>14030</v>
      </c>
      <c r="B5010" s="331" t="s">
        <v>6683</v>
      </c>
      <c r="C5010" s="331" t="str">
        <f t="shared" si="1"/>
        <v>SGNorth East</v>
      </c>
    </row>
    <row r="5011" ht="13.5" customHeight="1">
      <c r="A5011" s="331" t="s">
        <v>14031</v>
      </c>
      <c r="B5011" s="331" t="s">
        <v>6685</v>
      </c>
      <c r="C5011" s="331" t="str">
        <f t="shared" si="1"/>
        <v>SGNorth West</v>
      </c>
    </row>
    <row r="5012" ht="13.5" customHeight="1">
      <c r="A5012" s="331" t="s">
        <v>14032</v>
      </c>
      <c r="B5012" s="331" t="s">
        <v>6687</v>
      </c>
      <c r="C5012" s="331" t="str">
        <f t="shared" si="1"/>
        <v>SGSouth East</v>
      </c>
    </row>
    <row r="5013" ht="13.5" customHeight="1">
      <c r="A5013" s="331" t="s">
        <v>14033</v>
      </c>
      <c r="B5013" s="331" t="s">
        <v>1522</v>
      </c>
      <c r="C5013" s="331" t="str">
        <f t="shared" si="1"/>
        <v>SGSouth West</v>
      </c>
    </row>
    <row r="5014" ht="13.5" customHeight="1">
      <c r="A5014" s="331" t="s">
        <v>14034</v>
      </c>
      <c r="B5014" s="331" t="s">
        <v>14035</v>
      </c>
      <c r="C5014" s="331" t="str">
        <f t="shared" si="1"/>
        <v>SHAscension</v>
      </c>
    </row>
    <row r="5015" ht="13.5" customHeight="1">
      <c r="A5015" s="331" t="s">
        <v>14036</v>
      </c>
      <c r="B5015" s="331" t="s">
        <v>14037</v>
      </c>
      <c r="C5015" s="331" t="str">
        <f t="shared" si="1"/>
        <v>SHSaint Helena</v>
      </c>
    </row>
    <row r="5016" ht="13.5" customHeight="1">
      <c r="A5016" s="331" t="s">
        <v>14038</v>
      </c>
      <c r="B5016" s="331" t="s">
        <v>14039</v>
      </c>
      <c r="C5016" s="331" t="str">
        <f t="shared" si="1"/>
        <v>SHTristan da Cunha</v>
      </c>
    </row>
    <row r="5017" ht="13.5" customHeight="1">
      <c r="A5017" s="331" t="s">
        <v>14040</v>
      </c>
      <c r="B5017" s="331" t="s">
        <v>14041</v>
      </c>
      <c r="C5017" s="331" t="str">
        <f t="shared" si="1"/>
        <v>SIAjdovščina</v>
      </c>
    </row>
    <row r="5018" ht="13.5" customHeight="1">
      <c r="A5018" s="331" t="s">
        <v>14042</v>
      </c>
      <c r="B5018" s="331" t="s">
        <v>14043</v>
      </c>
      <c r="C5018" s="331" t="str">
        <f t="shared" si="1"/>
        <v>SIBeltinci</v>
      </c>
    </row>
    <row r="5019" ht="13.5" customHeight="1">
      <c r="A5019" s="331" t="s">
        <v>14044</v>
      </c>
      <c r="B5019" s="331" t="s">
        <v>14045</v>
      </c>
      <c r="C5019" s="331" t="str">
        <f t="shared" si="1"/>
        <v>SIBled</v>
      </c>
    </row>
    <row r="5020" ht="13.5" customHeight="1">
      <c r="A5020" s="331" t="s">
        <v>14046</v>
      </c>
      <c r="B5020" s="331" t="s">
        <v>14047</v>
      </c>
      <c r="C5020" s="331" t="str">
        <f t="shared" si="1"/>
        <v>SIBohinj</v>
      </c>
    </row>
    <row r="5021" ht="13.5" customHeight="1">
      <c r="A5021" s="331" t="s">
        <v>14048</v>
      </c>
      <c r="B5021" s="331" t="s">
        <v>14049</v>
      </c>
      <c r="C5021" s="331" t="str">
        <f t="shared" si="1"/>
        <v>SIBorovnica</v>
      </c>
    </row>
    <row r="5022" ht="13.5" customHeight="1">
      <c r="A5022" s="331" t="s">
        <v>14050</v>
      </c>
      <c r="B5022" s="331" t="s">
        <v>14051</v>
      </c>
      <c r="C5022" s="331" t="str">
        <f t="shared" si="1"/>
        <v>SIBovec</v>
      </c>
    </row>
    <row r="5023" ht="13.5" customHeight="1">
      <c r="A5023" s="331" t="s">
        <v>14052</v>
      </c>
      <c r="B5023" s="331" t="s">
        <v>14053</v>
      </c>
      <c r="C5023" s="331" t="str">
        <f t="shared" si="1"/>
        <v>SIBrda</v>
      </c>
    </row>
    <row r="5024" ht="13.5" customHeight="1">
      <c r="A5024" s="331" t="s">
        <v>14054</v>
      </c>
      <c r="B5024" s="331" t="s">
        <v>14055</v>
      </c>
      <c r="C5024" s="331" t="str">
        <f t="shared" si="1"/>
        <v>SIBrezovica</v>
      </c>
    </row>
    <row r="5025" ht="13.5" customHeight="1">
      <c r="A5025" s="331" t="s">
        <v>14056</v>
      </c>
      <c r="B5025" s="331" t="s">
        <v>14057</v>
      </c>
      <c r="C5025" s="331" t="str">
        <f t="shared" si="1"/>
        <v>SIBrežice</v>
      </c>
    </row>
    <row r="5026" ht="13.5" customHeight="1">
      <c r="A5026" s="331" t="s">
        <v>14058</v>
      </c>
      <c r="B5026" s="331" t="s">
        <v>14059</v>
      </c>
      <c r="C5026" s="331" t="str">
        <f t="shared" si="1"/>
        <v>SITišina</v>
      </c>
    </row>
    <row r="5027" ht="13.5" customHeight="1">
      <c r="A5027" s="331" t="s">
        <v>14060</v>
      </c>
      <c r="B5027" s="331" t="s">
        <v>14061</v>
      </c>
      <c r="C5027" s="331" t="str">
        <f t="shared" si="1"/>
        <v>SICelje</v>
      </c>
    </row>
    <row r="5028" ht="13.5" customHeight="1">
      <c r="A5028" s="331" t="s">
        <v>14062</v>
      </c>
      <c r="B5028" s="331" t="s">
        <v>14063</v>
      </c>
      <c r="C5028" s="331" t="str">
        <f t="shared" si="1"/>
        <v>SICerklje na Gorenjskem</v>
      </c>
    </row>
    <row r="5029" ht="13.5" customHeight="1">
      <c r="A5029" s="331" t="s">
        <v>14064</v>
      </c>
      <c r="B5029" s="331" t="s">
        <v>14065</v>
      </c>
      <c r="C5029" s="331" t="str">
        <f t="shared" si="1"/>
        <v>SICerknica</v>
      </c>
    </row>
    <row r="5030" ht="13.5" customHeight="1">
      <c r="A5030" s="331" t="s">
        <v>14066</v>
      </c>
      <c r="B5030" s="331" t="s">
        <v>14067</v>
      </c>
      <c r="C5030" s="331" t="str">
        <f t="shared" si="1"/>
        <v>SICerkno</v>
      </c>
    </row>
    <row r="5031" ht="13.5" customHeight="1">
      <c r="A5031" s="331" t="s">
        <v>14068</v>
      </c>
      <c r="B5031" s="331" t="s">
        <v>14069</v>
      </c>
      <c r="C5031" s="331" t="str">
        <f t="shared" si="1"/>
        <v>SIČrenšovci</v>
      </c>
    </row>
    <row r="5032" ht="13.5" customHeight="1">
      <c r="A5032" s="331" t="s">
        <v>14070</v>
      </c>
      <c r="B5032" s="331" t="s">
        <v>14071</v>
      </c>
      <c r="C5032" s="331" t="str">
        <f t="shared" si="1"/>
        <v>SIČrna na Koroškem</v>
      </c>
    </row>
    <row r="5033" ht="13.5" customHeight="1">
      <c r="A5033" s="331" t="s">
        <v>14072</v>
      </c>
      <c r="B5033" s="331" t="s">
        <v>14073</v>
      </c>
      <c r="C5033" s="331" t="str">
        <f t="shared" si="1"/>
        <v>SIČrnomelj</v>
      </c>
    </row>
    <row r="5034" ht="13.5" customHeight="1">
      <c r="A5034" s="331" t="s">
        <v>14074</v>
      </c>
      <c r="B5034" s="331" t="s">
        <v>14075</v>
      </c>
      <c r="C5034" s="331" t="str">
        <f t="shared" si="1"/>
        <v>SIDestrnik</v>
      </c>
    </row>
    <row r="5035" ht="13.5" customHeight="1">
      <c r="A5035" s="331" t="s">
        <v>14076</v>
      </c>
      <c r="B5035" s="331" t="s">
        <v>14077</v>
      </c>
      <c r="C5035" s="331" t="str">
        <f t="shared" si="1"/>
        <v>SIDivača</v>
      </c>
    </row>
    <row r="5036" ht="13.5" customHeight="1">
      <c r="A5036" s="331" t="s">
        <v>14078</v>
      </c>
      <c r="B5036" s="331" t="s">
        <v>14079</v>
      </c>
      <c r="C5036" s="331" t="str">
        <f t="shared" si="1"/>
        <v>SIDobrepolje</v>
      </c>
    </row>
    <row r="5037" ht="13.5" customHeight="1">
      <c r="A5037" s="331" t="s">
        <v>14080</v>
      </c>
      <c r="B5037" s="331" t="s">
        <v>14081</v>
      </c>
      <c r="C5037" s="331" t="str">
        <f t="shared" si="1"/>
        <v>SIDobrova-Polhov Gradec</v>
      </c>
    </row>
    <row r="5038" ht="13.5" customHeight="1">
      <c r="A5038" s="331" t="s">
        <v>14082</v>
      </c>
      <c r="B5038" s="331" t="s">
        <v>14083</v>
      </c>
      <c r="C5038" s="331" t="str">
        <f t="shared" si="1"/>
        <v>SIDol pri Ljubljani</v>
      </c>
    </row>
    <row r="5039" ht="13.5" customHeight="1">
      <c r="A5039" s="331" t="s">
        <v>14084</v>
      </c>
      <c r="B5039" s="331" t="s">
        <v>14085</v>
      </c>
      <c r="C5039" s="331" t="str">
        <f t="shared" si="1"/>
        <v>SIDomžale</v>
      </c>
    </row>
    <row r="5040" ht="13.5" customHeight="1">
      <c r="A5040" s="331" t="s">
        <v>14086</v>
      </c>
      <c r="B5040" s="331" t="s">
        <v>14087</v>
      </c>
      <c r="C5040" s="331" t="str">
        <f t="shared" si="1"/>
        <v>SIDornava</v>
      </c>
    </row>
    <row r="5041" ht="13.5" customHeight="1">
      <c r="A5041" s="331" t="s">
        <v>14088</v>
      </c>
      <c r="B5041" s="331" t="s">
        <v>14089</v>
      </c>
      <c r="C5041" s="331" t="str">
        <f t="shared" si="1"/>
        <v>SIDravograd</v>
      </c>
    </row>
    <row r="5042" ht="13.5" customHeight="1">
      <c r="A5042" s="331" t="s">
        <v>14090</v>
      </c>
      <c r="B5042" s="331" t="s">
        <v>14091</v>
      </c>
      <c r="C5042" s="331" t="str">
        <f t="shared" si="1"/>
        <v>SIDuplek</v>
      </c>
    </row>
    <row r="5043" ht="13.5" customHeight="1">
      <c r="A5043" s="331" t="s">
        <v>14092</v>
      </c>
      <c r="B5043" s="331" t="s">
        <v>14093</v>
      </c>
      <c r="C5043" s="331" t="str">
        <f t="shared" si="1"/>
        <v>SIGorenja vas-Poljane</v>
      </c>
    </row>
    <row r="5044" ht="13.5" customHeight="1">
      <c r="A5044" s="331" t="s">
        <v>14094</v>
      </c>
      <c r="B5044" s="331" t="s">
        <v>14095</v>
      </c>
      <c r="C5044" s="331" t="str">
        <f t="shared" si="1"/>
        <v>SIGorišnica</v>
      </c>
    </row>
    <row r="5045" ht="13.5" customHeight="1">
      <c r="A5045" s="331" t="s">
        <v>14096</v>
      </c>
      <c r="B5045" s="331" t="s">
        <v>14097</v>
      </c>
      <c r="C5045" s="331" t="str">
        <f t="shared" si="1"/>
        <v>SIGornja Radgona</v>
      </c>
    </row>
    <row r="5046" ht="13.5" customHeight="1">
      <c r="A5046" s="331" t="s">
        <v>14098</v>
      </c>
      <c r="B5046" s="331" t="s">
        <v>14099</v>
      </c>
      <c r="C5046" s="331" t="str">
        <f t="shared" si="1"/>
        <v>SIGornji Grad</v>
      </c>
    </row>
    <row r="5047" ht="13.5" customHeight="1">
      <c r="A5047" s="331" t="s">
        <v>14100</v>
      </c>
      <c r="B5047" s="331" t="s">
        <v>14101</v>
      </c>
      <c r="C5047" s="331" t="str">
        <f t="shared" si="1"/>
        <v>SIGornji Petrovci</v>
      </c>
    </row>
    <row r="5048" ht="13.5" customHeight="1">
      <c r="A5048" s="331" t="s">
        <v>14102</v>
      </c>
      <c r="B5048" s="331" t="s">
        <v>14103</v>
      </c>
      <c r="C5048" s="331" t="str">
        <f t="shared" si="1"/>
        <v>SIGrosuplje</v>
      </c>
    </row>
    <row r="5049" ht="13.5" customHeight="1">
      <c r="A5049" s="331" t="s">
        <v>14104</v>
      </c>
      <c r="B5049" s="331" t="s">
        <v>14105</v>
      </c>
      <c r="C5049" s="331" t="str">
        <f t="shared" si="1"/>
        <v>SIŠalovci</v>
      </c>
    </row>
    <row r="5050" ht="13.5" customHeight="1">
      <c r="A5050" s="331" t="s">
        <v>14106</v>
      </c>
      <c r="B5050" s="331" t="s">
        <v>14107</v>
      </c>
      <c r="C5050" s="331" t="str">
        <f t="shared" si="1"/>
        <v>SIHrastnik</v>
      </c>
    </row>
    <row r="5051" ht="13.5" customHeight="1">
      <c r="A5051" s="331" t="s">
        <v>14108</v>
      </c>
      <c r="B5051" s="331" t="s">
        <v>14109</v>
      </c>
      <c r="C5051" s="331" t="str">
        <f t="shared" si="1"/>
        <v>SIHrpelje-Kozina</v>
      </c>
    </row>
    <row r="5052" ht="13.5" customHeight="1">
      <c r="A5052" s="331" t="s">
        <v>14110</v>
      </c>
      <c r="B5052" s="331" t="s">
        <v>14111</v>
      </c>
      <c r="C5052" s="331" t="str">
        <f t="shared" si="1"/>
        <v>SIIdrija</v>
      </c>
    </row>
    <row r="5053" ht="13.5" customHeight="1">
      <c r="A5053" s="331" t="s">
        <v>14112</v>
      </c>
      <c r="B5053" s="331" t="s">
        <v>14113</v>
      </c>
      <c r="C5053" s="331" t="str">
        <f t="shared" si="1"/>
        <v>SIIg</v>
      </c>
    </row>
    <row r="5054" ht="13.5" customHeight="1">
      <c r="A5054" s="331" t="s">
        <v>14114</v>
      </c>
      <c r="B5054" s="331" t="s">
        <v>14115</v>
      </c>
      <c r="C5054" s="331" t="str">
        <f t="shared" si="1"/>
        <v>SIIlirska Bistrica</v>
      </c>
    </row>
    <row r="5055" ht="13.5" customHeight="1">
      <c r="A5055" s="331" t="s">
        <v>14116</v>
      </c>
      <c r="B5055" s="331" t="s">
        <v>14117</v>
      </c>
      <c r="C5055" s="331" t="str">
        <f t="shared" si="1"/>
        <v>SIIvančna Gorica</v>
      </c>
    </row>
    <row r="5056" ht="13.5" customHeight="1">
      <c r="A5056" s="331" t="s">
        <v>14118</v>
      </c>
      <c r="B5056" s="331" t="s">
        <v>14119</v>
      </c>
      <c r="C5056" s="331" t="str">
        <f t="shared" si="1"/>
        <v>SIIzola</v>
      </c>
    </row>
    <row r="5057" ht="13.5" customHeight="1">
      <c r="A5057" s="331" t="s">
        <v>14120</v>
      </c>
      <c r="B5057" s="331" t="s">
        <v>14121</v>
      </c>
      <c r="C5057" s="331" t="str">
        <f t="shared" si="1"/>
        <v>SIJesenice</v>
      </c>
    </row>
    <row r="5058" ht="13.5" customHeight="1">
      <c r="A5058" s="331" t="s">
        <v>14122</v>
      </c>
      <c r="B5058" s="331" t="s">
        <v>14123</v>
      </c>
      <c r="C5058" s="331" t="str">
        <f t="shared" si="1"/>
        <v>SIJuršinci</v>
      </c>
    </row>
    <row r="5059" ht="13.5" customHeight="1">
      <c r="A5059" s="331" t="s">
        <v>14124</v>
      </c>
      <c r="B5059" s="331" t="s">
        <v>14125</v>
      </c>
      <c r="C5059" s="331" t="str">
        <f t="shared" si="1"/>
        <v>SIKamnik</v>
      </c>
    </row>
    <row r="5060" ht="13.5" customHeight="1">
      <c r="A5060" s="331" t="s">
        <v>14126</v>
      </c>
      <c r="B5060" s="331" t="s">
        <v>14127</v>
      </c>
      <c r="C5060" s="331" t="str">
        <f t="shared" si="1"/>
        <v>SIKanal</v>
      </c>
    </row>
    <row r="5061" ht="13.5" customHeight="1">
      <c r="A5061" s="331" t="s">
        <v>14128</v>
      </c>
      <c r="B5061" s="331" t="s">
        <v>14129</v>
      </c>
      <c r="C5061" s="331" t="str">
        <f t="shared" si="1"/>
        <v>SIKidričevo</v>
      </c>
    </row>
    <row r="5062" ht="13.5" customHeight="1">
      <c r="A5062" s="331" t="s">
        <v>14130</v>
      </c>
      <c r="B5062" s="331" t="s">
        <v>14131</v>
      </c>
      <c r="C5062" s="331" t="str">
        <f t="shared" si="1"/>
        <v>SIKobarid</v>
      </c>
    </row>
    <row r="5063" ht="13.5" customHeight="1">
      <c r="A5063" s="331" t="s">
        <v>14132</v>
      </c>
      <c r="B5063" s="331" t="s">
        <v>14133</v>
      </c>
      <c r="C5063" s="331" t="str">
        <f t="shared" si="1"/>
        <v>SIKobilje</v>
      </c>
    </row>
    <row r="5064" ht="13.5" customHeight="1">
      <c r="A5064" s="331" t="s">
        <v>14134</v>
      </c>
      <c r="B5064" s="331" t="s">
        <v>14135</v>
      </c>
      <c r="C5064" s="331" t="str">
        <f t="shared" si="1"/>
        <v>SIKočevje</v>
      </c>
    </row>
    <row r="5065" ht="13.5" customHeight="1">
      <c r="A5065" s="331" t="s">
        <v>14136</v>
      </c>
      <c r="B5065" s="331" t="s">
        <v>14137</v>
      </c>
      <c r="C5065" s="331" t="str">
        <f t="shared" si="1"/>
        <v>SIKomen</v>
      </c>
    </row>
    <row r="5066" ht="13.5" customHeight="1">
      <c r="A5066" s="331" t="s">
        <v>14138</v>
      </c>
      <c r="B5066" s="331" t="s">
        <v>14139</v>
      </c>
      <c r="C5066" s="331" t="str">
        <f t="shared" si="1"/>
        <v>SIKoper</v>
      </c>
    </row>
    <row r="5067" ht="13.5" customHeight="1">
      <c r="A5067" s="331" t="s">
        <v>14140</v>
      </c>
      <c r="B5067" s="331" t="s">
        <v>14141</v>
      </c>
      <c r="C5067" s="331" t="str">
        <f t="shared" si="1"/>
        <v>SIKozje</v>
      </c>
    </row>
    <row r="5068" ht="13.5" customHeight="1">
      <c r="A5068" s="331" t="s">
        <v>14142</v>
      </c>
      <c r="B5068" s="331" t="s">
        <v>14143</v>
      </c>
      <c r="C5068" s="331" t="str">
        <f t="shared" si="1"/>
        <v>SIKranj</v>
      </c>
    </row>
    <row r="5069" ht="13.5" customHeight="1">
      <c r="A5069" s="331" t="s">
        <v>14144</v>
      </c>
      <c r="B5069" s="331" t="s">
        <v>14145</v>
      </c>
      <c r="C5069" s="331" t="str">
        <f t="shared" si="1"/>
        <v>SIKranjska Gora</v>
      </c>
    </row>
    <row r="5070" ht="13.5" customHeight="1">
      <c r="A5070" s="331" t="s">
        <v>14146</v>
      </c>
      <c r="B5070" s="331" t="s">
        <v>14147</v>
      </c>
      <c r="C5070" s="331" t="str">
        <f t="shared" si="1"/>
        <v>SIKrško</v>
      </c>
    </row>
    <row r="5071" ht="13.5" customHeight="1">
      <c r="A5071" s="331" t="s">
        <v>14148</v>
      </c>
      <c r="B5071" s="331" t="s">
        <v>14149</v>
      </c>
      <c r="C5071" s="331" t="str">
        <f t="shared" si="1"/>
        <v>SIKungota</v>
      </c>
    </row>
    <row r="5072" ht="13.5" customHeight="1">
      <c r="A5072" s="331" t="s">
        <v>14150</v>
      </c>
      <c r="B5072" s="331" t="s">
        <v>14151</v>
      </c>
      <c r="C5072" s="331" t="str">
        <f t="shared" si="1"/>
        <v>SIKuzma</v>
      </c>
    </row>
    <row r="5073" ht="13.5" customHeight="1">
      <c r="A5073" s="331" t="s">
        <v>14152</v>
      </c>
      <c r="B5073" s="331" t="s">
        <v>14153</v>
      </c>
      <c r="C5073" s="331" t="str">
        <f t="shared" si="1"/>
        <v>SILaško</v>
      </c>
    </row>
    <row r="5074" ht="13.5" customHeight="1">
      <c r="A5074" s="331" t="s">
        <v>14154</v>
      </c>
      <c r="B5074" s="331" t="s">
        <v>14155</v>
      </c>
      <c r="C5074" s="331" t="str">
        <f t="shared" si="1"/>
        <v>SILenart</v>
      </c>
    </row>
    <row r="5075" ht="13.5" customHeight="1">
      <c r="A5075" s="331" t="s">
        <v>14156</v>
      </c>
      <c r="B5075" s="331" t="s">
        <v>14157</v>
      </c>
      <c r="C5075" s="331" t="str">
        <f t="shared" si="1"/>
        <v>SILendava</v>
      </c>
    </row>
    <row r="5076" ht="13.5" customHeight="1">
      <c r="A5076" s="331" t="s">
        <v>14158</v>
      </c>
      <c r="B5076" s="331" t="s">
        <v>14159</v>
      </c>
      <c r="C5076" s="331" t="str">
        <f t="shared" si="1"/>
        <v>SILitija</v>
      </c>
    </row>
    <row r="5077" ht="13.5" customHeight="1">
      <c r="A5077" s="331" t="s">
        <v>14160</v>
      </c>
      <c r="B5077" s="331" t="s">
        <v>14161</v>
      </c>
      <c r="C5077" s="331" t="str">
        <f t="shared" si="1"/>
        <v>SILjubljana</v>
      </c>
    </row>
    <row r="5078" ht="13.5" customHeight="1">
      <c r="A5078" s="331" t="s">
        <v>14162</v>
      </c>
      <c r="B5078" s="331" t="s">
        <v>14163</v>
      </c>
      <c r="C5078" s="331" t="str">
        <f t="shared" si="1"/>
        <v>SILjubno</v>
      </c>
    </row>
    <row r="5079" ht="13.5" customHeight="1">
      <c r="A5079" s="331" t="s">
        <v>14164</v>
      </c>
      <c r="B5079" s="331" t="s">
        <v>14165</v>
      </c>
      <c r="C5079" s="331" t="str">
        <f t="shared" si="1"/>
        <v>SILjutomer</v>
      </c>
    </row>
    <row r="5080" ht="13.5" customHeight="1">
      <c r="A5080" s="331" t="s">
        <v>14166</v>
      </c>
      <c r="B5080" s="331" t="s">
        <v>14167</v>
      </c>
      <c r="C5080" s="331" t="str">
        <f t="shared" si="1"/>
        <v>SILogatec</v>
      </c>
    </row>
    <row r="5081" ht="13.5" customHeight="1">
      <c r="A5081" s="331" t="s">
        <v>14168</v>
      </c>
      <c r="B5081" s="331" t="s">
        <v>14169</v>
      </c>
      <c r="C5081" s="331" t="str">
        <f t="shared" si="1"/>
        <v>SILoška Dolina</v>
      </c>
    </row>
    <row r="5082" ht="13.5" customHeight="1">
      <c r="A5082" s="331" t="s">
        <v>14170</v>
      </c>
      <c r="B5082" s="331" t="s">
        <v>14171</v>
      </c>
      <c r="C5082" s="331" t="str">
        <f t="shared" si="1"/>
        <v>SILoški Potok</v>
      </c>
    </row>
    <row r="5083" ht="13.5" customHeight="1">
      <c r="A5083" s="331" t="s">
        <v>14172</v>
      </c>
      <c r="B5083" s="331" t="s">
        <v>14173</v>
      </c>
      <c r="C5083" s="331" t="str">
        <f t="shared" si="1"/>
        <v>SILuče</v>
      </c>
    </row>
    <row r="5084" ht="13.5" customHeight="1">
      <c r="A5084" s="331" t="s">
        <v>14174</v>
      </c>
      <c r="B5084" s="331" t="s">
        <v>14175</v>
      </c>
      <c r="C5084" s="331" t="str">
        <f t="shared" si="1"/>
        <v>SILukovica</v>
      </c>
    </row>
    <row r="5085" ht="13.5" customHeight="1">
      <c r="A5085" s="331" t="s">
        <v>14176</v>
      </c>
      <c r="B5085" s="331" t="s">
        <v>14177</v>
      </c>
      <c r="C5085" s="331" t="str">
        <f t="shared" si="1"/>
        <v>SIMajšperk</v>
      </c>
    </row>
    <row r="5086" ht="13.5" customHeight="1">
      <c r="A5086" s="331" t="s">
        <v>14178</v>
      </c>
      <c r="B5086" s="331" t="s">
        <v>14179</v>
      </c>
      <c r="C5086" s="331" t="str">
        <f t="shared" si="1"/>
        <v>SIMaribor</v>
      </c>
    </row>
    <row r="5087" ht="13.5" customHeight="1">
      <c r="A5087" s="331" t="s">
        <v>14180</v>
      </c>
      <c r="B5087" s="331" t="s">
        <v>14181</v>
      </c>
      <c r="C5087" s="331" t="str">
        <f t="shared" si="1"/>
        <v>SIMedvode</v>
      </c>
    </row>
    <row r="5088" ht="13.5" customHeight="1">
      <c r="A5088" s="331" t="s">
        <v>14182</v>
      </c>
      <c r="B5088" s="331" t="s">
        <v>14183</v>
      </c>
      <c r="C5088" s="331" t="str">
        <f t="shared" si="1"/>
        <v>SIMengeš</v>
      </c>
    </row>
    <row r="5089" ht="13.5" customHeight="1">
      <c r="A5089" s="331" t="s">
        <v>14184</v>
      </c>
      <c r="B5089" s="331" t="s">
        <v>14185</v>
      </c>
      <c r="C5089" s="331" t="str">
        <f t="shared" si="1"/>
        <v>SIMetlika</v>
      </c>
    </row>
    <row r="5090" ht="13.5" customHeight="1">
      <c r="A5090" s="331" t="s">
        <v>14186</v>
      </c>
      <c r="B5090" s="331" t="s">
        <v>14187</v>
      </c>
      <c r="C5090" s="331" t="str">
        <f t="shared" si="1"/>
        <v>SIMežica</v>
      </c>
    </row>
    <row r="5091" ht="13.5" customHeight="1">
      <c r="A5091" s="331" t="s">
        <v>14188</v>
      </c>
      <c r="B5091" s="331" t="s">
        <v>14189</v>
      </c>
      <c r="C5091" s="331" t="str">
        <f t="shared" si="1"/>
        <v>SIMiren-Kostanjevica</v>
      </c>
    </row>
    <row r="5092" ht="13.5" customHeight="1">
      <c r="A5092" s="331" t="s">
        <v>14190</v>
      </c>
      <c r="B5092" s="331" t="s">
        <v>14191</v>
      </c>
      <c r="C5092" s="331" t="str">
        <f t="shared" si="1"/>
        <v>SIMislinja</v>
      </c>
    </row>
    <row r="5093" ht="13.5" customHeight="1">
      <c r="A5093" s="331" t="s">
        <v>14192</v>
      </c>
      <c r="B5093" s="331" t="s">
        <v>14193</v>
      </c>
      <c r="C5093" s="331" t="str">
        <f t="shared" si="1"/>
        <v>SIMoravče</v>
      </c>
    </row>
    <row r="5094" ht="13.5" customHeight="1">
      <c r="A5094" s="331" t="s">
        <v>14194</v>
      </c>
      <c r="B5094" s="331" t="s">
        <v>14195</v>
      </c>
      <c r="C5094" s="331" t="str">
        <f t="shared" si="1"/>
        <v>SIMoravske Toplice</v>
      </c>
    </row>
    <row r="5095" ht="13.5" customHeight="1">
      <c r="A5095" s="331" t="s">
        <v>14196</v>
      </c>
      <c r="B5095" s="331" t="s">
        <v>14197</v>
      </c>
      <c r="C5095" s="331" t="str">
        <f t="shared" si="1"/>
        <v>SIMozirje</v>
      </c>
    </row>
    <row r="5096" ht="13.5" customHeight="1">
      <c r="A5096" s="331" t="s">
        <v>14198</v>
      </c>
      <c r="B5096" s="331" t="s">
        <v>14199</v>
      </c>
      <c r="C5096" s="331" t="str">
        <f t="shared" si="1"/>
        <v>SIMurska Sobota</v>
      </c>
    </row>
    <row r="5097" ht="13.5" customHeight="1">
      <c r="A5097" s="331" t="s">
        <v>14200</v>
      </c>
      <c r="B5097" s="331" t="s">
        <v>14201</v>
      </c>
      <c r="C5097" s="331" t="str">
        <f t="shared" si="1"/>
        <v>SIMuta</v>
      </c>
    </row>
    <row r="5098" ht="13.5" customHeight="1">
      <c r="A5098" s="331" t="s">
        <v>14202</v>
      </c>
      <c r="B5098" s="331" t="s">
        <v>14203</v>
      </c>
      <c r="C5098" s="331" t="str">
        <f t="shared" si="1"/>
        <v>SINaklo</v>
      </c>
    </row>
    <row r="5099" ht="13.5" customHeight="1">
      <c r="A5099" s="331" t="s">
        <v>14204</v>
      </c>
      <c r="B5099" s="331" t="s">
        <v>14205</v>
      </c>
      <c r="C5099" s="331" t="str">
        <f t="shared" si="1"/>
        <v>SINazarje</v>
      </c>
    </row>
    <row r="5100" ht="13.5" customHeight="1">
      <c r="A5100" s="331" t="s">
        <v>14206</v>
      </c>
      <c r="B5100" s="331" t="s">
        <v>14207</v>
      </c>
      <c r="C5100" s="331" t="str">
        <f t="shared" si="1"/>
        <v>SINova Gorica</v>
      </c>
    </row>
    <row r="5101" ht="13.5" customHeight="1">
      <c r="A5101" s="331" t="s">
        <v>14208</v>
      </c>
      <c r="B5101" s="331" t="s">
        <v>14209</v>
      </c>
      <c r="C5101" s="331" t="str">
        <f t="shared" si="1"/>
        <v>SINovo Mesto</v>
      </c>
    </row>
    <row r="5102" ht="13.5" customHeight="1">
      <c r="A5102" s="331" t="s">
        <v>14210</v>
      </c>
      <c r="B5102" s="331" t="s">
        <v>14211</v>
      </c>
      <c r="C5102" s="331" t="str">
        <f t="shared" si="1"/>
        <v>SIOdranci</v>
      </c>
    </row>
    <row r="5103" ht="13.5" customHeight="1">
      <c r="A5103" s="331" t="s">
        <v>14212</v>
      </c>
      <c r="B5103" s="331" t="s">
        <v>14213</v>
      </c>
      <c r="C5103" s="331" t="str">
        <f t="shared" si="1"/>
        <v>SIOrmož</v>
      </c>
    </row>
    <row r="5104" ht="13.5" customHeight="1">
      <c r="A5104" s="331" t="s">
        <v>14214</v>
      </c>
      <c r="B5104" s="331" t="s">
        <v>14215</v>
      </c>
      <c r="C5104" s="331" t="str">
        <f t="shared" si="1"/>
        <v>SIOsilnica</v>
      </c>
    </row>
    <row r="5105" ht="13.5" customHeight="1">
      <c r="A5105" s="331" t="s">
        <v>14216</v>
      </c>
      <c r="B5105" s="331" t="s">
        <v>14217</v>
      </c>
      <c r="C5105" s="331" t="str">
        <f t="shared" si="1"/>
        <v>SIPesnica</v>
      </c>
    </row>
    <row r="5106" ht="13.5" customHeight="1">
      <c r="A5106" s="331" t="s">
        <v>14218</v>
      </c>
      <c r="B5106" s="331" t="s">
        <v>14219</v>
      </c>
      <c r="C5106" s="331" t="str">
        <f t="shared" si="1"/>
        <v>SIPiran</v>
      </c>
    </row>
    <row r="5107" ht="13.5" customHeight="1">
      <c r="A5107" s="331" t="s">
        <v>14220</v>
      </c>
      <c r="B5107" s="331" t="s">
        <v>14221</v>
      </c>
      <c r="C5107" s="331" t="str">
        <f t="shared" si="1"/>
        <v>SIPivka</v>
      </c>
    </row>
    <row r="5108" ht="13.5" customHeight="1">
      <c r="A5108" s="331" t="s">
        <v>14222</v>
      </c>
      <c r="B5108" s="331" t="s">
        <v>14223</v>
      </c>
      <c r="C5108" s="331" t="str">
        <f t="shared" si="1"/>
        <v>SIPodčetrtek</v>
      </c>
    </row>
    <row r="5109" ht="13.5" customHeight="1">
      <c r="A5109" s="331" t="s">
        <v>14224</v>
      </c>
      <c r="B5109" s="331" t="s">
        <v>14225</v>
      </c>
      <c r="C5109" s="331" t="str">
        <f t="shared" si="1"/>
        <v>SIPodvelka</v>
      </c>
    </row>
    <row r="5110" ht="13.5" customHeight="1">
      <c r="A5110" s="331" t="s">
        <v>14226</v>
      </c>
      <c r="B5110" s="331" t="s">
        <v>14227</v>
      </c>
      <c r="C5110" s="331" t="str">
        <f t="shared" si="1"/>
        <v>SIPostojna</v>
      </c>
    </row>
    <row r="5111" ht="13.5" customHeight="1">
      <c r="A5111" s="331" t="s">
        <v>14228</v>
      </c>
      <c r="B5111" s="331" t="s">
        <v>14229</v>
      </c>
      <c r="C5111" s="331" t="str">
        <f t="shared" si="1"/>
        <v>SIPreddvor</v>
      </c>
    </row>
    <row r="5112" ht="13.5" customHeight="1">
      <c r="A5112" s="331" t="s">
        <v>14230</v>
      </c>
      <c r="B5112" s="331" t="s">
        <v>14231</v>
      </c>
      <c r="C5112" s="331" t="str">
        <f t="shared" si="1"/>
        <v>SIPtuj</v>
      </c>
    </row>
    <row r="5113" ht="13.5" customHeight="1">
      <c r="A5113" s="331" t="s">
        <v>14232</v>
      </c>
      <c r="B5113" s="331" t="s">
        <v>14233</v>
      </c>
      <c r="C5113" s="331" t="str">
        <f t="shared" si="1"/>
        <v>SIPuconci</v>
      </c>
    </row>
    <row r="5114" ht="13.5" customHeight="1">
      <c r="A5114" s="331" t="s">
        <v>14234</v>
      </c>
      <c r="B5114" s="331" t="s">
        <v>14235</v>
      </c>
      <c r="C5114" s="331" t="str">
        <f t="shared" si="1"/>
        <v>SIRače-Fram</v>
      </c>
    </row>
    <row r="5115" ht="13.5" customHeight="1">
      <c r="A5115" s="331" t="s">
        <v>14236</v>
      </c>
      <c r="B5115" s="331" t="s">
        <v>14237</v>
      </c>
      <c r="C5115" s="331" t="str">
        <f t="shared" si="1"/>
        <v>SIRadeče</v>
      </c>
    </row>
    <row r="5116" ht="13.5" customHeight="1">
      <c r="A5116" s="331" t="s">
        <v>14238</v>
      </c>
      <c r="B5116" s="331" t="s">
        <v>14239</v>
      </c>
      <c r="C5116" s="331" t="str">
        <f t="shared" si="1"/>
        <v>SIRadenci</v>
      </c>
    </row>
    <row r="5117" ht="13.5" customHeight="1">
      <c r="A5117" s="331" t="s">
        <v>14240</v>
      </c>
      <c r="B5117" s="331" t="s">
        <v>14241</v>
      </c>
      <c r="C5117" s="331" t="str">
        <f t="shared" si="1"/>
        <v>SIRadlje ob Dravi</v>
      </c>
    </row>
    <row r="5118" ht="13.5" customHeight="1">
      <c r="A5118" s="331" t="s">
        <v>14242</v>
      </c>
      <c r="B5118" s="331" t="s">
        <v>14243</v>
      </c>
      <c r="C5118" s="331" t="str">
        <f t="shared" si="1"/>
        <v>SIRadovljica</v>
      </c>
    </row>
    <row r="5119" ht="13.5" customHeight="1">
      <c r="A5119" s="331" t="s">
        <v>14244</v>
      </c>
      <c r="B5119" s="331" t="s">
        <v>14245</v>
      </c>
      <c r="C5119" s="331" t="str">
        <f t="shared" si="1"/>
        <v>SIRavne na Koroškem</v>
      </c>
    </row>
    <row r="5120" ht="13.5" customHeight="1">
      <c r="A5120" s="331" t="s">
        <v>14246</v>
      </c>
      <c r="B5120" s="331" t="s">
        <v>14247</v>
      </c>
      <c r="C5120" s="331" t="str">
        <f t="shared" si="1"/>
        <v>SIRibnica</v>
      </c>
    </row>
    <row r="5121" ht="13.5" customHeight="1">
      <c r="A5121" s="331" t="s">
        <v>14248</v>
      </c>
      <c r="B5121" s="331" t="s">
        <v>14249</v>
      </c>
      <c r="C5121" s="331" t="str">
        <f t="shared" si="1"/>
        <v>SIRogašovci</v>
      </c>
    </row>
    <row r="5122" ht="13.5" customHeight="1">
      <c r="A5122" s="331" t="s">
        <v>14250</v>
      </c>
      <c r="B5122" s="331" t="s">
        <v>14251</v>
      </c>
      <c r="C5122" s="331" t="str">
        <f t="shared" si="1"/>
        <v>SIRogaška Slatina</v>
      </c>
    </row>
    <row r="5123" ht="13.5" customHeight="1">
      <c r="A5123" s="331" t="s">
        <v>14252</v>
      </c>
      <c r="B5123" s="331" t="s">
        <v>14253</v>
      </c>
      <c r="C5123" s="331" t="str">
        <f t="shared" si="1"/>
        <v>SIRogatec</v>
      </c>
    </row>
    <row r="5124" ht="13.5" customHeight="1">
      <c r="A5124" s="331" t="s">
        <v>14254</v>
      </c>
      <c r="B5124" s="331" t="s">
        <v>14255</v>
      </c>
      <c r="C5124" s="331" t="str">
        <f t="shared" si="1"/>
        <v>SIRuše</v>
      </c>
    </row>
    <row r="5125" ht="13.5" customHeight="1">
      <c r="A5125" s="331" t="s">
        <v>14256</v>
      </c>
      <c r="B5125" s="331" t="s">
        <v>14257</v>
      </c>
      <c r="C5125" s="331" t="str">
        <f t="shared" si="1"/>
        <v>SISemič</v>
      </c>
    </row>
    <row r="5126" ht="13.5" customHeight="1">
      <c r="A5126" s="331" t="s">
        <v>14258</v>
      </c>
      <c r="B5126" s="331" t="s">
        <v>14259</v>
      </c>
      <c r="C5126" s="331" t="str">
        <f t="shared" si="1"/>
        <v>SISevnica</v>
      </c>
    </row>
    <row r="5127" ht="13.5" customHeight="1">
      <c r="A5127" s="331" t="s">
        <v>14260</v>
      </c>
      <c r="B5127" s="331" t="s">
        <v>14261</v>
      </c>
      <c r="C5127" s="331" t="str">
        <f t="shared" si="1"/>
        <v>SISežana</v>
      </c>
    </row>
    <row r="5128" ht="13.5" customHeight="1">
      <c r="A5128" s="331" t="s">
        <v>14262</v>
      </c>
      <c r="B5128" s="331" t="s">
        <v>14263</v>
      </c>
      <c r="C5128" s="331" t="str">
        <f t="shared" si="1"/>
        <v>SISlovenj Gradec</v>
      </c>
    </row>
    <row r="5129" ht="13.5" customHeight="1">
      <c r="A5129" s="331" t="s">
        <v>14264</v>
      </c>
      <c r="B5129" s="331" t="s">
        <v>14265</v>
      </c>
      <c r="C5129" s="331" t="str">
        <f t="shared" si="1"/>
        <v>SISlovenska Bistrica</v>
      </c>
    </row>
    <row r="5130" ht="13.5" customHeight="1">
      <c r="A5130" s="331" t="s">
        <v>14266</v>
      </c>
      <c r="B5130" s="331" t="s">
        <v>14267</v>
      </c>
      <c r="C5130" s="331" t="str">
        <f t="shared" si="1"/>
        <v>SISlovenske Konjice</v>
      </c>
    </row>
    <row r="5131" ht="13.5" customHeight="1">
      <c r="A5131" s="331" t="s">
        <v>14268</v>
      </c>
      <c r="B5131" s="331" t="s">
        <v>14269</v>
      </c>
      <c r="C5131" s="331" t="str">
        <f t="shared" si="1"/>
        <v>SIStarše</v>
      </c>
    </row>
    <row r="5132" ht="13.5" customHeight="1">
      <c r="A5132" s="331" t="s">
        <v>14270</v>
      </c>
      <c r="B5132" s="331" t="s">
        <v>14271</v>
      </c>
      <c r="C5132" s="331" t="str">
        <f t="shared" si="1"/>
        <v>SISveti Jurij</v>
      </c>
    </row>
    <row r="5133" ht="13.5" customHeight="1">
      <c r="A5133" s="331" t="s">
        <v>14272</v>
      </c>
      <c r="B5133" s="331" t="s">
        <v>14273</v>
      </c>
      <c r="C5133" s="331" t="str">
        <f t="shared" si="1"/>
        <v>SIŠenčur</v>
      </c>
    </row>
    <row r="5134" ht="13.5" customHeight="1">
      <c r="A5134" s="331" t="s">
        <v>14274</v>
      </c>
      <c r="B5134" s="331" t="s">
        <v>14275</v>
      </c>
      <c r="C5134" s="331" t="str">
        <f t="shared" si="1"/>
        <v>SIŠentilj</v>
      </c>
    </row>
    <row r="5135" ht="13.5" customHeight="1">
      <c r="A5135" s="331" t="s">
        <v>14276</v>
      </c>
      <c r="B5135" s="331" t="s">
        <v>14277</v>
      </c>
      <c r="C5135" s="331" t="str">
        <f t="shared" si="1"/>
        <v>SIŠentjernej</v>
      </c>
    </row>
    <row r="5136" ht="13.5" customHeight="1">
      <c r="A5136" s="331" t="s">
        <v>14278</v>
      </c>
      <c r="B5136" s="331" t="s">
        <v>14279</v>
      </c>
      <c r="C5136" s="331" t="str">
        <f t="shared" si="1"/>
        <v>SIŠentjur</v>
      </c>
    </row>
    <row r="5137" ht="13.5" customHeight="1">
      <c r="A5137" s="331" t="s">
        <v>14280</v>
      </c>
      <c r="B5137" s="331" t="s">
        <v>14281</v>
      </c>
      <c r="C5137" s="331" t="str">
        <f t="shared" si="1"/>
        <v>SIŠkocjan</v>
      </c>
    </row>
    <row r="5138" ht="13.5" customHeight="1">
      <c r="A5138" s="331" t="s">
        <v>14282</v>
      </c>
      <c r="B5138" s="331" t="s">
        <v>14283</v>
      </c>
      <c r="C5138" s="331" t="str">
        <f t="shared" si="1"/>
        <v>SIŠkofja Loka</v>
      </c>
    </row>
    <row r="5139" ht="13.5" customHeight="1">
      <c r="A5139" s="331" t="s">
        <v>14284</v>
      </c>
      <c r="B5139" s="331" t="s">
        <v>14285</v>
      </c>
      <c r="C5139" s="331" t="str">
        <f t="shared" si="1"/>
        <v>SIŠkofljica</v>
      </c>
    </row>
    <row r="5140" ht="13.5" customHeight="1">
      <c r="A5140" s="331" t="s">
        <v>14286</v>
      </c>
      <c r="B5140" s="331" t="s">
        <v>14287</v>
      </c>
      <c r="C5140" s="331" t="str">
        <f t="shared" si="1"/>
        <v>SIŠmarje pri Jelšah</v>
      </c>
    </row>
    <row r="5141" ht="13.5" customHeight="1">
      <c r="A5141" s="331" t="s">
        <v>14288</v>
      </c>
      <c r="B5141" s="331" t="s">
        <v>14289</v>
      </c>
      <c r="C5141" s="331" t="str">
        <f t="shared" si="1"/>
        <v>SIŠmartno ob Paki</v>
      </c>
    </row>
    <row r="5142" ht="13.5" customHeight="1">
      <c r="A5142" s="331" t="s">
        <v>14290</v>
      </c>
      <c r="B5142" s="331" t="s">
        <v>14291</v>
      </c>
      <c r="C5142" s="331" t="str">
        <f t="shared" si="1"/>
        <v>SIŠoštanj</v>
      </c>
    </row>
    <row r="5143" ht="13.5" customHeight="1">
      <c r="A5143" s="331" t="s">
        <v>14292</v>
      </c>
      <c r="B5143" s="331" t="s">
        <v>14293</v>
      </c>
      <c r="C5143" s="331" t="str">
        <f t="shared" si="1"/>
        <v>SIŠtore</v>
      </c>
    </row>
    <row r="5144" ht="13.5" customHeight="1">
      <c r="A5144" s="331" t="s">
        <v>14294</v>
      </c>
      <c r="B5144" s="331" t="s">
        <v>14295</v>
      </c>
      <c r="C5144" s="331" t="str">
        <f t="shared" si="1"/>
        <v>SITolmin</v>
      </c>
    </row>
    <row r="5145" ht="13.5" customHeight="1">
      <c r="A5145" s="331" t="s">
        <v>14296</v>
      </c>
      <c r="B5145" s="331" t="s">
        <v>14297</v>
      </c>
      <c r="C5145" s="331" t="str">
        <f t="shared" si="1"/>
        <v>SITrbovlje</v>
      </c>
    </row>
    <row r="5146" ht="13.5" customHeight="1">
      <c r="A5146" s="331" t="s">
        <v>14298</v>
      </c>
      <c r="B5146" s="331" t="s">
        <v>14299</v>
      </c>
      <c r="C5146" s="331" t="str">
        <f t="shared" si="1"/>
        <v>SITrebnje</v>
      </c>
    </row>
    <row r="5147" ht="13.5" customHeight="1">
      <c r="A5147" s="331" t="s">
        <v>14300</v>
      </c>
      <c r="B5147" s="331" t="s">
        <v>14301</v>
      </c>
      <c r="C5147" s="331" t="str">
        <f t="shared" si="1"/>
        <v>SITržič</v>
      </c>
    </row>
    <row r="5148" ht="13.5" customHeight="1">
      <c r="A5148" s="331" t="s">
        <v>14302</v>
      </c>
      <c r="B5148" s="331" t="s">
        <v>14303</v>
      </c>
      <c r="C5148" s="331" t="str">
        <f t="shared" si="1"/>
        <v>SITurnišče</v>
      </c>
    </row>
    <row r="5149" ht="13.5" customHeight="1">
      <c r="A5149" s="331" t="s">
        <v>14304</v>
      </c>
      <c r="B5149" s="331" t="s">
        <v>14305</v>
      </c>
      <c r="C5149" s="331" t="str">
        <f t="shared" si="1"/>
        <v>SIVelenje</v>
      </c>
    </row>
    <row r="5150" ht="13.5" customHeight="1">
      <c r="A5150" s="331" t="s">
        <v>14306</v>
      </c>
      <c r="B5150" s="331" t="s">
        <v>14307</v>
      </c>
      <c r="C5150" s="331" t="str">
        <f t="shared" si="1"/>
        <v>SIVelike Lašče</v>
      </c>
    </row>
    <row r="5151" ht="13.5" customHeight="1">
      <c r="A5151" s="331" t="s">
        <v>14308</v>
      </c>
      <c r="B5151" s="331" t="s">
        <v>14309</v>
      </c>
      <c r="C5151" s="331" t="str">
        <f t="shared" si="1"/>
        <v>SIVidem</v>
      </c>
    </row>
    <row r="5152" ht="13.5" customHeight="1">
      <c r="A5152" s="331" t="s">
        <v>14310</v>
      </c>
      <c r="B5152" s="331" t="s">
        <v>14311</v>
      </c>
      <c r="C5152" s="331" t="str">
        <f t="shared" si="1"/>
        <v>SIVipava</v>
      </c>
    </row>
    <row r="5153" ht="13.5" customHeight="1">
      <c r="A5153" s="331" t="s">
        <v>14312</v>
      </c>
      <c r="B5153" s="331" t="s">
        <v>14313</v>
      </c>
      <c r="C5153" s="331" t="str">
        <f t="shared" si="1"/>
        <v>SIVitanje</v>
      </c>
    </row>
    <row r="5154" ht="13.5" customHeight="1">
      <c r="A5154" s="331" t="s">
        <v>14314</v>
      </c>
      <c r="B5154" s="331" t="s">
        <v>14315</v>
      </c>
      <c r="C5154" s="331" t="str">
        <f t="shared" si="1"/>
        <v>SIVodice</v>
      </c>
    </row>
    <row r="5155" ht="13.5" customHeight="1">
      <c r="A5155" s="331" t="s">
        <v>14316</v>
      </c>
      <c r="B5155" s="331" t="s">
        <v>14317</v>
      </c>
      <c r="C5155" s="331" t="str">
        <f t="shared" si="1"/>
        <v>SIVojnik</v>
      </c>
    </row>
    <row r="5156" ht="13.5" customHeight="1">
      <c r="A5156" s="331" t="s">
        <v>14318</v>
      </c>
      <c r="B5156" s="331" t="s">
        <v>14319</v>
      </c>
      <c r="C5156" s="331" t="str">
        <f t="shared" si="1"/>
        <v>SIVrhnika</v>
      </c>
    </row>
    <row r="5157" ht="13.5" customHeight="1">
      <c r="A5157" s="331" t="s">
        <v>14320</v>
      </c>
      <c r="B5157" s="331" t="s">
        <v>14321</v>
      </c>
      <c r="C5157" s="331" t="str">
        <f t="shared" si="1"/>
        <v>SIVuzenica</v>
      </c>
    </row>
    <row r="5158" ht="13.5" customHeight="1">
      <c r="A5158" s="331" t="s">
        <v>14322</v>
      </c>
      <c r="B5158" s="331" t="s">
        <v>14323</v>
      </c>
      <c r="C5158" s="331" t="str">
        <f t="shared" si="1"/>
        <v>SIZagorje ob Savi</v>
      </c>
    </row>
    <row r="5159" ht="13.5" customHeight="1">
      <c r="A5159" s="331" t="s">
        <v>14324</v>
      </c>
      <c r="B5159" s="331" t="s">
        <v>14325</v>
      </c>
      <c r="C5159" s="331" t="str">
        <f t="shared" si="1"/>
        <v>SIZavrč</v>
      </c>
    </row>
    <row r="5160" ht="13.5" customHeight="1">
      <c r="A5160" s="331" t="s">
        <v>14326</v>
      </c>
      <c r="B5160" s="331" t="s">
        <v>14327</v>
      </c>
      <c r="C5160" s="331" t="str">
        <f t="shared" si="1"/>
        <v>SIZreče</v>
      </c>
    </row>
    <row r="5161" ht="13.5" customHeight="1">
      <c r="A5161" s="331" t="s">
        <v>14328</v>
      </c>
      <c r="B5161" s="331" t="s">
        <v>14329</v>
      </c>
      <c r="C5161" s="331" t="str">
        <f t="shared" si="1"/>
        <v>SIŽelezniki</v>
      </c>
    </row>
    <row r="5162" ht="13.5" customHeight="1">
      <c r="A5162" s="331" t="s">
        <v>14330</v>
      </c>
      <c r="B5162" s="331" t="s">
        <v>14331</v>
      </c>
      <c r="C5162" s="331" t="str">
        <f t="shared" si="1"/>
        <v>SIŽiri</v>
      </c>
    </row>
    <row r="5163" ht="13.5" customHeight="1">
      <c r="A5163" s="331" t="s">
        <v>14332</v>
      </c>
      <c r="B5163" s="331" t="s">
        <v>14333</v>
      </c>
      <c r="C5163" s="331" t="str">
        <f t="shared" si="1"/>
        <v>SIBenedikt</v>
      </c>
    </row>
    <row r="5164" ht="13.5" customHeight="1">
      <c r="A5164" s="331" t="s">
        <v>14334</v>
      </c>
      <c r="B5164" s="331" t="s">
        <v>14335</v>
      </c>
      <c r="C5164" s="331" t="str">
        <f t="shared" si="1"/>
        <v>SIBistrica ob Sotli</v>
      </c>
    </row>
    <row r="5165" ht="13.5" customHeight="1">
      <c r="A5165" s="331" t="s">
        <v>14336</v>
      </c>
      <c r="B5165" s="331" t="s">
        <v>14337</v>
      </c>
      <c r="C5165" s="331" t="str">
        <f t="shared" si="1"/>
        <v>SIBloke</v>
      </c>
    </row>
    <row r="5166" ht="13.5" customHeight="1">
      <c r="A5166" s="331" t="s">
        <v>14338</v>
      </c>
      <c r="B5166" s="331" t="s">
        <v>14339</v>
      </c>
      <c r="C5166" s="331" t="str">
        <f t="shared" si="1"/>
        <v>SIBraslovče</v>
      </c>
    </row>
    <row r="5167" ht="13.5" customHeight="1">
      <c r="A5167" s="331" t="s">
        <v>14340</v>
      </c>
      <c r="B5167" s="331" t="s">
        <v>14341</v>
      </c>
      <c r="C5167" s="331" t="str">
        <f t="shared" si="1"/>
        <v>SICankova</v>
      </c>
    </row>
    <row r="5168" ht="13.5" customHeight="1">
      <c r="A5168" s="331" t="s">
        <v>14342</v>
      </c>
      <c r="B5168" s="331" t="s">
        <v>14343</v>
      </c>
      <c r="C5168" s="331" t="str">
        <f t="shared" si="1"/>
        <v>SICerkvenjak</v>
      </c>
    </row>
    <row r="5169" ht="13.5" customHeight="1">
      <c r="A5169" s="331" t="s">
        <v>14344</v>
      </c>
      <c r="B5169" s="331" t="s">
        <v>14345</v>
      </c>
      <c r="C5169" s="331" t="str">
        <f t="shared" si="1"/>
        <v>SIDobje</v>
      </c>
    </row>
    <row r="5170" ht="13.5" customHeight="1">
      <c r="A5170" s="331" t="s">
        <v>14346</v>
      </c>
      <c r="B5170" s="331" t="s">
        <v>14347</v>
      </c>
      <c r="C5170" s="331" t="str">
        <f t="shared" si="1"/>
        <v>SIDobrna</v>
      </c>
    </row>
    <row r="5171" ht="13.5" customHeight="1">
      <c r="A5171" s="331" t="s">
        <v>14348</v>
      </c>
      <c r="B5171" s="331" t="s">
        <v>14349</v>
      </c>
      <c r="C5171" s="331" t="str">
        <f t="shared" si="1"/>
        <v>SIDobrovnik</v>
      </c>
    </row>
    <row r="5172" ht="13.5" customHeight="1">
      <c r="A5172" s="331" t="s">
        <v>14350</v>
      </c>
      <c r="B5172" s="331" t="s">
        <v>14351</v>
      </c>
      <c r="C5172" s="331" t="str">
        <f t="shared" si="1"/>
        <v>SIDolenjske Toplice</v>
      </c>
    </row>
    <row r="5173" ht="13.5" customHeight="1">
      <c r="A5173" s="331" t="s">
        <v>14352</v>
      </c>
      <c r="B5173" s="331" t="s">
        <v>14353</v>
      </c>
      <c r="C5173" s="331" t="str">
        <f t="shared" si="1"/>
        <v>SIGrad</v>
      </c>
    </row>
    <row r="5174" ht="13.5" customHeight="1">
      <c r="A5174" s="331" t="s">
        <v>14354</v>
      </c>
      <c r="B5174" s="331" t="s">
        <v>14355</v>
      </c>
      <c r="C5174" s="331" t="str">
        <f t="shared" si="1"/>
        <v>SIHajdina</v>
      </c>
    </row>
    <row r="5175" ht="13.5" customHeight="1">
      <c r="A5175" s="331" t="s">
        <v>14356</v>
      </c>
      <c r="B5175" s="331" t="s">
        <v>14357</v>
      </c>
      <c r="C5175" s="331" t="str">
        <f t="shared" si="1"/>
        <v>SIHoče-Slivnica</v>
      </c>
    </row>
    <row r="5176" ht="13.5" customHeight="1">
      <c r="A5176" s="331" t="s">
        <v>14358</v>
      </c>
      <c r="B5176" s="331" t="s">
        <v>14359</v>
      </c>
      <c r="C5176" s="331" t="str">
        <f t="shared" si="1"/>
        <v>SIHodoš</v>
      </c>
    </row>
    <row r="5177" ht="13.5" customHeight="1">
      <c r="A5177" s="331" t="s">
        <v>14360</v>
      </c>
      <c r="B5177" s="331" t="s">
        <v>14361</v>
      </c>
      <c r="C5177" s="331" t="str">
        <f t="shared" si="1"/>
        <v>SIHorjul</v>
      </c>
    </row>
    <row r="5178" ht="13.5" customHeight="1">
      <c r="A5178" s="331" t="s">
        <v>14362</v>
      </c>
      <c r="B5178" s="331" t="s">
        <v>14363</v>
      </c>
      <c r="C5178" s="331" t="str">
        <f t="shared" si="1"/>
        <v>SIJezersko</v>
      </c>
    </row>
    <row r="5179" ht="13.5" customHeight="1">
      <c r="A5179" s="331" t="s">
        <v>14364</v>
      </c>
      <c r="B5179" s="331" t="s">
        <v>14365</v>
      </c>
      <c r="C5179" s="331" t="str">
        <f t="shared" si="1"/>
        <v>SIKomenda</v>
      </c>
    </row>
    <row r="5180" ht="13.5" customHeight="1">
      <c r="A5180" s="331" t="s">
        <v>14366</v>
      </c>
      <c r="B5180" s="331" t="s">
        <v>14367</v>
      </c>
      <c r="C5180" s="331" t="str">
        <f t="shared" si="1"/>
        <v>SIKostel</v>
      </c>
    </row>
    <row r="5181" ht="13.5" customHeight="1">
      <c r="A5181" s="331" t="s">
        <v>14368</v>
      </c>
      <c r="B5181" s="331" t="s">
        <v>14369</v>
      </c>
      <c r="C5181" s="331" t="str">
        <f t="shared" si="1"/>
        <v>SIKriževci</v>
      </c>
    </row>
    <row r="5182" ht="13.5" customHeight="1">
      <c r="A5182" s="331" t="s">
        <v>14370</v>
      </c>
      <c r="B5182" s="331" t="s">
        <v>14371</v>
      </c>
      <c r="C5182" s="331" t="str">
        <f t="shared" si="1"/>
        <v>SILovrenc na Pohorju</v>
      </c>
    </row>
    <row r="5183" ht="13.5" customHeight="1">
      <c r="A5183" s="331" t="s">
        <v>14372</v>
      </c>
      <c r="B5183" s="331" t="s">
        <v>14373</v>
      </c>
      <c r="C5183" s="331" t="str">
        <f t="shared" si="1"/>
        <v>SIMarkovci</v>
      </c>
    </row>
    <row r="5184" ht="13.5" customHeight="1">
      <c r="A5184" s="331" t="s">
        <v>14374</v>
      </c>
      <c r="B5184" s="331" t="s">
        <v>14375</v>
      </c>
      <c r="C5184" s="331" t="str">
        <f t="shared" si="1"/>
        <v>SIMiklavž na Dravskem Polju</v>
      </c>
    </row>
    <row r="5185" ht="13.5" customHeight="1">
      <c r="A5185" s="331" t="s">
        <v>14376</v>
      </c>
      <c r="B5185" s="331" t="s">
        <v>14377</v>
      </c>
      <c r="C5185" s="331" t="str">
        <f t="shared" si="1"/>
        <v>SIMirna Peč</v>
      </c>
    </row>
    <row r="5186" ht="13.5" customHeight="1">
      <c r="A5186" s="331" t="s">
        <v>14378</v>
      </c>
      <c r="B5186" s="331" t="s">
        <v>14379</v>
      </c>
      <c r="C5186" s="331" t="str">
        <f t="shared" si="1"/>
        <v>SIOplotnica</v>
      </c>
    </row>
    <row r="5187" ht="13.5" customHeight="1">
      <c r="A5187" s="331" t="s">
        <v>14380</v>
      </c>
      <c r="B5187" s="331" t="s">
        <v>14381</v>
      </c>
      <c r="C5187" s="331" t="str">
        <f t="shared" si="1"/>
        <v>SIPodlehnik</v>
      </c>
    </row>
    <row r="5188" ht="13.5" customHeight="1">
      <c r="A5188" s="331" t="s">
        <v>14382</v>
      </c>
      <c r="B5188" s="331" t="s">
        <v>14383</v>
      </c>
      <c r="C5188" s="331" t="str">
        <f t="shared" si="1"/>
        <v>SIPolzela</v>
      </c>
    </row>
    <row r="5189" ht="13.5" customHeight="1">
      <c r="A5189" s="331" t="s">
        <v>14384</v>
      </c>
      <c r="B5189" s="331" t="s">
        <v>14385</v>
      </c>
      <c r="C5189" s="331" t="str">
        <f t="shared" si="1"/>
        <v>SIPrebold</v>
      </c>
    </row>
    <row r="5190" ht="13.5" customHeight="1">
      <c r="A5190" s="331" t="s">
        <v>14386</v>
      </c>
      <c r="B5190" s="331" t="s">
        <v>14387</v>
      </c>
      <c r="C5190" s="331" t="str">
        <f t="shared" si="1"/>
        <v>SIPrevalje</v>
      </c>
    </row>
    <row r="5191" ht="13.5" customHeight="1">
      <c r="A5191" s="331" t="s">
        <v>14388</v>
      </c>
      <c r="B5191" s="331" t="s">
        <v>14389</v>
      </c>
      <c r="C5191" s="331" t="str">
        <f t="shared" si="1"/>
        <v>SIRazkrižje</v>
      </c>
    </row>
    <row r="5192" ht="13.5" customHeight="1">
      <c r="A5192" s="331" t="s">
        <v>14390</v>
      </c>
      <c r="B5192" s="331" t="s">
        <v>14391</v>
      </c>
      <c r="C5192" s="331" t="str">
        <f t="shared" si="1"/>
        <v>SIRibnica na Pohorju</v>
      </c>
    </row>
    <row r="5193" ht="13.5" customHeight="1">
      <c r="A5193" s="331" t="s">
        <v>14392</v>
      </c>
      <c r="B5193" s="331" t="s">
        <v>14393</v>
      </c>
      <c r="C5193" s="331" t="str">
        <f t="shared" si="1"/>
        <v>SISelnica ob Dravi</v>
      </c>
    </row>
    <row r="5194" ht="13.5" customHeight="1">
      <c r="A5194" s="331" t="s">
        <v>14394</v>
      </c>
      <c r="B5194" s="331" t="s">
        <v>14395</v>
      </c>
      <c r="C5194" s="331" t="str">
        <f t="shared" si="1"/>
        <v>SISodražica</v>
      </c>
    </row>
    <row r="5195" ht="13.5" customHeight="1">
      <c r="A5195" s="331" t="s">
        <v>14396</v>
      </c>
      <c r="B5195" s="331" t="s">
        <v>14397</v>
      </c>
      <c r="C5195" s="331" t="str">
        <f t="shared" si="1"/>
        <v>SISolčava</v>
      </c>
    </row>
    <row r="5196" ht="13.5" customHeight="1">
      <c r="A5196" s="331" t="s">
        <v>14398</v>
      </c>
      <c r="B5196" s="331" t="s">
        <v>14399</v>
      </c>
      <c r="C5196" s="331" t="str">
        <f t="shared" si="1"/>
        <v>SISveta Ana</v>
      </c>
    </row>
    <row r="5197" ht="13.5" customHeight="1">
      <c r="A5197" s="331" t="s">
        <v>14400</v>
      </c>
      <c r="B5197" s="331" t="s">
        <v>14401</v>
      </c>
      <c r="C5197" s="331" t="str">
        <f t="shared" si="1"/>
        <v>SISveti Andraž v Slovenskih Goricah</v>
      </c>
    </row>
    <row r="5198" ht="13.5" customHeight="1">
      <c r="A5198" s="331" t="s">
        <v>14402</v>
      </c>
      <c r="B5198" s="331" t="s">
        <v>14403</v>
      </c>
      <c r="C5198" s="331" t="str">
        <f t="shared" si="1"/>
        <v>SIŠempeter-Vrtojba</v>
      </c>
    </row>
    <row r="5199" ht="13.5" customHeight="1">
      <c r="A5199" s="331" t="s">
        <v>14404</v>
      </c>
      <c r="B5199" s="331" t="s">
        <v>14405</v>
      </c>
      <c r="C5199" s="331" t="str">
        <f t="shared" si="1"/>
        <v>SITabor</v>
      </c>
    </row>
    <row r="5200" ht="13.5" customHeight="1">
      <c r="A5200" s="331" t="s">
        <v>14406</v>
      </c>
      <c r="B5200" s="331" t="s">
        <v>14407</v>
      </c>
      <c r="C5200" s="331" t="str">
        <f t="shared" si="1"/>
        <v>SITrnovska Vas</v>
      </c>
    </row>
    <row r="5201" ht="13.5" customHeight="1">
      <c r="A5201" s="331" t="s">
        <v>14408</v>
      </c>
      <c r="B5201" s="331" t="s">
        <v>14409</v>
      </c>
      <c r="C5201" s="331" t="str">
        <f t="shared" si="1"/>
        <v>SITrzin</v>
      </c>
    </row>
    <row r="5202" ht="13.5" customHeight="1">
      <c r="A5202" s="331" t="s">
        <v>14410</v>
      </c>
      <c r="B5202" s="331" t="s">
        <v>14411</v>
      </c>
      <c r="C5202" s="331" t="str">
        <f t="shared" si="1"/>
        <v>SIVelika Polana</v>
      </c>
    </row>
    <row r="5203" ht="13.5" customHeight="1">
      <c r="A5203" s="331" t="s">
        <v>14412</v>
      </c>
      <c r="B5203" s="331" t="s">
        <v>14413</v>
      </c>
      <c r="C5203" s="331" t="str">
        <f t="shared" si="1"/>
        <v>SIVeržej</v>
      </c>
    </row>
    <row r="5204" ht="13.5" customHeight="1">
      <c r="A5204" s="331" t="s">
        <v>14414</v>
      </c>
      <c r="B5204" s="331" t="s">
        <v>14415</v>
      </c>
      <c r="C5204" s="331" t="str">
        <f t="shared" si="1"/>
        <v>SIVransko</v>
      </c>
    </row>
    <row r="5205" ht="13.5" customHeight="1">
      <c r="A5205" s="331" t="s">
        <v>14416</v>
      </c>
      <c r="B5205" s="331" t="s">
        <v>14417</v>
      </c>
      <c r="C5205" s="331" t="str">
        <f t="shared" si="1"/>
        <v>SIŽalec</v>
      </c>
    </row>
    <row r="5206" ht="13.5" customHeight="1">
      <c r="A5206" s="331" t="s">
        <v>14418</v>
      </c>
      <c r="B5206" s="331" t="s">
        <v>14419</v>
      </c>
      <c r="C5206" s="331" t="str">
        <f t="shared" si="1"/>
        <v>SIŽetale</v>
      </c>
    </row>
    <row r="5207" ht="13.5" customHeight="1">
      <c r="A5207" s="331" t="s">
        <v>14420</v>
      </c>
      <c r="B5207" s="331" t="s">
        <v>14421</v>
      </c>
      <c r="C5207" s="331" t="str">
        <f t="shared" si="1"/>
        <v>SIŽirovnica</v>
      </c>
    </row>
    <row r="5208" ht="13.5" customHeight="1">
      <c r="A5208" s="331" t="s">
        <v>14422</v>
      </c>
      <c r="B5208" s="331" t="s">
        <v>14423</v>
      </c>
      <c r="C5208" s="331" t="str">
        <f t="shared" si="1"/>
        <v>SIŽužemberk</v>
      </c>
    </row>
    <row r="5209" ht="13.5" customHeight="1">
      <c r="A5209" s="331" t="s">
        <v>14424</v>
      </c>
      <c r="B5209" s="331" t="s">
        <v>14425</v>
      </c>
      <c r="C5209" s="331" t="str">
        <f t="shared" si="1"/>
        <v>SIŠmartno pri Litiji</v>
      </c>
    </row>
    <row r="5210" ht="13.5" customHeight="1">
      <c r="A5210" s="331" t="s">
        <v>14426</v>
      </c>
      <c r="B5210" s="331" t="s">
        <v>14427</v>
      </c>
      <c r="C5210" s="331" t="str">
        <f t="shared" si="1"/>
        <v>SIApače</v>
      </c>
    </row>
    <row r="5211" ht="13.5" customHeight="1">
      <c r="A5211" s="331" t="s">
        <v>14428</v>
      </c>
      <c r="B5211" s="331" t="s">
        <v>14429</v>
      </c>
      <c r="C5211" s="331" t="str">
        <f t="shared" si="1"/>
        <v>SICirkulane</v>
      </c>
    </row>
    <row r="5212" ht="13.5" customHeight="1">
      <c r="A5212" s="331" t="s">
        <v>14430</v>
      </c>
      <c r="B5212" s="331" t="s">
        <v>14431</v>
      </c>
      <c r="C5212" s="331" t="str">
        <f t="shared" si="1"/>
        <v>SIKosanjevica na Krki</v>
      </c>
    </row>
    <row r="5213" ht="13.5" customHeight="1">
      <c r="A5213" s="331" t="s">
        <v>14432</v>
      </c>
      <c r="B5213" s="331" t="s">
        <v>14433</v>
      </c>
      <c r="C5213" s="331" t="str">
        <f t="shared" si="1"/>
        <v>SIMakole</v>
      </c>
    </row>
    <row r="5214" ht="13.5" customHeight="1">
      <c r="A5214" s="331" t="s">
        <v>14434</v>
      </c>
      <c r="B5214" s="331" t="s">
        <v>14435</v>
      </c>
      <c r="C5214" s="331" t="str">
        <f t="shared" si="1"/>
        <v>SIMokronog-Trebelno</v>
      </c>
    </row>
    <row r="5215" ht="13.5" customHeight="1">
      <c r="A5215" s="331" t="s">
        <v>14436</v>
      </c>
      <c r="B5215" s="331" t="s">
        <v>14437</v>
      </c>
      <c r="C5215" s="331" t="str">
        <f t="shared" si="1"/>
        <v>SIPoljčane</v>
      </c>
    </row>
    <row r="5216" ht="13.5" customHeight="1">
      <c r="A5216" s="331" t="s">
        <v>14438</v>
      </c>
      <c r="B5216" s="331" t="s">
        <v>14439</v>
      </c>
      <c r="C5216" s="331" t="str">
        <f t="shared" si="1"/>
        <v>SIRenče-Vogrsko</v>
      </c>
    </row>
    <row r="5217" ht="13.5" customHeight="1">
      <c r="A5217" s="331" t="s">
        <v>14440</v>
      </c>
      <c r="B5217" s="331" t="s">
        <v>14441</v>
      </c>
      <c r="C5217" s="331" t="str">
        <f t="shared" si="1"/>
        <v>SISredišče ob Dravi</v>
      </c>
    </row>
    <row r="5218" ht="13.5" customHeight="1">
      <c r="A5218" s="331" t="s">
        <v>14442</v>
      </c>
      <c r="B5218" s="331" t="s">
        <v>14443</v>
      </c>
      <c r="C5218" s="331" t="str">
        <f t="shared" si="1"/>
        <v>SIStraža</v>
      </c>
    </row>
    <row r="5219" ht="13.5" customHeight="1">
      <c r="A5219" s="331" t="s">
        <v>14444</v>
      </c>
      <c r="B5219" s="331" t="s">
        <v>14445</v>
      </c>
      <c r="C5219" s="331" t="str">
        <f t="shared" si="1"/>
        <v>SISveta Trojica v Slovenskih Goricah</v>
      </c>
    </row>
    <row r="5220" ht="13.5" customHeight="1">
      <c r="A5220" s="331" t="s">
        <v>14446</v>
      </c>
      <c r="B5220" s="331" t="s">
        <v>14447</v>
      </c>
      <c r="C5220" s="331" t="str">
        <f t="shared" si="1"/>
        <v>SISveti Tomaž</v>
      </c>
    </row>
    <row r="5221" ht="13.5" customHeight="1">
      <c r="A5221" s="331" t="s">
        <v>14448</v>
      </c>
      <c r="B5221" s="331" t="s">
        <v>14449</v>
      </c>
      <c r="C5221" s="331" t="str">
        <f t="shared" si="1"/>
        <v>SIŠmarješke Toplice</v>
      </c>
    </row>
    <row r="5222" ht="13.5" customHeight="1">
      <c r="A5222" s="331" t="s">
        <v>14450</v>
      </c>
      <c r="B5222" s="331" t="s">
        <v>14451</v>
      </c>
      <c r="C5222" s="331" t="str">
        <f t="shared" si="1"/>
        <v>SIGorje</v>
      </c>
    </row>
    <row r="5223" ht="13.5" customHeight="1">
      <c r="A5223" s="331" t="s">
        <v>14452</v>
      </c>
      <c r="B5223" s="331" t="s">
        <v>14453</v>
      </c>
      <c r="C5223" s="331" t="str">
        <f t="shared" si="1"/>
        <v>SILog-Dragomer</v>
      </c>
    </row>
    <row r="5224" ht="13.5" customHeight="1">
      <c r="A5224" s="331" t="s">
        <v>14454</v>
      </c>
      <c r="B5224" s="331" t="s">
        <v>14455</v>
      </c>
      <c r="C5224" s="331" t="str">
        <f t="shared" si="1"/>
        <v>SIRečica ob Savinji</v>
      </c>
    </row>
    <row r="5225" ht="13.5" customHeight="1">
      <c r="A5225" s="331" t="s">
        <v>14456</v>
      </c>
      <c r="B5225" s="331" t="s">
        <v>14457</v>
      </c>
      <c r="C5225" s="331" t="str">
        <f t="shared" si="1"/>
        <v>SISveti Jurij v Slovenskih Goricah</v>
      </c>
    </row>
    <row r="5226" ht="13.5" customHeight="1">
      <c r="A5226" s="331" t="s">
        <v>14458</v>
      </c>
      <c r="B5226" s="331" t="s">
        <v>14459</v>
      </c>
      <c r="C5226" s="331" t="str">
        <f t="shared" si="1"/>
        <v>SIŠentrupert</v>
      </c>
    </row>
    <row r="5227" ht="13.5" customHeight="1">
      <c r="A5227" s="331" t="s">
        <v>14460</v>
      </c>
      <c r="B5227" s="331" t="s">
        <v>14461</v>
      </c>
      <c r="C5227" s="331" t="str">
        <f t="shared" si="1"/>
        <v>SIMirna</v>
      </c>
    </row>
    <row r="5228" ht="13.5" customHeight="1">
      <c r="A5228" s="331" t="s">
        <v>14462</v>
      </c>
      <c r="B5228" s="331" t="s">
        <v>14463</v>
      </c>
      <c r="C5228" s="331" t="str">
        <f t="shared" si="1"/>
        <v>SIAnkaran</v>
      </c>
    </row>
    <row r="5229" ht="13.5" customHeight="1">
      <c r="A5229" s="331" t="s">
        <v>14464</v>
      </c>
      <c r="B5229" s="331" t="s">
        <v>14465</v>
      </c>
      <c r="C5229" s="331" t="str">
        <f t="shared" si="1"/>
        <v>SKBanskobystrický kraj</v>
      </c>
    </row>
    <row r="5230" ht="13.5" customHeight="1">
      <c r="A5230" s="331" t="s">
        <v>14466</v>
      </c>
      <c r="B5230" s="331" t="s">
        <v>14467</v>
      </c>
      <c r="C5230" s="331" t="str">
        <f t="shared" si="1"/>
        <v>SKBratislavský kraj</v>
      </c>
    </row>
    <row r="5231" ht="13.5" customHeight="1">
      <c r="A5231" s="331" t="s">
        <v>14468</v>
      </c>
      <c r="B5231" s="331" t="s">
        <v>14469</v>
      </c>
      <c r="C5231" s="331" t="str">
        <f t="shared" si="1"/>
        <v>SKKošický kraj</v>
      </c>
    </row>
    <row r="5232" ht="13.5" customHeight="1">
      <c r="A5232" s="331" t="s">
        <v>14470</v>
      </c>
      <c r="B5232" s="331" t="s">
        <v>14471</v>
      </c>
      <c r="C5232" s="331" t="str">
        <f t="shared" si="1"/>
        <v>SKNitriansky kraj</v>
      </c>
    </row>
    <row r="5233" ht="13.5" customHeight="1">
      <c r="A5233" s="331" t="s">
        <v>14472</v>
      </c>
      <c r="B5233" s="331" t="s">
        <v>14473</v>
      </c>
      <c r="C5233" s="331" t="str">
        <f t="shared" si="1"/>
        <v>SKPrešovský kraj</v>
      </c>
    </row>
    <row r="5234" ht="13.5" customHeight="1">
      <c r="A5234" s="331" t="s">
        <v>14474</v>
      </c>
      <c r="B5234" s="331" t="s">
        <v>14475</v>
      </c>
      <c r="C5234" s="331" t="str">
        <f t="shared" si="1"/>
        <v>SKTrnavský kraj</v>
      </c>
    </row>
    <row r="5235" ht="13.5" customHeight="1">
      <c r="A5235" s="331" t="s">
        <v>14476</v>
      </c>
      <c r="B5235" s="331" t="s">
        <v>14477</v>
      </c>
      <c r="C5235" s="331" t="str">
        <f t="shared" si="1"/>
        <v>SKTrenčiansky kraj</v>
      </c>
    </row>
    <row r="5236" ht="13.5" customHeight="1">
      <c r="A5236" s="331" t="s">
        <v>14478</v>
      </c>
      <c r="B5236" s="331" t="s">
        <v>14479</v>
      </c>
      <c r="C5236" s="331" t="str">
        <f t="shared" si="1"/>
        <v>SKŽilinský kraj</v>
      </c>
    </row>
    <row r="5237" ht="13.5" customHeight="1">
      <c r="A5237" s="331" t="s">
        <v>14480</v>
      </c>
      <c r="B5237" s="331" t="s">
        <v>14481</v>
      </c>
      <c r="C5237" s="331" t="str">
        <f t="shared" si="1"/>
        <v>SLWestern Area (Freetown)</v>
      </c>
    </row>
    <row r="5238" ht="13.5" customHeight="1">
      <c r="A5238" s="331" t="s">
        <v>14482</v>
      </c>
      <c r="B5238" s="331" t="s">
        <v>1738</v>
      </c>
      <c r="C5238" s="331" t="str">
        <f t="shared" si="1"/>
        <v>SLEastern</v>
      </c>
    </row>
    <row r="5239" ht="13.5" customHeight="1">
      <c r="A5239" s="331" t="s">
        <v>14483</v>
      </c>
      <c r="B5239" s="331" t="s">
        <v>8234</v>
      </c>
      <c r="C5239" s="331" t="str">
        <f t="shared" si="1"/>
        <v>SLNorthern</v>
      </c>
    </row>
    <row r="5240" ht="13.5" customHeight="1">
      <c r="A5240" s="331" t="s">
        <v>14484</v>
      </c>
      <c r="B5240" s="331" t="s">
        <v>14485</v>
      </c>
      <c r="C5240" s="331" t="str">
        <f t="shared" si="1"/>
        <v>SLNorth Western</v>
      </c>
    </row>
    <row r="5241" ht="13.5" customHeight="1">
      <c r="A5241" s="331" t="s">
        <v>14486</v>
      </c>
      <c r="B5241" s="331" t="s">
        <v>6689</v>
      </c>
      <c r="C5241" s="331" t="str">
        <f t="shared" si="1"/>
        <v>SLSouthern</v>
      </c>
    </row>
    <row r="5242" ht="13.5" customHeight="1">
      <c r="A5242" s="331" t="s">
        <v>14487</v>
      </c>
      <c r="B5242" s="331" t="s">
        <v>14488</v>
      </c>
      <c r="C5242" s="331" t="str">
        <f t="shared" si="1"/>
        <v>SMAcquaviva</v>
      </c>
    </row>
    <row r="5243" ht="13.5" customHeight="1">
      <c r="A5243" s="331" t="s">
        <v>14489</v>
      </c>
      <c r="B5243" s="331" t="s">
        <v>14490</v>
      </c>
      <c r="C5243" s="331" t="str">
        <f t="shared" si="1"/>
        <v>SMChiesanuova</v>
      </c>
    </row>
    <row r="5244" ht="13.5" customHeight="1">
      <c r="A5244" s="331" t="s">
        <v>14491</v>
      </c>
      <c r="B5244" s="331" t="s">
        <v>14492</v>
      </c>
      <c r="C5244" s="331" t="str">
        <f t="shared" si="1"/>
        <v>SMDomagnano</v>
      </c>
    </row>
    <row r="5245" ht="13.5" customHeight="1">
      <c r="A5245" s="331" t="s">
        <v>14493</v>
      </c>
      <c r="B5245" s="331" t="s">
        <v>14494</v>
      </c>
      <c r="C5245" s="331" t="str">
        <f t="shared" si="1"/>
        <v>SMFaetano</v>
      </c>
    </row>
    <row r="5246" ht="13.5" customHeight="1">
      <c r="A5246" s="331" t="s">
        <v>14495</v>
      </c>
      <c r="B5246" s="331" t="s">
        <v>14496</v>
      </c>
      <c r="C5246" s="331" t="str">
        <f t="shared" si="1"/>
        <v>SMFiorentino</v>
      </c>
    </row>
    <row r="5247" ht="13.5" customHeight="1">
      <c r="A5247" s="331" t="s">
        <v>14497</v>
      </c>
      <c r="B5247" s="331" t="s">
        <v>14498</v>
      </c>
      <c r="C5247" s="331" t="str">
        <f t="shared" si="1"/>
        <v>SMBorgo Maggiore</v>
      </c>
    </row>
    <row r="5248" ht="13.5" customHeight="1">
      <c r="A5248" s="331" t="s">
        <v>14499</v>
      </c>
      <c r="B5248" s="331" t="s">
        <v>14500</v>
      </c>
      <c r="C5248" s="331" t="str">
        <f t="shared" si="1"/>
        <v>SMSan Marino</v>
      </c>
    </row>
    <row r="5249" ht="13.5" customHeight="1">
      <c r="A5249" s="331" t="s">
        <v>14501</v>
      </c>
      <c r="B5249" s="331" t="s">
        <v>14502</v>
      </c>
      <c r="C5249" s="331" t="str">
        <f t="shared" si="1"/>
        <v>SMMontegiardino</v>
      </c>
    </row>
    <row r="5250" ht="13.5" customHeight="1">
      <c r="A5250" s="331" t="s">
        <v>14503</v>
      </c>
      <c r="B5250" s="331" t="s">
        <v>14504</v>
      </c>
      <c r="C5250" s="331" t="str">
        <f t="shared" si="1"/>
        <v>SMSerravalle</v>
      </c>
    </row>
    <row r="5251" ht="13.5" customHeight="1">
      <c r="A5251" s="331" t="s">
        <v>14505</v>
      </c>
      <c r="B5251" s="331" t="s">
        <v>14506</v>
      </c>
      <c r="C5251" s="331" t="str">
        <f t="shared" si="1"/>
        <v>SNDiourbel</v>
      </c>
    </row>
    <row r="5252" ht="13.5" customHeight="1">
      <c r="A5252" s="331" t="s">
        <v>14507</v>
      </c>
      <c r="B5252" s="331" t="s">
        <v>14508</v>
      </c>
      <c r="C5252" s="331" t="str">
        <f t="shared" si="1"/>
        <v>SNDakar</v>
      </c>
    </row>
    <row r="5253" ht="13.5" customHeight="1">
      <c r="A5253" s="331" t="s">
        <v>14509</v>
      </c>
      <c r="B5253" s="331" t="s">
        <v>14510</v>
      </c>
      <c r="C5253" s="331" t="str">
        <f t="shared" si="1"/>
        <v>SNFatick</v>
      </c>
    </row>
    <row r="5254" ht="13.5" customHeight="1">
      <c r="A5254" s="331" t="s">
        <v>14511</v>
      </c>
      <c r="B5254" s="331" t="s">
        <v>14512</v>
      </c>
      <c r="C5254" s="331" t="str">
        <f t="shared" si="1"/>
        <v>SNKaffrine</v>
      </c>
    </row>
    <row r="5255" ht="13.5" customHeight="1">
      <c r="A5255" s="331" t="s">
        <v>14513</v>
      </c>
      <c r="B5255" s="331" t="s">
        <v>14514</v>
      </c>
      <c r="C5255" s="331" t="str">
        <f t="shared" si="1"/>
        <v>SNKolda</v>
      </c>
    </row>
    <row r="5256" ht="13.5" customHeight="1">
      <c r="A5256" s="331" t="s">
        <v>14515</v>
      </c>
      <c r="B5256" s="331" t="s">
        <v>14516</v>
      </c>
      <c r="C5256" s="331" t="str">
        <f t="shared" si="1"/>
        <v>SNKédougou</v>
      </c>
    </row>
    <row r="5257" ht="13.5" customHeight="1">
      <c r="A5257" s="331" t="s">
        <v>14517</v>
      </c>
      <c r="B5257" s="331" t="s">
        <v>14518</v>
      </c>
      <c r="C5257" s="331" t="str">
        <f t="shared" si="1"/>
        <v>SNKaolack</v>
      </c>
    </row>
    <row r="5258" ht="13.5" customHeight="1">
      <c r="A5258" s="331" t="s">
        <v>14519</v>
      </c>
      <c r="B5258" s="331" t="s">
        <v>14520</v>
      </c>
      <c r="C5258" s="331" t="str">
        <f t="shared" si="1"/>
        <v>SNLouga</v>
      </c>
    </row>
    <row r="5259" ht="13.5" customHeight="1">
      <c r="A5259" s="331" t="s">
        <v>14521</v>
      </c>
      <c r="B5259" s="331" t="s">
        <v>14522</v>
      </c>
      <c r="C5259" s="331" t="str">
        <f t="shared" si="1"/>
        <v>SNMatam</v>
      </c>
    </row>
    <row r="5260" ht="13.5" customHeight="1">
      <c r="A5260" s="331" t="s">
        <v>14523</v>
      </c>
      <c r="B5260" s="331" t="s">
        <v>14524</v>
      </c>
      <c r="C5260" s="331" t="str">
        <f t="shared" si="1"/>
        <v>SNSédhiou</v>
      </c>
    </row>
    <row r="5261" ht="13.5" customHeight="1">
      <c r="A5261" s="331" t="s">
        <v>14525</v>
      </c>
      <c r="B5261" s="331" t="s">
        <v>13927</v>
      </c>
      <c r="C5261" s="331" t="str">
        <f t="shared" si="1"/>
        <v>SNSaint-Louis</v>
      </c>
    </row>
    <row r="5262" ht="13.5" customHeight="1">
      <c r="A5262" s="331" t="s">
        <v>14526</v>
      </c>
      <c r="B5262" s="331" t="s">
        <v>14527</v>
      </c>
      <c r="C5262" s="331" t="str">
        <f t="shared" si="1"/>
        <v>SNTambacounda</v>
      </c>
    </row>
    <row r="5263" ht="13.5" customHeight="1">
      <c r="A5263" s="331" t="s">
        <v>14528</v>
      </c>
      <c r="B5263" s="331" t="s">
        <v>14529</v>
      </c>
      <c r="C5263" s="331" t="str">
        <f t="shared" si="1"/>
        <v>SNThiès</v>
      </c>
    </row>
    <row r="5264" ht="13.5" customHeight="1">
      <c r="A5264" s="331" t="s">
        <v>14530</v>
      </c>
      <c r="B5264" s="331" t="s">
        <v>14531</v>
      </c>
      <c r="C5264" s="331" t="str">
        <f t="shared" si="1"/>
        <v>SNZiguinchor</v>
      </c>
    </row>
    <row r="5265" ht="13.5" customHeight="1">
      <c r="A5265" s="331" t="s">
        <v>14532</v>
      </c>
      <c r="B5265" s="331" t="s">
        <v>14533</v>
      </c>
      <c r="C5265" s="331" t="str">
        <f t="shared" si="1"/>
        <v>SOAwdal</v>
      </c>
    </row>
    <row r="5266" ht="13.5" customHeight="1">
      <c r="A5266" s="331" t="s">
        <v>14534</v>
      </c>
      <c r="B5266" s="331" t="s">
        <v>14535</v>
      </c>
      <c r="C5266" s="331" t="str">
        <f t="shared" si="1"/>
        <v>SOBakool</v>
      </c>
    </row>
    <row r="5267" ht="13.5" customHeight="1">
      <c r="A5267" s="331" t="s">
        <v>14536</v>
      </c>
      <c r="B5267" s="331" t="s">
        <v>14537</v>
      </c>
      <c r="C5267" s="331" t="str">
        <f t="shared" si="1"/>
        <v>SOBanaadir</v>
      </c>
    </row>
    <row r="5268" ht="13.5" customHeight="1">
      <c r="A5268" s="331" t="s">
        <v>14538</v>
      </c>
      <c r="B5268" s="331" t="s">
        <v>9978</v>
      </c>
      <c r="C5268" s="331" t="str">
        <f t="shared" si="1"/>
        <v>SOBari</v>
      </c>
    </row>
    <row r="5269" ht="13.5" customHeight="1">
      <c r="A5269" s="331" t="s">
        <v>14539</v>
      </c>
      <c r="B5269" s="331" t="s">
        <v>14540</v>
      </c>
      <c r="C5269" s="331" t="str">
        <f t="shared" si="1"/>
        <v>SOBay</v>
      </c>
    </row>
    <row r="5270" ht="13.5" customHeight="1">
      <c r="A5270" s="331" t="s">
        <v>14541</v>
      </c>
      <c r="B5270" s="331" t="s">
        <v>14542</v>
      </c>
      <c r="C5270" s="331" t="str">
        <f t="shared" si="1"/>
        <v>SOGalguduud</v>
      </c>
    </row>
    <row r="5271" ht="13.5" customHeight="1">
      <c r="A5271" s="331" t="s">
        <v>14543</v>
      </c>
      <c r="B5271" s="331" t="s">
        <v>14544</v>
      </c>
      <c r="C5271" s="331" t="str">
        <f t="shared" si="1"/>
        <v>SOGedo</v>
      </c>
    </row>
    <row r="5272" ht="13.5" customHeight="1">
      <c r="A5272" s="331" t="s">
        <v>14545</v>
      </c>
      <c r="B5272" s="331" t="s">
        <v>14546</v>
      </c>
      <c r="C5272" s="331" t="str">
        <f t="shared" si="1"/>
        <v>SOHiiraan</v>
      </c>
    </row>
    <row r="5273" ht="13.5" customHeight="1">
      <c r="A5273" s="331" t="s">
        <v>14547</v>
      </c>
      <c r="B5273" s="331" t="s">
        <v>14548</v>
      </c>
      <c r="C5273" s="331" t="str">
        <f t="shared" si="1"/>
        <v>SOJubbada Dhexe</v>
      </c>
    </row>
    <row r="5274" ht="13.5" customHeight="1">
      <c r="A5274" s="331" t="s">
        <v>14549</v>
      </c>
      <c r="B5274" s="331" t="s">
        <v>14550</v>
      </c>
      <c r="C5274" s="331" t="str">
        <f t="shared" si="1"/>
        <v>SOJubbada Hoose</v>
      </c>
    </row>
    <row r="5275" ht="13.5" customHeight="1">
      <c r="A5275" s="331" t="s">
        <v>14551</v>
      </c>
      <c r="B5275" s="331" t="s">
        <v>14552</v>
      </c>
      <c r="C5275" s="331" t="str">
        <f t="shared" si="1"/>
        <v>SOMudug</v>
      </c>
    </row>
    <row r="5276" ht="13.5" customHeight="1">
      <c r="A5276" s="331" t="s">
        <v>14553</v>
      </c>
      <c r="B5276" s="331" t="s">
        <v>14554</v>
      </c>
      <c r="C5276" s="331" t="str">
        <f t="shared" si="1"/>
        <v>SONugaal</v>
      </c>
    </row>
    <row r="5277" ht="13.5" customHeight="1">
      <c r="A5277" s="331" t="s">
        <v>14555</v>
      </c>
      <c r="B5277" s="331" t="s">
        <v>14556</v>
      </c>
      <c r="C5277" s="331" t="str">
        <f t="shared" si="1"/>
        <v>SOSanaag</v>
      </c>
    </row>
    <row r="5278" ht="13.5" customHeight="1">
      <c r="A5278" s="331" t="s">
        <v>14557</v>
      </c>
      <c r="B5278" s="331" t="s">
        <v>14558</v>
      </c>
      <c r="C5278" s="331" t="str">
        <f t="shared" si="1"/>
        <v>SOShabeellaha Dhexe</v>
      </c>
    </row>
    <row r="5279" ht="13.5" customHeight="1">
      <c r="A5279" s="331" t="s">
        <v>14559</v>
      </c>
      <c r="B5279" s="331" t="s">
        <v>14560</v>
      </c>
      <c r="C5279" s="331" t="str">
        <f t="shared" si="1"/>
        <v>SOShabeellaha Hoose</v>
      </c>
    </row>
    <row r="5280" ht="13.5" customHeight="1">
      <c r="A5280" s="331" t="s">
        <v>14561</v>
      </c>
      <c r="B5280" s="331" t="s">
        <v>14562</v>
      </c>
      <c r="C5280" s="331" t="str">
        <f t="shared" si="1"/>
        <v>SOSool</v>
      </c>
    </row>
    <row r="5281" ht="13.5" customHeight="1">
      <c r="A5281" s="331" t="s">
        <v>14563</v>
      </c>
      <c r="B5281" s="331" t="s">
        <v>14564</v>
      </c>
      <c r="C5281" s="331" t="str">
        <f t="shared" si="1"/>
        <v>SOTogdheer</v>
      </c>
    </row>
    <row r="5282" ht="13.5" customHeight="1">
      <c r="A5282" s="331" t="s">
        <v>14565</v>
      </c>
      <c r="B5282" s="331" t="s">
        <v>14566</v>
      </c>
      <c r="C5282" s="331" t="str">
        <f t="shared" si="1"/>
        <v>SOWoqooyi Galbeed</v>
      </c>
    </row>
    <row r="5283" ht="13.5" customHeight="1">
      <c r="A5283" s="331" t="s">
        <v>14567</v>
      </c>
      <c r="B5283" s="331" t="s">
        <v>14568</v>
      </c>
      <c r="C5283" s="331" t="str">
        <f t="shared" si="1"/>
        <v>SRBrokopondo</v>
      </c>
    </row>
    <row r="5284" ht="13.5" customHeight="1">
      <c r="A5284" s="331" t="s">
        <v>14569</v>
      </c>
      <c r="B5284" s="331" t="s">
        <v>14570</v>
      </c>
      <c r="C5284" s="331" t="str">
        <f t="shared" si="1"/>
        <v>SRCommewijne</v>
      </c>
    </row>
    <row r="5285" ht="13.5" customHeight="1">
      <c r="A5285" s="331" t="s">
        <v>14571</v>
      </c>
      <c r="B5285" s="331" t="s">
        <v>14572</v>
      </c>
      <c r="C5285" s="331" t="str">
        <f t="shared" si="1"/>
        <v>SRCoronie</v>
      </c>
    </row>
    <row r="5286" ht="13.5" customHeight="1">
      <c r="A5286" s="331" t="s">
        <v>14573</v>
      </c>
      <c r="B5286" s="331" t="s">
        <v>14574</v>
      </c>
      <c r="C5286" s="331" t="str">
        <f t="shared" si="1"/>
        <v>SRMarowijne</v>
      </c>
    </row>
    <row r="5287" ht="13.5" customHeight="1">
      <c r="A5287" s="331" t="s">
        <v>14575</v>
      </c>
      <c r="B5287" s="331" t="s">
        <v>14576</v>
      </c>
      <c r="C5287" s="331" t="str">
        <f t="shared" si="1"/>
        <v>SRNickerie</v>
      </c>
    </row>
    <row r="5288" ht="13.5" customHeight="1">
      <c r="A5288" s="331" t="s">
        <v>14577</v>
      </c>
      <c r="B5288" s="331" t="s">
        <v>14578</v>
      </c>
      <c r="C5288" s="331" t="str">
        <f t="shared" si="1"/>
        <v>SRParamaribo</v>
      </c>
    </row>
    <row r="5289" ht="13.5" customHeight="1">
      <c r="A5289" s="331" t="s">
        <v>14579</v>
      </c>
      <c r="B5289" s="331" t="s">
        <v>14580</v>
      </c>
      <c r="C5289" s="331" t="str">
        <f t="shared" si="1"/>
        <v>SRPara</v>
      </c>
    </row>
    <row r="5290" ht="13.5" customHeight="1">
      <c r="A5290" s="331" t="s">
        <v>14581</v>
      </c>
      <c r="B5290" s="331" t="s">
        <v>14582</v>
      </c>
      <c r="C5290" s="331" t="str">
        <f t="shared" si="1"/>
        <v>SRSaramacca</v>
      </c>
    </row>
    <row r="5291" ht="13.5" customHeight="1">
      <c r="A5291" s="331" t="s">
        <v>14583</v>
      </c>
      <c r="B5291" s="331" t="s">
        <v>14584</v>
      </c>
      <c r="C5291" s="331" t="str">
        <f t="shared" si="1"/>
        <v>SRSipaliwini</v>
      </c>
    </row>
    <row r="5292" ht="13.5" customHeight="1">
      <c r="A5292" s="331" t="s">
        <v>14585</v>
      </c>
      <c r="B5292" s="331" t="s">
        <v>14586</v>
      </c>
      <c r="C5292" s="331" t="str">
        <f t="shared" si="1"/>
        <v>SRWanica</v>
      </c>
    </row>
    <row r="5293" ht="13.5" customHeight="1">
      <c r="A5293" s="331" t="s">
        <v>14587</v>
      </c>
      <c r="B5293" s="331" t="s">
        <v>14588</v>
      </c>
      <c r="C5293" s="331" t="str">
        <f t="shared" si="1"/>
        <v>SSNorthern Bahr el Ghazal</v>
      </c>
    </row>
    <row r="5294" ht="13.5" customHeight="1">
      <c r="A5294" s="331" t="s">
        <v>14589</v>
      </c>
      <c r="B5294" s="331" t="s">
        <v>14590</v>
      </c>
      <c r="C5294" s="331" t="str">
        <f t="shared" si="1"/>
        <v>SSWestern Bahr el  Ghazal</v>
      </c>
    </row>
    <row r="5295" ht="13.5" customHeight="1">
      <c r="A5295" s="331" t="s">
        <v>14591</v>
      </c>
      <c r="B5295" s="331" t="s">
        <v>14592</v>
      </c>
      <c r="C5295" s="331" t="str">
        <f t="shared" si="1"/>
        <v>SSCentral Equatoria</v>
      </c>
    </row>
    <row r="5296" ht="13.5" customHeight="1">
      <c r="A5296" s="331" t="s">
        <v>14593</v>
      </c>
      <c r="B5296" s="331" t="s">
        <v>14594</v>
      </c>
      <c r="C5296" s="331" t="str">
        <f t="shared" si="1"/>
        <v>SSEastern Equatoria</v>
      </c>
    </row>
    <row r="5297" ht="13.5" customHeight="1">
      <c r="A5297" s="331" t="s">
        <v>14595</v>
      </c>
      <c r="B5297" s="331" t="s">
        <v>14596</v>
      </c>
      <c r="C5297" s="331" t="str">
        <f t="shared" si="1"/>
        <v>SSWestern Equatoria</v>
      </c>
    </row>
    <row r="5298" ht="13.5" customHeight="1">
      <c r="A5298" s="331" t="s">
        <v>14597</v>
      </c>
      <c r="B5298" s="331" t="s">
        <v>14598</v>
      </c>
      <c r="C5298" s="331" t="str">
        <f t="shared" si="1"/>
        <v>SSJonglei</v>
      </c>
    </row>
    <row r="5299" ht="13.5" customHeight="1">
      <c r="A5299" s="331" t="s">
        <v>14599</v>
      </c>
      <c r="B5299" s="331" t="s">
        <v>14600</v>
      </c>
      <c r="C5299" s="331" t="str">
        <f t="shared" si="1"/>
        <v>SSLakes</v>
      </c>
    </row>
    <row r="5300" ht="13.5" customHeight="1">
      <c r="A5300" s="331" t="s">
        <v>14601</v>
      </c>
      <c r="B5300" s="331" t="s">
        <v>14602</v>
      </c>
      <c r="C5300" s="331" t="str">
        <f t="shared" si="1"/>
        <v>SSUpper Nile</v>
      </c>
    </row>
    <row r="5301" ht="13.5" customHeight="1">
      <c r="A5301" s="331" t="s">
        <v>14603</v>
      </c>
      <c r="B5301" s="331" t="s">
        <v>14604</v>
      </c>
      <c r="C5301" s="331" t="str">
        <f t="shared" si="1"/>
        <v>SSUnity</v>
      </c>
    </row>
    <row r="5302" ht="13.5" customHeight="1">
      <c r="A5302" s="331" t="s">
        <v>14605</v>
      </c>
      <c r="B5302" s="331" t="s">
        <v>14606</v>
      </c>
      <c r="C5302" s="331" t="str">
        <f t="shared" si="1"/>
        <v>SSWarrap</v>
      </c>
    </row>
    <row r="5303" ht="13.5" customHeight="1">
      <c r="A5303" s="331" t="s">
        <v>14607</v>
      </c>
      <c r="B5303" s="331" t="s">
        <v>14608</v>
      </c>
      <c r="C5303" s="331" t="str">
        <f t="shared" si="1"/>
        <v>STPríncipe</v>
      </c>
    </row>
    <row r="5304" ht="13.5" customHeight="1">
      <c r="A5304" s="331" t="s">
        <v>14609</v>
      </c>
      <c r="B5304" s="331" t="s">
        <v>14610</v>
      </c>
      <c r="C5304" s="331" t="str">
        <f t="shared" si="1"/>
        <v>STSão Tomé</v>
      </c>
    </row>
    <row r="5305" ht="13.5" customHeight="1">
      <c r="A5305" s="331" t="s">
        <v>14611</v>
      </c>
      <c r="B5305" s="331" t="s">
        <v>14612</v>
      </c>
      <c r="C5305" s="331" t="str">
        <f t="shared" si="1"/>
        <v>SVAhuachapán</v>
      </c>
    </row>
    <row r="5306" ht="13.5" customHeight="1">
      <c r="A5306" s="331" t="s">
        <v>14613</v>
      </c>
      <c r="B5306" s="331" t="s">
        <v>14614</v>
      </c>
      <c r="C5306" s="331" t="str">
        <f t="shared" si="1"/>
        <v>SVCabañas</v>
      </c>
    </row>
    <row r="5307" ht="13.5" customHeight="1">
      <c r="A5307" s="331" t="s">
        <v>14615</v>
      </c>
      <c r="B5307" s="331" t="s">
        <v>14616</v>
      </c>
      <c r="C5307" s="331" t="str">
        <f t="shared" si="1"/>
        <v>SVChalatenango</v>
      </c>
    </row>
    <row r="5308" ht="13.5" customHeight="1">
      <c r="A5308" s="331" t="s">
        <v>14617</v>
      </c>
      <c r="B5308" s="331" t="s">
        <v>14618</v>
      </c>
      <c r="C5308" s="331" t="str">
        <f t="shared" si="1"/>
        <v>SVCuscatlán</v>
      </c>
    </row>
    <row r="5309" ht="13.5" customHeight="1">
      <c r="A5309" s="331" t="s">
        <v>14619</v>
      </c>
      <c r="B5309" s="331" t="s">
        <v>12861</v>
      </c>
      <c r="C5309" s="331" t="str">
        <f t="shared" si="1"/>
        <v>SVLa Libertad</v>
      </c>
    </row>
    <row r="5310" ht="13.5" customHeight="1">
      <c r="A5310" s="331" t="s">
        <v>14620</v>
      </c>
      <c r="B5310" s="331" t="s">
        <v>14621</v>
      </c>
      <c r="C5310" s="331" t="str">
        <f t="shared" si="1"/>
        <v>SVMorazán</v>
      </c>
    </row>
    <row r="5311" ht="13.5" customHeight="1">
      <c r="A5311" s="331" t="s">
        <v>14622</v>
      </c>
      <c r="B5311" s="331" t="s">
        <v>6501</v>
      </c>
      <c r="C5311" s="331" t="str">
        <f t="shared" si="1"/>
        <v>SVLa Paz</v>
      </c>
    </row>
    <row r="5312" ht="13.5" customHeight="1">
      <c r="A5312" s="331" t="s">
        <v>14623</v>
      </c>
      <c r="B5312" s="331" t="s">
        <v>14624</v>
      </c>
      <c r="C5312" s="331" t="str">
        <f t="shared" si="1"/>
        <v>SVSanta Ana</v>
      </c>
    </row>
    <row r="5313" ht="13.5" customHeight="1">
      <c r="A5313" s="331" t="s">
        <v>14625</v>
      </c>
      <c r="B5313" s="331" t="s">
        <v>14626</v>
      </c>
      <c r="C5313" s="331" t="str">
        <f t="shared" si="1"/>
        <v>SVSan Miguel</v>
      </c>
    </row>
    <row r="5314" ht="13.5" customHeight="1">
      <c r="A5314" s="331" t="s">
        <v>14627</v>
      </c>
      <c r="B5314" s="331" t="s">
        <v>14628</v>
      </c>
      <c r="C5314" s="331" t="str">
        <f t="shared" si="1"/>
        <v>SVSonsonate</v>
      </c>
    </row>
    <row r="5315" ht="13.5" customHeight="1">
      <c r="A5315" s="331" t="s">
        <v>14629</v>
      </c>
      <c r="B5315" s="331" t="s">
        <v>6623</v>
      </c>
      <c r="C5315" s="331" t="str">
        <f t="shared" si="1"/>
        <v>SVSan Salvador</v>
      </c>
    </row>
    <row r="5316" ht="13.5" customHeight="1">
      <c r="A5316" s="331" t="s">
        <v>14630</v>
      </c>
      <c r="B5316" s="331" t="s">
        <v>14631</v>
      </c>
      <c r="C5316" s="331" t="str">
        <f t="shared" si="1"/>
        <v>SVSan Vicente</v>
      </c>
    </row>
    <row r="5317" ht="13.5" customHeight="1">
      <c r="A5317" s="331" t="s">
        <v>14632</v>
      </c>
      <c r="B5317" s="331" t="s">
        <v>14633</v>
      </c>
      <c r="C5317" s="331" t="str">
        <f t="shared" si="1"/>
        <v>SVLa Unión</v>
      </c>
    </row>
    <row r="5318" ht="13.5" customHeight="1">
      <c r="A5318" s="331" t="s">
        <v>14634</v>
      </c>
      <c r="B5318" s="331" t="s">
        <v>14635</v>
      </c>
      <c r="C5318" s="331" t="str">
        <f t="shared" si="1"/>
        <v>SVUsulután</v>
      </c>
    </row>
    <row r="5319" ht="13.5" customHeight="1">
      <c r="A5319" s="331" t="s">
        <v>14636</v>
      </c>
      <c r="B5319" s="331" t="s">
        <v>14637</v>
      </c>
      <c r="C5319" s="331" t="str">
        <f t="shared" si="1"/>
        <v>SYDimashq</v>
      </c>
    </row>
    <row r="5320" ht="13.5" customHeight="1">
      <c r="A5320" s="331" t="s">
        <v>14638</v>
      </c>
      <c r="B5320" s="331" t="s">
        <v>14639</v>
      </c>
      <c r="C5320" s="331" t="str">
        <f t="shared" si="1"/>
        <v>SYDar'ā</v>
      </c>
    </row>
    <row r="5321" ht="13.5" customHeight="1">
      <c r="A5321" s="331" t="s">
        <v>14640</v>
      </c>
      <c r="B5321" s="331" t="s">
        <v>14641</v>
      </c>
      <c r="C5321" s="331" t="str">
        <f t="shared" si="1"/>
        <v>SYDayr az Zawr</v>
      </c>
    </row>
    <row r="5322" ht="13.5" customHeight="1">
      <c r="A5322" s="331" t="s">
        <v>14642</v>
      </c>
      <c r="B5322" s="331" t="s">
        <v>14643</v>
      </c>
      <c r="C5322" s="331" t="str">
        <f t="shared" si="1"/>
        <v>SYAl Ḩasakah</v>
      </c>
    </row>
    <row r="5323" ht="13.5" customHeight="1">
      <c r="A5323" s="331" t="s">
        <v>14644</v>
      </c>
      <c r="B5323" s="331" t="s">
        <v>14645</v>
      </c>
      <c r="C5323" s="331" t="str">
        <f t="shared" si="1"/>
        <v>SYḨimş</v>
      </c>
    </row>
    <row r="5324" ht="13.5" customHeight="1">
      <c r="A5324" s="331" t="s">
        <v>14646</v>
      </c>
      <c r="B5324" s="331" t="s">
        <v>14647</v>
      </c>
      <c r="C5324" s="331" t="str">
        <f t="shared" si="1"/>
        <v>SYḨalab</v>
      </c>
    </row>
    <row r="5325" ht="13.5" customHeight="1">
      <c r="A5325" s="331" t="s">
        <v>14648</v>
      </c>
      <c r="B5325" s="331" t="s">
        <v>14649</v>
      </c>
      <c r="C5325" s="331" t="str">
        <f t="shared" si="1"/>
        <v>SYḨamāh</v>
      </c>
    </row>
    <row r="5326" ht="13.5" customHeight="1">
      <c r="A5326" s="331" t="s">
        <v>14650</v>
      </c>
      <c r="B5326" s="331" t="s">
        <v>14651</v>
      </c>
      <c r="C5326" s="331" t="str">
        <f t="shared" si="1"/>
        <v>SYIdlib</v>
      </c>
    </row>
    <row r="5327" ht="13.5" customHeight="1">
      <c r="A5327" s="331" t="s">
        <v>14652</v>
      </c>
      <c r="B5327" s="331" t="s">
        <v>14653</v>
      </c>
      <c r="C5327" s="331" t="str">
        <f t="shared" si="1"/>
        <v>SYAl Lādhiqīyah</v>
      </c>
    </row>
    <row r="5328" ht="13.5" customHeight="1">
      <c r="A5328" s="331" t="s">
        <v>14654</v>
      </c>
      <c r="B5328" s="331" t="s">
        <v>14655</v>
      </c>
      <c r="C5328" s="331" t="str">
        <f t="shared" si="1"/>
        <v>SYAl Qunayţirah</v>
      </c>
    </row>
    <row r="5329" ht="13.5" customHeight="1">
      <c r="A5329" s="331" t="s">
        <v>14656</v>
      </c>
      <c r="B5329" s="331" t="s">
        <v>14657</v>
      </c>
      <c r="C5329" s="331" t="str">
        <f t="shared" si="1"/>
        <v>SYAr Raqqah</v>
      </c>
    </row>
    <row r="5330" ht="13.5" customHeight="1">
      <c r="A5330" s="331" t="s">
        <v>14658</v>
      </c>
      <c r="B5330" s="331" t="s">
        <v>14659</v>
      </c>
      <c r="C5330" s="331" t="str">
        <f t="shared" si="1"/>
        <v>SYRīf Dimashq</v>
      </c>
    </row>
    <row r="5331" ht="13.5" customHeight="1">
      <c r="A5331" s="331" t="s">
        <v>14660</v>
      </c>
      <c r="B5331" s="331" t="s">
        <v>14661</v>
      </c>
      <c r="C5331" s="331" t="str">
        <f t="shared" si="1"/>
        <v>SYAs Suwaydā'</v>
      </c>
    </row>
    <row r="5332" ht="13.5" customHeight="1">
      <c r="A5332" s="331" t="s">
        <v>14662</v>
      </c>
      <c r="B5332" s="331" t="s">
        <v>14663</v>
      </c>
      <c r="C5332" s="331" t="str">
        <f t="shared" si="1"/>
        <v>SYŢarţūs</v>
      </c>
    </row>
    <row r="5333" ht="13.5" customHeight="1">
      <c r="A5333" s="331" t="s">
        <v>14664</v>
      </c>
      <c r="B5333" s="331" t="s">
        <v>14665</v>
      </c>
      <c r="C5333" s="331" t="str">
        <f t="shared" si="1"/>
        <v>SZHhohho</v>
      </c>
    </row>
    <row r="5334" ht="13.5" customHeight="1">
      <c r="A5334" s="331" t="s">
        <v>14664</v>
      </c>
      <c r="B5334" s="331" t="s">
        <v>14665</v>
      </c>
      <c r="C5334" s="331" t="str">
        <f t="shared" si="1"/>
        <v>SZHhohho</v>
      </c>
    </row>
    <row r="5335" ht="13.5" customHeight="1">
      <c r="A5335" s="331" t="s">
        <v>14666</v>
      </c>
      <c r="B5335" s="331" t="s">
        <v>14667</v>
      </c>
      <c r="C5335" s="331" t="str">
        <f t="shared" si="1"/>
        <v>SZLubombo</v>
      </c>
    </row>
    <row r="5336" ht="13.5" customHeight="1">
      <c r="A5336" s="331" t="s">
        <v>14666</v>
      </c>
      <c r="B5336" s="331" t="s">
        <v>14667</v>
      </c>
      <c r="C5336" s="331" t="str">
        <f t="shared" si="1"/>
        <v>SZLubombo</v>
      </c>
    </row>
    <row r="5337" ht="13.5" customHeight="1">
      <c r="A5337" s="331" t="s">
        <v>14668</v>
      </c>
      <c r="B5337" s="331" t="s">
        <v>14669</v>
      </c>
      <c r="C5337" s="331" t="str">
        <f t="shared" si="1"/>
        <v>SZManzini</v>
      </c>
    </row>
    <row r="5338" ht="13.5" customHeight="1">
      <c r="A5338" s="331" t="s">
        <v>14668</v>
      </c>
      <c r="B5338" s="331" t="s">
        <v>14669</v>
      </c>
      <c r="C5338" s="331" t="str">
        <f t="shared" si="1"/>
        <v>SZManzini</v>
      </c>
    </row>
    <row r="5339" ht="13.5" customHeight="1">
      <c r="A5339" s="331" t="s">
        <v>14670</v>
      </c>
      <c r="B5339" s="331" t="s">
        <v>14671</v>
      </c>
      <c r="C5339" s="331" t="str">
        <f t="shared" si="1"/>
        <v>SZShiselweni</v>
      </c>
    </row>
    <row r="5340" ht="13.5" customHeight="1">
      <c r="A5340" s="331" t="s">
        <v>14670</v>
      </c>
      <c r="B5340" s="331" t="s">
        <v>14671</v>
      </c>
      <c r="C5340" s="331" t="str">
        <f t="shared" si="1"/>
        <v>SZShiselweni</v>
      </c>
    </row>
    <row r="5341" ht="13.5" customHeight="1">
      <c r="A5341" s="331" t="s">
        <v>14672</v>
      </c>
      <c r="B5341" s="331" t="s">
        <v>14673</v>
      </c>
      <c r="C5341" s="331" t="str">
        <f t="shared" si="1"/>
        <v>TDAl Baţḩah</v>
      </c>
    </row>
    <row r="5342" ht="13.5" customHeight="1">
      <c r="A5342" s="331" t="s">
        <v>14672</v>
      </c>
      <c r="B5342" s="331" t="s">
        <v>14674</v>
      </c>
      <c r="C5342" s="331" t="str">
        <f t="shared" si="1"/>
        <v>TDBatha</v>
      </c>
    </row>
    <row r="5343" ht="13.5" customHeight="1">
      <c r="A5343" s="331" t="s">
        <v>14675</v>
      </c>
      <c r="B5343" s="331" t="s">
        <v>14676</v>
      </c>
      <c r="C5343" s="331" t="str">
        <f t="shared" si="1"/>
        <v>TDBaḩr al Ghazāl</v>
      </c>
    </row>
    <row r="5344" ht="13.5" customHeight="1">
      <c r="A5344" s="331" t="s">
        <v>14675</v>
      </c>
      <c r="B5344" s="331" t="s">
        <v>14677</v>
      </c>
      <c r="C5344" s="331" t="str">
        <f t="shared" si="1"/>
        <v>TDBahr el Ghazal</v>
      </c>
    </row>
    <row r="5345" ht="13.5" customHeight="1">
      <c r="A5345" s="331" t="s">
        <v>14678</v>
      </c>
      <c r="B5345" s="331" t="s">
        <v>14679</v>
      </c>
      <c r="C5345" s="331" t="str">
        <f t="shared" si="1"/>
        <v>TDBūrkū</v>
      </c>
    </row>
    <row r="5346" ht="13.5" customHeight="1">
      <c r="A5346" s="331" t="s">
        <v>14678</v>
      </c>
      <c r="B5346" s="331" t="s">
        <v>14680</v>
      </c>
      <c r="C5346" s="331" t="str">
        <f t="shared" si="1"/>
        <v>TDBorkou</v>
      </c>
    </row>
    <row r="5347" ht="13.5" customHeight="1">
      <c r="A5347" s="331" t="s">
        <v>14681</v>
      </c>
      <c r="B5347" s="331" t="s">
        <v>14682</v>
      </c>
      <c r="C5347" s="331" t="str">
        <f t="shared" si="1"/>
        <v>TDShārī Bāqirmī</v>
      </c>
    </row>
    <row r="5348" ht="13.5" customHeight="1">
      <c r="A5348" s="331" t="s">
        <v>14681</v>
      </c>
      <c r="B5348" s="331" t="s">
        <v>14683</v>
      </c>
      <c r="C5348" s="331" t="str">
        <f t="shared" si="1"/>
        <v>TDChari-Baguirmi</v>
      </c>
    </row>
    <row r="5349" ht="13.5" customHeight="1">
      <c r="A5349" s="331" t="s">
        <v>14684</v>
      </c>
      <c r="B5349" s="331" t="s">
        <v>14685</v>
      </c>
      <c r="C5349" s="331" t="str">
        <f t="shared" si="1"/>
        <v>TDEnnedi-Est</v>
      </c>
    </row>
    <row r="5350" ht="13.5" customHeight="1">
      <c r="A5350" s="331" t="s">
        <v>14686</v>
      </c>
      <c r="B5350" s="331" t="s">
        <v>14687</v>
      </c>
      <c r="C5350" s="331" t="str">
        <f t="shared" si="1"/>
        <v>TDEnnedi-Ouest</v>
      </c>
    </row>
    <row r="5351" ht="13.5" customHeight="1">
      <c r="A5351" s="331" t="s">
        <v>14688</v>
      </c>
      <c r="B5351" s="331" t="s">
        <v>14689</v>
      </c>
      <c r="C5351" s="331" t="str">
        <f t="shared" si="1"/>
        <v>TDQīrā</v>
      </c>
    </row>
    <row r="5352" ht="13.5" customHeight="1">
      <c r="A5352" s="331" t="s">
        <v>14688</v>
      </c>
      <c r="B5352" s="331" t="s">
        <v>14690</v>
      </c>
      <c r="C5352" s="331" t="str">
        <f t="shared" si="1"/>
        <v>TDGuéra</v>
      </c>
    </row>
    <row r="5353" ht="13.5" customHeight="1">
      <c r="A5353" s="331" t="s">
        <v>14691</v>
      </c>
      <c r="B5353" s="331" t="s">
        <v>14692</v>
      </c>
      <c r="C5353" s="331" t="str">
        <f t="shared" si="1"/>
        <v>TDḨajjar Lamīs</v>
      </c>
    </row>
    <row r="5354" ht="13.5" customHeight="1">
      <c r="A5354" s="331" t="s">
        <v>14691</v>
      </c>
      <c r="B5354" s="331" t="s">
        <v>14693</v>
      </c>
      <c r="C5354" s="331" t="str">
        <f t="shared" si="1"/>
        <v>TDHadjer Lamis</v>
      </c>
    </row>
    <row r="5355" ht="13.5" customHeight="1">
      <c r="A5355" s="331" t="s">
        <v>14694</v>
      </c>
      <c r="B5355" s="331" t="s">
        <v>14695</v>
      </c>
      <c r="C5355" s="331" t="str">
        <f t="shared" si="1"/>
        <v>TDKānim</v>
      </c>
    </row>
    <row r="5356" ht="13.5" customHeight="1">
      <c r="A5356" s="331" t="s">
        <v>14694</v>
      </c>
      <c r="B5356" s="331" t="s">
        <v>14696</v>
      </c>
      <c r="C5356" s="331" t="str">
        <f t="shared" si="1"/>
        <v>TDKanem</v>
      </c>
    </row>
    <row r="5357" ht="13.5" customHeight="1">
      <c r="A5357" s="331" t="s">
        <v>14697</v>
      </c>
      <c r="B5357" s="331" t="s">
        <v>7922</v>
      </c>
      <c r="C5357" s="331" t="str">
        <f t="shared" si="1"/>
        <v>TDAl Buḩayrah</v>
      </c>
    </row>
    <row r="5358" ht="13.5" customHeight="1">
      <c r="A5358" s="331" t="s">
        <v>14697</v>
      </c>
      <c r="B5358" s="331" t="s">
        <v>14698</v>
      </c>
      <c r="C5358" s="331" t="str">
        <f t="shared" si="1"/>
        <v>TDLac</v>
      </c>
    </row>
    <row r="5359" ht="13.5" customHeight="1">
      <c r="A5359" s="331" t="s">
        <v>14699</v>
      </c>
      <c r="B5359" s="331" t="s">
        <v>14700</v>
      </c>
      <c r="C5359" s="331" t="str">
        <f t="shared" si="1"/>
        <v>TDLūqūn al Gharbī</v>
      </c>
    </row>
    <row r="5360" ht="13.5" customHeight="1">
      <c r="A5360" s="331" t="s">
        <v>14699</v>
      </c>
      <c r="B5360" s="331" t="s">
        <v>14701</v>
      </c>
      <c r="C5360" s="331" t="str">
        <f t="shared" si="1"/>
        <v>TDLogone-Occidental</v>
      </c>
    </row>
    <row r="5361" ht="13.5" customHeight="1">
      <c r="A5361" s="331" t="s">
        <v>14702</v>
      </c>
      <c r="B5361" s="331" t="s">
        <v>14703</v>
      </c>
      <c r="C5361" s="331" t="str">
        <f t="shared" si="1"/>
        <v>TDLūqūn ash Sharqī</v>
      </c>
    </row>
    <row r="5362" ht="13.5" customHeight="1">
      <c r="A5362" s="331" t="s">
        <v>14702</v>
      </c>
      <c r="B5362" s="331" t="s">
        <v>14704</v>
      </c>
      <c r="C5362" s="331" t="str">
        <f t="shared" si="1"/>
        <v>TDLogone-Oriental</v>
      </c>
    </row>
    <row r="5363" ht="13.5" customHeight="1">
      <c r="A5363" s="331" t="s">
        <v>14705</v>
      </c>
      <c r="B5363" s="331" t="s">
        <v>14706</v>
      </c>
      <c r="C5363" s="331" t="str">
        <f t="shared" si="1"/>
        <v>TDMāndūl</v>
      </c>
    </row>
    <row r="5364" ht="13.5" customHeight="1">
      <c r="A5364" s="331" t="s">
        <v>14705</v>
      </c>
      <c r="B5364" s="331" t="s">
        <v>14707</v>
      </c>
      <c r="C5364" s="331" t="str">
        <f t="shared" si="1"/>
        <v>TDMandoul</v>
      </c>
    </row>
    <row r="5365" ht="13.5" customHeight="1">
      <c r="A5365" s="331" t="s">
        <v>14708</v>
      </c>
      <c r="B5365" s="331" t="s">
        <v>14709</v>
      </c>
      <c r="C5365" s="331" t="str">
        <f t="shared" si="1"/>
        <v>TDShārī al Awsaţ</v>
      </c>
    </row>
    <row r="5366" ht="13.5" customHeight="1">
      <c r="A5366" s="331" t="s">
        <v>14708</v>
      </c>
      <c r="B5366" s="331" t="s">
        <v>14710</v>
      </c>
      <c r="C5366" s="331" t="str">
        <f t="shared" si="1"/>
        <v>TDMoyen-Chari</v>
      </c>
    </row>
    <row r="5367" ht="13.5" customHeight="1">
      <c r="A5367" s="331" t="s">
        <v>14711</v>
      </c>
      <c r="B5367" s="331" t="s">
        <v>14712</v>
      </c>
      <c r="C5367" s="331" t="str">
        <f t="shared" si="1"/>
        <v>TDMāyū Kībbī ash Sharqī</v>
      </c>
    </row>
    <row r="5368" ht="13.5" customHeight="1">
      <c r="A5368" s="331" t="s">
        <v>14711</v>
      </c>
      <c r="B5368" s="331" t="s">
        <v>14713</v>
      </c>
      <c r="C5368" s="331" t="str">
        <f t="shared" si="1"/>
        <v>TDMayo-Kebbi-Est</v>
      </c>
    </row>
    <row r="5369" ht="13.5" customHeight="1">
      <c r="A5369" s="331" t="s">
        <v>14714</v>
      </c>
      <c r="B5369" s="331" t="s">
        <v>14715</v>
      </c>
      <c r="C5369" s="331" t="str">
        <f t="shared" si="1"/>
        <v>TDMāyū Kībbī al Gharbī</v>
      </c>
    </row>
    <row r="5370" ht="13.5" customHeight="1">
      <c r="A5370" s="331" t="s">
        <v>14714</v>
      </c>
      <c r="B5370" s="331" t="s">
        <v>14716</v>
      </c>
      <c r="C5370" s="331" t="str">
        <f t="shared" si="1"/>
        <v>TDMayo-Kebbi-Ouest</v>
      </c>
    </row>
    <row r="5371" ht="13.5" customHeight="1">
      <c r="A5371" s="331" t="s">
        <v>14717</v>
      </c>
      <c r="B5371" s="331" t="s">
        <v>14718</v>
      </c>
      <c r="C5371" s="331" t="str">
        <f t="shared" si="1"/>
        <v>TDMadīnat Injamīnā</v>
      </c>
    </row>
    <row r="5372" ht="13.5" customHeight="1">
      <c r="A5372" s="331" t="s">
        <v>14717</v>
      </c>
      <c r="B5372" s="331" t="s">
        <v>14719</v>
      </c>
      <c r="C5372" s="331" t="str">
        <f t="shared" si="1"/>
        <v>TDVille de Ndjamena</v>
      </c>
    </row>
    <row r="5373" ht="13.5" customHeight="1">
      <c r="A5373" s="331" t="s">
        <v>14720</v>
      </c>
      <c r="B5373" s="331" t="s">
        <v>14721</v>
      </c>
      <c r="C5373" s="331" t="str">
        <f t="shared" si="1"/>
        <v>TDWaddāy</v>
      </c>
    </row>
    <row r="5374" ht="13.5" customHeight="1">
      <c r="A5374" s="331" t="s">
        <v>14720</v>
      </c>
      <c r="B5374" s="331" t="s">
        <v>14722</v>
      </c>
      <c r="C5374" s="331" t="str">
        <f t="shared" si="1"/>
        <v>TDOuaddaï</v>
      </c>
    </row>
    <row r="5375" ht="13.5" customHeight="1">
      <c r="A5375" s="331" t="s">
        <v>14723</v>
      </c>
      <c r="B5375" s="331" t="s">
        <v>14724</v>
      </c>
      <c r="C5375" s="331" t="str">
        <f t="shared" si="1"/>
        <v>TDSalāmāt</v>
      </c>
    </row>
    <row r="5376" ht="13.5" customHeight="1">
      <c r="A5376" s="331" t="s">
        <v>14723</v>
      </c>
      <c r="B5376" s="331" t="s">
        <v>14725</v>
      </c>
      <c r="C5376" s="331" t="str">
        <f t="shared" si="1"/>
        <v>TDSalamat</v>
      </c>
    </row>
    <row r="5377" ht="13.5" customHeight="1">
      <c r="A5377" s="331" t="s">
        <v>14726</v>
      </c>
      <c r="B5377" s="331" t="s">
        <v>14727</v>
      </c>
      <c r="C5377" s="331" t="str">
        <f t="shared" si="1"/>
        <v>TDSīlā</v>
      </c>
    </row>
    <row r="5378" ht="13.5" customHeight="1">
      <c r="A5378" s="331" t="s">
        <v>14726</v>
      </c>
      <c r="B5378" s="331" t="s">
        <v>14728</v>
      </c>
      <c r="C5378" s="331" t="str">
        <f t="shared" si="1"/>
        <v>TDSila</v>
      </c>
    </row>
    <row r="5379" ht="13.5" customHeight="1">
      <c r="A5379" s="331" t="s">
        <v>14729</v>
      </c>
      <c r="B5379" s="331" t="s">
        <v>14730</v>
      </c>
      <c r="C5379" s="331" t="str">
        <f t="shared" si="1"/>
        <v>TDTānjilī</v>
      </c>
    </row>
    <row r="5380" ht="13.5" customHeight="1">
      <c r="A5380" s="331" t="s">
        <v>14729</v>
      </c>
      <c r="B5380" s="331" t="s">
        <v>14731</v>
      </c>
      <c r="C5380" s="331" t="str">
        <f t="shared" si="1"/>
        <v>TDTandjilé</v>
      </c>
    </row>
    <row r="5381" ht="13.5" customHeight="1">
      <c r="A5381" s="331" t="s">
        <v>14732</v>
      </c>
      <c r="B5381" s="331" t="s">
        <v>14733</v>
      </c>
      <c r="C5381" s="331" t="str">
        <f t="shared" si="1"/>
        <v>TDTibastī</v>
      </c>
    </row>
    <row r="5382" ht="13.5" customHeight="1">
      <c r="A5382" s="331" t="s">
        <v>14732</v>
      </c>
      <c r="B5382" s="331" t="s">
        <v>14734</v>
      </c>
      <c r="C5382" s="331" t="str">
        <f t="shared" si="1"/>
        <v>TDTibesti</v>
      </c>
    </row>
    <row r="5383" ht="13.5" customHeight="1">
      <c r="A5383" s="331" t="s">
        <v>14735</v>
      </c>
      <c r="B5383" s="331" t="s">
        <v>14736</v>
      </c>
      <c r="C5383" s="331" t="str">
        <f t="shared" si="1"/>
        <v>TDWādī Fīrā</v>
      </c>
    </row>
    <row r="5384" ht="13.5" customHeight="1">
      <c r="A5384" s="331" t="s">
        <v>14735</v>
      </c>
      <c r="B5384" s="331" t="s">
        <v>14737</v>
      </c>
      <c r="C5384" s="331" t="str">
        <f t="shared" si="1"/>
        <v>TDWadi Fira</v>
      </c>
    </row>
    <row r="5385" ht="13.5" customHeight="1">
      <c r="A5385" s="331" t="s">
        <v>14738</v>
      </c>
      <c r="B5385" s="331" t="s">
        <v>14739</v>
      </c>
      <c r="C5385" s="331" t="str">
        <f t="shared" si="1"/>
        <v>TGCentrale</v>
      </c>
    </row>
    <row r="5386" ht="13.5" customHeight="1">
      <c r="A5386" s="331" t="s">
        <v>14740</v>
      </c>
      <c r="B5386" s="331" t="s">
        <v>14741</v>
      </c>
      <c r="C5386" s="331" t="str">
        <f t="shared" si="1"/>
        <v>TGKara</v>
      </c>
    </row>
    <row r="5387" ht="13.5" customHeight="1">
      <c r="A5387" s="331" t="s">
        <v>14742</v>
      </c>
      <c r="B5387" s="331" t="s">
        <v>14743</v>
      </c>
      <c r="C5387" s="331" t="str">
        <f t="shared" si="1"/>
        <v>TGMaritime (Région)</v>
      </c>
    </row>
    <row r="5388" ht="13.5" customHeight="1">
      <c r="A5388" s="331" t="s">
        <v>14744</v>
      </c>
      <c r="B5388" s="331" t="s">
        <v>6884</v>
      </c>
      <c r="C5388" s="331" t="str">
        <f t="shared" si="1"/>
        <v>TGPlateaux</v>
      </c>
    </row>
    <row r="5389" ht="13.5" customHeight="1">
      <c r="A5389" s="331" t="s">
        <v>14745</v>
      </c>
      <c r="B5389" s="331" t="s">
        <v>6975</v>
      </c>
      <c r="C5389" s="331" t="str">
        <f t="shared" si="1"/>
        <v>TGSavanes</v>
      </c>
    </row>
    <row r="5390" ht="13.5" customHeight="1">
      <c r="A5390" s="331" t="s">
        <v>14746</v>
      </c>
      <c r="B5390" s="331" t="s">
        <v>1663</v>
      </c>
      <c r="C5390" s="331" t="str">
        <f t="shared" si="1"/>
        <v>THKrung Thep Maha Nakhon</v>
      </c>
    </row>
    <row r="5391" ht="13.5" customHeight="1">
      <c r="A5391" s="331" t="s">
        <v>14747</v>
      </c>
      <c r="B5391" s="331" t="s">
        <v>14748</v>
      </c>
      <c r="C5391" s="331" t="str">
        <f t="shared" si="1"/>
        <v>THSamut Prakan</v>
      </c>
    </row>
    <row r="5392" ht="13.5" customHeight="1">
      <c r="A5392" s="331" t="s">
        <v>14749</v>
      </c>
      <c r="B5392" s="331" t="s">
        <v>14750</v>
      </c>
      <c r="C5392" s="331" t="str">
        <f t="shared" si="1"/>
        <v>THNonthaburi</v>
      </c>
    </row>
    <row r="5393" ht="13.5" customHeight="1">
      <c r="A5393" s="331" t="s">
        <v>14751</v>
      </c>
      <c r="B5393" s="331" t="s">
        <v>14752</v>
      </c>
      <c r="C5393" s="331" t="str">
        <f t="shared" si="1"/>
        <v>THPathum Thani</v>
      </c>
    </row>
    <row r="5394" ht="13.5" customHeight="1">
      <c r="A5394" s="331" t="s">
        <v>14753</v>
      </c>
      <c r="B5394" s="331" t="s">
        <v>14754</v>
      </c>
      <c r="C5394" s="331" t="str">
        <f t="shared" si="1"/>
        <v>THPhra Nakhon Si Ayutthaya</v>
      </c>
    </row>
    <row r="5395" ht="13.5" customHeight="1">
      <c r="A5395" s="331" t="s">
        <v>14755</v>
      </c>
      <c r="B5395" s="331" t="s">
        <v>14756</v>
      </c>
      <c r="C5395" s="331" t="str">
        <f t="shared" si="1"/>
        <v>THAng Thong</v>
      </c>
    </row>
    <row r="5396" ht="13.5" customHeight="1">
      <c r="A5396" s="331" t="s">
        <v>14757</v>
      </c>
      <c r="B5396" s="331" t="s">
        <v>14758</v>
      </c>
      <c r="C5396" s="331" t="str">
        <f t="shared" si="1"/>
        <v>THLop Buri</v>
      </c>
    </row>
    <row r="5397" ht="13.5" customHeight="1">
      <c r="A5397" s="331" t="s">
        <v>14759</v>
      </c>
      <c r="B5397" s="331" t="s">
        <v>14760</v>
      </c>
      <c r="C5397" s="331" t="str">
        <f t="shared" si="1"/>
        <v>THSing Buri</v>
      </c>
    </row>
    <row r="5398" ht="13.5" customHeight="1">
      <c r="A5398" s="331" t="s">
        <v>14761</v>
      </c>
      <c r="B5398" s="331" t="s">
        <v>14762</v>
      </c>
      <c r="C5398" s="331" t="str">
        <f t="shared" si="1"/>
        <v>THChai Nat</v>
      </c>
    </row>
    <row r="5399" ht="13.5" customHeight="1">
      <c r="A5399" s="331" t="s">
        <v>14763</v>
      </c>
      <c r="B5399" s="331" t="s">
        <v>14764</v>
      </c>
      <c r="C5399" s="331" t="str">
        <f t="shared" si="1"/>
        <v>THSaraburi</v>
      </c>
    </row>
    <row r="5400" ht="13.5" customHeight="1">
      <c r="A5400" s="331" t="s">
        <v>14765</v>
      </c>
      <c r="B5400" s="331" t="s">
        <v>1866</v>
      </c>
      <c r="C5400" s="331" t="str">
        <f t="shared" si="1"/>
        <v>THChon Buri</v>
      </c>
    </row>
    <row r="5401" ht="13.5" customHeight="1">
      <c r="A5401" s="331" t="s">
        <v>14766</v>
      </c>
      <c r="B5401" s="331" t="s">
        <v>1702</v>
      </c>
      <c r="C5401" s="331" t="str">
        <f t="shared" si="1"/>
        <v>THRayong</v>
      </c>
    </row>
    <row r="5402" ht="13.5" customHeight="1">
      <c r="A5402" s="331" t="s">
        <v>14767</v>
      </c>
      <c r="B5402" s="331" t="s">
        <v>14768</v>
      </c>
      <c r="C5402" s="331" t="str">
        <f t="shared" si="1"/>
        <v>THChanthaburi</v>
      </c>
    </row>
    <row r="5403" ht="13.5" customHeight="1">
      <c r="A5403" s="331" t="s">
        <v>14769</v>
      </c>
      <c r="B5403" s="331" t="s">
        <v>14770</v>
      </c>
      <c r="C5403" s="331" t="str">
        <f t="shared" si="1"/>
        <v>THTrat</v>
      </c>
    </row>
    <row r="5404" ht="13.5" customHeight="1">
      <c r="A5404" s="331" t="s">
        <v>14771</v>
      </c>
      <c r="B5404" s="331" t="s">
        <v>14772</v>
      </c>
      <c r="C5404" s="331" t="str">
        <f t="shared" si="1"/>
        <v>THChachoengsao</v>
      </c>
    </row>
    <row r="5405" ht="13.5" customHeight="1">
      <c r="A5405" s="331" t="s">
        <v>14773</v>
      </c>
      <c r="B5405" s="331" t="s">
        <v>14774</v>
      </c>
      <c r="C5405" s="331" t="str">
        <f t="shared" si="1"/>
        <v>THPrachin Buri</v>
      </c>
    </row>
    <row r="5406" ht="13.5" customHeight="1">
      <c r="A5406" s="331" t="s">
        <v>14775</v>
      </c>
      <c r="B5406" s="331" t="s">
        <v>14776</v>
      </c>
      <c r="C5406" s="331" t="str">
        <f t="shared" si="1"/>
        <v>THNakhon Nayok</v>
      </c>
    </row>
    <row r="5407" ht="13.5" customHeight="1">
      <c r="A5407" s="331" t="s">
        <v>14777</v>
      </c>
      <c r="B5407" s="331" t="s">
        <v>14778</v>
      </c>
      <c r="C5407" s="331" t="str">
        <f t="shared" si="1"/>
        <v>THSa Kaeo</v>
      </c>
    </row>
    <row r="5408" ht="13.5" customHeight="1">
      <c r="A5408" s="331" t="s">
        <v>14779</v>
      </c>
      <c r="B5408" s="331" t="s">
        <v>14780</v>
      </c>
      <c r="C5408" s="331" t="str">
        <f t="shared" si="1"/>
        <v>THNakhon Ratchasima</v>
      </c>
    </row>
    <row r="5409" ht="13.5" customHeight="1">
      <c r="A5409" s="331" t="s">
        <v>14781</v>
      </c>
      <c r="B5409" s="331" t="s">
        <v>14782</v>
      </c>
      <c r="C5409" s="331" t="str">
        <f t="shared" si="1"/>
        <v>THBuri Ram</v>
      </c>
    </row>
    <row r="5410" ht="13.5" customHeight="1">
      <c r="A5410" s="331" t="s">
        <v>14783</v>
      </c>
      <c r="B5410" s="331" t="s">
        <v>14784</v>
      </c>
      <c r="C5410" s="331" t="str">
        <f t="shared" si="1"/>
        <v>THSurin</v>
      </c>
    </row>
    <row r="5411" ht="13.5" customHeight="1">
      <c r="A5411" s="331" t="s">
        <v>14785</v>
      </c>
      <c r="B5411" s="331" t="s">
        <v>14786</v>
      </c>
      <c r="C5411" s="331" t="str">
        <f t="shared" si="1"/>
        <v>THSi Sa Ket</v>
      </c>
    </row>
    <row r="5412" ht="13.5" customHeight="1">
      <c r="A5412" s="331" t="s">
        <v>14787</v>
      </c>
      <c r="B5412" s="331" t="s">
        <v>14788</v>
      </c>
      <c r="C5412" s="331" t="str">
        <f t="shared" si="1"/>
        <v>THUbon Ratchathani</v>
      </c>
    </row>
    <row r="5413" ht="13.5" customHeight="1">
      <c r="A5413" s="331" t="s">
        <v>14789</v>
      </c>
      <c r="B5413" s="331" t="s">
        <v>14790</v>
      </c>
      <c r="C5413" s="331" t="str">
        <f t="shared" si="1"/>
        <v>THYasothon</v>
      </c>
    </row>
    <row r="5414" ht="13.5" customHeight="1">
      <c r="A5414" s="331" t="s">
        <v>14791</v>
      </c>
      <c r="B5414" s="331" t="s">
        <v>14792</v>
      </c>
      <c r="C5414" s="331" t="str">
        <f t="shared" si="1"/>
        <v>THChaiyaphum</v>
      </c>
    </row>
    <row r="5415" ht="13.5" customHeight="1">
      <c r="A5415" s="331" t="s">
        <v>14793</v>
      </c>
      <c r="B5415" s="331" t="s">
        <v>14794</v>
      </c>
      <c r="C5415" s="331" t="str">
        <f t="shared" si="1"/>
        <v>THAmnat Charoen</v>
      </c>
    </row>
    <row r="5416" ht="13.5" customHeight="1">
      <c r="A5416" s="331" t="s">
        <v>14795</v>
      </c>
      <c r="B5416" s="331" t="s">
        <v>14796</v>
      </c>
      <c r="C5416" s="331" t="str">
        <f t="shared" si="1"/>
        <v>THBueng Kan</v>
      </c>
    </row>
    <row r="5417" ht="13.5" customHeight="1">
      <c r="A5417" s="331" t="s">
        <v>14797</v>
      </c>
      <c r="B5417" s="331" t="s">
        <v>14798</v>
      </c>
      <c r="C5417" s="331" t="str">
        <f t="shared" si="1"/>
        <v>THNong Bua Lam Phu</v>
      </c>
    </row>
    <row r="5418" ht="13.5" customHeight="1">
      <c r="A5418" s="331" t="s">
        <v>14799</v>
      </c>
      <c r="B5418" s="331" t="s">
        <v>14800</v>
      </c>
      <c r="C5418" s="331" t="str">
        <f t="shared" si="1"/>
        <v>THKhon Kaen</v>
      </c>
    </row>
    <row r="5419" ht="13.5" customHeight="1">
      <c r="A5419" s="331" t="s">
        <v>14801</v>
      </c>
      <c r="B5419" s="331" t="s">
        <v>14802</v>
      </c>
      <c r="C5419" s="331" t="str">
        <f t="shared" si="1"/>
        <v>THUdon Thani</v>
      </c>
    </row>
    <row r="5420" ht="13.5" customHeight="1">
      <c r="A5420" s="331" t="s">
        <v>14803</v>
      </c>
      <c r="B5420" s="331" t="s">
        <v>14804</v>
      </c>
      <c r="C5420" s="331" t="str">
        <f t="shared" si="1"/>
        <v>THLoei</v>
      </c>
    </row>
    <row r="5421" ht="13.5" customHeight="1">
      <c r="A5421" s="331" t="s">
        <v>14805</v>
      </c>
      <c r="B5421" s="331" t="s">
        <v>14806</v>
      </c>
      <c r="C5421" s="331" t="str">
        <f t="shared" si="1"/>
        <v>THNong Khai</v>
      </c>
    </row>
    <row r="5422" ht="13.5" customHeight="1">
      <c r="A5422" s="331" t="s">
        <v>14807</v>
      </c>
      <c r="B5422" s="331" t="s">
        <v>14808</v>
      </c>
      <c r="C5422" s="331" t="str">
        <f t="shared" si="1"/>
        <v>THMaha Sarakham</v>
      </c>
    </row>
    <row r="5423" ht="13.5" customHeight="1">
      <c r="A5423" s="331" t="s">
        <v>14809</v>
      </c>
      <c r="B5423" s="331" t="s">
        <v>14810</v>
      </c>
      <c r="C5423" s="331" t="str">
        <f t="shared" si="1"/>
        <v>THRoi Et</v>
      </c>
    </row>
    <row r="5424" ht="13.5" customHeight="1">
      <c r="A5424" s="331" t="s">
        <v>14811</v>
      </c>
      <c r="B5424" s="331" t="s">
        <v>14812</v>
      </c>
      <c r="C5424" s="331" t="str">
        <f t="shared" si="1"/>
        <v>THKalasin</v>
      </c>
    </row>
    <row r="5425" ht="13.5" customHeight="1">
      <c r="A5425" s="331" t="s">
        <v>14813</v>
      </c>
      <c r="B5425" s="331" t="s">
        <v>14814</v>
      </c>
      <c r="C5425" s="331" t="str">
        <f t="shared" si="1"/>
        <v>THSakon Nakhon</v>
      </c>
    </row>
    <row r="5426" ht="13.5" customHeight="1">
      <c r="A5426" s="331" t="s">
        <v>14815</v>
      </c>
      <c r="B5426" s="331" t="s">
        <v>14816</v>
      </c>
      <c r="C5426" s="331" t="str">
        <f t="shared" si="1"/>
        <v>THNakhon Phanom</v>
      </c>
    </row>
    <row r="5427" ht="13.5" customHeight="1">
      <c r="A5427" s="331" t="s">
        <v>14817</v>
      </c>
      <c r="B5427" s="331" t="s">
        <v>14818</v>
      </c>
      <c r="C5427" s="331" t="str">
        <f t="shared" si="1"/>
        <v>THMukdahan</v>
      </c>
    </row>
    <row r="5428" ht="13.5" customHeight="1">
      <c r="A5428" s="331" t="s">
        <v>14819</v>
      </c>
      <c r="B5428" s="331" t="s">
        <v>14820</v>
      </c>
      <c r="C5428" s="331" t="str">
        <f t="shared" si="1"/>
        <v>THChiang Mai</v>
      </c>
    </row>
    <row r="5429" ht="13.5" customHeight="1">
      <c r="A5429" s="331" t="s">
        <v>14821</v>
      </c>
      <c r="B5429" s="331" t="s">
        <v>14822</v>
      </c>
      <c r="C5429" s="331" t="str">
        <f t="shared" si="1"/>
        <v>THLamphun</v>
      </c>
    </row>
    <row r="5430" ht="13.5" customHeight="1">
      <c r="A5430" s="331" t="s">
        <v>14823</v>
      </c>
      <c r="B5430" s="331" t="s">
        <v>14824</v>
      </c>
      <c r="C5430" s="331" t="str">
        <f t="shared" si="1"/>
        <v>THLampang</v>
      </c>
    </row>
    <row r="5431" ht="13.5" customHeight="1">
      <c r="A5431" s="331" t="s">
        <v>14825</v>
      </c>
      <c r="B5431" s="331" t="s">
        <v>14826</v>
      </c>
      <c r="C5431" s="331" t="str">
        <f t="shared" si="1"/>
        <v>THUttaradit</v>
      </c>
    </row>
    <row r="5432" ht="13.5" customHeight="1">
      <c r="A5432" s="331" t="s">
        <v>14827</v>
      </c>
      <c r="B5432" s="331" t="s">
        <v>14828</v>
      </c>
      <c r="C5432" s="331" t="str">
        <f t="shared" si="1"/>
        <v>THPhrae</v>
      </c>
    </row>
    <row r="5433" ht="13.5" customHeight="1">
      <c r="A5433" s="331" t="s">
        <v>14829</v>
      </c>
      <c r="B5433" s="331" t="s">
        <v>14830</v>
      </c>
      <c r="C5433" s="331" t="str">
        <f t="shared" si="1"/>
        <v>THNan</v>
      </c>
    </row>
    <row r="5434" ht="13.5" customHeight="1">
      <c r="A5434" s="331" t="s">
        <v>14831</v>
      </c>
      <c r="B5434" s="331" t="s">
        <v>14832</v>
      </c>
      <c r="C5434" s="331" t="str">
        <f t="shared" si="1"/>
        <v>THPhayao</v>
      </c>
    </row>
    <row r="5435" ht="13.5" customHeight="1">
      <c r="A5435" s="331" t="s">
        <v>14833</v>
      </c>
      <c r="B5435" s="331" t="s">
        <v>14834</v>
      </c>
      <c r="C5435" s="331" t="str">
        <f t="shared" si="1"/>
        <v>THChiang Rai</v>
      </c>
    </row>
    <row r="5436" ht="13.5" customHeight="1">
      <c r="A5436" s="331" t="s">
        <v>14835</v>
      </c>
      <c r="B5436" s="331" t="s">
        <v>14836</v>
      </c>
      <c r="C5436" s="331" t="str">
        <f t="shared" si="1"/>
        <v>THMae Hong Son</v>
      </c>
    </row>
    <row r="5437" ht="13.5" customHeight="1">
      <c r="A5437" s="331" t="s">
        <v>14837</v>
      </c>
      <c r="B5437" s="331" t="s">
        <v>14838</v>
      </c>
      <c r="C5437" s="331" t="str">
        <f t="shared" si="1"/>
        <v>THNakhon Sawan</v>
      </c>
    </row>
    <row r="5438" ht="13.5" customHeight="1">
      <c r="A5438" s="331" t="s">
        <v>14839</v>
      </c>
      <c r="B5438" s="331" t="s">
        <v>14840</v>
      </c>
      <c r="C5438" s="331" t="str">
        <f t="shared" si="1"/>
        <v>THUthai Thani</v>
      </c>
    </row>
    <row r="5439" ht="13.5" customHeight="1">
      <c r="A5439" s="331" t="s">
        <v>14841</v>
      </c>
      <c r="B5439" s="331" t="s">
        <v>14842</v>
      </c>
      <c r="C5439" s="331" t="str">
        <f t="shared" si="1"/>
        <v>THKamphaeng Phet</v>
      </c>
    </row>
    <row r="5440" ht="13.5" customHeight="1">
      <c r="A5440" s="331" t="s">
        <v>14843</v>
      </c>
      <c r="B5440" s="331" t="s">
        <v>14844</v>
      </c>
      <c r="C5440" s="331" t="str">
        <f t="shared" si="1"/>
        <v>THTak</v>
      </c>
    </row>
    <row r="5441" ht="13.5" customHeight="1">
      <c r="A5441" s="331" t="s">
        <v>14845</v>
      </c>
      <c r="B5441" s="331" t="s">
        <v>14846</v>
      </c>
      <c r="C5441" s="331" t="str">
        <f t="shared" si="1"/>
        <v>THSukhothai</v>
      </c>
    </row>
    <row r="5442" ht="13.5" customHeight="1">
      <c r="A5442" s="331" t="s">
        <v>14847</v>
      </c>
      <c r="B5442" s="331" t="s">
        <v>14848</v>
      </c>
      <c r="C5442" s="331" t="str">
        <f t="shared" si="1"/>
        <v>THPhitsanulok</v>
      </c>
    </row>
    <row r="5443" ht="13.5" customHeight="1">
      <c r="A5443" s="331" t="s">
        <v>14849</v>
      </c>
      <c r="B5443" s="331" t="s">
        <v>14850</v>
      </c>
      <c r="C5443" s="331" t="str">
        <f t="shared" si="1"/>
        <v>THPhichit</v>
      </c>
    </row>
    <row r="5444" ht="13.5" customHeight="1">
      <c r="A5444" s="331" t="s">
        <v>14851</v>
      </c>
      <c r="B5444" s="331" t="s">
        <v>14852</v>
      </c>
      <c r="C5444" s="331" t="str">
        <f t="shared" si="1"/>
        <v>THPhetchabun</v>
      </c>
    </row>
    <row r="5445" ht="13.5" customHeight="1">
      <c r="A5445" s="331" t="s">
        <v>14853</v>
      </c>
      <c r="B5445" s="331" t="s">
        <v>14854</v>
      </c>
      <c r="C5445" s="331" t="str">
        <f t="shared" si="1"/>
        <v>THRatchaburi</v>
      </c>
    </row>
    <row r="5446" ht="13.5" customHeight="1">
      <c r="A5446" s="331" t="s">
        <v>14855</v>
      </c>
      <c r="B5446" s="331" t="s">
        <v>14856</v>
      </c>
      <c r="C5446" s="331" t="str">
        <f t="shared" si="1"/>
        <v>THKanchanaburi</v>
      </c>
    </row>
    <row r="5447" ht="13.5" customHeight="1">
      <c r="A5447" s="331" t="s">
        <v>14857</v>
      </c>
      <c r="B5447" s="331" t="s">
        <v>14858</v>
      </c>
      <c r="C5447" s="331" t="str">
        <f t="shared" si="1"/>
        <v>THSuphan Buri</v>
      </c>
    </row>
    <row r="5448" ht="13.5" customHeight="1">
      <c r="A5448" s="331" t="s">
        <v>14859</v>
      </c>
      <c r="B5448" s="331" t="s">
        <v>14860</v>
      </c>
      <c r="C5448" s="331" t="str">
        <f t="shared" si="1"/>
        <v>THNakhon Pathom</v>
      </c>
    </row>
    <row r="5449" ht="13.5" customHeight="1">
      <c r="A5449" s="331" t="s">
        <v>14861</v>
      </c>
      <c r="B5449" s="331" t="s">
        <v>14862</v>
      </c>
      <c r="C5449" s="331" t="str">
        <f t="shared" si="1"/>
        <v>THSamut Sakhon</v>
      </c>
    </row>
    <row r="5450" ht="13.5" customHeight="1">
      <c r="A5450" s="331" t="s">
        <v>14863</v>
      </c>
      <c r="B5450" s="331" t="s">
        <v>14864</v>
      </c>
      <c r="C5450" s="331" t="str">
        <f t="shared" si="1"/>
        <v>THSamut Songkhram</v>
      </c>
    </row>
    <row r="5451" ht="13.5" customHeight="1">
      <c r="A5451" s="331" t="s">
        <v>14865</v>
      </c>
      <c r="B5451" s="331" t="s">
        <v>14866</v>
      </c>
      <c r="C5451" s="331" t="str">
        <f t="shared" si="1"/>
        <v>THPhetchaburi</v>
      </c>
    </row>
    <row r="5452" ht="13.5" customHeight="1">
      <c r="A5452" s="331" t="s">
        <v>14867</v>
      </c>
      <c r="B5452" s="331" t="s">
        <v>14868</v>
      </c>
      <c r="C5452" s="331" t="str">
        <f t="shared" si="1"/>
        <v>THPrachuap Khiri Khan</v>
      </c>
    </row>
    <row r="5453" ht="13.5" customHeight="1">
      <c r="A5453" s="331" t="s">
        <v>14869</v>
      </c>
      <c r="B5453" s="331" t="s">
        <v>14870</v>
      </c>
      <c r="C5453" s="331" t="str">
        <f t="shared" si="1"/>
        <v>THNakhon Si Thammarat</v>
      </c>
    </row>
    <row r="5454" ht="13.5" customHeight="1">
      <c r="A5454" s="331" t="s">
        <v>14871</v>
      </c>
      <c r="B5454" s="331" t="s">
        <v>14872</v>
      </c>
      <c r="C5454" s="331" t="str">
        <f t="shared" si="1"/>
        <v>THKrabi</v>
      </c>
    </row>
    <row r="5455" ht="13.5" customHeight="1">
      <c r="A5455" s="331" t="s">
        <v>14873</v>
      </c>
      <c r="B5455" s="331" t="s">
        <v>14874</v>
      </c>
      <c r="C5455" s="331" t="str">
        <f t="shared" si="1"/>
        <v>THPhangnga</v>
      </c>
    </row>
    <row r="5456" ht="13.5" customHeight="1">
      <c r="A5456" s="331" t="s">
        <v>14875</v>
      </c>
      <c r="B5456" s="331" t="s">
        <v>1898</v>
      </c>
      <c r="C5456" s="331" t="str">
        <f t="shared" si="1"/>
        <v>THPhuket</v>
      </c>
    </row>
    <row r="5457" ht="13.5" customHeight="1">
      <c r="A5457" s="331" t="s">
        <v>14876</v>
      </c>
      <c r="B5457" s="331" t="s">
        <v>14877</v>
      </c>
      <c r="C5457" s="331" t="str">
        <f t="shared" si="1"/>
        <v>THSurat Thani</v>
      </c>
    </row>
    <row r="5458" ht="13.5" customHeight="1">
      <c r="A5458" s="331" t="s">
        <v>14878</v>
      </c>
      <c r="B5458" s="331" t="s">
        <v>14879</v>
      </c>
      <c r="C5458" s="331" t="str">
        <f t="shared" si="1"/>
        <v>THRanong</v>
      </c>
    </row>
    <row r="5459" ht="13.5" customHeight="1">
      <c r="A5459" s="331" t="s">
        <v>14880</v>
      </c>
      <c r="B5459" s="331" t="s">
        <v>14881</v>
      </c>
      <c r="C5459" s="331" t="str">
        <f t="shared" si="1"/>
        <v>THChumphon</v>
      </c>
    </row>
    <row r="5460" ht="13.5" customHeight="1">
      <c r="A5460" s="331" t="s">
        <v>14882</v>
      </c>
      <c r="B5460" s="331" t="s">
        <v>14883</v>
      </c>
      <c r="C5460" s="331" t="str">
        <f t="shared" si="1"/>
        <v>THSongkhla</v>
      </c>
    </row>
    <row r="5461" ht="13.5" customHeight="1">
      <c r="A5461" s="331" t="s">
        <v>14884</v>
      </c>
      <c r="B5461" s="331" t="s">
        <v>14885</v>
      </c>
      <c r="C5461" s="331" t="str">
        <f t="shared" si="1"/>
        <v>THSatun</v>
      </c>
    </row>
    <row r="5462" ht="13.5" customHeight="1">
      <c r="A5462" s="331" t="s">
        <v>14886</v>
      </c>
      <c r="B5462" s="331" t="s">
        <v>14887</v>
      </c>
      <c r="C5462" s="331" t="str">
        <f t="shared" si="1"/>
        <v>THTrang</v>
      </c>
    </row>
    <row r="5463" ht="13.5" customHeight="1">
      <c r="A5463" s="331" t="s">
        <v>14888</v>
      </c>
      <c r="B5463" s="331" t="s">
        <v>14889</v>
      </c>
      <c r="C5463" s="331" t="str">
        <f t="shared" si="1"/>
        <v>THPhatthalung</v>
      </c>
    </row>
    <row r="5464" ht="13.5" customHeight="1">
      <c r="A5464" s="331" t="s">
        <v>14890</v>
      </c>
      <c r="B5464" s="331" t="s">
        <v>14891</v>
      </c>
      <c r="C5464" s="331" t="str">
        <f t="shared" si="1"/>
        <v>THPattani</v>
      </c>
    </row>
    <row r="5465" ht="13.5" customHeight="1">
      <c r="A5465" s="331" t="s">
        <v>14892</v>
      </c>
      <c r="B5465" s="331" t="s">
        <v>14893</v>
      </c>
      <c r="C5465" s="331" t="str">
        <f t="shared" si="1"/>
        <v>THYala</v>
      </c>
    </row>
    <row r="5466" ht="13.5" customHeight="1">
      <c r="A5466" s="331" t="s">
        <v>14894</v>
      </c>
      <c r="B5466" s="331" t="s">
        <v>14895</v>
      </c>
      <c r="C5466" s="331" t="str">
        <f t="shared" si="1"/>
        <v>THNarathiwat</v>
      </c>
    </row>
    <row r="5467" ht="13.5" customHeight="1">
      <c r="A5467" s="331" t="s">
        <v>14896</v>
      </c>
      <c r="B5467" s="331" t="s">
        <v>14897</v>
      </c>
      <c r="C5467" s="331" t="str">
        <f t="shared" si="1"/>
        <v>THPhatthaya</v>
      </c>
    </row>
    <row r="5468" ht="13.5" customHeight="1">
      <c r="A5468" s="331" t="s">
        <v>14898</v>
      </c>
      <c r="B5468" s="331" t="s">
        <v>14899</v>
      </c>
      <c r="C5468" s="331" t="str">
        <f t="shared" si="1"/>
        <v>TJKhatlon</v>
      </c>
    </row>
    <row r="5469" ht="13.5" customHeight="1">
      <c r="A5469" s="331" t="s">
        <v>14900</v>
      </c>
      <c r="B5469" s="331" t="s">
        <v>14901</v>
      </c>
      <c r="C5469" s="331" t="str">
        <f t="shared" si="1"/>
        <v>TJSughd</v>
      </c>
    </row>
    <row r="5470" ht="13.5" customHeight="1">
      <c r="A5470" s="331" t="s">
        <v>14902</v>
      </c>
      <c r="B5470" s="331" t="s">
        <v>14903</v>
      </c>
      <c r="C5470" s="331" t="str">
        <f t="shared" si="1"/>
        <v>TJKŭhistoni Badakhshon</v>
      </c>
    </row>
    <row r="5471" ht="13.5" customHeight="1">
      <c r="A5471" s="331" t="s">
        <v>14904</v>
      </c>
      <c r="B5471" s="331" t="s">
        <v>14905</v>
      </c>
      <c r="C5471" s="331" t="str">
        <f t="shared" si="1"/>
        <v>TJDushanbe</v>
      </c>
    </row>
    <row r="5472" ht="13.5" customHeight="1">
      <c r="A5472" s="331" t="s">
        <v>14906</v>
      </c>
      <c r="B5472" s="331" t="s">
        <v>14907</v>
      </c>
      <c r="C5472" s="331" t="str">
        <f t="shared" si="1"/>
        <v>TJnohiyahoi tobei jumhurí</v>
      </c>
    </row>
    <row r="5473" ht="13.5" customHeight="1">
      <c r="A5473" s="331" t="s">
        <v>14908</v>
      </c>
      <c r="B5473" s="331" t="s">
        <v>14909</v>
      </c>
      <c r="C5473" s="331" t="str">
        <f t="shared" si="1"/>
        <v>TLAileu</v>
      </c>
    </row>
    <row r="5474" ht="13.5" customHeight="1">
      <c r="A5474" s="331" t="s">
        <v>14908</v>
      </c>
      <c r="B5474" s="331" t="s">
        <v>14909</v>
      </c>
      <c r="C5474" s="331" t="str">
        <f t="shared" si="1"/>
        <v>TLAileu</v>
      </c>
    </row>
    <row r="5475" ht="13.5" customHeight="1">
      <c r="A5475" s="331" t="s">
        <v>14910</v>
      </c>
      <c r="B5475" s="331" t="s">
        <v>14911</v>
      </c>
      <c r="C5475" s="331" t="str">
        <f t="shared" si="1"/>
        <v>TLAinaro</v>
      </c>
    </row>
    <row r="5476" ht="13.5" customHeight="1">
      <c r="A5476" s="331" t="s">
        <v>14910</v>
      </c>
      <c r="B5476" s="331" t="s">
        <v>14912</v>
      </c>
      <c r="C5476" s="331" t="str">
        <f t="shared" si="1"/>
        <v>TLAinaru</v>
      </c>
    </row>
    <row r="5477" ht="13.5" customHeight="1">
      <c r="A5477" s="331" t="s">
        <v>14913</v>
      </c>
      <c r="B5477" s="331" t="s">
        <v>14914</v>
      </c>
      <c r="C5477" s="331" t="str">
        <f t="shared" si="1"/>
        <v>TLBaucau</v>
      </c>
    </row>
    <row r="5478" ht="13.5" customHeight="1">
      <c r="A5478" s="331" t="s">
        <v>14913</v>
      </c>
      <c r="B5478" s="331" t="s">
        <v>14915</v>
      </c>
      <c r="C5478" s="331" t="str">
        <f t="shared" si="1"/>
        <v>TLBaukau</v>
      </c>
    </row>
    <row r="5479" ht="13.5" customHeight="1">
      <c r="A5479" s="331" t="s">
        <v>14916</v>
      </c>
      <c r="B5479" s="331" t="s">
        <v>14917</v>
      </c>
      <c r="C5479" s="331" t="str">
        <f t="shared" si="1"/>
        <v>TLBobonaro</v>
      </c>
    </row>
    <row r="5480" ht="13.5" customHeight="1">
      <c r="A5480" s="331" t="s">
        <v>14916</v>
      </c>
      <c r="B5480" s="331" t="s">
        <v>14918</v>
      </c>
      <c r="C5480" s="331" t="str">
        <f t="shared" si="1"/>
        <v>TLBobonaru</v>
      </c>
    </row>
    <row r="5481" ht="13.5" customHeight="1">
      <c r="A5481" s="331" t="s">
        <v>14919</v>
      </c>
      <c r="B5481" s="331" t="s">
        <v>14920</v>
      </c>
      <c r="C5481" s="331" t="str">
        <f t="shared" si="1"/>
        <v>TLCova Lima</v>
      </c>
    </row>
    <row r="5482" ht="13.5" customHeight="1">
      <c r="A5482" s="331" t="s">
        <v>14919</v>
      </c>
      <c r="B5482" s="331" t="s">
        <v>14921</v>
      </c>
      <c r="C5482" s="331" t="str">
        <f t="shared" si="1"/>
        <v>TLKovalima</v>
      </c>
    </row>
    <row r="5483" ht="13.5" customHeight="1">
      <c r="A5483" s="331" t="s">
        <v>14922</v>
      </c>
      <c r="B5483" s="331" t="s">
        <v>14923</v>
      </c>
      <c r="C5483" s="331" t="str">
        <f t="shared" si="1"/>
        <v>TLDíli</v>
      </c>
    </row>
    <row r="5484" ht="13.5" customHeight="1">
      <c r="A5484" s="331" t="s">
        <v>14922</v>
      </c>
      <c r="B5484" s="331" t="s">
        <v>14923</v>
      </c>
      <c r="C5484" s="331" t="str">
        <f t="shared" si="1"/>
        <v>TLDíli</v>
      </c>
    </row>
    <row r="5485" ht="13.5" customHeight="1">
      <c r="A5485" s="331" t="s">
        <v>14924</v>
      </c>
      <c r="B5485" s="331" t="s">
        <v>14925</v>
      </c>
      <c r="C5485" s="331" t="str">
        <f t="shared" si="1"/>
        <v>TLErmera</v>
      </c>
    </row>
    <row r="5486" ht="13.5" customHeight="1">
      <c r="A5486" s="331" t="s">
        <v>14924</v>
      </c>
      <c r="B5486" s="331" t="s">
        <v>14925</v>
      </c>
      <c r="C5486" s="331" t="str">
        <f t="shared" si="1"/>
        <v>TLErmera</v>
      </c>
    </row>
    <row r="5487" ht="13.5" customHeight="1">
      <c r="A5487" s="331" t="s">
        <v>14926</v>
      </c>
      <c r="B5487" s="331" t="s">
        <v>14927</v>
      </c>
      <c r="C5487" s="331" t="str">
        <f t="shared" si="1"/>
        <v>TLLautém</v>
      </c>
    </row>
    <row r="5488" ht="13.5" customHeight="1">
      <c r="A5488" s="331" t="s">
        <v>14926</v>
      </c>
      <c r="B5488" s="331" t="s">
        <v>14928</v>
      </c>
      <c r="C5488" s="331" t="str">
        <f t="shared" si="1"/>
        <v>TLLautein</v>
      </c>
    </row>
    <row r="5489" ht="13.5" customHeight="1">
      <c r="A5489" s="331" t="s">
        <v>14929</v>
      </c>
      <c r="B5489" s="331" t="s">
        <v>14930</v>
      </c>
      <c r="C5489" s="331" t="str">
        <f t="shared" si="1"/>
        <v>TLLiquiça</v>
      </c>
    </row>
    <row r="5490" ht="13.5" customHeight="1">
      <c r="A5490" s="331" t="s">
        <v>14929</v>
      </c>
      <c r="B5490" s="331" t="s">
        <v>14931</v>
      </c>
      <c r="C5490" s="331" t="str">
        <f t="shared" si="1"/>
        <v>TLLikisá</v>
      </c>
    </row>
    <row r="5491" ht="13.5" customHeight="1">
      <c r="A5491" s="331" t="s">
        <v>14932</v>
      </c>
      <c r="B5491" s="331" t="s">
        <v>14933</v>
      </c>
      <c r="C5491" s="331" t="str">
        <f t="shared" si="1"/>
        <v>TLManufahi</v>
      </c>
    </row>
    <row r="5492" ht="13.5" customHeight="1">
      <c r="A5492" s="331" t="s">
        <v>14932</v>
      </c>
      <c r="B5492" s="331" t="s">
        <v>14933</v>
      </c>
      <c r="C5492" s="331" t="str">
        <f t="shared" si="1"/>
        <v>TLManufahi</v>
      </c>
    </row>
    <row r="5493" ht="13.5" customHeight="1">
      <c r="A5493" s="331" t="s">
        <v>14934</v>
      </c>
      <c r="B5493" s="331" t="s">
        <v>14935</v>
      </c>
      <c r="C5493" s="331" t="str">
        <f t="shared" si="1"/>
        <v>TLManatuto</v>
      </c>
    </row>
    <row r="5494" ht="13.5" customHeight="1">
      <c r="A5494" s="331" t="s">
        <v>14934</v>
      </c>
      <c r="B5494" s="331" t="s">
        <v>14936</v>
      </c>
      <c r="C5494" s="331" t="str">
        <f t="shared" si="1"/>
        <v>TLManatutu</v>
      </c>
    </row>
    <row r="5495" ht="13.5" customHeight="1">
      <c r="A5495" s="331" t="s">
        <v>14937</v>
      </c>
      <c r="B5495" s="331" t="s">
        <v>14938</v>
      </c>
      <c r="C5495" s="331" t="str">
        <f t="shared" si="1"/>
        <v>TLViqueque</v>
      </c>
    </row>
    <row r="5496" ht="13.5" customHeight="1">
      <c r="A5496" s="331" t="s">
        <v>14937</v>
      </c>
      <c r="B5496" s="331" t="s">
        <v>14939</v>
      </c>
      <c r="C5496" s="331" t="str">
        <f t="shared" si="1"/>
        <v>TLVikeke</v>
      </c>
    </row>
    <row r="5497" ht="13.5" customHeight="1">
      <c r="A5497" s="331" t="s">
        <v>14940</v>
      </c>
      <c r="B5497" s="331" t="s">
        <v>14941</v>
      </c>
      <c r="C5497" s="331" t="str">
        <f t="shared" si="1"/>
        <v>TLOé-Cusse Ambeno</v>
      </c>
    </row>
    <row r="5498" ht="13.5" customHeight="1">
      <c r="A5498" s="331" t="s">
        <v>14940</v>
      </c>
      <c r="B5498" s="331" t="s">
        <v>14942</v>
      </c>
      <c r="C5498" s="331" t="str">
        <f t="shared" si="1"/>
        <v>TLOekusi-Ambenu</v>
      </c>
    </row>
    <row r="5499" ht="13.5" customHeight="1">
      <c r="A5499" s="331" t="s">
        <v>14943</v>
      </c>
      <c r="B5499" s="331" t="s">
        <v>14944</v>
      </c>
      <c r="C5499" s="331" t="str">
        <f t="shared" si="1"/>
        <v>TMAşgabat</v>
      </c>
    </row>
    <row r="5500" ht="13.5" customHeight="1">
      <c r="A5500" s="331" t="s">
        <v>14945</v>
      </c>
      <c r="B5500" s="331" t="s">
        <v>14946</v>
      </c>
      <c r="C5500" s="331" t="str">
        <f t="shared" si="1"/>
        <v>TMAhal</v>
      </c>
    </row>
    <row r="5501" ht="13.5" customHeight="1">
      <c r="A5501" s="331" t="s">
        <v>14947</v>
      </c>
      <c r="B5501" s="331" t="s">
        <v>14948</v>
      </c>
      <c r="C5501" s="331" t="str">
        <f t="shared" si="1"/>
        <v>TMBalkan</v>
      </c>
    </row>
    <row r="5502" ht="13.5" customHeight="1">
      <c r="A5502" s="331" t="s">
        <v>14949</v>
      </c>
      <c r="B5502" s="331" t="s">
        <v>14950</v>
      </c>
      <c r="C5502" s="331" t="str">
        <f t="shared" si="1"/>
        <v>TMDaşoguz</v>
      </c>
    </row>
    <row r="5503" ht="13.5" customHeight="1">
      <c r="A5503" s="331" t="s">
        <v>14951</v>
      </c>
      <c r="B5503" s="331" t="s">
        <v>14952</v>
      </c>
      <c r="C5503" s="331" t="str">
        <f t="shared" si="1"/>
        <v>TMLebap</v>
      </c>
    </row>
    <row r="5504" ht="13.5" customHeight="1">
      <c r="A5504" s="331" t="s">
        <v>14953</v>
      </c>
      <c r="B5504" s="331" t="s">
        <v>14954</v>
      </c>
      <c r="C5504" s="331" t="str">
        <f t="shared" si="1"/>
        <v>TMMary</v>
      </c>
    </row>
    <row r="5505" ht="13.5" customHeight="1">
      <c r="A5505" s="331" t="s">
        <v>14955</v>
      </c>
      <c r="B5505" s="331" t="s">
        <v>14956</v>
      </c>
      <c r="C5505" s="331" t="str">
        <f t="shared" si="1"/>
        <v>TNTunis</v>
      </c>
    </row>
    <row r="5506" ht="13.5" customHeight="1">
      <c r="A5506" s="331" t="s">
        <v>14957</v>
      </c>
      <c r="B5506" s="331" t="s">
        <v>14958</v>
      </c>
      <c r="C5506" s="331" t="str">
        <f t="shared" si="1"/>
        <v>TNL'Ariana</v>
      </c>
    </row>
    <row r="5507" ht="13.5" customHeight="1">
      <c r="A5507" s="331" t="s">
        <v>14959</v>
      </c>
      <c r="B5507" s="331" t="s">
        <v>14960</v>
      </c>
      <c r="C5507" s="331" t="str">
        <f t="shared" si="1"/>
        <v>TNBen Arous</v>
      </c>
    </row>
    <row r="5508" ht="13.5" customHeight="1">
      <c r="A5508" s="331" t="s">
        <v>14961</v>
      </c>
      <c r="B5508" s="331" t="s">
        <v>14962</v>
      </c>
      <c r="C5508" s="331" t="str">
        <f t="shared" si="1"/>
        <v>TNLa Manouba</v>
      </c>
    </row>
    <row r="5509" ht="13.5" customHeight="1">
      <c r="A5509" s="331" t="s">
        <v>14963</v>
      </c>
      <c r="B5509" s="331" t="s">
        <v>14964</v>
      </c>
      <c r="C5509" s="331" t="str">
        <f t="shared" si="1"/>
        <v>TNNabeul</v>
      </c>
    </row>
    <row r="5510" ht="13.5" customHeight="1">
      <c r="A5510" s="331" t="s">
        <v>14965</v>
      </c>
      <c r="B5510" s="331" t="s">
        <v>14966</v>
      </c>
      <c r="C5510" s="331" t="str">
        <f t="shared" si="1"/>
        <v>TNZaghouan</v>
      </c>
    </row>
    <row r="5511" ht="13.5" customHeight="1">
      <c r="A5511" s="331" t="s">
        <v>14967</v>
      </c>
      <c r="B5511" s="331" t="s">
        <v>14968</v>
      </c>
      <c r="C5511" s="331" t="str">
        <f t="shared" si="1"/>
        <v>TNBizerte</v>
      </c>
    </row>
    <row r="5512" ht="13.5" customHeight="1">
      <c r="A5512" s="331" t="s">
        <v>14969</v>
      </c>
      <c r="B5512" s="331" t="s">
        <v>14970</v>
      </c>
      <c r="C5512" s="331" t="str">
        <f t="shared" si="1"/>
        <v>TNBéja</v>
      </c>
    </row>
    <row r="5513" ht="13.5" customHeight="1">
      <c r="A5513" s="331" t="s">
        <v>14971</v>
      </c>
      <c r="B5513" s="331" t="s">
        <v>14972</v>
      </c>
      <c r="C5513" s="331" t="str">
        <f t="shared" si="1"/>
        <v>TNJendouba</v>
      </c>
    </row>
    <row r="5514" ht="13.5" customHeight="1">
      <c r="A5514" s="331" t="s">
        <v>14973</v>
      </c>
      <c r="B5514" s="331" t="s">
        <v>14974</v>
      </c>
      <c r="C5514" s="331" t="str">
        <f t="shared" si="1"/>
        <v>TNLe Kef</v>
      </c>
    </row>
    <row r="5515" ht="13.5" customHeight="1">
      <c r="A5515" s="331" t="s">
        <v>14975</v>
      </c>
      <c r="B5515" s="331" t="s">
        <v>14976</v>
      </c>
      <c r="C5515" s="331" t="str">
        <f t="shared" si="1"/>
        <v>TNSiliana</v>
      </c>
    </row>
    <row r="5516" ht="13.5" customHeight="1">
      <c r="A5516" s="331" t="s">
        <v>14977</v>
      </c>
      <c r="B5516" s="331" t="s">
        <v>14978</v>
      </c>
      <c r="C5516" s="331" t="str">
        <f t="shared" si="1"/>
        <v>TNKairouan</v>
      </c>
    </row>
    <row r="5517" ht="13.5" customHeight="1">
      <c r="A5517" s="331" t="s">
        <v>14979</v>
      </c>
      <c r="B5517" s="331" t="s">
        <v>14980</v>
      </c>
      <c r="C5517" s="331" t="str">
        <f t="shared" si="1"/>
        <v>TNKasserine</v>
      </c>
    </row>
    <row r="5518" ht="13.5" customHeight="1">
      <c r="A5518" s="331" t="s">
        <v>14981</v>
      </c>
      <c r="B5518" s="331" t="s">
        <v>14982</v>
      </c>
      <c r="C5518" s="331" t="str">
        <f t="shared" si="1"/>
        <v>TNSidi Bouzid</v>
      </c>
    </row>
    <row r="5519" ht="13.5" customHeight="1">
      <c r="A5519" s="331" t="s">
        <v>14983</v>
      </c>
      <c r="B5519" s="331" t="s">
        <v>14984</v>
      </c>
      <c r="C5519" s="331" t="str">
        <f t="shared" si="1"/>
        <v>TNSousse</v>
      </c>
    </row>
    <row r="5520" ht="13.5" customHeight="1">
      <c r="A5520" s="331" t="s">
        <v>14985</v>
      </c>
      <c r="B5520" s="331" t="s">
        <v>14986</v>
      </c>
      <c r="C5520" s="331" t="str">
        <f t="shared" si="1"/>
        <v>TNMonastir</v>
      </c>
    </row>
    <row r="5521" ht="13.5" customHeight="1">
      <c r="A5521" s="331" t="s">
        <v>14987</v>
      </c>
      <c r="B5521" s="331" t="s">
        <v>14988</v>
      </c>
      <c r="C5521" s="331" t="str">
        <f t="shared" si="1"/>
        <v>TNMahdia</v>
      </c>
    </row>
    <row r="5522" ht="13.5" customHeight="1">
      <c r="A5522" s="331" t="s">
        <v>14989</v>
      </c>
      <c r="B5522" s="331" t="s">
        <v>14990</v>
      </c>
      <c r="C5522" s="331" t="str">
        <f t="shared" si="1"/>
        <v>TNSfax</v>
      </c>
    </row>
    <row r="5523" ht="13.5" customHeight="1">
      <c r="A5523" s="331" t="s">
        <v>14991</v>
      </c>
      <c r="B5523" s="331" t="s">
        <v>14992</v>
      </c>
      <c r="C5523" s="331" t="str">
        <f t="shared" si="1"/>
        <v>TNGafsa</v>
      </c>
    </row>
    <row r="5524" ht="13.5" customHeight="1">
      <c r="A5524" s="331" t="s">
        <v>14993</v>
      </c>
      <c r="B5524" s="331" t="s">
        <v>14994</v>
      </c>
      <c r="C5524" s="331" t="str">
        <f t="shared" si="1"/>
        <v>TNTozeur</v>
      </c>
    </row>
    <row r="5525" ht="13.5" customHeight="1">
      <c r="A5525" s="331" t="s">
        <v>14995</v>
      </c>
      <c r="B5525" s="331" t="s">
        <v>14996</v>
      </c>
      <c r="C5525" s="331" t="str">
        <f t="shared" si="1"/>
        <v>TNKébili</v>
      </c>
    </row>
    <row r="5526" ht="13.5" customHeight="1">
      <c r="A5526" s="331" t="s">
        <v>14997</v>
      </c>
      <c r="B5526" s="331" t="s">
        <v>14998</v>
      </c>
      <c r="C5526" s="331" t="str">
        <f t="shared" si="1"/>
        <v>TNGabès</v>
      </c>
    </row>
    <row r="5527" ht="13.5" customHeight="1">
      <c r="A5527" s="331" t="s">
        <v>14999</v>
      </c>
      <c r="B5527" s="331" t="s">
        <v>15000</v>
      </c>
      <c r="C5527" s="331" t="str">
        <f t="shared" si="1"/>
        <v>TNMédenine</v>
      </c>
    </row>
    <row r="5528" ht="13.5" customHeight="1">
      <c r="A5528" s="331" t="s">
        <v>15001</v>
      </c>
      <c r="B5528" s="331" t="s">
        <v>15002</v>
      </c>
      <c r="C5528" s="331" t="str">
        <f t="shared" si="1"/>
        <v>TNTataouine</v>
      </c>
    </row>
    <row r="5529" ht="13.5" customHeight="1">
      <c r="A5529" s="331" t="s">
        <v>15003</v>
      </c>
      <c r="B5529" s="331" t="s">
        <v>15004</v>
      </c>
      <c r="C5529" s="331" t="str">
        <f t="shared" si="1"/>
        <v>TO'Eua</v>
      </c>
    </row>
    <row r="5530" ht="13.5" customHeight="1">
      <c r="A5530" s="331" t="s">
        <v>15003</v>
      </c>
      <c r="B5530" s="331" t="s">
        <v>15004</v>
      </c>
      <c r="C5530" s="331" t="str">
        <f t="shared" si="1"/>
        <v>TO'Eua</v>
      </c>
    </row>
    <row r="5531" ht="13.5" customHeight="1">
      <c r="A5531" s="331" t="s">
        <v>15005</v>
      </c>
      <c r="B5531" s="331" t="s">
        <v>15006</v>
      </c>
      <c r="C5531" s="331" t="str">
        <f t="shared" si="1"/>
        <v>TOHa'apai</v>
      </c>
    </row>
    <row r="5532" ht="13.5" customHeight="1">
      <c r="A5532" s="331" t="s">
        <v>15005</v>
      </c>
      <c r="B5532" s="331" t="s">
        <v>15006</v>
      </c>
      <c r="C5532" s="331" t="str">
        <f t="shared" si="1"/>
        <v>TOHa'apai</v>
      </c>
    </row>
    <row r="5533" ht="13.5" customHeight="1">
      <c r="A5533" s="331" t="s">
        <v>15007</v>
      </c>
      <c r="B5533" s="331" t="s">
        <v>15008</v>
      </c>
      <c r="C5533" s="331" t="str">
        <f t="shared" si="1"/>
        <v>TONiuas</v>
      </c>
    </row>
    <row r="5534" ht="13.5" customHeight="1">
      <c r="A5534" s="331" t="s">
        <v>15007</v>
      </c>
      <c r="B5534" s="331" t="s">
        <v>15008</v>
      </c>
      <c r="C5534" s="331" t="str">
        <f t="shared" si="1"/>
        <v>TONiuas</v>
      </c>
    </row>
    <row r="5535" ht="13.5" customHeight="1">
      <c r="A5535" s="331" t="s">
        <v>15009</v>
      </c>
      <c r="B5535" s="331" t="s">
        <v>15010</v>
      </c>
      <c r="C5535" s="331" t="str">
        <f t="shared" si="1"/>
        <v>TOTongatapu</v>
      </c>
    </row>
    <row r="5536" ht="13.5" customHeight="1">
      <c r="A5536" s="331" t="s">
        <v>15009</v>
      </c>
      <c r="B5536" s="331" t="s">
        <v>15010</v>
      </c>
      <c r="C5536" s="331" t="str">
        <f t="shared" si="1"/>
        <v>TOTongatapu</v>
      </c>
    </row>
    <row r="5537" ht="13.5" customHeight="1">
      <c r="A5537" s="331" t="s">
        <v>15011</v>
      </c>
      <c r="B5537" s="331" t="s">
        <v>15012</v>
      </c>
      <c r="C5537" s="331" t="str">
        <f t="shared" si="1"/>
        <v>TOVava'u</v>
      </c>
    </row>
    <row r="5538" ht="13.5" customHeight="1">
      <c r="A5538" s="331" t="s">
        <v>15011</v>
      </c>
      <c r="B5538" s="331" t="s">
        <v>15012</v>
      </c>
      <c r="C5538" s="331" t="str">
        <f t="shared" si="1"/>
        <v>TOVava'u</v>
      </c>
    </row>
    <row r="5539" ht="13.5" customHeight="1">
      <c r="A5539" s="331" t="s">
        <v>15013</v>
      </c>
      <c r="B5539" s="331" t="s">
        <v>15014</v>
      </c>
      <c r="C5539" s="331" t="str">
        <f t="shared" si="1"/>
        <v>TRAdana</v>
      </c>
    </row>
    <row r="5540" ht="13.5" customHeight="1">
      <c r="A5540" s="331" t="s">
        <v>15015</v>
      </c>
      <c r="B5540" s="331" t="s">
        <v>15016</v>
      </c>
      <c r="C5540" s="331" t="str">
        <f t="shared" si="1"/>
        <v>TRAdıyaman</v>
      </c>
    </row>
    <row r="5541" ht="13.5" customHeight="1">
      <c r="A5541" s="331" t="s">
        <v>15017</v>
      </c>
      <c r="B5541" s="331" t="s">
        <v>15018</v>
      </c>
      <c r="C5541" s="331" t="str">
        <f t="shared" si="1"/>
        <v>TRAfyonkarahisar</v>
      </c>
    </row>
    <row r="5542" ht="13.5" customHeight="1">
      <c r="A5542" s="331" t="s">
        <v>15019</v>
      </c>
      <c r="B5542" s="331" t="s">
        <v>15020</v>
      </c>
      <c r="C5542" s="331" t="str">
        <f t="shared" si="1"/>
        <v>TRAğrı</v>
      </c>
    </row>
    <row r="5543" ht="13.5" customHeight="1">
      <c r="A5543" s="331" t="s">
        <v>15021</v>
      </c>
      <c r="B5543" s="331" t="s">
        <v>15022</v>
      </c>
      <c r="C5543" s="331" t="str">
        <f t="shared" si="1"/>
        <v>TRAmasya</v>
      </c>
    </row>
    <row r="5544" ht="13.5" customHeight="1">
      <c r="A5544" s="331" t="s">
        <v>15023</v>
      </c>
      <c r="B5544" s="331" t="s">
        <v>15024</v>
      </c>
      <c r="C5544" s="331" t="str">
        <f t="shared" si="1"/>
        <v>TRAnkara</v>
      </c>
    </row>
    <row r="5545" ht="13.5" customHeight="1">
      <c r="A5545" s="331" t="s">
        <v>15025</v>
      </c>
      <c r="B5545" s="331" t="s">
        <v>15026</v>
      </c>
      <c r="C5545" s="331" t="str">
        <f t="shared" si="1"/>
        <v>TRAntalya</v>
      </c>
    </row>
    <row r="5546" ht="13.5" customHeight="1">
      <c r="A5546" s="331" t="s">
        <v>15027</v>
      </c>
      <c r="B5546" s="331" t="s">
        <v>15028</v>
      </c>
      <c r="C5546" s="331" t="str">
        <f t="shared" si="1"/>
        <v>TRArtvin</v>
      </c>
    </row>
    <row r="5547" ht="13.5" customHeight="1">
      <c r="A5547" s="331" t="s">
        <v>15029</v>
      </c>
      <c r="B5547" s="331" t="s">
        <v>15030</v>
      </c>
      <c r="C5547" s="331" t="str">
        <f t="shared" si="1"/>
        <v>TRAydın</v>
      </c>
    </row>
    <row r="5548" ht="13.5" customHeight="1">
      <c r="A5548" s="331" t="s">
        <v>15031</v>
      </c>
      <c r="B5548" s="331" t="s">
        <v>15032</v>
      </c>
      <c r="C5548" s="331" t="str">
        <f t="shared" si="1"/>
        <v>TRBalıkesir</v>
      </c>
    </row>
    <row r="5549" ht="13.5" customHeight="1">
      <c r="A5549" s="331" t="s">
        <v>15033</v>
      </c>
      <c r="B5549" s="331" t="s">
        <v>15034</v>
      </c>
      <c r="C5549" s="331" t="str">
        <f t="shared" si="1"/>
        <v>TRBilecik</v>
      </c>
    </row>
    <row r="5550" ht="13.5" customHeight="1">
      <c r="A5550" s="331" t="s">
        <v>15035</v>
      </c>
      <c r="B5550" s="331" t="s">
        <v>15036</v>
      </c>
      <c r="C5550" s="331" t="str">
        <f t="shared" si="1"/>
        <v>TRBingöl</v>
      </c>
    </row>
    <row r="5551" ht="13.5" customHeight="1">
      <c r="A5551" s="331" t="s">
        <v>15037</v>
      </c>
      <c r="B5551" s="331" t="s">
        <v>15038</v>
      </c>
      <c r="C5551" s="331" t="str">
        <f t="shared" si="1"/>
        <v>TRBitlis</v>
      </c>
    </row>
    <row r="5552" ht="13.5" customHeight="1">
      <c r="A5552" s="331" t="s">
        <v>15039</v>
      </c>
      <c r="B5552" s="331" t="s">
        <v>15040</v>
      </c>
      <c r="C5552" s="331" t="str">
        <f t="shared" si="1"/>
        <v>TRBolu</v>
      </c>
    </row>
    <row r="5553" ht="13.5" customHeight="1">
      <c r="A5553" s="331" t="s">
        <v>15041</v>
      </c>
      <c r="B5553" s="331" t="s">
        <v>15042</v>
      </c>
      <c r="C5553" s="331" t="str">
        <f t="shared" si="1"/>
        <v>TRBurdur</v>
      </c>
    </row>
    <row r="5554" ht="13.5" customHeight="1">
      <c r="A5554" s="331" t="s">
        <v>15043</v>
      </c>
      <c r="B5554" s="331" t="s">
        <v>15044</v>
      </c>
      <c r="C5554" s="331" t="str">
        <f t="shared" si="1"/>
        <v>TRBursa</v>
      </c>
    </row>
    <row r="5555" ht="13.5" customHeight="1">
      <c r="A5555" s="331" t="s">
        <v>15045</v>
      </c>
      <c r="B5555" s="331" t="s">
        <v>15046</v>
      </c>
      <c r="C5555" s="331" t="str">
        <f t="shared" si="1"/>
        <v>TRÇanakkale</v>
      </c>
    </row>
    <row r="5556" ht="13.5" customHeight="1">
      <c r="A5556" s="331" t="s">
        <v>15047</v>
      </c>
      <c r="B5556" s="331" t="s">
        <v>15048</v>
      </c>
      <c r="C5556" s="331" t="str">
        <f t="shared" si="1"/>
        <v>TRÇankırı</v>
      </c>
    </row>
    <row r="5557" ht="13.5" customHeight="1">
      <c r="A5557" s="331" t="s">
        <v>15049</v>
      </c>
      <c r="B5557" s="331" t="s">
        <v>15050</v>
      </c>
      <c r="C5557" s="331" t="str">
        <f t="shared" si="1"/>
        <v>TRÇorum</v>
      </c>
    </row>
    <row r="5558" ht="13.5" customHeight="1">
      <c r="A5558" s="331" t="s">
        <v>15051</v>
      </c>
      <c r="B5558" s="331" t="s">
        <v>15052</v>
      </c>
      <c r="C5558" s="331" t="str">
        <f t="shared" si="1"/>
        <v>TRDenizli</v>
      </c>
    </row>
    <row r="5559" ht="13.5" customHeight="1">
      <c r="A5559" s="331" t="s">
        <v>15053</v>
      </c>
      <c r="B5559" s="331" t="s">
        <v>15054</v>
      </c>
      <c r="C5559" s="331" t="str">
        <f t="shared" si="1"/>
        <v>TRDiyarbakır</v>
      </c>
    </row>
    <row r="5560" ht="13.5" customHeight="1">
      <c r="A5560" s="331" t="s">
        <v>15055</v>
      </c>
      <c r="B5560" s="331" t="s">
        <v>15056</v>
      </c>
      <c r="C5560" s="331" t="str">
        <f t="shared" si="1"/>
        <v>TREdirne</v>
      </c>
    </row>
    <row r="5561" ht="13.5" customHeight="1">
      <c r="A5561" s="331" t="s">
        <v>15057</v>
      </c>
      <c r="B5561" s="331" t="s">
        <v>15058</v>
      </c>
      <c r="C5561" s="331" t="str">
        <f t="shared" si="1"/>
        <v>TRElazığ</v>
      </c>
    </row>
    <row r="5562" ht="13.5" customHeight="1">
      <c r="A5562" s="331" t="s">
        <v>15059</v>
      </c>
      <c r="B5562" s="331" t="s">
        <v>15060</v>
      </c>
      <c r="C5562" s="331" t="str">
        <f t="shared" si="1"/>
        <v>TRErzincan</v>
      </c>
    </row>
    <row r="5563" ht="13.5" customHeight="1">
      <c r="A5563" s="331" t="s">
        <v>15061</v>
      </c>
      <c r="B5563" s="331" t="s">
        <v>15062</v>
      </c>
      <c r="C5563" s="331" t="str">
        <f t="shared" si="1"/>
        <v>TRErzurum</v>
      </c>
    </row>
    <row r="5564" ht="13.5" customHeight="1">
      <c r="A5564" s="331" t="s">
        <v>15063</v>
      </c>
      <c r="B5564" s="331" t="s">
        <v>15064</v>
      </c>
      <c r="C5564" s="331" t="str">
        <f t="shared" si="1"/>
        <v>TREskişehir</v>
      </c>
    </row>
    <row r="5565" ht="13.5" customHeight="1">
      <c r="A5565" s="331" t="s">
        <v>15065</v>
      </c>
      <c r="B5565" s="331" t="s">
        <v>15066</v>
      </c>
      <c r="C5565" s="331" t="str">
        <f t="shared" si="1"/>
        <v>TRGaziantep</v>
      </c>
    </row>
    <row r="5566" ht="13.5" customHeight="1">
      <c r="A5566" s="331" t="s">
        <v>15067</v>
      </c>
      <c r="B5566" s="331" t="s">
        <v>15068</v>
      </c>
      <c r="C5566" s="331" t="str">
        <f t="shared" si="1"/>
        <v>TRGiresun</v>
      </c>
    </row>
    <row r="5567" ht="13.5" customHeight="1">
      <c r="A5567" s="331" t="s">
        <v>15069</v>
      </c>
      <c r="B5567" s="331" t="s">
        <v>15070</v>
      </c>
      <c r="C5567" s="331" t="str">
        <f t="shared" si="1"/>
        <v>TRGümüşhane</v>
      </c>
    </row>
    <row r="5568" ht="13.5" customHeight="1">
      <c r="A5568" s="331" t="s">
        <v>15071</v>
      </c>
      <c r="B5568" s="331" t="s">
        <v>15072</v>
      </c>
      <c r="C5568" s="331" t="str">
        <f t="shared" si="1"/>
        <v>TRHakkâri</v>
      </c>
    </row>
    <row r="5569" ht="13.5" customHeight="1">
      <c r="A5569" s="331" t="s">
        <v>15073</v>
      </c>
      <c r="B5569" s="331" t="s">
        <v>15074</v>
      </c>
      <c r="C5569" s="331" t="str">
        <f t="shared" si="1"/>
        <v>TRHatay</v>
      </c>
    </row>
    <row r="5570" ht="13.5" customHeight="1">
      <c r="A5570" s="331" t="s">
        <v>15075</v>
      </c>
      <c r="B5570" s="331" t="s">
        <v>15076</v>
      </c>
      <c r="C5570" s="331" t="str">
        <f t="shared" si="1"/>
        <v>TRIsparta</v>
      </c>
    </row>
    <row r="5571" ht="13.5" customHeight="1">
      <c r="A5571" s="331" t="s">
        <v>15077</v>
      </c>
      <c r="B5571" s="331" t="s">
        <v>15078</v>
      </c>
      <c r="C5571" s="331" t="str">
        <f t="shared" si="1"/>
        <v>TRMersin</v>
      </c>
    </row>
    <row r="5572" ht="13.5" customHeight="1">
      <c r="A5572" s="331" t="s">
        <v>15079</v>
      </c>
      <c r="B5572" s="331" t="s">
        <v>1287</v>
      </c>
      <c r="C5572" s="331" t="str">
        <f t="shared" si="1"/>
        <v>TRİstanbul</v>
      </c>
    </row>
    <row r="5573" ht="13.5" customHeight="1">
      <c r="A5573" s="331" t="s">
        <v>15080</v>
      </c>
      <c r="B5573" s="331" t="s">
        <v>15081</v>
      </c>
      <c r="C5573" s="331" t="str">
        <f t="shared" si="1"/>
        <v>TRİzmir</v>
      </c>
    </row>
    <row r="5574" ht="13.5" customHeight="1">
      <c r="A5574" s="331" t="s">
        <v>15082</v>
      </c>
      <c r="B5574" s="331" t="s">
        <v>15083</v>
      </c>
      <c r="C5574" s="331" t="str">
        <f t="shared" si="1"/>
        <v>TRKars</v>
      </c>
    </row>
    <row r="5575" ht="13.5" customHeight="1">
      <c r="A5575" s="331" t="s">
        <v>15084</v>
      </c>
      <c r="B5575" s="331" t="s">
        <v>15085</v>
      </c>
      <c r="C5575" s="331" t="str">
        <f t="shared" si="1"/>
        <v>TRKastamonu</v>
      </c>
    </row>
    <row r="5576" ht="13.5" customHeight="1">
      <c r="A5576" s="331" t="s">
        <v>15086</v>
      </c>
      <c r="B5576" s="331" t="s">
        <v>15087</v>
      </c>
      <c r="C5576" s="331" t="str">
        <f t="shared" si="1"/>
        <v>TRKayseri</v>
      </c>
    </row>
    <row r="5577" ht="13.5" customHeight="1">
      <c r="A5577" s="331" t="s">
        <v>15088</v>
      </c>
      <c r="B5577" s="331" t="s">
        <v>15089</v>
      </c>
      <c r="C5577" s="331" t="str">
        <f t="shared" si="1"/>
        <v>TRKırklareli</v>
      </c>
    </row>
    <row r="5578" ht="13.5" customHeight="1">
      <c r="A5578" s="331" t="s">
        <v>15090</v>
      </c>
      <c r="B5578" s="331" t="s">
        <v>15091</v>
      </c>
      <c r="C5578" s="331" t="str">
        <f t="shared" si="1"/>
        <v>TRKırşehir</v>
      </c>
    </row>
    <row r="5579" ht="13.5" customHeight="1">
      <c r="A5579" s="331" t="s">
        <v>15092</v>
      </c>
      <c r="B5579" s="331" t="s">
        <v>15093</v>
      </c>
      <c r="C5579" s="331" t="str">
        <f t="shared" si="1"/>
        <v>TRKocaeli</v>
      </c>
    </row>
    <row r="5580" ht="13.5" customHeight="1">
      <c r="A5580" s="331" t="s">
        <v>15094</v>
      </c>
      <c r="B5580" s="331" t="s">
        <v>15095</v>
      </c>
      <c r="C5580" s="331" t="str">
        <f t="shared" si="1"/>
        <v>TRKonya</v>
      </c>
    </row>
    <row r="5581" ht="13.5" customHeight="1">
      <c r="A5581" s="331" t="s">
        <v>15096</v>
      </c>
      <c r="B5581" s="331" t="s">
        <v>15097</v>
      </c>
      <c r="C5581" s="331" t="str">
        <f t="shared" si="1"/>
        <v>TRKütahya</v>
      </c>
    </row>
    <row r="5582" ht="13.5" customHeight="1">
      <c r="A5582" s="331" t="s">
        <v>15098</v>
      </c>
      <c r="B5582" s="331" t="s">
        <v>15099</v>
      </c>
      <c r="C5582" s="331" t="str">
        <f t="shared" si="1"/>
        <v>TRMalatya</v>
      </c>
    </row>
    <row r="5583" ht="13.5" customHeight="1">
      <c r="A5583" s="331" t="s">
        <v>15100</v>
      </c>
      <c r="B5583" s="331" t="s">
        <v>15101</v>
      </c>
      <c r="C5583" s="331" t="str">
        <f t="shared" si="1"/>
        <v>TRManisa</v>
      </c>
    </row>
    <row r="5584" ht="13.5" customHeight="1">
      <c r="A5584" s="331" t="s">
        <v>15102</v>
      </c>
      <c r="B5584" s="331" t="s">
        <v>15103</v>
      </c>
      <c r="C5584" s="331" t="str">
        <f t="shared" si="1"/>
        <v>TRKahramanmaraş</v>
      </c>
    </row>
    <row r="5585" ht="13.5" customHeight="1">
      <c r="A5585" s="331" t="s">
        <v>15104</v>
      </c>
      <c r="B5585" s="331" t="s">
        <v>15105</v>
      </c>
      <c r="C5585" s="331" t="str">
        <f t="shared" si="1"/>
        <v>TRMardin</v>
      </c>
    </row>
    <row r="5586" ht="13.5" customHeight="1">
      <c r="A5586" s="331" t="s">
        <v>15106</v>
      </c>
      <c r="B5586" s="331" t="s">
        <v>15107</v>
      </c>
      <c r="C5586" s="331" t="str">
        <f t="shared" si="1"/>
        <v>TRMuğla</v>
      </c>
    </row>
    <row r="5587" ht="13.5" customHeight="1">
      <c r="A5587" s="331" t="s">
        <v>15108</v>
      </c>
      <c r="B5587" s="331" t="s">
        <v>15109</v>
      </c>
      <c r="C5587" s="331" t="str">
        <f t="shared" si="1"/>
        <v>TRMuş</v>
      </c>
    </row>
    <row r="5588" ht="13.5" customHeight="1">
      <c r="A5588" s="331" t="s">
        <v>15110</v>
      </c>
      <c r="B5588" s="331" t="s">
        <v>15111</v>
      </c>
      <c r="C5588" s="331" t="str">
        <f t="shared" si="1"/>
        <v>TRNevşehir</v>
      </c>
    </row>
    <row r="5589" ht="13.5" customHeight="1">
      <c r="A5589" s="331" t="s">
        <v>15112</v>
      </c>
      <c r="B5589" s="331" t="s">
        <v>15113</v>
      </c>
      <c r="C5589" s="331" t="str">
        <f t="shared" si="1"/>
        <v>TRNiğde</v>
      </c>
    </row>
    <row r="5590" ht="13.5" customHeight="1">
      <c r="A5590" s="331" t="s">
        <v>15114</v>
      </c>
      <c r="B5590" s="331" t="s">
        <v>15115</v>
      </c>
      <c r="C5590" s="331" t="str">
        <f t="shared" si="1"/>
        <v>TROrdu</v>
      </c>
    </row>
    <row r="5591" ht="13.5" customHeight="1">
      <c r="A5591" s="331" t="s">
        <v>15116</v>
      </c>
      <c r="B5591" s="331" t="s">
        <v>15117</v>
      </c>
      <c r="C5591" s="331" t="str">
        <f t="shared" si="1"/>
        <v>TRRize</v>
      </c>
    </row>
    <row r="5592" ht="13.5" customHeight="1">
      <c r="A5592" s="331" t="s">
        <v>15118</v>
      </c>
      <c r="B5592" s="331" t="s">
        <v>15119</v>
      </c>
      <c r="C5592" s="331" t="str">
        <f t="shared" si="1"/>
        <v>TRSakarya</v>
      </c>
    </row>
    <row r="5593" ht="13.5" customHeight="1">
      <c r="A5593" s="331" t="s">
        <v>15120</v>
      </c>
      <c r="B5593" s="331" t="s">
        <v>15121</v>
      </c>
      <c r="C5593" s="331" t="str">
        <f t="shared" si="1"/>
        <v>TRSamsun</v>
      </c>
    </row>
    <row r="5594" ht="13.5" customHeight="1">
      <c r="A5594" s="331" t="s">
        <v>15122</v>
      </c>
      <c r="B5594" s="331" t="s">
        <v>15123</v>
      </c>
      <c r="C5594" s="331" t="str">
        <f t="shared" si="1"/>
        <v>TRSiirt</v>
      </c>
    </row>
    <row r="5595" ht="13.5" customHeight="1">
      <c r="A5595" s="331" t="s">
        <v>15124</v>
      </c>
      <c r="B5595" s="331" t="s">
        <v>15125</v>
      </c>
      <c r="C5595" s="331" t="str">
        <f t="shared" si="1"/>
        <v>TRSinop</v>
      </c>
    </row>
    <row r="5596" ht="13.5" customHeight="1">
      <c r="A5596" s="331" t="s">
        <v>15126</v>
      </c>
      <c r="B5596" s="331" t="s">
        <v>15127</v>
      </c>
      <c r="C5596" s="331" t="str">
        <f t="shared" si="1"/>
        <v>TRSivas</v>
      </c>
    </row>
    <row r="5597" ht="13.5" customHeight="1">
      <c r="A5597" s="331" t="s">
        <v>15128</v>
      </c>
      <c r="B5597" s="331" t="s">
        <v>15129</v>
      </c>
      <c r="C5597" s="331" t="str">
        <f t="shared" si="1"/>
        <v>TRTekirdağ</v>
      </c>
    </row>
    <row r="5598" ht="13.5" customHeight="1">
      <c r="A5598" s="331" t="s">
        <v>15130</v>
      </c>
      <c r="B5598" s="331" t="s">
        <v>15131</v>
      </c>
      <c r="C5598" s="331" t="str">
        <f t="shared" si="1"/>
        <v>TRTokat</v>
      </c>
    </row>
    <row r="5599" ht="13.5" customHeight="1">
      <c r="A5599" s="331" t="s">
        <v>15132</v>
      </c>
      <c r="B5599" s="331" t="s">
        <v>15133</v>
      </c>
      <c r="C5599" s="331" t="str">
        <f t="shared" si="1"/>
        <v>TRTrabzon</v>
      </c>
    </row>
    <row r="5600" ht="13.5" customHeight="1">
      <c r="A5600" s="331" t="s">
        <v>15134</v>
      </c>
      <c r="B5600" s="331" t="s">
        <v>15135</v>
      </c>
      <c r="C5600" s="331" t="str">
        <f t="shared" si="1"/>
        <v>TRTunceli</v>
      </c>
    </row>
    <row r="5601" ht="13.5" customHeight="1">
      <c r="A5601" s="331" t="s">
        <v>15136</v>
      </c>
      <c r="B5601" s="331" t="s">
        <v>15137</v>
      </c>
      <c r="C5601" s="331" t="str">
        <f t="shared" si="1"/>
        <v>TRŞanlıurfa</v>
      </c>
    </row>
    <row r="5602" ht="13.5" customHeight="1">
      <c r="A5602" s="331" t="s">
        <v>15138</v>
      </c>
      <c r="B5602" s="331" t="s">
        <v>15139</v>
      </c>
      <c r="C5602" s="331" t="str">
        <f t="shared" si="1"/>
        <v>TRUşak</v>
      </c>
    </row>
    <row r="5603" ht="13.5" customHeight="1">
      <c r="A5603" s="331" t="s">
        <v>15140</v>
      </c>
      <c r="B5603" s="331" t="s">
        <v>15141</v>
      </c>
      <c r="C5603" s="331" t="str">
        <f t="shared" si="1"/>
        <v>TRVan</v>
      </c>
    </row>
    <row r="5604" ht="13.5" customHeight="1">
      <c r="A5604" s="331" t="s">
        <v>15142</v>
      </c>
      <c r="B5604" s="331" t="s">
        <v>15143</v>
      </c>
      <c r="C5604" s="331" t="str">
        <f t="shared" si="1"/>
        <v>TRYozgat</v>
      </c>
    </row>
    <row r="5605" ht="13.5" customHeight="1">
      <c r="A5605" s="331" t="s">
        <v>15144</v>
      </c>
      <c r="B5605" s="331" t="s">
        <v>15145</v>
      </c>
      <c r="C5605" s="331" t="str">
        <f t="shared" si="1"/>
        <v>TRZonguldak</v>
      </c>
    </row>
    <row r="5606" ht="13.5" customHeight="1">
      <c r="A5606" s="331" t="s">
        <v>15146</v>
      </c>
      <c r="B5606" s="331" t="s">
        <v>15147</v>
      </c>
      <c r="C5606" s="331" t="str">
        <f t="shared" si="1"/>
        <v>TRAksaray</v>
      </c>
    </row>
    <row r="5607" ht="13.5" customHeight="1">
      <c r="A5607" s="331" t="s">
        <v>15148</v>
      </c>
      <c r="B5607" s="331" t="s">
        <v>15149</v>
      </c>
      <c r="C5607" s="331" t="str">
        <f t="shared" si="1"/>
        <v>TRBayburt</v>
      </c>
    </row>
    <row r="5608" ht="13.5" customHeight="1">
      <c r="A5608" s="331" t="s">
        <v>15150</v>
      </c>
      <c r="B5608" s="331" t="s">
        <v>15151</v>
      </c>
      <c r="C5608" s="331" t="str">
        <f t="shared" si="1"/>
        <v>TRKaraman</v>
      </c>
    </row>
    <row r="5609" ht="13.5" customHeight="1">
      <c r="A5609" s="331" t="s">
        <v>15152</v>
      </c>
      <c r="B5609" s="331" t="s">
        <v>15153</v>
      </c>
      <c r="C5609" s="331" t="str">
        <f t="shared" si="1"/>
        <v>TRKırıkkale</v>
      </c>
    </row>
    <row r="5610" ht="13.5" customHeight="1">
      <c r="A5610" s="331" t="s">
        <v>15154</v>
      </c>
      <c r="B5610" s="331" t="s">
        <v>15155</v>
      </c>
      <c r="C5610" s="331" t="str">
        <f t="shared" si="1"/>
        <v>TRBatman</v>
      </c>
    </row>
    <row r="5611" ht="13.5" customHeight="1">
      <c r="A5611" s="331" t="s">
        <v>15156</v>
      </c>
      <c r="B5611" s="331" t="s">
        <v>15157</v>
      </c>
      <c r="C5611" s="331" t="str">
        <f t="shared" si="1"/>
        <v>TRŞırnak</v>
      </c>
    </row>
    <row r="5612" ht="13.5" customHeight="1">
      <c r="A5612" s="331" t="s">
        <v>15158</v>
      </c>
      <c r="B5612" s="331" t="s">
        <v>15159</v>
      </c>
      <c r="C5612" s="331" t="str">
        <f t="shared" si="1"/>
        <v>TRBartın</v>
      </c>
    </row>
    <row r="5613" ht="13.5" customHeight="1">
      <c r="A5613" s="331" t="s">
        <v>15160</v>
      </c>
      <c r="B5613" s="331" t="s">
        <v>15161</v>
      </c>
      <c r="C5613" s="331" t="str">
        <f t="shared" si="1"/>
        <v>TRArdahan</v>
      </c>
    </row>
    <row r="5614" ht="13.5" customHeight="1">
      <c r="A5614" s="331" t="s">
        <v>15162</v>
      </c>
      <c r="B5614" s="331" t="s">
        <v>15163</v>
      </c>
      <c r="C5614" s="331" t="str">
        <f t="shared" si="1"/>
        <v>TRIğdır</v>
      </c>
    </row>
    <row r="5615" ht="13.5" customHeight="1">
      <c r="A5615" s="331" t="s">
        <v>15164</v>
      </c>
      <c r="B5615" s="331" t="s">
        <v>15165</v>
      </c>
      <c r="C5615" s="331" t="str">
        <f t="shared" si="1"/>
        <v>TRYalova</v>
      </c>
    </row>
    <row r="5616" ht="13.5" customHeight="1">
      <c r="A5616" s="331" t="s">
        <v>15166</v>
      </c>
      <c r="B5616" s="331" t="s">
        <v>15167</v>
      </c>
      <c r="C5616" s="331" t="str">
        <f t="shared" si="1"/>
        <v>TRKarabük</v>
      </c>
    </row>
    <row r="5617" ht="13.5" customHeight="1">
      <c r="A5617" s="331" t="s">
        <v>15168</v>
      </c>
      <c r="B5617" s="331" t="s">
        <v>15169</v>
      </c>
      <c r="C5617" s="331" t="str">
        <f t="shared" si="1"/>
        <v>TRKilis</v>
      </c>
    </row>
    <row r="5618" ht="13.5" customHeight="1">
      <c r="A5618" s="331" t="s">
        <v>15170</v>
      </c>
      <c r="B5618" s="331" t="s">
        <v>15171</v>
      </c>
      <c r="C5618" s="331" t="str">
        <f t="shared" si="1"/>
        <v>TROsmaniye</v>
      </c>
    </row>
    <row r="5619" ht="13.5" customHeight="1">
      <c r="A5619" s="331" t="s">
        <v>15172</v>
      </c>
      <c r="B5619" s="331" t="s">
        <v>15173</v>
      </c>
      <c r="C5619" s="331" t="str">
        <f t="shared" si="1"/>
        <v>TRDüzce</v>
      </c>
    </row>
    <row r="5620" ht="13.5" customHeight="1">
      <c r="A5620" s="331" t="s">
        <v>15174</v>
      </c>
      <c r="B5620" s="331" t="s">
        <v>15175</v>
      </c>
      <c r="C5620" s="331" t="str">
        <f t="shared" si="1"/>
        <v>TTArima</v>
      </c>
    </row>
    <row r="5621" ht="13.5" customHeight="1">
      <c r="A5621" s="331" t="s">
        <v>15176</v>
      </c>
      <c r="B5621" s="331" t="s">
        <v>15177</v>
      </c>
      <c r="C5621" s="331" t="str">
        <f t="shared" si="1"/>
        <v>TTChaguanas</v>
      </c>
    </row>
    <row r="5622" ht="13.5" customHeight="1">
      <c r="A5622" s="331" t="s">
        <v>15178</v>
      </c>
      <c r="B5622" s="331" t="s">
        <v>15179</v>
      </c>
      <c r="C5622" s="331" t="str">
        <f t="shared" si="1"/>
        <v>TTPort of Spain</v>
      </c>
    </row>
    <row r="5623" ht="13.5" customHeight="1">
      <c r="A5623" s="331" t="s">
        <v>15180</v>
      </c>
      <c r="B5623" s="331" t="s">
        <v>15181</v>
      </c>
      <c r="C5623" s="331" t="str">
        <f t="shared" si="1"/>
        <v>TTPoint Fortin</v>
      </c>
    </row>
    <row r="5624" ht="13.5" customHeight="1">
      <c r="A5624" s="331" t="s">
        <v>15182</v>
      </c>
      <c r="B5624" s="331" t="s">
        <v>15183</v>
      </c>
      <c r="C5624" s="331" t="str">
        <f t="shared" si="1"/>
        <v>TTSan Fernando</v>
      </c>
    </row>
    <row r="5625" ht="13.5" customHeight="1">
      <c r="A5625" s="331" t="s">
        <v>15184</v>
      </c>
      <c r="B5625" s="331" t="s">
        <v>15185</v>
      </c>
      <c r="C5625" s="331" t="str">
        <f t="shared" si="1"/>
        <v>TTCouva-Tabaquite-Talparo</v>
      </c>
    </row>
    <row r="5626" ht="13.5" customHeight="1">
      <c r="A5626" s="331" t="s">
        <v>15186</v>
      </c>
      <c r="B5626" s="331" t="s">
        <v>15187</v>
      </c>
      <c r="C5626" s="331" t="str">
        <f t="shared" si="1"/>
        <v>TTDiego Martin</v>
      </c>
    </row>
    <row r="5627" ht="13.5" customHeight="1">
      <c r="A5627" s="331" t="s">
        <v>15188</v>
      </c>
      <c r="B5627" s="331" t="s">
        <v>15189</v>
      </c>
      <c r="C5627" s="331" t="str">
        <f t="shared" si="1"/>
        <v>TTMayaro-Rio Claro</v>
      </c>
    </row>
    <row r="5628" ht="13.5" customHeight="1">
      <c r="A5628" s="331" t="s">
        <v>15190</v>
      </c>
      <c r="B5628" s="331" t="s">
        <v>15191</v>
      </c>
      <c r="C5628" s="331" t="str">
        <f t="shared" si="1"/>
        <v>TTPenal-Debe</v>
      </c>
    </row>
    <row r="5629" ht="13.5" customHeight="1">
      <c r="A5629" s="331" t="s">
        <v>15192</v>
      </c>
      <c r="B5629" s="331" t="s">
        <v>15193</v>
      </c>
      <c r="C5629" s="331" t="str">
        <f t="shared" si="1"/>
        <v>TTPrinces Town</v>
      </c>
    </row>
    <row r="5630" ht="13.5" customHeight="1">
      <c r="A5630" s="331" t="s">
        <v>15194</v>
      </c>
      <c r="B5630" s="331" t="s">
        <v>15195</v>
      </c>
      <c r="C5630" s="331" t="str">
        <f t="shared" si="1"/>
        <v>TTSangre Grande</v>
      </c>
    </row>
    <row r="5631" ht="13.5" customHeight="1">
      <c r="A5631" s="331" t="s">
        <v>15196</v>
      </c>
      <c r="B5631" s="331" t="s">
        <v>15197</v>
      </c>
      <c r="C5631" s="331" t="str">
        <f t="shared" si="1"/>
        <v>TTSiparia</v>
      </c>
    </row>
    <row r="5632" ht="13.5" customHeight="1">
      <c r="A5632" s="331" t="s">
        <v>15198</v>
      </c>
      <c r="B5632" s="331" t="s">
        <v>15199</v>
      </c>
      <c r="C5632" s="331" t="str">
        <f t="shared" si="1"/>
        <v>TTSan Juan-Laventille</v>
      </c>
    </row>
    <row r="5633" ht="13.5" customHeight="1">
      <c r="A5633" s="331" t="s">
        <v>15200</v>
      </c>
      <c r="B5633" s="331" t="s">
        <v>15201</v>
      </c>
      <c r="C5633" s="331" t="str">
        <f t="shared" si="1"/>
        <v>TTTunapuna-Piarco</v>
      </c>
    </row>
    <row r="5634" ht="13.5" customHeight="1">
      <c r="A5634" s="331" t="s">
        <v>15202</v>
      </c>
      <c r="B5634" s="331" t="s">
        <v>15203</v>
      </c>
      <c r="C5634" s="331" t="str">
        <f t="shared" si="1"/>
        <v>TTTobago</v>
      </c>
    </row>
    <row r="5635" ht="13.5" customHeight="1">
      <c r="A5635" s="331" t="s">
        <v>15204</v>
      </c>
      <c r="B5635" s="331" t="s">
        <v>15205</v>
      </c>
      <c r="C5635" s="331" t="str">
        <f t="shared" si="1"/>
        <v>TVNiutao</v>
      </c>
    </row>
    <row r="5636" ht="13.5" customHeight="1">
      <c r="A5636" s="331" t="s">
        <v>15206</v>
      </c>
      <c r="B5636" s="331" t="s">
        <v>15207</v>
      </c>
      <c r="C5636" s="331" t="str">
        <f t="shared" si="1"/>
        <v>TVNukufetau</v>
      </c>
    </row>
    <row r="5637" ht="13.5" customHeight="1">
      <c r="A5637" s="331" t="s">
        <v>15208</v>
      </c>
      <c r="B5637" s="331" t="s">
        <v>15209</v>
      </c>
      <c r="C5637" s="331" t="str">
        <f t="shared" si="1"/>
        <v>TVNukulaelae</v>
      </c>
    </row>
    <row r="5638" ht="13.5" customHeight="1">
      <c r="A5638" s="331" t="s">
        <v>15210</v>
      </c>
      <c r="B5638" s="331" t="s">
        <v>15211</v>
      </c>
      <c r="C5638" s="331" t="str">
        <f t="shared" si="1"/>
        <v>TVNanumea</v>
      </c>
    </row>
    <row r="5639" ht="13.5" customHeight="1">
      <c r="A5639" s="331" t="s">
        <v>15212</v>
      </c>
      <c r="B5639" s="331" t="s">
        <v>15213</v>
      </c>
      <c r="C5639" s="331" t="str">
        <f t="shared" si="1"/>
        <v>TVNanumaga</v>
      </c>
    </row>
    <row r="5640" ht="13.5" customHeight="1">
      <c r="A5640" s="331" t="s">
        <v>15214</v>
      </c>
      <c r="B5640" s="331" t="s">
        <v>15215</v>
      </c>
      <c r="C5640" s="331" t="str">
        <f t="shared" si="1"/>
        <v>TVNui</v>
      </c>
    </row>
    <row r="5641" ht="13.5" customHeight="1">
      <c r="A5641" s="331" t="s">
        <v>15216</v>
      </c>
      <c r="B5641" s="331" t="s">
        <v>15217</v>
      </c>
      <c r="C5641" s="331" t="str">
        <f t="shared" si="1"/>
        <v>TVVaitupu</v>
      </c>
    </row>
    <row r="5642" ht="13.5" customHeight="1">
      <c r="A5642" s="331" t="s">
        <v>15218</v>
      </c>
      <c r="B5642" s="331" t="s">
        <v>15219</v>
      </c>
      <c r="C5642" s="331" t="str">
        <f t="shared" si="1"/>
        <v>TVFunafuti</v>
      </c>
    </row>
    <row r="5643" ht="13.5" customHeight="1">
      <c r="A5643" s="331" t="s">
        <v>15220</v>
      </c>
      <c r="B5643" s="331" t="s">
        <v>15221</v>
      </c>
      <c r="C5643" s="331" t="str">
        <f t="shared" si="1"/>
        <v>TWChiayi</v>
      </c>
    </row>
    <row r="5644" ht="13.5" customHeight="1">
      <c r="A5644" s="331" t="s">
        <v>15222</v>
      </c>
      <c r="B5644" s="331" t="s">
        <v>15223</v>
      </c>
      <c r="C5644" s="331" t="str">
        <f t="shared" si="1"/>
        <v>TWHsinchu</v>
      </c>
    </row>
    <row r="5645" ht="13.5" customHeight="1">
      <c r="A5645" s="331" t="s">
        <v>15224</v>
      </c>
      <c r="B5645" s="331" t="s">
        <v>15225</v>
      </c>
      <c r="C5645" s="331" t="str">
        <f t="shared" si="1"/>
        <v>TWKeelung</v>
      </c>
    </row>
    <row r="5646" ht="13.5" customHeight="1">
      <c r="A5646" s="331" t="s">
        <v>15226</v>
      </c>
      <c r="B5646" s="331" t="s">
        <v>1366</v>
      </c>
      <c r="C5646" s="331" t="str">
        <f t="shared" si="1"/>
        <v>TWKaohsiung</v>
      </c>
    </row>
    <row r="5647" ht="13.5" customHeight="1">
      <c r="A5647" s="331" t="s">
        <v>15227</v>
      </c>
      <c r="B5647" s="331" t="s">
        <v>15228</v>
      </c>
      <c r="C5647" s="331" t="str">
        <f t="shared" si="1"/>
        <v>TWNew Taipei</v>
      </c>
    </row>
    <row r="5648" ht="13.5" customHeight="1">
      <c r="A5648" s="331" t="s">
        <v>15229</v>
      </c>
      <c r="B5648" s="331" t="s">
        <v>1624</v>
      </c>
      <c r="C5648" s="331" t="str">
        <f t="shared" si="1"/>
        <v>TWTaoyuan</v>
      </c>
    </row>
    <row r="5649" ht="13.5" customHeight="1">
      <c r="A5649" s="331" t="s">
        <v>15230</v>
      </c>
      <c r="B5649" s="331" t="s">
        <v>1627</v>
      </c>
      <c r="C5649" s="331" t="str">
        <f t="shared" si="1"/>
        <v>TWTainan</v>
      </c>
    </row>
    <row r="5650" ht="13.5" customHeight="1">
      <c r="A5650" s="331" t="s">
        <v>15231</v>
      </c>
      <c r="B5650" s="331" t="s">
        <v>15232</v>
      </c>
      <c r="C5650" s="331" t="str">
        <f t="shared" si="1"/>
        <v>TWTaipei</v>
      </c>
    </row>
    <row r="5651" ht="13.5" customHeight="1">
      <c r="A5651" s="331" t="s">
        <v>15233</v>
      </c>
      <c r="B5651" s="331" t="s">
        <v>15234</v>
      </c>
      <c r="C5651" s="331" t="str">
        <f t="shared" si="1"/>
        <v>TWTaichung</v>
      </c>
    </row>
    <row r="5652" ht="13.5" customHeight="1">
      <c r="A5652" s="331" t="s">
        <v>15235</v>
      </c>
      <c r="B5652" s="331" t="s">
        <v>15236</v>
      </c>
      <c r="C5652" s="331" t="str">
        <f t="shared" si="1"/>
        <v>TWChanghua</v>
      </c>
    </row>
    <row r="5653" ht="13.5" customHeight="1">
      <c r="A5653" s="331" t="s">
        <v>15237</v>
      </c>
      <c r="B5653" s="331" t="s">
        <v>15221</v>
      </c>
      <c r="C5653" s="331" t="str">
        <f t="shared" si="1"/>
        <v>TWChiayi</v>
      </c>
    </row>
    <row r="5654" ht="13.5" customHeight="1">
      <c r="A5654" s="331" t="s">
        <v>15238</v>
      </c>
      <c r="B5654" s="331" t="s">
        <v>15223</v>
      </c>
      <c r="C5654" s="331" t="str">
        <f t="shared" si="1"/>
        <v>TWHsinchu</v>
      </c>
    </row>
    <row r="5655" ht="13.5" customHeight="1">
      <c r="A5655" s="331" t="s">
        <v>15239</v>
      </c>
      <c r="B5655" s="331" t="s">
        <v>15240</v>
      </c>
      <c r="C5655" s="331" t="str">
        <f t="shared" si="1"/>
        <v>TWHualien</v>
      </c>
    </row>
    <row r="5656" ht="13.5" customHeight="1">
      <c r="A5656" s="331" t="s">
        <v>15241</v>
      </c>
      <c r="B5656" s="331" t="s">
        <v>1972</v>
      </c>
      <c r="C5656" s="331" t="str">
        <f t="shared" si="1"/>
        <v>TWYilan</v>
      </c>
    </row>
    <row r="5657" ht="13.5" customHeight="1">
      <c r="A5657" s="331" t="s">
        <v>15242</v>
      </c>
      <c r="B5657" s="331" t="s">
        <v>15243</v>
      </c>
      <c r="C5657" s="331" t="str">
        <f t="shared" si="1"/>
        <v>TWKinmen</v>
      </c>
    </row>
    <row r="5658" ht="13.5" customHeight="1">
      <c r="A5658" s="331" t="s">
        <v>15244</v>
      </c>
      <c r="B5658" s="331" t="s">
        <v>15245</v>
      </c>
      <c r="C5658" s="331" t="str">
        <f t="shared" si="1"/>
        <v>TWLienchiang</v>
      </c>
    </row>
    <row r="5659" ht="13.5" customHeight="1">
      <c r="A5659" s="331" t="s">
        <v>15246</v>
      </c>
      <c r="B5659" s="331" t="s">
        <v>15247</v>
      </c>
      <c r="C5659" s="331" t="str">
        <f t="shared" si="1"/>
        <v>TWMiaoli</v>
      </c>
    </row>
    <row r="5660" ht="13.5" customHeight="1">
      <c r="A5660" s="331" t="s">
        <v>15248</v>
      </c>
      <c r="B5660" s="331" t="s">
        <v>15249</v>
      </c>
      <c r="C5660" s="331" t="str">
        <f t="shared" si="1"/>
        <v>TWNantou</v>
      </c>
    </row>
    <row r="5661" ht="13.5" customHeight="1">
      <c r="A5661" s="331" t="s">
        <v>15250</v>
      </c>
      <c r="B5661" s="331" t="s">
        <v>15251</v>
      </c>
      <c r="C5661" s="331" t="str">
        <f t="shared" si="1"/>
        <v>TWPenghu</v>
      </c>
    </row>
    <row r="5662" ht="13.5" customHeight="1">
      <c r="A5662" s="331" t="s">
        <v>15252</v>
      </c>
      <c r="B5662" s="331" t="s">
        <v>1970</v>
      </c>
      <c r="C5662" s="331" t="str">
        <f t="shared" si="1"/>
        <v>TWPingtung</v>
      </c>
    </row>
    <row r="5663" ht="13.5" customHeight="1">
      <c r="A5663" s="331" t="s">
        <v>15253</v>
      </c>
      <c r="B5663" s="331" t="s">
        <v>15254</v>
      </c>
      <c r="C5663" s="331" t="str">
        <f t="shared" si="1"/>
        <v>TWTaitung</v>
      </c>
    </row>
    <row r="5664" ht="13.5" customHeight="1">
      <c r="A5664" s="331" t="s">
        <v>15255</v>
      </c>
      <c r="B5664" s="331" t="s">
        <v>15256</v>
      </c>
      <c r="C5664" s="331" t="str">
        <f t="shared" si="1"/>
        <v>TWYunlin</v>
      </c>
    </row>
    <row r="5665" ht="13.5" customHeight="1">
      <c r="A5665" s="331" t="s">
        <v>15257</v>
      </c>
      <c r="B5665" s="331" t="s">
        <v>15258</v>
      </c>
      <c r="C5665" s="331" t="str">
        <f t="shared" si="1"/>
        <v>TZArusha</v>
      </c>
    </row>
    <row r="5666" ht="13.5" customHeight="1">
      <c r="A5666" s="331" t="s">
        <v>15259</v>
      </c>
      <c r="B5666" s="331" t="s">
        <v>15260</v>
      </c>
      <c r="C5666" s="331" t="str">
        <f t="shared" si="1"/>
        <v>TZDar es Salaam</v>
      </c>
    </row>
    <row r="5667" ht="13.5" customHeight="1">
      <c r="A5667" s="331" t="s">
        <v>15261</v>
      </c>
      <c r="B5667" s="331" t="s">
        <v>15262</v>
      </c>
      <c r="C5667" s="331" t="str">
        <f t="shared" si="1"/>
        <v>TZDodoma</v>
      </c>
    </row>
    <row r="5668" ht="13.5" customHeight="1">
      <c r="A5668" s="331" t="s">
        <v>15263</v>
      </c>
      <c r="B5668" s="331" t="s">
        <v>15264</v>
      </c>
      <c r="C5668" s="331" t="str">
        <f t="shared" si="1"/>
        <v>TZIringa</v>
      </c>
    </row>
    <row r="5669" ht="13.5" customHeight="1">
      <c r="A5669" s="331" t="s">
        <v>15265</v>
      </c>
      <c r="B5669" s="331" t="s">
        <v>15266</v>
      </c>
      <c r="C5669" s="331" t="str">
        <f t="shared" si="1"/>
        <v>TZKagera</v>
      </c>
    </row>
    <row r="5670" ht="13.5" customHeight="1">
      <c r="A5670" s="331" t="s">
        <v>15267</v>
      </c>
      <c r="B5670" s="331" t="s">
        <v>15268</v>
      </c>
      <c r="C5670" s="331" t="str">
        <f t="shared" si="1"/>
        <v>TZPemba North</v>
      </c>
    </row>
    <row r="5671" ht="13.5" customHeight="1">
      <c r="A5671" s="331" t="s">
        <v>15267</v>
      </c>
      <c r="B5671" s="331" t="s">
        <v>15269</v>
      </c>
      <c r="C5671" s="331" t="str">
        <f t="shared" si="1"/>
        <v>TZKaskazini Pemba</v>
      </c>
    </row>
    <row r="5672" ht="13.5" customHeight="1">
      <c r="A5672" s="331" t="s">
        <v>15270</v>
      </c>
      <c r="B5672" s="331" t="s">
        <v>15271</v>
      </c>
      <c r="C5672" s="331" t="str">
        <f t="shared" si="1"/>
        <v>TZZanzibar North</v>
      </c>
    </row>
    <row r="5673" ht="13.5" customHeight="1">
      <c r="A5673" s="331" t="s">
        <v>15270</v>
      </c>
      <c r="B5673" s="331" t="s">
        <v>15272</v>
      </c>
      <c r="C5673" s="331" t="str">
        <f t="shared" si="1"/>
        <v>TZKaskazini Unguja</v>
      </c>
    </row>
    <row r="5674" ht="13.5" customHeight="1">
      <c r="A5674" s="331" t="s">
        <v>15273</v>
      </c>
      <c r="B5674" s="331" t="s">
        <v>15274</v>
      </c>
      <c r="C5674" s="331" t="str">
        <f t="shared" si="1"/>
        <v>TZKigoma</v>
      </c>
    </row>
    <row r="5675" ht="13.5" customHeight="1">
      <c r="A5675" s="331" t="s">
        <v>15275</v>
      </c>
      <c r="B5675" s="331" t="s">
        <v>15276</v>
      </c>
      <c r="C5675" s="331" t="str">
        <f t="shared" si="1"/>
        <v>TZKilimanjaro</v>
      </c>
    </row>
    <row r="5676" ht="13.5" customHeight="1">
      <c r="A5676" s="331" t="s">
        <v>15277</v>
      </c>
      <c r="B5676" s="331" t="s">
        <v>15278</v>
      </c>
      <c r="C5676" s="331" t="str">
        <f t="shared" si="1"/>
        <v>TZPemba South</v>
      </c>
    </row>
    <row r="5677" ht="13.5" customHeight="1">
      <c r="A5677" s="331" t="s">
        <v>15277</v>
      </c>
      <c r="B5677" s="331" t="s">
        <v>15279</v>
      </c>
      <c r="C5677" s="331" t="str">
        <f t="shared" si="1"/>
        <v>TZKusini Pemba</v>
      </c>
    </row>
    <row r="5678" ht="13.5" customHeight="1">
      <c r="A5678" s="331" t="s">
        <v>15280</v>
      </c>
      <c r="B5678" s="331" t="s">
        <v>15281</v>
      </c>
      <c r="C5678" s="331" t="str">
        <f t="shared" si="1"/>
        <v>TZZanzibar South</v>
      </c>
    </row>
    <row r="5679" ht="13.5" customHeight="1">
      <c r="A5679" s="331" t="s">
        <v>15280</v>
      </c>
      <c r="B5679" s="331" t="s">
        <v>15282</v>
      </c>
      <c r="C5679" s="331" t="str">
        <f t="shared" si="1"/>
        <v>TZKusini Unguja</v>
      </c>
    </row>
    <row r="5680" ht="13.5" customHeight="1">
      <c r="A5680" s="331" t="s">
        <v>15283</v>
      </c>
      <c r="B5680" s="331" t="s">
        <v>15284</v>
      </c>
      <c r="C5680" s="331" t="str">
        <f t="shared" si="1"/>
        <v>TZLindi</v>
      </c>
    </row>
    <row r="5681" ht="13.5" customHeight="1">
      <c r="A5681" s="331" t="s">
        <v>15285</v>
      </c>
      <c r="B5681" s="331" t="s">
        <v>15286</v>
      </c>
      <c r="C5681" s="331" t="str">
        <f t="shared" si="1"/>
        <v>TZMara</v>
      </c>
    </row>
    <row r="5682" ht="13.5" customHeight="1">
      <c r="A5682" s="331" t="s">
        <v>15287</v>
      </c>
      <c r="B5682" s="331" t="s">
        <v>15288</v>
      </c>
      <c r="C5682" s="331" t="str">
        <f t="shared" si="1"/>
        <v>TZMbeya</v>
      </c>
    </row>
    <row r="5683" ht="13.5" customHeight="1">
      <c r="A5683" s="331" t="s">
        <v>15289</v>
      </c>
      <c r="B5683" s="331" t="s">
        <v>15290</v>
      </c>
      <c r="C5683" s="331" t="str">
        <f t="shared" si="1"/>
        <v>TZZanzibar West</v>
      </c>
    </row>
    <row r="5684" ht="13.5" customHeight="1">
      <c r="A5684" s="331" t="s">
        <v>15289</v>
      </c>
      <c r="B5684" s="331" t="s">
        <v>15291</v>
      </c>
      <c r="C5684" s="331" t="str">
        <f t="shared" si="1"/>
        <v>TZMjini Magharibi</v>
      </c>
    </row>
    <row r="5685" ht="13.5" customHeight="1">
      <c r="A5685" s="331" t="s">
        <v>15292</v>
      </c>
      <c r="B5685" s="331" t="s">
        <v>15293</v>
      </c>
      <c r="C5685" s="331" t="str">
        <f t="shared" si="1"/>
        <v>TZMorogoro</v>
      </c>
    </row>
    <row r="5686" ht="13.5" customHeight="1">
      <c r="A5686" s="331" t="s">
        <v>15294</v>
      </c>
      <c r="B5686" s="331" t="s">
        <v>15295</v>
      </c>
      <c r="C5686" s="331" t="str">
        <f t="shared" si="1"/>
        <v>TZMtwara</v>
      </c>
    </row>
    <row r="5687" ht="13.5" customHeight="1">
      <c r="A5687" s="331" t="s">
        <v>15296</v>
      </c>
      <c r="B5687" s="331" t="s">
        <v>12311</v>
      </c>
      <c r="C5687" s="331" t="str">
        <f t="shared" si="1"/>
        <v>TZMwanza</v>
      </c>
    </row>
    <row r="5688" ht="13.5" customHeight="1">
      <c r="A5688" s="331" t="s">
        <v>15297</v>
      </c>
      <c r="B5688" s="331" t="s">
        <v>15298</v>
      </c>
      <c r="C5688" s="331" t="str">
        <f t="shared" si="1"/>
        <v>TZCoast</v>
      </c>
    </row>
    <row r="5689" ht="13.5" customHeight="1">
      <c r="A5689" s="331" t="s">
        <v>15297</v>
      </c>
      <c r="B5689" s="331" t="s">
        <v>15299</v>
      </c>
      <c r="C5689" s="331" t="str">
        <f t="shared" si="1"/>
        <v>TZPwani</v>
      </c>
    </row>
    <row r="5690" ht="13.5" customHeight="1">
      <c r="A5690" s="331" t="s">
        <v>15300</v>
      </c>
      <c r="B5690" s="331" t="s">
        <v>15301</v>
      </c>
      <c r="C5690" s="331" t="str">
        <f t="shared" si="1"/>
        <v>TZRukwa</v>
      </c>
    </row>
    <row r="5691" ht="13.5" customHeight="1">
      <c r="A5691" s="331" t="s">
        <v>15302</v>
      </c>
      <c r="B5691" s="331" t="s">
        <v>15303</v>
      </c>
      <c r="C5691" s="331" t="str">
        <f t="shared" si="1"/>
        <v>TZRuvuma</v>
      </c>
    </row>
    <row r="5692" ht="13.5" customHeight="1">
      <c r="A5692" s="331" t="s">
        <v>15304</v>
      </c>
      <c r="B5692" s="331" t="s">
        <v>15305</v>
      </c>
      <c r="C5692" s="331" t="str">
        <f t="shared" si="1"/>
        <v>TZShinyanga</v>
      </c>
    </row>
    <row r="5693" ht="13.5" customHeight="1">
      <c r="A5693" s="331" t="s">
        <v>15306</v>
      </c>
      <c r="B5693" s="331" t="s">
        <v>15307</v>
      </c>
      <c r="C5693" s="331" t="str">
        <f t="shared" si="1"/>
        <v>TZSingida</v>
      </c>
    </row>
    <row r="5694" ht="13.5" customHeight="1">
      <c r="A5694" s="331" t="s">
        <v>15308</v>
      </c>
      <c r="B5694" s="331" t="s">
        <v>15309</v>
      </c>
      <c r="C5694" s="331" t="str">
        <f t="shared" si="1"/>
        <v>TZTabora</v>
      </c>
    </row>
    <row r="5695" ht="13.5" customHeight="1">
      <c r="A5695" s="331" t="s">
        <v>15310</v>
      </c>
      <c r="B5695" s="331" t="s">
        <v>15311</v>
      </c>
      <c r="C5695" s="331" t="str">
        <f t="shared" si="1"/>
        <v>TZTanga</v>
      </c>
    </row>
    <row r="5696" ht="13.5" customHeight="1">
      <c r="A5696" s="331" t="s">
        <v>15312</v>
      </c>
      <c r="B5696" s="331" t="s">
        <v>15313</v>
      </c>
      <c r="C5696" s="331" t="str">
        <f t="shared" si="1"/>
        <v>TZManyara</v>
      </c>
    </row>
    <row r="5697" ht="13.5" customHeight="1">
      <c r="A5697" s="331" t="s">
        <v>15314</v>
      </c>
      <c r="B5697" s="331" t="s">
        <v>1389</v>
      </c>
      <c r="C5697" s="331" t="str">
        <f t="shared" si="1"/>
        <v>TZGeita</v>
      </c>
    </row>
    <row r="5698" ht="13.5" customHeight="1">
      <c r="A5698" s="331" t="s">
        <v>15315</v>
      </c>
      <c r="B5698" s="331" t="s">
        <v>15316</v>
      </c>
      <c r="C5698" s="331" t="str">
        <f t="shared" si="1"/>
        <v>TZKatavi</v>
      </c>
    </row>
    <row r="5699" ht="13.5" customHeight="1">
      <c r="A5699" s="331" t="s">
        <v>15317</v>
      </c>
      <c r="B5699" s="331" t="s">
        <v>15318</v>
      </c>
      <c r="C5699" s="331" t="str">
        <f t="shared" si="1"/>
        <v>TZNjombe</v>
      </c>
    </row>
    <row r="5700" ht="13.5" customHeight="1">
      <c r="A5700" s="331" t="s">
        <v>15319</v>
      </c>
      <c r="B5700" s="331" t="s">
        <v>15320</v>
      </c>
      <c r="C5700" s="331" t="str">
        <f t="shared" si="1"/>
        <v>TZSimiyu</v>
      </c>
    </row>
    <row r="5701" ht="13.5" customHeight="1">
      <c r="A5701" s="331" t="s">
        <v>15321</v>
      </c>
      <c r="B5701" s="331" t="s">
        <v>15322</v>
      </c>
      <c r="C5701" s="331" t="str">
        <f t="shared" si="1"/>
        <v>TZSongwe</v>
      </c>
    </row>
    <row r="5702" ht="13.5" customHeight="1">
      <c r="A5702" s="331" t="s">
        <v>15321</v>
      </c>
      <c r="B5702" s="331" t="s">
        <v>15322</v>
      </c>
      <c r="C5702" s="331" t="str">
        <f t="shared" si="1"/>
        <v>TZSongwe</v>
      </c>
    </row>
    <row r="5703" ht="13.5" customHeight="1">
      <c r="A5703" s="331" t="s">
        <v>15323</v>
      </c>
      <c r="B5703" s="331" t="s">
        <v>15324</v>
      </c>
      <c r="C5703" s="331" t="str">
        <f t="shared" si="1"/>
        <v>UAKyiv</v>
      </c>
    </row>
    <row r="5704" ht="13.5" customHeight="1">
      <c r="A5704" s="331" t="s">
        <v>15325</v>
      </c>
      <c r="B5704" s="331" t="s">
        <v>15326</v>
      </c>
      <c r="C5704" s="331" t="str">
        <f t="shared" si="1"/>
        <v>UASevastopol</v>
      </c>
    </row>
    <row r="5705" ht="13.5" customHeight="1">
      <c r="A5705" s="331" t="s">
        <v>15327</v>
      </c>
      <c r="B5705" s="331" t="s">
        <v>15328</v>
      </c>
      <c r="C5705" s="331" t="str">
        <f t="shared" si="1"/>
        <v>UAVinnytska oblast</v>
      </c>
    </row>
    <row r="5706" ht="13.5" customHeight="1">
      <c r="A5706" s="331" t="s">
        <v>15329</v>
      </c>
      <c r="B5706" s="331" t="s">
        <v>15330</v>
      </c>
      <c r="C5706" s="331" t="str">
        <f t="shared" si="1"/>
        <v>UAVolynska oblast</v>
      </c>
    </row>
    <row r="5707" ht="13.5" customHeight="1">
      <c r="A5707" s="331" t="s">
        <v>15331</v>
      </c>
      <c r="B5707" s="331" t="s">
        <v>15332</v>
      </c>
      <c r="C5707" s="331" t="str">
        <f t="shared" si="1"/>
        <v>UALuhanska oblast</v>
      </c>
    </row>
    <row r="5708" ht="13.5" customHeight="1">
      <c r="A5708" s="331" t="s">
        <v>15333</v>
      </c>
      <c r="B5708" s="331" t="s">
        <v>15334</v>
      </c>
      <c r="C5708" s="331" t="str">
        <f t="shared" si="1"/>
        <v>UADnipropetrovska oblast</v>
      </c>
    </row>
    <row r="5709" ht="13.5" customHeight="1">
      <c r="A5709" s="331" t="s">
        <v>15335</v>
      </c>
      <c r="B5709" s="331" t="s">
        <v>15336</v>
      </c>
      <c r="C5709" s="331" t="str">
        <f t="shared" si="1"/>
        <v>UADonetska oblast</v>
      </c>
    </row>
    <row r="5710" ht="13.5" customHeight="1">
      <c r="A5710" s="331" t="s">
        <v>15337</v>
      </c>
      <c r="B5710" s="331" t="s">
        <v>15338</v>
      </c>
      <c r="C5710" s="331" t="str">
        <f t="shared" si="1"/>
        <v>UAZhytomyrska oblast</v>
      </c>
    </row>
    <row r="5711" ht="13.5" customHeight="1">
      <c r="A5711" s="331" t="s">
        <v>15339</v>
      </c>
      <c r="B5711" s="331" t="s">
        <v>15340</v>
      </c>
      <c r="C5711" s="331" t="str">
        <f t="shared" si="1"/>
        <v>UAZakarpatska oblast</v>
      </c>
    </row>
    <row r="5712" ht="13.5" customHeight="1">
      <c r="A5712" s="331" t="s">
        <v>15341</v>
      </c>
      <c r="B5712" s="331" t="s">
        <v>15342</v>
      </c>
      <c r="C5712" s="331" t="str">
        <f t="shared" si="1"/>
        <v>UAZaporizka oblast</v>
      </c>
    </row>
    <row r="5713" ht="13.5" customHeight="1">
      <c r="A5713" s="331" t="s">
        <v>15343</v>
      </c>
      <c r="B5713" s="331" t="s">
        <v>15344</v>
      </c>
      <c r="C5713" s="331" t="str">
        <f t="shared" si="1"/>
        <v>UAIvano-Frankivska oblast</v>
      </c>
    </row>
    <row r="5714" ht="13.5" customHeight="1">
      <c r="A5714" s="331" t="s">
        <v>15345</v>
      </c>
      <c r="B5714" s="331" t="s">
        <v>15346</v>
      </c>
      <c r="C5714" s="331" t="str">
        <f t="shared" si="1"/>
        <v>UAKyivska oblast</v>
      </c>
    </row>
    <row r="5715" ht="13.5" customHeight="1">
      <c r="A5715" s="331" t="s">
        <v>15347</v>
      </c>
      <c r="B5715" s="331" t="s">
        <v>15348</v>
      </c>
      <c r="C5715" s="331" t="str">
        <f t="shared" si="1"/>
        <v>UAKirovohradska oblast</v>
      </c>
    </row>
    <row r="5716" ht="13.5" customHeight="1">
      <c r="A5716" s="331" t="s">
        <v>15349</v>
      </c>
      <c r="B5716" s="331" t="s">
        <v>15350</v>
      </c>
      <c r="C5716" s="331" t="str">
        <f t="shared" si="1"/>
        <v>UALvivska oblast</v>
      </c>
    </row>
    <row r="5717" ht="13.5" customHeight="1">
      <c r="A5717" s="331" t="s">
        <v>15351</v>
      </c>
      <c r="B5717" s="331" t="s">
        <v>15352</v>
      </c>
      <c r="C5717" s="331" t="str">
        <f t="shared" si="1"/>
        <v>UAMykolaivska oblast</v>
      </c>
    </row>
    <row r="5718" ht="13.5" customHeight="1">
      <c r="A5718" s="331" t="s">
        <v>15353</v>
      </c>
      <c r="B5718" s="331" t="s">
        <v>15354</v>
      </c>
      <c r="C5718" s="331" t="str">
        <f t="shared" si="1"/>
        <v>UAOdeska oblast</v>
      </c>
    </row>
    <row r="5719" ht="13.5" customHeight="1">
      <c r="A5719" s="331" t="s">
        <v>15355</v>
      </c>
      <c r="B5719" s="331" t="s">
        <v>15356</v>
      </c>
      <c r="C5719" s="331" t="str">
        <f t="shared" si="1"/>
        <v>UAPoltavska oblast</v>
      </c>
    </row>
    <row r="5720" ht="13.5" customHeight="1">
      <c r="A5720" s="331" t="s">
        <v>15357</v>
      </c>
      <c r="B5720" s="331" t="s">
        <v>15358</v>
      </c>
      <c r="C5720" s="331" t="str">
        <f t="shared" si="1"/>
        <v>UARivnenska oblast</v>
      </c>
    </row>
    <row r="5721" ht="13.5" customHeight="1">
      <c r="A5721" s="331" t="s">
        <v>15359</v>
      </c>
      <c r="B5721" s="331" t="s">
        <v>15360</v>
      </c>
      <c r="C5721" s="331" t="str">
        <f t="shared" si="1"/>
        <v>UASumska oblast</v>
      </c>
    </row>
    <row r="5722" ht="13.5" customHeight="1">
      <c r="A5722" s="331" t="s">
        <v>15361</v>
      </c>
      <c r="B5722" s="331" t="s">
        <v>15362</v>
      </c>
      <c r="C5722" s="331" t="str">
        <f t="shared" si="1"/>
        <v>UATernopilska oblast</v>
      </c>
    </row>
    <row r="5723" ht="13.5" customHeight="1">
      <c r="A5723" s="331" t="s">
        <v>15363</v>
      </c>
      <c r="B5723" s="331" t="s">
        <v>15364</v>
      </c>
      <c r="C5723" s="331" t="str">
        <f t="shared" si="1"/>
        <v>UAKharkivska oblast</v>
      </c>
    </row>
    <row r="5724" ht="13.5" customHeight="1">
      <c r="A5724" s="331" t="s">
        <v>15365</v>
      </c>
      <c r="B5724" s="331" t="s">
        <v>15366</v>
      </c>
      <c r="C5724" s="331" t="str">
        <f t="shared" si="1"/>
        <v>UAKhersonska oblast</v>
      </c>
    </row>
    <row r="5725" ht="13.5" customHeight="1">
      <c r="A5725" s="331" t="s">
        <v>15367</v>
      </c>
      <c r="B5725" s="331" t="s">
        <v>15368</v>
      </c>
      <c r="C5725" s="331" t="str">
        <f t="shared" si="1"/>
        <v>UAKhmelnytska oblast</v>
      </c>
    </row>
    <row r="5726" ht="13.5" customHeight="1">
      <c r="A5726" s="331" t="s">
        <v>15369</v>
      </c>
      <c r="B5726" s="331" t="s">
        <v>15370</v>
      </c>
      <c r="C5726" s="331" t="str">
        <f t="shared" si="1"/>
        <v>UACherkaska oblast</v>
      </c>
    </row>
    <row r="5727" ht="13.5" customHeight="1">
      <c r="A5727" s="331" t="s">
        <v>15371</v>
      </c>
      <c r="B5727" s="331" t="s">
        <v>15372</v>
      </c>
      <c r="C5727" s="331" t="str">
        <f t="shared" si="1"/>
        <v>UAChernihivska oblast</v>
      </c>
    </row>
    <row r="5728" ht="13.5" customHeight="1">
      <c r="A5728" s="331" t="s">
        <v>15373</v>
      </c>
      <c r="B5728" s="331" t="s">
        <v>15374</v>
      </c>
      <c r="C5728" s="331" t="str">
        <f t="shared" si="1"/>
        <v>UAChernivetska oblast</v>
      </c>
    </row>
    <row r="5729" ht="13.5" customHeight="1">
      <c r="A5729" s="331" t="s">
        <v>15375</v>
      </c>
      <c r="B5729" s="331" t="s">
        <v>15376</v>
      </c>
      <c r="C5729" s="331" t="str">
        <f t="shared" si="1"/>
        <v>UAAvtonomna Respublika Krym</v>
      </c>
    </row>
    <row r="5730" ht="13.5" customHeight="1">
      <c r="A5730" s="331" t="s">
        <v>15377</v>
      </c>
      <c r="B5730" s="331" t="s">
        <v>6671</v>
      </c>
      <c r="C5730" s="331" t="str">
        <f t="shared" si="1"/>
        <v>UGCentral</v>
      </c>
    </row>
    <row r="5731" ht="13.5" customHeight="1">
      <c r="A5731" s="331" t="s">
        <v>15378</v>
      </c>
      <c r="B5731" s="331" t="s">
        <v>15379</v>
      </c>
      <c r="C5731" s="331" t="str">
        <f t="shared" si="1"/>
        <v>UGKalangala</v>
      </c>
    </row>
    <row r="5732" ht="13.5" customHeight="1">
      <c r="A5732" s="331" t="s">
        <v>15380</v>
      </c>
      <c r="B5732" s="331" t="s">
        <v>15381</v>
      </c>
      <c r="C5732" s="331" t="str">
        <f t="shared" si="1"/>
        <v>UGKiboga</v>
      </c>
    </row>
    <row r="5733" ht="13.5" customHeight="1">
      <c r="A5733" s="331" t="s">
        <v>15382</v>
      </c>
      <c r="B5733" s="331" t="s">
        <v>15383</v>
      </c>
      <c r="C5733" s="331" t="str">
        <f t="shared" si="1"/>
        <v>UGLuwero</v>
      </c>
    </row>
    <row r="5734" ht="13.5" customHeight="1">
      <c r="A5734" s="331" t="s">
        <v>15384</v>
      </c>
      <c r="B5734" s="331" t="s">
        <v>15385</v>
      </c>
      <c r="C5734" s="331" t="str">
        <f t="shared" si="1"/>
        <v>UGMasaka</v>
      </c>
    </row>
    <row r="5735" ht="13.5" customHeight="1">
      <c r="A5735" s="331" t="s">
        <v>15386</v>
      </c>
      <c r="B5735" s="331" t="s">
        <v>15387</v>
      </c>
      <c r="C5735" s="331" t="str">
        <f t="shared" si="1"/>
        <v>UGMpigi</v>
      </c>
    </row>
    <row r="5736" ht="13.5" customHeight="1">
      <c r="A5736" s="331" t="s">
        <v>15388</v>
      </c>
      <c r="B5736" s="331" t="s">
        <v>15389</v>
      </c>
      <c r="C5736" s="331" t="str">
        <f t="shared" si="1"/>
        <v>UGMubende</v>
      </c>
    </row>
    <row r="5737" ht="13.5" customHeight="1">
      <c r="A5737" s="331" t="s">
        <v>15390</v>
      </c>
      <c r="B5737" s="331" t="s">
        <v>15391</v>
      </c>
      <c r="C5737" s="331" t="str">
        <f t="shared" si="1"/>
        <v>UGMukono</v>
      </c>
    </row>
    <row r="5738" ht="13.5" customHeight="1">
      <c r="A5738" s="331" t="s">
        <v>15392</v>
      </c>
      <c r="B5738" s="331" t="s">
        <v>15393</v>
      </c>
      <c r="C5738" s="331" t="str">
        <f t="shared" si="1"/>
        <v>UGNakasongola</v>
      </c>
    </row>
    <row r="5739" ht="13.5" customHeight="1">
      <c r="A5739" s="331" t="s">
        <v>15394</v>
      </c>
      <c r="B5739" s="331" t="s">
        <v>15395</v>
      </c>
      <c r="C5739" s="331" t="str">
        <f t="shared" si="1"/>
        <v>UGRakai</v>
      </c>
    </row>
    <row r="5740" ht="13.5" customHeight="1">
      <c r="A5740" s="331" t="s">
        <v>15396</v>
      </c>
      <c r="B5740" s="331" t="s">
        <v>15397</v>
      </c>
      <c r="C5740" s="331" t="str">
        <f t="shared" si="1"/>
        <v>UGSembabule</v>
      </c>
    </row>
    <row r="5741" ht="13.5" customHeight="1">
      <c r="A5741" s="331" t="s">
        <v>15398</v>
      </c>
      <c r="B5741" s="331" t="s">
        <v>15399</v>
      </c>
      <c r="C5741" s="331" t="str">
        <f t="shared" si="1"/>
        <v>UGKayunga</v>
      </c>
    </row>
    <row r="5742" ht="13.5" customHeight="1">
      <c r="A5742" s="331" t="s">
        <v>15400</v>
      </c>
      <c r="B5742" s="331" t="s">
        <v>1233</v>
      </c>
      <c r="C5742" s="331" t="str">
        <f t="shared" si="1"/>
        <v>UGWakiso</v>
      </c>
    </row>
    <row r="5743" ht="13.5" customHeight="1">
      <c r="A5743" s="331" t="s">
        <v>15401</v>
      </c>
      <c r="B5743" s="331" t="s">
        <v>15402</v>
      </c>
      <c r="C5743" s="331" t="str">
        <f t="shared" si="1"/>
        <v>UGLyantonde</v>
      </c>
    </row>
    <row r="5744" ht="13.5" customHeight="1">
      <c r="A5744" s="331" t="s">
        <v>15403</v>
      </c>
      <c r="B5744" s="331" t="s">
        <v>15404</v>
      </c>
      <c r="C5744" s="331" t="str">
        <f t="shared" si="1"/>
        <v>UGMityana</v>
      </c>
    </row>
    <row r="5745" ht="13.5" customHeight="1">
      <c r="A5745" s="331" t="s">
        <v>15405</v>
      </c>
      <c r="B5745" s="331" t="s">
        <v>15406</v>
      </c>
      <c r="C5745" s="331" t="str">
        <f t="shared" si="1"/>
        <v>UGNakaseke</v>
      </c>
    </row>
    <row r="5746" ht="13.5" customHeight="1">
      <c r="A5746" s="331" t="s">
        <v>15407</v>
      </c>
      <c r="B5746" s="331" t="s">
        <v>15408</v>
      </c>
      <c r="C5746" s="331" t="str">
        <f t="shared" si="1"/>
        <v>UGBuikwe</v>
      </c>
    </row>
    <row r="5747" ht="13.5" customHeight="1">
      <c r="A5747" s="331" t="s">
        <v>15409</v>
      </c>
      <c r="B5747" s="331" t="s">
        <v>15410</v>
      </c>
      <c r="C5747" s="331" t="str">
        <f t="shared" si="1"/>
        <v>UGBukomansibi</v>
      </c>
    </row>
    <row r="5748" ht="13.5" customHeight="1">
      <c r="A5748" s="331" t="s">
        <v>15411</v>
      </c>
      <c r="B5748" s="331" t="s">
        <v>15412</v>
      </c>
      <c r="C5748" s="331" t="str">
        <f t="shared" si="1"/>
        <v>UGButambala</v>
      </c>
    </row>
    <row r="5749" ht="13.5" customHeight="1">
      <c r="A5749" s="331" t="s">
        <v>15413</v>
      </c>
      <c r="B5749" s="331" t="s">
        <v>15414</v>
      </c>
      <c r="C5749" s="331" t="str">
        <f t="shared" si="1"/>
        <v>UGBuvuma</v>
      </c>
    </row>
    <row r="5750" ht="13.5" customHeight="1">
      <c r="A5750" s="331" t="s">
        <v>15415</v>
      </c>
      <c r="B5750" s="331" t="s">
        <v>15416</v>
      </c>
      <c r="C5750" s="331" t="str">
        <f t="shared" si="1"/>
        <v>UGGomba</v>
      </c>
    </row>
    <row r="5751" ht="13.5" customHeight="1">
      <c r="A5751" s="331" t="s">
        <v>15417</v>
      </c>
      <c r="B5751" s="331" t="s">
        <v>15418</v>
      </c>
      <c r="C5751" s="331" t="str">
        <f t="shared" si="1"/>
        <v>UGKalungu</v>
      </c>
    </row>
    <row r="5752" ht="13.5" customHeight="1">
      <c r="A5752" s="331" t="s">
        <v>15419</v>
      </c>
      <c r="B5752" s="331" t="s">
        <v>15420</v>
      </c>
      <c r="C5752" s="331" t="str">
        <f t="shared" si="1"/>
        <v>UGKyankwanzi</v>
      </c>
    </row>
    <row r="5753" ht="13.5" customHeight="1">
      <c r="A5753" s="331" t="s">
        <v>15421</v>
      </c>
      <c r="B5753" s="331" t="s">
        <v>15422</v>
      </c>
      <c r="C5753" s="331" t="str">
        <f t="shared" si="1"/>
        <v>UGLwengo</v>
      </c>
    </row>
    <row r="5754" ht="13.5" customHeight="1">
      <c r="A5754" s="331" t="s">
        <v>15423</v>
      </c>
      <c r="B5754" s="331" t="s">
        <v>15424</v>
      </c>
      <c r="C5754" s="331" t="str">
        <f t="shared" si="1"/>
        <v>UGKyotera</v>
      </c>
    </row>
    <row r="5755" ht="13.5" customHeight="1">
      <c r="A5755" s="331" t="s">
        <v>15425</v>
      </c>
      <c r="B5755" s="331" t="s">
        <v>15426</v>
      </c>
      <c r="C5755" s="331" t="str">
        <f t="shared" si="1"/>
        <v>UGKasanda</v>
      </c>
    </row>
    <row r="5756" ht="13.5" customHeight="1">
      <c r="A5756" s="331" t="s">
        <v>15427</v>
      </c>
      <c r="B5756" s="331" t="s">
        <v>15428</v>
      </c>
      <c r="C5756" s="331" t="str">
        <f t="shared" si="1"/>
        <v>UGKampala</v>
      </c>
    </row>
    <row r="5757" ht="13.5" customHeight="1">
      <c r="A5757" s="331" t="s">
        <v>15429</v>
      </c>
      <c r="B5757" s="331" t="s">
        <v>1738</v>
      </c>
      <c r="C5757" s="331" t="str">
        <f t="shared" si="1"/>
        <v>UGEastern</v>
      </c>
    </row>
    <row r="5758" ht="13.5" customHeight="1">
      <c r="A5758" s="331" t="s">
        <v>15430</v>
      </c>
      <c r="B5758" s="331" t="s">
        <v>15431</v>
      </c>
      <c r="C5758" s="331" t="str">
        <f t="shared" si="1"/>
        <v>UGBugiri</v>
      </c>
    </row>
    <row r="5759" ht="13.5" customHeight="1">
      <c r="A5759" s="331" t="s">
        <v>15432</v>
      </c>
      <c r="B5759" s="331" t="s">
        <v>10195</v>
      </c>
      <c r="C5759" s="331" t="str">
        <f t="shared" si="1"/>
        <v>UGBusia</v>
      </c>
    </row>
    <row r="5760" ht="13.5" customHeight="1">
      <c r="A5760" s="331" t="s">
        <v>15433</v>
      </c>
      <c r="B5760" s="331" t="s">
        <v>15434</v>
      </c>
      <c r="C5760" s="331" t="str">
        <f t="shared" si="1"/>
        <v>UGIganga</v>
      </c>
    </row>
    <row r="5761" ht="13.5" customHeight="1">
      <c r="A5761" s="331" t="s">
        <v>15435</v>
      </c>
      <c r="B5761" s="331" t="s">
        <v>15436</v>
      </c>
      <c r="C5761" s="331" t="str">
        <f t="shared" si="1"/>
        <v>UGJinja</v>
      </c>
    </row>
    <row r="5762" ht="13.5" customHeight="1">
      <c r="A5762" s="331" t="s">
        <v>15437</v>
      </c>
      <c r="B5762" s="331" t="s">
        <v>15438</v>
      </c>
      <c r="C5762" s="331" t="str">
        <f t="shared" si="1"/>
        <v>UGKamuli</v>
      </c>
    </row>
    <row r="5763" ht="13.5" customHeight="1">
      <c r="A5763" s="331" t="s">
        <v>15439</v>
      </c>
      <c r="B5763" s="331" t="s">
        <v>15440</v>
      </c>
      <c r="C5763" s="331" t="str">
        <f t="shared" si="1"/>
        <v>UGKapchorwa</v>
      </c>
    </row>
    <row r="5764" ht="13.5" customHeight="1">
      <c r="A5764" s="331" t="s">
        <v>15441</v>
      </c>
      <c r="B5764" s="331" t="s">
        <v>15442</v>
      </c>
      <c r="C5764" s="331" t="str">
        <f t="shared" si="1"/>
        <v>UGKatakwi</v>
      </c>
    </row>
    <row r="5765" ht="13.5" customHeight="1">
      <c r="A5765" s="331" t="s">
        <v>15443</v>
      </c>
      <c r="B5765" s="331" t="s">
        <v>15444</v>
      </c>
      <c r="C5765" s="331" t="str">
        <f t="shared" si="1"/>
        <v>UGKumi</v>
      </c>
    </row>
    <row r="5766" ht="13.5" customHeight="1">
      <c r="A5766" s="331" t="s">
        <v>15445</v>
      </c>
      <c r="B5766" s="331" t="s">
        <v>15446</v>
      </c>
      <c r="C5766" s="331" t="str">
        <f t="shared" si="1"/>
        <v>UGMbale</v>
      </c>
    </row>
    <row r="5767" ht="13.5" customHeight="1">
      <c r="A5767" s="331" t="s">
        <v>15447</v>
      </c>
      <c r="B5767" s="331" t="s">
        <v>15448</v>
      </c>
      <c r="C5767" s="331" t="str">
        <f t="shared" si="1"/>
        <v>UGPallisa</v>
      </c>
    </row>
    <row r="5768" ht="13.5" customHeight="1">
      <c r="A5768" s="331" t="s">
        <v>15449</v>
      </c>
      <c r="B5768" s="331" t="s">
        <v>15450</v>
      </c>
      <c r="C5768" s="331" t="str">
        <f t="shared" si="1"/>
        <v>UGSoroti</v>
      </c>
    </row>
    <row r="5769" ht="13.5" customHeight="1">
      <c r="A5769" s="331" t="s">
        <v>15451</v>
      </c>
      <c r="B5769" s="331" t="s">
        <v>15452</v>
      </c>
      <c r="C5769" s="331" t="str">
        <f t="shared" si="1"/>
        <v>UGTororo</v>
      </c>
    </row>
    <row r="5770" ht="13.5" customHeight="1">
      <c r="A5770" s="331" t="s">
        <v>15453</v>
      </c>
      <c r="B5770" s="331" t="s">
        <v>15454</v>
      </c>
      <c r="C5770" s="331" t="str">
        <f t="shared" si="1"/>
        <v>UGKaberamaido</v>
      </c>
    </row>
    <row r="5771" ht="13.5" customHeight="1">
      <c r="A5771" s="331" t="s">
        <v>15455</v>
      </c>
      <c r="B5771" s="331" t="s">
        <v>15456</v>
      </c>
      <c r="C5771" s="331" t="str">
        <f t="shared" si="1"/>
        <v>UGMayuge</v>
      </c>
    </row>
    <row r="5772" ht="13.5" customHeight="1">
      <c r="A5772" s="331" t="s">
        <v>15457</v>
      </c>
      <c r="B5772" s="331" t="s">
        <v>15458</v>
      </c>
      <c r="C5772" s="331" t="str">
        <f t="shared" si="1"/>
        <v>UGSironko</v>
      </c>
    </row>
    <row r="5773" ht="13.5" customHeight="1">
      <c r="A5773" s="331" t="s">
        <v>15459</v>
      </c>
      <c r="B5773" s="331" t="s">
        <v>15460</v>
      </c>
      <c r="C5773" s="331" t="str">
        <f t="shared" si="1"/>
        <v>UGAmuria</v>
      </c>
    </row>
    <row r="5774" ht="13.5" customHeight="1">
      <c r="A5774" s="331" t="s">
        <v>15461</v>
      </c>
      <c r="B5774" s="331" t="s">
        <v>15462</v>
      </c>
      <c r="C5774" s="331" t="str">
        <f t="shared" si="1"/>
        <v>UGBudaka</v>
      </c>
    </row>
    <row r="5775" ht="13.5" customHeight="1">
      <c r="A5775" s="331" t="s">
        <v>15463</v>
      </c>
      <c r="B5775" s="331" t="s">
        <v>15464</v>
      </c>
      <c r="C5775" s="331" t="str">
        <f t="shared" si="1"/>
        <v>UGBududa</v>
      </c>
    </row>
    <row r="5776" ht="13.5" customHeight="1">
      <c r="A5776" s="331" t="s">
        <v>15465</v>
      </c>
      <c r="B5776" s="331" t="s">
        <v>15466</v>
      </c>
      <c r="C5776" s="331" t="str">
        <f t="shared" si="1"/>
        <v>UGBukedea</v>
      </c>
    </row>
    <row r="5777" ht="13.5" customHeight="1">
      <c r="A5777" s="331" t="s">
        <v>15467</v>
      </c>
      <c r="B5777" s="331" t="s">
        <v>15468</v>
      </c>
      <c r="C5777" s="331" t="str">
        <f t="shared" si="1"/>
        <v>UGBukwa</v>
      </c>
    </row>
    <row r="5778" ht="13.5" customHeight="1">
      <c r="A5778" s="331" t="s">
        <v>15469</v>
      </c>
      <c r="B5778" s="331" t="s">
        <v>15470</v>
      </c>
      <c r="C5778" s="331" t="str">
        <f t="shared" si="1"/>
        <v>UGButaleja</v>
      </c>
    </row>
    <row r="5779" ht="13.5" customHeight="1">
      <c r="A5779" s="331" t="s">
        <v>15471</v>
      </c>
      <c r="B5779" s="331" t="s">
        <v>15472</v>
      </c>
      <c r="C5779" s="331" t="str">
        <f t="shared" si="1"/>
        <v>UGKaliro</v>
      </c>
    </row>
    <row r="5780" ht="13.5" customHeight="1">
      <c r="A5780" s="331" t="s">
        <v>15473</v>
      </c>
      <c r="B5780" s="331" t="s">
        <v>15474</v>
      </c>
      <c r="C5780" s="331" t="str">
        <f t="shared" si="1"/>
        <v>UGManafwa</v>
      </c>
    </row>
    <row r="5781" ht="13.5" customHeight="1">
      <c r="A5781" s="331" t="s">
        <v>15475</v>
      </c>
      <c r="B5781" s="331" t="s">
        <v>15476</v>
      </c>
      <c r="C5781" s="331" t="str">
        <f t="shared" si="1"/>
        <v>UGNamutumba</v>
      </c>
    </row>
    <row r="5782" ht="13.5" customHeight="1">
      <c r="A5782" s="331" t="s">
        <v>15477</v>
      </c>
      <c r="B5782" s="331" t="s">
        <v>15478</v>
      </c>
      <c r="C5782" s="331" t="str">
        <f t="shared" si="1"/>
        <v>UGBulambuli</v>
      </c>
    </row>
    <row r="5783" ht="13.5" customHeight="1">
      <c r="A5783" s="331" t="s">
        <v>15479</v>
      </c>
      <c r="B5783" s="331" t="s">
        <v>15480</v>
      </c>
      <c r="C5783" s="331" t="str">
        <f t="shared" si="1"/>
        <v>UGBuyende</v>
      </c>
    </row>
    <row r="5784" ht="13.5" customHeight="1">
      <c r="A5784" s="331" t="s">
        <v>15481</v>
      </c>
      <c r="B5784" s="331" t="s">
        <v>15482</v>
      </c>
      <c r="C5784" s="331" t="str">
        <f t="shared" si="1"/>
        <v>UGKibuku</v>
      </c>
    </row>
    <row r="5785" ht="13.5" customHeight="1">
      <c r="A5785" s="331" t="s">
        <v>15483</v>
      </c>
      <c r="B5785" s="331" t="s">
        <v>15484</v>
      </c>
      <c r="C5785" s="331" t="str">
        <f t="shared" si="1"/>
        <v>UGKween</v>
      </c>
    </row>
    <row r="5786" ht="13.5" customHeight="1">
      <c r="A5786" s="331" t="s">
        <v>15485</v>
      </c>
      <c r="B5786" s="331" t="s">
        <v>15486</v>
      </c>
      <c r="C5786" s="331" t="str">
        <f t="shared" si="1"/>
        <v>UGLuuka</v>
      </c>
    </row>
    <row r="5787" ht="13.5" customHeight="1">
      <c r="A5787" s="331" t="s">
        <v>15487</v>
      </c>
      <c r="B5787" s="331" t="s">
        <v>15488</v>
      </c>
      <c r="C5787" s="331" t="str">
        <f t="shared" si="1"/>
        <v>UGNamayingo</v>
      </c>
    </row>
    <row r="5788" ht="13.5" customHeight="1">
      <c r="A5788" s="331" t="s">
        <v>15489</v>
      </c>
      <c r="B5788" s="331" t="s">
        <v>15490</v>
      </c>
      <c r="C5788" s="331" t="str">
        <f t="shared" si="1"/>
        <v>UGNgora</v>
      </c>
    </row>
    <row r="5789" ht="13.5" customHeight="1">
      <c r="A5789" s="331" t="s">
        <v>15491</v>
      </c>
      <c r="B5789" s="331" t="s">
        <v>15492</v>
      </c>
      <c r="C5789" s="331" t="str">
        <f t="shared" si="1"/>
        <v>UGSerere</v>
      </c>
    </row>
    <row r="5790" ht="13.5" customHeight="1">
      <c r="A5790" s="331" t="s">
        <v>15493</v>
      </c>
      <c r="B5790" s="331" t="s">
        <v>15494</v>
      </c>
      <c r="C5790" s="331" t="str">
        <f t="shared" si="1"/>
        <v>UGButebo</v>
      </c>
    </row>
    <row r="5791" ht="13.5" customHeight="1">
      <c r="A5791" s="331" t="s">
        <v>15495</v>
      </c>
      <c r="B5791" s="331" t="s">
        <v>15496</v>
      </c>
      <c r="C5791" s="331" t="str">
        <f t="shared" si="1"/>
        <v>UGNamisindwa</v>
      </c>
    </row>
    <row r="5792" ht="13.5" customHeight="1">
      <c r="A5792" s="331" t="s">
        <v>15497</v>
      </c>
      <c r="B5792" s="331" t="s">
        <v>15498</v>
      </c>
      <c r="C5792" s="331" t="str">
        <f t="shared" si="1"/>
        <v>UGBugweri</v>
      </c>
    </row>
    <row r="5793" ht="13.5" customHeight="1">
      <c r="A5793" s="331" t="s">
        <v>15499</v>
      </c>
      <c r="B5793" s="331" t="s">
        <v>15500</v>
      </c>
      <c r="C5793" s="331" t="str">
        <f t="shared" si="1"/>
        <v>UGKapelebyong</v>
      </c>
    </row>
    <row r="5794" ht="13.5" customHeight="1">
      <c r="A5794" s="331" t="s">
        <v>15501</v>
      </c>
      <c r="B5794" s="331" t="s">
        <v>8234</v>
      </c>
      <c r="C5794" s="331" t="str">
        <f t="shared" si="1"/>
        <v>UGNorthern</v>
      </c>
    </row>
    <row r="5795" ht="13.5" customHeight="1">
      <c r="A5795" s="331" t="s">
        <v>15502</v>
      </c>
      <c r="B5795" s="331" t="s">
        <v>15503</v>
      </c>
      <c r="C5795" s="331" t="str">
        <f t="shared" si="1"/>
        <v>UGAdjumani</v>
      </c>
    </row>
    <row r="5796" ht="13.5" customHeight="1">
      <c r="A5796" s="331" t="s">
        <v>15504</v>
      </c>
      <c r="B5796" s="331" t="s">
        <v>15505</v>
      </c>
      <c r="C5796" s="331" t="str">
        <f t="shared" si="1"/>
        <v>UGApac</v>
      </c>
    </row>
    <row r="5797" ht="13.5" customHeight="1">
      <c r="A5797" s="331" t="s">
        <v>15506</v>
      </c>
      <c r="B5797" s="331" t="s">
        <v>15507</v>
      </c>
      <c r="C5797" s="331" t="str">
        <f t="shared" si="1"/>
        <v>UGArua</v>
      </c>
    </row>
    <row r="5798" ht="13.5" customHeight="1">
      <c r="A5798" s="331" t="s">
        <v>15508</v>
      </c>
      <c r="B5798" s="331" t="s">
        <v>15509</v>
      </c>
      <c r="C5798" s="331" t="str">
        <f t="shared" si="1"/>
        <v>UGGulu</v>
      </c>
    </row>
    <row r="5799" ht="13.5" customHeight="1">
      <c r="A5799" s="331" t="s">
        <v>15510</v>
      </c>
      <c r="B5799" s="331" t="s">
        <v>15511</v>
      </c>
      <c r="C5799" s="331" t="str">
        <f t="shared" si="1"/>
        <v>UGKitgum</v>
      </c>
    </row>
    <row r="5800" ht="13.5" customHeight="1">
      <c r="A5800" s="331" t="s">
        <v>15512</v>
      </c>
      <c r="B5800" s="331" t="s">
        <v>15513</v>
      </c>
      <c r="C5800" s="331" t="str">
        <f t="shared" si="1"/>
        <v>UGKotido</v>
      </c>
    </row>
    <row r="5801" ht="13.5" customHeight="1">
      <c r="A5801" s="331" t="s">
        <v>15514</v>
      </c>
      <c r="B5801" s="331" t="s">
        <v>15515</v>
      </c>
      <c r="C5801" s="331" t="str">
        <f t="shared" si="1"/>
        <v>UGLira</v>
      </c>
    </row>
    <row r="5802" ht="13.5" customHeight="1">
      <c r="A5802" s="331" t="s">
        <v>15516</v>
      </c>
      <c r="B5802" s="331" t="s">
        <v>15517</v>
      </c>
      <c r="C5802" s="331" t="str">
        <f t="shared" si="1"/>
        <v>UGMoroto</v>
      </c>
    </row>
    <row r="5803" ht="13.5" customHeight="1">
      <c r="A5803" s="331" t="s">
        <v>15518</v>
      </c>
      <c r="B5803" s="331" t="s">
        <v>15519</v>
      </c>
      <c r="C5803" s="331" t="str">
        <f t="shared" si="1"/>
        <v>UGMoyo</v>
      </c>
    </row>
    <row r="5804" ht="13.5" customHeight="1">
      <c r="A5804" s="331" t="s">
        <v>15520</v>
      </c>
      <c r="B5804" s="331" t="s">
        <v>15521</v>
      </c>
      <c r="C5804" s="331" t="str">
        <f t="shared" si="1"/>
        <v>UGNebbi</v>
      </c>
    </row>
    <row r="5805" ht="13.5" customHeight="1">
      <c r="A5805" s="331" t="s">
        <v>15522</v>
      </c>
      <c r="B5805" s="331" t="s">
        <v>15523</v>
      </c>
      <c r="C5805" s="331" t="str">
        <f t="shared" si="1"/>
        <v>UGNakapiripirit</v>
      </c>
    </row>
    <row r="5806" ht="13.5" customHeight="1">
      <c r="A5806" s="331" t="s">
        <v>15524</v>
      </c>
      <c r="B5806" s="331" t="s">
        <v>15525</v>
      </c>
      <c r="C5806" s="331" t="str">
        <f t="shared" si="1"/>
        <v>UGPader</v>
      </c>
    </row>
    <row r="5807" ht="13.5" customHeight="1">
      <c r="A5807" s="331" t="s">
        <v>15526</v>
      </c>
      <c r="B5807" s="331" t="s">
        <v>15527</v>
      </c>
      <c r="C5807" s="331" t="str">
        <f t="shared" si="1"/>
        <v>UGYumbe</v>
      </c>
    </row>
    <row r="5808" ht="13.5" customHeight="1">
      <c r="A5808" s="331" t="s">
        <v>15528</v>
      </c>
      <c r="B5808" s="331" t="s">
        <v>15529</v>
      </c>
      <c r="C5808" s="331" t="str">
        <f t="shared" si="1"/>
        <v>UGAbim</v>
      </c>
    </row>
    <row r="5809" ht="13.5" customHeight="1">
      <c r="A5809" s="331" t="s">
        <v>15530</v>
      </c>
      <c r="B5809" s="331" t="s">
        <v>15531</v>
      </c>
      <c r="C5809" s="331" t="str">
        <f t="shared" si="1"/>
        <v>UGAmolatar</v>
      </c>
    </row>
    <row r="5810" ht="13.5" customHeight="1">
      <c r="A5810" s="331" t="s">
        <v>15532</v>
      </c>
      <c r="B5810" s="331" t="s">
        <v>15533</v>
      </c>
      <c r="C5810" s="331" t="str">
        <f t="shared" si="1"/>
        <v>UGAmuru</v>
      </c>
    </row>
    <row r="5811" ht="13.5" customHeight="1">
      <c r="A5811" s="331" t="s">
        <v>15534</v>
      </c>
      <c r="B5811" s="331" t="s">
        <v>15535</v>
      </c>
      <c r="C5811" s="331" t="str">
        <f t="shared" si="1"/>
        <v>UGDokolo</v>
      </c>
    </row>
    <row r="5812" ht="13.5" customHeight="1">
      <c r="A5812" s="331" t="s">
        <v>15536</v>
      </c>
      <c r="B5812" s="331" t="s">
        <v>15537</v>
      </c>
      <c r="C5812" s="331" t="str">
        <f t="shared" si="1"/>
        <v>UGKaabong</v>
      </c>
    </row>
    <row r="5813" ht="13.5" customHeight="1">
      <c r="A5813" s="331" t="s">
        <v>15538</v>
      </c>
      <c r="B5813" s="331" t="s">
        <v>15539</v>
      </c>
      <c r="C5813" s="331" t="str">
        <f t="shared" si="1"/>
        <v>UGKoboko</v>
      </c>
    </row>
    <row r="5814" ht="13.5" customHeight="1">
      <c r="A5814" s="331" t="s">
        <v>15540</v>
      </c>
      <c r="B5814" s="331" t="s">
        <v>15541</v>
      </c>
      <c r="C5814" s="331" t="str">
        <f t="shared" si="1"/>
        <v>UGMaracha</v>
      </c>
    </row>
    <row r="5815" ht="13.5" customHeight="1">
      <c r="A5815" s="331" t="s">
        <v>15542</v>
      </c>
      <c r="B5815" s="331" t="s">
        <v>15543</v>
      </c>
      <c r="C5815" s="331" t="str">
        <f t="shared" si="1"/>
        <v>UGOyam</v>
      </c>
    </row>
    <row r="5816" ht="13.5" customHeight="1">
      <c r="A5816" s="331" t="s">
        <v>15544</v>
      </c>
      <c r="B5816" s="331" t="s">
        <v>15545</v>
      </c>
      <c r="C5816" s="331" t="str">
        <f t="shared" si="1"/>
        <v>UGAgago</v>
      </c>
    </row>
    <row r="5817" ht="13.5" customHeight="1">
      <c r="A5817" s="331" t="s">
        <v>15546</v>
      </c>
      <c r="B5817" s="331" t="s">
        <v>15547</v>
      </c>
      <c r="C5817" s="331" t="str">
        <f t="shared" si="1"/>
        <v>UGAlebtong</v>
      </c>
    </row>
    <row r="5818" ht="13.5" customHeight="1">
      <c r="A5818" s="331" t="s">
        <v>15548</v>
      </c>
      <c r="B5818" s="331" t="s">
        <v>15549</v>
      </c>
      <c r="C5818" s="331" t="str">
        <f t="shared" si="1"/>
        <v>UGAmudat</v>
      </c>
    </row>
    <row r="5819" ht="13.5" customHeight="1">
      <c r="A5819" s="331" t="s">
        <v>15550</v>
      </c>
      <c r="B5819" s="331" t="s">
        <v>15551</v>
      </c>
      <c r="C5819" s="331" t="str">
        <f t="shared" si="1"/>
        <v>UGKole</v>
      </c>
    </row>
    <row r="5820" ht="13.5" customHeight="1">
      <c r="A5820" s="331" t="s">
        <v>15552</v>
      </c>
      <c r="B5820" s="331" t="s">
        <v>15553</v>
      </c>
      <c r="C5820" s="331" t="str">
        <f t="shared" si="1"/>
        <v>UGLamwo</v>
      </c>
    </row>
    <row r="5821" ht="13.5" customHeight="1">
      <c r="A5821" s="331" t="s">
        <v>15554</v>
      </c>
      <c r="B5821" s="331" t="s">
        <v>15555</v>
      </c>
      <c r="C5821" s="331" t="str">
        <f t="shared" si="1"/>
        <v>UGNapak</v>
      </c>
    </row>
    <row r="5822" ht="13.5" customHeight="1">
      <c r="A5822" s="331" t="s">
        <v>15556</v>
      </c>
      <c r="B5822" s="331" t="s">
        <v>15557</v>
      </c>
      <c r="C5822" s="331" t="str">
        <f t="shared" si="1"/>
        <v>UGNwoya</v>
      </c>
    </row>
    <row r="5823" ht="13.5" customHeight="1">
      <c r="A5823" s="331" t="s">
        <v>15558</v>
      </c>
      <c r="B5823" s="331" t="s">
        <v>15559</v>
      </c>
      <c r="C5823" s="331" t="str">
        <f t="shared" si="1"/>
        <v>UGOtuke</v>
      </c>
    </row>
    <row r="5824" ht="13.5" customHeight="1">
      <c r="A5824" s="331" t="s">
        <v>15560</v>
      </c>
      <c r="B5824" s="331" t="s">
        <v>15561</v>
      </c>
      <c r="C5824" s="331" t="str">
        <f t="shared" si="1"/>
        <v>UGZombo</v>
      </c>
    </row>
    <row r="5825" ht="13.5" customHeight="1">
      <c r="A5825" s="331" t="s">
        <v>15562</v>
      </c>
      <c r="B5825" s="331" t="s">
        <v>15563</v>
      </c>
      <c r="C5825" s="331" t="str">
        <f t="shared" si="1"/>
        <v>UGOmoro</v>
      </c>
    </row>
    <row r="5826" ht="13.5" customHeight="1">
      <c r="A5826" s="331" t="s">
        <v>15564</v>
      </c>
      <c r="B5826" s="331" t="s">
        <v>15565</v>
      </c>
      <c r="C5826" s="331" t="str">
        <f t="shared" si="1"/>
        <v>UGPakwach</v>
      </c>
    </row>
    <row r="5827" ht="13.5" customHeight="1">
      <c r="A5827" s="331" t="s">
        <v>15566</v>
      </c>
      <c r="B5827" s="331" t="s">
        <v>15567</v>
      </c>
      <c r="C5827" s="331" t="str">
        <f t="shared" si="1"/>
        <v>UGKwania</v>
      </c>
    </row>
    <row r="5828" ht="13.5" customHeight="1">
      <c r="A5828" s="331" t="s">
        <v>15568</v>
      </c>
      <c r="B5828" s="331" t="s">
        <v>15569</v>
      </c>
      <c r="C5828" s="331" t="str">
        <f t="shared" si="1"/>
        <v>UGNabilatuk</v>
      </c>
    </row>
    <row r="5829" ht="13.5" customHeight="1">
      <c r="A5829" s="331" t="s">
        <v>15570</v>
      </c>
      <c r="B5829" s="331" t="s">
        <v>1910</v>
      </c>
      <c r="C5829" s="331" t="str">
        <f t="shared" si="1"/>
        <v>UGWestern</v>
      </c>
    </row>
    <row r="5830" ht="13.5" customHeight="1">
      <c r="A5830" s="331" t="s">
        <v>15571</v>
      </c>
      <c r="B5830" s="331" t="s">
        <v>15572</v>
      </c>
      <c r="C5830" s="331" t="str">
        <f t="shared" si="1"/>
        <v>UGBundibugyo</v>
      </c>
    </row>
    <row r="5831" ht="13.5" customHeight="1">
      <c r="A5831" s="331" t="s">
        <v>15573</v>
      </c>
      <c r="B5831" s="331" t="s">
        <v>15574</v>
      </c>
      <c r="C5831" s="331" t="str">
        <f t="shared" si="1"/>
        <v>UGBushenyi</v>
      </c>
    </row>
    <row r="5832" ht="13.5" customHeight="1">
      <c r="A5832" s="331" t="s">
        <v>15575</v>
      </c>
      <c r="B5832" s="331" t="s">
        <v>15576</v>
      </c>
      <c r="C5832" s="331" t="str">
        <f t="shared" si="1"/>
        <v>UGHoima</v>
      </c>
    </row>
    <row r="5833" ht="13.5" customHeight="1">
      <c r="A5833" s="331" t="s">
        <v>15577</v>
      </c>
      <c r="B5833" s="331" t="s">
        <v>15578</v>
      </c>
      <c r="C5833" s="331" t="str">
        <f t="shared" si="1"/>
        <v>UGKabale</v>
      </c>
    </row>
    <row r="5834" ht="13.5" customHeight="1">
      <c r="A5834" s="331" t="s">
        <v>15579</v>
      </c>
      <c r="B5834" s="331" t="s">
        <v>15580</v>
      </c>
      <c r="C5834" s="331" t="str">
        <f t="shared" si="1"/>
        <v>UGKabarole</v>
      </c>
    </row>
    <row r="5835" ht="13.5" customHeight="1">
      <c r="A5835" s="331" t="s">
        <v>15581</v>
      </c>
      <c r="B5835" s="331" t="s">
        <v>15582</v>
      </c>
      <c r="C5835" s="331" t="str">
        <f t="shared" si="1"/>
        <v>UGKasese</v>
      </c>
    </row>
    <row r="5836" ht="13.5" customHeight="1">
      <c r="A5836" s="331" t="s">
        <v>15583</v>
      </c>
      <c r="B5836" s="331" t="s">
        <v>15584</v>
      </c>
      <c r="C5836" s="331" t="str">
        <f t="shared" si="1"/>
        <v>UGKibaale</v>
      </c>
    </row>
    <row r="5837" ht="13.5" customHeight="1">
      <c r="A5837" s="331" t="s">
        <v>15585</v>
      </c>
      <c r="B5837" s="331" t="s">
        <v>15586</v>
      </c>
      <c r="C5837" s="331" t="str">
        <f t="shared" si="1"/>
        <v>UGKisoro</v>
      </c>
    </row>
    <row r="5838" ht="13.5" customHeight="1">
      <c r="A5838" s="331" t="s">
        <v>15587</v>
      </c>
      <c r="B5838" s="331" t="s">
        <v>15588</v>
      </c>
      <c r="C5838" s="331" t="str">
        <f t="shared" si="1"/>
        <v>UGMasindi</v>
      </c>
    </row>
    <row r="5839" ht="13.5" customHeight="1">
      <c r="A5839" s="331" t="s">
        <v>15589</v>
      </c>
      <c r="B5839" s="331" t="s">
        <v>1909</v>
      </c>
      <c r="C5839" s="331" t="str">
        <f t="shared" si="1"/>
        <v>UGMbarara</v>
      </c>
    </row>
    <row r="5840" ht="13.5" customHeight="1">
      <c r="A5840" s="331" t="s">
        <v>15590</v>
      </c>
      <c r="B5840" s="331" t="s">
        <v>15591</v>
      </c>
      <c r="C5840" s="331" t="str">
        <f t="shared" si="1"/>
        <v>UGNtungamo</v>
      </c>
    </row>
    <row r="5841" ht="13.5" customHeight="1">
      <c r="A5841" s="331" t="s">
        <v>15592</v>
      </c>
      <c r="B5841" s="331" t="s">
        <v>15593</v>
      </c>
      <c r="C5841" s="331" t="str">
        <f t="shared" si="1"/>
        <v>UGRukungiri</v>
      </c>
    </row>
    <row r="5842" ht="13.5" customHeight="1">
      <c r="A5842" s="331" t="s">
        <v>15594</v>
      </c>
      <c r="B5842" s="331" t="s">
        <v>15595</v>
      </c>
      <c r="C5842" s="331" t="str">
        <f t="shared" si="1"/>
        <v>UGKamwenge</v>
      </c>
    </row>
    <row r="5843" ht="13.5" customHeight="1">
      <c r="A5843" s="331" t="s">
        <v>15596</v>
      </c>
      <c r="B5843" s="331" t="s">
        <v>15597</v>
      </c>
      <c r="C5843" s="331" t="str">
        <f t="shared" si="1"/>
        <v>UGKanungu</v>
      </c>
    </row>
    <row r="5844" ht="13.5" customHeight="1">
      <c r="A5844" s="331" t="s">
        <v>15598</v>
      </c>
      <c r="B5844" s="331" t="s">
        <v>15599</v>
      </c>
      <c r="C5844" s="331" t="str">
        <f t="shared" si="1"/>
        <v>UGKyenjojo</v>
      </c>
    </row>
    <row r="5845" ht="13.5" customHeight="1">
      <c r="A5845" s="331" t="s">
        <v>15600</v>
      </c>
      <c r="B5845" s="331" t="s">
        <v>15601</v>
      </c>
      <c r="C5845" s="331" t="str">
        <f t="shared" si="1"/>
        <v>UGBuliisa</v>
      </c>
    </row>
    <row r="5846" ht="13.5" customHeight="1">
      <c r="A5846" s="331" t="s">
        <v>15602</v>
      </c>
      <c r="B5846" s="331" t="s">
        <v>15603</v>
      </c>
      <c r="C5846" s="331" t="str">
        <f t="shared" si="1"/>
        <v>UGIbanda</v>
      </c>
    </row>
    <row r="5847" ht="13.5" customHeight="1">
      <c r="A5847" s="331" t="s">
        <v>15604</v>
      </c>
      <c r="B5847" s="331" t="s">
        <v>15605</v>
      </c>
      <c r="C5847" s="331" t="str">
        <f t="shared" si="1"/>
        <v>UGIsingiro</v>
      </c>
    </row>
    <row r="5848" ht="13.5" customHeight="1">
      <c r="A5848" s="331" t="s">
        <v>15606</v>
      </c>
      <c r="B5848" s="331" t="s">
        <v>15607</v>
      </c>
      <c r="C5848" s="331" t="str">
        <f t="shared" si="1"/>
        <v>UGKiruhura</v>
      </c>
    </row>
    <row r="5849" ht="13.5" customHeight="1">
      <c r="A5849" s="331" t="s">
        <v>15608</v>
      </c>
      <c r="B5849" s="331" t="s">
        <v>15609</v>
      </c>
      <c r="C5849" s="331" t="str">
        <f t="shared" si="1"/>
        <v>UGBuhweju</v>
      </c>
    </row>
    <row r="5850" ht="13.5" customHeight="1">
      <c r="A5850" s="331" t="s">
        <v>15610</v>
      </c>
      <c r="B5850" s="331" t="s">
        <v>15611</v>
      </c>
      <c r="C5850" s="331" t="str">
        <f t="shared" si="1"/>
        <v>UGKiryandongo</v>
      </c>
    </row>
    <row r="5851" ht="13.5" customHeight="1">
      <c r="A5851" s="331" t="s">
        <v>15612</v>
      </c>
      <c r="B5851" s="331" t="s">
        <v>15613</v>
      </c>
      <c r="C5851" s="331" t="str">
        <f t="shared" si="1"/>
        <v>UGKyegegwa</v>
      </c>
    </row>
    <row r="5852" ht="13.5" customHeight="1">
      <c r="A5852" s="331" t="s">
        <v>15614</v>
      </c>
      <c r="B5852" s="331" t="s">
        <v>15615</v>
      </c>
      <c r="C5852" s="331" t="str">
        <f t="shared" si="1"/>
        <v>UGMitooma</v>
      </c>
    </row>
    <row r="5853" ht="13.5" customHeight="1">
      <c r="A5853" s="331" t="s">
        <v>15616</v>
      </c>
      <c r="B5853" s="331" t="s">
        <v>15617</v>
      </c>
      <c r="C5853" s="331" t="str">
        <f t="shared" si="1"/>
        <v>UGNtoroko</v>
      </c>
    </row>
    <row r="5854" ht="13.5" customHeight="1">
      <c r="A5854" s="331" t="s">
        <v>15618</v>
      </c>
      <c r="B5854" s="331" t="s">
        <v>15619</v>
      </c>
      <c r="C5854" s="331" t="str">
        <f t="shared" si="1"/>
        <v>UGRubirizi</v>
      </c>
    </row>
    <row r="5855" ht="13.5" customHeight="1">
      <c r="A5855" s="331" t="s">
        <v>15620</v>
      </c>
      <c r="B5855" s="331" t="s">
        <v>15621</v>
      </c>
      <c r="C5855" s="331" t="str">
        <f t="shared" si="1"/>
        <v>UGSheema</v>
      </c>
    </row>
    <row r="5856" ht="13.5" customHeight="1">
      <c r="A5856" s="331" t="s">
        <v>15622</v>
      </c>
      <c r="B5856" s="331" t="s">
        <v>15623</v>
      </c>
      <c r="C5856" s="331" t="str">
        <f t="shared" si="1"/>
        <v>UGKagadi</v>
      </c>
    </row>
    <row r="5857" ht="13.5" customHeight="1">
      <c r="A5857" s="331" t="s">
        <v>15624</v>
      </c>
      <c r="B5857" s="331" t="s">
        <v>15625</v>
      </c>
      <c r="C5857" s="331" t="str">
        <f t="shared" si="1"/>
        <v>UGKakumiro</v>
      </c>
    </row>
    <row r="5858" ht="13.5" customHeight="1">
      <c r="A5858" s="331" t="s">
        <v>15626</v>
      </c>
      <c r="B5858" s="331" t="s">
        <v>15627</v>
      </c>
      <c r="C5858" s="331" t="str">
        <f t="shared" si="1"/>
        <v>UGRubanda</v>
      </c>
    </row>
    <row r="5859" ht="13.5" customHeight="1">
      <c r="A5859" s="331" t="s">
        <v>15628</v>
      </c>
      <c r="B5859" s="331" t="s">
        <v>15629</v>
      </c>
      <c r="C5859" s="331" t="str">
        <f t="shared" si="1"/>
        <v>UGBunyangabu</v>
      </c>
    </row>
    <row r="5860" ht="13.5" customHeight="1">
      <c r="A5860" s="331" t="s">
        <v>15630</v>
      </c>
      <c r="B5860" s="331" t="s">
        <v>15631</v>
      </c>
      <c r="C5860" s="331" t="str">
        <f t="shared" si="1"/>
        <v>UGRukiga</v>
      </c>
    </row>
    <row r="5861" ht="13.5" customHeight="1">
      <c r="A5861" s="331" t="s">
        <v>15632</v>
      </c>
      <c r="B5861" s="331" t="s">
        <v>15633</v>
      </c>
      <c r="C5861" s="331" t="str">
        <f t="shared" si="1"/>
        <v>UGKikuube</v>
      </c>
    </row>
    <row r="5862" ht="13.5" customHeight="1">
      <c r="A5862" s="331" t="s">
        <v>15634</v>
      </c>
      <c r="B5862" s="331" t="s">
        <v>15635</v>
      </c>
      <c r="C5862" s="331" t="str">
        <f t="shared" si="1"/>
        <v>UMJohnston Atoll</v>
      </c>
    </row>
    <row r="5863" ht="13.5" customHeight="1">
      <c r="A5863" s="331" t="s">
        <v>15636</v>
      </c>
      <c r="B5863" s="331" t="s">
        <v>15637</v>
      </c>
      <c r="C5863" s="331" t="str">
        <f t="shared" si="1"/>
        <v>UMMidway Islands</v>
      </c>
    </row>
    <row r="5864" ht="13.5" customHeight="1">
      <c r="A5864" s="331" t="s">
        <v>15638</v>
      </c>
      <c r="B5864" s="331" t="s">
        <v>15639</v>
      </c>
      <c r="C5864" s="331" t="str">
        <f t="shared" si="1"/>
        <v>UMNavassa Island</v>
      </c>
    </row>
    <row r="5865" ht="13.5" customHeight="1">
      <c r="A5865" s="331" t="s">
        <v>15640</v>
      </c>
      <c r="B5865" s="331" t="s">
        <v>15641</v>
      </c>
      <c r="C5865" s="331" t="str">
        <f t="shared" si="1"/>
        <v>UMWake Island</v>
      </c>
    </row>
    <row r="5866" ht="13.5" customHeight="1">
      <c r="A5866" s="331" t="s">
        <v>15642</v>
      </c>
      <c r="B5866" s="331" t="s">
        <v>15643</v>
      </c>
      <c r="C5866" s="331" t="str">
        <f t="shared" si="1"/>
        <v>UMBaker Island</v>
      </c>
    </row>
    <row r="5867" ht="13.5" customHeight="1">
      <c r="A5867" s="331" t="s">
        <v>15644</v>
      </c>
      <c r="B5867" s="331" t="s">
        <v>15645</v>
      </c>
      <c r="C5867" s="331" t="str">
        <f t="shared" si="1"/>
        <v>UMHowland Island</v>
      </c>
    </row>
    <row r="5868" ht="13.5" customHeight="1">
      <c r="A5868" s="331" t="s">
        <v>15646</v>
      </c>
      <c r="B5868" s="331" t="s">
        <v>15647</v>
      </c>
      <c r="C5868" s="331" t="str">
        <f t="shared" si="1"/>
        <v>UMJarvis Island</v>
      </c>
    </row>
    <row r="5869" ht="13.5" customHeight="1">
      <c r="A5869" s="331" t="s">
        <v>15648</v>
      </c>
      <c r="B5869" s="331" t="s">
        <v>15649</v>
      </c>
      <c r="C5869" s="331" t="str">
        <f t="shared" si="1"/>
        <v>UMKingman Reef</v>
      </c>
    </row>
    <row r="5870" ht="13.5" customHeight="1">
      <c r="A5870" s="331" t="s">
        <v>15650</v>
      </c>
      <c r="B5870" s="331" t="s">
        <v>15651</v>
      </c>
      <c r="C5870" s="331" t="str">
        <f t="shared" si="1"/>
        <v>UMPalmyra Atoll</v>
      </c>
    </row>
    <row r="5871" ht="13.5" customHeight="1">
      <c r="A5871" s="331" t="s">
        <v>15652</v>
      </c>
      <c r="B5871" s="331" t="s">
        <v>15653</v>
      </c>
      <c r="C5871" s="331" t="str">
        <f t="shared" si="1"/>
        <v>USDistrict of Columbia</v>
      </c>
    </row>
    <row r="5872" ht="13.5" customHeight="1">
      <c r="A5872" s="331" t="s">
        <v>15654</v>
      </c>
      <c r="B5872" s="331" t="s">
        <v>15655</v>
      </c>
      <c r="C5872" s="331" t="str">
        <f t="shared" si="1"/>
        <v>USAmerican Samoa (see also separate country code entry under AS)</v>
      </c>
    </row>
    <row r="5873" ht="13.5" customHeight="1">
      <c r="A5873" s="331" t="s">
        <v>15656</v>
      </c>
      <c r="B5873" s="331" t="s">
        <v>15657</v>
      </c>
      <c r="C5873" s="331" t="str">
        <f t="shared" si="1"/>
        <v>USGuam (see also separate country code entry under GU)</v>
      </c>
    </row>
    <row r="5874" ht="13.5" customHeight="1">
      <c r="A5874" s="331" t="s">
        <v>15658</v>
      </c>
      <c r="B5874" s="331" t="s">
        <v>15659</v>
      </c>
      <c r="C5874" s="331" t="str">
        <f t="shared" si="1"/>
        <v>USNorthern Mariana Islands (see also separate country code entry under MP)</v>
      </c>
    </row>
    <row r="5875" ht="13.5" customHeight="1">
      <c r="A5875" s="331" t="s">
        <v>15660</v>
      </c>
      <c r="B5875" s="331" t="s">
        <v>15661</v>
      </c>
      <c r="C5875" s="331" t="str">
        <f t="shared" si="1"/>
        <v>USPuerto Rico (see also separate country code entry under PR)</v>
      </c>
    </row>
    <row r="5876" ht="13.5" customHeight="1">
      <c r="A5876" s="331" t="s">
        <v>15662</v>
      </c>
      <c r="B5876" s="331" t="s">
        <v>15663</v>
      </c>
      <c r="C5876" s="331" t="str">
        <f t="shared" si="1"/>
        <v>USUnited States Minor Outlying Islands (see also separate country code entry under UM)</v>
      </c>
    </row>
    <row r="5877" ht="13.5" customHeight="1">
      <c r="A5877" s="331" t="s">
        <v>15664</v>
      </c>
      <c r="B5877" s="331" t="s">
        <v>15665</v>
      </c>
      <c r="C5877" s="331" t="str">
        <f t="shared" si="1"/>
        <v>USVirgin Islands, U.S. (see also separate country code entry under VI)</v>
      </c>
    </row>
    <row r="5878" ht="13.5" customHeight="1">
      <c r="A5878" s="331" t="s">
        <v>15666</v>
      </c>
      <c r="B5878" s="331" t="s">
        <v>15667</v>
      </c>
      <c r="C5878" s="331" t="str">
        <f t="shared" si="1"/>
        <v>USAlaska</v>
      </c>
    </row>
    <row r="5879" ht="13.5" customHeight="1">
      <c r="A5879" s="331" t="s">
        <v>15668</v>
      </c>
      <c r="B5879" s="331" t="s">
        <v>1938</v>
      </c>
      <c r="C5879" s="331" t="str">
        <f t="shared" si="1"/>
        <v>USAlabama</v>
      </c>
    </row>
    <row r="5880" ht="13.5" customHeight="1">
      <c r="A5880" s="331" t="s">
        <v>15669</v>
      </c>
      <c r="B5880" s="331" t="s">
        <v>15670</v>
      </c>
      <c r="C5880" s="331" t="str">
        <f t="shared" si="1"/>
        <v>USArkansas</v>
      </c>
    </row>
    <row r="5881" ht="13.5" customHeight="1">
      <c r="A5881" s="331" t="s">
        <v>15671</v>
      </c>
      <c r="B5881" s="331" t="s">
        <v>15672</v>
      </c>
      <c r="C5881" s="331" t="str">
        <f t="shared" si="1"/>
        <v>USArizona</v>
      </c>
    </row>
    <row r="5882" ht="13.5" customHeight="1">
      <c r="A5882" s="331" t="s">
        <v>15673</v>
      </c>
      <c r="B5882" s="331" t="s">
        <v>15674</v>
      </c>
      <c r="C5882" s="331" t="str">
        <f t="shared" si="1"/>
        <v>USCalifornia</v>
      </c>
    </row>
    <row r="5883" ht="13.5" customHeight="1">
      <c r="A5883" s="331" t="s">
        <v>15675</v>
      </c>
      <c r="B5883" s="331" t="s">
        <v>15676</v>
      </c>
      <c r="C5883" s="331" t="str">
        <f t="shared" si="1"/>
        <v>USColorado</v>
      </c>
    </row>
    <row r="5884" ht="13.5" customHeight="1">
      <c r="A5884" s="331" t="s">
        <v>15677</v>
      </c>
      <c r="B5884" s="331" t="s">
        <v>15678</v>
      </c>
      <c r="C5884" s="331" t="str">
        <f t="shared" si="1"/>
        <v>USConnecticut</v>
      </c>
    </row>
    <row r="5885" ht="13.5" customHeight="1">
      <c r="A5885" s="331" t="s">
        <v>15679</v>
      </c>
      <c r="B5885" s="331" t="s">
        <v>15680</v>
      </c>
      <c r="C5885" s="331" t="str">
        <f t="shared" si="1"/>
        <v>USDelaware</v>
      </c>
    </row>
    <row r="5886" ht="13.5" customHeight="1">
      <c r="A5886" s="331" t="s">
        <v>15681</v>
      </c>
      <c r="B5886" s="331" t="s">
        <v>15682</v>
      </c>
      <c r="C5886" s="331" t="str">
        <f t="shared" si="1"/>
        <v>USFlorida</v>
      </c>
    </row>
    <row r="5887" ht="13.5" customHeight="1">
      <c r="A5887" s="331" t="s">
        <v>15683</v>
      </c>
      <c r="B5887" s="331" t="s">
        <v>15684</v>
      </c>
      <c r="C5887" s="331" t="str">
        <f t="shared" si="1"/>
        <v>USGeorgia</v>
      </c>
    </row>
    <row r="5888" ht="13.5" customHeight="1">
      <c r="A5888" s="331" t="s">
        <v>15685</v>
      </c>
      <c r="B5888" s="331" t="s">
        <v>15686</v>
      </c>
      <c r="C5888" s="331" t="str">
        <f t="shared" si="1"/>
        <v>USHawaii</v>
      </c>
    </row>
    <row r="5889" ht="13.5" customHeight="1">
      <c r="A5889" s="331" t="s">
        <v>15687</v>
      </c>
      <c r="B5889" s="331" t="s">
        <v>15688</v>
      </c>
      <c r="C5889" s="331" t="str">
        <f t="shared" si="1"/>
        <v>USIowa</v>
      </c>
    </row>
    <row r="5890" ht="13.5" customHeight="1">
      <c r="A5890" s="331" t="s">
        <v>15689</v>
      </c>
      <c r="B5890" s="331" t="s">
        <v>15690</v>
      </c>
      <c r="C5890" s="331" t="str">
        <f t="shared" si="1"/>
        <v>USIdaho</v>
      </c>
    </row>
    <row r="5891" ht="13.5" customHeight="1">
      <c r="A5891" s="331" t="s">
        <v>15691</v>
      </c>
      <c r="B5891" s="331" t="s">
        <v>15692</v>
      </c>
      <c r="C5891" s="331" t="str">
        <f t="shared" si="1"/>
        <v>USIllinois</v>
      </c>
    </row>
    <row r="5892" ht="13.5" customHeight="1">
      <c r="A5892" s="331" t="s">
        <v>15693</v>
      </c>
      <c r="B5892" s="331" t="s">
        <v>15694</v>
      </c>
      <c r="C5892" s="331" t="str">
        <f t="shared" si="1"/>
        <v>USIndiana</v>
      </c>
    </row>
    <row r="5893" ht="13.5" customHeight="1">
      <c r="A5893" s="331" t="s">
        <v>15695</v>
      </c>
      <c r="B5893" s="331" t="s">
        <v>15696</v>
      </c>
      <c r="C5893" s="331" t="str">
        <f t="shared" si="1"/>
        <v>USKansas</v>
      </c>
    </row>
    <row r="5894" ht="13.5" customHeight="1">
      <c r="A5894" s="331" t="s">
        <v>15697</v>
      </c>
      <c r="B5894" s="331" t="s">
        <v>15698</v>
      </c>
      <c r="C5894" s="331" t="str">
        <f t="shared" si="1"/>
        <v>USKentucky</v>
      </c>
    </row>
    <row r="5895" ht="13.5" customHeight="1">
      <c r="A5895" s="331" t="s">
        <v>15699</v>
      </c>
      <c r="B5895" s="331" t="s">
        <v>15700</v>
      </c>
      <c r="C5895" s="331" t="str">
        <f t="shared" si="1"/>
        <v>USLouisiana</v>
      </c>
    </row>
    <row r="5896" ht="13.5" customHeight="1">
      <c r="A5896" s="331" t="s">
        <v>15701</v>
      </c>
      <c r="B5896" s="331" t="s">
        <v>1525</v>
      </c>
      <c r="C5896" s="331" t="str">
        <f t="shared" si="1"/>
        <v>USMassachusetts</v>
      </c>
    </row>
    <row r="5897" ht="13.5" customHeight="1">
      <c r="A5897" s="331" t="s">
        <v>15702</v>
      </c>
      <c r="B5897" s="331" t="s">
        <v>10835</v>
      </c>
      <c r="C5897" s="331" t="str">
        <f t="shared" si="1"/>
        <v>USMaryland</v>
      </c>
    </row>
    <row r="5898" ht="13.5" customHeight="1">
      <c r="A5898" s="331" t="s">
        <v>15703</v>
      </c>
      <c r="B5898" s="331" t="s">
        <v>15704</v>
      </c>
      <c r="C5898" s="331" t="str">
        <f t="shared" si="1"/>
        <v>USMaine</v>
      </c>
    </row>
    <row r="5899" ht="13.5" customHeight="1">
      <c r="A5899" s="331" t="s">
        <v>15705</v>
      </c>
      <c r="B5899" s="331" t="s">
        <v>15706</v>
      </c>
      <c r="C5899" s="331" t="str">
        <f t="shared" si="1"/>
        <v>USMichigan</v>
      </c>
    </row>
    <row r="5900" ht="13.5" customHeight="1">
      <c r="A5900" s="331" t="s">
        <v>15707</v>
      </c>
      <c r="B5900" s="331" t="s">
        <v>15708</v>
      </c>
      <c r="C5900" s="331" t="str">
        <f t="shared" si="1"/>
        <v>USMinnesota</v>
      </c>
    </row>
    <row r="5901" ht="13.5" customHeight="1">
      <c r="A5901" s="331" t="s">
        <v>15709</v>
      </c>
      <c r="B5901" s="331" t="s">
        <v>15710</v>
      </c>
      <c r="C5901" s="331" t="str">
        <f t="shared" si="1"/>
        <v>USMissouri</v>
      </c>
    </row>
    <row r="5902" ht="13.5" customHeight="1">
      <c r="A5902" s="331" t="s">
        <v>15711</v>
      </c>
      <c r="B5902" s="331" t="s">
        <v>15712</v>
      </c>
      <c r="C5902" s="331" t="str">
        <f t="shared" si="1"/>
        <v>USMississippi</v>
      </c>
    </row>
    <row r="5903" ht="13.5" customHeight="1">
      <c r="A5903" s="331" t="s">
        <v>15713</v>
      </c>
      <c r="B5903" s="331" t="s">
        <v>6384</v>
      </c>
      <c r="C5903" s="331" t="str">
        <f t="shared" si="1"/>
        <v>USMontana</v>
      </c>
    </row>
    <row r="5904" ht="13.5" customHeight="1">
      <c r="A5904" s="331" t="s">
        <v>15714</v>
      </c>
      <c r="B5904" s="331" t="s">
        <v>1514</v>
      </c>
      <c r="C5904" s="331" t="str">
        <f t="shared" si="1"/>
        <v>USNorth Carolina</v>
      </c>
    </row>
    <row r="5905" ht="13.5" customHeight="1">
      <c r="A5905" s="331" t="s">
        <v>15715</v>
      </c>
      <c r="B5905" s="331" t="s">
        <v>1591</v>
      </c>
      <c r="C5905" s="331" t="str">
        <f t="shared" si="1"/>
        <v>USNorth Dakota</v>
      </c>
    </row>
    <row r="5906" ht="13.5" customHeight="1">
      <c r="A5906" s="331" t="s">
        <v>15716</v>
      </c>
      <c r="B5906" s="331" t="s">
        <v>15717</v>
      </c>
      <c r="C5906" s="331" t="str">
        <f t="shared" si="1"/>
        <v>USNebraska</v>
      </c>
    </row>
    <row r="5907" ht="13.5" customHeight="1">
      <c r="A5907" s="331" t="s">
        <v>15718</v>
      </c>
      <c r="B5907" s="331" t="s">
        <v>15719</v>
      </c>
      <c r="C5907" s="331" t="str">
        <f t="shared" si="1"/>
        <v>USNew Hampshire</v>
      </c>
    </row>
    <row r="5908" ht="13.5" customHeight="1">
      <c r="A5908" s="331" t="s">
        <v>15720</v>
      </c>
      <c r="B5908" s="331" t="s">
        <v>15721</v>
      </c>
      <c r="C5908" s="331" t="str">
        <f t="shared" si="1"/>
        <v>USNew Jersey</v>
      </c>
    </row>
    <row r="5909" ht="13.5" customHeight="1">
      <c r="A5909" s="331" t="s">
        <v>15722</v>
      </c>
      <c r="B5909" s="331" t="s">
        <v>15723</v>
      </c>
      <c r="C5909" s="331" t="str">
        <f t="shared" si="1"/>
        <v>USNew Mexico</v>
      </c>
    </row>
    <row r="5910" ht="13.5" customHeight="1">
      <c r="A5910" s="331" t="s">
        <v>15724</v>
      </c>
      <c r="B5910" s="331" t="s">
        <v>1968</v>
      </c>
      <c r="C5910" s="331" t="str">
        <f t="shared" si="1"/>
        <v>USNevada</v>
      </c>
    </row>
    <row r="5911" ht="13.5" customHeight="1">
      <c r="A5911" s="331" t="s">
        <v>15725</v>
      </c>
      <c r="B5911" s="331" t="s">
        <v>1502</v>
      </c>
      <c r="C5911" s="331" t="str">
        <f t="shared" si="1"/>
        <v>USNew York</v>
      </c>
    </row>
    <row r="5912" ht="13.5" customHeight="1">
      <c r="A5912" s="331" t="s">
        <v>15726</v>
      </c>
      <c r="B5912" s="331" t="s">
        <v>1255</v>
      </c>
      <c r="C5912" s="331" t="str">
        <f t="shared" si="1"/>
        <v>USOhio</v>
      </c>
    </row>
    <row r="5913" ht="13.5" customHeight="1">
      <c r="A5913" s="331" t="s">
        <v>15727</v>
      </c>
      <c r="B5913" s="331" t="s">
        <v>15728</v>
      </c>
      <c r="C5913" s="331" t="str">
        <f t="shared" si="1"/>
        <v>USOklahoma</v>
      </c>
    </row>
    <row r="5914" ht="13.5" customHeight="1">
      <c r="A5914" s="331" t="s">
        <v>15729</v>
      </c>
      <c r="B5914" s="331" t="s">
        <v>15730</v>
      </c>
      <c r="C5914" s="331" t="str">
        <f t="shared" si="1"/>
        <v>USOregon</v>
      </c>
    </row>
    <row r="5915" ht="13.5" customHeight="1">
      <c r="A5915" s="331" t="s">
        <v>15731</v>
      </c>
      <c r="B5915" s="331" t="s">
        <v>1228</v>
      </c>
      <c r="C5915" s="331" t="str">
        <f t="shared" si="1"/>
        <v>USPennsylvania</v>
      </c>
    </row>
    <row r="5916" ht="13.5" customHeight="1">
      <c r="A5916" s="331" t="s">
        <v>15732</v>
      </c>
      <c r="B5916" s="331" t="s">
        <v>1230</v>
      </c>
      <c r="C5916" s="331" t="str">
        <f t="shared" si="1"/>
        <v>USRhode Island</v>
      </c>
    </row>
    <row r="5917" ht="13.5" customHeight="1">
      <c r="A5917" s="331" t="s">
        <v>15733</v>
      </c>
      <c r="B5917" s="331" t="s">
        <v>15734</v>
      </c>
      <c r="C5917" s="331" t="str">
        <f t="shared" si="1"/>
        <v>USSouth Carolina</v>
      </c>
    </row>
    <row r="5918" ht="13.5" customHeight="1">
      <c r="A5918" s="331" t="s">
        <v>15735</v>
      </c>
      <c r="B5918" s="331" t="s">
        <v>15736</v>
      </c>
      <c r="C5918" s="331" t="str">
        <f t="shared" si="1"/>
        <v>USSouth Dakota</v>
      </c>
    </row>
    <row r="5919" ht="13.5" customHeight="1">
      <c r="A5919" s="331" t="s">
        <v>15737</v>
      </c>
      <c r="B5919" s="331" t="s">
        <v>15738</v>
      </c>
      <c r="C5919" s="331" t="str">
        <f t="shared" si="1"/>
        <v>USTennessee</v>
      </c>
    </row>
    <row r="5920" ht="13.5" customHeight="1">
      <c r="A5920" s="331" t="s">
        <v>15739</v>
      </c>
      <c r="B5920" s="331" t="s">
        <v>1740</v>
      </c>
      <c r="C5920" s="331" t="str">
        <f t="shared" si="1"/>
        <v>USTexas</v>
      </c>
    </row>
    <row r="5921" ht="13.5" customHeight="1">
      <c r="A5921" s="331" t="s">
        <v>15740</v>
      </c>
      <c r="B5921" s="331" t="s">
        <v>1281</v>
      </c>
      <c r="C5921" s="331" t="str">
        <f t="shared" si="1"/>
        <v>USUtah</v>
      </c>
    </row>
    <row r="5922" ht="13.5" customHeight="1">
      <c r="A5922" s="331" t="s">
        <v>15741</v>
      </c>
      <c r="B5922" s="331" t="s">
        <v>15742</v>
      </c>
      <c r="C5922" s="331" t="str">
        <f t="shared" si="1"/>
        <v>USVirginia</v>
      </c>
    </row>
    <row r="5923" ht="13.5" customHeight="1">
      <c r="A5923" s="331" t="s">
        <v>15743</v>
      </c>
      <c r="B5923" s="331" t="s">
        <v>15744</v>
      </c>
      <c r="C5923" s="331" t="str">
        <f t="shared" si="1"/>
        <v>USVermont</v>
      </c>
    </row>
    <row r="5924" ht="13.5" customHeight="1">
      <c r="A5924" s="331" t="s">
        <v>15745</v>
      </c>
      <c r="B5924" s="331" t="s">
        <v>15746</v>
      </c>
      <c r="C5924" s="331" t="str">
        <f t="shared" si="1"/>
        <v>USWashington</v>
      </c>
    </row>
    <row r="5925" ht="13.5" customHeight="1">
      <c r="A5925" s="331" t="s">
        <v>15747</v>
      </c>
      <c r="B5925" s="331" t="s">
        <v>15748</v>
      </c>
      <c r="C5925" s="331" t="str">
        <f t="shared" si="1"/>
        <v>USWisconsin</v>
      </c>
    </row>
    <row r="5926" ht="13.5" customHeight="1">
      <c r="A5926" s="331" t="s">
        <v>15749</v>
      </c>
      <c r="B5926" s="331" t="s">
        <v>15750</v>
      </c>
      <c r="C5926" s="331" t="str">
        <f t="shared" si="1"/>
        <v>USWest Virginia</v>
      </c>
    </row>
    <row r="5927" ht="13.5" customHeight="1">
      <c r="A5927" s="331" t="s">
        <v>15751</v>
      </c>
      <c r="B5927" s="331" t="s">
        <v>15752</v>
      </c>
      <c r="C5927" s="331" t="str">
        <f t="shared" si="1"/>
        <v>USWyoming</v>
      </c>
    </row>
    <row r="5928" ht="13.5" customHeight="1">
      <c r="A5928" s="331" t="s">
        <v>15753</v>
      </c>
      <c r="B5928" s="331" t="s">
        <v>15754</v>
      </c>
      <c r="C5928" s="331" t="str">
        <f t="shared" si="1"/>
        <v>UYArtigas</v>
      </c>
    </row>
    <row r="5929" ht="13.5" customHeight="1">
      <c r="A5929" s="331" t="s">
        <v>15755</v>
      </c>
      <c r="B5929" s="331" t="s">
        <v>15756</v>
      </c>
      <c r="C5929" s="331" t="str">
        <f t="shared" si="1"/>
        <v>UYCanelones</v>
      </c>
    </row>
    <row r="5930" ht="13.5" customHeight="1">
      <c r="A5930" s="331" t="s">
        <v>15757</v>
      </c>
      <c r="B5930" s="331" t="s">
        <v>15758</v>
      </c>
      <c r="C5930" s="331" t="str">
        <f t="shared" si="1"/>
        <v>UYCerro Largo</v>
      </c>
    </row>
    <row r="5931" ht="13.5" customHeight="1">
      <c r="A5931" s="331" t="s">
        <v>15759</v>
      </c>
      <c r="B5931" s="331" t="s">
        <v>15760</v>
      </c>
      <c r="C5931" s="331" t="str">
        <f t="shared" si="1"/>
        <v>UYColonia</v>
      </c>
    </row>
    <row r="5932" ht="13.5" customHeight="1">
      <c r="A5932" s="331" t="s">
        <v>15761</v>
      </c>
      <c r="B5932" s="331" t="s">
        <v>15762</v>
      </c>
      <c r="C5932" s="331" t="str">
        <f t="shared" si="1"/>
        <v>UYDurazno</v>
      </c>
    </row>
    <row r="5933" ht="13.5" customHeight="1">
      <c r="A5933" s="331" t="s">
        <v>15763</v>
      </c>
      <c r="B5933" s="331" t="s">
        <v>15682</v>
      </c>
      <c r="C5933" s="331" t="str">
        <f t="shared" si="1"/>
        <v>UYFlorida</v>
      </c>
    </row>
    <row r="5934" ht="13.5" customHeight="1">
      <c r="A5934" s="331" t="s">
        <v>15764</v>
      </c>
      <c r="B5934" s="331" t="s">
        <v>15765</v>
      </c>
      <c r="C5934" s="331" t="str">
        <f t="shared" si="1"/>
        <v>UYFlores</v>
      </c>
    </row>
    <row r="5935" ht="13.5" customHeight="1">
      <c r="A5935" s="331" t="s">
        <v>15766</v>
      </c>
      <c r="B5935" s="331" t="s">
        <v>15767</v>
      </c>
      <c r="C5935" s="331" t="str">
        <f t="shared" si="1"/>
        <v>UYLavalleja</v>
      </c>
    </row>
    <row r="5936" ht="13.5" customHeight="1">
      <c r="A5936" s="331" t="s">
        <v>15768</v>
      </c>
      <c r="B5936" s="331" t="s">
        <v>15769</v>
      </c>
      <c r="C5936" s="331" t="str">
        <f t="shared" si="1"/>
        <v>UYMaldonado</v>
      </c>
    </row>
    <row r="5937" ht="13.5" customHeight="1">
      <c r="A5937" s="331" t="s">
        <v>15770</v>
      </c>
      <c r="B5937" s="331" t="s">
        <v>15771</v>
      </c>
      <c r="C5937" s="331" t="str">
        <f t="shared" si="1"/>
        <v>UYMontevideo</v>
      </c>
    </row>
    <row r="5938" ht="13.5" customHeight="1">
      <c r="A5938" s="331" t="s">
        <v>15772</v>
      </c>
      <c r="B5938" s="331" t="s">
        <v>15773</v>
      </c>
      <c r="C5938" s="331" t="str">
        <f t="shared" si="1"/>
        <v>UYPaysandú</v>
      </c>
    </row>
    <row r="5939" ht="13.5" customHeight="1">
      <c r="A5939" s="331" t="s">
        <v>15774</v>
      </c>
      <c r="B5939" s="331" t="s">
        <v>5858</v>
      </c>
      <c r="C5939" s="331" t="str">
        <f t="shared" si="1"/>
        <v>UYRío Negro</v>
      </c>
    </row>
    <row r="5940" ht="13.5" customHeight="1">
      <c r="A5940" s="331" t="s">
        <v>15775</v>
      </c>
      <c r="B5940" s="331" t="s">
        <v>15776</v>
      </c>
      <c r="C5940" s="331" t="str">
        <f t="shared" si="1"/>
        <v>UYRocha</v>
      </c>
    </row>
    <row r="5941" ht="13.5" customHeight="1">
      <c r="A5941" s="331" t="s">
        <v>15777</v>
      </c>
      <c r="B5941" s="331" t="s">
        <v>15778</v>
      </c>
      <c r="C5941" s="331" t="str">
        <f t="shared" si="1"/>
        <v>UYRivera</v>
      </c>
    </row>
    <row r="5942" ht="13.5" customHeight="1">
      <c r="A5942" s="331" t="s">
        <v>15779</v>
      </c>
      <c r="B5942" s="331" t="s">
        <v>15780</v>
      </c>
      <c r="C5942" s="331" t="str">
        <f t="shared" si="1"/>
        <v>UYSalto</v>
      </c>
    </row>
    <row r="5943" ht="13.5" customHeight="1">
      <c r="A5943" s="331" t="s">
        <v>15781</v>
      </c>
      <c r="B5943" s="331" t="s">
        <v>7164</v>
      </c>
      <c r="C5943" s="331" t="str">
        <f t="shared" si="1"/>
        <v>UYSan José</v>
      </c>
    </row>
    <row r="5944" ht="13.5" customHeight="1">
      <c r="A5944" s="331" t="s">
        <v>15782</v>
      </c>
      <c r="B5944" s="331" t="s">
        <v>15783</v>
      </c>
      <c r="C5944" s="331" t="str">
        <f t="shared" si="1"/>
        <v>UYSoriano</v>
      </c>
    </row>
    <row r="5945" ht="13.5" customHeight="1">
      <c r="A5945" s="331" t="s">
        <v>15784</v>
      </c>
      <c r="B5945" s="331" t="s">
        <v>15785</v>
      </c>
      <c r="C5945" s="331" t="str">
        <f t="shared" si="1"/>
        <v>UYTacuarembó</v>
      </c>
    </row>
    <row r="5946" ht="13.5" customHeight="1">
      <c r="A5946" s="331" t="s">
        <v>15786</v>
      </c>
      <c r="B5946" s="331" t="s">
        <v>15787</v>
      </c>
      <c r="C5946" s="331" t="str">
        <f t="shared" si="1"/>
        <v>UYTreinta y Tres</v>
      </c>
    </row>
    <row r="5947" ht="13.5" customHeight="1">
      <c r="A5947" s="331" t="s">
        <v>15788</v>
      </c>
      <c r="B5947" s="331" t="s">
        <v>15789</v>
      </c>
      <c r="C5947" s="331" t="str">
        <f t="shared" si="1"/>
        <v>UZAndijon</v>
      </c>
    </row>
    <row r="5948" ht="13.5" customHeight="1">
      <c r="A5948" s="331" t="s">
        <v>15790</v>
      </c>
      <c r="B5948" s="331" t="s">
        <v>15791</v>
      </c>
      <c r="C5948" s="331" t="str">
        <f t="shared" si="1"/>
        <v>UZBuxoro</v>
      </c>
    </row>
    <row r="5949" ht="13.5" customHeight="1">
      <c r="A5949" s="331" t="s">
        <v>15792</v>
      </c>
      <c r="B5949" s="331" t="s">
        <v>15793</v>
      </c>
      <c r="C5949" s="331" t="str">
        <f t="shared" si="1"/>
        <v>UZFarg‘ona</v>
      </c>
    </row>
    <row r="5950" ht="13.5" customHeight="1">
      <c r="A5950" s="331" t="s">
        <v>15794</v>
      </c>
      <c r="B5950" s="331" t="s">
        <v>15795</v>
      </c>
      <c r="C5950" s="331" t="str">
        <f t="shared" si="1"/>
        <v>UZJizzax</v>
      </c>
    </row>
    <row r="5951" ht="13.5" customHeight="1">
      <c r="A5951" s="331" t="s">
        <v>15796</v>
      </c>
      <c r="B5951" s="331" t="s">
        <v>15797</v>
      </c>
      <c r="C5951" s="331" t="str">
        <f t="shared" si="1"/>
        <v>UZNamangan</v>
      </c>
    </row>
    <row r="5952" ht="13.5" customHeight="1">
      <c r="A5952" s="331" t="s">
        <v>15798</v>
      </c>
      <c r="B5952" s="331" t="s">
        <v>1545</v>
      </c>
      <c r="C5952" s="331" t="str">
        <f t="shared" si="1"/>
        <v>UZNavoiy</v>
      </c>
    </row>
    <row r="5953" ht="13.5" customHeight="1">
      <c r="A5953" s="331" t="s">
        <v>15799</v>
      </c>
      <c r="B5953" s="331" t="s">
        <v>15800</v>
      </c>
      <c r="C5953" s="331" t="str">
        <f t="shared" si="1"/>
        <v>UZQashqadaryo</v>
      </c>
    </row>
    <row r="5954" ht="13.5" customHeight="1">
      <c r="A5954" s="331" t="s">
        <v>15801</v>
      </c>
      <c r="B5954" s="331" t="s">
        <v>15802</v>
      </c>
      <c r="C5954" s="331" t="str">
        <f t="shared" si="1"/>
        <v>UZSamarqand</v>
      </c>
    </row>
    <row r="5955" ht="13.5" customHeight="1">
      <c r="A5955" s="331" t="s">
        <v>15803</v>
      </c>
      <c r="B5955" s="331" t="s">
        <v>15804</v>
      </c>
      <c r="C5955" s="331" t="str">
        <f t="shared" si="1"/>
        <v>UZSirdaryo</v>
      </c>
    </row>
    <row r="5956" ht="13.5" customHeight="1">
      <c r="A5956" s="331" t="s">
        <v>15805</v>
      </c>
      <c r="B5956" s="331" t="s">
        <v>15806</v>
      </c>
      <c r="C5956" s="331" t="str">
        <f t="shared" si="1"/>
        <v>UZSurxondaryo</v>
      </c>
    </row>
    <row r="5957" ht="13.5" customHeight="1">
      <c r="A5957" s="331" t="s">
        <v>15807</v>
      </c>
      <c r="B5957" s="331" t="s">
        <v>1259</v>
      </c>
      <c r="C5957" s="331" t="str">
        <f t="shared" si="1"/>
        <v>UZToshkent</v>
      </c>
    </row>
    <row r="5958" ht="13.5" customHeight="1">
      <c r="A5958" s="331" t="s">
        <v>15808</v>
      </c>
      <c r="B5958" s="331" t="s">
        <v>15809</v>
      </c>
      <c r="C5958" s="331" t="str">
        <f t="shared" si="1"/>
        <v>UZXorazm</v>
      </c>
    </row>
    <row r="5959" ht="13.5" customHeight="1">
      <c r="A5959" s="331" t="s">
        <v>15810</v>
      </c>
      <c r="B5959" s="331" t="s">
        <v>15811</v>
      </c>
      <c r="C5959" s="331" t="str">
        <f t="shared" si="1"/>
        <v>UZQoraqalpog‘iston Respublikasi</v>
      </c>
    </row>
    <row r="5960" ht="13.5" customHeight="1">
      <c r="A5960" s="331" t="s">
        <v>15812</v>
      </c>
      <c r="B5960" s="331" t="s">
        <v>1259</v>
      </c>
      <c r="C5960" s="331" t="str">
        <f t="shared" si="1"/>
        <v>UZToshkent</v>
      </c>
    </row>
    <row r="5961" ht="13.5" customHeight="1">
      <c r="A5961" s="331" t="s">
        <v>15813</v>
      </c>
      <c r="B5961" s="331" t="s">
        <v>15814</v>
      </c>
      <c r="C5961" s="331" t="str">
        <f t="shared" si="1"/>
        <v>VCCharlotte</v>
      </c>
    </row>
    <row r="5962" ht="13.5" customHeight="1">
      <c r="A5962" s="331" t="s">
        <v>15815</v>
      </c>
      <c r="B5962" s="331" t="s">
        <v>6068</v>
      </c>
      <c r="C5962" s="331" t="str">
        <f t="shared" si="1"/>
        <v>VCSaint Andrew</v>
      </c>
    </row>
    <row r="5963" ht="13.5" customHeight="1">
      <c r="A5963" s="331" t="s">
        <v>15816</v>
      </c>
      <c r="B5963" s="331" t="s">
        <v>7497</v>
      </c>
      <c r="C5963" s="331" t="str">
        <f t="shared" si="1"/>
        <v>VCSaint David</v>
      </c>
    </row>
    <row r="5964" ht="13.5" customHeight="1">
      <c r="A5964" s="331" t="s">
        <v>15817</v>
      </c>
      <c r="B5964" s="331" t="s">
        <v>5736</v>
      </c>
      <c r="C5964" s="331" t="str">
        <f t="shared" si="1"/>
        <v>VCSaint George</v>
      </c>
    </row>
    <row r="5965" ht="13.5" customHeight="1">
      <c r="A5965" s="331" t="s">
        <v>15818</v>
      </c>
      <c r="B5965" s="331" t="s">
        <v>7506</v>
      </c>
      <c r="C5965" s="331" t="str">
        <f t="shared" si="1"/>
        <v>VCSaint Patrick</v>
      </c>
    </row>
    <row r="5966" ht="13.5" customHeight="1">
      <c r="A5966" s="331" t="s">
        <v>15819</v>
      </c>
      <c r="B5966" s="331" t="s">
        <v>15820</v>
      </c>
      <c r="C5966" s="331" t="str">
        <f t="shared" si="1"/>
        <v>VCGrenadines</v>
      </c>
    </row>
    <row r="5967" ht="13.5" customHeight="1">
      <c r="A5967" s="331" t="s">
        <v>15821</v>
      </c>
      <c r="B5967" s="331" t="s">
        <v>15822</v>
      </c>
      <c r="C5967" s="331" t="str">
        <f t="shared" si="1"/>
        <v>VEAnzoátegui</v>
      </c>
    </row>
    <row r="5968" ht="13.5" customHeight="1">
      <c r="A5968" s="331" t="s">
        <v>15823</v>
      </c>
      <c r="B5968" s="331" t="s">
        <v>15824</v>
      </c>
      <c r="C5968" s="331" t="str">
        <f t="shared" si="1"/>
        <v>VEApure</v>
      </c>
    </row>
    <row r="5969" ht="13.5" customHeight="1">
      <c r="A5969" s="331" t="s">
        <v>15825</v>
      </c>
      <c r="B5969" s="331" t="s">
        <v>15826</v>
      </c>
      <c r="C5969" s="331" t="str">
        <f t="shared" si="1"/>
        <v>VEAragua</v>
      </c>
    </row>
    <row r="5970" ht="13.5" customHeight="1">
      <c r="A5970" s="331" t="s">
        <v>15827</v>
      </c>
      <c r="B5970" s="331" t="s">
        <v>15828</v>
      </c>
      <c r="C5970" s="331" t="str">
        <f t="shared" si="1"/>
        <v>VEBarinas</v>
      </c>
    </row>
    <row r="5971" ht="13.5" customHeight="1">
      <c r="A5971" s="331" t="s">
        <v>15829</v>
      </c>
      <c r="B5971" s="331" t="s">
        <v>7095</v>
      </c>
      <c r="C5971" s="331" t="str">
        <f t="shared" si="1"/>
        <v>VEBolívar</v>
      </c>
    </row>
    <row r="5972" ht="13.5" customHeight="1">
      <c r="A5972" s="331" t="s">
        <v>15830</v>
      </c>
      <c r="B5972" s="331" t="s">
        <v>15831</v>
      </c>
      <c r="C5972" s="331" t="str">
        <f t="shared" si="1"/>
        <v>VECarabobo</v>
      </c>
    </row>
    <row r="5973" ht="13.5" customHeight="1">
      <c r="A5973" s="331" t="s">
        <v>15832</v>
      </c>
      <c r="B5973" s="331" t="s">
        <v>15833</v>
      </c>
      <c r="C5973" s="331" t="str">
        <f t="shared" si="1"/>
        <v>VECojedes</v>
      </c>
    </row>
    <row r="5974" ht="13.5" customHeight="1">
      <c r="A5974" s="331" t="s">
        <v>15834</v>
      </c>
      <c r="B5974" s="331" t="s">
        <v>15835</v>
      </c>
      <c r="C5974" s="331" t="str">
        <f t="shared" si="1"/>
        <v>VEFalcón</v>
      </c>
    </row>
    <row r="5975" ht="13.5" customHeight="1">
      <c r="A5975" s="331" t="s">
        <v>15836</v>
      </c>
      <c r="B5975" s="331" t="s">
        <v>15837</v>
      </c>
      <c r="C5975" s="331" t="str">
        <f t="shared" si="1"/>
        <v>VEGuárico</v>
      </c>
    </row>
    <row r="5976" ht="13.5" customHeight="1">
      <c r="A5976" s="331" t="s">
        <v>15838</v>
      </c>
      <c r="B5976" s="331" t="s">
        <v>15839</v>
      </c>
      <c r="C5976" s="331" t="str">
        <f t="shared" si="1"/>
        <v>VELara</v>
      </c>
    </row>
    <row r="5977" ht="13.5" customHeight="1">
      <c r="A5977" s="331" t="s">
        <v>15840</v>
      </c>
      <c r="B5977" s="331" t="s">
        <v>15841</v>
      </c>
      <c r="C5977" s="331" t="str">
        <f t="shared" si="1"/>
        <v>VEMérida</v>
      </c>
    </row>
    <row r="5978" ht="13.5" customHeight="1">
      <c r="A5978" s="331" t="s">
        <v>15842</v>
      </c>
      <c r="B5978" s="331" t="s">
        <v>15843</v>
      </c>
      <c r="C5978" s="331" t="str">
        <f t="shared" si="1"/>
        <v>VEMiranda</v>
      </c>
    </row>
    <row r="5979" ht="13.5" customHeight="1">
      <c r="A5979" s="331" t="s">
        <v>15844</v>
      </c>
      <c r="B5979" s="331" t="s">
        <v>15845</v>
      </c>
      <c r="C5979" s="331" t="str">
        <f t="shared" si="1"/>
        <v>VEMonagas</v>
      </c>
    </row>
    <row r="5980" ht="13.5" customHeight="1">
      <c r="A5980" s="331" t="s">
        <v>15846</v>
      </c>
      <c r="B5980" s="331" t="s">
        <v>15847</v>
      </c>
      <c r="C5980" s="331" t="str">
        <f t="shared" si="1"/>
        <v>VENueva Esparta</v>
      </c>
    </row>
    <row r="5981" ht="13.5" customHeight="1">
      <c r="A5981" s="331" t="s">
        <v>15848</v>
      </c>
      <c r="B5981" s="331" t="s">
        <v>15849</v>
      </c>
      <c r="C5981" s="331" t="str">
        <f t="shared" si="1"/>
        <v>VEPortuguesa</v>
      </c>
    </row>
    <row r="5982" ht="13.5" customHeight="1">
      <c r="A5982" s="331" t="s">
        <v>15850</v>
      </c>
      <c r="B5982" s="331" t="s">
        <v>7140</v>
      </c>
      <c r="C5982" s="331" t="str">
        <f t="shared" si="1"/>
        <v>VESucre</v>
      </c>
    </row>
    <row r="5983" ht="13.5" customHeight="1">
      <c r="A5983" s="331" t="s">
        <v>15851</v>
      </c>
      <c r="B5983" s="331" t="s">
        <v>15852</v>
      </c>
      <c r="C5983" s="331" t="str">
        <f t="shared" si="1"/>
        <v>VETáchira</v>
      </c>
    </row>
    <row r="5984" ht="13.5" customHeight="1">
      <c r="A5984" s="331" t="s">
        <v>15853</v>
      </c>
      <c r="B5984" s="331" t="s">
        <v>15854</v>
      </c>
      <c r="C5984" s="331" t="str">
        <f t="shared" si="1"/>
        <v>VETrujillo</v>
      </c>
    </row>
    <row r="5985" ht="13.5" customHeight="1">
      <c r="A5985" s="331" t="s">
        <v>15855</v>
      </c>
      <c r="B5985" s="331" t="s">
        <v>15856</v>
      </c>
      <c r="C5985" s="331" t="str">
        <f t="shared" si="1"/>
        <v>VEYaracuy</v>
      </c>
    </row>
    <row r="5986" ht="13.5" customHeight="1">
      <c r="A5986" s="331" t="s">
        <v>15857</v>
      </c>
      <c r="B5986" s="331" t="s">
        <v>15858</v>
      </c>
      <c r="C5986" s="331" t="str">
        <f t="shared" si="1"/>
        <v>VEZulia</v>
      </c>
    </row>
    <row r="5987" ht="13.5" customHeight="1">
      <c r="A5987" s="331" t="s">
        <v>15859</v>
      </c>
      <c r="B5987" s="331" t="s">
        <v>15860</v>
      </c>
      <c r="C5987" s="331" t="str">
        <f t="shared" si="1"/>
        <v>VEVargas</v>
      </c>
    </row>
    <row r="5988" ht="13.5" customHeight="1">
      <c r="A5988" s="331" t="s">
        <v>15861</v>
      </c>
      <c r="B5988" s="331" t="s">
        <v>15862</v>
      </c>
      <c r="C5988" s="331" t="str">
        <f t="shared" si="1"/>
        <v>VEDelta Amacuro</v>
      </c>
    </row>
    <row r="5989" ht="13.5" customHeight="1">
      <c r="A5989" s="331" t="s">
        <v>15863</v>
      </c>
      <c r="B5989" s="331" t="s">
        <v>1341</v>
      </c>
      <c r="C5989" s="331" t="str">
        <f t="shared" si="1"/>
        <v>VEAmazonas</v>
      </c>
    </row>
    <row r="5990" ht="13.5" customHeight="1">
      <c r="A5990" s="331" t="s">
        <v>15864</v>
      </c>
      <c r="B5990" s="331" t="s">
        <v>15865</v>
      </c>
      <c r="C5990" s="331" t="str">
        <f t="shared" si="1"/>
        <v>VEDependencias Federales</v>
      </c>
    </row>
    <row r="5991" ht="13.5" customHeight="1">
      <c r="A5991" s="331" t="s">
        <v>15866</v>
      </c>
      <c r="B5991" s="331" t="s">
        <v>15867</v>
      </c>
      <c r="C5991" s="331" t="str">
        <f t="shared" si="1"/>
        <v>VEDistrito Capital</v>
      </c>
    </row>
    <row r="5992" ht="13.5" customHeight="1">
      <c r="A5992" s="331" t="s">
        <v>15868</v>
      </c>
      <c r="B5992" s="331" t="s">
        <v>15869</v>
      </c>
      <c r="C5992" s="331" t="str">
        <f t="shared" si="1"/>
        <v>VNLai Châu</v>
      </c>
    </row>
    <row r="5993" ht="13.5" customHeight="1">
      <c r="A5993" s="331" t="s">
        <v>15870</v>
      </c>
      <c r="B5993" s="331" t="s">
        <v>15871</v>
      </c>
      <c r="C5993" s="331" t="str">
        <f t="shared" si="1"/>
        <v>VNLào Cai</v>
      </c>
    </row>
    <row r="5994" ht="13.5" customHeight="1">
      <c r="A5994" s="331" t="s">
        <v>15872</v>
      </c>
      <c r="B5994" s="331" t="s">
        <v>15873</v>
      </c>
      <c r="C5994" s="331" t="str">
        <f t="shared" si="1"/>
        <v>VNHà Giang</v>
      </c>
    </row>
    <row r="5995" ht="13.5" customHeight="1">
      <c r="A5995" s="331" t="s">
        <v>15874</v>
      </c>
      <c r="B5995" s="331" t="s">
        <v>1800</v>
      </c>
      <c r="C5995" s="331" t="str">
        <f t="shared" si="1"/>
        <v>VNCao Bằng</v>
      </c>
    </row>
    <row r="5996" ht="13.5" customHeight="1">
      <c r="A5996" s="331" t="s">
        <v>15875</v>
      </c>
      <c r="B5996" s="331" t="s">
        <v>15876</v>
      </c>
      <c r="C5996" s="331" t="str">
        <f t="shared" si="1"/>
        <v>VNSơn La</v>
      </c>
    </row>
    <row r="5997" ht="13.5" customHeight="1">
      <c r="A5997" s="331" t="s">
        <v>15877</v>
      </c>
      <c r="B5997" s="331" t="s">
        <v>15878</v>
      </c>
      <c r="C5997" s="331" t="str">
        <f t="shared" si="1"/>
        <v>VNYên Bái</v>
      </c>
    </row>
    <row r="5998" ht="13.5" customHeight="1">
      <c r="A5998" s="331" t="s">
        <v>15879</v>
      </c>
      <c r="B5998" s="331" t="s">
        <v>1905</v>
      </c>
      <c r="C5998" s="331" t="str">
        <f t="shared" si="1"/>
        <v>VNTuyên Quang</v>
      </c>
    </row>
    <row r="5999" ht="13.5" customHeight="1">
      <c r="A5999" s="331" t="s">
        <v>15880</v>
      </c>
      <c r="B5999" s="331" t="s">
        <v>15881</v>
      </c>
      <c r="C5999" s="331" t="str">
        <f t="shared" si="1"/>
        <v>VNLạng Sơn</v>
      </c>
    </row>
    <row r="6000" ht="13.5" customHeight="1">
      <c r="A6000" s="331" t="s">
        <v>15882</v>
      </c>
      <c r="B6000" s="331" t="s">
        <v>15883</v>
      </c>
      <c r="C6000" s="331" t="str">
        <f t="shared" si="1"/>
        <v>VNQuảng Ninh</v>
      </c>
    </row>
    <row r="6001" ht="13.5" customHeight="1">
      <c r="A6001" s="331" t="s">
        <v>15884</v>
      </c>
      <c r="B6001" s="331" t="s">
        <v>15885</v>
      </c>
      <c r="C6001" s="331" t="str">
        <f t="shared" si="1"/>
        <v>VNHòa Bình</v>
      </c>
    </row>
    <row r="6002" ht="13.5" customHeight="1">
      <c r="A6002" s="331" t="s">
        <v>15886</v>
      </c>
      <c r="B6002" s="331" t="s">
        <v>15887</v>
      </c>
      <c r="C6002" s="331" t="str">
        <f t="shared" si="1"/>
        <v>VNNinh Bình</v>
      </c>
    </row>
    <row r="6003" ht="13.5" customHeight="1">
      <c r="A6003" s="331" t="s">
        <v>15888</v>
      </c>
      <c r="B6003" s="331" t="s">
        <v>15889</v>
      </c>
      <c r="C6003" s="331" t="str">
        <f t="shared" si="1"/>
        <v>VNThái Bình</v>
      </c>
    </row>
    <row r="6004" ht="13.5" customHeight="1">
      <c r="A6004" s="331" t="s">
        <v>15890</v>
      </c>
      <c r="B6004" s="331" t="s">
        <v>1983</v>
      </c>
      <c r="C6004" s="331" t="str">
        <f t="shared" si="1"/>
        <v>VNThanh Hóa</v>
      </c>
    </row>
    <row r="6005" ht="13.5" customHeight="1">
      <c r="A6005" s="331" t="s">
        <v>15891</v>
      </c>
      <c r="B6005" s="331" t="s">
        <v>1765</v>
      </c>
      <c r="C6005" s="331" t="str">
        <f t="shared" si="1"/>
        <v>VNNghệ An</v>
      </c>
    </row>
    <row r="6006" ht="13.5" customHeight="1">
      <c r="A6006" s="331" t="s">
        <v>15892</v>
      </c>
      <c r="B6006" s="331" t="s">
        <v>15893</v>
      </c>
      <c r="C6006" s="331" t="str">
        <f t="shared" si="1"/>
        <v>VNHà Tĩnh</v>
      </c>
    </row>
    <row r="6007" ht="13.5" customHeight="1">
      <c r="A6007" s="331" t="s">
        <v>15894</v>
      </c>
      <c r="B6007" s="331" t="s">
        <v>15895</v>
      </c>
      <c r="C6007" s="331" t="str">
        <f t="shared" si="1"/>
        <v>VNQuảng Bình</v>
      </c>
    </row>
    <row r="6008" ht="13.5" customHeight="1">
      <c r="A6008" s="331" t="s">
        <v>15896</v>
      </c>
      <c r="B6008" s="331" t="s">
        <v>15897</v>
      </c>
      <c r="C6008" s="331" t="str">
        <f t="shared" si="1"/>
        <v>VNQuảng Trị</v>
      </c>
    </row>
    <row r="6009" ht="13.5" customHeight="1">
      <c r="A6009" s="331" t="s">
        <v>15898</v>
      </c>
      <c r="B6009" s="331" t="s">
        <v>15899</v>
      </c>
      <c r="C6009" s="331" t="str">
        <f t="shared" si="1"/>
        <v>VNThừa Thiên-Huế</v>
      </c>
    </row>
    <row r="6010" ht="13.5" customHeight="1">
      <c r="A6010" s="331" t="s">
        <v>15900</v>
      </c>
      <c r="B6010" s="331" t="s">
        <v>15901</v>
      </c>
      <c r="C6010" s="331" t="str">
        <f t="shared" si="1"/>
        <v>VNQuảng Nam</v>
      </c>
    </row>
    <row r="6011" ht="13.5" customHeight="1">
      <c r="A6011" s="331" t="s">
        <v>15902</v>
      </c>
      <c r="B6011" s="331" t="s">
        <v>15903</v>
      </c>
      <c r="C6011" s="331" t="str">
        <f t="shared" si="1"/>
        <v>VNKon Tum</v>
      </c>
    </row>
    <row r="6012" ht="13.5" customHeight="1">
      <c r="A6012" s="331" t="s">
        <v>15904</v>
      </c>
      <c r="B6012" s="331" t="s">
        <v>15905</v>
      </c>
      <c r="C6012" s="331" t="str">
        <f t="shared" si="1"/>
        <v>VNQuảng Ngãi</v>
      </c>
    </row>
    <row r="6013" ht="13.5" customHeight="1">
      <c r="A6013" s="331" t="s">
        <v>15906</v>
      </c>
      <c r="B6013" s="331" t="s">
        <v>15907</v>
      </c>
      <c r="C6013" s="331" t="str">
        <f t="shared" si="1"/>
        <v>VNGia Lai</v>
      </c>
    </row>
    <row r="6014" ht="13.5" customHeight="1">
      <c r="A6014" s="331" t="s">
        <v>15908</v>
      </c>
      <c r="B6014" s="331" t="s">
        <v>15909</v>
      </c>
      <c r="C6014" s="331" t="str">
        <f t="shared" si="1"/>
        <v>VNBình Định</v>
      </c>
    </row>
    <row r="6015" ht="13.5" customHeight="1">
      <c r="A6015" s="331" t="s">
        <v>15910</v>
      </c>
      <c r="B6015" s="331" t="s">
        <v>1966</v>
      </c>
      <c r="C6015" s="331" t="str">
        <f t="shared" si="1"/>
        <v>VNPhú Yên</v>
      </c>
    </row>
    <row r="6016" ht="13.5" customHeight="1">
      <c r="A6016" s="331" t="s">
        <v>15911</v>
      </c>
      <c r="B6016" s="331" t="s">
        <v>15912</v>
      </c>
      <c r="C6016" s="331" t="str">
        <f t="shared" si="1"/>
        <v>VNĐắk Lắk</v>
      </c>
    </row>
    <row r="6017" ht="13.5" customHeight="1">
      <c r="A6017" s="331" t="s">
        <v>15913</v>
      </c>
      <c r="B6017" s="331" t="s">
        <v>15914</v>
      </c>
      <c r="C6017" s="331" t="str">
        <f t="shared" si="1"/>
        <v>VNKhánh Hòa</v>
      </c>
    </row>
    <row r="6018" ht="13.5" customHeight="1">
      <c r="A6018" s="331" t="s">
        <v>15915</v>
      </c>
      <c r="B6018" s="331" t="s">
        <v>15916</v>
      </c>
      <c r="C6018" s="331" t="str">
        <f t="shared" si="1"/>
        <v>VNLâm Đồng</v>
      </c>
    </row>
    <row r="6019" ht="13.5" customHeight="1">
      <c r="A6019" s="331" t="s">
        <v>15917</v>
      </c>
      <c r="B6019" s="331" t="s">
        <v>15918</v>
      </c>
      <c r="C6019" s="331" t="str">
        <f t="shared" si="1"/>
        <v>VNNinh Thuận</v>
      </c>
    </row>
    <row r="6020" ht="13.5" customHeight="1">
      <c r="A6020" s="331" t="s">
        <v>15919</v>
      </c>
      <c r="B6020" s="331" t="s">
        <v>15920</v>
      </c>
      <c r="C6020" s="331" t="str">
        <f t="shared" si="1"/>
        <v>VNTây Ninh</v>
      </c>
    </row>
    <row r="6021" ht="13.5" customHeight="1">
      <c r="A6021" s="331" t="s">
        <v>15921</v>
      </c>
      <c r="B6021" s="331" t="s">
        <v>15922</v>
      </c>
      <c r="C6021" s="331" t="str">
        <f t="shared" si="1"/>
        <v>VNĐồng Nai</v>
      </c>
    </row>
    <row r="6022" ht="13.5" customHeight="1">
      <c r="A6022" s="331" t="s">
        <v>15923</v>
      </c>
      <c r="B6022" s="331" t="s">
        <v>15924</v>
      </c>
      <c r="C6022" s="331" t="str">
        <f t="shared" si="1"/>
        <v>VNBình Thuận</v>
      </c>
    </row>
    <row r="6023" ht="13.5" customHeight="1">
      <c r="A6023" s="331" t="s">
        <v>15925</v>
      </c>
      <c r="B6023" s="331" t="s">
        <v>15926</v>
      </c>
      <c r="C6023" s="331" t="str">
        <f t="shared" si="1"/>
        <v>VNLong An</v>
      </c>
    </row>
    <row r="6024" ht="13.5" customHeight="1">
      <c r="A6024" s="331" t="s">
        <v>15927</v>
      </c>
      <c r="B6024" s="331" t="s">
        <v>15928</v>
      </c>
      <c r="C6024" s="331" t="str">
        <f t="shared" si="1"/>
        <v>VNBà Rịa - Vũng Tàu</v>
      </c>
    </row>
    <row r="6025" ht="13.5" customHeight="1">
      <c r="A6025" s="331" t="s">
        <v>15929</v>
      </c>
      <c r="B6025" s="331" t="s">
        <v>15930</v>
      </c>
      <c r="C6025" s="331" t="str">
        <f t="shared" si="1"/>
        <v>VNAn Giang</v>
      </c>
    </row>
    <row r="6026" ht="13.5" customHeight="1">
      <c r="A6026" s="331" t="s">
        <v>15931</v>
      </c>
      <c r="B6026" s="331" t="s">
        <v>15932</v>
      </c>
      <c r="C6026" s="331" t="str">
        <f t="shared" si="1"/>
        <v>VNĐồng Tháp</v>
      </c>
    </row>
    <row r="6027" ht="13.5" customHeight="1">
      <c r="A6027" s="331" t="s">
        <v>15933</v>
      </c>
      <c r="B6027" s="331" t="s">
        <v>15934</v>
      </c>
      <c r="C6027" s="331" t="str">
        <f t="shared" si="1"/>
        <v>VNTiền Giang</v>
      </c>
    </row>
    <row r="6028" ht="13.5" customHeight="1">
      <c r="A6028" s="331" t="s">
        <v>15935</v>
      </c>
      <c r="B6028" s="331" t="s">
        <v>15936</v>
      </c>
      <c r="C6028" s="331" t="str">
        <f t="shared" si="1"/>
        <v>VNKiến Giang</v>
      </c>
    </row>
    <row r="6029" ht="13.5" customHeight="1">
      <c r="A6029" s="331" t="s">
        <v>15937</v>
      </c>
      <c r="B6029" s="331" t="s">
        <v>15938</v>
      </c>
      <c r="C6029" s="331" t="str">
        <f t="shared" si="1"/>
        <v>VNVĩnh Long</v>
      </c>
    </row>
    <row r="6030" ht="13.5" customHeight="1">
      <c r="A6030" s="331" t="s">
        <v>15939</v>
      </c>
      <c r="B6030" s="331" t="s">
        <v>15940</v>
      </c>
      <c r="C6030" s="331" t="str">
        <f t="shared" si="1"/>
        <v>VNBến Tre</v>
      </c>
    </row>
    <row r="6031" ht="13.5" customHeight="1">
      <c r="A6031" s="331" t="s">
        <v>15941</v>
      </c>
      <c r="B6031" s="331" t="s">
        <v>15942</v>
      </c>
      <c r="C6031" s="331" t="str">
        <f t="shared" si="1"/>
        <v>VNTrà Vinh</v>
      </c>
    </row>
    <row r="6032" ht="13.5" customHeight="1">
      <c r="A6032" s="331" t="s">
        <v>15943</v>
      </c>
      <c r="B6032" s="331" t="s">
        <v>15944</v>
      </c>
      <c r="C6032" s="331" t="str">
        <f t="shared" si="1"/>
        <v>VNSóc Trăng</v>
      </c>
    </row>
    <row r="6033" ht="13.5" customHeight="1">
      <c r="A6033" s="331" t="s">
        <v>15945</v>
      </c>
      <c r="B6033" s="331" t="s">
        <v>15946</v>
      </c>
      <c r="C6033" s="331" t="str">
        <f t="shared" si="1"/>
        <v>VNBắc Kạn</v>
      </c>
    </row>
    <row r="6034" ht="13.5" customHeight="1">
      <c r="A6034" s="331" t="s">
        <v>15947</v>
      </c>
      <c r="B6034" s="331" t="s">
        <v>15948</v>
      </c>
      <c r="C6034" s="331" t="str">
        <f t="shared" si="1"/>
        <v>VNBắc Giang</v>
      </c>
    </row>
    <row r="6035" ht="13.5" customHeight="1">
      <c r="A6035" s="331" t="s">
        <v>15949</v>
      </c>
      <c r="B6035" s="331" t="s">
        <v>15950</v>
      </c>
      <c r="C6035" s="331" t="str">
        <f t="shared" si="1"/>
        <v>VNBạc Liêu</v>
      </c>
    </row>
    <row r="6036" ht="13.5" customHeight="1">
      <c r="A6036" s="331" t="s">
        <v>15951</v>
      </c>
      <c r="B6036" s="331" t="s">
        <v>15952</v>
      </c>
      <c r="C6036" s="331" t="str">
        <f t="shared" si="1"/>
        <v>VNBắc Ninh</v>
      </c>
    </row>
    <row r="6037" ht="13.5" customHeight="1">
      <c r="A6037" s="331" t="s">
        <v>15953</v>
      </c>
      <c r="B6037" s="331" t="s">
        <v>15954</v>
      </c>
      <c r="C6037" s="331" t="str">
        <f t="shared" si="1"/>
        <v>VNBình Dương</v>
      </c>
    </row>
    <row r="6038" ht="13.5" customHeight="1">
      <c r="A6038" s="331" t="s">
        <v>15955</v>
      </c>
      <c r="B6038" s="331" t="s">
        <v>15956</v>
      </c>
      <c r="C6038" s="331" t="str">
        <f t="shared" si="1"/>
        <v>VNBình Phước</v>
      </c>
    </row>
    <row r="6039" ht="13.5" customHeight="1">
      <c r="A6039" s="331" t="s">
        <v>15957</v>
      </c>
      <c r="B6039" s="331" t="s">
        <v>15958</v>
      </c>
      <c r="C6039" s="331" t="str">
        <f t="shared" si="1"/>
        <v>VNCà Mau</v>
      </c>
    </row>
    <row r="6040" ht="13.5" customHeight="1">
      <c r="A6040" s="331" t="s">
        <v>15959</v>
      </c>
      <c r="B6040" s="331" t="s">
        <v>15960</v>
      </c>
      <c r="C6040" s="331" t="str">
        <f t="shared" si="1"/>
        <v>VNHải Dương</v>
      </c>
    </row>
    <row r="6041" ht="13.5" customHeight="1">
      <c r="A6041" s="331" t="s">
        <v>15961</v>
      </c>
      <c r="B6041" s="331" t="s">
        <v>15962</v>
      </c>
      <c r="C6041" s="331" t="str">
        <f t="shared" si="1"/>
        <v>VNHà Nam</v>
      </c>
    </row>
    <row r="6042" ht="13.5" customHeight="1">
      <c r="A6042" s="331" t="s">
        <v>15963</v>
      </c>
      <c r="B6042" s="331" t="s">
        <v>15964</v>
      </c>
      <c r="C6042" s="331" t="str">
        <f t="shared" si="1"/>
        <v>VNHưng Yên</v>
      </c>
    </row>
    <row r="6043" ht="13.5" customHeight="1">
      <c r="A6043" s="331" t="s">
        <v>15965</v>
      </c>
      <c r="B6043" s="331" t="s">
        <v>15966</v>
      </c>
      <c r="C6043" s="331" t="str">
        <f t="shared" si="1"/>
        <v>VNNam Định</v>
      </c>
    </row>
    <row r="6044" ht="13.5" customHeight="1">
      <c r="A6044" s="331" t="s">
        <v>15967</v>
      </c>
      <c r="B6044" s="331" t="s">
        <v>15968</v>
      </c>
      <c r="C6044" s="331" t="str">
        <f t="shared" si="1"/>
        <v>VNPhú Thọ</v>
      </c>
    </row>
    <row r="6045" ht="13.5" customHeight="1">
      <c r="A6045" s="331" t="s">
        <v>15969</v>
      </c>
      <c r="B6045" s="331" t="s">
        <v>1979</v>
      </c>
      <c r="C6045" s="331" t="str">
        <f t="shared" si="1"/>
        <v>VNThái Nguyên</v>
      </c>
    </row>
    <row r="6046" ht="13.5" customHeight="1">
      <c r="A6046" s="331" t="s">
        <v>15970</v>
      </c>
      <c r="B6046" s="331" t="s">
        <v>15971</v>
      </c>
      <c r="C6046" s="331" t="str">
        <f t="shared" si="1"/>
        <v>VNVĩnh Phúc</v>
      </c>
    </row>
    <row r="6047" ht="13.5" customHeight="1">
      <c r="A6047" s="331" t="s">
        <v>15972</v>
      </c>
      <c r="B6047" s="331" t="s">
        <v>15973</v>
      </c>
      <c r="C6047" s="331" t="str">
        <f t="shared" si="1"/>
        <v>VNĐiện Biên</v>
      </c>
    </row>
    <row r="6048" ht="13.5" customHeight="1">
      <c r="A6048" s="331" t="s">
        <v>15974</v>
      </c>
      <c r="B6048" s="331" t="s">
        <v>15975</v>
      </c>
      <c r="C6048" s="331" t="str">
        <f t="shared" si="1"/>
        <v>VNĐắk Nông</v>
      </c>
    </row>
    <row r="6049" ht="13.5" customHeight="1">
      <c r="A6049" s="331" t="s">
        <v>15976</v>
      </c>
      <c r="B6049" s="331" t="s">
        <v>15977</v>
      </c>
      <c r="C6049" s="331" t="str">
        <f t="shared" si="1"/>
        <v>VNHậu Giang</v>
      </c>
    </row>
    <row r="6050" ht="13.5" customHeight="1">
      <c r="A6050" s="331" t="s">
        <v>15978</v>
      </c>
      <c r="B6050" s="331" t="s">
        <v>15979</v>
      </c>
      <c r="C6050" s="331" t="str">
        <f t="shared" si="1"/>
        <v>VNCan Tho</v>
      </c>
    </row>
    <row r="6051" ht="13.5" customHeight="1">
      <c r="A6051" s="331" t="s">
        <v>15980</v>
      </c>
      <c r="B6051" s="331" t="s">
        <v>15981</v>
      </c>
      <c r="C6051" s="331" t="str">
        <f t="shared" si="1"/>
        <v>VNDa Nang</v>
      </c>
    </row>
    <row r="6052" ht="13.5" customHeight="1">
      <c r="A6052" s="331" t="s">
        <v>15982</v>
      </c>
      <c r="B6052" s="331" t="s">
        <v>1857</v>
      </c>
      <c r="C6052" s="331" t="str">
        <f t="shared" si="1"/>
        <v>VNHa Noi</v>
      </c>
    </row>
    <row r="6053" ht="13.5" customHeight="1">
      <c r="A6053" s="331" t="s">
        <v>15983</v>
      </c>
      <c r="B6053" s="331" t="s">
        <v>1935</v>
      </c>
      <c r="C6053" s="331" t="str">
        <f t="shared" si="1"/>
        <v>VNHai Phong</v>
      </c>
    </row>
    <row r="6054" ht="13.5" customHeight="1">
      <c r="A6054" s="331" t="s">
        <v>15984</v>
      </c>
      <c r="B6054" s="331" t="s">
        <v>15985</v>
      </c>
      <c r="C6054" s="331" t="str">
        <f t="shared" si="1"/>
        <v>VNHo Chi Minh</v>
      </c>
    </row>
    <row r="6055" ht="13.5" customHeight="1">
      <c r="A6055" s="331" t="s">
        <v>15986</v>
      </c>
      <c r="B6055" s="331" t="s">
        <v>15987</v>
      </c>
      <c r="C6055" s="331" t="str">
        <f t="shared" si="1"/>
        <v>VUMalampa</v>
      </c>
    </row>
    <row r="6056" ht="13.5" customHeight="1">
      <c r="A6056" s="331" t="s">
        <v>15986</v>
      </c>
      <c r="B6056" s="331" t="s">
        <v>15987</v>
      </c>
      <c r="C6056" s="331" t="str">
        <f t="shared" si="1"/>
        <v>VUMalampa</v>
      </c>
    </row>
    <row r="6057" ht="13.5" customHeight="1">
      <c r="A6057" s="331" t="s">
        <v>15988</v>
      </c>
      <c r="B6057" s="331" t="s">
        <v>15989</v>
      </c>
      <c r="C6057" s="331" t="str">
        <f t="shared" si="1"/>
        <v>VUPénama</v>
      </c>
    </row>
    <row r="6058" ht="13.5" customHeight="1">
      <c r="A6058" s="331" t="s">
        <v>15988</v>
      </c>
      <c r="B6058" s="331" t="s">
        <v>15989</v>
      </c>
      <c r="C6058" s="331" t="str">
        <f t="shared" si="1"/>
        <v>VUPénama</v>
      </c>
    </row>
    <row r="6059" ht="13.5" customHeight="1">
      <c r="A6059" s="331" t="s">
        <v>15990</v>
      </c>
      <c r="B6059" s="331" t="s">
        <v>15991</v>
      </c>
      <c r="C6059" s="331" t="str">
        <f t="shared" si="1"/>
        <v>VUSanma</v>
      </c>
    </row>
    <row r="6060" ht="13.5" customHeight="1">
      <c r="A6060" s="331" t="s">
        <v>15990</v>
      </c>
      <c r="B6060" s="331" t="s">
        <v>15991</v>
      </c>
      <c r="C6060" s="331" t="str">
        <f t="shared" si="1"/>
        <v>VUSanma</v>
      </c>
    </row>
    <row r="6061" ht="13.5" customHeight="1">
      <c r="A6061" s="331" t="s">
        <v>15992</v>
      </c>
      <c r="B6061" s="331" t="s">
        <v>15993</v>
      </c>
      <c r="C6061" s="331" t="str">
        <f t="shared" si="1"/>
        <v>VUShéfa</v>
      </c>
    </row>
    <row r="6062" ht="13.5" customHeight="1">
      <c r="A6062" s="331" t="s">
        <v>15992</v>
      </c>
      <c r="B6062" s="331" t="s">
        <v>15993</v>
      </c>
      <c r="C6062" s="331" t="str">
        <f t="shared" si="1"/>
        <v>VUShéfa</v>
      </c>
    </row>
    <row r="6063" ht="13.5" customHeight="1">
      <c r="A6063" s="331" t="s">
        <v>15994</v>
      </c>
      <c r="B6063" s="331" t="s">
        <v>15995</v>
      </c>
      <c r="C6063" s="331" t="str">
        <f t="shared" si="1"/>
        <v>VUTaféa</v>
      </c>
    </row>
    <row r="6064" ht="13.5" customHeight="1">
      <c r="A6064" s="331" t="s">
        <v>15994</v>
      </c>
      <c r="B6064" s="331" t="s">
        <v>15995</v>
      </c>
      <c r="C6064" s="331" t="str">
        <f t="shared" si="1"/>
        <v>VUTaféa</v>
      </c>
    </row>
    <row r="6065" ht="13.5" customHeight="1">
      <c r="A6065" s="331" t="s">
        <v>15996</v>
      </c>
      <c r="B6065" s="331" t="s">
        <v>15997</v>
      </c>
      <c r="C6065" s="331" t="str">
        <f t="shared" si="1"/>
        <v>VUTorba</v>
      </c>
    </row>
    <row r="6066" ht="13.5" customHeight="1">
      <c r="A6066" s="331" t="s">
        <v>15996</v>
      </c>
      <c r="B6066" s="331" t="s">
        <v>15997</v>
      </c>
      <c r="C6066" s="331" t="str">
        <f t="shared" si="1"/>
        <v>VUTorba</v>
      </c>
    </row>
    <row r="6067" ht="13.5" customHeight="1">
      <c r="A6067" s="331" t="s">
        <v>15998</v>
      </c>
      <c r="B6067" s="331" t="s">
        <v>15999</v>
      </c>
      <c r="C6067" s="331" t="str">
        <f t="shared" si="1"/>
        <v>WFAlo</v>
      </c>
    </row>
    <row r="6068" ht="13.5" customHeight="1">
      <c r="A6068" s="331" t="s">
        <v>16000</v>
      </c>
      <c r="B6068" s="331" t="s">
        <v>16001</v>
      </c>
      <c r="C6068" s="331" t="str">
        <f t="shared" si="1"/>
        <v>WFSigave</v>
      </c>
    </row>
    <row r="6069" ht="13.5" customHeight="1">
      <c r="A6069" s="331" t="s">
        <v>16002</v>
      </c>
      <c r="B6069" s="331" t="s">
        <v>16003</v>
      </c>
      <c r="C6069" s="331" t="str">
        <f t="shared" si="1"/>
        <v>WFUvea</v>
      </c>
    </row>
    <row r="6070" ht="13.5" customHeight="1">
      <c r="A6070" s="331" t="s">
        <v>16004</v>
      </c>
      <c r="B6070" s="331" t="s">
        <v>16005</v>
      </c>
      <c r="C6070" s="331" t="str">
        <f t="shared" si="1"/>
        <v>WSA'ana</v>
      </c>
    </row>
    <row r="6071" ht="13.5" customHeight="1">
      <c r="A6071" s="331" t="s">
        <v>16004</v>
      </c>
      <c r="B6071" s="331" t="s">
        <v>16005</v>
      </c>
      <c r="C6071" s="331" t="str">
        <f t="shared" si="1"/>
        <v>WSA'ana</v>
      </c>
    </row>
    <row r="6072" ht="13.5" customHeight="1">
      <c r="A6072" s="331" t="s">
        <v>16006</v>
      </c>
      <c r="B6072" s="331" t="s">
        <v>16007</v>
      </c>
      <c r="C6072" s="331" t="str">
        <f t="shared" si="1"/>
        <v>WSAiga-i-le-Tai</v>
      </c>
    </row>
    <row r="6073" ht="13.5" customHeight="1">
      <c r="A6073" s="331" t="s">
        <v>16006</v>
      </c>
      <c r="B6073" s="331" t="s">
        <v>16007</v>
      </c>
      <c r="C6073" s="331" t="str">
        <f t="shared" si="1"/>
        <v>WSAiga-i-le-Tai</v>
      </c>
    </row>
    <row r="6074" ht="13.5" customHeight="1">
      <c r="A6074" s="331" t="s">
        <v>16008</v>
      </c>
      <c r="B6074" s="331" t="s">
        <v>16009</v>
      </c>
      <c r="C6074" s="331" t="str">
        <f t="shared" si="1"/>
        <v>WSAtua</v>
      </c>
    </row>
    <row r="6075" ht="13.5" customHeight="1">
      <c r="A6075" s="331" t="s">
        <v>16008</v>
      </c>
      <c r="B6075" s="331" t="s">
        <v>16009</v>
      </c>
      <c r="C6075" s="331" t="str">
        <f t="shared" si="1"/>
        <v>WSAtua</v>
      </c>
    </row>
    <row r="6076" ht="13.5" customHeight="1">
      <c r="A6076" s="331" t="s">
        <v>16010</v>
      </c>
      <c r="B6076" s="331" t="s">
        <v>16011</v>
      </c>
      <c r="C6076" s="331" t="str">
        <f t="shared" si="1"/>
        <v>WSFa'asaleleaga</v>
      </c>
    </row>
    <row r="6077" ht="13.5" customHeight="1">
      <c r="A6077" s="331" t="s">
        <v>16010</v>
      </c>
      <c r="B6077" s="331" t="s">
        <v>16011</v>
      </c>
      <c r="C6077" s="331" t="str">
        <f t="shared" si="1"/>
        <v>WSFa'asaleleaga</v>
      </c>
    </row>
    <row r="6078" ht="13.5" customHeight="1">
      <c r="A6078" s="331" t="s">
        <v>16012</v>
      </c>
      <c r="B6078" s="331" t="s">
        <v>16013</v>
      </c>
      <c r="C6078" s="331" t="str">
        <f t="shared" si="1"/>
        <v>WSGaga'emauga</v>
      </c>
    </row>
    <row r="6079" ht="13.5" customHeight="1">
      <c r="A6079" s="331" t="s">
        <v>16012</v>
      </c>
      <c r="B6079" s="331" t="s">
        <v>16013</v>
      </c>
      <c r="C6079" s="331" t="str">
        <f t="shared" si="1"/>
        <v>WSGaga'emauga</v>
      </c>
    </row>
    <row r="6080" ht="13.5" customHeight="1">
      <c r="A6080" s="331" t="s">
        <v>16014</v>
      </c>
      <c r="B6080" s="331" t="s">
        <v>16015</v>
      </c>
      <c r="C6080" s="331" t="str">
        <f t="shared" si="1"/>
        <v>WSGagaifomauga</v>
      </c>
    </row>
    <row r="6081" ht="13.5" customHeight="1">
      <c r="A6081" s="331" t="s">
        <v>16014</v>
      </c>
      <c r="B6081" s="331" t="s">
        <v>16015</v>
      </c>
      <c r="C6081" s="331" t="str">
        <f t="shared" si="1"/>
        <v>WSGagaifomauga</v>
      </c>
    </row>
    <row r="6082" ht="13.5" customHeight="1">
      <c r="A6082" s="331" t="s">
        <v>16016</v>
      </c>
      <c r="B6082" s="331" t="s">
        <v>16017</v>
      </c>
      <c r="C6082" s="331" t="str">
        <f t="shared" si="1"/>
        <v>WSPalauli</v>
      </c>
    </row>
    <row r="6083" ht="13.5" customHeight="1">
      <c r="A6083" s="331" t="s">
        <v>16016</v>
      </c>
      <c r="B6083" s="331" t="s">
        <v>16017</v>
      </c>
      <c r="C6083" s="331" t="str">
        <f t="shared" si="1"/>
        <v>WSPalauli</v>
      </c>
    </row>
    <row r="6084" ht="13.5" customHeight="1">
      <c r="A6084" s="331" t="s">
        <v>16018</v>
      </c>
      <c r="B6084" s="331" t="s">
        <v>16019</v>
      </c>
      <c r="C6084" s="331" t="str">
        <f t="shared" si="1"/>
        <v>WSSatupa'itea</v>
      </c>
    </row>
    <row r="6085" ht="13.5" customHeight="1">
      <c r="A6085" s="331" t="s">
        <v>16018</v>
      </c>
      <c r="B6085" s="331" t="s">
        <v>16019</v>
      </c>
      <c r="C6085" s="331" t="str">
        <f t="shared" si="1"/>
        <v>WSSatupa'itea</v>
      </c>
    </row>
    <row r="6086" ht="13.5" customHeight="1">
      <c r="A6086" s="331" t="s">
        <v>16020</v>
      </c>
      <c r="B6086" s="331" t="s">
        <v>16021</v>
      </c>
      <c r="C6086" s="331" t="str">
        <f t="shared" si="1"/>
        <v>WSTuamasaga</v>
      </c>
    </row>
    <row r="6087" ht="13.5" customHeight="1">
      <c r="A6087" s="331" t="s">
        <v>16020</v>
      </c>
      <c r="B6087" s="331" t="s">
        <v>16021</v>
      </c>
      <c r="C6087" s="331" t="str">
        <f t="shared" si="1"/>
        <v>WSTuamasaga</v>
      </c>
    </row>
    <row r="6088" ht="13.5" customHeight="1">
      <c r="A6088" s="331" t="s">
        <v>16022</v>
      </c>
      <c r="B6088" s="331" t="s">
        <v>16023</v>
      </c>
      <c r="C6088" s="331" t="str">
        <f t="shared" si="1"/>
        <v>WSVa'a-o-Fonoti</v>
      </c>
    </row>
    <row r="6089" ht="13.5" customHeight="1">
      <c r="A6089" s="331" t="s">
        <v>16022</v>
      </c>
      <c r="B6089" s="331" t="s">
        <v>16023</v>
      </c>
      <c r="C6089" s="331" t="str">
        <f t="shared" si="1"/>
        <v>WSVa'a-o-Fonoti</v>
      </c>
    </row>
    <row r="6090" ht="13.5" customHeight="1">
      <c r="A6090" s="331" t="s">
        <v>16024</v>
      </c>
      <c r="B6090" s="331" t="s">
        <v>16025</v>
      </c>
      <c r="C6090" s="331" t="str">
        <f t="shared" si="1"/>
        <v>WSVaisigano</v>
      </c>
    </row>
    <row r="6091" ht="13.5" customHeight="1">
      <c r="A6091" s="331" t="s">
        <v>16024</v>
      </c>
      <c r="B6091" s="331" t="s">
        <v>16025</v>
      </c>
      <c r="C6091" s="331" t="str">
        <f t="shared" si="1"/>
        <v>WSVaisigano</v>
      </c>
    </row>
    <row r="6092" ht="13.5" customHeight="1">
      <c r="A6092" s="331" t="s">
        <v>16026</v>
      </c>
      <c r="B6092" s="331" t="s">
        <v>16027</v>
      </c>
      <c r="C6092" s="331" t="str">
        <f t="shared" si="1"/>
        <v>YEAmānat al ‘Āşimah [city]</v>
      </c>
    </row>
    <row r="6093" ht="13.5" customHeight="1">
      <c r="A6093" s="331" t="s">
        <v>16028</v>
      </c>
      <c r="B6093" s="331" t="s">
        <v>16029</v>
      </c>
      <c r="C6093" s="331" t="str">
        <f t="shared" si="1"/>
        <v>YEAbyan</v>
      </c>
    </row>
    <row r="6094" ht="13.5" customHeight="1">
      <c r="A6094" s="331" t="s">
        <v>16030</v>
      </c>
      <c r="B6094" s="331" t="s">
        <v>16031</v>
      </c>
      <c r="C6094" s="331" t="str">
        <f t="shared" si="1"/>
        <v>YE‘Adan</v>
      </c>
    </row>
    <row r="6095" ht="13.5" customHeight="1">
      <c r="A6095" s="331" t="s">
        <v>16032</v>
      </c>
      <c r="B6095" s="331" t="s">
        <v>16033</v>
      </c>
      <c r="C6095" s="331" t="str">
        <f t="shared" si="1"/>
        <v>YE‘Amrān</v>
      </c>
    </row>
    <row r="6096" ht="13.5" customHeight="1">
      <c r="A6096" s="331" t="s">
        <v>16034</v>
      </c>
      <c r="B6096" s="331" t="s">
        <v>16035</v>
      </c>
      <c r="C6096" s="331" t="str">
        <f t="shared" si="1"/>
        <v>YEAl Bayḑā’</v>
      </c>
    </row>
    <row r="6097" ht="13.5" customHeight="1">
      <c r="A6097" s="331" t="s">
        <v>16036</v>
      </c>
      <c r="B6097" s="331" t="s">
        <v>16037</v>
      </c>
      <c r="C6097" s="331" t="str">
        <f t="shared" si="1"/>
        <v>YEAḑ Ḑāli‘</v>
      </c>
    </row>
    <row r="6098" ht="13.5" customHeight="1">
      <c r="A6098" s="331" t="s">
        <v>16038</v>
      </c>
      <c r="B6098" s="331" t="s">
        <v>16039</v>
      </c>
      <c r="C6098" s="331" t="str">
        <f t="shared" si="1"/>
        <v>YEDhamār</v>
      </c>
    </row>
    <row r="6099" ht="13.5" customHeight="1">
      <c r="A6099" s="331" t="s">
        <v>16040</v>
      </c>
      <c r="B6099" s="331" t="s">
        <v>16041</v>
      </c>
      <c r="C6099" s="331" t="str">
        <f t="shared" si="1"/>
        <v>YEḨaḑramawt</v>
      </c>
    </row>
    <row r="6100" ht="13.5" customHeight="1">
      <c r="A6100" s="331" t="s">
        <v>16042</v>
      </c>
      <c r="B6100" s="331" t="s">
        <v>16043</v>
      </c>
      <c r="C6100" s="331" t="str">
        <f t="shared" si="1"/>
        <v>YEḨajjah</v>
      </c>
    </row>
    <row r="6101" ht="13.5" customHeight="1">
      <c r="A6101" s="331" t="s">
        <v>16044</v>
      </c>
      <c r="B6101" s="331" t="s">
        <v>16045</v>
      </c>
      <c r="C6101" s="331" t="str">
        <f t="shared" si="1"/>
        <v>YEAl Ḩudaydah</v>
      </c>
    </row>
    <row r="6102" ht="13.5" customHeight="1">
      <c r="A6102" s="331" t="s">
        <v>16046</v>
      </c>
      <c r="B6102" s="331" t="s">
        <v>16047</v>
      </c>
      <c r="C6102" s="331" t="str">
        <f t="shared" si="1"/>
        <v>YEIbb</v>
      </c>
    </row>
    <row r="6103" ht="13.5" customHeight="1">
      <c r="A6103" s="331" t="s">
        <v>16048</v>
      </c>
      <c r="B6103" s="331" t="s">
        <v>13835</v>
      </c>
      <c r="C6103" s="331" t="str">
        <f t="shared" si="1"/>
        <v>YEAl Jawf</v>
      </c>
    </row>
    <row r="6104" ht="13.5" customHeight="1">
      <c r="A6104" s="331" t="s">
        <v>16049</v>
      </c>
      <c r="B6104" s="331" t="s">
        <v>16050</v>
      </c>
      <c r="C6104" s="331" t="str">
        <f t="shared" si="1"/>
        <v>YELaḩij</v>
      </c>
    </row>
    <row r="6105" ht="13.5" customHeight="1">
      <c r="A6105" s="331" t="s">
        <v>16051</v>
      </c>
      <c r="B6105" s="331" t="s">
        <v>16052</v>
      </c>
      <c r="C6105" s="331" t="str">
        <f t="shared" si="1"/>
        <v>YEMa’rib</v>
      </c>
    </row>
    <row r="6106" ht="13.5" customHeight="1">
      <c r="A6106" s="331" t="s">
        <v>16053</v>
      </c>
      <c r="B6106" s="331" t="s">
        <v>16054</v>
      </c>
      <c r="C6106" s="331" t="str">
        <f t="shared" si="1"/>
        <v>YEAl Mahrah</v>
      </c>
    </row>
    <row r="6107" ht="13.5" customHeight="1">
      <c r="A6107" s="331" t="s">
        <v>16055</v>
      </c>
      <c r="B6107" s="331" t="s">
        <v>16056</v>
      </c>
      <c r="C6107" s="331" t="str">
        <f t="shared" si="1"/>
        <v>YEAl Maḩwīt</v>
      </c>
    </row>
    <row r="6108" ht="13.5" customHeight="1">
      <c r="A6108" s="331" t="s">
        <v>16057</v>
      </c>
      <c r="B6108" s="331" t="s">
        <v>16058</v>
      </c>
      <c r="C6108" s="331" t="str">
        <f t="shared" si="1"/>
        <v>YERaymah</v>
      </c>
    </row>
    <row r="6109" ht="13.5" customHeight="1">
      <c r="A6109" s="331" t="s">
        <v>16059</v>
      </c>
      <c r="B6109" s="331" t="s">
        <v>16060</v>
      </c>
      <c r="C6109" s="331" t="str">
        <f t="shared" si="1"/>
        <v>YEŞāʻdah</v>
      </c>
    </row>
    <row r="6110" ht="13.5" customHeight="1">
      <c r="A6110" s="331" t="s">
        <v>16061</v>
      </c>
      <c r="B6110" s="331" t="s">
        <v>16062</v>
      </c>
      <c r="C6110" s="331" t="str">
        <f t="shared" si="1"/>
        <v>YEShabwah</v>
      </c>
    </row>
    <row r="6111" ht="13.5" customHeight="1">
      <c r="A6111" s="331" t="s">
        <v>16063</v>
      </c>
      <c r="B6111" s="331" t="s">
        <v>16064</v>
      </c>
      <c r="C6111" s="331" t="str">
        <f t="shared" si="1"/>
        <v>YEŞanʻā’</v>
      </c>
    </row>
    <row r="6112" ht="13.5" customHeight="1">
      <c r="A6112" s="331" t="s">
        <v>16065</v>
      </c>
      <c r="B6112" s="331" t="s">
        <v>16066</v>
      </c>
      <c r="C6112" s="331" t="str">
        <f t="shared" si="1"/>
        <v>YEArkhabīl Suquţrá</v>
      </c>
    </row>
    <row r="6113" ht="13.5" customHeight="1">
      <c r="A6113" s="331" t="s">
        <v>16067</v>
      </c>
      <c r="B6113" s="331" t="s">
        <v>16068</v>
      </c>
      <c r="C6113" s="331" t="str">
        <f t="shared" si="1"/>
        <v>YETāʻizz</v>
      </c>
    </row>
    <row r="6114" ht="13.5" customHeight="1">
      <c r="A6114" s="331" t="s">
        <v>16069</v>
      </c>
      <c r="B6114" s="331" t="s">
        <v>16070</v>
      </c>
      <c r="C6114" s="331" t="str">
        <f t="shared" si="1"/>
        <v>ZAOos-Kaap</v>
      </c>
    </row>
    <row r="6115" ht="13.5" customHeight="1">
      <c r="A6115" s="331" t="s">
        <v>16069</v>
      </c>
      <c r="B6115" s="331" t="s">
        <v>16071</v>
      </c>
      <c r="C6115" s="331" t="str">
        <f t="shared" si="1"/>
        <v>ZAEastern Cape</v>
      </c>
    </row>
    <row r="6116" ht="13.5" customHeight="1">
      <c r="A6116" s="331" t="s">
        <v>16069</v>
      </c>
      <c r="B6116" s="331" t="s">
        <v>16072</v>
      </c>
      <c r="C6116" s="331" t="str">
        <f t="shared" si="1"/>
        <v>ZAiPumalanga-Kapa</v>
      </c>
    </row>
    <row r="6117" ht="13.5" customHeight="1">
      <c r="A6117" s="331" t="s">
        <v>16069</v>
      </c>
      <c r="B6117" s="331" t="s">
        <v>16073</v>
      </c>
      <c r="C6117" s="331" t="str">
        <f t="shared" si="1"/>
        <v>ZAKapa Bohlabela</v>
      </c>
    </row>
    <row r="6118" ht="13.5" customHeight="1">
      <c r="A6118" s="331" t="s">
        <v>16069</v>
      </c>
      <c r="B6118" s="331" t="s">
        <v>16074</v>
      </c>
      <c r="C6118" s="331" t="str">
        <f t="shared" si="1"/>
        <v>ZAKapa Botjhabela</v>
      </c>
    </row>
    <row r="6119" ht="13.5" customHeight="1">
      <c r="A6119" s="331" t="s">
        <v>16069</v>
      </c>
      <c r="B6119" s="331" t="s">
        <v>16075</v>
      </c>
      <c r="C6119" s="331" t="str">
        <f t="shared" si="1"/>
        <v>ZAKapa Botlhaba</v>
      </c>
    </row>
    <row r="6120" ht="13.5" customHeight="1">
      <c r="A6120" s="331" t="s">
        <v>16069</v>
      </c>
      <c r="B6120" s="331" t="s">
        <v>16076</v>
      </c>
      <c r="C6120" s="331" t="str">
        <f t="shared" si="1"/>
        <v>ZAKapa-Vuxa</v>
      </c>
    </row>
    <row r="6121" ht="13.5" customHeight="1">
      <c r="A6121" s="331" t="s">
        <v>16069</v>
      </c>
      <c r="B6121" s="331" t="s">
        <v>16077</v>
      </c>
      <c r="C6121" s="331" t="str">
        <f t="shared" si="1"/>
        <v>ZAKapa Vhubvaḓuvha</v>
      </c>
    </row>
    <row r="6122" ht="13.5" customHeight="1">
      <c r="A6122" s="331" t="s">
        <v>16069</v>
      </c>
      <c r="B6122" s="331" t="s">
        <v>16078</v>
      </c>
      <c r="C6122" s="331" t="str">
        <f t="shared" si="1"/>
        <v>ZAMpuma-Koloni</v>
      </c>
    </row>
    <row r="6123" ht="13.5" customHeight="1">
      <c r="A6123" s="331" t="s">
        <v>16069</v>
      </c>
      <c r="B6123" s="331" t="s">
        <v>16079</v>
      </c>
      <c r="C6123" s="331" t="str">
        <f t="shared" si="1"/>
        <v>ZAMpumalanga-Kapa</v>
      </c>
    </row>
    <row r="6124" ht="13.5" customHeight="1">
      <c r="A6124" s="331" t="s">
        <v>16080</v>
      </c>
      <c r="B6124" s="331" t="s">
        <v>16081</v>
      </c>
      <c r="C6124" s="331" t="str">
        <f t="shared" si="1"/>
        <v>ZAVrystaat</v>
      </c>
    </row>
    <row r="6125" ht="13.5" customHeight="1">
      <c r="A6125" s="331" t="s">
        <v>16080</v>
      </c>
      <c r="B6125" s="331" t="s">
        <v>16082</v>
      </c>
      <c r="C6125" s="331" t="str">
        <f t="shared" si="1"/>
        <v>ZAFree State</v>
      </c>
    </row>
    <row r="6126" ht="13.5" customHeight="1">
      <c r="A6126" s="331" t="s">
        <v>16080</v>
      </c>
      <c r="B6126" s="331" t="s">
        <v>16083</v>
      </c>
      <c r="C6126" s="331" t="str">
        <f t="shared" si="1"/>
        <v>ZAiFreyistata</v>
      </c>
    </row>
    <row r="6127" ht="13.5" customHeight="1">
      <c r="A6127" s="331" t="s">
        <v>16080</v>
      </c>
      <c r="B6127" s="331" t="s">
        <v>16084</v>
      </c>
      <c r="C6127" s="331" t="str">
        <f t="shared" si="1"/>
        <v>ZAFreistata</v>
      </c>
    </row>
    <row r="6128" ht="13.5" customHeight="1">
      <c r="A6128" s="331" t="s">
        <v>16080</v>
      </c>
      <c r="B6128" s="331" t="s">
        <v>16084</v>
      </c>
      <c r="C6128" s="331" t="str">
        <f t="shared" si="1"/>
        <v>ZAFreistata</v>
      </c>
    </row>
    <row r="6129" ht="13.5" customHeight="1">
      <c r="A6129" s="331" t="s">
        <v>16080</v>
      </c>
      <c r="B6129" s="331" t="s">
        <v>16085</v>
      </c>
      <c r="C6129" s="331" t="str">
        <f t="shared" si="1"/>
        <v>ZAForeisetata</v>
      </c>
    </row>
    <row r="6130" ht="13.5" customHeight="1">
      <c r="A6130" s="331" t="s">
        <v>16080</v>
      </c>
      <c r="B6130" s="331" t="s">
        <v>16082</v>
      </c>
      <c r="C6130" s="331" t="str">
        <f t="shared" si="1"/>
        <v>ZAFree State</v>
      </c>
    </row>
    <row r="6131" ht="13.5" customHeight="1">
      <c r="A6131" s="331" t="s">
        <v>16080</v>
      </c>
      <c r="B6131" s="331" t="s">
        <v>16086</v>
      </c>
      <c r="C6131" s="331" t="str">
        <f t="shared" si="1"/>
        <v>ZAFureisitata</v>
      </c>
    </row>
    <row r="6132" ht="13.5" customHeight="1">
      <c r="A6132" s="331" t="s">
        <v>16080</v>
      </c>
      <c r="B6132" s="331" t="s">
        <v>16087</v>
      </c>
      <c r="C6132" s="331" t="str">
        <f t="shared" si="1"/>
        <v>ZAFreyistata</v>
      </c>
    </row>
    <row r="6133" ht="13.5" customHeight="1">
      <c r="A6133" s="331" t="s">
        <v>16080</v>
      </c>
      <c r="B6133" s="331" t="s">
        <v>16088</v>
      </c>
      <c r="C6133" s="331" t="str">
        <f t="shared" si="1"/>
        <v>ZAFuleyisitata</v>
      </c>
    </row>
    <row r="6134" ht="13.5" customHeight="1">
      <c r="A6134" s="331" t="s">
        <v>16089</v>
      </c>
      <c r="B6134" s="331" t="s">
        <v>1293</v>
      </c>
      <c r="C6134" s="331" t="str">
        <f t="shared" si="1"/>
        <v>ZAGauteng</v>
      </c>
    </row>
    <row r="6135" ht="13.5" customHeight="1">
      <c r="A6135" s="331" t="s">
        <v>16089</v>
      </c>
      <c r="B6135" s="331" t="s">
        <v>1293</v>
      </c>
      <c r="C6135" s="331" t="str">
        <f t="shared" si="1"/>
        <v>ZAGauteng</v>
      </c>
    </row>
    <row r="6136" ht="13.5" customHeight="1">
      <c r="A6136" s="331" t="s">
        <v>16089</v>
      </c>
      <c r="B6136" s="331" t="s">
        <v>16090</v>
      </c>
      <c r="C6136" s="331" t="str">
        <f t="shared" si="1"/>
        <v>ZAiGauteng</v>
      </c>
    </row>
    <row r="6137" ht="13.5" customHeight="1">
      <c r="A6137" s="331" t="s">
        <v>16089</v>
      </c>
      <c r="B6137" s="331" t="s">
        <v>1293</v>
      </c>
      <c r="C6137" s="331" t="str">
        <f t="shared" si="1"/>
        <v>ZAGauteng</v>
      </c>
    </row>
    <row r="6138" ht="13.5" customHeight="1">
      <c r="A6138" s="331" t="s">
        <v>16089</v>
      </c>
      <c r="B6138" s="331" t="s">
        <v>16091</v>
      </c>
      <c r="C6138" s="331" t="str">
        <f t="shared" si="1"/>
        <v>ZAKgauteng</v>
      </c>
    </row>
    <row r="6139" ht="13.5" customHeight="1">
      <c r="A6139" s="331" t="s">
        <v>16089</v>
      </c>
      <c r="B6139" s="331" t="s">
        <v>1293</v>
      </c>
      <c r="C6139" s="331" t="str">
        <f t="shared" si="1"/>
        <v>ZAGauteng</v>
      </c>
    </row>
    <row r="6140" ht="13.5" customHeight="1">
      <c r="A6140" s="331" t="s">
        <v>16089</v>
      </c>
      <c r="B6140" s="331" t="s">
        <v>1293</v>
      </c>
      <c r="C6140" s="331" t="str">
        <f t="shared" si="1"/>
        <v>ZAGauteng</v>
      </c>
    </row>
    <row r="6141" ht="13.5" customHeight="1">
      <c r="A6141" s="331" t="s">
        <v>16089</v>
      </c>
      <c r="B6141" s="331" t="s">
        <v>1293</v>
      </c>
      <c r="C6141" s="331" t="str">
        <f t="shared" si="1"/>
        <v>ZAGauteng</v>
      </c>
    </row>
    <row r="6142" ht="13.5" customHeight="1">
      <c r="A6142" s="331" t="s">
        <v>16089</v>
      </c>
      <c r="B6142" s="331" t="s">
        <v>1293</v>
      </c>
      <c r="C6142" s="331" t="str">
        <f t="shared" si="1"/>
        <v>ZAGauteng</v>
      </c>
    </row>
    <row r="6143" ht="13.5" customHeight="1">
      <c r="A6143" s="331" t="s">
        <v>16089</v>
      </c>
      <c r="B6143" s="331" t="s">
        <v>16092</v>
      </c>
      <c r="C6143" s="331" t="str">
        <f t="shared" si="1"/>
        <v>ZARhawuti</v>
      </c>
    </row>
    <row r="6144" ht="13.5" customHeight="1">
      <c r="A6144" s="331" t="s">
        <v>16089</v>
      </c>
      <c r="B6144" s="331" t="s">
        <v>1293</v>
      </c>
      <c r="C6144" s="331" t="str">
        <f t="shared" si="1"/>
        <v>ZAGauteng</v>
      </c>
    </row>
    <row r="6145" ht="13.5" customHeight="1">
      <c r="A6145" s="331" t="s">
        <v>16093</v>
      </c>
      <c r="B6145" s="331" t="s">
        <v>16094</v>
      </c>
      <c r="C6145" s="331" t="str">
        <f t="shared" si="1"/>
        <v>ZAKwaZulu-Natal</v>
      </c>
    </row>
    <row r="6146" ht="13.5" customHeight="1">
      <c r="A6146" s="331" t="s">
        <v>16093</v>
      </c>
      <c r="B6146" s="331" t="s">
        <v>16095</v>
      </c>
      <c r="C6146" s="331" t="str">
        <f t="shared" si="1"/>
        <v>ZAKwazulu-Natal</v>
      </c>
    </row>
    <row r="6147" ht="13.5" customHeight="1">
      <c r="A6147" s="331" t="s">
        <v>16093</v>
      </c>
      <c r="B6147" s="331" t="s">
        <v>16096</v>
      </c>
      <c r="C6147" s="331" t="str">
        <f t="shared" si="1"/>
        <v>ZAiKwaZulu-Natal</v>
      </c>
    </row>
    <row r="6148" ht="13.5" customHeight="1">
      <c r="A6148" s="331" t="s">
        <v>16093</v>
      </c>
      <c r="B6148" s="331" t="s">
        <v>16097</v>
      </c>
      <c r="C6148" s="331" t="str">
        <f t="shared" si="1"/>
        <v>ZAGaZulu-Natala</v>
      </c>
    </row>
    <row r="6149" ht="13.5" customHeight="1">
      <c r="A6149" s="331" t="s">
        <v>16093</v>
      </c>
      <c r="B6149" s="331" t="s">
        <v>16098</v>
      </c>
      <c r="C6149" s="331" t="str">
        <f t="shared" si="1"/>
        <v>ZAHazolo-Natala</v>
      </c>
    </row>
    <row r="6150" ht="13.5" customHeight="1">
      <c r="A6150" s="331" t="s">
        <v>16093</v>
      </c>
      <c r="B6150" s="331" t="s">
        <v>16099</v>
      </c>
      <c r="C6150" s="331" t="str">
        <f t="shared" si="1"/>
        <v>ZAKwaZulu-Natali</v>
      </c>
    </row>
    <row r="6151" ht="13.5" customHeight="1">
      <c r="A6151" s="331" t="s">
        <v>16093</v>
      </c>
      <c r="B6151" s="331" t="s">
        <v>16094</v>
      </c>
      <c r="C6151" s="331" t="str">
        <f t="shared" si="1"/>
        <v>ZAKwaZulu-Natal</v>
      </c>
    </row>
    <row r="6152" ht="13.5" customHeight="1">
      <c r="A6152" s="331" t="s">
        <v>16093</v>
      </c>
      <c r="B6152" s="331" t="s">
        <v>16095</v>
      </c>
      <c r="C6152" s="331" t="str">
        <f t="shared" si="1"/>
        <v>ZAKwazulu-Natal</v>
      </c>
    </row>
    <row r="6153" ht="13.5" customHeight="1">
      <c r="A6153" s="331" t="s">
        <v>16093</v>
      </c>
      <c r="B6153" s="331" t="s">
        <v>16100</v>
      </c>
      <c r="C6153" s="331" t="str">
        <f t="shared" si="1"/>
        <v>ZAHaZulu-Natal</v>
      </c>
    </row>
    <row r="6154" ht="13.5" customHeight="1">
      <c r="A6154" s="331" t="s">
        <v>16093</v>
      </c>
      <c r="B6154" s="331" t="s">
        <v>16101</v>
      </c>
      <c r="C6154" s="331" t="str">
        <f t="shared" si="1"/>
        <v>ZAKwaZulu-Natala</v>
      </c>
    </row>
    <row r="6155" ht="13.5" customHeight="1">
      <c r="A6155" s="331" t="s">
        <v>16093</v>
      </c>
      <c r="B6155" s="331" t="s">
        <v>16099</v>
      </c>
      <c r="C6155" s="331" t="str">
        <f t="shared" si="1"/>
        <v>ZAKwaZulu-Natali</v>
      </c>
    </row>
    <row r="6156" ht="13.5" customHeight="1">
      <c r="A6156" s="331" t="s">
        <v>16102</v>
      </c>
      <c r="B6156" s="331" t="s">
        <v>16103</v>
      </c>
      <c r="C6156" s="331" t="str">
        <f t="shared" si="1"/>
        <v>ZALimpopo</v>
      </c>
    </row>
    <row r="6157" ht="13.5" customHeight="1">
      <c r="A6157" s="331" t="s">
        <v>16102</v>
      </c>
      <c r="B6157" s="331" t="s">
        <v>16103</v>
      </c>
      <c r="C6157" s="331" t="str">
        <f t="shared" si="1"/>
        <v>ZALimpopo</v>
      </c>
    </row>
    <row r="6158" ht="13.5" customHeight="1">
      <c r="A6158" s="331" t="s">
        <v>16102</v>
      </c>
      <c r="B6158" s="331" t="s">
        <v>16103</v>
      </c>
      <c r="C6158" s="331" t="str">
        <f t="shared" si="1"/>
        <v>ZALimpopo</v>
      </c>
    </row>
    <row r="6159" ht="13.5" customHeight="1">
      <c r="A6159" s="331" t="s">
        <v>16102</v>
      </c>
      <c r="B6159" s="331" t="s">
        <v>16103</v>
      </c>
      <c r="C6159" s="331" t="str">
        <f t="shared" si="1"/>
        <v>ZALimpopo</v>
      </c>
    </row>
    <row r="6160" ht="13.5" customHeight="1">
      <c r="A6160" s="331" t="s">
        <v>16102</v>
      </c>
      <c r="B6160" s="331" t="s">
        <v>16103</v>
      </c>
      <c r="C6160" s="331" t="str">
        <f t="shared" si="1"/>
        <v>ZALimpopo</v>
      </c>
    </row>
    <row r="6161" ht="13.5" customHeight="1">
      <c r="A6161" s="331" t="s">
        <v>16102</v>
      </c>
      <c r="B6161" s="331" t="s">
        <v>16103</v>
      </c>
      <c r="C6161" s="331" t="str">
        <f t="shared" si="1"/>
        <v>ZALimpopo</v>
      </c>
    </row>
    <row r="6162" ht="13.5" customHeight="1">
      <c r="A6162" s="331" t="s">
        <v>16102</v>
      </c>
      <c r="B6162" s="331" t="s">
        <v>16103</v>
      </c>
      <c r="C6162" s="331" t="str">
        <f t="shared" si="1"/>
        <v>ZALimpopo</v>
      </c>
    </row>
    <row r="6163" ht="13.5" customHeight="1">
      <c r="A6163" s="331" t="s">
        <v>16102</v>
      </c>
      <c r="B6163" s="331" t="s">
        <v>16103</v>
      </c>
      <c r="C6163" s="331" t="str">
        <f t="shared" si="1"/>
        <v>ZALimpopo</v>
      </c>
    </row>
    <row r="6164" ht="13.5" customHeight="1">
      <c r="A6164" s="331" t="s">
        <v>16102</v>
      </c>
      <c r="B6164" s="331" t="s">
        <v>16104</v>
      </c>
      <c r="C6164" s="331" t="str">
        <f t="shared" si="1"/>
        <v>ZAVhembe</v>
      </c>
    </row>
    <row r="6165" ht="13.5" customHeight="1">
      <c r="A6165" s="331" t="s">
        <v>16102</v>
      </c>
      <c r="B6165" s="331" t="s">
        <v>16103</v>
      </c>
      <c r="C6165" s="331" t="str">
        <f t="shared" si="1"/>
        <v>ZALimpopo</v>
      </c>
    </row>
    <row r="6166" ht="13.5" customHeight="1">
      <c r="A6166" s="331" t="s">
        <v>16102</v>
      </c>
      <c r="B6166" s="331" t="s">
        <v>16103</v>
      </c>
      <c r="C6166" s="331" t="str">
        <f t="shared" si="1"/>
        <v>ZALimpopo</v>
      </c>
    </row>
    <row r="6167" ht="13.5" customHeight="1">
      <c r="A6167" s="331" t="s">
        <v>16105</v>
      </c>
      <c r="B6167" s="331" t="s">
        <v>16106</v>
      </c>
      <c r="C6167" s="331" t="str">
        <f t="shared" si="1"/>
        <v>ZAMpumalanga</v>
      </c>
    </row>
    <row r="6168" ht="13.5" customHeight="1">
      <c r="A6168" s="331" t="s">
        <v>16105</v>
      </c>
      <c r="B6168" s="331" t="s">
        <v>16106</v>
      </c>
      <c r="C6168" s="331" t="str">
        <f t="shared" si="1"/>
        <v>ZAMpumalanga</v>
      </c>
    </row>
    <row r="6169" ht="13.5" customHeight="1">
      <c r="A6169" s="331" t="s">
        <v>16105</v>
      </c>
      <c r="B6169" s="331" t="s">
        <v>16107</v>
      </c>
      <c r="C6169" s="331" t="str">
        <f t="shared" si="1"/>
        <v>ZAiMpumalanga</v>
      </c>
    </row>
    <row r="6170" ht="13.5" customHeight="1">
      <c r="A6170" s="331" t="s">
        <v>16105</v>
      </c>
      <c r="B6170" s="331" t="s">
        <v>16106</v>
      </c>
      <c r="C6170" s="331" t="str">
        <f t="shared" si="1"/>
        <v>ZAMpumalanga</v>
      </c>
    </row>
    <row r="6171" ht="13.5" customHeight="1">
      <c r="A6171" s="331" t="s">
        <v>16105</v>
      </c>
      <c r="B6171" s="331" t="s">
        <v>16106</v>
      </c>
      <c r="C6171" s="331" t="str">
        <f t="shared" si="1"/>
        <v>ZAMpumalanga</v>
      </c>
    </row>
    <row r="6172" ht="13.5" customHeight="1">
      <c r="A6172" s="331" t="s">
        <v>16105</v>
      </c>
      <c r="B6172" s="331" t="s">
        <v>16106</v>
      </c>
      <c r="C6172" s="331" t="str">
        <f t="shared" si="1"/>
        <v>ZAMpumalanga</v>
      </c>
    </row>
    <row r="6173" ht="13.5" customHeight="1">
      <c r="A6173" s="331" t="s">
        <v>16105</v>
      </c>
      <c r="B6173" s="331" t="s">
        <v>16106</v>
      </c>
      <c r="C6173" s="331" t="str">
        <f t="shared" si="1"/>
        <v>ZAMpumalanga</v>
      </c>
    </row>
    <row r="6174" ht="13.5" customHeight="1">
      <c r="A6174" s="331" t="s">
        <v>16105</v>
      </c>
      <c r="B6174" s="331" t="s">
        <v>16106</v>
      </c>
      <c r="C6174" s="331" t="str">
        <f t="shared" si="1"/>
        <v>ZAMpumalanga</v>
      </c>
    </row>
    <row r="6175" ht="13.5" customHeight="1">
      <c r="A6175" s="331" t="s">
        <v>16105</v>
      </c>
      <c r="B6175" s="331" t="s">
        <v>16106</v>
      </c>
      <c r="C6175" s="331" t="str">
        <f t="shared" si="1"/>
        <v>ZAMpumalanga</v>
      </c>
    </row>
    <row r="6176" ht="13.5" customHeight="1">
      <c r="A6176" s="331" t="s">
        <v>16105</v>
      </c>
      <c r="B6176" s="331" t="s">
        <v>16106</v>
      </c>
      <c r="C6176" s="331" t="str">
        <f t="shared" si="1"/>
        <v>ZAMpumalanga</v>
      </c>
    </row>
    <row r="6177" ht="13.5" customHeight="1">
      <c r="A6177" s="331" t="s">
        <v>16105</v>
      </c>
      <c r="B6177" s="331" t="s">
        <v>16106</v>
      </c>
      <c r="C6177" s="331" t="str">
        <f t="shared" si="1"/>
        <v>ZAMpumalanga</v>
      </c>
    </row>
    <row r="6178" ht="13.5" customHeight="1">
      <c r="A6178" s="331" t="s">
        <v>16108</v>
      </c>
      <c r="B6178" s="331" t="s">
        <v>16109</v>
      </c>
      <c r="C6178" s="331" t="str">
        <f t="shared" si="1"/>
        <v>ZANoord-Kaap</v>
      </c>
    </row>
    <row r="6179" ht="13.5" customHeight="1">
      <c r="A6179" s="331" t="s">
        <v>16108</v>
      </c>
      <c r="B6179" s="331" t="s">
        <v>16110</v>
      </c>
      <c r="C6179" s="331" t="str">
        <f t="shared" si="1"/>
        <v>ZANorthern Cape</v>
      </c>
    </row>
    <row r="6180" ht="13.5" customHeight="1">
      <c r="A6180" s="331" t="s">
        <v>16108</v>
      </c>
      <c r="B6180" s="331" t="s">
        <v>16111</v>
      </c>
      <c r="C6180" s="331" t="str">
        <f t="shared" si="1"/>
        <v>ZAiTlhagwini-Kapa</v>
      </c>
    </row>
    <row r="6181" ht="13.5" customHeight="1">
      <c r="A6181" s="331" t="s">
        <v>16108</v>
      </c>
      <c r="B6181" s="331" t="s">
        <v>16112</v>
      </c>
      <c r="C6181" s="331" t="str">
        <f t="shared" si="1"/>
        <v>ZAKapa Leboya</v>
      </c>
    </row>
    <row r="6182" ht="13.5" customHeight="1">
      <c r="A6182" s="331" t="s">
        <v>16108</v>
      </c>
      <c r="B6182" s="331" t="s">
        <v>16112</v>
      </c>
      <c r="C6182" s="331" t="str">
        <f t="shared" si="1"/>
        <v>ZAKapa Leboya</v>
      </c>
    </row>
    <row r="6183" ht="13.5" customHeight="1">
      <c r="A6183" s="331" t="s">
        <v>16108</v>
      </c>
      <c r="B6183" s="331" t="s">
        <v>16113</v>
      </c>
      <c r="C6183" s="331" t="str">
        <f t="shared" si="1"/>
        <v>ZAKapa Bokone</v>
      </c>
    </row>
    <row r="6184" ht="13.5" customHeight="1">
      <c r="A6184" s="331" t="s">
        <v>16108</v>
      </c>
      <c r="B6184" s="331" t="s">
        <v>16114</v>
      </c>
      <c r="C6184" s="331" t="str">
        <f t="shared" si="1"/>
        <v>ZAKapa-N'walungu</v>
      </c>
    </row>
    <row r="6185" ht="13.5" customHeight="1">
      <c r="A6185" s="331" t="s">
        <v>16108</v>
      </c>
      <c r="B6185" s="331" t="s">
        <v>16115</v>
      </c>
      <c r="C6185" s="331" t="str">
        <f t="shared" si="1"/>
        <v>ZAKapa Devhula</v>
      </c>
    </row>
    <row r="6186" ht="13.5" customHeight="1">
      <c r="A6186" s="331" t="s">
        <v>16108</v>
      </c>
      <c r="B6186" s="331" t="s">
        <v>16116</v>
      </c>
      <c r="C6186" s="331" t="str">
        <f t="shared" si="1"/>
        <v>ZAMntla-Koloni</v>
      </c>
    </row>
    <row r="6187" ht="13.5" customHeight="1">
      <c r="A6187" s="331" t="s">
        <v>16108</v>
      </c>
      <c r="B6187" s="331" t="s">
        <v>16117</v>
      </c>
      <c r="C6187" s="331" t="str">
        <f t="shared" si="1"/>
        <v>ZANyakatho-Kapa</v>
      </c>
    </row>
    <row r="6188" ht="13.5" customHeight="1">
      <c r="A6188" s="331" t="s">
        <v>16118</v>
      </c>
      <c r="B6188" s="331" t="s">
        <v>16119</v>
      </c>
      <c r="C6188" s="331" t="str">
        <f t="shared" si="1"/>
        <v>ZANoordwes</v>
      </c>
    </row>
    <row r="6189" ht="13.5" customHeight="1">
      <c r="A6189" s="331" t="s">
        <v>16118</v>
      </c>
      <c r="B6189" s="331" t="s">
        <v>1435</v>
      </c>
      <c r="C6189" s="331" t="str">
        <f t="shared" si="1"/>
        <v>ZANorth-West</v>
      </c>
    </row>
    <row r="6190" ht="13.5" customHeight="1">
      <c r="A6190" s="331" t="s">
        <v>16118</v>
      </c>
      <c r="B6190" s="331" t="s">
        <v>16120</v>
      </c>
      <c r="C6190" s="331" t="str">
        <f t="shared" si="1"/>
        <v>ZAiTlhagwini-Tjhingalanga</v>
      </c>
    </row>
    <row r="6191" ht="13.5" customHeight="1">
      <c r="A6191" s="331" t="s">
        <v>16118</v>
      </c>
      <c r="B6191" s="331" t="s">
        <v>16121</v>
      </c>
      <c r="C6191" s="331" t="str">
        <f t="shared" si="1"/>
        <v>ZALebowa Bodikela</v>
      </c>
    </row>
    <row r="6192" ht="13.5" customHeight="1">
      <c r="A6192" s="331" t="s">
        <v>16118</v>
      </c>
      <c r="B6192" s="331" t="s">
        <v>16122</v>
      </c>
      <c r="C6192" s="331" t="str">
        <f t="shared" si="1"/>
        <v>ZALeboya (le) Bophirima</v>
      </c>
    </row>
    <row r="6193" ht="13.5" customHeight="1">
      <c r="A6193" s="331" t="s">
        <v>16118</v>
      </c>
      <c r="B6193" s="331" t="s">
        <v>16123</v>
      </c>
      <c r="C6193" s="331" t="str">
        <f t="shared" si="1"/>
        <v>ZABokone Bophirima</v>
      </c>
    </row>
    <row r="6194" ht="13.5" customHeight="1">
      <c r="A6194" s="331" t="s">
        <v>16118</v>
      </c>
      <c r="B6194" s="331" t="s">
        <v>16124</v>
      </c>
      <c r="C6194" s="331" t="str">
        <f t="shared" si="1"/>
        <v>ZAN'walungu-Vupeladyambu</v>
      </c>
    </row>
    <row r="6195" ht="13.5" customHeight="1">
      <c r="A6195" s="331" t="s">
        <v>16118</v>
      </c>
      <c r="B6195" s="331" t="s">
        <v>16125</v>
      </c>
      <c r="C6195" s="331" t="str">
        <f t="shared" si="1"/>
        <v>ZAMntla-Ntshona</v>
      </c>
    </row>
    <row r="6196" ht="13.5" customHeight="1">
      <c r="A6196" s="331" t="s">
        <v>16118</v>
      </c>
      <c r="B6196" s="331" t="s">
        <v>16126</v>
      </c>
      <c r="C6196" s="331" t="str">
        <f t="shared" si="1"/>
        <v>ZANyakatho-Ntshonalanga</v>
      </c>
    </row>
    <row r="6197" ht="13.5" customHeight="1">
      <c r="A6197" s="331" t="s">
        <v>16127</v>
      </c>
      <c r="B6197" s="331" t="s">
        <v>16128</v>
      </c>
      <c r="C6197" s="331" t="str">
        <f t="shared" si="1"/>
        <v>ZAWes-Kaap</v>
      </c>
    </row>
    <row r="6198" ht="13.5" customHeight="1">
      <c r="A6198" s="331" t="s">
        <v>16127</v>
      </c>
      <c r="B6198" s="331" t="s">
        <v>16129</v>
      </c>
      <c r="C6198" s="331" t="str">
        <f t="shared" si="1"/>
        <v>ZAWestern Cape</v>
      </c>
    </row>
    <row r="6199" ht="13.5" customHeight="1">
      <c r="A6199" s="331" t="s">
        <v>16127</v>
      </c>
      <c r="B6199" s="331" t="s">
        <v>16130</v>
      </c>
      <c r="C6199" s="331" t="str">
        <f t="shared" si="1"/>
        <v>ZAiTjhingalanga-Kapa</v>
      </c>
    </row>
    <row r="6200" ht="13.5" customHeight="1">
      <c r="A6200" s="331" t="s">
        <v>16127</v>
      </c>
      <c r="B6200" s="331" t="s">
        <v>16131</v>
      </c>
      <c r="C6200" s="331" t="str">
        <f t="shared" si="1"/>
        <v>ZAKapa Bodikela</v>
      </c>
    </row>
    <row r="6201" ht="13.5" customHeight="1">
      <c r="A6201" s="331" t="s">
        <v>16127</v>
      </c>
      <c r="B6201" s="331" t="s">
        <v>16132</v>
      </c>
      <c r="C6201" s="331" t="str">
        <f t="shared" si="1"/>
        <v>ZAKapa Bophirimela</v>
      </c>
    </row>
    <row r="6202" ht="13.5" customHeight="1">
      <c r="A6202" s="331" t="s">
        <v>16127</v>
      </c>
      <c r="B6202" s="331" t="s">
        <v>16133</v>
      </c>
      <c r="C6202" s="331" t="str">
        <f t="shared" si="1"/>
        <v>ZAKapa Bophirima</v>
      </c>
    </row>
    <row r="6203" ht="13.5" customHeight="1">
      <c r="A6203" s="331" t="s">
        <v>16127</v>
      </c>
      <c r="B6203" s="331" t="s">
        <v>16134</v>
      </c>
      <c r="C6203" s="331" t="str">
        <f t="shared" si="1"/>
        <v>ZAKapa-Vupeladyambu</v>
      </c>
    </row>
    <row r="6204" ht="13.5" customHeight="1">
      <c r="A6204" s="331" t="s">
        <v>16127</v>
      </c>
      <c r="B6204" s="331" t="s">
        <v>16135</v>
      </c>
      <c r="C6204" s="331" t="str">
        <f t="shared" si="1"/>
        <v>ZAKapa Vhukovhela</v>
      </c>
    </row>
    <row r="6205" ht="13.5" customHeight="1">
      <c r="A6205" s="331" t="s">
        <v>16127</v>
      </c>
      <c r="B6205" s="331" t="s">
        <v>16136</v>
      </c>
      <c r="C6205" s="331" t="str">
        <f t="shared" si="1"/>
        <v>ZANtshona-Koloni</v>
      </c>
    </row>
    <row r="6206" ht="13.5" customHeight="1">
      <c r="A6206" s="331" t="s">
        <v>16127</v>
      </c>
      <c r="B6206" s="331" t="s">
        <v>16137</v>
      </c>
      <c r="C6206" s="331" t="str">
        <f t="shared" si="1"/>
        <v>ZANtshonalanga-Kapa</v>
      </c>
    </row>
    <row r="6207" ht="13.5" customHeight="1">
      <c r="A6207" s="331" t="s">
        <v>16138</v>
      </c>
      <c r="B6207" s="331" t="s">
        <v>1910</v>
      </c>
      <c r="C6207" s="331" t="str">
        <f t="shared" si="1"/>
        <v>ZMWestern</v>
      </c>
    </row>
    <row r="6208" ht="13.5" customHeight="1">
      <c r="A6208" s="331" t="s">
        <v>16139</v>
      </c>
      <c r="B6208" s="331" t="s">
        <v>6671</v>
      </c>
      <c r="C6208" s="331" t="str">
        <f t="shared" si="1"/>
        <v>ZMCentral</v>
      </c>
    </row>
    <row r="6209" ht="13.5" customHeight="1">
      <c r="A6209" s="331" t="s">
        <v>16140</v>
      </c>
      <c r="B6209" s="331" t="s">
        <v>1738</v>
      </c>
      <c r="C6209" s="331" t="str">
        <f t="shared" si="1"/>
        <v>ZMEastern</v>
      </c>
    </row>
    <row r="6210" ht="13.5" customHeight="1">
      <c r="A6210" s="331" t="s">
        <v>16141</v>
      </c>
      <c r="B6210" s="331" t="s">
        <v>16142</v>
      </c>
      <c r="C6210" s="331" t="str">
        <f t="shared" si="1"/>
        <v>ZMLuapula</v>
      </c>
    </row>
    <row r="6211" ht="13.5" customHeight="1">
      <c r="A6211" s="331" t="s">
        <v>16143</v>
      </c>
      <c r="B6211" s="331" t="s">
        <v>8234</v>
      </c>
      <c r="C6211" s="331" t="str">
        <f t="shared" si="1"/>
        <v>ZMNorthern</v>
      </c>
    </row>
    <row r="6212" ht="13.5" customHeight="1">
      <c r="A6212" s="331" t="s">
        <v>16144</v>
      </c>
      <c r="B6212" s="331" t="s">
        <v>16145</v>
      </c>
      <c r="C6212" s="331" t="str">
        <f t="shared" si="1"/>
        <v>ZMNorth-Western</v>
      </c>
    </row>
    <row r="6213" ht="13.5" customHeight="1">
      <c r="A6213" s="331" t="s">
        <v>16146</v>
      </c>
      <c r="B6213" s="331" t="s">
        <v>6689</v>
      </c>
      <c r="C6213" s="331" t="str">
        <f t="shared" si="1"/>
        <v>ZMSouthern</v>
      </c>
    </row>
    <row r="6214" ht="13.5" customHeight="1">
      <c r="A6214" s="331" t="s">
        <v>16147</v>
      </c>
      <c r="B6214" s="331" t="s">
        <v>16148</v>
      </c>
      <c r="C6214" s="331" t="str">
        <f t="shared" si="1"/>
        <v>ZMCopperbelt</v>
      </c>
    </row>
    <row r="6215" ht="13.5" customHeight="1">
      <c r="A6215" s="331" t="s">
        <v>16149</v>
      </c>
      <c r="B6215" s="331" t="s">
        <v>16150</v>
      </c>
      <c r="C6215" s="331" t="str">
        <f t="shared" si="1"/>
        <v>ZMLusaka</v>
      </c>
    </row>
    <row r="6216" ht="13.5" customHeight="1">
      <c r="A6216" s="331" t="s">
        <v>16151</v>
      </c>
      <c r="B6216" s="331" t="s">
        <v>16152</v>
      </c>
      <c r="C6216" s="331" t="str">
        <f t="shared" si="1"/>
        <v>ZMMuchinga</v>
      </c>
    </row>
    <row r="6217" ht="13.5" customHeight="1">
      <c r="A6217" s="331" t="s">
        <v>16153</v>
      </c>
      <c r="B6217" s="331" t="s">
        <v>16154</v>
      </c>
      <c r="C6217" s="331" t="str">
        <f t="shared" si="1"/>
        <v>ZWBulawayo</v>
      </c>
    </row>
    <row r="6218" ht="13.5" customHeight="1">
      <c r="A6218" s="331" t="s">
        <v>16155</v>
      </c>
      <c r="B6218" s="331" t="s">
        <v>1377</v>
      </c>
      <c r="C6218" s="331" t="str">
        <f t="shared" si="1"/>
        <v>ZWHarare</v>
      </c>
    </row>
    <row r="6219" ht="13.5" customHeight="1">
      <c r="A6219" s="331" t="s">
        <v>16156</v>
      </c>
      <c r="B6219" s="331" t="s">
        <v>16157</v>
      </c>
      <c r="C6219" s="331" t="str">
        <f t="shared" si="1"/>
        <v>ZWManicaland</v>
      </c>
    </row>
    <row r="6220" ht="13.5" customHeight="1">
      <c r="A6220" s="331" t="s">
        <v>16158</v>
      </c>
      <c r="B6220" s="331" t="s">
        <v>16159</v>
      </c>
      <c r="C6220" s="331" t="str">
        <f t="shared" si="1"/>
        <v>ZWMashonaland Central</v>
      </c>
    </row>
    <row r="6221" ht="13.5" customHeight="1">
      <c r="A6221" s="331" t="s">
        <v>16160</v>
      </c>
      <c r="B6221" s="331" t="s">
        <v>16161</v>
      </c>
      <c r="C6221" s="331" t="str">
        <f t="shared" si="1"/>
        <v>ZWMashonaland East</v>
      </c>
    </row>
    <row r="6222" ht="13.5" customHeight="1">
      <c r="A6222" s="331" t="s">
        <v>16162</v>
      </c>
      <c r="B6222" s="331" t="s">
        <v>16163</v>
      </c>
      <c r="C6222" s="331" t="str">
        <f t="shared" si="1"/>
        <v>ZWMidlands</v>
      </c>
    </row>
    <row r="6223" ht="13.5" customHeight="1">
      <c r="A6223" s="331" t="s">
        <v>16164</v>
      </c>
      <c r="B6223" s="331" t="s">
        <v>16165</v>
      </c>
      <c r="C6223" s="331" t="str">
        <f t="shared" si="1"/>
        <v>ZWMatabeleland North</v>
      </c>
    </row>
    <row r="6224" ht="13.5" customHeight="1">
      <c r="A6224" s="331" t="s">
        <v>16166</v>
      </c>
      <c r="B6224" s="331" t="s">
        <v>16167</v>
      </c>
      <c r="C6224" s="331" t="str">
        <f t="shared" si="1"/>
        <v>ZWMatabeleland South</v>
      </c>
    </row>
    <row r="6225" ht="13.5" customHeight="1">
      <c r="A6225" s="331" t="s">
        <v>16168</v>
      </c>
      <c r="B6225" s="331" t="s">
        <v>16169</v>
      </c>
      <c r="C6225" s="331" t="str">
        <f t="shared" si="1"/>
        <v>ZWMasvingo</v>
      </c>
    </row>
    <row r="6226" ht="13.5" customHeight="1">
      <c r="A6226" s="331" t="s">
        <v>16170</v>
      </c>
      <c r="B6226" s="331" t="s">
        <v>16171</v>
      </c>
      <c r="C6226" s="331" t="str">
        <f t="shared" si="1"/>
        <v>ZWMashonaland West</v>
      </c>
    </row>
  </sheetData>
  <autoFilter ref="$A$1:$C$6226"/>
  <customSheetViews>
    <customSheetView guid="{8F559A1F-8189-4D60-A9A3-0A0B54F31261}" filter="1" showAutoFilter="1">
      <autoFilter ref="$A$1:$B$6226"/>
      <extLst>
        <ext uri="GoogleSheetsCustomDataVersion1">
          <go:sheetsCustomData xmlns:go="http://customooxmlschemas.google.com/" filterViewId="394914192"/>
        </ext>
      </extLst>
    </customSheetView>
  </customSheetView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2010-06-21T21:00:23Z</dcterms:created>
  <dc:creator>RMI@responsiblebusiness.org</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100.0</vt:r8>
  </property>
</Properties>
</file>